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ERVERMULTI\Commun\"/>
    </mc:Choice>
  </mc:AlternateContent>
  <bookViews>
    <workbookView xWindow="-105" yWindow="-105" windowWidth="19425" windowHeight="10425" activeTab="1"/>
  </bookViews>
  <sheets>
    <sheet name="Livraison" sheetId="3" r:id="rId1"/>
    <sheet name="Bon d'expédition" sheetId="2" r:id="rId2"/>
    <sheet name="Mintech" sheetId="5" r:id="rId3"/>
    <sheet name="Client" sheetId="4" r:id="rId4"/>
    <sheet name="Cadres alouette Phase 1" sheetId="6" r:id="rId5"/>
    <sheet name="Cadres alouette Phase 2" sheetId="7" r:id="rId6"/>
    <sheet name="Tête" sheetId="8" r:id="rId7"/>
    <sheet name="Sebree" sheetId="9" r:id="rId8"/>
    <sheet name="monobloc" sheetId="10" r:id="rId9"/>
  </sheets>
  <definedNames>
    <definedName name="_xlnm._FilterDatabase" localSheetId="0" hidden="1">Livraison!$B$1:$M$12860</definedName>
    <definedName name="Z_481A2565_8CEE_4F85_8984_CC89520FA22F_.wvu.FilterData" localSheetId="0" hidden="1">Livraison!$B$1:$M$6244</definedName>
    <definedName name="Z_C9AE28FB_1971_4107_87B7_8138D248B6D6_.wvu.FilterData" localSheetId="0" hidden="1">Livraison!$B$1:$M$6244</definedName>
    <definedName name="Z_E0F58B07_67F4_4BDE_8731_45355A705F8C_.wvu.FilterData" localSheetId="0" hidden="1">Livraison!$B$1:$M$6244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993" i="3" l="1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53" i="3" l="1"/>
  <c r="A13951" i="3"/>
  <c r="A13795" i="3"/>
  <c r="A13908" i="3"/>
  <c r="A13886" i="3"/>
  <c r="A13817" i="3"/>
  <c r="O13748" i="3" l="1"/>
  <c r="O13747" i="3"/>
  <c r="O13745" i="3"/>
  <c r="O12349" i="3"/>
  <c r="O12346" i="3"/>
  <c r="O12348" i="3"/>
  <c r="O12347" i="3"/>
  <c r="O12345" i="3"/>
  <c r="O12343" i="3"/>
  <c r="O12344" i="3"/>
  <c r="O11158" i="3"/>
  <c r="O11157" i="3"/>
  <c r="A13784" i="3" l="1"/>
  <c r="V99" i="7" l="1"/>
  <c r="M5" i="6"/>
  <c r="U177" i="6"/>
  <c r="V177" i="6"/>
  <c r="V178" i="6" s="1"/>
  <c r="A13781" i="3"/>
  <c r="A13780" i="3"/>
  <c r="V100" i="7" l="1"/>
  <c r="V101" i="7" l="1"/>
  <c r="A13779" i="3"/>
  <c r="A13778" i="3"/>
  <c r="A13777" i="3"/>
  <c r="A13772" i="3" l="1"/>
  <c r="A13774" i="3"/>
  <c r="A13754" i="3" l="1"/>
  <c r="A13750" i="3" l="1"/>
  <c r="A13749" i="3"/>
  <c r="A13748" i="3"/>
  <c r="A13747" i="3"/>
  <c r="A13746" i="3"/>
  <c r="I13720" i="3" l="1"/>
  <c r="A13720" i="3"/>
  <c r="I13705" i="3" l="1"/>
  <c r="A13705" i="3"/>
  <c r="A13700" i="3" l="1"/>
  <c r="A13692" i="3" l="1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2972" i="3" l="1"/>
  <c r="A13330" i="3"/>
  <c r="A13331" i="3"/>
  <c r="A14650" i="3"/>
  <c r="I13650" i="3" l="1"/>
  <c r="A13650" i="3"/>
  <c r="A13649" i="3"/>
  <c r="A13648" i="3"/>
  <c r="A13609" i="3" l="1"/>
  <c r="A13559" i="3" l="1"/>
  <c r="A13551" i="3" l="1"/>
  <c r="A13542" i="3" l="1"/>
  <c r="A13539" i="3"/>
  <c r="A13540" i="3"/>
  <c r="A13541" i="3"/>
  <c r="A13525" i="3" l="1"/>
  <c r="A13526" i="3"/>
  <c r="A13527" i="3"/>
  <c r="A13524" i="3"/>
  <c r="I13499" i="3" l="1"/>
  <c r="A13468" i="3" l="1"/>
  <c r="A13463" i="3" l="1"/>
  <c r="A13441" i="3" l="1"/>
  <c r="I13427" i="3" l="1"/>
  <c r="A13427" i="3"/>
  <c r="I13419" i="3" l="1"/>
  <c r="A13419" i="3"/>
  <c r="F13403" i="3" l="1"/>
  <c r="A13403" i="3"/>
  <c r="E853" i="5" l="1"/>
  <c r="I13389" i="3" l="1"/>
  <c r="A13389" i="3"/>
  <c r="A13388" i="3"/>
  <c r="A13378" i="3" l="1"/>
  <c r="A13355" i="3" l="1"/>
  <c r="A13354" i="3"/>
  <c r="A13346" i="3" l="1"/>
  <c r="A13347" i="3"/>
  <c r="A13348" i="3"/>
  <c r="A13306" i="3" l="1"/>
  <c r="A13297" i="3" l="1"/>
  <c r="I13294" i="3" l="1"/>
  <c r="I13293" i="3"/>
  <c r="A13295" i="3"/>
  <c r="A13294" i="3"/>
  <c r="A13293" i="3"/>
  <c r="I13292" i="3" l="1"/>
  <c r="A13291" i="3"/>
  <c r="A13289" i="3" l="1"/>
  <c r="A13288" i="3"/>
  <c r="A13287" i="3" l="1"/>
  <c r="I13286" i="3"/>
  <c r="A13286" i="3"/>
  <c r="A13285" i="3"/>
  <c r="A13284" i="3"/>
  <c r="A13283" i="3"/>
  <c r="F13282" i="3" l="1"/>
  <c r="A13282" i="3"/>
  <c r="A13281" i="3" l="1"/>
  <c r="A13280" i="3"/>
  <c r="A13279" i="3"/>
  <c r="A13277" i="3" l="1"/>
  <c r="A13276" i="3" l="1"/>
  <c r="A13275" i="3" l="1"/>
  <c r="I13273" i="3"/>
  <c r="A13273" i="3"/>
  <c r="I13272" i="3" l="1"/>
  <c r="A13272" i="3" l="1"/>
  <c r="A13271" i="3"/>
  <c r="A13270" i="3" l="1"/>
  <c r="A13269" i="3" l="1"/>
  <c r="I13268" i="3" l="1"/>
  <c r="A13268" i="3"/>
  <c r="A13267" i="3"/>
  <c r="A13266" i="3" l="1"/>
  <c r="A13265" i="3"/>
  <c r="A13264" i="3"/>
  <c r="A13262" i="3"/>
  <c r="A13263" i="3"/>
  <c r="A13261" i="3"/>
  <c r="I13260" i="3"/>
  <c r="F13260" i="3"/>
  <c r="A13260" i="3"/>
  <c r="A13259" i="3"/>
  <c r="A13258" i="3"/>
  <c r="A13257" i="3" l="1"/>
  <c r="A13256" i="3"/>
  <c r="A13255" i="3" l="1"/>
  <c r="A13252" i="3" l="1"/>
  <c r="A13251" i="3" l="1"/>
  <c r="A13250" i="3"/>
  <c r="A13249" i="3"/>
  <c r="A13248" i="3" l="1"/>
  <c r="A13246" i="3"/>
  <c r="A13245" i="3"/>
  <c r="A13244" i="3"/>
  <c r="I13243" i="3"/>
  <c r="A13239" i="3"/>
  <c r="A13243" i="3"/>
  <c r="A13242" i="3"/>
  <c r="A13241" i="3"/>
  <c r="A13240" i="3"/>
  <c r="A13238" i="3"/>
  <c r="A13237" i="3"/>
  <c r="A13236" i="3"/>
  <c r="A13234" i="3" l="1"/>
  <c r="A13235" i="3"/>
  <c r="A13233" i="3"/>
  <c r="A13209" i="3" l="1"/>
  <c r="A13199" i="3" l="1"/>
  <c r="A13198" i="3"/>
  <c r="E847" i="5" l="1"/>
  <c r="E848" i="5" s="1"/>
  <c r="D847" i="5"/>
  <c r="A13187" i="3" l="1"/>
  <c r="F13184" i="3" l="1"/>
  <c r="A13184" i="3"/>
  <c r="A13183" i="3"/>
  <c r="A13101" i="3" l="1"/>
  <c r="F13087" i="3" l="1"/>
  <c r="A13087" i="3"/>
  <c r="A13086" i="3"/>
  <c r="A13085" i="3"/>
  <c r="E844" i="5"/>
  <c r="D844" i="5"/>
  <c r="A13078" i="3" l="1"/>
  <c r="F62" i="2" l="1"/>
  <c r="H17" i="2"/>
  <c r="J17" i="2" s="1"/>
  <c r="D48" i="2" l="1"/>
  <c r="A13036" i="3" l="1"/>
  <c r="A13034" i="3"/>
  <c r="A13033" i="3"/>
  <c r="A13032" i="3"/>
  <c r="F13000" i="3" l="1"/>
  <c r="A13000" i="3" l="1"/>
  <c r="A12965" i="3" l="1"/>
  <c r="A12966" i="3"/>
  <c r="A12957" i="3" l="1"/>
  <c r="A12959" i="3"/>
  <c r="A12960" i="3"/>
  <c r="A12961" i="3"/>
  <c r="F12924" i="3" l="1"/>
  <c r="D93" i="2" l="1"/>
  <c r="F107" i="2" l="1"/>
  <c r="B107" i="2"/>
  <c r="B62" i="2"/>
  <c r="A12897" i="3" l="1"/>
  <c r="A13332" i="3" l="1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9" i="3"/>
  <c r="A13350" i="3"/>
  <c r="A13351" i="3"/>
  <c r="A13352" i="3"/>
  <c r="A13353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9" i="3"/>
  <c r="A13380" i="3"/>
  <c r="A13381" i="3"/>
  <c r="A13382" i="3"/>
  <c r="A13383" i="3"/>
  <c r="A13384" i="3"/>
  <c r="A13385" i="3"/>
  <c r="A13386" i="3"/>
  <c r="A13387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20" i="3"/>
  <c r="A13421" i="3"/>
  <c r="A13422" i="3"/>
  <c r="A13423" i="3"/>
  <c r="A13424" i="3"/>
  <c r="A13425" i="3"/>
  <c r="A13426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4" i="3"/>
  <c r="A13465" i="3"/>
  <c r="A13466" i="3"/>
  <c r="A13467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43" i="3"/>
  <c r="A13544" i="3"/>
  <c r="A13545" i="3"/>
  <c r="A13546" i="3"/>
  <c r="A13547" i="3"/>
  <c r="A13548" i="3"/>
  <c r="A13549" i="3"/>
  <c r="A13550" i="3"/>
  <c r="A13552" i="3"/>
  <c r="A13553" i="3"/>
  <c r="A13554" i="3"/>
  <c r="A13555" i="3"/>
  <c r="A13556" i="3"/>
  <c r="A13557" i="3"/>
  <c r="A13558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93" i="3"/>
  <c r="A13694" i="3"/>
  <c r="A13695" i="3"/>
  <c r="A13696" i="3"/>
  <c r="A13697" i="3"/>
  <c r="A13698" i="3"/>
  <c r="A13699" i="3"/>
  <c r="A13701" i="3"/>
  <c r="A13702" i="3"/>
  <c r="A13703" i="3"/>
  <c r="A13704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51" i="3"/>
  <c r="A13752" i="3"/>
  <c r="A13753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3" i="3"/>
  <c r="A13775" i="3"/>
  <c r="A13776" i="3"/>
  <c r="A13782" i="3"/>
  <c r="A13783" i="3"/>
  <c r="A13785" i="3"/>
  <c r="A13786" i="3"/>
  <c r="A13787" i="3"/>
  <c r="A13788" i="3"/>
  <c r="A13789" i="3"/>
  <c r="A13790" i="3"/>
  <c r="A13791" i="3"/>
  <c r="A13792" i="3"/>
  <c r="A13793" i="3"/>
  <c r="A13794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2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2903" i="3" l="1"/>
  <c r="A12904" i="3"/>
  <c r="A12905" i="3"/>
  <c r="A12906" i="3"/>
  <c r="F39" i="2" l="1"/>
  <c r="B39" i="2"/>
  <c r="B84" i="2" l="1"/>
  <c r="B129" i="2"/>
  <c r="F84" i="2"/>
  <c r="F129" i="2"/>
  <c r="B17" i="2"/>
  <c r="F13" i="2"/>
  <c r="B13" i="2"/>
  <c r="F10" i="2"/>
  <c r="F9" i="2"/>
  <c r="F8" i="2"/>
  <c r="F7" i="2"/>
  <c r="F6" i="2"/>
  <c r="B10" i="2"/>
  <c r="B9" i="2"/>
  <c r="B8" i="2"/>
  <c r="B7" i="2"/>
  <c r="B6" i="2"/>
  <c r="B103" i="2" l="1"/>
  <c r="B58" i="2"/>
  <c r="B99" i="2"/>
  <c r="B54" i="2"/>
  <c r="F53" i="2"/>
  <c r="F98" i="2"/>
  <c r="F58" i="2"/>
  <c r="F103" i="2"/>
  <c r="B53" i="2"/>
  <c r="B98" i="2"/>
  <c r="B51" i="2"/>
  <c r="B96" i="2"/>
  <c r="B100" i="2"/>
  <c r="B55" i="2"/>
  <c r="F54" i="2"/>
  <c r="F99" i="2"/>
  <c r="F97" i="2"/>
  <c r="F52" i="2"/>
  <c r="B52" i="2"/>
  <c r="B97" i="2"/>
  <c r="F96" i="2"/>
  <c r="F51" i="2"/>
  <c r="F100" i="2"/>
  <c r="F55" i="2"/>
  <c r="H107" i="2"/>
  <c r="H62" i="2"/>
  <c r="K231" i="10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K353" i="10" s="1"/>
  <c r="K354" i="10" s="1"/>
  <c r="K355" i="10" s="1"/>
  <c r="K356" i="10" s="1"/>
  <c r="K357" i="10" s="1"/>
  <c r="K358" i="10" s="1"/>
  <c r="K359" i="10" s="1"/>
  <c r="K360" i="10" s="1"/>
  <c r="K361" i="10" s="1"/>
  <c r="K362" i="10" s="1"/>
  <c r="K363" i="10" s="1"/>
  <c r="K364" i="10" s="1"/>
  <c r="K365" i="10" s="1"/>
  <c r="K366" i="10" s="1"/>
  <c r="K367" i="10" s="1"/>
  <c r="K368" i="10" s="1"/>
  <c r="K369" i="10" s="1"/>
  <c r="K370" i="10" s="1"/>
  <c r="K371" i="10" s="1"/>
  <c r="K372" i="10" s="1"/>
  <c r="K373" i="10" s="1"/>
  <c r="K374" i="10" s="1"/>
  <c r="K375" i="10" s="1"/>
  <c r="K376" i="10" s="1"/>
  <c r="K377" i="10" s="1"/>
  <c r="K378" i="10" s="1"/>
  <c r="K379" i="10" s="1"/>
  <c r="K380" i="10" s="1"/>
  <c r="K381" i="10" s="1"/>
  <c r="K382" i="10" s="1"/>
  <c r="K383" i="10" s="1"/>
  <c r="K384" i="10" s="1"/>
  <c r="K385" i="10" s="1"/>
  <c r="K386" i="10" s="1"/>
  <c r="K387" i="10" s="1"/>
  <c r="K388" i="10" s="1"/>
  <c r="K389" i="10" s="1"/>
  <c r="K390" i="10" s="1"/>
  <c r="K391" i="10" s="1"/>
  <c r="K392" i="10" s="1"/>
  <c r="K393" i="10" s="1"/>
  <c r="K394" i="10" s="1"/>
  <c r="K395" i="10" s="1"/>
  <c r="K396" i="10" s="1"/>
  <c r="K397" i="10" s="1"/>
  <c r="K398" i="10" s="1"/>
  <c r="K399" i="10" s="1"/>
  <c r="K400" i="10" s="1"/>
  <c r="K401" i="10" s="1"/>
  <c r="K402" i="10" s="1"/>
  <c r="K403" i="10" s="1"/>
  <c r="K404" i="10" s="1"/>
  <c r="K405" i="10" s="1"/>
  <c r="K406" i="10" s="1"/>
  <c r="K407" i="10" s="1"/>
  <c r="K408" i="10" s="1"/>
  <c r="K409" i="10" s="1"/>
  <c r="K410" i="10" s="1"/>
  <c r="K411" i="10" s="1"/>
  <c r="K412" i="10" s="1"/>
  <c r="K413" i="10" s="1"/>
  <c r="K414" i="10" s="1"/>
  <c r="K415" i="10" s="1"/>
  <c r="K416" i="10" s="1"/>
  <c r="K417" i="10" s="1"/>
  <c r="K418" i="10" s="1"/>
  <c r="K419" i="10" s="1"/>
  <c r="K420" i="10" s="1"/>
  <c r="K421" i="10" s="1"/>
  <c r="K422" i="10" s="1"/>
  <c r="K423" i="10" s="1"/>
  <c r="K424" i="10" s="1"/>
  <c r="K425" i="10" s="1"/>
  <c r="K426" i="10" s="1"/>
  <c r="K427" i="10" s="1"/>
  <c r="K428" i="10" s="1"/>
  <c r="K429" i="10" s="1"/>
  <c r="K430" i="10" s="1"/>
  <c r="K431" i="10" s="1"/>
  <c r="K432" i="10" s="1"/>
  <c r="K433" i="10" s="1"/>
  <c r="K434" i="10" s="1"/>
  <c r="K435" i="10" s="1"/>
  <c r="K436" i="10" s="1"/>
  <c r="K437" i="10" s="1"/>
  <c r="K438" i="10" s="1"/>
  <c r="K439" i="10" s="1"/>
  <c r="K440" i="10" s="1"/>
  <c r="K441" i="10" s="1"/>
  <c r="K442" i="10" s="1"/>
  <c r="K443" i="10" s="1"/>
  <c r="K444" i="10" s="1"/>
  <c r="K445" i="10" s="1"/>
  <c r="K446" i="10" s="1"/>
  <c r="K447" i="10" s="1"/>
  <c r="K448" i="10" s="1"/>
  <c r="K449" i="10" s="1"/>
  <c r="K450" i="10" s="1"/>
  <c r="K451" i="10" s="1"/>
  <c r="K452" i="10" s="1"/>
  <c r="K453" i="10" s="1"/>
  <c r="K454" i="10" s="1"/>
  <c r="K455" i="10" s="1"/>
  <c r="K456" i="10" s="1"/>
  <c r="K457" i="10" s="1"/>
  <c r="K458" i="10" s="1"/>
  <c r="K459" i="10" s="1"/>
  <c r="K460" i="10" s="1"/>
  <c r="K461" i="10" s="1"/>
  <c r="K462" i="10" s="1"/>
  <c r="K463" i="10" s="1"/>
  <c r="K464" i="10" s="1"/>
  <c r="K465" i="10" s="1"/>
  <c r="K466" i="10" s="1"/>
  <c r="K467" i="10" s="1"/>
  <c r="K468" i="10" s="1"/>
  <c r="K469" i="10" s="1"/>
  <c r="K470" i="10" s="1"/>
  <c r="K471" i="10" s="1"/>
  <c r="K472" i="10" s="1"/>
  <c r="K473" i="10" s="1"/>
  <c r="K474" i="10" s="1"/>
  <c r="K475" i="10" s="1"/>
  <c r="K476" i="10" s="1"/>
  <c r="K477" i="10" s="1"/>
  <c r="K478" i="10" s="1"/>
  <c r="K479" i="10" s="1"/>
  <c r="K480" i="10" s="1"/>
  <c r="K481" i="10" s="1"/>
  <c r="K482" i="10" s="1"/>
  <c r="K483" i="10" s="1"/>
  <c r="K484" i="10" s="1"/>
  <c r="K485" i="10" s="1"/>
  <c r="K486" i="10" s="1"/>
  <c r="K487" i="10" s="1"/>
  <c r="K488" i="10" s="1"/>
  <c r="K489" i="10" s="1"/>
  <c r="K490" i="10" s="1"/>
  <c r="K491" i="10" s="1"/>
  <c r="K492" i="10" s="1"/>
  <c r="K493" i="10" s="1"/>
  <c r="K494" i="10" s="1"/>
  <c r="K495" i="10" s="1"/>
  <c r="K496" i="10" s="1"/>
  <c r="K497" i="10" s="1"/>
  <c r="K498" i="10" s="1"/>
  <c r="K499" i="10" s="1"/>
  <c r="K500" i="10" s="1"/>
  <c r="K501" i="10" s="1"/>
  <c r="K502" i="10" s="1"/>
  <c r="K503" i="10" s="1"/>
  <c r="K504" i="10" s="1"/>
  <c r="K505" i="10" s="1"/>
  <c r="K506" i="10" s="1"/>
  <c r="K507" i="10" s="1"/>
  <c r="K508" i="10" s="1"/>
  <c r="K509" i="10" s="1"/>
  <c r="K510" i="10" s="1"/>
  <c r="K511" i="10" s="1"/>
  <c r="K512" i="10" s="1"/>
  <c r="K513" i="10" s="1"/>
  <c r="K514" i="10" s="1"/>
  <c r="K515" i="10" s="1"/>
  <c r="K516" i="10" s="1"/>
  <c r="K517" i="10" s="1"/>
  <c r="K518" i="10" s="1"/>
  <c r="K519" i="10" s="1"/>
  <c r="K520" i="10" s="1"/>
  <c r="K521" i="10" s="1"/>
  <c r="K522" i="10" s="1"/>
  <c r="K523" i="10" s="1"/>
  <c r="K524" i="10" s="1"/>
  <c r="K525" i="10" s="1"/>
  <c r="K526" i="10" s="1"/>
  <c r="K527" i="10" s="1"/>
  <c r="K528" i="10" s="1"/>
  <c r="K529" i="10" s="1"/>
  <c r="K530" i="10" s="1"/>
  <c r="K531" i="10" s="1"/>
  <c r="K532" i="10" s="1"/>
  <c r="K533" i="10" s="1"/>
  <c r="K534" i="10" s="1"/>
  <c r="K535" i="10" s="1"/>
  <c r="K536" i="10" s="1"/>
  <c r="K537" i="10" s="1"/>
  <c r="K538" i="10" s="1"/>
  <c r="K539" i="10" s="1"/>
  <c r="K540" i="10" s="1"/>
  <c r="K541" i="10" s="1"/>
  <c r="K542" i="10" s="1"/>
  <c r="K543" i="10" s="1"/>
  <c r="K544" i="10" s="1"/>
  <c r="K545" i="10" s="1"/>
  <c r="K546" i="10" s="1"/>
  <c r="K547" i="10" s="1"/>
  <c r="K548" i="10" s="1"/>
  <c r="K549" i="10" s="1"/>
  <c r="K550" i="10" s="1"/>
  <c r="K551" i="10" s="1"/>
  <c r="K552" i="10" s="1"/>
  <c r="K553" i="10" s="1"/>
  <c r="K554" i="10" s="1"/>
  <c r="K555" i="10" s="1"/>
  <c r="K556" i="10" s="1"/>
  <c r="K557" i="10" s="1"/>
  <c r="K558" i="10" s="1"/>
  <c r="K559" i="10" s="1"/>
  <c r="K560" i="10" s="1"/>
  <c r="K561" i="10" s="1"/>
  <c r="K562" i="10" s="1"/>
  <c r="K563" i="10" s="1"/>
  <c r="K564" i="10" s="1"/>
  <c r="K565" i="10" s="1"/>
  <c r="K566" i="10" s="1"/>
  <c r="K567" i="10" s="1"/>
  <c r="K568" i="10" s="1"/>
  <c r="K569" i="10" s="1"/>
  <c r="K570" i="10" s="1"/>
  <c r="K571" i="10" s="1"/>
  <c r="K572" i="10" s="1"/>
  <c r="K573" i="10" s="1"/>
  <c r="K574" i="10" s="1"/>
  <c r="K575" i="10" s="1"/>
  <c r="K576" i="10" s="1"/>
  <c r="K577" i="10" s="1"/>
  <c r="K578" i="10" s="1"/>
  <c r="K579" i="10" s="1"/>
  <c r="K580" i="10" s="1"/>
  <c r="K581" i="10" s="1"/>
  <c r="K582" i="10" s="1"/>
  <c r="K583" i="10" s="1"/>
  <c r="K584" i="10" s="1"/>
  <c r="K585" i="10" s="1"/>
  <c r="K586" i="10" s="1"/>
  <c r="K587" i="10" s="1"/>
  <c r="K588" i="10" s="1"/>
  <c r="K589" i="10" s="1"/>
  <c r="K590" i="10" s="1"/>
  <c r="K591" i="10" s="1"/>
  <c r="K592" i="10" s="1"/>
  <c r="K593" i="10" s="1"/>
  <c r="K594" i="10" s="1"/>
  <c r="K595" i="10" s="1"/>
  <c r="K596" i="10" s="1"/>
  <c r="K597" i="10" s="1"/>
  <c r="K598" i="10" s="1"/>
  <c r="K599" i="10" s="1"/>
  <c r="K600" i="10" s="1"/>
  <c r="K601" i="10" s="1"/>
  <c r="K602" i="10" s="1"/>
  <c r="K603" i="10" s="1"/>
  <c r="K604" i="10" s="1"/>
  <c r="K605" i="10" s="1"/>
  <c r="K606" i="10" s="1"/>
  <c r="K607" i="10" s="1"/>
  <c r="K608" i="10" s="1"/>
  <c r="K609" i="10" s="1"/>
  <c r="K610" i="10" s="1"/>
  <c r="K611" i="10" s="1"/>
  <c r="K612" i="10" s="1"/>
  <c r="K613" i="10" s="1"/>
  <c r="K614" i="10" s="1"/>
  <c r="K615" i="10" s="1"/>
  <c r="K616" i="10" s="1"/>
  <c r="K617" i="10" s="1"/>
  <c r="K618" i="10" s="1"/>
  <c r="K619" i="10" s="1"/>
  <c r="K620" i="10" s="1"/>
  <c r="K621" i="10" s="1"/>
  <c r="K622" i="10" s="1"/>
  <c r="K623" i="10" s="1"/>
  <c r="K624" i="10" s="1"/>
  <c r="K625" i="10" s="1"/>
  <c r="K626" i="10" s="1"/>
  <c r="K627" i="10" s="1"/>
  <c r="K628" i="10" s="1"/>
  <c r="K629" i="10" s="1"/>
  <c r="K630" i="10" s="1"/>
  <c r="K631" i="10" s="1"/>
  <c r="K632" i="10" s="1"/>
  <c r="K633" i="10" s="1"/>
  <c r="K634" i="10" s="1"/>
  <c r="K635" i="10" s="1"/>
  <c r="K636" i="10" s="1"/>
  <c r="K637" i="10" s="1"/>
  <c r="K638" i="10" s="1"/>
  <c r="K639" i="10" s="1"/>
  <c r="K640" i="10" s="1"/>
  <c r="K641" i="10" s="1"/>
  <c r="K642" i="10" s="1"/>
  <c r="K643" i="10" s="1"/>
  <c r="K644" i="10" s="1"/>
  <c r="K645" i="10" s="1"/>
  <c r="K646" i="10" s="1"/>
  <c r="K647" i="10" s="1"/>
  <c r="K648" i="10" s="1"/>
  <c r="K649" i="10" s="1"/>
  <c r="K650" i="10" s="1"/>
  <c r="K651" i="10" s="1"/>
  <c r="K652" i="10" s="1"/>
  <c r="K653" i="10" s="1"/>
  <c r="K654" i="10" s="1"/>
  <c r="K655" i="10" s="1"/>
  <c r="K656" i="10" s="1"/>
  <c r="K657" i="10" s="1"/>
  <c r="K658" i="10" s="1"/>
  <c r="K659" i="10" s="1"/>
  <c r="K660" i="10" s="1"/>
  <c r="K661" i="10" s="1"/>
  <c r="K662" i="10" s="1"/>
  <c r="K663" i="10" s="1"/>
  <c r="K664" i="10" s="1"/>
  <c r="K665" i="10" s="1"/>
  <c r="K666" i="10" s="1"/>
  <c r="K667" i="10" s="1"/>
  <c r="K668" i="10" s="1"/>
  <c r="K669" i="10" s="1"/>
  <c r="K670" i="10" s="1"/>
  <c r="K671" i="10" s="1"/>
  <c r="K672" i="10" s="1"/>
  <c r="K673" i="10" s="1"/>
  <c r="K674" i="10" s="1"/>
  <c r="K675" i="10" s="1"/>
  <c r="K676" i="10" s="1"/>
  <c r="K677" i="10" s="1"/>
  <c r="K678" i="10" s="1"/>
  <c r="K679" i="10" s="1"/>
  <c r="K680" i="10" s="1"/>
  <c r="K681" i="10" s="1"/>
  <c r="K682" i="10" s="1"/>
  <c r="K683" i="10" s="1"/>
  <c r="K684" i="10" s="1"/>
  <c r="K685" i="10" s="1"/>
  <c r="K686" i="10" s="1"/>
  <c r="K687" i="10" s="1"/>
  <c r="K688" i="10" s="1"/>
  <c r="K689" i="10" s="1"/>
  <c r="K690" i="10" s="1"/>
  <c r="K691" i="10" s="1"/>
  <c r="K692" i="10" s="1"/>
  <c r="K693" i="10" s="1"/>
  <c r="K694" i="10" s="1"/>
  <c r="K695" i="10" s="1"/>
  <c r="K696" i="10" s="1"/>
  <c r="K697" i="10" s="1"/>
  <c r="K698" i="10" s="1"/>
  <c r="K699" i="10" s="1"/>
  <c r="K700" i="10" s="1"/>
  <c r="K701" i="10" s="1"/>
  <c r="K702" i="10" s="1"/>
  <c r="K703" i="10" s="1"/>
  <c r="K704" i="10" s="1"/>
  <c r="K705" i="10" s="1"/>
  <c r="K706" i="10" s="1"/>
  <c r="K707" i="10" s="1"/>
  <c r="K708" i="10" s="1"/>
  <c r="K709" i="10" s="1"/>
  <c r="K710" i="10" s="1"/>
  <c r="K711" i="10" s="1"/>
  <c r="K712" i="10" s="1"/>
  <c r="K713" i="10" s="1"/>
  <c r="K714" i="10" s="1"/>
  <c r="K715" i="10" s="1"/>
  <c r="K716" i="10" s="1"/>
  <c r="K717" i="10" s="1"/>
  <c r="K718" i="10" s="1"/>
  <c r="K719" i="10" s="1"/>
  <c r="K720" i="10" s="1"/>
  <c r="K721" i="10" s="1"/>
  <c r="K722" i="10" s="1"/>
  <c r="K723" i="10" s="1"/>
  <c r="K724" i="10" s="1"/>
  <c r="K725" i="10" s="1"/>
  <c r="K726" i="10" s="1"/>
  <c r="K727" i="10" s="1"/>
  <c r="K728" i="10" s="1"/>
  <c r="K729" i="10" s="1"/>
  <c r="K730" i="10" s="1"/>
  <c r="K731" i="10" s="1"/>
  <c r="K732" i="10" s="1"/>
  <c r="K733" i="10" s="1"/>
  <c r="K734" i="10" s="1"/>
  <c r="K735" i="10" s="1"/>
  <c r="K736" i="10" s="1"/>
  <c r="K737" i="10" s="1"/>
  <c r="K738" i="10" s="1"/>
  <c r="K739" i="10" s="1"/>
  <c r="K740" i="10" s="1"/>
  <c r="K741" i="10" s="1"/>
  <c r="K742" i="10" s="1"/>
  <c r="K743" i="10" s="1"/>
  <c r="K744" i="10" s="1"/>
  <c r="K745" i="10" s="1"/>
  <c r="K746" i="10" s="1"/>
  <c r="K747" i="10" s="1"/>
  <c r="K748" i="10" s="1"/>
  <c r="K749" i="10" s="1"/>
  <c r="K750" i="10" s="1"/>
  <c r="K751" i="10" s="1"/>
  <c r="K752" i="10" s="1"/>
  <c r="K753" i="10" s="1"/>
  <c r="K754" i="10" s="1"/>
  <c r="K755" i="10" s="1"/>
  <c r="K756" i="10" s="1"/>
  <c r="K757" i="10" s="1"/>
  <c r="K758" i="10" s="1"/>
  <c r="K759" i="10" s="1"/>
  <c r="K760" i="10" s="1"/>
  <c r="K761" i="10" s="1"/>
  <c r="K762" i="10" s="1"/>
  <c r="K763" i="10" s="1"/>
  <c r="K764" i="10" s="1"/>
  <c r="K765" i="10" s="1"/>
  <c r="K766" i="10" s="1"/>
  <c r="K767" i="10" s="1"/>
  <c r="K768" i="10" s="1"/>
  <c r="K769" i="10" s="1"/>
  <c r="K770" i="10" s="1"/>
  <c r="K771" i="10" s="1"/>
  <c r="K772" i="10" s="1"/>
  <c r="K773" i="10" s="1"/>
  <c r="K774" i="10" s="1"/>
  <c r="K775" i="10" s="1"/>
  <c r="K776" i="10" s="1"/>
  <c r="K777" i="10" s="1"/>
  <c r="K778" i="10" s="1"/>
  <c r="K779" i="10" s="1"/>
  <c r="K780" i="10" s="1"/>
  <c r="K781" i="10" s="1"/>
  <c r="K782" i="10" s="1"/>
  <c r="K783" i="10" s="1"/>
  <c r="K784" i="10" s="1"/>
  <c r="K785" i="10" s="1"/>
  <c r="K786" i="10" s="1"/>
  <c r="K787" i="10" s="1"/>
  <c r="K788" i="10" s="1"/>
  <c r="K789" i="10" s="1"/>
  <c r="K790" i="10" s="1"/>
  <c r="K791" i="10" s="1"/>
  <c r="K792" i="10" s="1"/>
  <c r="K793" i="10" s="1"/>
  <c r="K794" i="10" s="1"/>
  <c r="K795" i="10" s="1"/>
  <c r="K796" i="10" s="1"/>
  <c r="K797" i="10" s="1"/>
  <c r="K798" i="10" s="1"/>
  <c r="K799" i="10" s="1"/>
  <c r="K800" i="10" s="1"/>
  <c r="K801" i="10" s="1"/>
  <c r="K802" i="10" s="1"/>
  <c r="K803" i="10" s="1"/>
  <c r="K804" i="10" s="1"/>
  <c r="K805" i="10" s="1"/>
  <c r="K806" i="10" s="1"/>
  <c r="K807" i="10" s="1"/>
  <c r="K808" i="10" s="1"/>
  <c r="K809" i="10" s="1"/>
  <c r="K810" i="10" s="1"/>
  <c r="K811" i="10" s="1"/>
  <c r="K812" i="10" s="1"/>
  <c r="K813" i="10" s="1"/>
  <c r="K814" i="10" s="1"/>
  <c r="K815" i="10" s="1"/>
  <c r="K816" i="10" s="1"/>
  <c r="K817" i="10" s="1"/>
  <c r="K818" i="10" s="1"/>
  <c r="K819" i="10" s="1"/>
  <c r="K820" i="10" s="1"/>
  <c r="K821" i="10" s="1"/>
  <c r="K822" i="10" s="1"/>
  <c r="K823" i="10" s="1"/>
  <c r="K824" i="10" s="1"/>
  <c r="K825" i="10" s="1"/>
  <c r="K826" i="10" s="1"/>
  <c r="K827" i="10" s="1"/>
  <c r="K828" i="10" s="1"/>
  <c r="K829" i="10" s="1"/>
  <c r="K830" i="10" s="1"/>
  <c r="K831" i="10" s="1"/>
  <c r="K832" i="10" s="1"/>
  <c r="K833" i="10" s="1"/>
  <c r="K834" i="10" s="1"/>
  <c r="K835" i="10" s="1"/>
  <c r="K836" i="10" s="1"/>
  <c r="K837" i="10" s="1"/>
  <c r="K838" i="10" s="1"/>
  <c r="K839" i="10" s="1"/>
  <c r="K840" i="10" s="1"/>
  <c r="K841" i="10" s="1"/>
  <c r="K842" i="10" s="1"/>
  <c r="K843" i="10" s="1"/>
  <c r="K844" i="10" s="1"/>
  <c r="K845" i="10" s="1"/>
  <c r="K846" i="10" s="1"/>
  <c r="K847" i="10" s="1"/>
  <c r="K848" i="10" s="1"/>
  <c r="K849" i="10" s="1"/>
  <c r="K850" i="10" s="1"/>
  <c r="K851" i="10" s="1"/>
  <c r="K852" i="10" s="1"/>
  <c r="K853" i="10" s="1"/>
  <c r="K854" i="10" s="1"/>
  <c r="K855" i="10" s="1"/>
  <c r="K856" i="10" s="1"/>
  <c r="K857" i="10" s="1"/>
  <c r="K858" i="10" s="1"/>
  <c r="K859" i="10" s="1"/>
  <c r="K860" i="10" s="1"/>
  <c r="K861" i="10" s="1"/>
  <c r="K862" i="10" s="1"/>
  <c r="K863" i="10" s="1"/>
  <c r="K864" i="10" s="1"/>
  <c r="K865" i="10" s="1"/>
  <c r="K866" i="10" s="1"/>
  <c r="K867" i="10" s="1"/>
  <c r="K868" i="10" s="1"/>
  <c r="K869" i="10" s="1"/>
  <c r="K870" i="10" s="1"/>
  <c r="K871" i="10" s="1"/>
  <c r="K872" i="10" s="1"/>
  <c r="K873" i="10" s="1"/>
  <c r="K874" i="10" s="1"/>
  <c r="K875" i="10" s="1"/>
  <c r="K876" i="10" s="1"/>
  <c r="K877" i="10" s="1"/>
  <c r="K878" i="10" s="1"/>
  <c r="K879" i="10" s="1"/>
  <c r="K880" i="10" s="1"/>
  <c r="K881" i="10" s="1"/>
  <c r="K882" i="10" s="1"/>
  <c r="K883" i="10" s="1"/>
  <c r="K884" i="10" s="1"/>
  <c r="K885" i="10" s="1"/>
  <c r="K886" i="10" s="1"/>
  <c r="K887" i="10" s="1"/>
  <c r="K888" i="10" s="1"/>
  <c r="K889" i="10" s="1"/>
  <c r="K890" i="10" s="1"/>
  <c r="K891" i="10" s="1"/>
  <c r="K892" i="10" s="1"/>
  <c r="K893" i="10" s="1"/>
  <c r="K894" i="10" s="1"/>
  <c r="K895" i="10" s="1"/>
  <c r="K896" i="10" s="1"/>
  <c r="K897" i="10" s="1"/>
  <c r="K898" i="10" s="1"/>
  <c r="K899" i="10" s="1"/>
  <c r="K900" i="10" s="1"/>
  <c r="K901" i="10" s="1"/>
  <c r="K902" i="10" s="1"/>
  <c r="K903" i="10" s="1"/>
  <c r="K904" i="10" s="1"/>
  <c r="K905" i="10" s="1"/>
  <c r="K906" i="10" s="1"/>
  <c r="K907" i="10" s="1"/>
  <c r="K908" i="10" s="1"/>
  <c r="K909" i="10" s="1"/>
  <c r="K910" i="10" s="1"/>
  <c r="K911" i="10" s="1"/>
  <c r="K912" i="10" s="1"/>
  <c r="K913" i="10" s="1"/>
  <c r="K914" i="10" s="1"/>
  <c r="K915" i="10" s="1"/>
  <c r="K916" i="10" s="1"/>
  <c r="K917" i="10" s="1"/>
  <c r="K918" i="10" s="1"/>
  <c r="K919" i="10" s="1"/>
  <c r="K920" i="10" s="1"/>
  <c r="K921" i="10" s="1"/>
  <c r="K922" i="10" s="1"/>
  <c r="K923" i="10" s="1"/>
  <c r="K924" i="10" s="1"/>
  <c r="K925" i="10" s="1"/>
  <c r="K926" i="10" s="1"/>
  <c r="K927" i="10" s="1"/>
  <c r="K928" i="10" s="1"/>
  <c r="K929" i="10" s="1"/>
  <c r="K930" i="10" s="1"/>
  <c r="K931" i="10" s="1"/>
  <c r="K932" i="10" s="1"/>
  <c r="K933" i="10" s="1"/>
  <c r="K934" i="10" s="1"/>
  <c r="K935" i="10" s="1"/>
  <c r="K936" i="10" s="1"/>
  <c r="K937" i="10" s="1"/>
  <c r="K938" i="10" s="1"/>
  <c r="K939" i="10" s="1"/>
  <c r="K940" i="10" s="1"/>
  <c r="K941" i="10" s="1"/>
  <c r="K942" i="10" s="1"/>
  <c r="K943" i="10" s="1"/>
  <c r="K944" i="10" s="1"/>
  <c r="K945" i="10" s="1"/>
  <c r="K946" i="10" s="1"/>
  <c r="K947" i="10" s="1"/>
  <c r="K948" i="10" s="1"/>
  <c r="K949" i="10" s="1"/>
  <c r="K950" i="10" s="1"/>
  <c r="K951" i="10" s="1"/>
  <c r="K952" i="10" s="1"/>
  <c r="K953" i="10" s="1"/>
  <c r="K954" i="10" s="1"/>
  <c r="K955" i="10" s="1"/>
  <c r="K956" i="10" s="1"/>
  <c r="K957" i="10" s="1"/>
  <c r="K958" i="10" s="1"/>
  <c r="K959" i="10" s="1"/>
  <c r="K960" i="10" s="1"/>
  <c r="K961" i="10" s="1"/>
  <c r="K962" i="10" s="1"/>
  <c r="K963" i="10" s="1"/>
  <c r="K964" i="10" s="1"/>
  <c r="K965" i="10" s="1"/>
  <c r="K966" i="10" s="1"/>
  <c r="K967" i="10" s="1"/>
  <c r="K968" i="10" s="1"/>
  <c r="K969" i="10" s="1"/>
  <c r="K970" i="10" s="1"/>
  <c r="K971" i="10" s="1"/>
  <c r="K972" i="10" s="1"/>
  <c r="K973" i="10" s="1"/>
  <c r="K974" i="10" s="1"/>
  <c r="K975" i="10" s="1"/>
  <c r="K976" i="10" s="1"/>
  <c r="K977" i="10" s="1"/>
  <c r="K978" i="10" s="1"/>
  <c r="K979" i="10" s="1"/>
  <c r="K980" i="10" s="1"/>
  <c r="K981" i="10" s="1"/>
  <c r="K982" i="10" s="1"/>
  <c r="K983" i="10" s="1"/>
  <c r="K984" i="10" s="1"/>
  <c r="K985" i="10" s="1"/>
  <c r="K986" i="10" s="1"/>
  <c r="K987" i="10" s="1"/>
  <c r="K988" i="10" s="1"/>
  <c r="K989" i="10" s="1"/>
  <c r="K990" i="10" s="1"/>
  <c r="K991" i="10" s="1"/>
  <c r="K992" i="10" s="1"/>
  <c r="K993" i="10" s="1"/>
  <c r="K994" i="10" s="1"/>
  <c r="K995" i="10" s="1"/>
  <c r="K996" i="10" s="1"/>
  <c r="K997" i="10" s="1"/>
  <c r="K998" i="10" s="1"/>
  <c r="K999" i="10" s="1"/>
  <c r="K1000" i="10" s="1"/>
  <c r="K1001" i="10" s="1"/>
  <c r="K1002" i="10" s="1"/>
  <c r="K1003" i="10" s="1"/>
  <c r="K1004" i="10" s="1"/>
  <c r="K1005" i="10" s="1"/>
  <c r="K1006" i="10" s="1"/>
  <c r="K1007" i="10" s="1"/>
  <c r="K1008" i="10" s="1"/>
  <c r="K1009" i="10" s="1"/>
  <c r="K1010" i="10" s="1"/>
  <c r="K1011" i="10" s="1"/>
  <c r="K1012" i="10" s="1"/>
  <c r="K1013" i="10" s="1"/>
  <c r="K1014" i="10" s="1"/>
  <c r="K1015" i="10" s="1"/>
  <c r="K1016" i="10" s="1"/>
  <c r="K1017" i="10" s="1"/>
  <c r="K1018" i="10" s="1"/>
  <c r="K1019" i="10" s="1"/>
  <c r="K1020" i="10" s="1"/>
  <c r="K1021" i="10" s="1"/>
  <c r="K1022" i="10" s="1"/>
  <c r="K1023" i="10" s="1"/>
  <c r="K1024" i="10" s="1"/>
  <c r="K1025" i="10" s="1"/>
  <c r="K1026" i="10" s="1"/>
  <c r="K1027" i="10" s="1"/>
  <c r="K1028" i="10" s="1"/>
  <c r="K1029" i="10" s="1"/>
  <c r="K1030" i="10" s="1"/>
  <c r="K1031" i="10" s="1"/>
  <c r="K1032" i="10" s="1"/>
  <c r="K1033" i="10" s="1"/>
  <c r="K1034" i="10" s="1"/>
  <c r="K1035" i="10" s="1"/>
  <c r="K1036" i="10" s="1"/>
  <c r="K1037" i="10" s="1"/>
  <c r="K1038" i="10" s="1"/>
  <c r="K1039" i="10" s="1"/>
  <c r="K1040" i="10" s="1"/>
  <c r="K1041" i="10" s="1"/>
  <c r="K1042" i="10" s="1"/>
  <c r="K1043" i="10" s="1"/>
  <c r="K1044" i="10" s="1"/>
  <c r="K1045" i="10" s="1"/>
  <c r="K1046" i="10" s="1"/>
  <c r="K1047" i="10" s="1"/>
  <c r="K1048" i="10" s="1"/>
  <c r="K1049" i="10" s="1"/>
  <c r="K1050" i="10" s="1"/>
  <c r="K1051" i="10" s="1"/>
  <c r="K1052" i="10" s="1"/>
  <c r="K1053" i="10" s="1"/>
  <c r="K1054" i="10" s="1"/>
  <c r="K1055" i="10" s="1"/>
  <c r="K1056" i="10" s="1"/>
  <c r="K1057" i="10" s="1"/>
  <c r="K1058" i="10" s="1"/>
  <c r="K1059" i="10" s="1"/>
  <c r="K1060" i="10" s="1"/>
  <c r="K1061" i="10" s="1"/>
  <c r="K1062" i="10" s="1"/>
  <c r="K1063" i="10" s="1"/>
  <c r="K1064" i="10" s="1"/>
  <c r="K1065" i="10" s="1"/>
  <c r="K1066" i="10" s="1"/>
  <c r="K1067" i="10" s="1"/>
  <c r="K1068" i="10" s="1"/>
  <c r="K1069" i="10" s="1"/>
  <c r="K1070" i="10" s="1"/>
  <c r="K1071" i="10" s="1"/>
  <c r="K1072" i="10" s="1"/>
  <c r="K1073" i="10" s="1"/>
  <c r="K1074" i="10" s="1"/>
  <c r="K1075" i="10" s="1"/>
  <c r="K1076" i="10" s="1"/>
  <c r="K1077" i="10" s="1"/>
  <c r="K1078" i="10" s="1"/>
  <c r="K1079" i="10" s="1"/>
  <c r="K1080" i="10" s="1"/>
  <c r="K1081" i="10" s="1"/>
  <c r="K1082" i="10" s="1"/>
  <c r="K1083" i="10" s="1"/>
  <c r="K1084" i="10" s="1"/>
  <c r="K1085" i="10" s="1"/>
  <c r="K1086" i="10" s="1"/>
  <c r="K1087" i="10" s="1"/>
  <c r="K1088" i="10" s="1"/>
  <c r="K1089" i="10" s="1"/>
  <c r="K1090" i="10" s="1"/>
  <c r="K1091" i="10" s="1"/>
  <c r="K1092" i="10" s="1"/>
  <c r="K1093" i="10" s="1"/>
  <c r="K1094" i="10" s="1"/>
  <c r="K1095" i="10" s="1"/>
  <c r="K1096" i="10" s="1"/>
  <c r="K1097" i="10" s="1"/>
  <c r="K1098" i="10" s="1"/>
  <c r="K1099" i="10" s="1"/>
  <c r="K1100" i="10" s="1"/>
  <c r="K1101" i="10" s="1"/>
  <c r="K1102" i="10" s="1"/>
  <c r="K1103" i="10" s="1"/>
  <c r="K1104" i="10" s="1"/>
  <c r="K1105" i="10" s="1"/>
  <c r="K1106" i="10" s="1"/>
  <c r="K1107" i="10" s="1"/>
  <c r="K1108" i="10" s="1"/>
  <c r="K1109" i="10" s="1"/>
  <c r="K1110" i="10" s="1"/>
  <c r="K1111" i="10" s="1"/>
  <c r="K1112" i="10" s="1"/>
  <c r="K1113" i="10" s="1"/>
  <c r="K1114" i="10" s="1"/>
  <c r="K1115" i="10" s="1"/>
  <c r="K1116" i="10" s="1"/>
  <c r="K1117" i="10" s="1"/>
  <c r="K1118" i="10" s="1"/>
  <c r="K1119" i="10" s="1"/>
  <c r="K1120" i="10" s="1"/>
  <c r="K1121" i="10" s="1"/>
  <c r="K1122" i="10" s="1"/>
  <c r="K1123" i="10" s="1"/>
  <c r="K1124" i="10" s="1"/>
  <c r="K1125" i="10" s="1"/>
  <c r="K1126" i="10" s="1"/>
  <c r="K1127" i="10" s="1"/>
  <c r="K1128" i="10" s="1"/>
  <c r="K1129" i="10" s="1"/>
  <c r="K1130" i="10" s="1"/>
  <c r="K1131" i="10" s="1"/>
  <c r="K1132" i="10" s="1"/>
  <c r="K1133" i="10" s="1"/>
  <c r="K1134" i="10" s="1"/>
  <c r="K1135" i="10" s="1"/>
  <c r="K1136" i="10" s="1"/>
  <c r="K1137" i="10" s="1"/>
  <c r="K1138" i="10" s="1"/>
  <c r="K1139" i="10" s="1"/>
  <c r="K1140" i="10" s="1"/>
  <c r="K1141" i="10" s="1"/>
  <c r="K1142" i="10" s="1"/>
  <c r="K1143" i="10" s="1"/>
  <c r="K1144" i="10" s="1"/>
  <c r="K1145" i="10" s="1"/>
  <c r="K1146" i="10" s="1"/>
  <c r="K1147" i="10" s="1"/>
  <c r="K1148" i="10" s="1"/>
  <c r="K1149" i="10" s="1"/>
  <c r="K1150" i="10" s="1"/>
  <c r="K1151" i="10" s="1"/>
  <c r="K1152" i="10" s="1"/>
  <c r="K1153" i="10" s="1"/>
  <c r="K1154" i="10" s="1"/>
  <c r="K1155" i="10" s="1"/>
  <c r="K1156" i="10" s="1"/>
  <c r="K1157" i="10" s="1"/>
  <c r="K1158" i="10" s="1"/>
  <c r="K1159" i="10" s="1"/>
  <c r="K1160" i="10" s="1"/>
  <c r="K1161" i="10" s="1"/>
  <c r="K1162" i="10" s="1"/>
  <c r="K1163" i="10" s="1"/>
  <c r="K1164" i="10" s="1"/>
  <c r="K1165" i="10" s="1"/>
  <c r="K1166" i="10" s="1"/>
  <c r="K1167" i="10" s="1"/>
  <c r="K1168" i="10" s="1"/>
  <c r="K1169" i="10" s="1"/>
  <c r="K1170" i="10" s="1"/>
  <c r="K1171" i="10" s="1"/>
  <c r="K1172" i="10" s="1"/>
  <c r="K1173" i="10" s="1"/>
  <c r="K1174" i="10" s="1"/>
  <c r="K1175" i="10" s="1"/>
  <c r="K1176" i="10" s="1"/>
  <c r="K1177" i="10" s="1"/>
  <c r="K1178" i="10" s="1"/>
  <c r="K1179" i="10" s="1"/>
  <c r="K1180" i="10" s="1"/>
  <c r="K1181" i="10" s="1"/>
  <c r="K1182" i="10" s="1"/>
  <c r="K1183" i="10" s="1"/>
  <c r="K1184" i="10" s="1"/>
  <c r="K1185" i="10" s="1"/>
  <c r="K1186" i="10" s="1"/>
  <c r="K1187" i="10" s="1"/>
  <c r="K1188" i="10" s="1"/>
  <c r="K1189" i="10" s="1"/>
  <c r="K1190" i="10" s="1"/>
  <c r="K1191" i="10" s="1"/>
  <c r="K1192" i="10" s="1"/>
  <c r="K1193" i="10" s="1"/>
  <c r="K1194" i="10" s="1"/>
  <c r="K1195" i="10" s="1"/>
  <c r="K1196" i="10" s="1"/>
  <c r="K1197" i="10" s="1"/>
  <c r="K1198" i="10" s="1"/>
  <c r="K1199" i="10" s="1"/>
  <c r="K1200" i="10" s="1"/>
  <c r="K1201" i="10" s="1"/>
  <c r="K1202" i="10" s="1"/>
  <c r="K1203" i="10" s="1"/>
  <c r="K1204" i="10" s="1"/>
  <c r="K1205" i="10" s="1"/>
  <c r="K1206" i="10" s="1"/>
  <c r="K1207" i="10" s="1"/>
  <c r="K1208" i="10" s="1"/>
  <c r="K1209" i="10" s="1"/>
  <c r="K1210" i="10" s="1"/>
  <c r="K1211" i="10" s="1"/>
  <c r="K1212" i="10" s="1"/>
  <c r="K1213" i="10" s="1"/>
  <c r="K1214" i="10" s="1"/>
  <c r="K1215" i="10" s="1"/>
  <c r="K1216" i="10" s="1"/>
  <c r="K1217" i="10" s="1"/>
  <c r="K1218" i="10" s="1"/>
  <c r="K1219" i="10" s="1"/>
  <c r="K1220" i="10" s="1"/>
  <c r="K1221" i="10" s="1"/>
  <c r="K1222" i="10" s="1"/>
  <c r="K1223" i="10" s="1"/>
  <c r="K1224" i="10" s="1"/>
  <c r="K1225" i="10" s="1"/>
  <c r="K1226" i="10" s="1"/>
  <c r="K1227" i="10" s="1"/>
  <c r="K1228" i="10" s="1"/>
  <c r="K1229" i="10" s="1"/>
  <c r="K1230" i="10" s="1"/>
  <c r="K1231" i="10" s="1"/>
  <c r="K1232" i="10" s="1"/>
  <c r="K1233" i="10" s="1"/>
  <c r="K1234" i="10" s="1"/>
  <c r="K1235" i="10" s="1"/>
  <c r="K1236" i="10" s="1"/>
  <c r="K1237" i="10" s="1"/>
  <c r="K1238" i="10" s="1"/>
  <c r="K1239" i="10" s="1"/>
  <c r="K1240" i="10" s="1"/>
  <c r="K1241" i="10" s="1"/>
  <c r="K1242" i="10" s="1"/>
  <c r="K1243" i="10" s="1"/>
  <c r="K1244" i="10" s="1"/>
  <c r="K1245" i="10" s="1"/>
  <c r="K1246" i="10" s="1"/>
  <c r="K1247" i="10" s="1"/>
  <c r="K1248" i="10" s="1"/>
  <c r="K1249" i="10" s="1"/>
  <c r="K1250" i="10" s="1"/>
  <c r="K1251" i="10" s="1"/>
  <c r="K1252" i="10" s="1"/>
  <c r="K1253" i="10" s="1"/>
  <c r="K1254" i="10" s="1"/>
  <c r="K1255" i="10" s="1"/>
  <c r="K1256" i="10" s="1"/>
  <c r="K1257" i="10" s="1"/>
  <c r="K1258" i="10" s="1"/>
  <c r="K1259" i="10" s="1"/>
  <c r="K1260" i="10" s="1"/>
  <c r="K1261" i="10" s="1"/>
  <c r="K1262" i="10" s="1"/>
  <c r="K1263" i="10" s="1"/>
  <c r="K1264" i="10" s="1"/>
  <c r="K1265" i="10" s="1"/>
  <c r="K1266" i="10" s="1"/>
  <c r="K1267" i="10" s="1"/>
  <c r="K1268" i="10" s="1"/>
  <c r="K1269" i="10" s="1"/>
  <c r="K1270" i="10" s="1"/>
  <c r="K1271" i="10" s="1"/>
  <c r="K1272" i="10" s="1"/>
  <c r="K1273" i="10" s="1"/>
  <c r="K1274" i="10" s="1"/>
  <c r="K1275" i="10" s="1"/>
  <c r="K1276" i="10" s="1"/>
  <c r="K1277" i="10" s="1"/>
  <c r="K1278" i="10" s="1"/>
  <c r="K1279" i="10" s="1"/>
  <c r="K1280" i="10" s="1"/>
  <c r="K1281" i="10" s="1"/>
  <c r="K1282" i="10" s="1"/>
  <c r="K1283" i="10" s="1"/>
  <c r="K1284" i="10" s="1"/>
  <c r="K1285" i="10" s="1"/>
  <c r="K1286" i="10" s="1"/>
  <c r="K1287" i="10" s="1"/>
  <c r="K1288" i="10" s="1"/>
  <c r="K1289" i="10" s="1"/>
  <c r="K1290" i="10" s="1"/>
  <c r="K1291" i="10" s="1"/>
  <c r="K1292" i="10" s="1"/>
  <c r="K1293" i="10" s="1"/>
  <c r="K1294" i="10" s="1"/>
  <c r="K1295" i="10" s="1"/>
  <c r="K1296" i="10" s="1"/>
  <c r="K1297" i="10" s="1"/>
  <c r="K1298" i="10" s="1"/>
  <c r="K1299" i="10" s="1"/>
  <c r="K1300" i="10" s="1"/>
  <c r="K1301" i="10" s="1"/>
  <c r="K1302" i="10" s="1"/>
  <c r="K1303" i="10" s="1"/>
  <c r="K1304" i="10" s="1"/>
  <c r="K1305" i="10" s="1"/>
  <c r="K1306" i="10" s="1"/>
  <c r="K1307" i="10" s="1"/>
  <c r="K1308" i="10" s="1"/>
  <c r="K1309" i="10" s="1"/>
  <c r="K1310" i="10" s="1"/>
  <c r="K1311" i="10" s="1"/>
  <c r="K1312" i="10" s="1"/>
  <c r="K1313" i="10" s="1"/>
  <c r="K1314" i="10" s="1"/>
  <c r="K1315" i="10" s="1"/>
  <c r="K1316" i="10" s="1"/>
  <c r="K1317" i="10" s="1"/>
  <c r="K1318" i="10" s="1"/>
  <c r="K1319" i="10" s="1"/>
  <c r="K1320" i="10" s="1"/>
  <c r="K1321" i="10" s="1"/>
  <c r="K1322" i="10" s="1"/>
  <c r="K1323" i="10" s="1"/>
  <c r="K1324" i="10" s="1"/>
  <c r="K1325" i="10" s="1"/>
  <c r="K1326" i="10" s="1"/>
  <c r="K1327" i="10" s="1"/>
  <c r="K1328" i="10" s="1"/>
  <c r="K1329" i="10" s="1"/>
  <c r="K1330" i="10" s="1"/>
  <c r="K1331" i="10" s="1"/>
  <c r="K1332" i="10" s="1"/>
  <c r="K1333" i="10" s="1"/>
  <c r="K1334" i="10" s="1"/>
  <c r="K1335" i="10" s="1"/>
  <c r="K1336" i="10" s="1"/>
  <c r="K1337" i="10" s="1"/>
  <c r="K1338" i="10" s="1"/>
  <c r="K1339" i="10" s="1"/>
  <c r="K1340" i="10" s="1"/>
  <c r="K1341" i="10" s="1"/>
  <c r="K1342" i="10" s="1"/>
  <c r="K1343" i="10" s="1"/>
  <c r="K1344" i="10" s="1"/>
  <c r="K1345" i="10" s="1"/>
  <c r="K1346" i="10" s="1"/>
  <c r="K1347" i="10" s="1"/>
  <c r="K1348" i="10" s="1"/>
  <c r="K1349" i="10" s="1"/>
  <c r="K1350" i="10" s="1"/>
  <c r="K1351" i="10" s="1"/>
  <c r="K1352" i="10" s="1"/>
  <c r="K1353" i="10" s="1"/>
  <c r="K1354" i="10" s="1"/>
  <c r="K1355" i="10" s="1"/>
  <c r="K1356" i="10" s="1"/>
  <c r="K1357" i="10" s="1"/>
  <c r="K1358" i="10" s="1"/>
  <c r="K1359" i="10" s="1"/>
  <c r="K1360" i="10" s="1"/>
  <c r="K1361" i="10" s="1"/>
  <c r="K1362" i="10" s="1"/>
  <c r="K1363" i="10" s="1"/>
  <c r="K1364" i="10" s="1"/>
  <c r="K1365" i="10" s="1"/>
  <c r="K1366" i="10" s="1"/>
  <c r="K1367" i="10" s="1"/>
  <c r="K1368" i="10" s="1"/>
  <c r="K1369" i="10" s="1"/>
  <c r="K1370" i="10" s="1"/>
  <c r="K1371" i="10" s="1"/>
  <c r="K1372" i="10" s="1"/>
  <c r="K1373" i="10" s="1"/>
  <c r="K1374" i="10" s="1"/>
  <c r="K1375" i="10" s="1"/>
  <c r="K1376" i="10" s="1"/>
  <c r="K1377" i="10" s="1"/>
  <c r="K1378" i="10" s="1"/>
  <c r="K1379" i="10" s="1"/>
  <c r="K1380" i="10" s="1"/>
  <c r="K1381" i="10" s="1"/>
  <c r="K1382" i="10" s="1"/>
  <c r="K1383" i="10" s="1"/>
  <c r="K1384" i="10" s="1"/>
  <c r="K1385" i="10" s="1"/>
  <c r="K1386" i="10" s="1"/>
  <c r="K1387" i="10" s="1"/>
  <c r="K1388" i="10" s="1"/>
  <c r="K1389" i="10" s="1"/>
  <c r="K1390" i="10" s="1"/>
  <c r="K1391" i="10" s="1"/>
  <c r="K1392" i="10" s="1"/>
  <c r="K1393" i="10" s="1"/>
  <c r="K1394" i="10" s="1"/>
  <c r="K1395" i="10" s="1"/>
  <c r="K1396" i="10" s="1"/>
  <c r="K1397" i="10" s="1"/>
  <c r="K1398" i="10" s="1"/>
  <c r="K1399" i="10" s="1"/>
  <c r="K1400" i="10" s="1"/>
  <c r="K1401" i="10" s="1"/>
  <c r="K1402" i="10" s="1"/>
  <c r="K1403" i="10" s="1"/>
  <c r="K1404" i="10" s="1"/>
  <c r="K1405" i="10" s="1"/>
  <c r="K1406" i="10" s="1"/>
  <c r="K1407" i="10" s="1"/>
  <c r="K1408" i="10" s="1"/>
  <c r="K1409" i="10" s="1"/>
  <c r="K1410" i="10" s="1"/>
  <c r="K1411" i="10" s="1"/>
  <c r="K1412" i="10" s="1"/>
  <c r="K1413" i="10" s="1"/>
  <c r="K1414" i="10" s="1"/>
  <c r="K1415" i="10" s="1"/>
  <c r="K1416" i="10" s="1"/>
  <c r="K1417" i="10" s="1"/>
  <c r="K1418" i="10" s="1"/>
  <c r="K1419" i="10" s="1"/>
  <c r="K1420" i="10" s="1"/>
  <c r="K1421" i="10" s="1"/>
  <c r="K1422" i="10" s="1"/>
  <c r="K1423" i="10" s="1"/>
  <c r="K1424" i="10" s="1"/>
  <c r="K1425" i="10" s="1"/>
  <c r="K1426" i="10" s="1"/>
  <c r="K1427" i="10" s="1"/>
  <c r="K1428" i="10" s="1"/>
  <c r="K1429" i="10" s="1"/>
  <c r="K1430" i="10" s="1"/>
  <c r="K1431" i="10" s="1"/>
  <c r="K1432" i="10" s="1"/>
  <c r="K1433" i="10" s="1"/>
  <c r="K1434" i="10" s="1"/>
  <c r="K1435" i="10" s="1"/>
  <c r="K1436" i="10" s="1"/>
  <c r="K1437" i="10" s="1"/>
  <c r="K1438" i="10" s="1"/>
  <c r="K1439" i="10" s="1"/>
  <c r="K1440" i="10" s="1"/>
  <c r="K1441" i="10" s="1"/>
  <c r="K1442" i="10" s="1"/>
  <c r="K1443" i="10" s="1"/>
  <c r="K1444" i="10" s="1"/>
  <c r="K1445" i="10" s="1"/>
  <c r="K1446" i="10" s="1"/>
  <c r="K1447" i="10" s="1"/>
  <c r="K1448" i="10" s="1"/>
  <c r="K1449" i="10" s="1"/>
  <c r="K1450" i="10" s="1"/>
  <c r="K1451" i="10" s="1"/>
  <c r="K1452" i="10" s="1"/>
  <c r="K1453" i="10" s="1"/>
  <c r="K1454" i="10" s="1"/>
  <c r="K1455" i="10" s="1"/>
  <c r="K1456" i="10" s="1"/>
  <c r="K1457" i="10" s="1"/>
  <c r="K1458" i="10" s="1"/>
  <c r="K1459" i="10" s="1"/>
  <c r="K1460" i="10" s="1"/>
  <c r="K1461" i="10" s="1"/>
  <c r="K1462" i="10" s="1"/>
  <c r="K1463" i="10" s="1"/>
  <c r="K1464" i="10" s="1"/>
  <c r="K1465" i="10" s="1"/>
  <c r="K1466" i="10" s="1"/>
  <c r="K1467" i="10" s="1"/>
  <c r="K1468" i="10" s="1"/>
  <c r="K1469" i="10" s="1"/>
  <c r="K1470" i="10" s="1"/>
  <c r="K1471" i="10" s="1"/>
  <c r="K1472" i="10" s="1"/>
  <c r="K1473" i="10" s="1"/>
  <c r="K1474" i="10" s="1"/>
  <c r="K1475" i="10" s="1"/>
  <c r="K1476" i="10" s="1"/>
  <c r="K1477" i="10" s="1"/>
  <c r="K1478" i="10" s="1"/>
  <c r="K1479" i="10" s="1"/>
  <c r="K1480" i="10" s="1"/>
  <c r="K1481" i="10" s="1"/>
  <c r="K1482" i="10" s="1"/>
  <c r="K1483" i="10" s="1"/>
  <c r="K1484" i="10" s="1"/>
  <c r="K1485" i="10" s="1"/>
  <c r="K1486" i="10" s="1"/>
  <c r="K1487" i="10" s="1"/>
  <c r="K1488" i="10" s="1"/>
  <c r="K1489" i="10" s="1"/>
  <c r="K1490" i="10" s="1"/>
  <c r="K1491" i="10" s="1"/>
  <c r="K1492" i="10" s="1"/>
  <c r="K1493" i="10" s="1"/>
  <c r="K1494" i="10" s="1"/>
  <c r="K1495" i="10" s="1"/>
  <c r="K1496" i="10" s="1"/>
  <c r="K1497" i="10" s="1"/>
  <c r="K1498" i="10" s="1"/>
  <c r="K1499" i="10" s="1"/>
  <c r="K1500" i="10" s="1"/>
  <c r="K1501" i="10" s="1"/>
  <c r="K1502" i="10" s="1"/>
  <c r="K1503" i="10" s="1"/>
  <c r="K1504" i="10" s="1"/>
  <c r="K1505" i="10" s="1"/>
  <c r="K1506" i="10" s="1"/>
  <c r="K1507" i="10" s="1"/>
  <c r="K1508" i="10" s="1"/>
  <c r="K1509" i="10" s="1"/>
  <c r="K1510" i="10" s="1"/>
  <c r="K1511" i="10" s="1"/>
  <c r="K1512" i="10" s="1"/>
  <c r="K1513" i="10" s="1"/>
  <c r="K1514" i="10" s="1"/>
  <c r="K1515" i="10" s="1"/>
  <c r="K1516" i="10" s="1"/>
  <c r="K1517" i="10" s="1"/>
  <c r="K1518" i="10" s="1"/>
  <c r="K1519" i="10" s="1"/>
  <c r="K1520" i="10" s="1"/>
  <c r="K1521" i="10" s="1"/>
  <c r="K1522" i="10" s="1"/>
  <c r="K1523" i="10" s="1"/>
  <c r="K1524" i="10" s="1"/>
  <c r="K1525" i="10" s="1"/>
  <c r="K1526" i="10" s="1"/>
  <c r="K1527" i="10" s="1"/>
  <c r="K1528" i="10" s="1"/>
  <c r="K1529" i="10" s="1"/>
  <c r="K1530" i="10" s="1"/>
  <c r="K1531" i="10" s="1"/>
  <c r="K1532" i="10" s="1"/>
  <c r="K1533" i="10" s="1"/>
  <c r="K1534" i="10" s="1"/>
  <c r="K1535" i="10" s="1"/>
  <c r="K1536" i="10" s="1"/>
  <c r="K1537" i="10" s="1"/>
  <c r="K1538" i="10" s="1"/>
  <c r="K1539" i="10" s="1"/>
  <c r="K1540" i="10" s="1"/>
  <c r="K1541" i="10" s="1"/>
  <c r="K1542" i="10" s="1"/>
  <c r="K1543" i="10" s="1"/>
  <c r="K1544" i="10" s="1"/>
  <c r="K1545" i="10" s="1"/>
  <c r="K1546" i="10" s="1"/>
  <c r="K1547" i="10" s="1"/>
  <c r="K1548" i="10" s="1"/>
  <c r="K1549" i="10" s="1"/>
  <c r="K1550" i="10" s="1"/>
  <c r="K1551" i="10" s="1"/>
  <c r="K1552" i="10" s="1"/>
  <c r="K1553" i="10" s="1"/>
  <c r="K1554" i="10" s="1"/>
  <c r="K1555" i="10" s="1"/>
  <c r="K1556" i="10" s="1"/>
  <c r="K1557" i="10" s="1"/>
  <c r="K1558" i="10" s="1"/>
  <c r="K1559" i="10" s="1"/>
  <c r="K1560" i="10" s="1"/>
  <c r="K1561" i="10" s="1"/>
  <c r="K1562" i="10" s="1"/>
  <c r="K1563" i="10" s="1"/>
  <c r="K1564" i="10" s="1"/>
  <c r="K1565" i="10" s="1"/>
  <c r="K1566" i="10" s="1"/>
  <c r="K1567" i="10" s="1"/>
  <c r="K1568" i="10" s="1"/>
  <c r="K1569" i="10" s="1"/>
  <c r="K1570" i="10" s="1"/>
  <c r="K1571" i="10" s="1"/>
  <c r="K1572" i="10" s="1"/>
  <c r="K1573" i="10" s="1"/>
  <c r="K1574" i="10" s="1"/>
  <c r="K1575" i="10" s="1"/>
  <c r="K1576" i="10" s="1"/>
  <c r="K1577" i="10" s="1"/>
  <c r="K1578" i="10" s="1"/>
  <c r="K1579" i="10" s="1"/>
  <c r="K1580" i="10" s="1"/>
  <c r="K1581" i="10" s="1"/>
  <c r="K1582" i="10" s="1"/>
  <c r="K1583" i="10" s="1"/>
  <c r="K1584" i="10" s="1"/>
  <c r="K1585" i="10" s="1"/>
  <c r="K1586" i="10" s="1"/>
  <c r="K1587" i="10" s="1"/>
  <c r="K1588" i="10" s="1"/>
  <c r="K1589" i="10" s="1"/>
  <c r="K1590" i="10" s="1"/>
  <c r="K1591" i="10" s="1"/>
  <c r="K1592" i="10" s="1"/>
  <c r="K1593" i="10" s="1"/>
  <c r="K1594" i="10" s="1"/>
  <c r="K1595" i="10" s="1"/>
  <c r="K1596" i="10" s="1"/>
  <c r="K1597" i="10" s="1"/>
  <c r="K1598" i="10" s="1"/>
  <c r="K1599" i="10" s="1"/>
  <c r="K1600" i="10" s="1"/>
  <c r="K1601" i="10" s="1"/>
  <c r="K1602" i="10" s="1"/>
  <c r="K1603" i="10" s="1"/>
  <c r="K1604" i="10" s="1"/>
  <c r="K1605" i="10" s="1"/>
  <c r="K1606" i="10" s="1"/>
  <c r="K1607" i="10" s="1"/>
  <c r="K1608" i="10" s="1"/>
  <c r="K1609" i="10" s="1"/>
  <c r="K1610" i="10" s="1"/>
  <c r="K1611" i="10" s="1"/>
  <c r="K1612" i="10" s="1"/>
  <c r="K1613" i="10" s="1"/>
  <c r="K1614" i="10" s="1"/>
  <c r="K1615" i="10" s="1"/>
  <c r="K1616" i="10" s="1"/>
  <c r="K1617" i="10" s="1"/>
  <c r="K1618" i="10" s="1"/>
  <c r="K1619" i="10" s="1"/>
  <c r="K1620" i="10" s="1"/>
  <c r="K1621" i="10" s="1"/>
  <c r="K1622" i="10" s="1"/>
  <c r="K1623" i="10" s="1"/>
  <c r="K1624" i="10" s="1"/>
  <c r="K1625" i="10" s="1"/>
  <c r="K1626" i="10" s="1"/>
  <c r="K1627" i="10" s="1"/>
  <c r="K1628" i="10" s="1"/>
  <c r="K1629" i="10" s="1"/>
  <c r="K1630" i="10" s="1"/>
  <c r="K1631" i="10" s="1"/>
  <c r="K1632" i="10" s="1"/>
  <c r="K1633" i="10" s="1"/>
  <c r="K1634" i="10" s="1"/>
  <c r="K1635" i="10" s="1"/>
  <c r="K1636" i="10" s="1"/>
  <c r="K1637" i="10" s="1"/>
  <c r="K1638" i="10" s="1"/>
  <c r="K1639" i="10" s="1"/>
  <c r="K1640" i="10" s="1"/>
  <c r="K1641" i="10" s="1"/>
  <c r="K1642" i="10" s="1"/>
  <c r="K1643" i="10" s="1"/>
  <c r="K1644" i="10" s="1"/>
  <c r="K1645" i="10" s="1"/>
  <c r="K1646" i="10" s="1"/>
  <c r="K1647" i="10" s="1"/>
  <c r="K1648" i="10" s="1"/>
  <c r="K1649" i="10" s="1"/>
  <c r="K1650" i="10" s="1"/>
  <c r="K1651" i="10" s="1"/>
  <c r="K1652" i="10" s="1"/>
  <c r="K1653" i="10" s="1"/>
  <c r="K1654" i="10" s="1"/>
  <c r="K1655" i="10" s="1"/>
  <c r="K1656" i="10" s="1"/>
  <c r="K1657" i="10" s="1"/>
  <c r="K1658" i="10" s="1"/>
  <c r="K1659" i="10" s="1"/>
  <c r="K1660" i="10" s="1"/>
  <c r="K1661" i="10" s="1"/>
  <c r="K1662" i="10" s="1"/>
  <c r="K1663" i="10" s="1"/>
  <c r="K1664" i="10" s="1"/>
  <c r="K1665" i="10" s="1"/>
  <c r="K1666" i="10" s="1"/>
  <c r="K1667" i="10" s="1"/>
  <c r="K1668" i="10" s="1"/>
  <c r="K1669" i="10" s="1"/>
  <c r="K1670" i="10" s="1"/>
  <c r="K1671" i="10" s="1"/>
  <c r="K1672" i="10" s="1"/>
  <c r="K1673" i="10" s="1"/>
  <c r="K1674" i="10" s="1"/>
  <c r="K1675" i="10" s="1"/>
  <c r="K1676" i="10" s="1"/>
  <c r="K1677" i="10" s="1"/>
  <c r="K1678" i="10" s="1"/>
  <c r="K1679" i="10" s="1"/>
  <c r="K1680" i="10" s="1"/>
  <c r="K1681" i="10" s="1"/>
  <c r="K1682" i="10" s="1"/>
  <c r="K1683" i="10" s="1"/>
  <c r="K1684" i="10" s="1"/>
  <c r="K1685" i="10" s="1"/>
  <c r="K1686" i="10" s="1"/>
  <c r="K1687" i="10" s="1"/>
  <c r="K1688" i="10" s="1"/>
  <c r="K1689" i="10" s="1"/>
  <c r="K1690" i="10" s="1"/>
  <c r="K1691" i="10" s="1"/>
  <c r="K1692" i="10" s="1"/>
  <c r="K1693" i="10" s="1"/>
  <c r="K1694" i="10" s="1"/>
  <c r="K1695" i="10" s="1"/>
  <c r="K1696" i="10" s="1"/>
  <c r="K1697" i="10" s="1"/>
  <c r="K1698" i="10" s="1"/>
  <c r="K1699" i="10" s="1"/>
  <c r="K1700" i="10" s="1"/>
  <c r="K1701" i="10" s="1"/>
  <c r="K1702" i="10" s="1"/>
  <c r="K1703" i="10" s="1"/>
  <c r="K1704" i="10" s="1"/>
  <c r="K1705" i="10" s="1"/>
  <c r="K1706" i="10" s="1"/>
  <c r="K1707" i="10" s="1"/>
  <c r="K1708" i="10" s="1"/>
  <c r="K1709" i="10" s="1"/>
  <c r="K1710" i="10" s="1"/>
  <c r="K1711" i="10" s="1"/>
  <c r="K1712" i="10" s="1"/>
  <c r="K1713" i="10" s="1"/>
  <c r="K1714" i="10" s="1"/>
  <c r="K1715" i="10" s="1"/>
  <c r="K1716" i="10" s="1"/>
  <c r="K1717" i="10" s="1"/>
  <c r="K1718" i="10" s="1"/>
  <c r="K1719" i="10" s="1"/>
  <c r="K1720" i="10" s="1"/>
  <c r="K1721" i="10" s="1"/>
  <c r="K1722" i="10" s="1"/>
  <c r="K1723" i="10" s="1"/>
  <c r="K1724" i="10" s="1"/>
  <c r="K1725" i="10" s="1"/>
  <c r="K1726" i="10" s="1"/>
  <c r="K1727" i="10" s="1"/>
  <c r="K1728" i="10" s="1"/>
  <c r="K1729" i="10" s="1"/>
  <c r="K1730" i="10" s="1"/>
  <c r="K1731" i="10" s="1"/>
  <c r="K1732" i="10" s="1"/>
  <c r="K1733" i="10" s="1"/>
  <c r="K1734" i="10" s="1"/>
  <c r="K1735" i="10" s="1"/>
  <c r="K1736" i="10" s="1"/>
  <c r="K1737" i="10" s="1"/>
  <c r="K1738" i="10" s="1"/>
  <c r="K1739" i="10" s="1"/>
  <c r="K1740" i="10" s="1"/>
  <c r="K1741" i="10" s="1"/>
  <c r="K1742" i="10" s="1"/>
  <c r="K1743" i="10" s="1"/>
  <c r="K1744" i="10" s="1"/>
  <c r="K1745" i="10" s="1"/>
  <c r="K1746" i="10" s="1"/>
  <c r="K1747" i="10" s="1"/>
  <c r="K1748" i="10" s="1"/>
  <c r="K1749" i="10" s="1"/>
  <c r="K1750" i="10" s="1"/>
  <c r="K1751" i="10" s="1"/>
  <c r="K1752" i="10" s="1"/>
  <c r="K1753" i="10" s="1"/>
  <c r="K1754" i="10" s="1"/>
  <c r="K1755" i="10" s="1"/>
  <c r="K1756" i="10" s="1"/>
  <c r="K1757" i="10" s="1"/>
  <c r="K1758" i="10" s="1"/>
  <c r="K1759" i="10" s="1"/>
  <c r="K1760" i="10" s="1"/>
  <c r="K1761" i="10" s="1"/>
  <c r="K1762" i="10" s="1"/>
  <c r="K1763" i="10" s="1"/>
  <c r="K1764" i="10" s="1"/>
  <c r="K1765" i="10" s="1"/>
  <c r="K1766" i="10" s="1"/>
  <c r="K1767" i="10" s="1"/>
  <c r="K1768" i="10" s="1"/>
  <c r="K1769" i="10" s="1"/>
  <c r="K1770" i="10" s="1"/>
  <c r="K1771" i="10" s="1"/>
  <c r="K1772" i="10" s="1"/>
  <c r="K1773" i="10" s="1"/>
  <c r="K1774" i="10" s="1"/>
  <c r="K1775" i="10" s="1"/>
  <c r="K1776" i="10" s="1"/>
  <c r="K1777" i="10" s="1"/>
  <c r="K1778" i="10" s="1"/>
  <c r="K1779" i="10" s="1"/>
  <c r="K1780" i="10" s="1"/>
  <c r="K1781" i="10" s="1"/>
  <c r="K1782" i="10" s="1"/>
  <c r="K1783" i="10" s="1"/>
  <c r="K1784" i="10" s="1"/>
  <c r="K1785" i="10" s="1"/>
  <c r="K1786" i="10" s="1"/>
  <c r="K1787" i="10" s="1"/>
  <c r="K1788" i="10" s="1"/>
  <c r="K1789" i="10" s="1"/>
  <c r="K1790" i="10" s="1"/>
  <c r="K1791" i="10" s="1"/>
  <c r="K1792" i="10" s="1"/>
  <c r="K1793" i="10" s="1"/>
  <c r="K1794" i="10" s="1"/>
  <c r="K1795" i="10" s="1"/>
  <c r="K1796" i="10" s="1"/>
  <c r="K1797" i="10" s="1"/>
  <c r="K1798" i="10" s="1"/>
  <c r="K1799" i="10" s="1"/>
  <c r="K1800" i="10" s="1"/>
  <c r="K1801" i="10" s="1"/>
  <c r="K1802" i="10" s="1"/>
  <c r="K1803" i="10" s="1"/>
  <c r="K1804" i="10" s="1"/>
  <c r="K1805" i="10" s="1"/>
  <c r="K1806" i="10" s="1"/>
  <c r="K1807" i="10" s="1"/>
  <c r="K1808" i="10" s="1"/>
  <c r="K1809" i="10" s="1"/>
  <c r="K1810" i="10" s="1"/>
  <c r="K1811" i="10" s="1"/>
  <c r="K1812" i="10" s="1"/>
  <c r="K1813" i="10" s="1"/>
  <c r="K1814" i="10" s="1"/>
  <c r="K1815" i="10" s="1"/>
  <c r="K1816" i="10" s="1"/>
  <c r="K1817" i="10" s="1"/>
  <c r="K1818" i="10" s="1"/>
  <c r="K1819" i="10" s="1"/>
  <c r="K1820" i="10" s="1"/>
  <c r="K1821" i="10" s="1"/>
  <c r="K1822" i="10" s="1"/>
  <c r="K1823" i="10" s="1"/>
  <c r="K1824" i="10" s="1"/>
  <c r="K1825" i="10" s="1"/>
  <c r="K1826" i="10" s="1"/>
  <c r="K1827" i="10" s="1"/>
  <c r="K1828" i="10" s="1"/>
  <c r="K1829" i="10" s="1"/>
  <c r="K1830" i="10" s="1"/>
  <c r="K1831" i="10" s="1"/>
  <c r="K1832" i="10" s="1"/>
  <c r="K1833" i="10" s="1"/>
  <c r="K1834" i="10" s="1"/>
  <c r="K1835" i="10" s="1"/>
  <c r="K1836" i="10" s="1"/>
  <c r="K1837" i="10" s="1"/>
  <c r="K1838" i="10" s="1"/>
  <c r="K1839" i="10" s="1"/>
  <c r="K1840" i="10" s="1"/>
  <c r="K1841" i="10" s="1"/>
  <c r="K1842" i="10" s="1"/>
  <c r="K1843" i="10" s="1"/>
  <c r="K1844" i="10" s="1"/>
  <c r="K1845" i="10" s="1"/>
  <c r="K1846" i="10" s="1"/>
  <c r="K1847" i="10" s="1"/>
  <c r="K1848" i="10" s="1"/>
  <c r="K1849" i="10" s="1"/>
  <c r="K1850" i="10" s="1"/>
  <c r="K1851" i="10" s="1"/>
  <c r="K1852" i="10" s="1"/>
  <c r="K1853" i="10" s="1"/>
  <c r="K1854" i="10" s="1"/>
  <c r="K1855" i="10" s="1"/>
  <c r="K1856" i="10" s="1"/>
  <c r="K1857" i="10" s="1"/>
  <c r="K1858" i="10" s="1"/>
  <c r="K1859" i="10" s="1"/>
  <c r="K1860" i="10" s="1"/>
  <c r="K1861" i="10" s="1"/>
  <c r="K1862" i="10" s="1"/>
  <c r="K1863" i="10" s="1"/>
  <c r="K1864" i="10" s="1"/>
  <c r="K1865" i="10" s="1"/>
  <c r="K1866" i="10" s="1"/>
  <c r="K1867" i="10" s="1"/>
  <c r="K1868" i="10" s="1"/>
  <c r="K1869" i="10" s="1"/>
  <c r="K1870" i="10" s="1"/>
  <c r="K1871" i="10" s="1"/>
  <c r="K1872" i="10" s="1"/>
  <c r="K1873" i="10" s="1"/>
  <c r="K1874" i="10" s="1"/>
  <c r="K1875" i="10" s="1"/>
  <c r="K1876" i="10" s="1"/>
  <c r="K1877" i="10" s="1"/>
  <c r="K1878" i="10" s="1"/>
  <c r="K1879" i="10" s="1"/>
  <c r="K1880" i="10" s="1"/>
  <c r="K1881" i="10" s="1"/>
  <c r="K1882" i="10" s="1"/>
  <c r="K1883" i="10" s="1"/>
  <c r="K1884" i="10" s="1"/>
  <c r="K1885" i="10" s="1"/>
  <c r="K1886" i="10" s="1"/>
  <c r="K1887" i="10" s="1"/>
  <c r="K1888" i="10" s="1"/>
  <c r="K1889" i="10" s="1"/>
  <c r="K1890" i="10" s="1"/>
  <c r="K1891" i="10" s="1"/>
  <c r="K1892" i="10" s="1"/>
  <c r="K1893" i="10" s="1"/>
  <c r="K1894" i="10" s="1"/>
  <c r="K1895" i="10" s="1"/>
  <c r="K1896" i="10" s="1"/>
  <c r="K1897" i="10" s="1"/>
  <c r="K1898" i="10" s="1"/>
  <c r="K1899" i="10" s="1"/>
  <c r="K1900" i="10" s="1"/>
  <c r="K1901" i="10" s="1"/>
  <c r="K1902" i="10" s="1"/>
  <c r="K1903" i="10" s="1"/>
  <c r="K1904" i="10" s="1"/>
  <c r="K1905" i="10" s="1"/>
  <c r="K1906" i="10" s="1"/>
  <c r="K1907" i="10" s="1"/>
  <c r="K1908" i="10" s="1"/>
  <c r="K1909" i="10" s="1"/>
  <c r="K1910" i="10" s="1"/>
  <c r="K1911" i="10" s="1"/>
  <c r="K1912" i="10" s="1"/>
  <c r="K1913" i="10" s="1"/>
  <c r="K1914" i="10" s="1"/>
  <c r="K1915" i="10" s="1"/>
  <c r="K1916" i="10" s="1"/>
  <c r="K1917" i="10" s="1"/>
  <c r="K1918" i="10" s="1"/>
  <c r="K1919" i="10" s="1"/>
  <c r="K1920" i="10" s="1"/>
  <c r="K1921" i="10" s="1"/>
  <c r="K1922" i="10" s="1"/>
  <c r="K1923" i="10" s="1"/>
  <c r="K1924" i="10" s="1"/>
  <c r="K1925" i="10" s="1"/>
  <c r="K1926" i="10" s="1"/>
  <c r="K1927" i="10" s="1"/>
  <c r="K1928" i="10" s="1"/>
  <c r="K1929" i="10" s="1"/>
  <c r="K1930" i="10" s="1"/>
  <c r="K1931" i="10" s="1"/>
  <c r="K1932" i="10" s="1"/>
  <c r="K1933" i="10" s="1"/>
  <c r="K1934" i="10" s="1"/>
  <c r="K1935" i="10" s="1"/>
  <c r="K1936" i="10" s="1"/>
  <c r="K1937" i="10" s="1"/>
  <c r="K1938" i="10" s="1"/>
  <c r="K1939" i="10" s="1"/>
  <c r="K1940" i="10" s="1"/>
  <c r="K1941" i="10" s="1"/>
  <c r="K1942" i="10" s="1"/>
  <c r="K1943" i="10" s="1"/>
  <c r="K1944" i="10" s="1"/>
  <c r="K1945" i="10" s="1"/>
  <c r="K1946" i="10" s="1"/>
  <c r="K1947" i="10" s="1"/>
  <c r="K1948" i="10" s="1"/>
  <c r="K1949" i="10" s="1"/>
  <c r="K1950" i="10" s="1"/>
  <c r="K1951" i="10" s="1"/>
  <c r="K1952" i="10" s="1"/>
  <c r="K1953" i="10" s="1"/>
  <c r="K1954" i="10" s="1"/>
  <c r="K1955" i="10" s="1"/>
  <c r="K1956" i="10" s="1"/>
  <c r="K1957" i="10" s="1"/>
  <c r="K1958" i="10" s="1"/>
  <c r="K1959" i="10" s="1"/>
  <c r="K1960" i="10" s="1"/>
  <c r="K1961" i="10" s="1"/>
  <c r="K1962" i="10" s="1"/>
  <c r="K1963" i="10" s="1"/>
  <c r="K1964" i="10" s="1"/>
  <c r="K1965" i="10" s="1"/>
  <c r="K1966" i="10" s="1"/>
  <c r="K1967" i="10" s="1"/>
  <c r="K1968" i="10" s="1"/>
  <c r="K1969" i="10" s="1"/>
  <c r="K1970" i="10" s="1"/>
  <c r="K1971" i="10" s="1"/>
  <c r="K1972" i="10" s="1"/>
  <c r="K1973" i="10" s="1"/>
  <c r="K1974" i="10" s="1"/>
  <c r="K1975" i="10" s="1"/>
  <c r="K1976" i="10" s="1"/>
  <c r="K1977" i="10" s="1"/>
  <c r="K1978" i="10" s="1"/>
  <c r="K1979" i="10" s="1"/>
  <c r="K1980" i="10" s="1"/>
  <c r="K1981" i="10" s="1"/>
  <c r="K1982" i="10" s="1"/>
  <c r="K1983" i="10" s="1"/>
  <c r="K1984" i="10" s="1"/>
  <c r="K1985" i="10" s="1"/>
  <c r="K1986" i="10" s="1"/>
  <c r="K1987" i="10" s="1"/>
  <c r="K1988" i="10" s="1"/>
  <c r="K1989" i="10" s="1"/>
  <c r="K1990" i="10" s="1"/>
  <c r="K1991" i="10" s="1"/>
  <c r="K1992" i="10" s="1"/>
  <c r="K1993" i="10" s="1"/>
  <c r="K1994" i="10" s="1"/>
  <c r="K1995" i="10" s="1"/>
  <c r="K1996" i="10" s="1"/>
  <c r="K1997" i="10" s="1"/>
  <c r="K1998" i="10" s="1"/>
  <c r="K1999" i="10" s="1"/>
  <c r="K2000" i="10" s="1"/>
  <c r="K2001" i="10" s="1"/>
  <c r="K2002" i="10" s="1"/>
  <c r="K2003" i="10" s="1"/>
  <c r="K2004" i="10" s="1"/>
  <c r="K2005" i="10" s="1"/>
  <c r="K2006" i="10" s="1"/>
  <c r="K2007" i="10" s="1"/>
  <c r="K2008" i="10" s="1"/>
  <c r="K2009" i="10" s="1"/>
  <c r="K2010" i="10" s="1"/>
  <c r="K2011" i="10" s="1"/>
  <c r="K2012" i="10" s="1"/>
  <c r="K2013" i="10" s="1"/>
  <c r="K2014" i="10" s="1"/>
  <c r="K2015" i="10" s="1"/>
  <c r="K2016" i="10" s="1"/>
  <c r="K2017" i="10" s="1"/>
  <c r="K2018" i="10" s="1"/>
  <c r="K2019" i="10" s="1"/>
  <c r="K2020" i="10" s="1"/>
  <c r="K2021" i="10" s="1"/>
  <c r="K2022" i="10" s="1"/>
  <c r="K2023" i="10" s="1"/>
  <c r="K2024" i="10" s="1"/>
  <c r="K2025" i="10" s="1"/>
  <c r="K2026" i="10" s="1"/>
  <c r="K2027" i="10" s="1"/>
  <c r="K2028" i="10" s="1"/>
  <c r="K2029" i="10" s="1"/>
  <c r="K2030" i="10" s="1"/>
  <c r="K2031" i="10" s="1"/>
  <c r="K2032" i="10" s="1"/>
  <c r="K2033" i="10" s="1"/>
  <c r="K2034" i="10" s="1"/>
  <c r="K2035" i="10" s="1"/>
  <c r="K2036" i="10" s="1"/>
  <c r="K2037" i="10" s="1"/>
  <c r="K2038" i="10" s="1"/>
  <c r="K2039" i="10" s="1"/>
  <c r="K2040" i="10" s="1"/>
  <c r="K2041" i="10" s="1"/>
  <c r="K2042" i="10" s="1"/>
  <c r="K2043" i="10" s="1"/>
  <c r="K2044" i="10" s="1"/>
  <c r="K2045" i="10" s="1"/>
  <c r="K2046" i="10" s="1"/>
  <c r="K2047" i="10" s="1"/>
  <c r="K2048" i="10" s="1"/>
  <c r="K2049" i="10" s="1"/>
  <c r="K2050" i="10" s="1"/>
  <c r="K2051" i="10" s="1"/>
  <c r="K2052" i="10" s="1"/>
  <c r="K2053" i="10" s="1"/>
  <c r="K2054" i="10" s="1"/>
  <c r="K2055" i="10" s="1"/>
  <c r="K2056" i="10" s="1"/>
  <c r="K2057" i="10" s="1"/>
  <c r="K2058" i="10" s="1"/>
  <c r="K2059" i="10" s="1"/>
  <c r="K2060" i="10" s="1"/>
  <c r="K2061" i="10" s="1"/>
  <c r="K2062" i="10" s="1"/>
  <c r="K2063" i="10" s="1"/>
  <c r="K2064" i="10" s="1"/>
  <c r="K2065" i="10" s="1"/>
  <c r="K2066" i="10" s="1"/>
  <c r="K2067" i="10" s="1"/>
  <c r="K2068" i="10" s="1"/>
  <c r="K2069" i="10" s="1"/>
  <c r="K2070" i="10" s="1"/>
  <c r="K2071" i="10" s="1"/>
  <c r="K2072" i="10" s="1"/>
  <c r="K2073" i="10" s="1"/>
  <c r="K2074" i="10" s="1"/>
  <c r="K2075" i="10" s="1"/>
  <c r="K2076" i="10" s="1"/>
  <c r="K2077" i="10" s="1"/>
  <c r="K2078" i="10" s="1"/>
  <c r="K2079" i="10" s="1"/>
  <c r="K2080" i="10" s="1"/>
  <c r="K2081" i="10" s="1"/>
  <c r="K2082" i="10" s="1"/>
  <c r="K2083" i="10" s="1"/>
  <c r="K2084" i="10" s="1"/>
  <c r="K2085" i="10" s="1"/>
  <c r="K2086" i="10" s="1"/>
  <c r="K2087" i="10" s="1"/>
  <c r="K2088" i="10" s="1"/>
  <c r="K2089" i="10" s="1"/>
  <c r="K2090" i="10" s="1"/>
  <c r="K2091" i="10" s="1"/>
  <c r="K2092" i="10" s="1"/>
  <c r="K2093" i="10" s="1"/>
  <c r="K2094" i="10" s="1"/>
  <c r="K2095" i="10" s="1"/>
  <c r="K2096" i="10" s="1"/>
  <c r="K2097" i="10" s="1"/>
  <c r="K2098" i="10" s="1"/>
  <c r="K2099" i="10" s="1"/>
  <c r="K2100" i="10" s="1"/>
  <c r="K2101" i="10" s="1"/>
  <c r="K2102" i="10" s="1"/>
  <c r="K2103" i="10" s="1"/>
  <c r="K2104" i="10" s="1"/>
  <c r="K2105" i="10" s="1"/>
  <c r="K2106" i="10" s="1"/>
  <c r="K2107" i="10" s="1"/>
  <c r="K2108" i="10" s="1"/>
  <c r="K2109" i="10" s="1"/>
  <c r="K2110" i="10" s="1"/>
  <c r="K2111" i="10" s="1"/>
  <c r="K2112" i="10" s="1"/>
  <c r="K2113" i="10" s="1"/>
  <c r="K2114" i="10" s="1"/>
  <c r="K2115" i="10" s="1"/>
  <c r="K2116" i="10" s="1"/>
  <c r="K2117" i="10" s="1"/>
  <c r="K2118" i="10" s="1"/>
  <c r="K2119" i="10" s="1"/>
  <c r="K2120" i="10" s="1"/>
  <c r="K2121" i="10" s="1"/>
  <c r="K2122" i="10" s="1"/>
  <c r="K2123" i="10" s="1"/>
  <c r="K2124" i="10" s="1"/>
  <c r="K2125" i="10" s="1"/>
  <c r="K2126" i="10" s="1"/>
  <c r="K2127" i="10" s="1"/>
  <c r="K2128" i="10" s="1"/>
  <c r="K2129" i="10" s="1"/>
  <c r="K2130" i="10" s="1"/>
  <c r="K2131" i="10" s="1"/>
  <c r="K2132" i="10" s="1"/>
  <c r="K2133" i="10" s="1"/>
  <c r="K2134" i="10" s="1"/>
  <c r="K2135" i="10" s="1"/>
  <c r="K2136" i="10" s="1"/>
  <c r="K2137" i="10" s="1"/>
  <c r="K2138" i="10" s="1"/>
  <c r="K2139" i="10" s="1"/>
  <c r="K2140" i="10" s="1"/>
  <c r="K2141" i="10" s="1"/>
  <c r="K2142" i="10" s="1"/>
  <c r="K2143" i="10" s="1"/>
  <c r="K2144" i="10" s="1"/>
  <c r="K2145" i="10" s="1"/>
  <c r="K2146" i="10" s="1"/>
  <c r="K2147" i="10" s="1"/>
  <c r="K2148" i="10" s="1"/>
  <c r="K2149" i="10" s="1"/>
  <c r="K2150" i="10" s="1"/>
  <c r="K2151" i="10" s="1"/>
  <c r="K2152" i="10" s="1"/>
  <c r="K2153" i="10" s="1"/>
  <c r="K2154" i="10" s="1"/>
  <c r="K2155" i="10" s="1"/>
  <c r="K2156" i="10" s="1"/>
  <c r="K2157" i="10" s="1"/>
  <c r="K2158" i="10" s="1"/>
  <c r="K2159" i="10" s="1"/>
  <c r="K2160" i="10" s="1"/>
  <c r="K2161" i="10" s="1"/>
  <c r="K2162" i="10" s="1"/>
  <c r="K2163" i="10" s="1"/>
  <c r="K2164" i="10" s="1"/>
  <c r="K2165" i="10" s="1"/>
  <c r="K2166" i="10" s="1"/>
  <c r="K2167" i="10" s="1"/>
  <c r="K2168" i="10" s="1"/>
  <c r="K2169" i="10" s="1"/>
  <c r="K2170" i="10" s="1"/>
  <c r="K2171" i="10" s="1"/>
  <c r="K2172" i="10" s="1"/>
  <c r="K2173" i="10" s="1"/>
  <c r="K2174" i="10" s="1"/>
  <c r="K2175" i="10" s="1"/>
  <c r="K2176" i="10" s="1"/>
  <c r="K2177" i="10" s="1"/>
  <c r="K2178" i="10" s="1"/>
  <c r="K2179" i="10" s="1"/>
  <c r="K2180" i="10" s="1"/>
  <c r="K2181" i="10" s="1"/>
  <c r="K2182" i="10" s="1"/>
  <c r="K2183" i="10" s="1"/>
  <c r="K2184" i="10" s="1"/>
  <c r="K2185" i="10" s="1"/>
  <c r="K2186" i="10" s="1"/>
  <c r="K2187" i="10" s="1"/>
  <c r="K2188" i="10" s="1"/>
  <c r="K2189" i="10" s="1"/>
  <c r="K2190" i="10" s="1"/>
  <c r="K2191" i="10" s="1"/>
  <c r="K2192" i="10" s="1"/>
  <c r="K2193" i="10" s="1"/>
  <c r="K2194" i="10" s="1"/>
  <c r="K2195" i="10" s="1"/>
  <c r="K2196" i="10" s="1"/>
  <c r="K2197" i="10" s="1"/>
  <c r="K2198" i="10" s="1"/>
  <c r="K2199" i="10" s="1"/>
  <c r="K2200" i="10" s="1"/>
  <c r="K2201" i="10" s="1"/>
  <c r="K2202" i="10" s="1"/>
  <c r="K2203" i="10" s="1"/>
  <c r="K2204" i="10" s="1"/>
  <c r="K2205" i="10" s="1"/>
  <c r="K2206" i="10" s="1"/>
  <c r="K2207" i="10" s="1"/>
  <c r="K2208" i="10" s="1"/>
  <c r="K2209" i="10" s="1"/>
  <c r="K2210" i="10" s="1"/>
  <c r="K2211" i="10" s="1"/>
  <c r="K2212" i="10" s="1"/>
  <c r="K2213" i="10" s="1"/>
  <c r="K2214" i="10" s="1"/>
  <c r="K2215" i="10" s="1"/>
  <c r="K2216" i="10" s="1"/>
  <c r="K2217" i="10" s="1"/>
  <c r="K2218" i="10" s="1"/>
  <c r="K2219" i="10" s="1"/>
  <c r="K2220" i="10" s="1"/>
  <c r="K2221" i="10" s="1"/>
  <c r="K2222" i="10" s="1"/>
  <c r="K2223" i="10" s="1"/>
  <c r="K2224" i="10" s="1"/>
  <c r="K2225" i="10" s="1"/>
  <c r="K2226" i="10" s="1"/>
  <c r="K2227" i="10" s="1"/>
  <c r="K2228" i="10" s="1"/>
  <c r="K2229" i="10" s="1"/>
  <c r="K2230" i="10" s="1"/>
  <c r="K2231" i="10" s="1"/>
  <c r="K2232" i="10" s="1"/>
  <c r="K2233" i="10" s="1"/>
  <c r="K2234" i="10" s="1"/>
  <c r="K2235" i="10" s="1"/>
  <c r="K2236" i="10" s="1"/>
  <c r="K2237" i="10" s="1"/>
  <c r="K2238" i="10" s="1"/>
  <c r="K2239" i="10" s="1"/>
  <c r="K2240" i="10" s="1"/>
  <c r="K2241" i="10" s="1"/>
  <c r="K2242" i="10" s="1"/>
  <c r="K2243" i="10" s="1"/>
  <c r="K2244" i="10" s="1"/>
  <c r="K2245" i="10" s="1"/>
  <c r="K2246" i="10" s="1"/>
  <c r="K2247" i="10" s="1"/>
  <c r="K2248" i="10" s="1"/>
  <c r="K2249" i="10" s="1"/>
  <c r="K2250" i="10" s="1"/>
  <c r="K2251" i="10" s="1"/>
  <c r="K2252" i="10" s="1"/>
  <c r="K2253" i="10" s="1"/>
  <c r="K2254" i="10" s="1"/>
  <c r="K2255" i="10" s="1"/>
  <c r="K2256" i="10" s="1"/>
  <c r="K2257" i="10" s="1"/>
  <c r="K2258" i="10" s="1"/>
  <c r="K2259" i="10" s="1"/>
  <c r="K2260" i="10" s="1"/>
  <c r="K2261" i="10" s="1"/>
  <c r="K2262" i="10" s="1"/>
  <c r="K2263" i="10" s="1"/>
  <c r="K2264" i="10" s="1"/>
  <c r="K2265" i="10" s="1"/>
  <c r="K2266" i="10" s="1"/>
  <c r="K2267" i="10" s="1"/>
  <c r="K2268" i="10" s="1"/>
  <c r="K2269" i="10" s="1"/>
  <c r="K2270" i="10" s="1"/>
  <c r="K2271" i="10" s="1"/>
  <c r="K2272" i="10" s="1"/>
  <c r="K2273" i="10" s="1"/>
  <c r="K2274" i="10" s="1"/>
  <c r="K2275" i="10" s="1"/>
  <c r="K2276" i="10" s="1"/>
  <c r="K2277" i="10" s="1"/>
  <c r="K2278" i="10" s="1"/>
  <c r="K2279" i="10" s="1"/>
  <c r="K2280" i="10" s="1"/>
  <c r="K2281" i="10" s="1"/>
  <c r="K2282" i="10" s="1"/>
  <c r="K2283" i="10" s="1"/>
  <c r="K2284" i="10" s="1"/>
  <c r="K2285" i="10" s="1"/>
  <c r="K2286" i="10" s="1"/>
  <c r="K2287" i="10" s="1"/>
  <c r="K2288" i="10" s="1"/>
  <c r="K2289" i="10" s="1"/>
  <c r="K2290" i="10" s="1"/>
  <c r="K2291" i="10" s="1"/>
  <c r="K2292" i="10" s="1"/>
  <c r="K2293" i="10" s="1"/>
  <c r="K2294" i="10" s="1"/>
  <c r="K2295" i="10" s="1"/>
  <c r="K2296" i="10" s="1"/>
  <c r="K2297" i="10" s="1"/>
  <c r="K2298" i="10" s="1"/>
  <c r="K2299" i="10" s="1"/>
  <c r="K2300" i="10" s="1"/>
  <c r="K2301" i="10" s="1"/>
  <c r="K2302" i="10" s="1"/>
  <c r="K2303" i="10" s="1"/>
  <c r="K2304" i="10" s="1"/>
  <c r="K2305" i="10" s="1"/>
  <c r="K2306" i="10" s="1"/>
  <c r="K2307" i="10" s="1"/>
  <c r="K2308" i="10" s="1"/>
  <c r="K2309" i="10" s="1"/>
  <c r="K2310" i="10" s="1"/>
  <c r="K2311" i="10" s="1"/>
  <c r="K2312" i="10" s="1"/>
  <c r="K2313" i="10" s="1"/>
  <c r="K2314" i="10" s="1"/>
  <c r="K2315" i="10" s="1"/>
  <c r="K2316" i="10" s="1"/>
  <c r="K2317" i="10" s="1"/>
  <c r="K2318" i="10" s="1"/>
  <c r="K2319" i="10" s="1"/>
  <c r="K2320" i="10" s="1"/>
  <c r="K2321" i="10" s="1"/>
  <c r="K2322" i="10" s="1"/>
  <c r="K2323" i="10" s="1"/>
  <c r="K2324" i="10" s="1"/>
  <c r="K2325" i="10" s="1"/>
  <c r="K2326" i="10" s="1"/>
  <c r="K2327" i="10" s="1"/>
  <c r="K2328" i="10" s="1"/>
  <c r="K2329" i="10" s="1"/>
  <c r="K2330" i="10" s="1"/>
  <c r="K2331" i="10" s="1"/>
  <c r="K2332" i="10" s="1"/>
  <c r="K2333" i="10" s="1"/>
  <c r="K2334" i="10" s="1"/>
  <c r="K2335" i="10" s="1"/>
  <c r="K2336" i="10" s="1"/>
  <c r="K2337" i="10" s="1"/>
  <c r="K2338" i="10" s="1"/>
  <c r="K2339" i="10" s="1"/>
  <c r="K2340" i="10" s="1"/>
  <c r="K2341" i="10" s="1"/>
  <c r="K2342" i="10" s="1"/>
  <c r="K2343" i="10" s="1"/>
  <c r="K2344" i="10" s="1"/>
  <c r="K2345" i="10" s="1"/>
  <c r="K2346" i="10" s="1"/>
  <c r="K2347" i="10" s="1"/>
  <c r="K2348" i="10" s="1"/>
  <c r="K2349" i="10" s="1"/>
  <c r="K2350" i="10" s="1"/>
  <c r="K2351" i="10" s="1"/>
  <c r="K2352" i="10" s="1"/>
  <c r="K2353" i="10" s="1"/>
  <c r="K2354" i="10" s="1"/>
  <c r="K2355" i="10" s="1"/>
  <c r="K2356" i="10" s="1"/>
  <c r="K2357" i="10" s="1"/>
  <c r="K2358" i="10" s="1"/>
  <c r="K2359" i="10" s="1"/>
  <c r="K2360" i="10" s="1"/>
  <c r="K2361" i="10" s="1"/>
  <c r="K2362" i="10" s="1"/>
  <c r="K2363" i="10" s="1"/>
  <c r="K2364" i="10" s="1"/>
  <c r="K2365" i="10" s="1"/>
  <c r="K2366" i="10" s="1"/>
  <c r="K2367" i="10" s="1"/>
  <c r="K2368" i="10" s="1"/>
  <c r="K2369" i="10" s="1"/>
  <c r="K2370" i="10" s="1"/>
  <c r="K2371" i="10" s="1"/>
  <c r="K2372" i="10" s="1"/>
  <c r="K2373" i="10" s="1"/>
  <c r="K2374" i="10" s="1"/>
  <c r="K2375" i="10" s="1"/>
  <c r="K2376" i="10" s="1"/>
  <c r="K2377" i="10" s="1"/>
  <c r="K2378" i="10" s="1"/>
  <c r="K2379" i="10" s="1"/>
  <c r="K2380" i="10" s="1"/>
  <c r="K2381" i="10" s="1"/>
  <c r="K2382" i="10" s="1"/>
  <c r="K2383" i="10" s="1"/>
  <c r="K2384" i="10" s="1"/>
  <c r="K2385" i="10" s="1"/>
  <c r="K2386" i="10" s="1"/>
  <c r="K2387" i="10" s="1"/>
  <c r="K2388" i="10" s="1"/>
  <c r="K2389" i="10" s="1"/>
  <c r="K2390" i="10" s="1"/>
  <c r="K2391" i="10" s="1"/>
  <c r="K2392" i="10" s="1"/>
  <c r="K2393" i="10" s="1"/>
  <c r="K2394" i="10" s="1"/>
  <c r="K2395" i="10" s="1"/>
  <c r="K2396" i="10" s="1"/>
  <c r="K2397" i="10" s="1"/>
  <c r="K2398" i="10" s="1"/>
  <c r="K2399" i="10" s="1"/>
  <c r="K2400" i="10" s="1"/>
  <c r="K2401" i="10" s="1"/>
  <c r="K2402" i="10" s="1"/>
  <c r="K2403" i="10" s="1"/>
  <c r="K2404" i="10" s="1"/>
  <c r="K2405" i="10" s="1"/>
  <c r="K2406" i="10" s="1"/>
  <c r="K2407" i="10" s="1"/>
  <c r="K2408" i="10" s="1"/>
  <c r="K2409" i="10" s="1"/>
  <c r="K2410" i="10" s="1"/>
  <c r="K2411" i="10" s="1"/>
  <c r="K2412" i="10" s="1"/>
  <c r="K2413" i="10" s="1"/>
  <c r="K2414" i="10" s="1"/>
  <c r="K2415" i="10" s="1"/>
  <c r="K2416" i="10" s="1"/>
  <c r="K2417" i="10" s="1"/>
  <c r="K2418" i="10" s="1"/>
  <c r="K2419" i="10" s="1"/>
  <c r="K2420" i="10" s="1"/>
  <c r="K2421" i="10" s="1"/>
  <c r="K2422" i="10" s="1"/>
  <c r="K2423" i="10" s="1"/>
  <c r="K2424" i="10" s="1"/>
  <c r="K2425" i="10" s="1"/>
  <c r="K2426" i="10" s="1"/>
  <c r="K2427" i="10" s="1"/>
  <c r="K2428" i="10" s="1"/>
  <c r="K2429" i="10" s="1"/>
  <c r="K2430" i="10" s="1"/>
  <c r="K2431" i="10" s="1"/>
  <c r="K2432" i="10" s="1"/>
  <c r="K2433" i="10" s="1"/>
  <c r="K2434" i="10" s="1"/>
  <c r="K2435" i="10" s="1"/>
  <c r="K2436" i="10" s="1"/>
  <c r="K2437" i="10" s="1"/>
  <c r="K2438" i="10" s="1"/>
  <c r="K2439" i="10" s="1"/>
  <c r="K2440" i="10" s="1"/>
  <c r="K2441" i="10" s="1"/>
  <c r="K2442" i="10" s="1"/>
  <c r="K2443" i="10" s="1"/>
  <c r="K2444" i="10" s="1"/>
  <c r="K2445" i="10" s="1"/>
  <c r="K2446" i="10" s="1"/>
  <c r="K2447" i="10" s="1"/>
  <c r="K2448" i="10" s="1"/>
  <c r="K2449" i="10" s="1"/>
  <c r="K2450" i="10" s="1"/>
  <c r="K2451" i="10" s="1"/>
  <c r="K2452" i="10" s="1"/>
  <c r="K2453" i="10" s="1"/>
  <c r="K2454" i="10" s="1"/>
  <c r="K2455" i="10" s="1"/>
  <c r="K2456" i="10" s="1"/>
  <c r="K2457" i="10" s="1"/>
  <c r="K2458" i="10" s="1"/>
  <c r="K2459" i="10" s="1"/>
  <c r="K2460" i="10" s="1"/>
  <c r="K2461" i="10" s="1"/>
  <c r="K2462" i="10" s="1"/>
  <c r="K2463" i="10" s="1"/>
  <c r="K2464" i="10" s="1"/>
  <c r="K2465" i="10" s="1"/>
  <c r="K2466" i="10" s="1"/>
  <c r="K2467" i="10" s="1"/>
  <c r="K2468" i="10" s="1"/>
  <c r="K2469" i="10" s="1"/>
  <c r="K2470" i="10" s="1"/>
  <c r="K2471" i="10" s="1"/>
  <c r="K2472" i="10" s="1"/>
  <c r="K2473" i="10" s="1"/>
  <c r="K2474" i="10" s="1"/>
  <c r="K2475" i="10" s="1"/>
  <c r="K2476" i="10" s="1"/>
  <c r="K2477" i="10" s="1"/>
  <c r="K2478" i="10" s="1"/>
  <c r="K2479" i="10" s="1"/>
  <c r="K2480" i="10" s="1"/>
  <c r="K2481" i="10" s="1"/>
  <c r="K2482" i="10" s="1"/>
  <c r="K2483" i="10" s="1"/>
  <c r="K2484" i="10" s="1"/>
  <c r="K2485" i="10" s="1"/>
  <c r="K2486" i="10" s="1"/>
  <c r="K2487" i="10" s="1"/>
  <c r="K2488" i="10" s="1"/>
  <c r="K2489" i="10" s="1"/>
  <c r="K2490" i="10" s="1"/>
  <c r="K2491" i="10" s="1"/>
  <c r="K2492" i="10" s="1"/>
  <c r="K2493" i="10" s="1"/>
  <c r="K2494" i="10" s="1"/>
  <c r="K2495" i="10" s="1"/>
  <c r="K2496" i="10" s="1"/>
  <c r="K2497" i="10" s="1"/>
  <c r="K2498" i="10" s="1"/>
  <c r="K2499" i="10" s="1"/>
  <c r="K2500" i="10" s="1"/>
  <c r="K2501" i="10" s="1"/>
  <c r="K2502" i="10" s="1"/>
  <c r="K2503" i="10" s="1"/>
  <c r="K2504" i="10" s="1"/>
  <c r="K2505" i="10" s="1"/>
  <c r="K2506" i="10" s="1"/>
  <c r="K2507" i="10" s="1"/>
  <c r="K2508" i="10" s="1"/>
  <c r="K2509" i="10" s="1"/>
  <c r="K2510" i="10" s="1"/>
  <c r="K2511" i="10" s="1"/>
  <c r="K2512" i="10" s="1"/>
  <c r="K2513" i="10" s="1"/>
  <c r="K2514" i="10" s="1"/>
  <c r="K2515" i="10" s="1"/>
  <c r="K2516" i="10" s="1"/>
  <c r="K2517" i="10" s="1"/>
  <c r="K2518" i="10" s="1"/>
  <c r="K2519" i="10" s="1"/>
  <c r="K2520" i="10" s="1"/>
  <c r="K2521" i="10" s="1"/>
  <c r="K2522" i="10" s="1"/>
  <c r="K2523" i="10" s="1"/>
  <c r="K2524" i="10" s="1"/>
  <c r="K2525" i="10" s="1"/>
  <c r="K2526" i="10" s="1"/>
  <c r="K2527" i="10" s="1"/>
  <c r="K2528" i="10" s="1"/>
  <c r="K2529" i="10" s="1"/>
  <c r="K2530" i="10" s="1"/>
  <c r="K2531" i="10" s="1"/>
  <c r="K2532" i="10" s="1"/>
  <c r="K2533" i="10" s="1"/>
  <c r="K2534" i="10" s="1"/>
  <c r="K2535" i="10" s="1"/>
  <c r="K2536" i="10" s="1"/>
  <c r="K2537" i="10" s="1"/>
  <c r="K2538" i="10" s="1"/>
  <c r="K2539" i="10" s="1"/>
  <c r="K2540" i="10" s="1"/>
  <c r="K2541" i="10" s="1"/>
  <c r="K2542" i="10" s="1"/>
  <c r="K2543" i="10" s="1"/>
  <c r="K2544" i="10" s="1"/>
  <c r="K2545" i="10" s="1"/>
  <c r="K2546" i="10" s="1"/>
  <c r="K2547" i="10" s="1"/>
  <c r="K2548" i="10" s="1"/>
  <c r="K2549" i="10" s="1"/>
  <c r="K2550" i="10" s="1"/>
  <c r="K2551" i="10" s="1"/>
  <c r="K2552" i="10" s="1"/>
  <c r="K2553" i="10" s="1"/>
  <c r="K2554" i="10" s="1"/>
  <c r="K2555" i="10" s="1"/>
  <c r="K2556" i="10" s="1"/>
  <c r="K2557" i="10" s="1"/>
  <c r="K2558" i="10" s="1"/>
  <c r="K2559" i="10" s="1"/>
  <c r="K2560" i="10" s="1"/>
  <c r="K2561" i="10" s="1"/>
  <c r="K2562" i="10" s="1"/>
  <c r="K2563" i="10" s="1"/>
  <c r="K2564" i="10" s="1"/>
  <c r="K2565" i="10" s="1"/>
  <c r="K2566" i="10" s="1"/>
  <c r="K2567" i="10" s="1"/>
  <c r="K2568" i="10" s="1"/>
  <c r="K2569" i="10" s="1"/>
  <c r="K2570" i="10" s="1"/>
  <c r="K2571" i="10" s="1"/>
  <c r="K2572" i="10" s="1"/>
  <c r="K2573" i="10" s="1"/>
  <c r="K2574" i="10" s="1"/>
  <c r="K2575" i="10" s="1"/>
  <c r="K2576" i="10" s="1"/>
  <c r="K2577" i="10" s="1"/>
  <c r="K2578" i="10" s="1"/>
  <c r="K2579" i="10" s="1"/>
  <c r="K2580" i="10" s="1"/>
  <c r="K2581" i="10" s="1"/>
  <c r="K2582" i="10" s="1"/>
  <c r="K2583" i="10" s="1"/>
  <c r="K2584" i="10" s="1"/>
  <c r="K2585" i="10" s="1"/>
  <c r="K2586" i="10" s="1"/>
  <c r="K2587" i="10" s="1"/>
  <c r="K2588" i="10" s="1"/>
  <c r="K2589" i="10" s="1"/>
  <c r="K2590" i="10" s="1"/>
  <c r="K2591" i="10" s="1"/>
  <c r="K2592" i="10" s="1"/>
  <c r="K2593" i="10" s="1"/>
  <c r="K2594" i="10" s="1"/>
  <c r="K2595" i="10" s="1"/>
  <c r="K2596" i="10" s="1"/>
  <c r="K2597" i="10" s="1"/>
  <c r="K2598" i="10" s="1"/>
  <c r="K2599" i="10" s="1"/>
  <c r="K2600" i="10" s="1"/>
  <c r="K2601" i="10" s="1"/>
  <c r="K2602" i="10" s="1"/>
  <c r="K2603" i="10" s="1"/>
  <c r="K2604" i="10" s="1"/>
  <c r="K2605" i="10" s="1"/>
  <c r="K2606" i="10" s="1"/>
  <c r="K2607" i="10" s="1"/>
  <c r="K2608" i="10" s="1"/>
  <c r="K2609" i="10" s="1"/>
  <c r="K2610" i="10" s="1"/>
  <c r="K2611" i="10" s="1"/>
  <c r="K2612" i="10" s="1"/>
  <c r="K2613" i="10" s="1"/>
  <c r="K2614" i="10" s="1"/>
  <c r="K2615" i="10" s="1"/>
  <c r="K2616" i="10" s="1"/>
  <c r="K2617" i="10" s="1"/>
  <c r="K2618" i="10" s="1"/>
  <c r="K2619" i="10" s="1"/>
  <c r="K2620" i="10" s="1"/>
  <c r="K2621" i="10" s="1"/>
  <c r="K2622" i="10" s="1"/>
  <c r="K2623" i="10" s="1"/>
  <c r="K2624" i="10" s="1"/>
  <c r="K2625" i="10" s="1"/>
  <c r="K2626" i="10" s="1"/>
  <c r="K2627" i="10" s="1"/>
  <c r="K2628" i="10" s="1"/>
  <c r="K2629" i="10" s="1"/>
  <c r="K2630" i="10" s="1"/>
  <c r="K2631" i="10" s="1"/>
  <c r="K2632" i="10" s="1"/>
  <c r="K2633" i="10" s="1"/>
  <c r="K2634" i="10" s="1"/>
  <c r="K2635" i="10" s="1"/>
  <c r="K2636" i="10" s="1"/>
  <c r="K2637" i="10" s="1"/>
  <c r="K2638" i="10" s="1"/>
  <c r="K2639" i="10" s="1"/>
  <c r="K2640" i="10" s="1"/>
  <c r="K2641" i="10" s="1"/>
  <c r="K2642" i="10" s="1"/>
  <c r="K2643" i="10" s="1"/>
  <c r="K2644" i="10" s="1"/>
  <c r="K2645" i="10" s="1"/>
  <c r="K2646" i="10" s="1"/>
  <c r="K2647" i="10" s="1"/>
  <c r="K2648" i="10" s="1"/>
  <c r="K2649" i="10" s="1"/>
  <c r="K2650" i="10" s="1"/>
  <c r="K2651" i="10" s="1"/>
  <c r="K2652" i="10" s="1"/>
  <c r="K2653" i="10" s="1"/>
  <c r="K2654" i="10" s="1"/>
  <c r="K2655" i="10" s="1"/>
  <c r="K2656" i="10" s="1"/>
  <c r="K2657" i="10" s="1"/>
  <c r="K2658" i="10" s="1"/>
  <c r="K2659" i="10" s="1"/>
  <c r="K2660" i="10" s="1"/>
  <c r="K2661" i="10" s="1"/>
  <c r="K2662" i="10" s="1"/>
  <c r="K2663" i="10" s="1"/>
  <c r="K2664" i="10" s="1"/>
  <c r="K2665" i="10" s="1"/>
  <c r="K2666" i="10" s="1"/>
  <c r="K2667" i="10" s="1"/>
  <c r="K2668" i="10" s="1"/>
  <c r="K2669" i="10" s="1"/>
  <c r="K2670" i="10" s="1"/>
  <c r="K2671" i="10" s="1"/>
  <c r="K2672" i="10" s="1"/>
  <c r="K2673" i="10" s="1"/>
  <c r="K2674" i="10" s="1"/>
  <c r="K2675" i="10" s="1"/>
  <c r="K2676" i="10" s="1"/>
  <c r="K2677" i="10" s="1"/>
  <c r="K2678" i="10" s="1"/>
  <c r="K2679" i="10" s="1"/>
  <c r="K2680" i="10" s="1"/>
  <c r="K2681" i="10" s="1"/>
  <c r="K2682" i="10" s="1"/>
  <c r="K2683" i="10" s="1"/>
  <c r="K2684" i="10" s="1"/>
  <c r="K2685" i="10" s="1"/>
  <c r="K2686" i="10" s="1"/>
  <c r="K2687" i="10" s="1"/>
  <c r="K2688" i="10" s="1"/>
  <c r="K2689" i="10" s="1"/>
  <c r="K2690" i="10" s="1"/>
  <c r="K2691" i="10" s="1"/>
  <c r="K2692" i="10" s="1"/>
  <c r="K2693" i="10" s="1"/>
  <c r="K2694" i="10" s="1"/>
  <c r="K2695" i="10" s="1"/>
  <c r="K2696" i="10" s="1"/>
  <c r="K2697" i="10" s="1"/>
  <c r="K2698" i="10" s="1"/>
  <c r="K2699" i="10" s="1"/>
  <c r="K2700" i="10" s="1"/>
  <c r="K2701" i="10" s="1"/>
  <c r="K2702" i="10" s="1"/>
  <c r="K2703" i="10" s="1"/>
  <c r="K2704" i="10" s="1"/>
  <c r="K2705" i="10" s="1"/>
  <c r="K2706" i="10" s="1"/>
  <c r="K2707" i="10" s="1"/>
  <c r="K2708" i="10" s="1"/>
  <c r="K2709" i="10" s="1"/>
  <c r="K2710" i="10" s="1"/>
  <c r="K2711" i="10" s="1"/>
  <c r="K2712" i="10" s="1"/>
  <c r="K2713" i="10" s="1"/>
  <c r="K2714" i="10" s="1"/>
  <c r="K2715" i="10" s="1"/>
  <c r="K2716" i="10" s="1"/>
  <c r="K2717" i="10" s="1"/>
  <c r="K2718" i="10" s="1"/>
  <c r="K2719" i="10" s="1"/>
  <c r="K2720" i="10" s="1"/>
  <c r="K2721" i="10" s="1"/>
  <c r="K2722" i="10" s="1"/>
  <c r="K2723" i="10" s="1"/>
  <c r="K2724" i="10" s="1"/>
  <c r="K2725" i="10" s="1"/>
  <c r="K2726" i="10" s="1"/>
  <c r="K2727" i="10" s="1"/>
  <c r="K2728" i="10" s="1"/>
  <c r="K2729" i="10" s="1"/>
  <c r="K2730" i="10" s="1"/>
  <c r="K2731" i="10" s="1"/>
  <c r="K2732" i="10" s="1"/>
  <c r="K2733" i="10" s="1"/>
  <c r="K2734" i="10" s="1"/>
  <c r="K2735" i="10" s="1"/>
  <c r="K2736" i="10" s="1"/>
  <c r="K2737" i="10" s="1"/>
  <c r="K2738" i="10" s="1"/>
  <c r="K2739" i="10" s="1"/>
  <c r="K2740" i="10" s="1"/>
  <c r="K2741" i="10" s="1"/>
  <c r="K2742" i="10" s="1"/>
  <c r="K2743" i="10" s="1"/>
  <c r="K2744" i="10" s="1"/>
  <c r="K2745" i="10" s="1"/>
  <c r="K2746" i="10" s="1"/>
  <c r="K2747" i="10" s="1"/>
  <c r="K2748" i="10" s="1"/>
  <c r="K2749" i="10" s="1"/>
  <c r="K2750" i="10" s="1"/>
  <c r="K2751" i="10" s="1"/>
  <c r="K2752" i="10" s="1"/>
  <c r="K2753" i="10" s="1"/>
  <c r="K2754" i="10" s="1"/>
  <c r="K2755" i="10" s="1"/>
  <c r="K2756" i="10" s="1"/>
  <c r="K2757" i="10" s="1"/>
  <c r="K2758" i="10" s="1"/>
  <c r="K2759" i="10" s="1"/>
  <c r="K2760" i="10" s="1"/>
  <c r="K2761" i="10" s="1"/>
  <c r="K2762" i="10" s="1"/>
  <c r="K2763" i="10" s="1"/>
  <c r="K2764" i="10" s="1"/>
  <c r="K2765" i="10" s="1"/>
  <c r="K2766" i="10" s="1"/>
  <c r="K2767" i="10" s="1"/>
  <c r="K2768" i="10" s="1"/>
  <c r="K2769" i="10" s="1"/>
  <c r="K2770" i="10" s="1"/>
  <c r="K2771" i="10" s="1"/>
  <c r="K2772" i="10" s="1"/>
  <c r="K2773" i="10" s="1"/>
  <c r="K2774" i="10" s="1"/>
  <c r="K2775" i="10" s="1"/>
  <c r="K2776" i="10" s="1"/>
  <c r="K2777" i="10" s="1"/>
  <c r="K2778" i="10" s="1"/>
  <c r="K2779" i="10" s="1"/>
  <c r="K2780" i="10" s="1"/>
  <c r="K2781" i="10" s="1"/>
  <c r="K2782" i="10" s="1"/>
  <c r="K2783" i="10" s="1"/>
  <c r="K2784" i="10" s="1"/>
  <c r="K2785" i="10" s="1"/>
  <c r="K2786" i="10" s="1"/>
  <c r="K2787" i="10" s="1"/>
  <c r="K2788" i="10" s="1"/>
  <c r="K2789" i="10" s="1"/>
  <c r="K2790" i="10" s="1"/>
  <c r="K2791" i="10" s="1"/>
  <c r="K2792" i="10" s="1"/>
  <c r="K2793" i="10" s="1"/>
  <c r="K2794" i="10" s="1"/>
  <c r="K2795" i="10" s="1"/>
  <c r="K2796" i="10" s="1"/>
  <c r="K2797" i="10" s="1"/>
  <c r="K2798" i="10" s="1"/>
  <c r="K2799" i="10" s="1"/>
  <c r="K2800" i="10" s="1"/>
  <c r="K2801" i="10" s="1"/>
  <c r="K2802" i="10" s="1"/>
  <c r="K2803" i="10" s="1"/>
  <c r="K2804" i="10" s="1"/>
  <c r="K2805" i="10" s="1"/>
  <c r="K2806" i="10" s="1"/>
  <c r="K2807" i="10" s="1"/>
  <c r="K2808" i="10" s="1"/>
  <c r="K2809" i="10" s="1"/>
  <c r="K2810" i="10" s="1"/>
  <c r="K2811" i="10" s="1"/>
  <c r="K2812" i="10" s="1"/>
  <c r="K2813" i="10" s="1"/>
  <c r="K2814" i="10" s="1"/>
  <c r="K2815" i="10" s="1"/>
  <c r="K2816" i="10" s="1"/>
  <c r="K2817" i="10" s="1"/>
  <c r="K2818" i="10" s="1"/>
  <c r="K2819" i="10" s="1"/>
  <c r="K2820" i="10" s="1"/>
  <c r="K2821" i="10" s="1"/>
  <c r="K2822" i="10" s="1"/>
  <c r="K2823" i="10" s="1"/>
  <c r="K2824" i="10" s="1"/>
  <c r="K2825" i="10" s="1"/>
  <c r="K2826" i="10" s="1"/>
  <c r="K2827" i="10" s="1"/>
  <c r="K2828" i="10" s="1"/>
  <c r="K2829" i="10" s="1"/>
  <c r="K2830" i="10" s="1"/>
  <c r="K2831" i="10" s="1"/>
  <c r="K2832" i="10" s="1"/>
  <c r="K2833" i="10" s="1"/>
  <c r="K2834" i="10" s="1"/>
  <c r="K2835" i="10" s="1"/>
  <c r="K2836" i="10" s="1"/>
  <c r="K2837" i="10" s="1"/>
  <c r="K2838" i="10" s="1"/>
  <c r="K2839" i="10" s="1"/>
  <c r="K2840" i="10" s="1"/>
  <c r="K2841" i="10" s="1"/>
  <c r="K2842" i="10" s="1"/>
  <c r="K2843" i="10" s="1"/>
  <c r="K2844" i="10" s="1"/>
  <c r="K2845" i="10" s="1"/>
  <c r="K2846" i="10" s="1"/>
  <c r="K2847" i="10" s="1"/>
  <c r="K2848" i="10" s="1"/>
  <c r="K2849" i="10" s="1"/>
  <c r="K2850" i="10" s="1"/>
  <c r="K2851" i="10" s="1"/>
  <c r="K2852" i="10" s="1"/>
  <c r="K2853" i="10" s="1"/>
  <c r="K2854" i="10" s="1"/>
  <c r="K2855" i="10" s="1"/>
  <c r="K2856" i="10" s="1"/>
  <c r="K2857" i="10" s="1"/>
  <c r="K2858" i="10" s="1"/>
  <c r="K2859" i="10" s="1"/>
  <c r="K2860" i="10" s="1"/>
  <c r="K2861" i="10" s="1"/>
  <c r="K2862" i="10" s="1"/>
  <c r="K2863" i="10" s="1"/>
  <c r="K2864" i="10" s="1"/>
  <c r="K2865" i="10" s="1"/>
  <c r="K2866" i="10" s="1"/>
  <c r="K2867" i="10" s="1"/>
  <c r="K2868" i="10" s="1"/>
  <c r="K2869" i="10" s="1"/>
  <c r="K2870" i="10" s="1"/>
  <c r="K2871" i="10" s="1"/>
  <c r="K2872" i="10" s="1"/>
  <c r="K2873" i="10" s="1"/>
  <c r="K2874" i="10" s="1"/>
  <c r="K2875" i="10" s="1"/>
  <c r="K2876" i="10" s="1"/>
  <c r="K2877" i="10" s="1"/>
  <c r="K2878" i="10" s="1"/>
  <c r="K2879" i="10" s="1"/>
  <c r="K2880" i="10" s="1"/>
  <c r="K2881" i="10" s="1"/>
  <c r="K2882" i="10" s="1"/>
  <c r="K2883" i="10" s="1"/>
  <c r="K2884" i="10" s="1"/>
  <c r="K2885" i="10" s="1"/>
  <c r="K2886" i="10" s="1"/>
  <c r="K2887" i="10" s="1"/>
  <c r="K2888" i="10" s="1"/>
  <c r="K2889" i="10" s="1"/>
  <c r="K2890" i="10" s="1"/>
  <c r="K2891" i="10" s="1"/>
  <c r="K2892" i="10" s="1"/>
  <c r="K2893" i="10" s="1"/>
  <c r="K2894" i="10" s="1"/>
  <c r="K2895" i="10" s="1"/>
  <c r="K2896" i="10" s="1"/>
  <c r="K2897" i="10" s="1"/>
  <c r="K2898" i="10" s="1"/>
  <c r="K2899" i="10" s="1"/>
  <c r="K2900" i="10" s="1"/>
  <c r="K2901" i="10" s="1"/>
  <c r="K2902" i="10" s="1"/>
  <c r="K2903" i="10" s="1"/>
  <c r="K2904" i="10" s="1"/>
  <c r="K2905" i="10" s="1"/>
  <c r="K2906" i="10" s="1"/>
  <c r="K2907" i="10" s="1"/>
  <c r="K2908" i="10" s="1"/>
  <c r="K2909" i="10" s="1"/>
  <c r="K2910" i="10" s="1"/>
  <c r="K2911" i="10" s="1"/>
  <c r="K2912" i="10" s="1"/>
  <c r="K2913" i="10" s="1"/>
  <c r="K2914" i="10" s="1"/>
  <c r="K2915" i="10" s="1"/>
  <c r="K2916" i="10" s="1"/>
  <c r="K2917" i="10" s="1"/>
  <c r="K2918" i="10" s="1"/>
  <c r="K2919" i="10" s="1"/>
  <c r="K2920" i="10" s="1"/>
  <c r="K2921" i="10" s="1"/>
  <c r="K2922" i="10" s="1"/>
  <c r="K2923" i="10" s="1"/>
  <c r="K2924" i="10" s="1"/>
  <c r="K2925" i="10" s="1"/>
  <c r="K2926" i="10" s="1"/>
  <c r="K2927" i="10" s="1"/>
  <c r="K2928" i="10" s="1"/>
  <c r="K2929" i="10" s="1"/>
  <c r="K2930" i="10" s="1"/>
  <c r="K2931" i="10" s="1"/>
  <c r="K2932" i="10" s="1"/>
  <c r="K2933" i="10" s="1"/>
  <c r="K2934" i="10" s="1"/>
  <c r="K2935" i="10" s="1"/>
  <c r="K2936" i="10" s="1"/>
  <c r="K2937" i="10" s="1"/>
  <c r="K2938" i="10" s="1"/>
  <c r="K2939" i="10" s="1"/>
  <c r="K2940" i="10" s="1"/>
  <c r="K2941" i="10" s="1"/>
  <c r="K2942" i="10" s="1"/>
  <c r="K2943" i="10" s="1"/>
  <c r="K2944" i="10" s="1"/>
  <c r="K2945" i="10" s="1"/>
  <c r="K2946" i="10" s="1"/>
  <c r="K2947" i="10" s="1"/>
  <c r="K2948" i="10" s="1"/>
  <c r="K2949" i="10" s="1"/>
  <c r="K2950" i="10" s="1"/>
  <c r="K2951" i="10" s="1"/>
  <c r="K2952" i="10" s="1"/>
  <c r="K2953" i="10" s="1"/>
  <c r="K2954" i="10" s="1"/>
  <c r="K2955" i="10" s="1"/>
  <c r="K2956" i="10" s="1"/>
  <c r="K2957" i="10" s="1"/>
  <c r="K2958" i="10" s="1"/>
  <c r="K2959" i="10" s="1"/>
  <c r="K2960" i="10" s="1"/>
  <c r="K2961" i="10" s="1"/>
  <c r="K2962" i="10" s="1"/>
  <c r="K2963" i="10" s="1"/>
  <c r="K2964" i="10" s="1"/>
  <c r="K2965" i="10" s="1"/>
  <c r="K2966" i="10" s="1"/>
  <c r="K2967" i="10" s="1"/>
  <c r="K2968" i="10" s="1"/>
  <c r="K2969" i="10" s="1"/>
  <c r="K2970" i="10" s="1"/>
  <c r="K2971" i="10" s="1"/>
  <c r="K2972" i="10" s="1"/>
  <c r="K2973" i="10" s="1"/>
  <c r="K2974" i="10" s="1"/>
  <c r="K2975" i="10" s="1"/>
  <c r="K2976" i="10" s="1"/>
  <c r="K2977" i="10" s="1"/>
  <c r="K2978" i="10" s="1"/>
  <c r="K2979" i="10" s="1"/>
  <c r="K2980" i="10" s="1"/>
  <c r="K2981" i="10" s="1"/>
  <c r="K2982" i="10" s="1"/>
  <c r="K2983" i="10" s="1"/>
  <c r="K2984" i="10" s="1"/>
  <c r="K2985" i="10" s="1"/>
  <c r="K2986" i="10" s="1"/>
  <c r="K2987" i="10" s="1"/>
  <c r="K2988" i="10" s="1"/>
  <c r="K2989" i="10" s="1"/>
  <c r="K2990" i="10" s="1"/>
  <c r="K2991" i="10" s="1"/>
  <c r="K2992" i="10" s="1"/>
  <c r="K2993" i="10" s="1"/>
  <c r="K2994" i="10" s="1"/>
  <c r="K2995" i="10" s="1"/>
  <c r="K2996" i="10" s="1"/>
  <c r="K2997" i="10" s="1"/>
  <c r="K2998" i="10" s="1"/>
  <c r="K2999" i="10" s="1"/>
  <c r="K3000" i="10" s="1"/>
  <c r="K3001" i="10" s="1"/>
  <c r="K3002" i="10" s="1"/>
  <c r="K3003" i="10" s="1"/>
  <c r="K3004" i="10" s="1"/>
  <c r="K3005" i="10" s="1"/>
  <c r="K3006" i="10" s="1"/>
  <c r="K3007" i="10" s="1"/>
  <c r="K3008" i="10" s="1"/>
  <c r="K3009" i="10" s="1"/>
  <c r="K3010" i="10" s="1"/>
  <c r="K3011" i="10" s="1"/>
  <c r="K3012" i="10" s="1"/>
  <c r="K3013" i="10" s="1"/>
  <c r="K3014" i="10" s="1"/>
  <c r="K3015" i="10" s="1"/>
  <c r="K3016" i="10" s="1"/>
  <c r="K3017" i="10" s="1"/>
  <c r="K3018" i="10" s="1"/>
  <c r="K3019" i="10" s="1"/>
  <c r="K3020" i="10" s="1"/>
  <c r="K3021" i="10" s="1"/>
  <c r="K3022" i="10" s="1"/>
  <c r="K3023" i="10" s="1"/>
  <c r="K3024" i="10" s="1"/>
  <c r="K3025" i="10" s="1"/>
  <c r="K3026" i="10" s="1"/>
  <c r="K3027" i="10" s="1"/>
  <c r="K3028" i="10" s="1"/>
  <c r="K3029" i="10" s="1"/>
  <c r="K3030" i="10" s="1"/>
  <c r="K3031" i="10" s="1"/>
  <c r="K3032" i="10" s="1"/>
  <c r="K3033" i="10" s="1"/>
  <c r="K3034" i="10" s="1"/>
  <c r="K3035" i="10" s="1"/>
  <c r="K3036" i="10" s="1"/>
  <c r="K3037" i="10" s="1"/>
  <c r="K3038" i="10" s="1"/>
  <c r="K3039" i="10" s="1"/>
  <c r="K3040" i="10" s="1"/>
  <c r="K3041" i="10" s="1"/>
  <c r="K3042" i="10" s="1"/>
  <c r="K3043" i="10" s="1"/>
  <c r="K3044" i="10" s="1"/>
  <c r="K3045" i="10" s="1"/>
  <c r="K3046" i="10" s="1"/>
  <c r="K3047" i="10" s="1"/>
  <c r="K3048" i="10" s="1"/>
  <c r="K3049" i="10" s="1"/>
  <c r="K3050" i="10" s="1"/>
  <c r="K3051" i="10" s="1"/>
  <c r="K3052" i="10" s="1"/>
  <c r="K3053" i="10" s="1"/>
  <c r="K3054" i="10" s="1"/>
  <c r="K3055" i="10" s="1"/>
  <c r="K3056" i="10" s="1"/>
  <c r="K3057" i="10" s="1"/>
  <c r="K3058" i="10" s="1"/>
  <c r="K3059" i="10" s="1"/>
  <c r="K3060" i="10" s="1"/>
  <c r="K3061" i="10" s="1"/>
  <c r="K3062" i="10" s="1"/>
  <c r="K3063" i="10" s="1"/>
  <c r="K3064" i="10" s="1"/>
  <c r="K3065" i="10" s="1"/>
  <c r="K3066" i="10" s="1"/>
  <c r="K3067" i="10" s="1"/>
  <c r="K3068" i="10" s="1"/>
  <c r="K3069" i="10" s="1"/>
  <c r="K3070" i="10" s="1"/>
  <c r="K3071" i="10" s="1"/>
  <c r="K3072" i="10" s="1"/>
  <c r="K3073" i="10" s="1"/>
  <c r="K3074" i="10" s="1"/>
  <c r="K3075" i="10" s="1"/>
  <c r="K3076" i="10" s="1"/>
  <c r="K3077" i="10" s="1"/>
  <c r="K3078" i="10" s="1"/>
  <c r="K3079" i="10" s="1"/>
  <c r="K3080" i="10" s="1"/>
  <c r="K3081" i="10" s="1"/>
  <c r="K3082" i="10" s="1"/>
  <c r="K3083" i="10" s="1"/>
  <c r="K3084" i="10" s="1"/>
  <c r="K3085" i="10" s="1"/>
  <c r="K3086" i="10" s="1"/>
  <c r="K3087" i="10" s="1"/>
  <c r="K3088" i="10" s="1"/>
  <c r="K3089" i="10" s="1"/>
  <c r="K3090" i="10" s="1"/>
  <c r="K3091" i="10" s="1"/>
  <c r="K3092" i="10" s="1"/>
  <c r="K3093" i="10" s="1"/>
  <c r="K3094" i="10" s="1"/>
  <c r="K3095" i="10" s="1"/>
  <c r="K3096" i="10" s="1"/>
  <c r="K3097" i="10" s="1"/>
  <c r="K3098" i="10" s="1"/>
  <c r="K3099" i="10" s="1"/>
  <c r="K3100" i="10" s="1"/>
  <c r="K3101" i="10" s="1"/>
  <c r="K3102" i="10" s="1"/>
  <c r="K3103" i="10" s="1"/>
  <c r="K3104" i="10" s="1"/>
  <c r="K3105" i="10" s="1"/>
  <c r="K3106" i="10" s="1"/>
  <c r="K3107" i="10" s="1"/>
  <c r="K3108" i="10" s="1"/>
  <c r="K3109" i="10" s="1"/>
  <c r="K3110" i="10" s="1"/>
  <c r="K3111" i="10" s="1"/>
  <c r="K3112" i="10" s="1"/>
  <c r="K3113" i="10" s="1"/>
  <c r="K3114" i="10" s="1"/>
  <c r="K3115" i="10" s="1"/>
  <c r="K3116" i="10" s="1"/>
  <c r="K3117" i="10" s="1"/>
  <c r="K3118" i="10" s="1"/>
  <c r="K3119" i="10" s="1"/>
  <c r="K3120" i="10" s="1"/>
  <c r="K3121" i="10" s="1"/>
  <c r="K3122" i="10" s="1"/>
  <c r="K3123" i="10" s="1"/>
  <c r="K3124" i="10" s="1"/>
  <c r="K3125" i="10" s="1"/>
  <c r="K3126" i="10" s="1"/>
  <c r="K3127" i="10" s="1"/>
  <c r="K3128" i="10" s="1"/>
  <c r="K3129" i="10" s="1"/>
  <c r="K3130" i="10" s="1"/>
  <c r="K3131" i="10" s="1"/>
  <c r="K3132" i="10" s="1"/>
  <c r="K3133" i="10" s="1"/>
  <c r="K3134" i="10" s="1"/>
  <c r="K3135" i="10" s="1"/>
  <c r="K3136" i="10" s="1"/>
  <c r="K3137" i="10" s="1"/>
  <c r="K3138" i="10" s="1"/>
  <c r="K3139" i="10" s="1"/>
  <c r="K3140" i="10" s="1"/>
  <c r="K3141" i="10" s="1"/>
  <c r="K3142" i="10" s="1"/>
  <c r="K3143" i="10" s="1"/>
  <c r="K3144" i="10" s="1"/>
  <c r="K3145" i="10" s="1"/>
  <c r="K3146" i="10" s="1"/>
  <c r="K3147" i="10" s="1"/>
  <c r="K3148" i="10" s="1"/>
  <c r="K3149" i="10" s="1"/>
  <c r="K3150" i="10" s="1"/>
  <c r="K3151" i="10" s="1"/>
  <c r="K3152" i="10" s="1"/>
  <c r="K3153" i="10" s="1"/>
  <c r="K3154" i="10" s="1"/>
  <c r="K3155" i="10" s="1"/>
  <c r="K3156" i="10" s="1"/>
  <c r="K3157" i="10" s="1"/>
  <c r="K3158" i="10" s="1"/>
  <c r="K3159" i="10" s="1"/>
  <c r="K3160" i="10" s="1"/>
  <c r="K3161" i="10" s="1"/>
  <c r="K3162" i="10" s="1"/>
  <c r="K3163" i="10" s="1"/>
  <c r="K3164" i="10" s="1"/>
  <c r="K3165" i="10" s="1"/>
  <c r="K3166" i="10" s="1"/>
  <c r="K3167" i="10" s="1"/>
  <c r="K3168" i="10" s="1"/>
  <c r="K3169" i="10" s="1"/>
  <c r="K3170" i="10" s="1"/>
  <c r="K3171" i="10" s="1"/>
  <c r="K3172" i="10" s="1"/>
  <c r="K3173" i="10" s="1"/>
  <c r="K3174" i="10" s="1"/>
  <c r="K3175" i="10" s="1"/>
  <c r="K3176" i="10" s="1"/>
  <c r="K3177" i="10" s="1"/>
  <c r="K3178" i="10" s="1"/>
  <c r="K3179" i="10" s="1"/>
  <c r="K3180" i="10" s="1"/>
  <c r="K3181" i="10" s="1"/>
  <c r="K3182" i="10" s="1"/>
  <c r="K3183" i="10" s="1"/>
  <c r="K3184" i="10" s="1"/>
  <c r="K3185" i="10" s="1"/>
  <c r="K3186" i="10" s="1"/>
  <c r="K3187" i="10" s="1"/>
  <c r="K3188" i="10" s="1"/>
  <c r="K3189" i="10" s="1"/>
  <c r="K3190" i="10" s="1"/>
  <c r="K3191" i="10" s="1"/>
  <c r="K3192" i="10" s="1"/>
  <c r="K3193" i="10" s="1"/>
  <c r="K3194" i="10" s="1"/>
  <c r="K3195" i="10" s="1"/>
  <c r="K3196" i="10" s="1"/>
  <c r="K3197" i="10" s="1"/>
  <c r="K3198" i="10" s="1"/>
  <c r="K3199" i="10" s="1"/>
  <c r="K3200" i="10" s="1"/>
  <c r="K3201" i="10" s="1"/>
  <c r="K3202" i="10" s="1"/>
  <c r="K3203" i="10" s="1"/>
  <c r="K3204" i="10" s="1"/>
  <c r="K3205" i="10" s="1"/>
  <c r="K3206" i="10" s="1"/>
  <c r="K3207" i="10" s="1"/>
  <c r="K3208" i="10" s="1"/>
  <c r="K3209" i="10" s="1"/>
  <c r="K3210" i="10" s="1"/>
  <c r="K3211" i="10" s="1"/>
  <c r="K3212" i="10" s="1"/>
  <c r="K3213" i="10" s="1"/>
  <c r="K3214" i="10" s="1"/>
  <c r="K3215" i="10" s="1"/>
  <c r="K3216" i="10" s="1"/>
  <c r="K3217" i="10" s="1"/>
  <c r="K3218" i="10" s="1"/>
  <c r="K3219" i="10" s="1"/>
  <c r="K3220" i="10" s="1"/>
  <c r="K3221" i="10" s="1"/>
  <c r="K3222" i="10" s="1"/>
  <c r="K3223" i="10" s="1"/>
  <c r="K3224" i="10" s="1"/>
  <c r="K3225" i="10" s="1"/>
  <c r="K3226" i="10" s="1"/>
  <c r="K3227" i="10" s="1"/>
  <c r="K3228" i="10" s="1"/>
  <c r="K3229" i="10" s="1"/>
  <c r="K3230" i="10" s="1"/>
  <c r="K3231" i="10" s="1"/>
  <c r="K3232" i="10" s="1"/>
  <c r="K3233" i="10" s="1"/>
  <c r="K3234" i="10" s="1"/>
  <c r="K3235" i="10" s="1"/>
  <c r="K3236" i="10" s="1"/>
  <c r="K3237" i="10" s="1"/>
  <c r="K3238" i="10" s="1"/>
  <c r="K3239" i="10" s="1"/>
  <c r="K3240" i="10" s="1"/>
  <c r="K3241" i="10" s="1"/>
  <c r="K3242" i="10" s="1"/>
  <c r="K3243" i="10" s="1"/>
  <c r="K3244" i="10" s="1"/>
  <c r="K3245" i="10" s="1"/>
  <c r="K3246" i="10" s="1"/>
  <c r="K3247" i="10" s="1"/>
  <c r="K3248" i="10" s="1"/>
  <c r="K3249" i="10" s="1"/>
  <c r="K3250" i="10" s="1"/>
  <c r="K3251" i="10" s="1"/>
  <c r="K3252" i="10" s="1"/>
  <c r="K3253" i="10" s="1"/>
  <c r="K3254" i="10" s="1"/>
  <c r="K3255" i="10" s="1"/>
  <c r="K3256" i="10" s="1"/>
  <c r="K3257" i="10" s="1"/>
  <c r="K3258" i="10" s="1"/>
  <c r="K3259" i="10" s="1"/>
  <c r="K3260" i="10" s="1"/>
  <c r="K3261" i="10" s="1"/>
  <c r="K3262" i="10" s="1"/>
  <c r="K3263" i="10" s="1"/>
  <c r="K3264" i="10" s="1"/>
  <c r="K3265" i="10" s="1"/>
  <c r="K3266" i="10" s="1"/>
  <c r="K3267" i="10" s="1"/>
  <c r="K3268" i="10" s="1"/>
  <c r="K3269" i="10" s="1"/>
  <c r="K3270" i="10" s="1"/>
  <c r="K3271" i="10" s="1"/>
  <c r="K3272" i="10" s="1"/>
  <c r="K3273" i="10" s="1"/>
  <c r="K3274" i="10" s="1"/>
  <c r="K3275" i="10" s="1"/>
  <c r="K3276" i="10" s="1"/>
  <c r="K3277" i="10" s="1"/>
  <c r="K3278" i="10" s="1"/>
  <c r="K3279" i="10" s="1"/>
  <c r="K3280" i="10" s="1"/>
  <c r="K3281" i="10" s="1"/>
  <c r="K3282" i="10" s="1"/>
  <c r="K3283" i="10" s="1"/>
  <c r="K3284" i="10" s="1"/>
  <c r="K3285" i="10" s="1"/>
  <c r="K3286" i="10" s="1"/>
  <c r="K3287" i="10" s="1"/>
  <c r="K3288" i="10" s="1"/>
  <c r="K3289" i="10" s="1"/>
  <c r="K3290" i="10" s="1"/>
  <c r="K3291" i="10" s="1"/>
  <c r="K3292" i="10" s="1"/>
  <c r="K3293" i="10" s="1"/>
  <c r="K3294" i="10" s="1"/>
  <c r="K3295" i="10" s="1"/>
  <c r="K3296" i="10" s="1"/>
  <c r="K3297" i="10" s="1"/>
  <c r="K3298" i="10" s="1"/>
  <c r="K3299" i="10" s="1"/>
  <c r="K3300" i="10" s="1"/>
  <c r="K3301" i="10" s="1"/>
  <c r="K3302" i="10" s="1"/>
  <c r="K3303" i="10" s="1"/>
  <c r="K3304" i="10" s="1"/>
  <c r="K3305" i="10" s="1"/>
  <c r="K3306" i="10" s="1"/>
  <c r="K3307" i="10" s="1"/>
  <c r="K3308" i="10" s="1"/>
  <c r="K3309" i="10" s="1"/>
  <c r="K3310" i="10" s="1"/>
  <c r="K3311" i="10" s="1"/>
  <c r="K3312" i="10" s="1"/>
  <c r="K3313" i="10" s="1"/>
  <c r="K3314" i="10" s="1"/>
  <c r="K3315" i="10" s="1"/>
  <c r="K3316" i="10" s="1"/>
  <c r="K3317" i="10" s="1"/>
  <c r="K3318" i="10" s="1"/>
  <c r="K3319" i="10" s="1"/>
  <c r="K3320" i="10" s="1"/>
  <c r="K3321" i="10" s="1"/>
  <c r="K3322" i="10" s="1"/>
  <c r="K3323" i="10" s="1"/>
  <c r="K3324" i="10" s="1"/>
  <c r="K3325" i="10" s="1"/>
  <c r="K3326" i="10" s="1"/>
  <c r="K3327" i="10" s="1"/>
  <c r="K3328" i="10" s="1"/>
  <c r="K3329" i="10" s="1"/>
  <c r="K3330" i="10" s="1"/>
  <c r="K3331" i="10" s="1"/>
  <c r="K3332" i="10" s="1"/>
  <c r="K3333" i="10" s="1"/>
  <c r="K3334" i="10" s="1"/>
  <c r="K3335" i="10" s="1"/>
  <c r="K3336" i="10" s="1"/>
  <c r="K3337" i="10" s="1"/>
  <c r="K3338" i="10" s="1"/>
  <c r="K3339" i="10" s="1"/>
  <c r="K3340" i="10" s="1"/>
  <c r="K3341" i="10" s="1"/>
  <c r="K3342" i="10" s="1"/>
  <c r="K3343" i="10" s="1"/>
  <c r="K3344" i="10" s="1"/>
  <c r="K3345" i="10" s="1"/>
  <c r="K3346" i="10" s="1"/>
  <c r="K3347" i="10" s="1"/>
  <c r="K3348" i="10" s="1"/>
  <c r="K3349" i="10" s="1"/>
  <c r="K3350" i="10" s="1"/>
  <c r="K3351" i="10" s="1"/>
  <c r="K3352" i="10" s="1"/>
  <c r="K3353" i="10" s="1"/>
  <c r="K3354" i="10" s="1"/>
  <c r="K3355" i="10" s="1"/>
  <c r="K3356" i="10" s="1"/>
  <c r="K3357" i="10" s="1"/>
  <c r="K3358" i="10" s="1"/>
  <c r="K3359" i="10" s="1"/>
  <c r="K3360" i="10" s="1"/>
  <c r="K3361" i="10" s="1"/>
  <c r="K3362" i="10" s="1"/>
  <c r="K3363" i="10" s="1"/>
  <c r="K3364" i="10" s="1"/>
  <c r="K3365" i="10" s="1"/>
  <c r="K3366" i="10" s="1"/>
  <c r="K3367" i="10" s="1"/>
  <c r="K3368" i="10" s="1"/>
  <c r="K3369" i="10" s="1"/>
  <c r="K3370" i="10" s="1"/>
  <c r="K3371" i="10" s="1"/>
  <c r="K3372" i="10" s="1"/>
  <c r="K3373" i="10" s="1"/>
  <c r="K3374" i="10" s="1"/>
  <c r="K3375" i="10" s="1"/>
  <c r="K3376" i="10" s="1"/>
  <c r="K3377" i="10" s="1"/>
  <c r="K3378" i="10" s="1"/>
  <c r="K3379" i="10" s="1"/>
  <c r="K3380" i="10" s="1"/>
  <c r="K3381" i="10" s="1"/>
  <c r="K3382" i="10" s="1"/>
  <c r="K3383" i="10" s="1"/>
  <c r="K3384" i="10" s="1"/>
  <c r="K3385" i="10" s="1"/>
  <c r="K3386" i="10" s="1"/>
  <c r="K3387" i="10" s="1"/>
  <c r="K3388" i="10" s="1"/>
  <c r="K3389" i="10" s="1"/>
  <c r="K3390" i="10" s="1"/>
  <c r="K3391" i="10" s="1"/>
  <c r="K3392" i="10" s="1"/>
  <c r="K3393" i="10" s="1"/>
  <c r="K3394" i="10" s="1"/>
  <c r="K3395" i="10" s="1"/>
  <c r="K3396" i="10" s="1"/>
  <c r="K3397" i="10" s="1"/>
  <c r="K3398" i="10" s="1"/>
  <c r="K3399" i="10" s="1"/>
  <c r="K3400" i="10" s="1"/>
  <c r="K3401" i="10" s="1"/>
  <c r="K3402" i="10" s="1"/>
  <c r="K3403" i="10" s="1"/>
  <c r="K3404" i="10" s="1"/>
  <c r="K3405" i="10" s="1"/>
  <c r="K3406" i="10" s="1"/>
  <c r="K3407" i="10" s="1"/>
  <c r="K3408" i="10" s="1"/>
  <c r="K3409" i="10" s="1"/>
  <c r="K3410" i="10" s="1"/>
  <c r="K3411" i="10" s="1"/>
  <c r="K3412" i="10" s="1"/>
  <c r="K3413" i="10" s="1"/>
  <c r="K3414" i="10" s="1"/>
  <c r="K3415" i="10" s="1"/>
  <c r="K3416" i="10" s="1"/>
  <c r="K3417" i="10" s="1"/>
  <c r="K3418" i="10" s="1"/>
  <c r="K3419" i="10" s="1"/>
  <c r="K3420" i="10" s="1"/>
  <c r="K3421" i="10" s="1"/>
  <c r="K3422" i="10" s="1"/>
  <c r="K3423" i="10" s="1"/>
  <c r="K3424" i="10" s="1"/>
  <c r="K3425" i="10" s="1"/>
  <c r="K3426" i="10" s="1"/>
  <c r="K3427" i="10" s="1"/>
  <c r="K3428" i="10" s="1"/>
  <c r="K3429" i="10" s="1"/>
  <c r="K3430" i="10" s="1"/>
  <c r="K3431" i="10" s="1"/>
  <c r="K3432" i="10" s="1"/>
  <c r="K3433" i="10" s="1"/>
  <c r="K3434" i="10" s="1"/>
  <c r="K3435" i="10" s="1"/>
  <c r="K3436" i="10" s="1"/>
  <c r="K3437" i="10" s="1"/>
  <c r="K3438" i="10" s="1"/>
  <c r="K3439" i="10" s="1"/>
  <c r="K3440" i="10" s="1"/>
  <c r="K3441" i="10" s="1"/>
  <c r="K3442" i="10" s="1"/>
  <c r="K3443" i="10" s="1"/>
  <c r="K3444" i="10" s="1"/>
  <c r="K3445" i="10" s="1"/>
  <c r="K3446" i="10" s="1"/>
  <c r="K3447" i="10" s="1"/>
  <c r="K3448" i="10" s="1"/>
  <c r="K3449" i="10" s="1"/>
  <c r="K3450" i="10" s="1"/>
  <c r="K3451" i="10" s="1"/>
  <c r="K3452" i="10" s="1"/>
  <c r="K3453" i="10" s="1"/>
  <c r="K3454" i="10" s="1"/>
  <c r="K3455" i="10" s="1"/>
  <c r="K3456" i="10" s="1"/>
  <c r="K3457" i="10" s="1"/>
  <c r="K3458" i="10" s="1"/>
  <c r="K3459" i="10" s="1"/>
  <c r="K3460" i="10" s="1"/>
  <c r="K3461" i="10" s="1"/>
  <c r="K3462" i="10" s="1"/>
  <c r="K3463" i="10" s="1"/>
  <c r="K3464" i="10" s="1"/>
  <c r="K3465" i="10" s="1"/>
  <c r="K3466" i="10" s="1"/>
  <c r="K3467" i="10" s="1"/>
  <c r="K3468" i="10" s="1"/>
  <c r="K3469" i="10" s="1"/>
  <c r="K3470" i="10" s="1"/>
  <c r="K3471" i="10" s="1"/>
  <c r="K3472" i="10" s="1"/>
  <c r="K3473" i="10" s="1"/>
  <c r="K3474" i="10" s="1"/>
  <c r="K3475" i="10" s="1"/>
  <c r="K3476" i="10" s="1"/>
  <c r="K3477" i="10" s="1"/>
  <c r="K3478" i="10" s="1"/>
  <c r="K3479" i="10" s="1"/>
  <c r="K3480" i="10" s="1"/>
  <c r="K3481" i="10" s="1"/>
  <c r="K3482" i="10" s="1"/>
  <c r="K3483" i="10" s="1"/>
  <c r="K3484" i="10" s="1"/>
  <c r="K3485" i="10" s="1"/>
  <c r="K3486" i="10" s="1"/>
  <c r="K3487" i="10" s="1"/>
  <c r="K3488" i="10" s="1"/>
  <c r="K3489" i="10" s="1"/>
  <c r="K3490" i="10" s="1"/>
  <c r="K3491" i="10" s="1"/>
  <c r="K3492" i="10" s="1"/>
  <c r="K3493" i="10" s="1"/>
  <c r="K3494" i="10" s="1"/>
  <c r="K3495" i="10" s="1"/>
  <c r="K3496" i="10" s="1"/>
  <c r="K3497" i="10" s="1"/>
  <c r="K3498" i="10" s="1"/>
  <c r="K3499" i="10" s="1"/>
  <c r="K3500" i="10" s="1"/>
  <c r="K3501" i="10" s="1"/>
  <c r="K3502" i="10" s="1"/>
  <c r="K3503" i="10" s="1"/>
  <c r="K3504" i="10" s="1"/>
  <c r="K3505" i="10" s="1"/>
  <c r="K3506" i="10" s="1"/>
  <c r="K3507" i="10" s="1"/>
  <c r="K3508" i="10" s="1"/>
  <c r="K3509" i="10" s="1"/>
  <c r="K3510" i="10" s="1"/>
  <c r="K3511" i="10" s="1"/>
  <c r="K3512" i="10" s="1"/>
  <c r="K3513" i="10" s="1"/>
  <c r="K3514" i="10" s="1"/>
  <c r="K3515" i="10" s="1"/>
  <c r="K3516" i="10" s="1"/>
  <c r="K3517" i="10" s="1"/>
  <c r="K3518" i="10" s="1"/>
  <c r="K3519" i="10" s="1"/>
  <c r="K3520" i="10" s="1"/>
  <c r="K3521" i="10" s="1"/>
  <c r="K3522" i="10" s="1"/>
  <c r="K3523" i="10" s="1"/>
  <c r="K3524" i="10" s="1"/>
  <c r="K3525" i="10" s="1"/>
  <c r="K3526" i="10" s="1"/>
  <c r="K3527" i="10" s="1"/>
  <c r="K3528" i="10" s="1"/>
  <c r="K3529" i="10" s="1"/>
  <c r="K3530" i="10" s="1"/>
  <c r="K3531" i="10" s="1"/>
  <c r="K3532" i="10" s="1"/>
  <c r="K3533" i="10" s="1"/>
  <c r="K3534" i="10" s="1"/>
  <c r="K3535" i="10" s="1"/>
  <c r="K3536" i="10" s="1"/>
  <c r="K3537" i="10" s="1"/>
  <c r="K3538" i="10" s="1"/>
  <c r="K3539" i="10" s="1"/>
  <c r="K3540" i="10" s="1"/>
  <c r="K3541" i="10" s="1"/>
  <c r="K3542" i="10" s="1"/>
  <c r="K3543" i="10" s="1"/>
  <c r="K3544" i="10" s="1"/>
  <c r="K3545" i="10" s="1"/>
  <c r="K3546" i="10" s="1"/>
  <c r="K3547" i="10" s="1"/>
  <c r="K3548" i="10" s="1"/>
  <c r="K3549" i="10" s="1"/>
  <c r="K3550" i="10" s="1"/>
  <c r="K3551" i="10" s="1"/>
  <c r="K3552" i="10" s="1"/>
  <c r="K3553" i="10" s="1"/>
  <c r="K3554" i="10" s="1"/>
  <c r="K3555" i="10" s="1"/>
  <c r="K3556" i="10" s="1"/>
  <c r="K3557" i="10" s="1"/>
  <c r="K3558" i="10" s="1"/>
  <c r="K3559" i="10" s="1"/>
  <c r="K3560" i="10" s="1"/>
  <c r="K3561" i="10" s="1"/>
  <c r="K3562" i="10" s="1"/>
  <c r="K3563" i="10" s="1"/>
  <c r="K3564" i="10" s="1"/>
  <c r="K3565" i="10" s="1"/>
  <c r="K3566" i="10" s="1"/>
  <c r="K3567" i="10" s="1"/>
  <c r="K3568" i="10" s="1"/>
  <c r="K3569" i="10" s="1"/>
  <c r="K3570" i="10" s="1"/>
  <c r="K3571" i="10" s="1"/>
  <c r="K3572" i="10" s="1"/>
  <c r="K3573" i="10" s="1"/>
  <c r="K3574" i="10" s="1"/>
  <c r="K3575" i="10" s="1"/>
  <c r="K3576" i="10" s="1"/>
  <c r="K3577" i="10" s="1"/>
  <c r="K3578" i="10" s="1"/>
  <c r="K3579" i="10" s="1"/>
  <c r="K3580" i="10" s="1"/>
  <c r="K3581" i="10" s="1"/>
  <c r="K3582" i="10" s="1"/>
  <c r="K3583" i="10" s="1"/>
  <c r="K3584" i="10" s="1"/>
  <c r="K3585" i="10" s="1"/>
  <c r="K3586" i="10" s="1"/>
  <c r="K3587" i="10" s="1"/>
  <c r="K3588" i="10" s="1"/>
  <c r="K3589" i="10" s="1"/>
  <c r="K3590" i="10" s="1"/>
  <c r="K3591" i="10" s="1"/>
  <c r="K3592" i="10" s="1"/>
  <c r="K3593" i="10" s="1"/>
  <c r="K3594" i="10" s="1"/>
  <c r="K3595" i="10" s="1"/>
  <c r="K3596" i="10" s="1"/>
  <c r="K3597" i="10" s="1"/>
  <c r="K3598" i="10" s="1"/>
  <c r="K3599" i="10" s="1"/>
  <c r="K3600" i="10" s="1"/>
  <c r="K3601" i="10" s="1"/>
  <c r="K3602" i="10" s="1"/>
  <c r="K3603" i="10" s="1"/>
  <c r="K3604" i="10" s="1"/>
  <c r="K3605" i="10" s="1"/>
  <c r="K3606" i="10" s="1"/>
  <c r="K3607" i="10" s="1"/>
  <c r="K3608" i="10" s="1"/>
  <c r="K3609" i="10" s="1"/>
  <c r="K3610" i="10" s="1"/>
  <c r="K3611" i="10" s="1"/>
  <c r="K3612" i="10" s="1"/>
  <c r="K3613" i="10" s="1"/>
  <c r="K3614" i="10" s="1"/>
  <c r="K3615" i="10" s="1"/>
  <c r="K3616" i="10" s="1"/>
  <c r="K3617" i="10" s="1"/>
  <c r="K3618" i="10" s="1"/>
  <c r="K3619" i="10" s="1"/>
  <c r="K3620" i="10" s="1"/>
  <c r="K3621" i="10" s="1"/>
  <c r="K3622" i="10" s="1"/>
  <c r="K3623" i="10" s="1"/>
  <c r="K3624" i="10" s="1"/>
  <c r="K3625" i="10" s="1"/>
  <c r="K3626" i="10" s="1"/>
  <c r="K3627" i="10" s="1"/>
  <c r="K3628" i="10" s="1"/>
  <c r="K3629" i="10" s="1"/>
  <c r="K3630" i="10" s="1"/>
  <c r="K3631" i="10" s="1"/>
  <c r="K3632" i="10" s="1"/>
  <c r="K3633" i="10" s="1"/>
  <c r="K3634" i="10" s="1"/>
  <c r="K3635" i="10" s="1"/>
  <c r="K3636" i="10" s="1"/>
  <c r="K3637" i="10" s="1"/>
  <c r="K3638" i="10" s="1"/>
  <c r="K3639" i="10" s="1"/>
  <c r="K3640" i="10" s="1"/>
  <c r="K3641" i="10" s="1"/>
  <c r="K3642" i="10" s="1"/>
  <c r="K3643" i="10" s="1"/>
  <c r="K3644" i="10" s="1"/>
  <c r="K3645" i="10" s="1"/>
  <c r="K3646" i="10" s="1"/>
  <c r="K3647" i="10" s="1"/>
  <c r="K3648" i="10" s="1"/>
  <c r="K3649" i="10" s="1"/>
  <c r="K3650" i="10" s="1"/>
  <c r="K3651" i="10" s="1"/>
  <c r="K3652" i="10" s="1"/>
  <c r="K3653" i="10" s="1"/>
  <c r="K3654" i="10" s="1"/>
  <c r="K3655" i="10" s="1"/>
  <c r="K3656" i="10" s="1"/>
  <c r="K3657" i="10" s="1"/>
  <c r="K3658" i="10" s="1"/>
  <c r="K3659" i="10" s="1"/>
  <c r="K3660" i="10" s="1"/>
  <c r="K3661" i="10" s="1"/>
  <c r="K3662" i="10" s="1"/>
  <c r="K3663" i="10" s="1"/>
  <c r="K3664" i="10" s="1"/>
  <c r="K3665" i="10" s="1"/>
  <c r="K3666" i="10" s="1"/>
  <c r="K3667" i="10" s="1"/>
  <c r="K3668" i="10" s="1"/>
  <c r="K3669" i="10" s="1"/>
  <c r="K3670" i="10" s="1"/>
  <c r="K3671" i="10" s="1"/>
  <c r="K3672" i="10" s="1"/>
  <c r="K3673" i="10" s="1"/>
  <c r="K3674" i="10" s="1"/>
  <c r="K3675" i="10" s="1"/>
  <c r="K3676" i="10" s="1"/>
  <c r="K3677" i="10" s="1"/>
  <c r="K3678" i="10" s="1"/>
  <c r="K3679" i="10" s="1"/>
  <c r="K3680" i="10" s="1"/>
  <c r="K3681" i="10" s="1"/>
  <c r="K3682" i="10" s="1"/>
  <c r="K3683" i="10" s="1"/>
  <c r="K3684" i="10" s="1"/>
  <c r="K3685" i="10" s="1"/>
  <c r="K3686" i="10" s="1"/>
  <c r="K3687" i="10" s="1"/>
  <c r="K3688" i="10" s="1"/>
  <c r="K3689" i="10" s="1"/>
  <c r="K3690" i="10" s="1"/>
  <c r="K3691" i="10" s="1"/>
  <c r="K3692" i="10" s="1"/>
  <c r="K3693" i="10" s="1"/>
  <c r="K3694" i="10" s="1"/>
  <c r="K3695" i="10" s="1"/>
  <c r="K3696" i="10" s="1"/>
  <c r="K3697" i="10" s="1"/>
  <c r="K3698" i="10" s="1"/>
  <c r="K3699" i="10" s="1"/>
  <c r="K3700" i="10" s="1"/>
  <c r="K3701" i="10" s="1"/>
  <c r="K3702" i="10" s="1"/>
  <c r="K3703" i="10" s="1"/>
  <c r="K3704" i="10" s="1"/>
  <c r="K3705" i="10" s="1"/>
  <c r="K3706" i="10" s="1"/>
  <c r="K3707" i="10" s="1"/>
  <c r="K3708" i="10" s="1"/>
  <c r="K3709" i="10" s="1"/>
  <c r="K3710" i="10" s="1"/>
  <c r="K3711" i="10" s="1"/>
  <c r="K3712" i="10" s="1"/>
  <c r="K3713" i="10" s="1"/>
  <c r="K3714" i="10" s="1"/>
  <c r="K3715" i="10" s="1"/>
  <c r="K3716" i="10" s="1"/>
  <c r="K3717" i="10" s="1"/>
  <c r="K3718" i="10" s="1"/>
  <c r="K3719" i="10" s="1"/>
  <c r="K3720" i="10" s="1"/>
  <c r="K3721" i="10" s="1"/>
  <c r="K3722" i="10" s="1"/>
  <c r="K3723" i="10" s="1"/>
  <c r="K3724" i="10" s="1"/>
  <c r="K3725" i="10" s="1"/>
  <c r="K3726" i="10" s="1"/>
  <c r="K3727" i="10" s="1"/>
  <c r="K3728" i="10" s="1"/>
  <c r="K3729" i="10" s="1"/>
  <c r="K3730" i="10" s="1"/>
  <c r="K3731" i="10" s="1"/>
  <c r="K3732" i="10" s="1"/>
  <c r="K3733" i="10" s="1"/>
  <c r="K3734" i="10" s="1"/>
  <c r="K3735" i="10" s="1"/>
  <c r="K3736" i="10" s="1"/>
  <c r="K3737" i="10" s="1"/>
  <c r="K3738" i="10" s="1"/>
  <c r="K3739" i="10" s="1"/>
  <c r="K3740" i="10" s="1"/>
  <c r="K3741" i="10" s="1"/>
  <c r="K3742" i="10" s="1"/>
  <c r="K3743" i="10" s="1"/>
  <c r="K3744" i="10" s="1"/>
  <c r="K3745" i="10" s="1"/>
  <c r="K3746" i="10" s="1"/>
  <c r="K3747" i="10" s="1"/>
  <c r="K3748" i="10" s="1"/>
  <c r="K3749" i="10" s="1"/>
  <c r="K3750" i="10" s="1"/>
  <c r="K3751" i="10" s="1"/>
  <c r="K3752" i="10" s="1"/>
  <c r="K3753" i="10" s="1"/>
  <c r="K3754" i="10" s="1"/>
  <c r="K3755" i="10" s="1"/>
  <c r="K3756" i="10" s="1"/>
  <c r="K3757" i="10" s="1"/>
  <c r="K3758" i="10" s="1"/>
  <c r="K3759" i="10" s="1"/>
  <c r="K3760" i="10" s="1"/>
  <c r="K3761" i="10" s="1"/>
  <c r="K3762" i="10" s="1"/>
  <c r="K3763" i="10" s="1"/>
  <c r="K3764" i="10" s="1"/>
  <c r="K3765" i="10" s="1"/>
  <c r="K3766" i="10" s="1"/>
  <c r="K3767" i="10" s="1"/>
  <c r="K3768" i="10" s="1"/>
  <c r="K3769" i="10" s="1"/>
  <c r="K3770" i="10" s="1"/>
  <c r="K3771" i="10" s="1"/>
  <c r="K3772" i="10" s="1"/>
  <c r="K3773" i="10" s="1"/>
  <c r="K3774" i="10" s="1"/>
  <c r="K3775" i="10" s="1"/>
  <c r="K3776" i="10" s="1"/>
  <c r="K3777" i="10" s="1"/>
  <c r="K3778" i="10" s="1"/>
  <c r="K3779" i="10" s="1"/>
  <c r="K3780" i="10" s="1"/>
  <c r="K3781" i="10" s="1"/>
  <c r="K3782" i="10" s="1"/>
  <c r="K3783" i="10" s="1"/>
  <c r="K3784" i="10" s="1"/>
  <c r="K3785" i="10" s="1"/>
  <c r="K3786" i="10" s="1"/>
  <c r="K3787" i="10" s="1"/>
  <c r="K3788" i="10" s="1"/>
  <c r="K3789" i="10" s="1"/>
  <c r="K3790" i="10" s="1"/>
  <c r="K3791" i="10" s="1"/>
  <c r="K3792" i="10" s="1"/>
  <c r="K3793" i="10" s="1"/>
  <c r="K3794" i="10" s="1"/>
  <c r="K3795" i="10" s="1"/>
  <c r="K3796" i="10" s="1"/>
  <c r="K3797" i="10" s="1"/>
  <c r="K3798" i="10" s="1"/>
  <c r="K3799" i="10" s="1"/>
  <c r="K3800" i="10" s="1"/>
  <c r="K3801" i="10" s="1"/>
  <c r="K3802" i="10" s="1"/>
  <c r="K3803" i="10" s="1"/>
  <c r="K3804" i="10" s="1"/>
  <c r="K3805" i="10" s="1"/>
  <c r="K3806" i="10" s="1"/>
  <c r="K3807" i="10" s="1"/>
  <c r="K3808" i="10" s="1"/>
  <c r="K3809" i="10" s="1"/>
  <c r="K3810" i="10" s="1"/>
  <c r="K3811" i="10" s="1"/>
  <c r="K3812" i="10" s="1"/>
  <c r="K3813" i="10" s="1"/>
  <c r="K3814" i="10" s="1"/>
  <c r="K3815" i="10" s="1"/>
  <c r="K3816" i="10" s="1"/>
  <c r="K3817" i="10" s="1"/>
  <c r="K3818" i="10" s="1"/>
  <c r="K3819" i="10" s="1"/>
  <c r="K3820" i="10" s="1"/>
  <c r="K3821" i="10" s="1"/>
  <c r="K3822" i="10" s="1"/>
  <c r="K3823" i="10" s="1"/>
  <c r="K3824" i="10" s="1"/>
  <c r="K3825" i="10" s="1"/>
  <c r="K3826" i="10" s="1"/>
  <c r="K3827" i="10" s="1"/>
  <c r="K3828" i="10" s="1"/>
  <c r="K3829" i="10" s="1"/>
  <c r="K3830" i="10" s="1"/>
  <c r="K3831" i="10" s="1"/>
  <c r="K3832" i="10" s="1"/>
  <c r="K3833" i="10" s="1"/>
  <c r="K3834" i="10" s="1"/>
  <c r="K3835" i="10" s="1"/>
  <c r="K3836" i="10" s="1"/>
  <c r="K3837" i="10" s="1"/>
  <c r="K3838" i="10" s="1"/>
  <c r="K3839" i="10" s="1"/>
  <c r="K3840" i="10" s="1"/>
  <c r="K3841" i="10" s="1"/>
  <c r="K3842" i="10" s="1"/>
  <c r="K3843" i="10" s="1"/>
  <c r="K3844" i="10" s="1"/>
  <c r="K3845" i="10" s="1"/>
  <c r="K3846" i="10" s="1"/>
  <c r="K3847" i="10" s="1"/>
  <c r="K3848" i="10" s="1"/>
  <c r="K3849" i="10" s="1"/>
  <c r="K3850" i="10" s="1"/>
  <c r="K3851" i="10" s="1"/>
  <c r="K3852" i="10" s="1"/>
  <c r="K3853" i="10" s="1"/>
  <c r="K3854" i="10" s="1"/>
  <c r="K3855" i="10" s="1"/>
  <c r="K3856" i="10" s="1"/>
  <c r="K3857" i="10" s="1"/>
  <c r="K3858" i="10" s="1"/>
  <c r="K3859" i="10" s="1"/>
  <c r="K3860" i="10" s="1"/>
  <c r="K3861" i="10" s="1"/>
  <c r="K3862" i="10" s="1"/>
  <c r="K3863" i="10" s="1"/>
  <c r="K3864" i="10" s="1"/>
  <c r="K3865" i="10" s="1"/>
  <c r="K3866" i="10" s="1"/>
  <c r="K3867" i="10" s="1"/>
  <c r="K3868" i="10" s="1"/>
  <c r="K3869" i="10" s="1"/>
  <c r="K3870" i="10" s="1"/>
  <c r="K3871" i="10" s="1"/>
  <c r="K3872" i="10" s="1"/>
  <c r="K3873" i="10" s="1"/>
  <c r="K3874" i="10" s="1"/>
  <c r="K3875" i="10" s="1"/>
  <c r="K3876" i="10" s="1"/>
  <c r="K3877" i="10" s="1"/>
  <c r="K3878" i="10" s="1"/>
  <c r="K3879" i="10" s="1"/>
  <c r="K3880" i="10" s="1"/>
  <c r="K3881" i="10" s="1"/>
  <c r="K3882" i="10" s="1"/>
  <c r="K3883" i="10" s="1"/>
  <c r="K3884" i="10" s="1"/>
  <c r="K3885" i="10" s="1"/>
  <c r="K3886" i="10" s="1"/>
  <c r="K3887" i="10" s="1"/>
  <c r="K3888" i="10" s="1"/>
  <c r="K3889" i="10" s="1"/>
  <c r="K3890" i="10" s="1"/>
  <c r="K3891" i="10" s="1"/>
  <c r="K3892" i="10" s="1"/>
  <c r="K3893" i="10" s="1"/>
  <c r="K3894" i="10" s="1"/>
  <c r="K3895" i="10" s="1"/>
  <c r="K3896" i="10" s="1"/>
  <c r="K3897" i="10" s="1"/>
  <c r="K3898" i="10" s="1"/>
  <c r="K3899" i="10" s="1"/>
  <c r="K3900" i="10" s="1"/>
  <c r="K3901" i="10" s="1"/>
  <c r="K3902" i="10" s="1"/>
  <c r="K3903" i="10" s="1"/>
  <c r="K3904" i="10" s="1"/>
  <c r="K3905" i="10" s="1"/>
  <c r="K3906" i="10" s="1"/>
  <c r="K3907" i="10" s="1"/>
  <c r="K3908" i="10" s="1"/>
  <c r="K3909" i="10" s="1"/>
  <c r="K3910" i="10" s="1"/>
  <c r="K3911" i="10" s="1"/>
  <c r="K3912" i="10" s="1"/>
  <c r="K3913" i="10" s="1"/>
  <c r="K3914" i="10" s="1"/>
  <c r="K3915" i="10" s="1"/>
  <c r="K3916" i="10" s="1"/>
  <c r="K3917" i="10" s="1"/>
  <c r="K3918" i="10" s="1"/>
  <c r="K3919" i="10" s="1"/>
  <c r="K3920" i="10" s="1"/>
  <c r="K3921" i="10" s="1"/>
  <c r="K3922" i="10" s="1"/>
  <c r="K3923" i="10" s="1"/>
  <c r="K3924" i="10" s="1"/>
  <c r="K3925" i="10" s="1"/>
  <c r="K3926" i="10" s="1"/>
  <c r="K3927" i="10" s="1"/>
  <c r="K3928" i="10" s="1"/>
  <c r="K3929" i="10" s="1"/>
  <c r="K3930" i="10" s="1"/>
  <c r="K3931" i="10" s="1"/>
  <c r="K3932" i="10" s="1"/>
  <c r="K3933" i="10" s="1"/>
  <c r="K3934" i="10" s="1"/>
  <c r="K3935" i="10" s="1"/>
  <c r="K3936" i="10" s="1"/>
  <c r="K3937" i="10" s="1"/>
  <c r="K3938" i="10" s="1"/>
  <c r="K3939" i="10" s="1"/>
  <c r="K3940" i="10" s="1"/>
  <c r="K3941" i="10" s="1"/>
  <c r="K3942" i="10" s="1"/>
  <c r="K3943" i="10" s="1"/>
  <c r="K3944" i="10" s="1"/>
  <c r="K3945" i="10" s="1"/>
  <c r="K3946" i="10" s="1"/>
  <c r="K3947" i="10" s="1"/>
  <c r="K3948" i="10" s="1"/>
  <c r="K3949" i="10" s="1"/>
  <c r="K3950" i="10" s="1"/>
  <c r="K3951" i="10" s="1"/>
  <c r="K3952" i="10" s="1"/>
  <c r="K3953" i="10" s="1"/>
  <c r="K3954" i="10" s="1"/>
  <c r="K3955" i="10" s="1"/>
  <c r="K3956" i="10" s="1"/>
  <c r="K3957" i="10" s="1"/>
  <c r="K3958" i="10" s="1"/>
  <c r="K3959" i="10" s="1"/>
  <c r="K3960" i="10" s="1"/>
  <c r="K3961" i="10" s="1"/>
  <c r="K3962" i="10" s="1"/>
  <c r="K3963" i="10" s="1"/>
  <c r="K3964" i="10" s="1"/>
  <c r="K3965" i="10" s="1"/>
  <c r="K3966" i="10" s="1"/>
  <c r="K3967" i="10" s="1"/>
  <c r="K3968" i="10" s="1"/>
  <c r="K3969" i="10" s="1"/>
  <c r="K3970" i="10" s="1"/>
  <c r="K3971" i="10" s="1"/>
  <c r="K3972" i="10" s="1"/>
  <c r="K3973" i="10" s="1"/>
  <c r="K3974" i="10" s="1"/>
  <c r="K3975" i="10" s="1"/>
  <c r="K3976" i="10" s="1"/>
  <c r="K3977" i="10" s="1"/>
  <c r="K3978" i="10" s="1"/>
  <c r="K3979" i="10" s="1"/>
  <c r="K3980" i="10" s="1"/>
  <c r="K3981" i="10" s="1"/>
  <c r="K3982" i="10" s="1"/>
  <c r="K3983" i="10" s="1"/>
  <c r="K3984" i="10" s="1"/>
  <c r="K3985" i="10" s="1"/>
  <c r="K3986" i="10" s="1"/>
  <c r="K3987" i="10" s="1"/>
  <c r="K3988" i="10" s="1"/>
  <c r="K3989" i="10" s="1"/>
  <c r="K3990" i="10" s="1"/>
  <c r="K3991" i="10" s="1"/>
  <c r="K3992" i="10" s="1"/>
  <c r="K3993" i="10" s="1"/>
  <c r="K3994" i="10" s="1"/>
  <c r="K3995" i="10" s="1"/>
  <c r="K3996" i="10" s="1"/>
  <c r="K3997" i="10" s="1"/>
  <c r="K3998" i="10" s="1"/>
  <c r="K3999" i="10" s="1"/>
  <c r="K4000" i="10" s="1"/>
  <c r="K4001" i="10" s="1"/>
  <c r="K4002" i="10" s="1"/>
  <c r="K4003" i="10" s="1"/>
  <c r="K4004" i="10" s="1"/>
  <c r="K4005" i="10" s="1"/>
  <c r="K4006" i="10" s="1"/>
  <c r="K4007" i="10" s="1"/>
  <c r="K4008" i="10" s="1"/>
  <c r="K4009" i="10" s="1"/>
  <c r="K4010" i="10" s="1"/>
  <c r="K4011" i="10" s="1"/>
  <c r="K4012" i="10" s="1"/>
  <c r="K4013" i="10" s="1"/>
  <c r="K4014" i="10" s="1"/>
  <c r="K4015" i="10" s="1"/>
  <c r="K4016" i="10" s="1"/>
  <c r="K4017" i="10" s="1"/>
  <c r="K4018" i="10" s="1"/>
  <c r="K4019" i="10" s="1"/>
  <c r="K4020" i="10" s="1"/>
  <c r="K4021" i="10" s="1"/>
  <c r="K4022" i="10" s="1"/>
  <c r="K4023" i="10" s="1"/>
  <c r="K4024" i="10" s="1"/>
  <c r="K4025" i="10" s="1"/>
  <c r="K4026" i="10" s="1"/>
  <c r="K4027" i="10" s="1"/>
  <c r="K4028" i="10" s="1"/>
  <c r="K4029" i="10" s="1"/>
  <c r="K4030" i="10" s="1"/>
  <c r="K4031" i="10" s="1"/>
  <c r="K4032" i="10" s="1"/>
  <c r="K4033" i="10" s="1"/>
  <c r="K4034" i="10" s="1"/>
  <c r="K4035" i="10" s="1"/>
  <c r="K4036" i="10" s="1"/>
  <c r="K4037" i="10" s="1"/>
  <c r="K4038" i="10" s="1"/>
  <c r="K4039" i="10" s="1"/>
  <c r="K4040" i="10" s="1"/>
  <c r="K4041" i="10" s="1"/>
  <c r="K4042" i="10" s="1"/>
  <c r="K4043" i="10" s="1"/>
  <c r="K4044" i="10" s="1"/>
  <c r="K4045" i="10" s="1"/>
  <c r="K4046" i="10" s="1"/>
  <c r="K4047" i="10" s="1"/>
  <c r="K4048" i="10" s="1"/>
  <c r="K4049" i="10" s="1"/>
  <c r="K4050" i="10" s="1"/>
  <c r="K4051" i="10" s="1"/>
  <c r="K4052" i="10" s="1"/>
  <c r="K4053" i="10" s="1"/>
  <c r="K4054" i="10" s="1"/>
  <c r="K4055" i="10" s="1"/>
  <c r="K4056" i="10" s="1"/>
  <c r="K4057" i="10" s="1"/>
  <c r="K4058" i="10" s="1"/>
  <c r="K4059" i="10" s="1"/>
  <c r="K4060" i="10" s="1"/>
  <c r="K4061" i="10" s="1"/>
  <c r="K4062" i="10" s="1"/>
  <c r="K4063" i="10" s="1"/>
  <c r="K4064" i="10" s="1"/>
  <c r="K4065" i="10" s="1"/>
  <c r="K4066" i="10" s="1"/>
  <c r="K4067" i="10" s="1"/>
  <c r="K4068" i="10" s="1"/>
  <c r="K4069" i="10" s="1"/>
  <c r="K4070" i="10" s="1"/>
  <c r="K4071" i="10" s="1"/>
  <c r="K4072" i="10" s="1"/>
  <c r="K4073" i="10" s="1"/>
  <c r="K4074" i="10" s="1"/>
  <c r="K4075" i="10" s="1"/>
  <c r="K4076" i="10" s="1"/>
  <c r="K4077" i="10" s="1"/>
  <c r="K4078" i="10" s="1"/>
  <c r="K4079" i="10" s="1"/>
  <c r="K4080" i="10" s="1"/>
  <c r="K4081" i="10" s="1"/>
  <c r="K4082" i="10" s="1"/>
  <c r="K4083" i="10" s="1"/>
  <c r="K4084" i="10" s="1"/>
  <c r="K4085" i="10" s="1"/>
  <c r="K4086" i="10" s="1"/>
  <c r="K4087" i="10" s="1"/>
  <c r="K4088" i="10" s="1"/>
  <c r="K4089" i="10" s="1"/>
  <c r="K4090" i="10" s="1"/>
  <c r="K4091" i="10" s="1"/>
  <c r="K4092" i="10" s="1"/>
  <c r="K4093" i="10" s="1"/>
  <c r="K4094" i="10" s="1"/>
  <c r="K4095" i="10" s="1"/>
  <c r="K4096" i="10" s="1"/>
  <c r="K4097" i="10" s="1"/>
  <c r="K4098" i="10" s="1"/>
  <c r="K4099" i="10" s="1"/>
  <c r="K4100" i="10" s="1"/>
  <c r="K4101" i="10" s="1"/>
  <c r="K4102" i="10" s="1"/>
  <c r="K4103" i="10" s="1"/>
  <c r="K4104" i="10" s="1"/>
  <c r="K4105" i="10" s="1"/>
  <c r="K4106" i="10" s="1"/>
  <c r="K4107" i="10" s="1"/>
  <c r="K4108" i="10" s="1"/>
  <c r="K4109" i="10" s="1"/>
  <c r="K4110" i="10" s="1"/>
  <c r="K4111" i="10" s="1"/>
  <c r="K4112" i="10" s="1"/>
  <c r="K4113" i="10" s="1"/>
  <c r="K4114" i="10" s="1"/>
  <c r="K4115" i="10" s="1"/>
  <c r="K4116" i="10" s="1"/>
  <c r="K4117" i="10" s="1"/>
  <c r="K4118" i="10" s="1"/>
  <c r="K4119" i="10" s="1"/>
  <c r="K4120" i="10" s="1"/>
  <c r="K4121" i="10" s="1"/>
  <c r="K4122" i="10" s="1"/>
  <c r="K4123" i="10" s="1"/>
  <c r="K4124" i="10" s="1"/>
  <c r="K4125" i="10" s="1"/>
  <c r="K4126" i="10" s="1"/>
  <c r="K4127" i="10" s="1"/>
  <c r="K4128" i="10" s="1"/>
  <c r="K4129" i="10" s="1"/>
  <c r="K4130" i="10" s="1"/>
  <c r="K4131" i="10" s="1"/>
  <c r="K4132" i="10" s="1"/>
  <c r="K4133" i="10" s="1"/>
  <c r="K4134" i="10" s="1"/>
  <c r="K4135" i="10" s="1"/>
  <c r="K4136" i="10" s="1"/>
  <c r="K4137" i="10" s="1"/>
  <c r="K4138" i="10" s="1"/>
  <c r="K4139" i="10" s="1"/>
  <c r="K4140" i="10" s="1"/>
  <c r="K4141" i="10" s="1"/>
  <c r="K4142" i="10" s="1"/>
  <c r="K4143" i="10" s="1"/>
  <c r="K4144" i="10" s="1"/>
  <c r="K4145" i="10" s="1"/>
  <c r="K4146" i="10" s="1"/>
  <c r="K4147" i="10" s="1"/>
  <c r="K4148" i="10" s="1"/>
  <c r="K4149" i="10" s="1"/>
  <c r="K4150" i="10" s="1"/>
  <c r="K4151" i="10" s="1"/>
  <c r="K4152" i="10" s="1"/>
  <c r="K4153" i="10" s="1"/>
  <c r="K4154" i="10" s="1"/>
  <c r="K4155" i="10" s="1"/>
  <c r="K4156" i="10" s="1"/>
  <c r="K4157" i="10" s="1"/>
  <c r="K4158" i="10" s="1"/>
  <c r="K4159" i="10" s="1"/>
  <c r="K4160" i="10" s="1"/>
  <c r="K4161" i="10" s="1"/>
  <c r="K4162" i="10" s="1"/>
  <c r="K4163" i="10" s="1"/>
  <c r="K4164" i="10" s="1"/>
  <c r="K4165" i="10" s="1"/>
  <c r="K4166" i="10" s="1"/>
  <c r="K4167" i="10" s="1"/>
  <c r="K4168" i="10" s="1"/>
  <c r="K4169" i="10" s="1"/>
  <c r="K4170" i="10" s="1"/>
  <c r="K4171" i="10" s="1"/>
  <c r="K4172" i="10" s="1"/>
  <c r="K4173" i="10" s="1"/>
  <c r="K4174" i="10" s="1"/>
  <c r="K4175" i="10" s="1"/>
  <c r="K4176" i="10" s="1"/>
  <c r="K4177" i="10" s="1"/>
  <c r="K4178" i="10" s="1"/>
  <c r="K4179" i="10" s="1"/>
  <c r="K4180" i="10" s="1"/>
  <c r="K4181" i="10" s="1"/>
  <c r="K4182" i="10" s="1"/>
  <c r="K4183" i="10" s="1"/>
  <c r="K4184" i="10" s="1"/>
  <c r="K4185" i="10" s="1"/>
  <c r="K4186" i="10" s="1"/>
  <c r="K4187" i="10" s="1"/>
  <c r="K4188" i="10" s="1"/>
  <c r="K4189" i="10" s="1"/>
  <c r="K4190" i="10" s="1"/>
  <c r="K4191" i="10" s="1"/>
  <c r="K4192" i="10" s="1"/>
  <c r="K4193" i="10" s="1"/>
  <c r="K4194" i="10" s="1"/>
  <c r="K4195" i="10" s="1"/>
  <c r="K4196" i="10" s="1"/>
  <c r="K4197" i="10" s="1"/>
  <c r="K4198" i="10" s="1"/>
  <c r="K4199" i="10" s="1"/>
  <c r="K4200" i="10" s="1"/>
  <c r="K4201" i="10" s="1"/>
  <c r="K4202" i="10" s="1"/>
  <c r="K4203" i="10" s="1"/>
  <c r="K4204" i="10" s="1"/>
  <c r="K4205" i="10" s="1"/>
  <c r="K4206" i="10" s="1"/>
  <c r="K4207" i="10" s="1"/>
  <c r="K4208" i="10" s="1"/>
  <c r="K4209" i="10" s="1"/>
  <c r="K4210" i="10" s="1"/>
  <c r="K4211" i="10" s="1"/>
  <c r="K4212" i="10" s="1"/>
  <c r="K4213" i="10" s="1"/>
  <c r="K4214" i="10" s="1"/>
  <c r="K4215" i="10" s="1"/>
  <c r="K4216" i="10" s="1"/>
  <c r="K4217" i="10" s="1"/>
  <c r="K4218" i="10" s="1"/>
  <c r="K4219" i="10" s="1"/>
  <c r="K4220" i="10" s="1"/>
  <c r="K4221" i="10" s="1"/>
  <c r="K4222" i="10" s="1"/>
  <c r="K4223" i="10" s="1"/>
  <c r="K4224" i="10" s="1"/>
  <c r="K4225" i="10" s="1"/>
  <c r="K4226" i="10" s="1"/>
  <c r="K4227" i="10" s="1"/>
  <c r="K4228" i="10" s="1"/>
  <c r="K4229" i="10" s="1"/>
  <c r="K4230" i="10" s="1"/>
  <c r="K4231" i="10" s="1"/>
  <c r="K4232" i="10" s="1"/>
  <c r="K4233" i="10" s="1"/>
  <c r="K4234" i="10" s="1"/>
  <c r="K4235" i="10" s="1"/>
  <c r="K4236" i="10" s="1"/>
  <c r="K4237" i="10" s="1"/>
  <c r="K4238" i="10" s="1"/>
  <c r="K4239" i="10" s="1"/>
  <c r="K4240" i="10" s="1"/>
  <c r="K4241" i="10" s="1"/>
  <c r="K4242" i="10" s="1"/>
  <c r="K4243" i="10" s="1"/>
  <c r="K4244" i="10" s="1"/>
  <c r="K4245" i="10" s="1"/>
  <c r="K4246" i="10" s="1"/>
  <c r="K4247" i="10" s="1"/>
  <c r="K4248" i="10" s="1"/>
  <c r="K4249" i="10" s="1"/>
  <c r="K4250" i="10" s="1"/>
  <c r="K4251" i="10" s="1"/>
  <c r="K4252" i="10" s="1"/>
  <c r="K4253" i="10" s="1"/>
  <c r="K4254" i="10" s="1"/>
  <c r="K4255" i="10" s="1"/>
  <c r="K4256" i="10" s="1"/>
  <c r="K4257" i="10" s="1"/>
  <c r="K4258" i="10" s="1"/>
  <c r="K4259" i="10" s="1"/>
  <c r="K4260" i="10" s="1"/>
  <c r="K4261" i="10" s="1"/>
  <c r="K4262" i="10" s="1"/>
  <c r="K4263" i="10" s="1"/>
  <c r="K4264" i="10" s="1"/>
  <c r="K4265" i="10" s="1"/>
  <c r="K4266" i="10" s="1"/>
  <c r="K4267" i="10" s="1"/>
  <c r="K4268" i="10" s="1"/>
  <c r="K4269" i="10" s="1"/>
  <c r="K4270" i="10" s="1"/>
  <c r="K4271" i="10" s="1"/>
  <c r="K4272" i="10" s="1"/>
  <c r="K4273" i="10" s="1"/>
  <c r="K4274" i="10" s="1"/>
  <c r="K4275" i="10" s="1"/>
  <c r="K4276" i="10" s="1"/>
  <c r="K4277" i="10" s="1"/>
  <c r="K4278" i="10" s="1"/>
  <c r="K4279" i="10" s="1"/>
  <c r="K4280" i="10" s="1"/>
  <c r="K4281" i="10" s="1"/>
  <c r="K4282" i="10" s="1"/>
  <c r="K4283" i="10" s="1"/>
  <c r="K4284" i="10" s="1"/>
  <c r="K4285" i="10" s="1"/>
  <c r="K4286" i="10" s="1"/>
  <c r="K4287" i="10" s="1"/>
  <c r="K4288" i="10" s="1"/>
  <c r="K4289" i="10" s="1"/>
  <c r="K4290" i="10" s="1"/>
  <c r="K4291" i="10" s="1"/>
  <c r="K4292" i="10" s="1"/>
  <c r="K4293" i="10" s="1"/>
  <c r="K4294" i="10" s="1"/>
  <c r="K4295" i="10" s="1"/>
  <c r="K4296" i="10" s="1"/>
  <c r="K4297" i="10" s="1"/>
  <c r="K4298" i="10" s="1"/>
  <c r="K4299" i="10" s="1"/>
  <c r="K4300" i="10" s="1"/>
  <c r="K4301" i="10" s="1"/>
  <c r="K4302" i="10" s="1"/>
  <c r="K4303" i="10" s="1"/>
  <c r="K4304" i="10" s="1"/>
  <c r="K4305" i="10" s="1"/>
  <c r="K4306" i="10" s="1"/>
  <c r="K4307" i="10" s="1"/>
  <c r="K4308" i="10" s="1"/>
  <c r="K4309" i="10" s="1"/>
  <c r="K4310" i="10" s="1"/>
  <c r="K4311" i="10" s="1"/>
  <c r="K4312" i="10" s="1"/>
  <c r="K4313" i="10" s="1"/>
  <c r="K4314" i="10" s="1"/>
  <c r="K4315" i="10" s="1"/>
  <c r="K4316" i="10" s="1"/>
  <c r="K4317" i="10" s="1"/>
  <c r="K4318" i="10" s="1"/>
  <c r="K4319" i="10" s="1"/>
  <c r="K4320" i="10" s="1"/>
  <c r="K4321" i="10" s="1"/>
  <c r="K4322" i="10" s="1"/>
  <c r="K4323" i="10" s="1"/>
  <c r="K4324" i="10" s="1"/>
  <c r="K4325" i="10" s="1"/>
  <c r="K4326" i="10" s="1"/>
  <c r="K4327" i="10" s="1"/>
  <c r="K4328" i="10" s="1"/>
  <c r="K4329" i="10" s="1"/>
  <c r="K4330" i="10" s="1"/>
  <c r="K4331" i="10" s="1"/>
  <c r="K4332" i="10" s="1"/>
  <c r="K4333" i="10" s="1"/>
  <c r="K4334" i="10" s="1"/>
  <c r="K4335" i="10" s="1"/>
  <c r="K4336" i="10" s="1"/>
  <c r="K4337" i="10" s="1"/>
  <c r="K4338" i="10" s="1"/>
  <c r="K4339" i="10" s="1"/>
  <c r="K4340" i="10" s="1"/>
  <c r="K4341" i="10" s="1"/>
  <c r="K4342" i="10" s="1"/>
  <c r="K4343" i="10" s="1"/>
  <c r="K4344" i="10" s="1"/>
  <c r="K4345" i="10" s="1"/>
  <c r="K4346" i="10" s="1"/>
  <c r="K4347" i="10" s="1"/>
  <c r="K4348" i="10" s="1"/>
  <c r="K4349" i="10" s="1"/>
  <c r="K4350" i="10" s="1"/>
  <c r="K4351" i="10" s="1"/>
  <c r="K4352" i="10" s="1"/>
  <c r="K4353" i="10" s="1"/>
  <c r="K4354" i="10" s="1"/>
  <c r="K4355" i="10" s="1"/>
  <c r="K4356" i="10" s="1"/>
  <c r="K4357" i="10" s="1"/>
  <c r="K4358" i="10" s="1"/>
  <c r="K4359" i="10" s="1"/>
  <c r="K4360" i="10" s="1"/>
  <c r="K4361" i="10" s="1"/>
  <c r="K4362" i="10" s="1"/>
  <c r="K4363" i="10" s="1"/>
  <c r="K4364" i="10" s="1"/>
  <c r="K4365" i="10" s="1"/>
  <c r="K4366" i="10" s="1"/>
  <c r="K4367" i="10" s="1"/>
  <c r="K4368" i="10" s="1"/>
  <c r="K4369" i="10" s="1"/>
  <c r="K4370" i="10" s="1"/>
  <c r="K4371" i="10" s="1"/>
  <c r="K4372" i="10" s="1"/>
  <c r="K4373" i="10" s="1"/>
  <c r="K4374" i="10" s="1"/>
  <c r="K4375" i="10" s="1"/>
  <c r="K4376" i="10" s="1"/>
  <c r="K4377" i="10" s="1"/>
  <c r="K4378" i="10" s="1"/>
  <c r="K4379" i="10" s="1"/>
  <c r="K4380" i="10" s="1"/>
  <c r="K4381" i="10" s="1"/>
  <c r="K4382" i="10" s="1"/>
  <c r="K4383" i="10" s="1"/>
  <c r="K4384" i="10" s="1"/>
  <c r="K4385" i="10" s="1"/>
  <c r="K4386" i="10" s="1"/>
  <c r="K4387" i="10" s="1"/>
  <c r="K4388" i="10" s="1"/>
  <c r="K4389" i="10" s="1"/>
  <c r="K4390" i="10" s="1"/>
  <c r="K4391" i="10" s="1"/>
  <c r="K4392" i="10" s="1"/>
  <c r="K4393" i="10" s="1"/>
  <c r="K4394" i="10" s="1"/>
  <c r="K4395" i="10" s="1"/>
  <c r="K4396" i="10" s="1"/>
  <c r="K4397" i="10" s="1"/>
  <c r="K4398" i="10" s="1"/>
  <c r="K4399" i="10" s="1"/>
  <c r="K4400" i="10" s="1"/>
  <c r="K4401" i="10" s="1"/>
  <c r="K4402" i="10" s="1"/>
  <c r="K4403" i="10" s="1"/>
  <c r="K4404" i="10" s="1"/>
  <c r="K4405" i="10" s="1"/>
  <c r="K4406" i="10" s="1"/>
  <c r="K4407" i="10" s="1"/>
  <c r="K4408" i="10" s="1"/>
  <c r="K4409" i="10" s="1"/>
  <c r="K4410" i="10" s="1"/>
  <c r="K4411" i="10" s="1"/>
  <c r="K4412" i="10" s="1"/>
  <c r="K4413" i="10" s="1"/>
  <c r="K4414" i="10" s="1"/>
  <c r="K4415" i="10" s="1"/>
  <c r="K4416" i="10" s="1"/>
  <c r="K4417" i="10" s="1"/>
  <c r="K4418" i="10" s="1"/>
  <c r="K4419" i="10" s="1"/>
  <c r="K4420" i="10" s="1"/>
  <c r="K4421" i="10" s="1"/>
  <c r="K4422" i="10" s="1"/>
  <c r="K4423" i="10" s="1"/>
  <c r="K4424" i="10" s="1"/>
  <c r="K4425" i="10" s="1"/>
  <c r="K4426" i="10" s="1"/>
  <c r="K4427" i="10" s="1"/>
  <c r="K4428" i="10" s="1"/>
  <c r="K4429" i="10" s="1"/>
  <c r="K4430" i="10" s="1"/>
  <c r="K4431" i="10" s="1"/>
  <c r="K4432" i="10" s="1"/>
  <c r="K4433" i="10" s="1"/>
  <c r="K4434" i="10" s="1"/>
  <c r="K4435" i="10" s="1"/>
  <c r="K4436" i="10" s="1"/>
  <c r="K4437" i="10" s="1"/>
  <c r="K4438" i="10" s="1"/>
  <c r="K4439" i="10" s="1"/>
  <c r="K4440" i="10" s="1"/>
  <c r="K4441" i="10" s="1"/>
  <c r="K4442" i="10" s="1"/>
  <c r="K4443" i="10" s="1"/>
  <c r="K4444" i="10" s="1"/>
  <c r="K4445" i="10" s="1"/>
  <c r="K4446" i="10" s="1"/>
  <c r="K4447" i="10" s="1"/>
  <c r="K4448" i="10" s="1"/>
  <c r="K4449" i="10" s="1"/>
  <c r="K4450" i="10" s="1"/>
  <c r="K4451" i="10" s="1"/>
  <c r="K4452" i="10" s="1"/>
  <c r="K4453" i="10" s="1"/>
  <c r="K4454" i="10" s="1"/>
  <c r="K4455" i="10" s="1"/>
  <c r="K4456" i="10" s="1"/>
  <c r="K4457" i="10" s="1"/>
  <c r="K4458" i="10" s="1"/>
  <c r="K4459" i="10" s="1"/>
  <c r="K4460" i="10" s="1"/>
  <c r="K4461" i="10" s="1"/>
  <c r="K4462" i="10" s="1"/>
  <c r="K4463" i="10" s="1"/>
  <c r="K4464" i="10" s="1"/>
  <c r="K4465" i="10" s="1"/>
  <c r="K4466" i="10" s="1"/>
  <c r="K4467" i="10" s="1"/>
  <c r="K4468" i="10" s="1"/>
  <c r="K4469" i="10" s="1"/>
  <c r="K4470" i="10" s="1"/>
  <c r="K4471" i="10" s="1"/>
  <c r="K4472" i="10" s="1"/>
  <c r="K4473" i="10" s="1"/>
  <c r="K4474" i="10" s="1"/>
  <c r="K4475" i="10" s="1"/>
  <c r="K4476" i="10" s="1"/>
  <c r="K4477" i="10" s="1"/>
  <c r="K4478" i="10" s="1"/>
  <c r="K4479" i="10" s="1"/>
  <c r="K4480" i="10" s="1"/>
  <c r="K4481" i="10" s="1"/>
  <c r="K4482" i="10" s="1"/>
  <c r="K4483" i="10" s="1"/>
  <c r="K4484" i="10" s="1"/>
  <c r="K4485" i="10" s="1"/>
  <c r="K4486" i="10" s="1"/>
  <c r="K4487" i="10" s="1"/>
  <c r="K4488" i="10" s="1"/>
  <c r="K4489" i="10" s="1"/>
  <c r="K4490" i="10" s="1"/>
  <c r="K4491" i="10" s="1"/>
  <c r="K4492" i="10" s="1"/>
  <c r="K4493" i="10" s="1"/>
  <c r="K4494" i="10" s="1"/>
  <c r="K4495" i="10" s="1"/>
  <c r="K4496" i="10" s="1"/>
  <c r="K4497" i="10" s="1"/>
  <c r="K4498" i="10" s="1"/>
  <c r="K4499" i="10" s="1"/>
  <c r="K4500" i="10" s="1"/>
  <c r="K4501" i="10" s="1"/>
  <c r="K4502" i="10" s="1"/>
  <c r="K4503" i="10" s="1"/>
  <c r="K4504" i="10" s="1"/>
  <c r="K4505" i="10" s="1"/>
  <c r="K4506" i="10" s="1"/>
  <c r="K4507" i="10" s="1"/>
  <c r="K4508" i="10" s="1"/>
  <c r="K4509" i="10" s="1"/>
  <c r="K4510" i="10" s="1"/>
  <c r="K4511" i="10" s="1"/>
  <c r="K4512" i="10" s="1"/>
  <c r="K4513" i="10" s="1"/>
  <c r="K4514" i="10" s="1"/>
  <c r="K4515" i="10" s="1"/>
  <c r="K4516" i="10" s="1"/>
  <c r="K4517" i="10" s="1"/>
  <c r="K4518" i="10" s="1"/>
  <c r="K4519" i="10" s="1"/>
  <c r="K4520" i="10" s="1"/>
  <c r="K4521" i="10" s="1"/>
  <c r="K4522" i="10" s="1"/>
  <c r="K4523" i="10" s="1"/>
  <c r="K4524" i="10" s="1"/>
  <c r="K4525" i="10" s="1"/>
  <c r="K4526" i="10" s="1"/>
  <c r="K4527" i="10" s="1"/>
  <c r="K4528" i="10" s="1"/>
  <c r="K4529" i="10" s="1"/>
  <c r="K4530" i="10" s="1"/>
  <c r="K4531" i="10" s="1"/>
  <c r="K4532" i="10" s="1"/>
  <c r="K4533" i="10" s="1"/>
  <c r="K4534" i="10" s="1"/>
  <c r="K4535" i="10" s="1"/>
  <c r="K4536" i="10" s="1"/>
  <c r="K4537" i="10" s="1"/>
  <c r="K4538" i="10" s="1"/>
  <c r="K4539" i="10" s="1"/>
  <c r="K4540" i="10" s="1"/>
  <c r="K4541" i="10" s="1"/>
  <c r="K4542" i="10" s="1"/>
  <c r="K4543" i="10" s="1"/>
  <c r="K4544" i="10" s="1"/>
  <c r="K4545" i="10" s="1"/>
  <c r="K4546" i="10" s="1"/>
  <c r="K4547" i="10" s="1"/>
  <c r="K4548" i="10" s="1"/>
  <c r="K4549" i="10" s="1"/>
  <c r="K4550" i="10" s="1"/>
  <c r="K4551" i="10" s="1"/>
  <c r="K4552" i="10" s="1"/>
  <c r="K4553" i="10" s="1"/>
  <c r="K4554" i="10" s="1"/>
  <c r="K4555" i="10" s="1"/>
  <c r="K4556" i="10" s="1"/>
  <c r="K4557" i="10" s="1"/>
  <c r="K4558" i="10" s="1"/>
  <c r="K4559" i="10" s="1"/>
  <c r="K4560" i="10" s="1"/>
  <c r="K4561" i="10" s="1"/>
  <c r="K4562" i="10" s="1"/>
  <c r="K4563" i="10" s="1"/>
  <c r="K4564" i="10" s="1"/>
  <c r="K4565" i="10" s="1"/>
  <c r="K4566" i="10" s="1"/>
  <c r="K4567" i="10" s="1"/>
  <c r="K4568" i="10" s="1"/>
  <c r="K4569" i="10" s="1"/>
  <c r="K4570" i="10" s="1"/>
  <c r="K4571" i="10" s="1"/>
  <c r="K4572" i="10" s="1"/>
  <c r="K4573" i="10" s="1"/>
  <c r="K4574" i="10" s="1"/>
  <c r="K4575" i="10" s="1"/>
  <c r="K4576" i="10" s="1"/>
  <c r="K4577" i="10" s="1"/>
  <c r="K4578" i="10" s="1"/>
  <c r="K4579" i="10" s="1"/>
  <c r="K4580" i="10" s="1"/>
  <c r="K4581" i="10" s="1"/>
  <c r="K4582" i="10" s="1"/>
  <c r="K4583" i="10" s="1"/>
  <c r="K4584" i="10" s="1"/>
  <c r="K4585" i="10" s="1"/>
  <c r="K4586" i="10" s="1"/>
  <c r="K4587" i="10" s="1"/>
  <c r="K4588" i="10" s="1"/>
  <c r="K4589" i="10" s="1"/>
  <c r="K4590" i="10" s="1"/>
  <c r="K4591" i="10" s="1"/>
  <c r="K4592" i="10" s="1"/>
  <c r="K4593" i="10" s="1"/>
  <c r="K4594" i="10" s="1"/>
  <c r="K4595" i="10" s="1"/>
  <c r="K4596" i="10" s="1"/>
  <c r="K4597" i="10" s="1"/>
  <c r="K4598" i="10" s="1"/>
  <c r="K4599" i="10" s="1"/>
  <c r="K4600" i="10" s="1"/>
  <c r="K4601" i="10" s="1"/>
  <c r="K4602" i="10" s="1"/>
  <c r="K4603" i="10" s="1"/>
  <c r="K4604" i="10" s="1"/>
  <c r="K4605" i="10" s="1"/>
  <c r="K4606" i="10" s="1"/>
  <c r="K4607" i="10" s="1"/>
  <c r="K4608" i="10" s="1"/>
  <c r="K4609" i="10" s="1"/>
  <c r="K4610" i="10" s="1"/>
  <c r="K4611" i="10" s="1"/>
  <c r="K4612" i="10" s="1"/>
  <c r="K4613" i="10" s="1"/>
  <c r="K4614" i="10" s="1"/>
  <c r="K4615" i="10" s="1"/>
  <c r="K4616" i="10" s="1"/>
  <c r="K4617" i="10" s="1"/>
  <c r="K4618" i="10" s="1"/>
  <c r="K4619" i="10" s="1"/>
  <c r="K4620" i="10" s="1"/>
  <c r="K4621" i="10" s="1"/>
  <c r="K4622" i="10" s="1"/>
  <c r="K4623" i="10" s="1"/>
  <c r="K4624" i="10" s="1"/>
  <c r="K4625" i="10" s="1"/>
  <c r="K4626" i="10" s="1"/>
  <c r="K4627" i="10" s="1"/>
  <c r="K4628" i="10" s="1"/>
  <c r="K4629" i="10" s="1"/>
  <c r="K4630" i="10" s="1"/>
  <c r="K4631" i="10" s="1"/>
  <c r="K4632" i="10" s="1"/>
  <c r="K4633" i="10" s="1"/>
  <c r="K4634" i="10" s="1"/>
  <c r="K4635" i="10" s="1"/>
  <c r="K4636" i="10" s="1"/>
  <c r="K4637" i="10" s="1"/>
  <c r="K4638" i="10" s="1"/>
  <c r="K4639" i="10" s="1"/>
  <c r="K4640" i="10" s="1"/>
  <c r="K4641" i="10" s="1"/>
  <c r="K4642" i="10" s="1"/>
  <c r="K4643" i="10" s="1"/>
  <c r="K4644" i="10" s="1"/>
  <c r="K4645" i="10" s="1"/>
  <c r="K4646" i="10" s="1"/>
  <c r="K4647" i="10" s="1"/>
  <c r="K4648" i="10" s="1"/>
  <c r="K4649" i="10" s="1"/>
  <c r="K4650" i="10" s="1"/>
  <c r="K4651" i="10" s="1"/>
  <c r="K4652" i="10" s="1"/>
  <c r="K4653" i="10" s="1"/>
  <c r="K4654" i="10" s="1"/>
  <c r="K4655" i="10" s="1"/>
  <c r="K4656" i="10" s="1"/>
  <c r="K4657" i="10" s="1"/>
  <c r="K4658" i="10" s="1"/>
  <c r="K4659" i="10" s="1"/>
  <c r="K4660" i="10" s="1"/>
  <c r="K4661" i="10" s="1"/>
  <c r="K4662" i="10" s="1"/>
  <c r="K4663" i="10" s="1"/>
  <c r="K4664" i="10" s="1"/>
  <c r="K4665" i="10" s="1"/>
  <c r="K4666" i="10" s="1"/>
  <c r="K4667" i="10" s="1"/>
  <c r="K4668" i="10" s="1"/>
  <c r="K4669" i="10" s="1"/>
  <c r="K4670" i="10" s="1"/>
  <c r="K4671" i="10" s="1"/>
  <c r="K4672" i="10" s="1"/>
  <c r="K4673" i="10" s="1"/>
  <c r="K4674" i="10" s="1"/>
  <c r="K4675" i="10" s="1"/>
  <c r="K4676" i="10" s="1"/>
  <c r="K4677" i="10" s="1"/>
  <c r="K4678" i="10" s="1"/>
  <c r="K4679" i="10" s="1"/>
  <c r="K4680" i="10" s="1"/>
  <c r="K4681" i="10" s="1"/>
  <c r="K4682" i="10" s="1"/>
  <c r="K4683" i="10" s="1"/>
  <c r="K4684" i="10" s="1"/>
  <c r="K4685" i="10" s="1"/>
  <c r="K4686" i="10" s="1"/>
  <c r="K4687" i="10" s="1"/>
  <c r="K4688" i="10" s="1"/>
  <c r="K4689" i="10" s="1"/>
  <c r="K4690" i="10" s="1"/>
  <c r="K4691" i="10" s="1"/>
  <c r="K4692" i="10" s="1"/>
  <c r="K4693" i="10" s="1"/>
  <c r="K4694" i="10" s="1"/>
  <c r="K4695" i="10" s="1"/>
  <c r="K4696" i="10" s="1"/>
  <c r="K4697" i="10" s="1"/>
  <c r="K4698" i="10" s="1"/>
  <c r="K4699" i="10" s="1"/>
  <c r="K4700" i="10" s="1"/>
  <c r="K4701" i="10" s="1"/>
  <c r="K4702" i="10" s="1"/>
  <c r="K4703" i="10" s="1"/>
  <c r="K4704" i="10" s="1"/>
  <c r="K4705" i="10" s="1"/>
  <c r="K4706" i="10" s="1"/>
  <c r="K4707" i="10" s="1"/>
  <c r="K4708" i="10" s="1"/>
  <c r="K4709" i="10" s="1"/>
  <c r="K4710" i="10" s="1"/>
  <c r="K4711" i="10" s="1"/>
  <c r="K4712" i="10" s="1"/>
  <c r="K4713" i="10" s="1"/>
  <c r="K4714" i="10" s="1"/>
  <c r="H231" i="10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E231" i="10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E460" i="10" s="1"/>
  <c r="E461" i="10" s="1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B231" i="10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N195" i="10"/>
  <c r="O195" i="10" s="1"/>
  <c r="K157" i="10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H157" i="10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E157" i="10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B157" i="10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K123" i="10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01" i="10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E101" i="10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92" i="10"/>
  <c r="H93" i="10" s="1"/>
  <c r="H94" i="10" s="1"/>
  <c r="H95" i="10" s="1"/>
  <c r="H96" i="10" s="1"/>
  <c r="H97" i="10" s="1"/>
  <c r="H98" i="10" s="1"/>
  <c r="E92" i="10"/>
  <c r="E93" i="10" s="1"/>
  <c r="E94" i="10" s="1"/>
  <c r="E95" i="10" s="1"/>
  <c r="E96" i="10" s="1"/>
  <c r="E97" i="10" s="1"/>
  <c r="E98" i="10" s="1"/>
  <c r="B92" i="10"/>
  <c r="B93" i="10" s="1"/>
  <c r="B94" i="10" s="1"/>
  <c r="B95" i="10" s="1"/>
  <c r="B96" i="10" s="1"/>
  <c r="B97" i="10" s="1"/>
  <c r="B98" i="10" s="1"/>
  <c r="B84" i="10"/>
  <c r="B85" i="10" s="1"/>
  <c r="B86" i="10" s="1"/>
  <c r="B87" i="10" s="1"/>
  <c r="B88" i="10" s="1"/>
  <c r="B89" i="10" s="1"/>
  <c r="B79" i="10"/>
  <c r="B80" i="10" s="1"/>
  <c r="B64" i="10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E52" i="10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B52" i="10"/>
  <c r="B53" i="10" s="1"/>
  <c r="B54" i="10" s="1"/>
  <c r="B55" i="10" s="1"/>
  <c r="B56" i="10" s="1"/>
  <c r="B57" i="10" s="1"/>
  <c r="B58" i="10" s="1"/>
  <c r="B59" i="10" s="1"/>
  <c r="B60" i="10" s="1"/>
  <c r="B35" i="10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33" i="10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I118" i="9"/>
  <c r="H118" i="9"/>
  <c r="G118" i="9"/>
  <c r="F118" i="9"/>
  <c r="E118" i="9"/>
  <c r="D118" i="9"/>
  <c r="I107" i="9"/>
  <c r="H107" i="9"/>
  <c r="G107" i="9"/>
  <c r="F107" i="9"/>
  <c r="E107" i="9"/>
  <c r="D107" i="9"/>
  <c r="I99" i="9"/>
  <c r="H99" i="9"/>
  <c r="G99" i="9"/>
  <c r="F99" i="9"/>
  <c r="E99" i="9"/>
  <c r="D99" i="9"/>
  <c r="J97" i="9"/>
  <c r="I97" i="9"/>
  <c r="H97" i="9"/>
  <c r="G97" i="9"/>
  <c r="F97" i="9"/>
  <c r="E97" i="9"/>
  <c r="D97" i="9"/>
  <c r="I66" i="9"/>
  <c r="H66" i="9"/>
  <c r="G66" i="9"/>
  <c r="F66" i="9"/>
  <c r="E66" i="9"/>
  <c r="D66" i="9"/>
  <c r="R62" i="9"/>
  <c r="Q62" i="9"/>
  <c r="P62" i="9"/>
  <c r="O62" i="9"/>
  <c r="N62" i="9"/>
  <c r="M62" i="9"/>
  <c r="I61" i="9"/>
  <c r="I68" i="9" s="1"/>
  <c r="H61" i="9"/>
  <c r="H68" i="9" s="1"/>
  <c r="G61" i="9"/>
  <c r="F61" i="9"/>
  <c r="F68" i="9" s="1"/>
  <c r="E61" i="9"/>
  <c r="E68" i="9" s="1"/>
  <c r="D61" i="9"/>
  <c r="D68" i="9" s="1"/>
  <c r="L54" i="9"/>
  <c r="L62" i="9" s="1"/>
  <c r="K54" i="9"/>
  <c r="K62" i="9" s="1"/>
  <c r="Z20" i="9"/>
  <c r="Z24" i="9" s="1"/>
  <c r="Y20" i="9"/>
  <c r="Y24" i="9" s="1"/>
  <c r="X20" i="9"/>
  <c r="X24" i="9" s="1"/>
  <c r="W20" i="9"/>
  <c r="W24" i="9" s="1"/>
  <c r="V20" i="9"/>
  <c r="U20" i="9"/>
  <c r="R20" i="9"/>
  <c r="Q20" i="9"/>
  <c r="P20" i="9"/>
  <c r="O20" i="9"/>
  <c r="N20" i="9"/>
  <c r="M20" i="9"/>
  <c r="L20" i="9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K4" i="9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V76" i="7"/>
  <c r="V73" i="7"/>
  <c r="V53" i="7"/>
  <c r="V52" i="7"/>
  <c r="V37" i="7"/>
  <c r="V36" i="7"/>
  <c r="U33" i="7"/>
  <c r="V22" i="7"/>
  <c r="V21" i="7"/>
  <c r="U18" i="7"/>
  <c r="V157" i="6"/>
  <c r="U157" i="6"/>
  <c r="V131" i="6"/>
  <c r="V132" i="6" s="1"/>
  <c r="U131" i="6"/>
  <c r="V98" i="6"/>
  <c r="V99" i="6" s="1"/>
  <c r="U98" i="6"/>
  <c r="V78" i="6"/>
  <c r="V79" i="6" s="1"/>
  <c r="U78" i="6"/>
  <c r="V57" i="6"/>
  <c r="V58" i="6" s="1"/>
  <c r="U57" i="6"/>
  <c r="V43" i="6"/>
  <c r="V42" i="6"/>
  <c r="U42" i="6"/>
  <c r="H30" i="6"/>
  <c r="M4" i="6"/>
  <c r="E837" i="5"/>
  <c r="D837" i="5"/>
  <c r="E835" i="5"/>
  <c r="D835" i="5"/>
  <c r="E832" i="5"/>
  <c r="D832" i="5"/>
  <c r="E828" i="5"/>
  <c r="D828" i="5"/>
  <c r="E823" i="5"/>
  <c r="D823" i="5"/>
  <c r="E819" i="5"/>
  <c r="D819" i="5"/>
  <c r="E814" i="5"/>
  <c r="D814" i="5"/>
  <c r="E810" i="5"/>
  <c r="D810" i="5"/>
  <c r="E807" i="5"/>
  <c r="D807" i="5"/>
  <c r="F803" i="5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E800" i="5"/>
  <c r="D800" i="5"/>
  <c r="F798" i="5"/>
  <c r="F799" i="5" s="1"/>
  <c r="F800" i="5" s="1"/>
  <c r="F801" i="5" s="1"/>
  <c r="E796" i="5"/>
  <c r="D796" i="5"/>
  <c r="E794" i="5"/>
  <c r="D794" i="5"/>
  <c r="E791" i="5"/>
  <c r="D791" i="5"/>
  <c r="E786" i="5"/>
  <c r="D786" i="5"/>
  <c r="E777" i="5"/>
  <c r="D777" i="5"/>
  <c r="E773" i="5"/>
  <c r="D773" i="5"/>
  <c r="E769" i="5"/>
  <c r="D769" i="5"/>
  <c r="E766" i="5"/>
  <c r="D766" i="5"/>
  <c r="E764" i="5"/>
  <c r="D764" i="5"/>
  <c r="E758" i="5"/>
  <c r="D758" i="5"/>
  <c r="E755" i="5"/>
  <c r="D755" i="5"/>
  <c r="E748" i="5"/>
  <c r="D748" i="5"/>
  <c r="E743" i="5"/>
  <c r="D743" i="5"/>
  <c r="E739" i="5"/>
  <c r="D739" i="5"/>
  <c r="E734" i="5"/>
  <c r="D734" i="5"/>
  <c r="E727" i="5"/>
  <c r="D727" i="5"/>
  <c r="F721" i="5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E720" i="5"/>
  <c r="D720" i="5"/>
  <c r="F714" i="5"/>
  <c r="F715" i="5" s="1"/>
  <c r="F716" i="5" s="1"/>
  <c r="F717" i="5" s="1"/>
  <c r="F718" i="5" s="1"/>
  <c r="F719" i="5" s="1"/>
  <c r="E713" i="5"/>
  <c r="D713" i="5"/>
  <c r="F707" i="5"/>
  <c r="F708" i="5" s="1"/>
  <c r="F709" i="5" s="1"/>
  <c r="F710" i="5" s="1"/>
  <c r="F711" i="5" s="1"/>
  <c r="F712" i="5" s="1"/>
  <c r="E706" i="5"/>
  <c r="D706" i="5"/>
  <c r="F704" i="5"/>
  <c r="F705" i="5" s="1"/>
  <c r="E703" i="5"/>
  <c r="D703" i="5"/>
  <c r="E698" i="5"/>
  <c r="D698" i="5"/>
  <c r="F691" i="5"/>
  <c r="F692" i="5" s="1"/>
  <c r="F693" i="5" s="1"/>
  <c r="F694" i="5" s="1"/>
  <c r="F695" i="5" s="1"/>
  <c r="F696" i="5" s="1"/>
  <c r="F697" i="5" s="1"/>
  <c r="F699" i="5" s="1"/>
  <c r="F700" i="5" s="1"/>
  <c r="F701" i="5" s="1"/>
  <c r="F702" i="5" s="1"/>
  <c r="E690" i="5"/>
  <c r="D690" i="5"/>
  <c r="F687" i="5"/>
  <c r="F688" i="5" s="1"/>
  <c r="F689" i="5" s="1"/>
  <c r="E686" i="5"/>
  <c r="F683" i="5"/>
  <c r="F684" i="5" s="1"/>
  <c r="F685" i="5" s="1"/>
  <c r="E682" i="5"/>
  <c r="D682" i="5"/>
  <c r="F675" i="5"/>
  <c r="F676" i="5" s="1"/>
  <c r="F677" i="5" s="1"/>
  <c r="F678" i="5" s="1"/>
  <c r="F679" i="5" s="1"/>
  <c r="F680" i="5" s="1"/>
  <c r="F681" i="5" s="1"/>
  <c r="D674" i="5"/>
  <c r="F670" i="5"/>
  <c r="F671" i="5" s="1"/>
  <c r="F672" i="5" s="1"/>
  <c r="F673" i="5" s="1"/>
  <c r="E669" i="5"/>
  <c r="D669" i="5"/>
  <c r="F665" i="5"/>
  <c r="F666" i="5" s="1"/>
  <c r="F667" i="5" s="1"/>
  <c r="F668" i="5" s="1"/>
  <c r="E664" i="5"/>
  <c r="D664" i="5"/>
  <c r="F655" i="5"/>
  <c r="F656" i="5" s="1"/>
  <c r="F657" i="5" s="1"/>
  <c r="F658" i="5" s="1"/>
  <c r="F659" i="5" s="1"/>
  <c r="F660" i="5" s="1"/>
  <c r="F661" i="5" s="1"/>
  <c r="F662" i="5" s="1"/>
  <c r="F663" i="5" s="1"/>
  <c r="E654" i="5"/>
  <c r="D654" i="5"/>
  <c r="F650" i="5"/>
  <c r="F651" i="5" s="1"/>
  <c r="F652" i="5" s="1"/>
  <c r="F653" i="5" s="1"/>
  <c r="E649" i="5"/>
  <c r="D649" i="5"/>
  <c r="F647" i="5"/>
  <c r="F648" i="5" s="1"/>
  <c r="E646" i="5"/>
  <c r="D646" i="5"/>
  <c r="F642" i="5"/>
  <c r="F643" i="5" s="1"/>
  <c r="F644" i="5" s="1"/>
  <c r="F645" i="5" s="1"/>
  <c r="E641" i="5"/>
  <c r="D641" i="5"/>
  <c r="F635" i="5"/>
  <c r="F636" i="5" s="1"/>
  <c r="F637" i="5" s="1"/>
  <c r="F638" i="5" s="1"/>
  <c r="F639" i="5" s="1"/>
  <c r="F640" i="5" s="1"/>
  <c r="E634" i="5"/>
  <c r="D634" i="5"/>
  <c r="F627" i="5"/>
  <c r="F628" i="5" s="1"/>
  <c r="F629" i="5" s="1"/>
  <c r="F630" i="5" s="1"/>
  <c r="F631" i="5" s="1"/>
  <c r="F632" i="5" s="1"/>
  <c r="F633" i="5" s="1"/>
  <c r="E626" i="5"/>
  <c r="D626" i="5"/>
  <c r="F624" i="5"/>
  <c r="F625" i="5" s="1"/>
  <c r="E623" i="5"/>
  <c r="D623" i="5"/>
  <c r="E618" i="5"/>
  <c r="D618" i="5"/>
  <c r="F614" i="5"/>
  <c r="F615" i="5" s="1"/>
  <c r="F616" i="5" s="1"/>
  <c r="F617" i="5" s="1"/>
  <c r="F619" i="5" s="1"/>
  <c r="F620" i="5" s="1"/>
  <c r="F621" i="5" s="1"/>
  <c r="E613" i="5"/>
  <c r="D613" i="5"/>
  <c r="F609" i="5"/>
  <c r="F610" i="5" s="1"/>
  <c r="F611" i="5" s="1"/>
  <c r="F612" i="5" s="1"/>
  <c r="D608" i="5"/>
  <c r="F600" i="5"/>
  <c r="F601" i="5" s="1"/>
  <c r="F602" i="5" s="1"/>
  <c r="F603" i="5" s="1"/>
  <c r="F604" i="5" s="1"/>
  <c r="F605" i="5" s="1"/>
  <c r="F606" i="5" s="1"/>
  <c r="F607" i="5" s="1"/>
  <c r="F598" i="5"/>
  <c r="E597" i="5"/>
  <c r="D597" i="5"/>
  <c r="F591" i="5"/>
  <c r="F592" i="5" s="1"/>
  <c r="F593" i="5" s="1"/>
  <c r="F594" i="5" s="1"/>
  <c r="F595" i="5" s="1"/>
  <c r="F596" i="5" s="1"/>
  <c r="E590" i="5"/>
  <c r="D590" i="5"/>
  <c r="F579" i="5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E578" i="5"/>
  <c r="D578" i="5"/>
  <c r="F574" i="5"/>
  <c r="F575" i="5" s="1"/>
  <c r="F576" i="5" s="1"/>
  <c r="F577" i="5" s="1"/>
  <c r="E573" i="5"/>
  <c r="D573" i="5"/>
  <c r="F559" i="5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E558" i="5"/>
  <c r="D558" i="5"/>
  <c r="F548" i="5"/>
  <c r="F549" i="5" s="1"/>
  <c r="F550" i="5" s="1"/>
  <c r="F551" i="5" s="1"/>
  <c r="F552" i="5" s="1"/>
  <c r="F553" i="5" s="1"/>
  <c r="F554" i="5" s="1"/>
  <c r="F555" i="5" s="1"/>
  <c r="F556" i="5" s="1"/>
  <c r="F557" i="5" s="1"/>
  <c r="E547" i="5"/>
  <c r="D547" i="5"/>
  <c r="F544" i="5"/>
  <c r="F545" i="5" s="1"/>
  <c r="F546" i="5" s="1"/>
  <c r="E543" i="5"/>
  <c r="D543" i="5"/>
  <c r="F536" i="5"/>
  <c r="F537" i="5" s="1"/>
  <c r="F538" i="5" s="1"/>
  <c r="F539" i="5" s="1"/>
  <c r="F540" i="5" s="1"/>
  <c r="F541" i="5" s="1"/>
  <c r="F542" i="5" s="1"/>
  <c r="E535" i="5"/>
  <c r="D535" i="5"/>
  <c r="F529" i="5"/>
  <c r="F530" i="5" s="1"/>
  <c r="F531" i="5" s="1"/>
  <c r="F532" i="5" s="1"/>
  <c r="F533" i="5" s="1"/>
  <c r="F534" i="5" s="1"/>
  <c r="E528" i="5"/>
  <c r="D528" i="5"/>
  <c r="F521" i="5"/>
  <c r="F522" i="5" s="1"/>
  <c r="F523" i="5" s="1"/>
  <c r="F524" i="5" s="1"/>
  <c r="F525" i="5" s="1"/>
  <c r="F526" i="5" s="1"/>
  <c r="F527" i="5" s="1"/>
  <c r="E520" i="5"/>
  <c r="D520" i="5"/>
  <c r="F507" i="5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E506" i="5"/>
  <c r="D506" i="5"/>
  <c r="F502" i="5"/>
  <c r="F503" i="5" s="1"/>
  <c r="F504" i="5" s="1"/>
  <c r="F505" i="5" s="1"/>
  <c r="E501" i="5"/>
  <c r="D501" i="5"/>
  <c r="F494" i="5"/>
  <c r="F495" i="5" s="1"/>
  <c r="F496" i="5" s="1"/>
  <c r="F497" i="5" s="1"/>
  <c r="F498" i="5" s="1"/>
  <c r="F499" i="5" s="1"/>
  <c r="F500" i="5" s="1"/>
  <c r="E493" i="5"/>
  <c r="D493" i="5"/>
  <c r="F487" i="5"/>
  <c r="F488" i="5" s="1"/>
  <c r="F489" i="5" s="1"/>
  <c r="F490" i="5" s="1"/>
  <c r="F491" i="5" s="1"/>
  <c r="F492" i="5" s="1"/>
  <c r="E486" i="5"/>
  <c r="D486" i="5"/>
  <c r="F479" i="5"/>
  <c r="F480" i="5" s="1"/>
  <c r="F481" i="5" s="1"/>
  <c r="F482" i="5" s="1"/>
  <c r="F483" i="5" s="1"/>
  <c r="F484" i="5" s="1"/>
  <c r="F485" i="5" s="1"/>
  <c r="E478" i="5"/>
  <c r="D478" i="5"/>
  <c r="F475" i="5"/>
  <c r="F476" i="5" s="1"/>
  <c r="F477" i="5" s="1"/>
  <c r="E474" i="5"/>
  <c r="D474" i="5"/>
  <c r="F470" i="5"/>
  <c r="F471" i="5" s="1"/>
  <c r="F472" i="5" s="1"/>
  <c r="F473" i="5" s="1"/>
  <c r="E469" i="5"/>
  <c r="D469" i="5"/>
  <c r="F465" i="5"/>
  <c r="F466" i="5" s="1"/>
  <c r="F467" i="5" s="1"/>
  <c r="F468" i="5" s="1"/>
  <c r="E464" i="5"/>
  <c r="D464" i="5"/>
  <c r="F462" i="5"/>
  <c r="F463" i="5" s="1"/>
  <c r="E461" i="5"/>
  <c r="D461" i="5"/>
  <c r="F458" i="5"/>
  <c r="F459" i="5" s="1"/>
  <c r="F460" i="5" s="1"/>
  <c r="F455" i="5"/>
  <c r="F456" i="5" s="1"/>
  <c r="E454" i="5"/>
  <c r="D454" i="5"/>
  <c r="F449" i="5"/>
  <c r="F450" i="5" s="1"/>
  <c r="F451" i="5" s="1"/>
  <c r="F452" i="5" s="1"/>
  <c r="F453" i="5" s="1"/>
  <c r="E448" i="5"/>
  <c r="F446" i="5"/>
  <c r="F447" i="5" s="1"/>
  <c r="E445" i="5"/>
  <c r="D445" i="5"/>
  <c r="F438" i="5"/>
  <c r="F439" i="5" s="1"/>
  <c r="F440" i="5" s="1"/>
  <c r="F441" i="5" s="1"/>
  <c r="F442" i="5" s="1"/>
  <c r="F443" i="5" s="1"/>
  <c r="F444" i="5" s="1"/>
  <c r="F436" i="5"/>
  <c r="F433" i="5"/>
  <c r="F434" i="5" s="1"/>
  <c r="F431" i="5"/>
  <c r="E430" i="5"/>
  <c r="D430" i="5"/>
  <c r="F426" i="5"/>
  <c r="F427" i="5" s="1"/>
  <c r="F428" i="5" s="1"/>
  <c r="F429" i="5" s="1"/>
  <c r="E424" i="5"/>
  <c r="D424" i="5"/>
  <c r="F421" i="5"/>
  <c r="F422" i="5" s="1"/>
  <c r="F423" i="5" s="1"/>
  <c r="E420" i="5"/>
  <c r="D420" i="5"/>
  <c r="F418" i="5"/>
  <c r="F419" i="5" s="1"/>
  <c r="E417" i="5"/>
  <c r="D417" i="5"/>
  <c r="F414" i="5"/>
  <c r="F415" i="5" s="1"/>
  <c r="F416" i="5" s="1"/>
  <c r="E413" i="5"/>
  <c r="D413" i="5"/>
  <c r="F407" i="5"/>
  <c r="F408" i="5" s="1"/>
  <c r="F409" i="5" s="1"/>
  <c r="F410" i="5" s="1"/>
  <c r="F411" i="5" s="1"/>
  <c r="F412" i="5" s="1"/>
  <c r="F404" i="5"/>
  <c r="F405" i="5" s="1"/>
  <c r="E403" i="5"/>
  <c r="F400" i="5"/>
  <c r="F401" i="5" s="1"/>
  <c r="F402" i="5" s="1"/>
  <c r="E399" i="5"/>
  <c r="D399" i="5"/>
  <c r="F396" i="5"/>
  <c r="F397" i="5" s="1"/>
  <c r="F398" i="5" s="1"/>
  <c r="E395" i="5"/>
  <c r="D395" i="5"/>
  <c r="F385" i="5"/>
  <c r="F386" i="5" s="1"/>
  <c r="F387" i="5" s="1"/>
  <c r="F388" i="5" s="1"/>
  <c r="F389" i="5" s="1"/>
  <c r="F390" i="5" s="1"/>
  <c r="F391" i="5" s="1"/>
  <c r="F392" i="5" s="1"/>
  <c r="F393" i="5" s="1"/>
  <c r="F394" i="5" s="1"/>
  <c r="E384" i="5"/>
  <c r="D384" i="5"/>
  <c r="F375" i="5"/>
  <c r="F376" i="5" s="1"/>
  <c r="F377" i="5" s="1"/>
  <c r="F378" i="5" s="1"/>
  <c r="F379" i="5" s="1"/>
  <c r="F380" i="5" s="1"/>
  <c r="F381" i="5" s="1"/>
  <c r="F382" i="5" s="1"/>
  <c r="F383" i="5" s="1"/>
  <c r="E374" i="5"/>
  <c r="D374" i="5"/>
  <c r="F364" i="5"/>
  <c r="F365" i="5" s="1"/>
  <c r="F366" i="5" s="1"/>
  <c r="F367" i="5" s="1"/>
  <c r="F368" i="5" s="1"/>
  <c r="F369" i="5" s="1"/>
  <c r="F370" i="5" s="1"/>
  <c r="F371" i="5" s="1"/>
  <c r="F372" i="5" s="1"/>
  <c r="F373" i="5" s="1"/>
  <c r="E363" i="5"/>
  <c r="D363" i="5"/>
  <c r="F352" i="5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E351" i="5"/>
  <c r="D351" i="5"/>
  <c r="F343" i="5"/>
  <c r="F344" i="5" s="1"/>
  <c r="F345" i="5" s="1"/>
  <c r="F346" i="5" s="1"/>
  <c r="F347" i="5" s="1"/>
  <c r="F348" i="5" s="1"/>
  <c r="F349" i="5" s="1"/>
  <c r="F350" i="5" s="1"/>
  <c r="E342" i="5"/>
  <c r="D342" i="5"/>
  <c r="F335" i="5"/>
  <c r="F336" i="5" s="1"/>
  <c r="F337" i="5" s="1"/>
  <c r="F338" i="5" s="1"/>
  <c r="F339" i="5" s="1"/>
  <c r="F340" i="5" s="1"/>
  <c r="F341" i="5" s="1"/>
  <c r="E334" i="5"/>
  <c r="D334" i="5"/>
  <c r="F324" i="5"/>
  <c r="F325" i="5" s="1"/>
  <c r="F326" i="5" s="1"/>
  <c r="F327" i="5" s="1"/>
  <c r="F328" i="5" s="1"/>
  <c r="F329" i="5" s="1"/>
  <c r="F330" i="5" s="1"/>
  <c r="F331" i="5" s="1"/>
  <c r="F332" i="5" s="1"/>
  <c r="F333" i="5" s="1"/>
  <c r="E323" i="5"/>
  <c r="D323" i="5"/>
  <c r="E311" i="5"/>
  <c r="D311" i="5"/>
  <c r="F307" i="5"/>
  <c r="F308" i="5" s="1"/>
  <c r="F309" i="5" s="1"/>
  <c r="F310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E306" i="5"/>
  <c r="D306" i="5"/>
  <c r="F301" i="5"/>
  <c r="F302" i="5" s="1"/>
  <c r="F303" i="5" s="1"/>
  <c r="F304" i="5" s="1"/>
  <c r="F305" i="5" s="1"/>
  <c r="E300" i="5"/>
  <c r="D300" i="5"/>
  <c r="F290" i="5"/>
  <c r="F291" i="5" s="1"/>
  <c r="F292" i="5" s="1"/>
  <c r="F293" i="5" s="1"/>
  <c r="F294" i="5" s="1"/>
  <c r="F295" i="5" s="1"/>
  <c r="F296" i="5" s="1"/>
  <c r="F297" i="5" s="1"/>
  <c r="F298" i="5" s="1"/>
  <c r="F299" i="5" s="1"/>
  <c r="E289" i="5"/>
  <c r="D289" i="5"/>
  <c r="F280" i="5"/>
  <c r="F281" i="5" s="1"/>
  <c r="F282" i="5" s="1"/>
  <c r="F283" i="5" s="1"/>
  <c r="F284" i="5" s="1"/>
  <c r="F285" i="5" s="1"/>
  <c r="F286" i="5" s="1"/>
  <c r="F287" i="5" s="1"/>
  <c r="F288" i="5" s="1"/>
  <c r="E279" i="5"/>
  <c r="D279" i="5"/>
  <c r="F271" i="5"/>
  <c r="F272" i="5" s="1"/>
  <c r="F273" i="5" s="1"/>
  <c r="F274" i="5" s="1"/>
  <c r="F275" i="5" s="1"/>
  <c r="F276" i="5" s="1"/>
  <c r="F277" i="5" s="1"/>
  <c r="F278" i="5" s="1"/>
  <c r="E270" i="5"/>
  <c r="D270" i="5"/>
  <c r="F266" i="5"/>
  <c r="F267" i="5" s="1"/>
  <c r="F268" i="5" s="1"/>
  <c r="F269" i="5" s="1"/>
  <c r="E265" i="5"/>
  <c r="D265" i="5"/>
  <c r="E258" i="5"/>
  <c r="D258" i="5"/>
  <c r="F255" i="5"/>
  <c r="F256" i="5" s="1"/>
  <c r="F257" i="5" s="1"/>
  <c r="F259" i="5" s="1"/>
  <c r="F260" i="5" s="1"/>
  <c r="F261" i="5" s="1"/>
  <c r="F262" i="5" s="1"/>
  <c r="F263" i="5" s="1"/>
  <c r="F264" i="5" s="1"/>
  <c r="E254" i="5"/>
  <c r="D254" i="5"/>
  <c r="F247" i="5"/>
  <c r="F248" i="5" s="1"/>
  <c r="F249" i="5" s="1"/>
  <c r="F250" i="5" s="1"/>
  <c r="F251" i="5" s="1"/>
  <c r="F252" i="5" s="1"/>
  <c r="F253" i="5" s="1"/>
  <c r="E246" i="5"/>
  <c r="D246" i="5"/>
  <c r="F243" i="5"/>
  <c r="F244" i="5" s="1"/>
  <c r="F245" i="5" s="1"/>
  <c r="E242" i="5"/>
  <c r="D242" i="5"/>
  <c r="F226" i="5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E225" i="5"/>
  <c r="D225" i="5"/>
  <c r="F215" i="5"/>
  <c r="F216" i="5" s="1"/>
  <c r="F217" i="5" s="1"/>
  <c r="F218" i="5" s="1"/>
  <c r="F219" i="5" s="1"/>
  <c r="F220" i="5" s="1"/>
  <c r="F221" i="5" s="1"/>
  <c r="F222" i="5" s="1"/>
  <c r="F223" i="5" s="1"/>
  <c r="F224" i="5" s="1"/>
  <c r="F210" i="5"/>
  <c r="F211" i="5" s="1"/>
  <c r="F212" i="5" s="1"/>
  <c r="F213" i="5" s="1"/>
  <c r="E209" i="5"/>
  <c r="D209" i="5"/>
  <c r="F202" i="5"/>
  <c r="F203" i="5" s="1"/>
  <c r="F204" i="5" s="1"/>
  <c r="F205" i="5" s="1"/>
  <c r="F206" i="5" s="1"/>
  <c r="F207" i="5" s="1"/>
  <c r="F208" i="5" s="1"/>
  <c r="E201" i="5"/>
  <c r="D201" i="5"/>
  <c r="F189" i="5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E188" i="5"/>
  <c r="D188" i="5"/>
  <c r="F178" i="5"/>
  <c r="F179" i="5" s="1"/>
  <c r="F180" i="5" s="1"/>
  <c r="F181" i="5" s="1"/>
  <c r="F182" i="5" s="1"/>
  <c r="F183" i="5" s="1"/>
  <c r="F184" i="5" s="1"/>
  <c r="F185" i="5" s="1"/>
  <c r="F186" i="5" s="1"/>
  <c r="F187" i="5" s="1"/>
  <c r="E177" i="5"/>
  <c r="D177" i="5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E166" i="5"/>
  <c r="D166" i="5"/>
  <c r="F157" i="5"/>
  <c r="F158" i="5" s="1"/>
  <c r="F159" i="5" s="1"/>
  <c r="F160" i="5" s="1"/>
  <c r="F161" i="5" s="1"/>
  <c r="F162" i="5" s="1"/>
  <c r="F163" i="5" s="1"/>
  <c r="F164" i="5" s="1"/>
  <c r="F165" i="5" s="1"/>
  <c r="E156" i="5"/>
  <c r="D156" i="5"/>
  <c r="F148" i="5"/>
  <c r="F149" i="5" s="1"/>
  <c r="F150" i="5" s="1"/>
  <c r="F151" i="5" s="1"/>
  <c r="F152" i="5" s="1"/>
  <c r="F153" i="5" s="1"/>
  <c r="F154" i="5" s="1"/>
  <c r="F155" i="5" s="1"/>
  <c r="E147" i="5"/>
  <c r="D147" i="5"/>
  <c r="F140" i="5"/>
  <c r="F141" i="5" s="1"/>
  <c r="F142" i="5" s="1"/>
  <c r="F143" i="5" s="1"/>
  <c r="F144" i="5" s="1"/>
  <c r="F145" i="5" s="1"/>
  <c r="F146" i="5" s="1"/>
  <c r="E139" i="5"/>
  <c r="D139" i="5"/>
  <c r="F129" i="5"/>
  <c r="F130" i="5" s="1"/>
  <c r="F131" i="5" s="1"/>
  <c r="F132" i="5" s="1"/>
  <c r="F133" i="5" s="1"/>
  <c r="F134" i="5" s="1"/>
  <c r="F135" i="5" s="1"/>
  <c r="F136" i="5" s="1"/>
  <c r="F137" i="5" s="1"/>
  <c r="F138" i="5" s="1"/>
  <c r="E128" i="5"/>
  <c r="D128" i="5"/>
  <c r="F118" i="5"/>
  <c r="F119" i="5" s="1"/>
  <c r="F120" i="5" s="1"/>
  <c r="F121" i="5" s="1"/>
  <c r="F122" i="5" s="1"/>
  <c r="F123" i="5" s="1"/>
  <c r="F124" i="5" s="1"/>
  <c r="F125" i="5" s="1"/>
  <c r="F126" i="5" s="1"/>
  <c r="F127" i="5" s="1"/>
  <c r="E117" i="5"/>
  <c r="D117" i="5"/>
  <c r="F109" i="5"/>
  <c r="F110" i="5" s="1"/>
  <c r="F111" i="5" s="1"/>
  <c r="F112" i="5" s="1"/>
  <c r="F113" i="5" s="1"/>
  <c r="F114" i="5" s="1"/>
  <c r="F115" i="5" s="1"/>
  <c r="F116" i="5" s="1"/>
  <c r="E108" i="5"/>
  <c r="D108" i="5"/>
  <c r="F99" i="5"/>
  <c r="F100" i="5" s="1"/>
  <c r="F101" i="5" s="1"/>
  <c r="F102" i="5" s="1"/>
  <c r="F103" i="5" s="1"/>
  <c r="F104" i="5" s="1"/>
  <c r="F105" i="5" s="1"/>
  <c r="F106" i="5" s="1"/>
  <c r="F107" i="5" s="1"/>
  <c r="F93" i="5"/>
  <c r="F94" i="5" s="1"/>
  <c r="F95" i="5" s="1"/>
  <c r="F96" i="5" s="1"/>
  <c r="F97" i="5" s="1"/>
  <c r="E92" i="5"/>
  <c r="D92" i="5"/>
  <c r="F80" i="5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E79" i="5"/>
  <c r="D79" i="5"/>
  <c r="F72" i="5"/>
  <c r="F73" i="5" s="1"/>
  <c r="F74" i="5" s="1"/>
  <c r="F75" i="5" s="1"/>
  <c r="F76" i="5" s="1"/>
  <c r="F77" i="5" s="1"/>
  <c r="F78" i="5" s="1"/>
  <c r="E71" i="5"/>
  <c r="D71" i="5"/>
  <c r="F65" i="5"/>
  <c r="F66" i="5" s="1"/>
  <c r="F67" i="5" s="1"/>
  <c r="F68" i="5" s="1"/>
  <c r="F69" i="5" s="1"/>
  <c r="F70" i="5" s="1"/>
  <c r="E64" i="5"/>
  <c r="F58" i="5"/>
  <c r="F59" i="5" s="1"/>
  <c r="F60" i="5" s="1"/>
  <c r="F61" i="5" s="1"/>
  <c r="F62" i="5" s="1"/>
  <c r="F63" i="5" s="1"/>
  <c r="E57" i="5"/>
  <c r="F41" i="5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39" i="5"/>
  <c r="F33" i="5"/>
  <c r="F34" i="5" s="1"/>
  <c r="F35" i="5" s="1"/>
  <c r="F36" i="5" s="1"/>
  <c r="F37" i="5" s="1"/>
  <c r="F27" i="5"/>
  <c r="F28" i="5" s="1"/>
  <c r="F29" i="5" s="1"/>
  <c r="F30" i="5" s="1"/>
  <c r="F23" i="5"/>
  <c r="F24" i="5" s="1"/>
  <c r="F25" i="5" s="1"/>
  <c r="E22" i="5"/>
  <c r="D22" i="5"/>
  <c r="E12" i="5"/>
  <c r="D12" i="5"/>
  <c r="F3" i="5"/>
  <c r="F4" i="5" s="1"/>
  <c r="F5" i="5" s="1"/>
  <c r="F6" i="5" s="1"/>
  <c r="F7" i="5" s="1"/>
  <c r="F8" i="5" s="1"/>
  <c r="F9" i="5" s="1"/>
  <c r="F10" i="5" s="1"/>
  <c r="F11" i="5" s="1"/>
  <c r="F13" i="5" s="1"/>
  <c r="F14" i="5" s="1"/>
  <c r="F15" i="5" s="1"/>
  <c r="F16" i="5" s="1"/>
  <c r="F17" i="5" s="1"/>
  <c r="F18" i="5" s="1"/>
  <c r="F19" i="5" s="1"/>
  <c r="F20" i="5" s="1"/>
  <c r="F21" i="5" s="1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5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9" i="3"/>
  <c r="A13080" i="3"/>
  <c r="A13081" i="3"/>
  <c r="A13082" i="3"/>
  <c r="A13083" i="3"/>
  <c r="A13084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5" i="3"/>
  <c r="A13186" i="3"/>
  <c r="A13188" i="3"/>
  <c r="A13189" i="3"/>
  <c r="A13190" i="3"/>
  <c r="A13191" i="3"/>
  <c r="A13192" i="3"/>
  <c r="A13193" i="3"/>
  <c r="A13194" i="3"/>
  <c r="A13195" i="3"/>
  <c r="A13196" i="3"/>
  <c r="A13197" i="3"/>
  <c r="A13200" i="3"/>
  <c r="A13201" i="3"/>
  <c r="A13202" i="3"/>
  <c r="A13203" i="3"/>
  <c r="A13204" i="3"/>
  <c r="A13205" i="3"/>
  <c r="A13206" i="3"/>
  <c r="A13207" i="3"/>
  <c r="A13208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47" i="3"/>
  <c r="A13253" i="3"/>
  <c r="A13254" i="3"/>
  <c r="A13274" i="3"/>
  <c r="A13278" i="3"/>
  <c r="A13290" i="3"/>
  <c r="A13292" i="3"/>
  <c r="A13296" i="3"/>
  <c r="A13298" i="3"/>
  <c r="A13299" i="3"/>
  <c r="A13300" i="3"/>
  <c r="A13301" i="3"/>
  <c r="A13302" i="3"/>
  <c r="A13303" i="3"/>
  <c r="A13304" i="3"/>
  <c r="A13305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V158" i="6" l="1"/>
  <c r="V24" i="7"/>
  <c r="F839" i="5"/>
  <c r="J107" i="2"/>
  <c r="J62" i="2"/>
  <c r="V54" i="7"/>
  <c r="F101" i="9"/>
  <c r="V38" i="7"/>
  <c r="D101" i="9"/>
  <c r="H101" i="9"/>
  <c r="M6" i="6"/>
  <c r="M1" i="6" s="1"/>
  <c r="G101" i="9"/>
  <c r="H109" i="9"/>
  <c r="E101" i="9"/>
  <c r="I101" i="9"/>
  <c r="G109" i="9"/>
  <c r="D109" i="9"/>
  <c r="K204" i="10"/>
  <c r="K205" i="10" s="1"/>
  <c r="K203" i="10"/>
  <c r="H204" i="10"/>
  <c r="H205" i="10" s="1"/>
  <c r="H203" i="10"/>
  <c r="E109" i="9"/>
  <c r="I109" i="9"/>
  <c r="G68" i="9"/>
  <c r="F109" i="9"/>
  <c r="F739" i="5"/>
  <c r="F740" i="5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841" i="5" l="1"/>
  <c r="F842" i="5" s="1"/>
  <c r="F843" i="5" s="1"/>
  <c r="F840" i="5"/>
  <c r="H207" i="10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06" i="10"/>
  <c r="K207" i="10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06" i="10"/>
  <c r="F844" i="5" l="1"/>
  <c r="F845" i="5" s="1"/>
  <c r="F846" i="5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8" i="3"/>
  <c r="A12899" i="3"/>
  <c r="A12900" i="3"/>
  <c r="A12901" i="3"/>
  <c r="A12902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8" i="3"/>
  <c r="A12962" i="3"/>
  <c r="A12963" i="3"/>
  <c r="A12964" i="3"/>
  <c r="A12967" i="3"/>
  <c r="A12968" i="3"/>
  <c r="A12969" i="3"/>
  <c r="A12970" i="3"/>
  <c r="A12971" i="3"/>
  <c r="F847" i="5" l="1"/>
  <c r="B21" i="2"/>
  <c r="D21" i="2"/>
  <c r="E21" i="2"/>
  <c r="B22" i="2"/>
  <c r="D22" i="2"/>
  <c r="B23" i="2"/>
  <c r="E22" i="2"/>
  <c r="D23" i="2"/>
  <c r="E23" i="2"/>
  <c r="E24" i="2"/>
  <c r="E28" i="2"/>
  <c r="E32" i="2"/>
  <c r="E36" i="2"/>
  <c r="D27" i="2"/>
  <c r="D31" i="2"/>
  <c r="D35" i="2"/>
  <c r="B26" i="2"/>
  <c r="B30" i="2"/>
  <c r="B34" i="2"/>
  <c r="B32" i="2"/>
  <c r="B36" i="2"/>
  <c r="B33" i="2"/>
  <c r="E25" i="2"/>
  <c r="E29" i="2"/>
  <c r="E33" i="2"/>
  <c r="D24" i="2"/>
  <c r="D28" i="2"/>
  <c r="D32" i="2"/>
  <c r="D36" i="2"/>
  <c r="B27" i="2"/>
  <c r="B31" i="2"/>
  <c r="B35" i="2"/>
  <c r="B24" i="2"/>
  <c r="B29" i="2"/>
  <c r="E26" i="2"/>
  <c r="E30" i="2"/>
  <c r="E34" i="2"/>
  <c r="D25" i="2"/>
  <c r="D29" i="2"/>
  <c r="D33" i="2"/>
  <c r="B28" i="2"/>
  <c r="E27" i="2"/>
  <c r="E31" i="2"/>
  <c r="E35" i="2"/>
  <c r="D26" i="2"/>
  <c r="D30" i="2"/>
  <c r="D34" i="2"/>
  <c r="B25" i="2"/>
  <c r="F12849" i="3"/>
  <c r="F12725" i="3"/>
  <c r="F12492" i="3"/>
  <c r="I12161" i="3"/>
  <c r="I12130" i="3"/>
  <c r="I12105" i="3"/>
  <c r="I12089" i="3"/>
  <c r="I12037" i="3"/>
  <c r="I12009" i="3"/>
  <c r="I11993" i="3"/>
  <c r="I11992" i="3"/>
  <c r="I11969" i="3"/>
  <c r="I11921" i="3"/>
  <c r="I11920" i="3"/>
  <c r="I11919" i="3"/>
  <c r="I11913" i="3"/>
  <c r="I11912" i="3"/>
  <c r="I11911" i="3"/>
  <c r="I11910" i="3"/>
  <c r="I11909" i="3"/>
  <c r="I11908" i="3"/>
  <c r="I11907" i="3"/>
  <c r="I11905" i="3"/>
  <c r="I11898" i="3"/>
  <c r="I11897" i="3"/>
  <c r="I11896" i="3"/>
  <c r="I11895" i="3"/>
  <c r="I11894" i="3"/>
  <c r="F11889" i="3"/>
  <c r="I11879" i="3"/>
  <c r="I11872" i="3"/>
  <c r="I11871" i="3"/>
  <c r="I11868" i="3"/>
  <c r="I11866" i="3"/>
  <c r="I11863" i="3"/>
  <c r="I11604" i="3"/>
  <c r="I11514" i="3"/>
  <c r="I11415" i="3"/>
  <c r="I11264" i="3"/>
  <c r="I11215" i="3"/>
  <c r="I11063" i="3"/>
  <c r="I11038" i="3"/>
  <c r="I11030" i="3"/>
  <c r="I11029" i="3"/>
  <c r="I11028" i="3"/>
  <c r="I10884" i="3"/>
  <c r="I10806" i="3"/>
  <c r="O10788" i="3"/>
  <c r="O10787" i="3"/>
  <c r="O10786" i="3"/>
  <c r="O10785" i="3"/>
  <c r="O10784" i="3"/>
  <c r="I10781" i="3"/>
  <c r="I10763" i="3"/>
  <c r="I10755" i="3"/>
  <c r="F10742" i="3"/>
  <c r="O10574" i="3"/>
  <c r="O10573" i="3"/>
  <c r="O10572" i="3"/>
  <c r="O10571" i="3"/>
  <c r="O10570" i="3"/>
  <c r="F10240" i="3"/>
  <c r="I10239" i="3"/>
  <c r="O9932" i="3"/>
  <c r="O9931" i="3"/>
  <c r="O9930" i="3"/>
  <c r="O9929" i="3"/>
  <c r="O9927" i="3"/>
  <c r="O9926" i="3"/>
  <c r="O9925" i="3"/>
  <c r="O9924" i="3"/>
  <c r="O9921" i="3"/>
  <c r="O9920" i="3"/>
  <c r="O9919" i="3"/>
  <c r="O9918" i="3"/>
  <c r="O9917" i="3"/>
  <c r="I9755" i="3"/>
  <c r="F9751" i="3"/>
  <c r="I9558" i="3"/>
  <c r="F9556" i="3"/>
  <c r="I9555" i="3"/>
  <c r="I9377" i="3"/>
  <c r="F9316" i="3"/>
  <c r="O9310" i="3"/>
  <c r="O9309" i="3"/>
  <c r="O9308" i="3"/>
  <c r="O9307" i="3"/>
  <c r="F9302" i="3"/>
  <c r="Q9299" i="3"/>
  <c r="P9299" i="3"/>
  <c r="Q9298" i="3"/>
  <c r="P9298" i="3"/>
  <c r="R9297" i="3"/>
  <c r="O9297" i="3"/>
  <c r="S9296" i="3"/>
  <c r="S9301" i="3" s="1"/>
  <c r="R9296" i="3"/>
  <c r="Q9296" i="3"/>
  <c r="P9296" i="3"/>
  <c r="O9296" i="3"/>
  <c r="I9246" i="3"/>
  <c r="I9226" i="3"/>
  <c r="I9192" i="3"/>
  <c r="I8919" i="3"/>
  <c r="O8221" i="3"/>
  <c r="O8220" i="3"/>
  <c r="O8219" i="3"/>
  <c r="O8218" i="3"/>
  <c r="O8217" i="3"/>
  <c r="I7953" i="3"/>
  <c r="I7886" i="3"/>
  <c r="I7719" i="3"/>
  <c r="I7702" i="3"/>
  <c r="I7661" i="3"/>
  <c r="I7658" i="3"/>
  <c r="I7630" i="3"/>
  <c r="I7619" i="3"/>
  <c r="I7578" i="3"/>
  <c r="I6940" i="3"/>
  <c r="F6940" i="3"/>
  <c r="I6924" i="3"/>
  <c r="F6924" i="3"/>
  <c r="I6849" i="3"/>
  <c r="F6849" i="3"/>
  <c r="I6761" i="3"/>
  <c r="I6745" i="3"/>
  <c r="F6745" i="3"/>
  <c r="I6644" i="3"/>
  <c r="I6617" i="3"/>
  <c r="I6586" i="3"/>
  <c r="I6483" i="3"/>
  <c r="I6480" i="3"/>
  <c r="I6479" i="3"/>
  <c r="I6477" i="3"/>
  <c r="I6473" i="3"/>
  <c r="I6470" i="3"/>
  <c r="I6469" i="3"/>
  <c r="I6467" i="3"/>
  <c r="I6464" i="3"/>
  <c r="I6454" i="3"/>
  <c r="I6452" i="3"/>
  <c r="I6441" i="3"/>
  <c r="I6414" i="3"/>
  <c r="I5693" i="3"/>
  <c r="I5602" i="3"/>
  <c r="I5575" i="3"/>
  <c r="I5430" i="3"/>
  <c r="F4792" i="3"/>
  <c r="F3566" i="3"/>
  <c r="M3565" i="3"/>
  <c r="M3563" i="3"/>
  <c r="M3562" i="3"/>
  <c r="F2608" i="3"/>
  <c r="F2435" i="3"/>
  <c r="I2423" i="3"/>
  <c r="I2385" i="3"/>
  <c r="I2384" i="3"/>
  <c r="F848" i="5" l="1"/>
  <c r="F849" i="5" s="1"/>
  <c r="F850" i="5" s="1"/>
  <c r="F851" i="5" s="1"/>
  <c r="F852" i="5" s="1"/>
  <c r="B70" i="2"/>
  <c r="B115" i="2"/>
  <c r="E125" i="2"/>
  <c r="E80" i="2"/>
  <c r="D78" i="2"/>
  <c r="D123" i="2"/>
  <c r="E120" i="2"/>
  <c r="E75" i="2"/>
  <c r="B125" i="2"/>
  <c r="B80" i="2"/>
  <c r="D77" i="2"/>
  <c r="D122" i="2"/>
  <c r="E74" i="2"/>
  <c r="E119" i="2"/>
  <c r="B77" i="2"/>
  <c r="B122" i="2"/>
  <c r="D125" i="2"/>
  <c r="D80" i="2"/>
  <c r="E77" i="2"/>
  <c r="E122" i="2"/>
  <c r="D113" i="2"/>
  <c r="D68" i="2"/>
  <c r="B112" i="2"/>
  <c r="B67" i="2"/>
  <c r="D120" i="2"/>
  <c r="D75" i="2"/>
  <c r="D124" i="2"/>
  <c r="D79" i="2"/>
  <c r="E121" i="2"/>
  <c r="E76" i="2"/>
  <c r="D74" i="2"/>
  <c r="D119" i="2"/>
  <c r="E116" i="2"/>
  <c r="E71" i="2"/>
  <c r="B121" i="2"/>
  <c r="B76" i="2"/>
  <c r="D73" i="2"/>
  <c r="D118" i="2"/>
  <c r="E70" i="2"/>
  <c r="E115" i="2"/>
  <c r="B124" i="2"/>
  <c r="B79" i="2"/>
  <c r="D121" i="2"/>
  <c r="D76" i="2"/>
  <c r="E73" i="2"/>
  <c r="E118" i="2"/>
  <c r="E112" i="2"/>
  <c r="E67" i="2"/>
  <c r="E66" i="2"/>
  <c r="E111" i="2"/>
  <c r="D70" i="2"/>
  <c r="D115" i="2"/>
  <c r="B74" i="2"/>
  <c r="B119" i="2"/>
  <c r="B117" i="2"/>
  <c r="B72" i="2"/>
  <c r="D69" i="2"/>
  <c r="D114" i="2"/>
  <c r="B78" i="2"/>
  <c r="B123" i="2"/>
  <c r="B120" i="2"/>
  <c r="B75" i="2"/>
  <c r="D117" i="2"/>
  <c r="D72" i="2"/>
  <c r="E69" i="2"/>
  <c r="E114" i="2"/>
  <c r="B113" i="2"/>
  <c r="B68" i="2"/>
  <c r="D66" i="2"/>
  <c r="D111" i="2"/>
  <c r="E117" i="2"/>
  <c r="E72" i="2"/>
  <c r="D116" i="2"/>
  <c r="D71" i="2"/>
  <c r="B73" i="2"/>
  <c r="B118" i="2"/>
  <c r="E124" i="2"/>
  <c r="E79" i="2"/>
  <c r="B69" i="2"/>
  <c r="B114" i="2"/>
  <c r="D81" i="2"/>
  <c r="D126" i="2"/>
  <c r="E78" i="2"/>
  <c r="E123" i="2"/>
  <c r="B81" i="2"/>
  <c r="B126" i="2"/>
  <c r="B116" i="2"/>
  <c r="B71" i="2"/>
  <c r="E81" i="2"/>
  <c r="E126" i="2"/>
  <c r="E113" i="2"/>
  <c r="E68" i="2"/>
  <c r="D112" i="2"/>
  <c r="D67" i="2"/>
  <c r="B66" i="2"/>
  <c r="B111" i="2"/>
  <c r="Q9301" i="3"/>
  <c r="O9301" i="3"/>
  <c r="P9301" i="3"/>
  <c r="R9301" i="3"/>
  <c r="O10577" i="3"/>
  <c r="F853" i="5" l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F1504" i="5" s="1"/>
  <c r="F1505" i="5" s="1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F1616" i="5" s="1"/>
  <c r="F1617" i="5" s="1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 s="1"/>
  <c r="F1720" i="5" s="1"/>
  <c r="F1721" i="5" s="1"/>
  <c r="F1722" i="5" s="1"/>
  <c r="F1723" i="5" s="1"/>
  <c r="F1724" i="5" s="1"/>
  <c r="F1725" i="5" s="1"/>
  <c r="F1726" i="5" s="1"/>
  <c r="F1727" i="5" s="1"/>
  <c r="F1728" i="5" s="1"/>
  <c r="F1729" i="5" s="1"/>
  <c r="F1730" i="5" s="1"/>
  <c r="F1731" i="5" s="1"/>
  <c r="F1732" i="5" s="1"/>
  <c r="F1733" i="5" s="1"/>
  <c r="F1734" i="5" s="1"/>
  <c r="F1735" i="5" s="1"/>
  <c r="F1736" i="5" s="1"/>
  <c r="F1737" i="5" s="1"/>
  <c r="F1738" i="5" s="1"/>
  <c r="F1739" i="5" s="1"/>
  <c r="F1740" i="5" s="1"/>
  <c r="F1741" i="5" s="1"/>
  <c r="F1742" i="5" s="1"/>
  <c r="F1743" i="5" s="1"/>
  <c r="F1744" i="5" s="1"/>
  <c r="F1745" i="5" s="1"/>
  <c r="F1746" i="5" s="1"/>
  <c r="F1747" i="5" s="1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 s="1"/>
  <c r="F1775" i="5" s="1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 s="1"/>
  <c r="F1812" i="5" s="1"/>
  <c r="F1813" i="5" s="1"/>
  <c r="F1814" i="5" s="1"/>
  <c r="F1815" i="5" s="1"/>
  <c r="F1816" i="5" s="1"/>
  <c r="F1817" i="5" s="1"/>
  <c r="F1818" i="5" s="1"/>
  <c r="F1819" i="5" s="1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 s="1"/>
  <c r="F1866" i="5" s="1"/>
  <c r="F1867" i="5" s="1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 s="1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 s="1"/>
  <c r="F1930" i="5" s="1"/>
  <c r="F1931" i="5" s="1"/>
  <c r="F1932" i="5" s="1"/>
  <c r="F1933" i="5" s="1"/>
  <c r="F1934" i="5" s="1"/>
  <c r="F1935" i="5" s="1"/>
  <c r="F1936" i="5" s="1"/>
  <c r="F1937" i="5" s="1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 s="1"/>
  <c r="F1952" i="5" s="1"/>
  <c r="F1953" i="5" s="1"/>
  <c r="F1954" i="5" s="1"/>
  <c r="F1955" i="5" s="1"/>
  <c r="F1956" i="5" s="1"/>
  <c r="F1957" i="5" s="1"/>
  <c r="F1958" i="5" s="1"/>
  <c r="F1959" i="5" s="1"/>
  <c r="F1960" i="5" s="1"/>
  <c r="F1961" i="5" s="1"/>
  <c r="F1962" i="5" s="1"/>
  <c r="F1963" i="5" s="1"/>
  <c r="F1964" i="5" s="1"/>
  <c r="F1965" i="5" s="1"/>
  <c r="F1966" i="5" s="1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 s="1"/>
  <c r="F2037" i="5" s="1"/>
  <c r="F2038" i="5" s="1"/>
  <c r="F2039" i="5" s="1"/>
  <c r="F2040" i="5" s="1"/>
  <c r="F2041" i="5" s="1"/>
  <c r="F2042" i="5" s="1"/>
  <c r="F2043" i="5" s="1"/>
  <c r="F2044" i="5" s="1"/>
  <c r="F2045" i="5" s="1"/>
  <c r="F2046" i="5" s="1"/>
  <c r="F2047" i="5" s="1"/>
  <c r="F2048" i="5" s="1"/>
  <c r="F2049" i="5" s="1"/>
  <c r="F2050" i="5" s="1"/>
  <c r="F2051" i="5" s="1"/>
  <c r="F2052" i="5" s="1"/>
  <c r="F2053" i="5" s="1"/>
  <c r="F2054" i="5" s="1"/>
  <c r="F2055" i="5" s="1"/>
  <c r="F2056" i="5" s="1"/>
  <c r="F2057" i="5" s="1"/>
  <c r="F2058" i="5" s="1"/>
  <c r="F2059" i="5" s="1"/>
  <c r="F2060" i="5" s="1"/>
  <c r="F2061" i="5" s="1"/>
  <c r="F2062" i="5" s="1"/>
  <c r="F2063" i="5" s="1"/>
  <c r="F2064" i="5" s="1"/>
  <c r="F2065" i="5" s="1"/>
  <c r="F2066" i="5" s="1"/>
  <c r="F2067" i="5" s="1"/>
  <c r="F2068" i="5" s="1"/>
  <c r="F2069" i="5" s="1"/>
  <c r="F2070" i="5" s="1"/>
  <c r="F2071" i="5" s="1"/>
  <c r="F2072" i="5" s="1"/>
  <c r="F2073" i="5" s="1"/>
  <c r="F2074" i="5" s="1"/>
  <c r="F2075" i="5" s="1"/>
  <c r="F2076" i="5" s="1"/>
  <c r="F2077" i="5" s="1"/>
  <c r="F2078" i="5" s="1"/>
  <c r="F2079" i="5" s="1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 s="1"/>
  <c r="F2116" i="5" s="1"/>
  <c r="F2117" i="5" s="1"/>
  <c r="F2118" i="5" s="1"/>
  <c r="F2119" i="5" s="1"/>
  <c r="F2120" i="5" s="1"/>
  <c r="F2121" i="5" s="1"/>
  <c r="F2122" i="5" s="1"/>
  <c r="F2123" i="5" s="1"/>
  <c r="F2124" i="5" s="1"/>
  <c r="F2125" i="5" s="1"/>
  <c r="F2126" i="5" s="1"/>
  <c r="F2127" i="5" s="1"/>
  <c r="F2128" i="5" s="1"/>
  <c r="F2129" i="5" s="1"/>
  <c r="F2130" i="5" s="1"/>
  <c r="F2131" i="5" s="1"/>
  <c r="F2132" i="5" s="1"/>
  <c r="F2133" i="5" s="1"/>
  <c r="F2134" i="5" s="1"/>
  <c r="F2135" i="5" s="1"/>
  <c r="F2136" i="5" s="1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 s="1"/>
  <c r="F2163" i="5" s="1"/>
  <c r="F2164" i="5" s="1"/>
  <c r="F2165" i="5" s="1"/>
  <c r="F2166" i="5" s="1"/>
  <c r="F2167" i="5" s="1"/>
  <c r="F2168" i="5" s="1"/>
  <c r="F2169" i="5" s="1"/>
  <c r="F2170" i="5" s="1"/>
  <c r="F2171" i="5" s="1"/>
  <c r="F2172" i="5" s="1"/>
  <c r="F2173" i="5" s="1"/>
  <c r="F2174" i="5" s="1"/>
  <c r="F2175" i="5" s="1"/>
  <c r="F2176" i="5" s="1"/>
  <c r="F2177" i="5" s="1"/>
  <c r="F2178" i="5" s="1"/>
  <c r="F2179" i="5" s="1"/>
  <c r="F2180" i="5" s="1"/>
  <c r="F2181" i="5" s="1"/>
  <c r="F2182" i="5" s="1"/>
  <c r="F2183" i="5" s="1"/>
  <c r="F2184" i="5" s="1"/>
  <c r="F2185" i="5" s="1"/>
  <c r="F2186" i="5" s="1"/>
  <c r="F2187" i="5" s="1"/>
  <c r="F2188" i="5" s="1"/>
  <c r="F2189" i="5" s="1"/>
  <c r="F2190" i="5" s="1"/>
  <c r="F2191" i="5" s="1"/>
  <c r="F2192" i="5" s="1"/>
  <c r="F2193" i="5" s="1"/>
  <c r="F2194" i="5" s="1"/>
  <c r="F2195" i="5" s="1"/>
  <c r="F2196" i="5" s="1"/>
  <c r="F2197" i="5" s="1"/>
  <c r="F2198" i="5" s="1"/>
  <c r="F2199" i="5" s="1"/>
  <c r="F2200" i="5" s="1"/>
  <c r="F2201" i="5" s="1"/>
  <c r="F2202" i="5" s="1"/>
  <c r="F2203" i="5" s="1"/>
  <c r="F2204" i="5" s="1"/>
  <c r="F2205" i="5" s="1"/>
  <c r="F2206" i="5" s="1"/>
  <c r="F2207" i="5" s="1"/>
  <c r="F2208" i="5" s="1"/>
  <c r="F2209" i="5" s="1"/>
  <c r="F2210" i="5" s="1"/>
  <c r="F2211" i="5" s="1"/>
  <c r="F2212" i="5" s="1"/>
  <c r="F2213" i="5" s="1"/>
  <c r="F2214" i="5" s="1"/>
  <c r="F2215" i="5" s="1"/>
  <c r="F2216" i="5" s="1"/>
  <c r="F2217" i="5" s="1"/>
  <c r="F2218" i="5" s="1"/>
  <c r="F2219" i="5" s="1"/>
  <c r="F2220" i="5" s="1"/>
  <c r="F2221" i="5" s="1"/>
  <c r="F2222" i="5" s="1"/>
  <c r="F2223" i="5" s="1"/>
  <c r="F2224" i="5" s="1"/>
  <c r="F2225" i="5" s="1"/>
  <c r="F2226" i="5" s="1"/>
  <c r="F2227" i="5" s="1"/>
  <c r="F2228" i="5" s="1"/>
  <c r="F2229" i="5" s="1"/>
  <c r="F2230" i="5" s="1"/>
  <c r="F2231" i="5" s="1"/>
  <c r="F2232" i="5" s="1"/>
  <c r="F2233" i="5" s="1"/>
  <c r="F2234" i="5" s="1"/>
  <c r="F2235" i="5" s="1"/>
  <c r="F2236" i="5" s="1"/>
  <c r="F2237" i="5" s="1"/>
  <c r="F2238" i="5" s="1"/>
  <c r="F2239" i="5" s="1"/>
  <c r="F2240" i="5" s="1"/>
  <c r="F2241" i="5" s="1"/>
  <c r="F2242" i="5" s="1"/>
  <c r="F2243" i="5" s="1"/>
  <c r="F2244" i="5" s="1"/>
  <c r="F2245" i="5" s="1"/>
  <c r="F2246" i="5" s="1"/>
  <c r="F2247" i="5" s="1"/>
  <c r="F2248" i="5" s="1"/>
  <c r="F2249" i="5" s="1"/>
  <c r="F2250" i="5" s="1"/>
  <c r="F2251" i="5" s="1"/>
  <c r="F2252" i="5" s="1"/>
  <c r="F2253" i="5" s="1"/>
  <c r="F2254" i="5" s="1"/>
  <c r="F2255" i="5" s="1"/>
  <c r="F2256" i="5" s="1"/>
  <c r="F2257" i="5" s="1"/>
  <c r="F2258" i="5" s="1"/>
  <c r="F2259" i="5" s="1"/>
  <c r="F2260" i="5" s="1"/>
  <c r="F2261" i="5" s="1"/>
  <c r="F2262" i="5" s="1"/>
  <c r="F2263" i="5" s="1"/>
  <c r="F2264" i="5" s="1"/>
  <c r="F2265" i="5" s="1"/>
  <c r="F2266" i="5" s="1"/>
  <c r="F2267" i="5" s="1"/>
  <c r="F2268" i="5" s="1"/>
  <c r="F2269" i="5" s="1"/>
  <c r="F2270" i="5" s="1"/>
  <c r="F2271" i="5" s="1"/>
  <c r="F2272" i="5" s="1"/>
  <c r="F2273" i="5" s="1"/>
  <c r="F2274" i="5" s="1"/>
  <c r="F2275" i="5" s="1"/>
  <c r="F2276" i="5" s="1"/>
  <c r="F2277" i="5" s="1"/>
  <c r="F2278" i="5" s="1"/>
  <c r="F2279" i="5" s="1"/>
  <c r="F2280" i="5" s="1"/>
  <c r="F2281" i="5" s="1"/>
  <c r="F2282" i="5" s="1"/>
  <c r="F2283" i="5" s="1"/>
  <c r="F2284" i="5" s="1"/>
  <c r="F2285" i="5" s="1"/>
  <c r="F2286" i="5" s="1"/>
  <c r="F2287" i="5" s="1"/>
  <c r="F2288" i="5" s="1"/>
  <c r="F2289" i="5" s="1"/>
  <c r="F2290" i="5" s="1"/>
  <c r="F2291" i="5" s="1"/>
  <c r="F2292" i="5" s="1"/>
  <c r="F2293" i="5" s="1"/>
  <c r="F2294" i="5" s="1"/>
  <c r="F2295" i="5" s="1"/>
  <c r="F2296" i="5" s="1"/>
  <c r="F2297" i="5" s="1"/>
  <c r="F2298" i="5" s="1"/>
  <c r="F2299" i="5" s="1"/>
  <c r="F2300" i="5" s="1"/>
  <c r="F2301" i="5" s="1"/>
  <c r="F2302" i="5" s="1"/>
  <c r="F2303" i="5" s="1"/>
  <c r="F2304" i="5" s="1"/>
  <c r="F2305" i="5" s="1"/>
  <c r="F2306" i="5" s="1"/>
  <c r="F2307" i="5" s="1"/>
  <c r="F2308" i="5" s="1"/>
  <c r="F2309" i="5" s="1"/>
  <c r="F2310" i="5" s="1"/>
  <c r="F2311" i="5" s="1"/>
  <c r="F2312" i="5" s="1"/>
  <c r="F2313" i="5" s="1"/>
  <c r="F2314" i="5" s="1"/>
  <c r="F2315" i="5" s="1"/>
  <c r="F2316" i="5" s="1"/>
  <c r="F2317" i="5" s="1"/>
  <c r="F2318" i="5" s="1"/>
  <c r="F2319" i="5" s="1"/>
  <c r="F2320" i="5" s="1"/>
  <c r="F2321" i="5" s="1"/>
  <c r="F2322" i="5" s="1"/>
  <c r="F2323" i="5" s="1"/>
  <c r="F2324" i="5" s="1"/>
  <c r="F2325" i="5" s="1"/>
  <c r="F2326" i="5" s="1"/>
  <c r="F2327" i="5" s="1"/>
  <c r="F2328" i="5" s="1"/>
  <c r="F2329" i="5" s="1"/>
  <c r="F2330" i="5" s="1"/>
  <c r="F2331" i="5" s="1"/>
  <c r="F2332" i="5" s="1"/>
  <c r="F2333" i="5" s="1"/>
  <c r="F2334" i="5" s="1"/>
  <c r="F2335" i="5" s="1"/>
  <c r="F2336" i="5" s="1"/>
  <c r="F2337" i="5" s="1"/>
  <c r="F2338" i="5" s="1"/>
  <c r="F2339" i="5" s="1"/>
  <c r="F2340" i="5" s="1"/>
  <c r="F2341" i="5" s="1"/>
  <c r="F2342" i="5" s="1"/>
  <c r="F2343" i="5" s="1"/>
  <c r="F2344" i="5" s="1"/>
  <c r="F2345" i="5" s="1"/>
  <c r="F2346" i="5" s="1"/>
  <c r="F2347" i="5" s="1"/>
  <c r="F2348" i="5" s="1"/>
  <c r="F2349" i="5" s="1"/>
  <c r="F2350" i="5" s="1"/>
  <c r="F2351" i="5" s="1"/>
  <c r="F2352" i="5" s="1"/>
  <c r="F2353" i="5" s="1"/>
  <c r="F2354" i="5" s="1"/>
  <c r="F2355" i="5" s="1"/>
  <c r="F2356" i="5" s="1"/>
  <c r="F2357" i="5" s="1"/>
  <c r="F2358" i="5" s="1"/>
  <c r="F2359" i="5" s="1"/>
  <c r="F2360" i="5" s="1"/>
  <c r="F2361" i="5" s="1"/>
  <c r="F2362" i="5" s="1"/>
  <c r="F2363" i="5" s="1"/>
  <c r="F2364" i="5" s="1"/>
  <c r="F2365" i="5" s="1"/>
  <c r="F2366" i="5" s="1"/>
  <c r="F2367" i="5" s="1"/>
  <c r="F2368" i="5" s="1"/>
  <c r="F2369" i="5" s="1"/>
  <c r="F2370" i="5" s="1"/>
  <c r="F2371" i="5" s="1"/>
  <c r="F2372" i="5" s="1"/>
  <c r="F2373" i="5" s="1"/>
  <c r="F2374" i="5" s="1"/>
  <c r="F2375" i="5" s="1"/>
  <c r="F2376" i="5" s="1"/>
  <c r="F2377" i="5" s="1"/>
  <c r="F2378" i="5" s="1"/>
  <c r="F2379" i="5" s="1"/>
  <c r="F2380" i="5" s="1"/>
  <c r="F2381" i="5" s="1"/>
  <c r="F2382" i="5" s="1"/>
  <c r="F2383" i="5" s="1"/>
  <c r="F2384" i="5" s="1"/>
  <c r="F2385" i="5" s="1"/>
  <c r="F2386" i="5" s="1"/>
  <c r="F2387" i="5" s="1"/>
  <c r="F2388" i="5" s="1"/>
  <c r="F2389" i="5" s="1"/>
  <c r="F2390" i="5" s="1"/>
  <c r="F2391" i="5" s="1"/>
  <c r="F2392" i="5" s="1"/>
  <c r="F2393" i="5" s="1"/>
  <c r="F2394" i="5" s="1"/>
  <c r="F2395" i="5" s="1"/>
  <c r="F2396" i="5" s="1"/>
  <c r="F2397" i="5" s="1"/>
  <c r="F2398" i="5" s="1"/>
  <c r="F2399" i="5" s="1"/>
  <c r="F2400" i="5" s="1"/>
  <c r="F2401" i="5" s="1"/>
  <c r="F2402" i="5" s="1"/>
  <c r="F2403" i="5" s="1"/>
  <c r="F2404" i="5" s="1"/>
  <c r="F2405" i="5" s="1"/>
  <c r="F2406" i="5" s="1"/>
  <c r="F2407" i="5" s="1"/>
  <c r="F2408" i="5" s="1"/>
  <c r="F2409" i="5" s="1"/>
  <c r="F2410" i="5" s="1"/>
  <c r="F2411" i="5" s="1"/>
  <c r="F2412" i="5" s="1"/>
  <c r="F2413" i="5" s="1"/>
  <c r="F2414" i="5" s="1"/>
  <c r="F2415" i="5" s="1"/>
  <c r="F2416" i="5" s="1"/>
  <c r="F2417" i="5" s="1"/>
  <c r="F2418" i="5" s="1"/>
  <c r="F2419" i="5" s="1"/>
  <c r="F2420" i="5" s="1"/>
  <c r="F2421" i="5" s="1"/>
  <c r="F2422" i="5" s="1"/>
  <c r="F2423" i="5" s="1"/>
  <c r="F2424" i="5" s="1"/>
  <c r="F2425" i="5" s="1"/>
  <c r="F2426" i="5" s="1"/>
  <c r="F2427" i="5" s="1"/>
  <c r="F2428" i="5" s="1"/>
  <c r="F2429" i="5" s="1"/>
  <c r="F2430" i="5" s="1"/>
  <c r="F2431" i="5" s="1"/>
  <c r="F2432" i="5" s="1"/>
  <c r="F2433" i="5" s="1"/>
  <c r="F2434" i="5" s="1"/>
  <c r="F2435" i="5" s="1"/>
  <c r="F2436" i="5" s="1"/>
  <c r="F2437" i="5" s="1"/>
  <c r="F2438" i="5" s="1"/>
  <c r="F2439" i="5" s="1"/>
  <c r="F2440" i="5" s="1"/>
  <c r="F2441" i="5" s="1"/>
  <c r="F2442" i="5" s="1"/>
  <c r="F2443" i="5" s="1"/>
  <c r="F2444" i="5" s="1"/>
  <c r="F2445" i="5" s="1"/>
  <c r="F2446" i="5" s="1"/>
  <c r="F2447" i="5" s="1"/>
  <c r="F2448" i="5" s="1"/>
  <c r="F2449" i="5" s="1"/>
  <c r="F2450" i="5" s="1"/>
  <c r="F2451" i="5" s="1"/>
  <c r="F2452" i="5" s="1"/>
  <c r="F2453" i="5" s="1"/>
  <c r="F2454" i="5" s="1"/>
  <c r="F2455" i="5" s="1"/>
  <c r="F2456" i="5" s="1"/>
  <c r="F2457" i="5" s="1"/>
  <c r="F2458" i="5" s="1"/>
  <c r="F2459" i="5" s="1"/>
  <c r="F2460" i="5" s="1"/>
  <c r="F2461" i="5" s="1"/>
  <c r="F2462" i="5" s="1"/>
  <c r="F2463" i="5" s="1"/>
  <c r="F2464" i="5" s="1"/>
  <c r="F2465" i="5" s="1"/>
  <c r="F2466" i="5" s="1"/>
  <c r="F2467" i="5" s="1"/>
  <c r="F2468" i="5" s="1"/>
  <c r="F2469" i="5" s="1"/>
  <c r="F2470" i="5" s="1"/>
  <c r="F2471" i="5" s="1"/>
  <c r="F2472" i="5" s="1"/>
  <c r="F2473" i="5" s="1"/>
  <c r="F2474" i="5" s="1"/>
  <c r="F2475" i="5" s="1"/>
  <c r="F2476" i="5" s="1"/>
  <c r="F2477" i="5" s="1"/>
  <c r="F2478" i="5" s="1"/>
  <c r="F2479" i="5" s="1"/>
  <c r="F2480" i="5" s="1"/>
  <c r="F2481" i="5" s="1"/>
  <c r="F2482" i="5" s="1"/>
  <c r="F2483" i="5" s="1"/>
  <c r="F2484" i="5" s="1"/>
  <c r="F2485" i="5" s="1"/>
  <c r="F2486" i="5" s="1"/>
  <c r="F2487" i="5" s="1"/>
  <c r="F2488" i="5" s="1"/>
  <c r="F2489" i="5" s="1"/>
  <c r="F2490" i="5" s="1"/>
  <c r="F2491" i="5" s="1"/>
  <c r="F2492" i="5" s="1"/>
  <c r="F2493" i="5" s="1"/>
  <c r="F2494" i="5" s="1"/>
  <c r="F2495" i="5" s="1"/>
  <c r="F2496" i="5" s="1"/>
  <c r="F2497" i="5" s="1"/>
  <c r="F2498" i="5" s="1"/>
  <c r="F2499" i="5" s="1"/>
  <c r="F2500" i="5" s="1"/>
  <c r="F2501" i="5" s="1"/>
  <c r="F2502" i="5" s="1"/>
  <c r="F2503" i="5" s="1"/>
  <c r="F2504" i="5" s="1"/>
  <c r="F2505" i="5" s="1"/>
  <c r="F2506" i="5" s="1"/>
  <c r="F2507" i="5" s="1"/>
  <c r="F2508" i="5" s="1"/>
  <c r="F2509" i="5" s="1"/>
  <c r="F2510" i="5" s="1"/>
  <c r="F2511" i="5" s="1"/>
  <c r="F2512" i="5" s="1"/>
  <c r="F2513" i="5" s="1"/>
  <c r="F2514" i="5" s="1"/>
  <c r="F2515" i="5" s="1"/>
  <c r="F2516" i="5" s="1"/>
  <c r="F2517" i="5" s="1"/>
  <c r="F2518" i="5" s="1"/>
  <c r="F2519" i="5" s="1"/>
  <c r="F2520" i="5" s="1"/>
  <c r="F2521" i="5" s="1"/>
  <c r="F2522" i="5" s="1"/>
  <c r="F2523" i="5" s="1"/>
  <c r="F2524" i="5" s="1"/>
  <c r="F2525" i="5" s="1"/>
  <c r="F2526" i="5" s="1"/>
  <c r="F2527" i="5" s="1"/>
  <c r="F2528" i="5" s="1"/>
  <c r="F2529" i="5" s="1"/>
  <c r="F2530" i="5" s="1"/>
  <c r="F2531" i="5" s="1"/>
  <c r="F2532" i="5" s="1"/>
  <c r="F2533" i="5" s="1"/>
  <c r="F2534" i="5" s="1"/>
  <c r="F2535" i="5" s="1"/>
  <c r="F2536" i="5" s="1"/>
  <c r="F2537" i="5" s="1"/>
  <c r="F2538" i="5" s="1"/>
  <c r="F2539" i="5" s="1"/>
  <c r="F2540" i="5" s="1"/>
  <c r="F2541" i="5" s="1"/>
  <c r="F2542" i="5" s="1"/>
  <c r="F2543" i="5" s="1"/>
  <c r="F2544" i="5" s="1"/>
  <c r="F2545" i="5" s="1"/>
  <c r="F2546" i="5" s="1"/>
  <c r="F2547" i="5" s="1"/>
  <c r="F2548" i="5" s="1"/>
  <c r="F2549" i="5" s="1"/>
  <c r="F2550" i="5" s="1"/>
  <c r="F2551" i="5" s="1"/>
  <c r="F2552" i="5" s="1"/>
  <c r="F2553" i="5" s="1"/>
  <c r="F2554" i="5" s="1"/>
  <c r="F2555" i="5" s="1"/>
  <c r="F2556" i="5" s="1"/>
  <c r="F2557" i="5" s="1"/>
  <c r="F2558" i="5" s="1"/>
  <c r="F2559" i="5" s="1"/>
  <c r="F2560" i="5" s="1"/>
  <c r="F2561" i="5" s="1"/>
  <c r="F2562" i="5" s="1"/>
  <c r="F2563" i="5" s="1"/>
  <c r="F2564" i="5" s="1"/>
  <c r="F2565" i="5" s="1"/>
  <c r="F2566" i="5" s="1"/>
  <c r="F2567" i="5" s="1"/>
  <c r="F2568" i="5" s="1"/>
  <c r="F2569" i="5" s="1"/>
  <c r="F2570" i="5" s="1"/>
  <c r="F2571" i="5" s="1"/>
  <c r="F2572" i="5" s="1"/>
  <c r="F2573" i="5" s="1"/>
  <c r="F2574" i="5" s="1"/>
  <c r="F2575" i="5" s="1"/>
  <c r="F2576" i="5" s="1"/>
  <c r="F2577" i="5" s="1"/>
  <c r="F2578" i="5" s="1"/>
  <c r="F2579" i="5" s="1"/>
  <c r="F2580" i="5" s="1"/>
  <c r="F2581" i="5" s="1"/>
  <c r="F2582" i="5" s="1"/>
  <c r="F2583" i="5" s="1"/>
  <c r="F2584" i="5" s="1"/>
  <c r="F2585" i="5" s="1"/>
  <c r="F2586" i="5" s="1"/>
  <c r="F2587" i="5" s="1"/>
  <c r="F2588" i="5" s="1"/>
  <c r="F2589" i="5" s="1"/>
  <c r="F2590" i="5" s="1"/>
  <c r="F2591" i="5" s="1"/>
  <c r="F2592" i="5" s="1"/>
  <c r="F2593" i="5" s="1"/>
  <c r="F2594" i="5" s="1"/>
  <c r="F2595" i="5" s="1"/>
  <c r="F2596" i="5" s="1"/>
  <c r="F2597" i="5" s="1"/>
  <c r="F2598" i="5" s="1"/>
  <c r="F2599" i="5" s="1"/>
  <c r="F2600" i="5" s="1"/>
  <c r="F2601" i="5" s="1"/>
  <c r="F2602" i="5" s="1"/>
  <c r="F2603" i="5" s="1"/>
  <c r="F2604" i="5" s="1"/>
  <c r="F2605" i="5" s="1"/>
  <c r="F2606" i="5" s="1"/>
  <c r="F2607" i="5" s="1"/>
  <c r="F2608" i="5" s="1"/>
  <c r="F2609" i="5" s="1"/>
  <c r="F2610" i="5" s="1"/>
  <c r="F2611" i="5" s="1"/>
  <c r="F2612" i="5" s="1"/>
  <c r="F2613" i="5" s="1"/>
  <c r="F2614" i="5" s="1"/>
  <c r="F2615" i="5" s="1"/>
  <c r="F2616" i="5" s="1"/>
  <c r="F2617" i="5" s="1"/>
  <c r="F2618" i="5" s="1"/>
  <c r="F2619" i="5" s="1"/>
  <c r="F2620" i="5" s="1"/>
  <c r="F2621" i="5" s="1"/>
  <c r="F2622" i="5" s="1"/>
  <c r="F2623" i="5" s="1"/>
  <c r="F2624" i="5" s="1"/>
  <c r="F2625" i="5" s="1"/>
  <c r="F2626" i="5" s="1"/>
  <c r="F2627" i="5" s="1"/>
  <c r="F2628" i="5" s="1"/>
  <c r="F2629" i="5" s="1"/>
  <c r="F2630" i="5" s="1"/>
  <c r="F2631" i="5" s="1"/>
  <c r="F2632" i="5" s="1"/>
  <c r="F2633" i="5" s="1"/>
  <c r="F2634" i="5" s="1"/>
  <c r="F2635" i="5" s="1"/>
  <c r="F2636" i="5" s="1"/>
  <c r="F2637" i="5" s="1"/>
  <c r="F2638" i="5" s="1"/>
  <c r="F2639" i="5" s="1"/>
  <c r="F2640" i="5" s="1"/>
  <c r="F2641" i="5" s="1"/>
  <c r="F2642" i="5" s="1"/>
  <c r="F2643" i="5" s="1"/>
  <c r="F2644" i="5" s="1"/>
  <c r="F2645" i="5" s="1"/>
  <c r="F2646" i="5" s="1"/>
  <c r="F2647" i="5" s="1"/>
  <c r="F2648" i="5" s="1"/>
  <c r="F2649" i="5" s="1"/>
  <c r="F2650" i="5" s="1"/>
  <c r="F2651" i="5" s="1"/>
  <c r="F2652" i="5" s="1"/>
  <c r="F2653" i="5" s="1"/>
  <c r="F2654" i="5" s="1"/>
  <c r="F2655" i="5" s="1"/>
  <c r="F2656" i="5" s="1"/>
  <c r="F2657" i="5" s="1"/>
  <c r="F2658" i="5" s="1"/>
  <c r="F2659" i="5" s="1"/>
  <c r="F2660" i="5" s="1"/>
  <c r="F2661" i="5" s="1"/>
  <c r="F2662" i="5" s="1"/>
  <c r="F2663" i="5" s="1"/>
  <c r="F2664" i="5" s="1"/>
  <c r="F2665" i="5" s="1"/>
  <c r="F2666" i="5" s="1"/>
  <c r="F2667" i="5" s="1"/>
  <c r="F2668" i="5" s="1"/>
  <c r="F2669" i="5" s="1"/>
  <c r="F2670" i="5" s="1"/>
  <c r="F2671" i="5" s="1"/>
  <c r="F2672" i="5" s="1"/>
  <c r="F2673" i="5" s="1"/>
  <c r="F2674" i="5" s="1"/>
  <c r="F2675" i="5" s="1"/>
  <c r="F2676" i="5" s="1"/>
  <c r="F2677" i="5" s="1"/>
  <c r="F2678" i="5" s="1"/>
  <c r="F2679" i="5" s="1"/>
  <c r="F2680" i="5" s="1"/>
  <c r="F2681" i="5" s="1"/>
  <c r="F2682" i="5" s="1"/>
  <c r="F2683" i="5" s="1"/>
  <c r="F2684" i="5" s="1"/>
  <c r="F2685" i="5" s="1"/>
  <c r="F2686" i="5" s="1"/>
  <c r="F2687" i="5" s="1"/>
  <c r="F2688" i="5" s="1"/>
  <c r="F2689" i="5" s="1"/>
  <c r="F2690" i="5" s="1"/>
  <c r="F2691" i="5" s="1"/>
  <c r="F2692" i="5" s="1"/>
  <c r="F2693" i="5" s="1"/>
  <c r="F2694" i="5" s="1"/>
  <c r="F2695" i="5" s="1"/>
  <c r="F2696" i="5" s="1"/>
  <c r="F2697" i="5" s="1"/>
  <c r="F2698" i="5" s="1"/>
  <c r="F2699" i="5" s="1"/>
  <c r="F2700" i="5" s="1"/>
  <c r="F2701" i="5" s="1"/>
  <c r="F2702" i="5" s="1"/>
  <c r="F2703" i="5" s="1"/>
  <c r="F2704" i="5" s="1"/>
  <c r="F2705" i="5" s="1"/>
  <c r="F2706" i="5" s="1"/>
  <c r="F2707" i="5" s="1"/>
  <c r="F2708" i="5" s="1"/>
  <c r="F2709" i="5" s="1"/>
  <c r="F2710" i="5" s="1"/>
  <c r="F2711" i="5" s="1"/>
  <c r="F2712" i="5" s="1"/>
  <c r="F2713" i="5" s="1"/>
  <c r="F2714" i="5" s="1"/>
  <c r="F2715" i="5" s="1"/>
  <c r="F2716" i="5" s="1"/>
  <c r="F2717" i="5" s="1"/>
  <c r="F2718" i="5" s="1"/>
  <c r="F2719" i="5" s="1"/>
  <c r="F2720" i="5" s="1"/>
  <c r="F2721" i="5" s="1"/>
  <c r="F2722" i="5" s="1"/>
  <c r="F2723" i="5" s="1"/>
  <c r="F2724" i="5" s="1"/>
  <c r="F2725" i="5" s="1"/>
  <c r="F2726" i="5" s="1"/>
  <c r="F2727" i="5" s="1"/>
  <c r="F2728" i="5" s="1"/>
  <c r="F2729" i="5" s="1"/>
  <c r="F2730" i="5" s="1"/>
  <c r="F2731" i="5" s="1"/>
  <c r="F2732" i="5" s="1"/>
  <c r="F2733" i="5" s="1"/>
  <c r="F2734" i="5" s="1"/>
  <c r="F2735" i="5" s="1"/>
  <c r="F2736" i="5" s="1"/>
  <c r="F2737" i="5" s="1"/>
  <c r="F2738" i="5" s="1"/>
  <c r="F2739" i="5" s="1"/>
  <c r="F2740" i="5" s="1"/>
  <c r="F2741" i="5" s="1"/>
  <c r="F2742" i="5" s="1"/>
  <c r="F2743" i="5" s="1"/>
  <c r="F2744" i="5" s="1"/>
  <c r="F2745" i="5" s="1"/>
  <c r="F2746" i="5" s="1"/>
  <c r="F2747" i="5" s="1"/>
  <c r="F2748" i="5" s="1"/>
  <c r="F2749" i="5" s="1"/>
  <c r="F2750" i="5" s="1"/>
  <c r="F2751" i="5" s="1"/>
  <c r="F2752" i="5" s="1"/>
  <c r="F2753" i="5" s="1"/>
  <c r="F2754" i="5" s="1"/>
  <c r="F2755" i="5" s="1"/>
  <c r="F2756" i="5" s="1"/>
  <c r="F2757" i="5" s="1"/>
  <c r="F2758" i="5" s="1"/>
  <c r="F2759" i="5" s="1"/>
  <c r="F2760" i="5" s="1"/>
  <c r="F2761" i="5" s="1"/>
  <c r="F2762" i="5" s="1"/>
  <c r="F2763" i="5" s="1"/>
  <c r="F2764" i="5" s="1"/>
  <c r="F2765" i="5" s="1"/>
  <c r="F2766" i="5" s="1"/>
  <c r="F2767" i="5" s="1"/>
  <c r="F2768" i="5" s="1"/>
  <c r="F2769" i="5" s="1"/>
  <c r="F2770" i="5" s="1"/>
  <c r="F2771" i="5" s="1"/>
  <c r="F2772" i="5" s="1"/>
  <c r="F2773" i="5" s="1"/>
  <c r="F2774" i="5" s="1"/>
  <c r="F2775" i="5" s="1"/>
  <c r="F2776" i="5" s="1"/>
  <c r="F2777" i="5" s="1"/>
  <c r="F2778" i="5" s="1"/>
  <c r="F2779" i="5" s="1"/>
  <c r="F2780" i="5" s="1"/>
  <c r="F2781" i="5" s="1"/>
  <c r="F2782" i="5" s="1"/>
  <c r="F2783" i="5" s="1"/>
  <c r="F2784" i="5" s="1"/>
  <c r="F2785" i="5" s="1"/>
  <c r="F2786" i="5" s="1"/>
  <c r="F2787" i="5" s="1"/>
  <c r="F2788" i="5" s="1"/>
  <c r="F2789" i="5" s="1"/>
  <c r="F2790" i="5" s="1"/>
  <c r="F2791" i="5" s="1"/>
  <c r="F2792" i="5" s="1"/>
  <c r="F2793" i="5" s="1"/>
  <c r="F2794" i="5" s="1"/>
  <c r="F2795" i="5" s="1"/>
  <c r="F2796" i="5" s="1"/>
  <c r="F2797" i="5" s="1"/>
  <c r="F2798" i="5" s="1"/>
  <c r="F2799" i="5" s="1"/>
  <c r="F2800" i="5" s="1"/>
  <c r="F2801" i="5" s="1"/>
  <c r="F2802" i="5" s="1"/>
  <c r="F2803" i="5" s="1"/>
  <c r="F2804" i="5" s="1"/>
  <c r="F2805" i="5" s="1"/>
  <c r="F2806" i="5" s="1"/>
  <c r="F2807" i="5" s="1"/>
  <c r="F2808" i="5" s="1"/>
  <c r="F2809" i="5" s="1"/>
  <c r="F2810" i="5" s="1"/>
  <c r="F2811" i="5" s="1"/>
  <c r="F2812" i="5" s="1"/>
  <c r="F2813" i="5" s="1"/>
  <c r="F2814" i="5" s="1"/>
  <c r="F2815" i="5" s="1"/>
  <c r="F2816" i="5" s="1"/>
  <c r="F2817" i="5" s="1"/>
  <c r="F2818" i="5" s="1"/>
  <c r="F2819" i="5" s="1"/>
  <c r="F2820" i="5" s="1"/>
  <c r="F2821" i="5" s="1"/>
  <c r="F2822" i="5" s="1"/>
  <c r="F2823" i="5" s="1"/>
  <c r="F2824" i="5" s="1"/>
  <c r="F2825" i="5" s="1"/>
  <c r="F2826" i="5" s="1"/>
  <c r="F2827" i="5" s="1"/>
  <c r="F2828" i="5" s="1"/>
  <c r="F2829" i="5" s="1"/>
  <c r="F2830" i="5" s="1"/>
  <c r="F2831" i="5" s="1"/>
  <c r="F2832" i="5" s="1"/>
  <c r="F2833" i="5" s="1"/>
  <c r="F2834" i="5" s="1"/>
  <c r="F2835" i="5" s="1"/>
  <c r="F2836" i="5" s="1"/>
  <c r="F2837" i="5" s="1"/>
  <c r="F2838" i="5" s="1"/>
  <c r="F2839" i="5" s="1"/>
  <c r="F2840" i="5" s="1"/>
  <c r="F2841" i="5" s="1"/>
  <c r="F2842" i="5" s="1"/>
  <c r="F2843" i="5" s="1"/>
  <c r="F2844" i="5" s="1"/>
  <c r="F2845" i="5" s="1"/>
  <c r="F2846" i="5" s="1"/>
  <c r="F2847" i="5" s="1"/>
  <c r="F2848" i="5" s="1"/>
  <c r="F2849" i="5" s="1"/>
  <c r="F2850" i="5" s="1"/>
  <c r="F2851" i="5" s="1"/>
  <c r="F2852" i="5" s="1"/>
  <c r="F2853" i="5" s="1"/>
  <c r="F2854" i="5" s="1"/>
  <c r="F2855" i="5" s="1"/>
  <c r="F2856" i="5" s="1"/>
  <c r="F2857" i="5" s="1"/>
  <c r="F2858" i="5" s="1"/>
  <c r="F2859" i="5" s="1"/>
  <c r="F2860" i="5" s="1"/>
  <c r="F2861" i="5" s="1"/>
  <c r="F2862" i="5" s="1"/>
  <c r="F2863" i="5" s="1"/>
  <c r="F2864" i="5" s="1"/>
  <c r="F2865" i="5" s="1"/>
  <c r="F2866" i="5" s="1"/>
  <c r="F2867" i="5" s="1"/>
  <c r="F2868" i="5" s="1"/>
  <c r="F2869" i="5" s="1"/>
  <c r="F2870" i="5" s="1"/>
  <c r="F2871" i="5" s="1"/>
  <c r="F2872" i="5" s="1"/>
  <c r="F2873" i="5" s="1"/>
  <c r="F2874" i="5" s="1"/>
  <c r="F2875" i="5" s="1"/>
  <c r="F2876" i="5" s="1"/>
  <c r="F2877" i="5" s="1"/>
  <c r="F2878" i="5" s="1"/>
  <c r="F2879" i="5" s="1"/>
  <c r="F2880" i="5" s="1"/>
  <c r="F2881" i="5" s="1"/>
  <c r="F2882" i="5" s="1"/>
  <c r="F2883" i="5" s="1"/>
  <c r="F2884" i="5" s="1"/>
  <c r="F2885" i="5" s="1"/>
  <c r="F2886" i="5" s="1"/>
  <c r="F2887" i="5" s="1"/>
  <c r="F2888" i="5" s="1"/>
  <c r="F2889" i="5" s="1"/>
  <c r="F2890" i="5" s="1"/>
  <c r="F2891" i="5" s="1"/>
  <c r="F2892" i="5" s="1"/>
  <c r="F2893" i="5" s="1"/>
  <c r="F2894" i="5" s="1"/>
  <c r="F2895" i="5" s="1"/>
  <c r="F2896" i="5" s="1"/>
  <c r="F2897" i="5" s="1"/>
  <c r="F2898" i="5" s="1"/>
  <c r="F2899" i="5" s="1"/>
  <c r="F2900" i="5" s="1"/>
  <c r="F2901" i="5" s="1"/>
  <c r="F2902" i="5" s="1"/>
  <c r="F2903" i="5" s="1"/>
  <c r="F2904" i="5" s="1"/>
  <c r="F2905" i="5" s="1"/>
  <c r="F2906" i="5" s="1"/>
  <c r="F2907" i="5" s="1"/>
  <c r="F2908" i="5" s="1"/>
  <c r="F2909" i="5" s="1"/>
  <c r="F2910" i="5" s="1"/>
  <c r="F2911" i="5" s="1"/>
  <c r="F2912" i="5" s="1"/>
  <c r="F2913" i="5" s="1"/>
  <c r="F2914" i="5" s="1"/>
  <c r="F2915" i="5" s="1"/>
  <c r="F2916" i="5" s="1"/>
  <c r="F2917" i="5" s="1"/>
  <c r="F2918" i="5" s="1"/>
  <c r="F2919" i="5" s="1"/>
  <c r="F2920" i="5" s="1"/>
  <c r="F2921" i="5" s="1"/>
  <c r="F2922" i="5" s="1"/>
  <c r="F2923" i="5" s="1"/>
  <c r="F2924" i="5" s="1"/>
  <c r="F2925" i="5" s="1"/>
  <c r="F2926" i="5" s="1"/>
  <c r="F2927" i="5" s="1"/>
  <c r="F2928" i="5" s="1"/>
  <c r="F2929" i="5" s="1"/>
  <c r="F2930" i="5" s="1"/>
  <c r="F2931" i="5" s="1"/>
  <c r="F2932" i="5" s="1"/>
  <c r="F2933" i="5" s="1"/>
  <c r="F2934" i="5" s="1"/>
  <c r="F2935" i="5" s="1"/>
  <c r="F2936" i="5" s="1"/>
  <c r="F2937" i="5" s="1"/>
  <c r="F2938" i="5" s="1"/>
  <c r="F2939" i="5" s="1"/>
  <c r="F2940" i="5" s="1"/>
  <c r="F2941" i="5" s="1"/>
  <c r="F2942" i="5" s="1"/>
  <c r="F2943" i="5" s="1"/>
  <c r="F2944" i="5" s="1"/>
  <c r="F2945" i="5" s="1"/>
  <c r="F2946" i="5" s="1"/>
  <c r="F2947" i="5" s="1"/>
  <c r="F2948" i="5" s="1"/>
  <c r="F2949" i="5" s="1"/>
  <c r="F2950" i="5" s="1"/>
  <c r="F2951" i="5" s="1"/>
  <c r="F2952" i="5" s="1"/>
  <c r="F2953" i="5" s="1"/>
  <c r="F2954" i="5" s="1"/>
  <c r="F2955" i="5" s="1"/>
  <c r="F2956" i="5" s="1"/>
  <c r="F2957" i="5" s="1"/>
  <c r="F2958" i="5" s="1"/>
  <c r="F2959" i="5" s="1"/>
  <c r="F2960" i="5" s="1"/>
  <c r="F2961" i="5" s="1"/>
  <c r="F2962" i="5" s="1"/>
  <c r="F2963" i="5" s="1"/>
  <c r="F2964" i="5" s="1"/>
  <c r="F2965" i="5" s="1"/>
  <c r="F2966" i="5" s="1"/>
  <c r="F2967" i="5" s="1"/>
  <c r="F2968" i="5" s="1"/>
  <c r="F2969" i="5" s="1"/>
  <c r="F2970" i="5" s="1"/>
  <c r="F2971" i="5" s="1"/>
  <c r="F2972" i="5" s="1"/>
  <c r="F2973" i="5" s="1"/>
  <c r="F2974" i="5" s="1"/>
  <c r="F2975" i="5" s="1"/>
  <c r="F2976" i="5" s="1"/>
  <c r="F2977" i="5" s="1"/>
  <c r="F2978" i="5" s="1"/>
  <c r="F2979" i="5" s="1"/>
  <c r="F2980" i="5" s="1"/>
  <c r="F2981" i="5" s="1"/>
  <c r="F2982" i="5" s="1"/>
  <c r="F2983" i="5" s="1"/>
  <c r="F2984" i="5" s="1"/>
  <c r="F2985" i="5" s="1"/>
  <c r="F2986" i="5" s="1"/>
  <c r="F2987" i="5" s="1"/>
  <c r="F2988" i="5" s="1"/>
  <c r="F2989" i="5" s="1"/>
  <c r="F2990" i="5" s="1"/>
  <c r="F2991" i="5" s="1"/>
  <c r="F2992" i="5" s="1"/>
  <c r="F2993" i="5" s="1"/>
  <c r="F2994" i="5" s="1"/>
  <c r="F2995" i="5" s="1"/>
  <c r="F2996" i="5" s="1"/>
  <c r="F2997" i="5" s="1"/>
  <c r="F2998" i="5" s="1"/>
  <c r="F2999" i="5" s="1"/>
  <c r="F3000" i="5" s="1"/>
  <c r="F3001" i="5" s="1"/>
  <c r="F3002" i="5" s="1"/>
  <c r="F3003" i="5" s="1"/>
  <c r="F3004" i="5" s="1"/>
  <c r="F3005" i="5" s="1"/>
  <c r="F3006" i="5" s="1"/>
  <c r="F3007" i="5" s="1"/>
  <c r="F3008" i="5" s="1"/>
  <c r="F3009" i="5" s="1"/>
  <c r="F3010" i="5" s="1"/>
  <c r="F3011" i="5" s="1"/>
  <c r="F3012" i="5" s="1"/>
  <c r="F3013" i="5" s="1"/>
  <c r="F3014" i="5" s="1"/>
  <c r="F3015" i="5" s="1"/>
  <c r="F3016" i="5" s="1"/>
  <c r="F3017" i="5" s="1"/>
  <c r="F3018" i="5" s="1"/>
  <c r="F3019" i="5" s="1"/>
  <c r="F3020" i="5" s="1"/>
  <c r="F3021" i="5" s="1"/>
  <c r="F3022" i="5" s="1"/>
  <c r="F3023" i="5" s="1"/>
  <c r="F3024" i="5" s="1"/>
  <c r="F3025" i="5" s="1"/>
  <c r="F3026" i="5" s="1"/>
  <c r="F3027" i="5" s="1"/>
  <c r="F3028" i="5" s="1"/>
  <c r="F3029" i="5" s="1"/>
  <c r="F3030" i="5" s="1"/>
  <c r="F3031" i="5" s="1"/>
  <c r="F3032" i="5" s="1"/>
  <c r="F3033" i="5" s="1"/>
  <c r="F3034" i="5" s="1"/>
  <c r="F3035" i="5" s="1"/>
  <c r="F3036" i="5" s="1"/>
  <c r="F3037" i="5" s="1"/>
  <c r="F3038" i="5" s="1"/>
  <c r="F3039" i="5" s="1"/>
  <c r="F3040" i="5" s="1"/>
  <c r="F3041" i="5" s="1"/>
  <c r="F3042" i="5" s="1"/>
  <c r="F3043" i="5" s="1"/>
  <c r="F3044" i="5" s="1"/>
  <c r="F3045" i="5" s="1"/>
  <c r="F3046" i="5" s="1"/>
  <c r="F3047" i="5" s="1"/>
  <c r="F3048" i="5" s="1"/>
  <c r="F3049" i="5" s="1"/>
  <c r="F3050" i="5" s="1"/>
  <c r="F3051" i="5" s="1"/>
  <c r="F3052" i="5" s="1"/>
  <c r="F3053" i="5" s="1"/>
  <c r="F3054" i="5" s="1"/>
  <c r="F3055" i="5" s="1"/>
  <c r="F3056" i="5" s="1"/>
  <c r="F3057" i="5" s="1"/>
  <c r="F3058" i="5" s="1"/>
  <c r="F3059" i="5" s="1"/>
  <c r="F3060" i="5" s="1"/>
  <c r="F3061" i="5" s="1"/>
  <c r="F3062" i="5" s="1"/>
  <c r="F3063" i="5" s="1"/>
  <c r="F3064" i="5" s="1"/>
  <c r="F3065" i="5" s="1"/>
  <c r="F3066" i="5" s="1"/>
  <c r="F3067" i="5" s="1"/>
  <c r="F3068" i="5" s="1"/>
  <c r="F3069" i="5" s="1"/>
  <c r="F3070" i="5" s="1"/>
  <c r="F3071" i="5" s="1"/>
  <c r="F3072" i="5" s="1"/>
  <c r="F3073" i="5" s="1"/>
  <c r="F3074" i="5" s="1"/>
  <c r="F3075" i="5" s="1"/>
  <c r="F3076" i="5" s="1"/>
  <c r="F3077" i="5" s="1"/>
  <c r="F3078" i="5" s="1"/>
  <c r="F3079" i="5" s="1"/>
  <c r="F3080" i="5" s="1"/>
  <c r="F3081" i="5" s="1"/>
  <c r="F3082" i="5" s="1"/>
  <c r="F3083" i="5" s="1"/>
  <c r="F3084" i="5" s="1"/>
  <c r="F3085" i="5" s="1"/>
  <c r="F3086" i="5" s="1"/>
  <c r="F3087" i="5" s="1"/>
  <c r="F3088" i="5" s="1"/>
  <c r="F3089" i="5" s="1"/>
  <c r="F3090" i="5" s="1"/>
  <c r="F3091" i="5" s="1"/>
  <c r="F3092" i="5" s="1"/>
  <c r="F3093" i="5" s="1"/>
  <c r="F3094" i="5" s="1"/>
  <c r="F3095" i="5" s="1"/>
  <c r="F3096" i="5" s="1"/>
  <c r="F3097" i="5" s="1"/>
  <c r="F3098" i="5" s="1"/>
  <c r="F3099" i="5" s="1"/>
  <c r="F3100" i="5" s="1"/>
  <c r="F3101" i="5" s="1"/>
  <c r="F3102" i="5" s="1"/>
  <c r="F3103" i="5" s="1"/>
  <c r="F3104" i="5" s="1"/>
  <c r="F3105" i="5" s="1"/>
  <c r="F3106" i="5" s="1"/>
  <c r="F3107" i="5" s="1"/>
  <c r="F3108" i="5" s="1"/>
  <c r="F3109" i="5" s="1"/>
  <c r="F3110" i="5" s="1"/>
  <c r="F3111" i="5" s="1"/>
  <c r="F3112" i="5" s="1"/>
  <c r="F3113" i="5" s="1"/>
  <c r="F3114" i="5" s="1"/>
  <c r="F3115" i="5" s="1"/>
  <c r="F3116" i="5" s="1"/>
  <c r="F3117" i="5" s="1"/>
  <c r="F3118" i="5" s="1"/>
  <c r="F3119" i="5" s="1"/>
  <c r="F3120" i="5" s="1"/>
  <c r="F3121" i="5" s="1"/>
  <c r="F3122" i="5" s="1"/>
  <c r="F3123" i="5" s="1"/>
  <c r="F3124" i="5" s="1"/>
  <c r="F3125" i="5" s="1"/>
  <c r="F3126" i="5" s="1"/>
  <c r="F3127" i="5" s="1"/>
  <c r="F3128" i="5" s="1"/>
  <c r="F3129" i="5" s="1"/>
  <c r="F3130" i="5" s="1"/>
  <c r="F3131" i="5" s="1"/>
  <c r="F3132" i="5" s="1"/>
  <c r="F3133" i="5" s="1"/>
  <c r="F3134" i="5" s="1"/>
  <c r="F3135" i="5" s="1"/>
  <c r="F3136" i="5" s="1"/>
  <c r="F3137" i="5" s="1"/>
  <c r="F3138" i="5" s="1"/>
  <c r="F3139" i="5" s="1"/>
  <c r="F3140" i="5" s="1"/>
  <c r="F3141" i="5" s="1"/>
  <c r="F3142" i="5" s="1"/>
  <c r="F3143" i="5" s="1"/>
  <c r="F3144" i="5" s="1"/>
  <c r="F3145" i="5" s="1"/>
  <c r="F3146" i="5" s="1"/>
  <c r="F3147" i="5" s="1"/>
  <c r="F3148" i="5" s="1"/>
  <c r="F3149" i="5" s="1"/>
  <c r="F3150" i="5" s="1"/>
  <c r="F3151" i="5" s="1"/>
  <c r="F3152" i="5" s="1"/>
  <c r="F3153" i="5" s="1"/>
  <c r="F3154" i="5" s="1"/>
  <c r="F3155" i="5" s="1"/>
  <c r="F3156" i="5" s="1"/>
  <c r="F3157" i="5" s="1"/>
  <c r="F3158" i="5" s="1"/>
  <c r="F3159" i="5" s="1"/>
  <c r="F3160" i="5" s="1"/>
  <c r="F3161" i="5" s="1"/>
  <c r="F3162" i="5" s="1"/>
  <c r="F3163" i="5" s="1"/>
  <c r="F3164" i="5" s="1"/>
  <c r="F3165" i="5" s="1"/>
  <c r="F3166" i="5" s="1"/>
  <c r="F3167" i="5" s="1"/>
  <c r="F3168" i="5" s="1"/>
  <c r="F3169" i="5" s="1"/>
  <c r="F3170" i="5" s="1"/>
  <c r="F3171" i="5" s="1"/>
  <c r="F3172" i="5" s="1"/>
  <c r="F3173" i="5" s="1"/>
  <c r="F3174" i="5" s="1"/>
  <c r="F3175" i="5" s="1"/>
  <c r="F3176" i="5" s="1"/>
  <c r="F3177" i="5" s="1"/>
  <c r="F3178" i="5" s="1"/>
  <c r="F3179" i="5" s="1"/>
  <c r="F3180" i="5" s="1"/>
  <c r="F3181" i="5" s="1"/>
  <c r="F3182" i="5" s="1"/>
  <c r="F3183" i="5" s="1"/>
  <c r="F3184" i="5" s="1"/>
  <c r="F3185" i="5" s="1"/>
  <c r="F3186" i="5" s="1"/>
  <c r="F3187" i="5" s="1"/>
  <c r="F3188" i="5" s="1"/>
  <c r="F3189" i="5" s="1"/>
  <c r="F3190" i="5" s="1"/>
  <c r="F3191" i="5" s="1"/>
  <c r="F3192" i="5" s="1"/>
  <c r="F3193" i="5" s="1"/>
  <c r="F3194" i="5" s="1"/>
  <c r="F3195" i="5" s="1"/>
  <c r="F3196" i="5" s="1"/>
  <c r="F3197" i="5" s="1"/>
  <c r="F3198" i="5" s="1"/>
  <c r="F3199" i="5" s="1"/>
  <c r="F3200" i="5" s="1"/>
  <c r="F3201" i="5" s="1"/>
  <c r="F3202" i="5" s="1"/>
  <c r="F3203" i="5" s="1"/>
  <c r="F3204" i="5" s="1"/>
  <c r="F3205" i="5" s="1"/>
  <c r="F3206" i="5" s="1"/>
  <c r="F3207" i="5" s="1"/>
  <c r="F3208" i="5" s="1"/>
  <c r="F3209" i="5" s="1"/>
  <c r="F3210" i="5" s="1"/>
  <c r="F3211" i="5" s="1"/>
  <c r="F3212" i="5" s="1"/>
  <c r="F3213" i="5" s="1"/>
  <c r="F3214" i="5" s="1"/>
  <c r="F3215" i="5" s="1"/>
  <c r="F3216" i="5" s="1"/>
  <c r="F3217" i="5" s="1"/>
  <c r="F3218" i="5" s="1"/>
  <c r="F3219" i="5" s="1"/>
  <c r="F3220" i="5" s="1"/>
  <c r="F3221" i="5" s="1"/>
  <c r="F3222" i="5" s="1"/>
  <c r="F3223" i="5" s="1"/>
  <c r="F3224" i="5" s="1"/>
  <c r="F3225" i="5" s="1"/>
  <c r="F3226" i="5" s="1"/>
  <c r="F3227" i="5" s="1"/>
  <c r="F3228" i="5" s="1"/>
  <c r="F3229" i="5" s="1"/>
  <c r="F3230" i="5" s="1"/>
  <c r="F3231" i="5" s="1"/>
  <c r="F3232" i="5" s="1"/>
  <c r="F3233" i="5" s="1"/>
  <c r="F3234" i="5" s="1"/>
  <c r="F3235" i="5" s="1"/>
  <c r="F3236" i="5" s="1"/>
  <c r="F3237" i="5" s="1"/>
  <c r="F3238" i="5" s="1"/>
  <c r="F3239" i="5" s="1"/>
  <c r="F3240" i="5" s="1"/>
  <c r="F3241" i="5" s="1"/>
  <c r="F3242" i="5" s="1"/>
  <c r="F3243" i="5" s="1"/>
  <c r="F3244" i="5" s="1"/>
  <c r="F3245" i="5" s="1"/>
  <c r="F3246" i="5" s="1"/>
  <c r="F3247" i="5" s="1"/>
  <c r="F3248" i="5" s="1"/>
  <c r="F3249" i="5" s="1"/>
  <c r="F3250" i="5" s="1"/>
  <c r="F3251" i="5" s="1"/>
  <c r="F3252" i="5" s="1"/>
  <c r="F3253" i="5" s="1"/>
  <c r="F3254" i="5" s="1"/>
  <c r="F3255" i="5" s="1"/>
  <c r="F3256" i="5" s="1"/>
  <c r="F3257" i="5" s="1"/>
  <c r="F3258" i="5" s="1"/>
  <c r="F3259" i="5" s="1"/>
  <c r="F3260" i="5" s="1"/>
  <c r="F3261" i="5" s="1"/>
  <c r="F3262" i="5" s="1"/>
  <c r="F3263" i="5" s="1"/>
  <c r="F3264" i="5" s="1"/>
  <c r="F3265" i="5" s="1"/>
  <c r="F3266" i="5" s="1"/>
  <c r="F3267" i="5" s="1"/>
  <c r="F3268" i="5" s="1"/>
  <c r="F3269" i="5" s="1"/>
  <c r="F3270" i="5" s="1"/>
  <c r="F3271" i="5" s="1"/>
  <c r="F3272" i="5" s="1"/>
  <c r="F3273" i="5" s="1"/>
  <c r="F3274" i="5" s="1"/>
  <c r="F3275" i="5" s="1"/>
  <c r="F3276" i="5" s="1"/>
  <c r="F3277" i="5" s="1"/>
  <c r="F3278" i="5" s="1"/>
  <c r="F3279" i="5" s="1"/>
  <c r="F3280" i="5" s="1"/>
  <c r="F3281" i="5" s="1"/>
  <c r="F3282" i="5" s="1"/>
  <c r="F3283" i="5" s="1"/>
  <c r="F3284" i="5" s="1"/>
  <c r="F3285" i="5" s="1"/>
  <c r="F3286" i="5" s="1"/>
  <c r="F3287" i="5" s="1"/>
  <c r="F3288" i="5" s="1"/>
  <c r="F3289" i="5" s="1"/>
  <c r="F3290" i="5" s="1"/>
  <c r="F3291" i="5" s="1"/>
  <c r="F3292" i="5" s="1"/>
  <c r="F3293" i="5" s="1"/>
  <c r="F3294" i="5" s="1"/>
  <c r="F3295" i="5" s="1"/>
  <c r="F3296" i="5" s="1"/>
  <c r="F3297" i="5" s="1"/>
  <c r="F3298" i="5" s="1"/>
  <c r="F3299" i="5" s="1"/>
  <c r="F3300" i="5" s="1"/>
  <c r="F3301" i="5" s="1"/>
  <c r="F3302" i="5" s="1"/>
  <c r="F3303" i="5" s="1"/>
  <c r="F3304" i="5" s="1"/>
  <c r="F3305" i="5" s="1"/>
  <c r="F3306" i="5" s="1"/>
  <c r="F3307" i="5" s="1"/>
  <c r="F3308" i="5" s="1"/>
  <c r="F3309" i="5" s="1"/>
  <c r="F3310" i="5" s="1"/>
  <c r="F3311" i="5" s="1"/>
  <c r="F3312" i="5" s="1"/>
  <c r="F3313" i="5" s="1"/>
  <c r="F3314" i="5" s="1"/>
  <c r="F3315" i="5" s="1"/>
  <c r="F3316" i="5" s="1"/>
  <c r="F3317" i="5" s="1"/>
  <c r="F3318" i="5" s="1"/>
  <c r="F3319" i="5" s="1"/>
  <c r="F3320" i="5" s="1"/>
  <c r="F3321" i="5" s="1"/>
  <c r="F3322" i="5" s="1"/>
  <c r="F3323" i="5" s="1"/>
  <c r="F3324" i="5" s="1"/>
  <c r="F3325" i="5" s="1"/>
  <c r="F3326" i="5" s="1"/>
  <c r="F3327" i="5" s="1"/>
  <c r="F3328" i="5" s="1"/>
  <c r="F3329" i="5" s="1"/>
  <c r="F3330" i="5" s="1"/>
  <c r="F3331" i="5" s="1"/>
  <c r="F3332" i="5" s="1"/>
  <c r="F3333" i="5" s="1"/>
  <c r="F3334" i="5" s="1"/>
  <c r="F3335" i="5" s="1"/>
  <c r="F3336" i="5" s="1"/>
  <c r="F3337" i="5" s="1"/>
  <c r="F3338" i="5" s="1"/>
  <c r="F3339" i="5" s="1"/>
  <c r="F3340" i="5" s="1"/>
  <c r="F3341" i="5" s="1"/>
  <c r="F3342" i="5" s="1"/>
  <c r="F3343" i="5" s="1"/>
  <c r="F3344" i="5" s="1"/>
  <c r="F3345" i="5" s="1"/>
  <c r="F3346" i="5" s="1"/>
  <c r="F3347" i="5" s="1"/>
  <c r="F3348" i="5" s="1"/>
  <c r="F3349" i="5" s="1"/>
  <c r="F3350" i="5" s="1"/>
  <c r="F3351" i="5" s="1"/>
  <c r="F3352" i="5" s="1"/>
  <c r="F3353" i="5" s="1"/>
  <c r="F3354" i="5" s="1"/>
  <c r="F3355" i="5" s="1"/>
  <c r="F3356" i="5" s="1"/>
  <c r="F3357" i="5" s="1"/>
  <c r="F3358" i="5" s="1"/>
  <c r="F3359" i="5" s="1"/>
  <c r="F3360" i="5" s="1"/>
  <c r="F3361" i="5" s="1"/>
  <c r="F3362" i="5" s="1"/>
  <c r="F3363" i="5" s="1"/>
  <c r="F3364" i="5" s="1"/>
  <c r="F3365" i="5" s="1"/>
  <c r="F3366" i="5" s="1"/>
  <c r="F3367" i="5" s="1"/>
  <c r="F3368" i="5" s="1"/>
  <c r="F3369" i="5" s="1"/>
  <c r="F3370" i="5" s="1"/>
  <c r="F3371" i="5" s="1"/>
  <c r="F3372" i="5" s="1"/>
  <c r="F3373" i="5" s="1"/>
  <c r="F3374" i="5" s="1"/>
  <c r="F3375" i="5" s="1"/>
  <c r="F3376" i="5" s="1"/>
  <c r="F3377" i="5" s="1"/>
  <c r="F3378" i="5" s="1"/>
  <c r="F3379" i="5" s="1"/>
  <c r="F3380" i="5" s="1"/>
  <c r="F3381" i="5" s="1"/>
  <c r="F3382" i="5" s="1"/>
  <c r="F3383" i="5" s="1"/>
  <c r="F3384" i="5" s="1"/>
  <c r="F3385" i="5" s="1"/>
  <c r="F3386" i="5" s="1"/>
  <c r="F3387" i="5" s="1"/>
  <c r="F3388" i="5" s="1"/>
  <c r="F3389" i="5" s="1"/>
  <c r="F3390" i="5" s="1"/>
  <c r="F3391" i="5" s="1"/>
  <c r="F3392" i="5" s="1"/>
  <c r="F3393" i="5" s="1"/>
  <c r="F3394" i="5" s="1"/>
  <c r="F3395" i="5" s="1"/>
  <c r="F3396" i="5" s="1"/>
  <c r="F3397" i="5" s="1"/>
  <c r="F3398" i="5" s="1"/>
  <c r="F3399" i="5" s="1"/>
  <c r="F3400" i="5" s="1"/>
  <c r="F3401" i="5" s="1"/>
  <c r="F3402" i="5" s="1"/>
  <c r="F3403" i="5" s="1"/>
  <c r="F3404" i="5" s="1"/>
  <c r="F3405" i="5" s="1"/>
  <c r="F3406" i="5" s="1"/>
  <c r="F3407" i="5" s="1"/>
  <c r="F3408" i="5" s="1"/>
  <c r="F3409" i="5" s="1"/>
  <c r="F3410" i="5" s="1"/>
  <c r="F3411" i="5" s="1"/>
  <c r="F3412" i="5" s="1"/>
  <c r="F3413" i="5" s="1"/>
  <c r="F3414" i="5" s="1"/>
  <c r="F3415" i="5" s="1"/>
  <c r="F3416" i="5" s="1"/>
  <c r="F3417" i="5" s="1"/>
  <c r="F3418" i="5" s="1"/>
  <c r="F3419" i="5" s="1"/>
  <c r="F3420" i="5" s="1"/>
  <c r="F3421" i="5" s="1"/>
  <c r="F3422" i="5" s="1"/>
  <c r="F3423" i="5" s="1"/>
  <c r="F3424" i="5" s="1"/>
  <c r="F3425" i="5" s="1"/>
  <c r="F3426" i="5" s="1"/>
  <c r="F3427" i="5" s="1"/>
  <c r="F3428" i="5" s="1"/>
  <c r="F3429" i="5" s="1"/>
  <c r="F3430" i="5" s="1"/>
  <c r="F3431" i="5" s="1"/>
  <c r="F3432" i="5" s="1"/>
  <c r="F3433" i="5" s="1"/>
  <c r="F3434" i="5" s="1"/>
  <c r="F3435" i="5" s="1"/>
  <c r="F3436" i="5" s="1"/>
  <c r="F3437" i="5" s="1"/>
  <c r="F3438" i="5" s="1"/>
  <c r="F3439" i="5" s="1"/>
  <c r="F3440" i="5" s="1"/>
  <c r="F3441" i="5" s="1"/>
  <c r="F3442" i="5" s="1"/>
  <c r="F3443" i="5" s="1"/>
  <c r="F3444" i="5" s="1"/>
  <c r="F3445" i="5" s="1"/>
  <c r="F3446" i="5" s="1"/>
  <c r="F3447" i="5" s="1"/>
  <c r="F3448" i="5" s="1"/>
  <c r="F3449" i="5" s="1"/>
  <c r="F3450" i="5" s="1"/>
  <c r="F3451" i="5" s="1"/>
  <c r="F3452" i="5" s="1"/>
  <c r="F3453" i="5" s="1"/>
  <c r="F3454" i="5" s="1"/>
  <c r="F3455" i="5" s="1"/>
  <c r="F3456" i="5" s="1"/>
  <c r="F3457" i="5" s="1"/>
  <c r="F3458" i="5" s="1"/>
  <c r="F3459" i="5" s="1"/>
  <c r="F3460" i="5" s="1"/>
  <c r="F3461" i="5" s="1"/>
  <c r="F3462" i="5" s="1"/>
  <c r="F3463" i="5" s="1"/>
  <c r="F3464" i="5" s="1"/>
  <c r="F3465" i="5" s="1"/>
  <c r="F3466" i="5" s="1"/>
  <c r="F3467" i="5" s="1"/>
  <c r="F3468" i="5" s="1"/>
  <c r="F3469" i="5" s="1"/>
  <c r="F3470" i="5" s="1"/>
  <c r="F3471" i="5" s="1"/>
  <c r="F3472" i="5" s="1"/>
  <c r="F3473" i="5" s="1"/>
  <c r="F3474" i="5" s="1"/>
  <c r="F3475" i="5" s="1"/>
  <c r="F3476" i="5" s="1"/>
  <c r="F3477" i="5" s="1"/>
  <c r="F3478" i="5" s="1"/>
  <c r="F3479" i="5" s="1"/>
  <c r="F3480" i="5" s="1"/>
  <c r="F3481" i="5" s="1"/>
  <c r="F3482" i="5" s="1"/>
  <c r="F3483" i="5" s="1"/>
  <c r="F3484" i="5" s="1"/>
  <c r="F3485" i="5" s="1"/>
  <c r="F3486" i="5" s="1"/>
  <c r="F3487" i="5" s="1"/>
  <c r="F3488" i="5" s="1"/>
  <c r="F3489" i="5" s="1"/>
  <c r="F3490" i="5" s="1"/>
  <c r="F3491" i="5" s="1"/>
  <c r="F3492" i="5" s="1"/>
  <c r="F3493" i="5" s="1"/>
  <c r="F3494" i="5" s="1"/>
  <c r="F3495" i="5" s="1"/>
  <c r="F3496" i="5" s="1"/>
  <c r="F3497" i="5" s="1"/>
  <c r="F3498" i="5" s="1"/>
  <c r="F3499" i="5" s="1"/>
  <c r="F3500" i="5" s="1"/>
  <c r="F3501" i="5" s="1"/>
  <c r="F3502" i="5" s="1"/>
  <c r="F3503" i="5" s="1"/>
  <c r="F3504" i="5" s="1"/>
  <c r="F3505" i="5" s="1"/>
  <c r="F3506" i="5" s="1"/>
  <c r="F3507" i="5" s="1"/>
  <c r="F3508" i="5" s="1"/>
  <c r="F3509" i="5" s="1"/>
  <c r="F3510" i="5" s="1"/>
  <c r="F3511" i="5" s="1"/>
  <c r="F3512" i="5" s="1"/>
  <c r="F3513" i="5" s="1"/>
  <c r="F3514" i="5" s="1"/>
  <c r="F3515" i="5" s="1"/>
  <c r="F3516" i="5" s="1"/>
  <c r="F3517" i="5" s="1"/>
  <c r="F3518" i="5" s="1"/>
  <c r="F3519" i="5" s="1"/>
  <c r="F3520" i="5" s="1"/>
  <c r="F3521" i="5" s="1"/>
  <c r="F3522" i="5" s="1"/>
  <c r="F3523" i="5" s="1"/>
  <c r="F3524" i="5" s="1"/>
  <c r="F3525" i="5" s="1"/>
  <c r="F3526" i="5" s="1"/>
  <c r="F3527" i="5" s="1"/>
  <c r="F3528" i="5" s="1"/>
  <c r="F3529" i="5" s="1"/>
  <c r="F3530" i="5" s="1"/>
  <c r="F3531" i="5" s="1"/>
  <c r="F3532" i="5" s="1"/>
  <c r="F3533" i="5" s="1"/>
  <c r="F3534" i="5" s="1"/>
  <c r="F3535" i="5" s="1"/>
  <c r="F3536" i="5" s="1"/>
  <c r="F3537" i="5" s="1"/>
  <c r="F3538" i="5" s="1"/>
  <c r="F3539" i="5" s="1"/>
  <c r="F3540" i="5" s="1"/>
  <c r="F3541" i="5" s="1"/>
  <c r="F3542" i="5" s="1"/>
  <c r="F3543" i="5" s="1"/>
  <c r="F3544" i="5" s="1"/>
  <c r="F3545" i="5" s="1"/>
  <c r="F3546" i="5" s="1"/>
  <c r="F3547" i="5" s="1"/>
  <c r="F3548" i="5" s="1"/>
  <c r="F3549" i="5" s="1"/>
  <c r="F3550" i="5" s="1"/>
  <c r="F3551" i="5" s="1"/>
  <c r="F3552" i="5" s="1"/>
  <c r="F3553" i="5" s="1"/>
  <c r="F3554" i="5" s="1"/>
  <c r="F3555" i="5" s="1"/>
  <c r="F3556" i="5" s="1"/>
  <c r="F3557" i="5" s="1"/>
  <c r="F3558" i="5" s="1"/>
  <c r="F3559" i="5" s="1"/>
  <c r="F3560" i="5" s="1"/>
  <c r="F3561" i="5" s="1"/>
  <c r="F3562" i="5" s="1"/>
  <c r="F3563" i="5" s="1"/>
  <c r="F3564" i="5" s="1"/>
  <c r="F3565" i="5" s="1"/>
  <c r="F3566" i="5" s="1"/>
  <c r="F3567" i="5" s="1"/>
  <c r="F3568" i="5" s="1"/>
  <c r="F3569" i="5" s="1"/>
  <c r="F3570" i="5" s="1"/>
  <c r="F3571" i="5" s="1"/>
  <c r="F3572" i="5" s="1"/>
  <c r="F3573" i="5" s="1"/>
  <c r="F3574" i="5" s="1"/>
  <c r="F3575" i="5" s="1"/>
  <c r="F3576" i="5" s="1"/>
  <c r="F3577" i="5" s="1"/>
  <c r="F3578" i="5" s="1"/>
  <c r="F3579" i="5" s="1"/>
  <c r="F3580" i="5" s="1"/>
  <c r="F3581" i="5" s="1"/>
  <c r="F3582" i="5" s="1"/>
  <c r="F3583" i="5" s="1"/>
  <c r="F3584" i="5" s="1"/>
  <c r="F3585" i="5" s="1"/>
  <c r="F3586" i="5" s="1"/>
  <c r="F3587" i="5" s="1"/>
  <c r="F3588" i="5" s="1"/>
  <c r="F3589" i="5" s="1"/>
  <c r="F3590" i="5" s="1"/>
  <c r="F3591" i="5" s="1"/>
  <c r="F3592" i="5" s="1"/>
  <c r="F3593" i="5" s="1"/>
  <c r="F3594" i="5" s="1"/>
  <c r="F3595" i="5" s="1"/>
  <c r="F3596" i="5" s="1"/>
  <c r="F3597" i="5" s="1"/>
  <c r="F3598" i="5" s="1"/>
  <c r="F3599" i="5" s="1"/>
  <c r="F3600" i="5" s="1"/>
  <c r="F3601" i="5" s="1"/>
  <c r="F3602" i="5" s="1"/>
  <c r="F3603" i="5" s="1"/>
  <c r="F3604" i="5" s="1"/>
  <c r="F3605" i="5" s="1"/>
  <c r="F3606" i="5" s="1"/>
  <c r="F3607" i="5" s="1"/>
  <c r="F3608" i="5" s="1"/>
  <c r="F3609" i="5" s="1"/>
  <c r="F3610" i="5" s="1"/>
  <c r="F3611" i="5" s="1"/>
  <c r="F3612" i="5" s="1"/>
  <c r="F3613" i="5" s="1"/>
  <c r="F3614" i="5" s="1"/>
  <c r="F3615" i="5" s="1"/>
  <c r="F3616" i="5" s="1"/>
  <c r="F3617" i="5" s="1"/>
  <c r="F3618" i="5" s="1"/>
  <c r="F3619" i="5" s="1"/>
  <c r="F3620" i="5" s="1"/>
  <c r="F3621" i="5" s="1"/>
  <c r="F3622" i="5" s="1"/>
  <c r="F3623" i="5" s="1"/>
  <c r="F3624" i="5" s="1"/>
  <c r="F3625" i="5" s="1"/>
  <c r="F3626" i="5" s="1"/>
  <c r="F3627" i="5" s="1"/>
  <c r="F3628" i="5" s="1"/>
  <c r="F3629" i="5" s="1"/>
  <c r="F3630" i="5" s="1"/>
  <c r="F3631" i="5" s="1"/>
  <c r="F3632" i="5" s="1"/>
  <c r="F3633" i="5" s="1"/>
  <c r="F3634" i="5" s="1"/>
  <c r="F3635" i="5" s="1"/>
  <c r="F3636" i="5" s="1"/>
  <c r="F3637" i="5" s="1"/>
  <c r="F3638" i="5" s="1"/>
  <c r="F3639" i="5" s="1"/>
  <c r="F3640" i="5" s="1"/>
  <c r="F3641" i="5" s="1"/>
  <c r="F3642" i="5" s="1"/>
  <c r="F3643" i="5" s="1"/>
  <c r="F3644" i="5" s="1"/>
  <c r="F3645" i="5" s="1"/>
  <c r="F3646" i="5" s="1"/>
  <c r="F3647" i="5" s="1"/>
  <c r="F3648" i="5" s="1"/>
  <c r="F3649" i="5" s="1"/>
  <c r="F3650" i="5" s="1"/>
  <c r="F3651" i="5" s="1"/>
  <c r="F3652" i="5" s="1"/>
  <c r="F3653" i="5" s="1"/>
  <c r="F3654" i="5" s="1"/>
  <c r="F3655" i="5" s="1"/>
  <c r="F3656" i="5" s="1"/>
  <c r="F3657" i="5" s="1"/>
  <c r="F3658" i="5" s="1"/>
  <c r="F3659" i="5" s="1"/>
  <c r="F3660" i="5" s="1"/>
  <c r="F3661" i="5" s="1"/>
  <c r="F3662" i="5" s="1"/>
  <c r="F3663" i="5" s="1"/>
  <c r="F3664" i="5" s="1"/>
  <c r="F3665" i="5" s="1"/>
  <c r="F3666" i="5" s="1"/>
  <c r="F3667" i="5" s="1"/>
  <c r="F3668" i="5" s="1"/>
  <c r="F3669" i="5" s="1"/>
  <c r="F3670" i="5" s="1"/>
  <c r="F3671" i="5" s="1"/>
  <c r="F3672" i="5" s="1"/>
  <c r="F3673" i="5" s="1"/>
  <c r="F3674" i="5" s="1"/>
  <c r="F3675" i="5" s="1"/>
  <c r="F3676" i="5" s="1"/>
  <c r="F3677" i="5" s="1"/>
  <c r="F3678" i="5" s="1"/>
  <c r="F3679" i="5" s="1"/>
  <c r="F3680" i="5" s="1"/>
  <c r="F3681" i="5" s="1"/>
  <c r="F3682" i="5" s="1"/>
  <c r="F3683" i="5" s="1"/>
  <c r="F3684" i="5" s="1"/>
  <c r="F3685" i="5" s="1"/>
  <c r="F3686" i="5" s="1"/>
  <c r="F3687" i="5" s="1"/>
  <c r="F3688" i="5" s="1"/>
  <c r="F3689" i="5" s="1"/>
  <c r="F3690" i="5" s="1"/>
  <c r="F3691" i="5" s="1"/>
  <c r="F3692" i="5" s="1"/>
  <c r="F3693" i="5" s="1"/>
  <c r="F3694" i="5" s="1"/>
  <c r="F3695" i="5" s="1"/>
  <c r="F3696" i="5" s="1"/>
  <c r="F3697" i="5" s="1"/>
  <c r="F3698" i="5" s="1"/>
  <c r="F3699" i="5" s="1"/>
  <c r="F3700" i="5" s="1"/>
  <c r="F3701" i="5" s="1"/>
  <c r="F3702" i="5" s="1"/>
  <c r="F3703" i="5" s="1"/>
  <c r="F3704" i="5" s="1"/>
  <c r="F3705" i="5" s="1"/>
  <c r="F3706" i="5" s="1"/>
  <c r="F3707" i="5" s="1"/>
  <c r="F3708" i="5" s="1"/>
  <c r="F3709" i="5" s="1"/>
  <c r="F3710" i="5" s="1"/>
  <c r="F3711" i="5" s="1"/>
  <c r="F3712" i="5" s="1"/>
  <c r="F3713" i="5" s="1"/>
  <c r="F3714" i="5" s="1"/>
  <c r="F3715" i="5" s="1"/>
  <c r="F3716" i="5" s="1"/>
  <c r="F3717" i="5" s="1"/>
  <c r="F3718" i="5" s="1"/>
  <c r="F3719" i="5" s="1"/>
  <c r="F3720" i="5" s="1"/>
  <c r="F3721" i="5" s="1"/>
  <c r="F3722" i="5" s="1"/>
  <c r="F3723" i="5" s="1"/>
  <c r="F3724" i="5" s="1"/>
  <c r="F3725" i="5" s="1"/>
  <c r="F3726" i="5" s="1"/>
  <c r="F3727" i="5" s="1"/>
  <c r="F3728" i="5" s="1"/>
  <c r="F3729" i="5" s="1"/>
  <c r="F3730" i="5" s="1"/>
  <c r="F3731" i="5" s="1"/>
  <c r="F3732" i="5" s="1"/>
  <c r="F3733" i="5" s="1"/>
  <c r="F3734" i="5" s="1"/>
  <c r="F3735" i="5" s="1"/>
  <c r="F3736" i="5" s="1"/>
  <c r="F3737" i="5" s="1"/>
  <c r="F3738" i="5" s="1"/>
  <c r="F3739" i="5" s="1"/>
  <c r="F3740" i="5" s="1"/>
  <c r="F3741" i="5" s="1"/>
  <c r="F3742" i="5" s="1"/>
  <c r="F3743" i="5" s="1"/>
  <c r="F3744" i="5" s="1"/>
  <c r="F3745" i="5" s="1"/>
  <c r="F3746" i="5" s="1"/>
  <c r="F3747" i="5" s="1"/>
  <c r="F3748" i="5" s="1"/>
  <c r="F3749" i="5" s="1"/>
  <c r="F3750" i="5" s="1"/>
  <c r="F3751" i="5" s="1"/>
  <c r="F3752" i="5" s="1"/>
  <c r="F3753" i="5" s="1"/>
  <c r="F3754" i="5" s="1"/>
  <c r="F3755" i="5" s="1"/>
  <c r="F3756" i="5" s="1"/>
  <c r="F3757" i="5" s="1"/>
  <c r="F3758" i="5" s="1"/>
  <c r="F3759" i="5" s="1"/>
  <c r="F3760" i="5" s="1"/>
  <c r="F3761" i="5" s="1"/>
  <c r="F3762" i="5" s="1"/>
  <c r="F3763" i="5" s="1"/>
  <c r="F3764" i="5" s="1"/>
  <c r="F3765" i="5" s="1"/>
  <c r="F3766" i="5" s="1"/>
  <c r="F3767" i="5" s="1"/>
  <c r="F3768" i="5" s="1"/>
  <c r="F3769" i="5" s="1"/>
  <c r="F3770" i="5" s="1"/>
  <c r="F3771" i="5" s="1"/>
  <c r="F3772" i="5" s="1"/>
  <c r="F3773" i="5" s="1"/>
  <c r="F3774" i="5" s="1"/>
  <c r="F3775" i="5" s="1"/>
  <c r="F3776" i="5" s="1"/>
  <c r="F3777" i="5" s="1"/>
  <c r="F3778" i="5" s="1"/>
  <c r="F3779" i="5" s="1"/>
  <c r="F3780" i="5" s="1"/>
  <c r="F3781" i="5" s="1"/>
  <c r="F3782" i="5" s="1"/>
  <c r="F3783" i="5" s="1"/>
  <c r="F3784" i="5" s="1"/>
  <c r="F3785" i="5" s="1"/>
  <c r="F3786" i="5" s="1"/>
  <c r="F3787" i="5" s="1"/>
  <c r="F3788" i="5" s="1"/>
  <c r="F3789" i="5" s="1"/>
  <c r="F3790" i="5" s="1"/>
  <c r="F3791" i="5" s="1"/>
  <c r="F3792" i="5" s="1"/>
  <c r="F3793" i="5" s="1"/>
  <c r="F3794" i="5" s="1"/>
  <c r="F3795" i="5" s="1"/>
  <c r="F3796" i="5" s="1"/>
  <c r="F3797" i="5" s="1"/>
  <c r="F3798" i="5" s="1"/>
  <c r="F3799" i="5" s="1"/>
  <c r="F3800" i="5" s="1"/>
  <c r="F3801" i="5" s="1"/>
  <c r="F3802" i="5" s="1"/>
  <c r="F3803" i="5" s="1"/>
  <c r="F3804" i="5" s="1"/>
  <c r="F3805" i="5" s="1"/>
  <c r="F3806" i="5" s="1"/>
  <c r="F3807" i="5" s="1"/>
  <c r="F3808" i="5" s="1"/>
  <c r="F3809" i="5" s="1"/>
  <c r="F3810" i="5" s="1"/>
  <c r="F3811" i="5" s="1"/>
  <c r="F3812" i="5" s="1"/>
  <c r="F3813" i="5" s="1"/>
  <c r="F3814" i="5" s="1"/>
  <c r="F3815" i="5" s="1"/>
  <c r="F3816" i="5" s="1"/>
  <c r="F3817" i="5" s="1"/>
  <c r="F3818" i="5" s="1"/>
  <c r="F3819" i="5" s="1"/>
  <c r="F3820" i="5" s="1"/>
  <c r="F3821" i="5" s="1"/>
  <c r="F3822" i="5" s="1"/>
  <c r="F3823" i="5" s="1"/>
  <c r="F3824" i="5" s="1"/>
  <c r="F3825" i="5" s="1"/>
  <c r="F3826" i="5" s="1"/>
  <c r="F3827" i="5" s="1"/>
  <c r="F3828" i="5" s="1"/>
  <c r="F3829" i="5" s="1"/>
  <c r="F3830" i="5" s="1"/>
  <c r="F3831" i="5" s="1"/>
  <c r="F3832" i="5" s="1"/>
  <c r="F3833" i="5" s="1"/>
  <c r="F3834" i="5" s="1"/>
  <c r="F3835" i="5" s="1"/>
  <c r="F3836" i="5" s="1"/>
  <c r="F3837" i="5" s="1"/>
  <c r="F3838" i="5" s="1"/>
  <c r="F3839" i="5" s="1"/>
  <c r="F3840" i="5" s="1"/>
  <c r="F3841" i="5" s="1"/>
  <c r="F3842" i="5" s="1"/>
  <c r="F3843" i="5" s="1"/>
  <c r="F3844" i="5" s="1"/>
  <c r="F3845" i="5" s="1"/>
  <c r="F3846" i="5" s="1"/>
  <c r="F3847" i="5" s="1"/>
  <c r="F3848" i="5" s="1"/>
  <c r="F3849" i="5" s="1"/>
  <c r="F3850" i="5" s="1"/>
  <c r="F3851" i="5" s="1"/>
  <c r="F3852" i="5" s="1"/>
  <c r="F3853" i="5" s="1"/>
  <c r="F3854" i="5" s="1"/>
  <c r="F3855" i="5" s="1"/>
  <c r="F3856" i="5" s="1"/>
</calcChain>
</file>

<file path=xl/comments1.xml><?xml version="1.0" encoding="utf-8"?>
<comments xmlns="http://schemas.openxmlformats.org/spreadsheetml/2006/main">
  <authors>
    <author xml:space="preserve"> Patrick</author>
    <author>patrick</author>
    <author>Lucas Marcotte</author>
  </authors>
  <commentList>
    <comment ref="M40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10,5 hr x 40$/hr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3 hrs à 40</t>
        </r>
      </text>
    </comment>
    <comment ref="M13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810 - 125 parce cuit avec couvert de poche</t>
        </r>
      </text>
    </comment>
    <comment ref="M134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370 - 125 parce que cuit avec couvert de four</t>
        </r>
      </text>
    </comment>
    <comment ref="N147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Il n'y avait pas de laine céramique sur le tuyau servant de moule, donc en l'enlevant un mcs à casser et ce qui tiens les tuyau était mal graisser et il y a des mrcs qui ont cassé.+ les gars on mis 2 sac de mortier au lieu du béton, on à du refaire la pcs.
</t>
        </r>
      </text>
    </comment>
    <comment ref="J60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la date du bon d'abi est le  19 juillet erreur</t>
        </r>
      </text>
    </comment>
    <comment ref="M677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2 hrs à 41 = 82
2,5 sacs de sable à 6 = 15
</t>
        </r>
      </text>
    </comment>
    <comment ref="M2852" authorId="1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réparer un dalot 
1 sacs de rescobonb 3000a(80)+1cuisson(200)+transport(200)+MOD(80)=560$</t>
        </r>
      </text>
    </comment>
    <comment ref="B11583" authorId="2" shapeId="0">
      <text>
        <r>
          <rPr>
            <b/>
            <sz val="9"/>
            <color indexed="81"/>
            <rFont val="Tahoma"/>
            <family val="2"/>
          </rPr>
          <t>Lucas Marcotte:</t>
        </r>
        <r>
          <rPr>
            <sz val="9"/>
            <color indexed="81"/>
            <rFont val="Tahoma"/>
            <family val="2"/>
          </rPr>
          <t xml:space="preserve">
remplacer 9055
</t>
        </r>
      </text>
    </comment>
    <comment ref="B11604" authorId="2" shapeId="0">
      <text>
        <r>
          <rPr>
            <b/>
            <sz val="9"/>
            <color indexed="81"/>
            <rFont val="Tahoma"/>
            <family val="2"/>
          </rPr>
          <t>Lucas Marcotte:</t>
        </r>
        <r>
          <rPr>
            <sz val="9"/>
            <color indexed="81"/>
            <rFont val="Tahoma"/>
            <family val="2"/>
          </rPr>
          <t xml:space="preserve">
remplacer 9057
</t>
        </r>
      </text>
    </comment>
  </commentList>
</comments>
</file>

<file path=xl/comments2.xml><?xml version="1.0" encoding="utf-8"?>
<comments xmlns="http://schemas.openxmlformats.org/spreadsheetml/2006/main">
  <authors>
    <author xml:space="preserve"> Patrick</author>
    <author>patrick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feuille de transport seulement</t>
        </r>
      </text>
    </comment>
    <comment ref="E341" authorId="1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modifier 1 palette à 0
</t>
        </r>
      </text>
    </comment>
  </commentList>
</comments>
</file>

<file path=xl/comments3.xml><?xml version="1.0" encoding="utf-8"?>
<comments xmlns="http://schemas.openxmlformats.org/spreadsheetml/2006/main">
  <authors>
    <author xml:space="preserve"> Patrick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 déjà chez ABI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Free standing en inventaire chez ABI déjà fabriqué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 n'utilise pas ce modèle de 450 avec les free standing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 pour avoir une palette en inventaire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ajustement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6 free standing et 3 std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1 tête à été échappé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3 free
6 std
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1 free
1 std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7 free
3 std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free fabriquer là bas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1 free en inventaire 
</t>
        </r>
      </text>
    </comment>
  </commentList>
</comments>
</file>

<file path=xl/comments4.xml><?xml version="1.0" encoding="utf-8"?>
<comments xmlns="http://schemas.openxmlformats.org/spreadsheetml/2006/main">
  <authors>
    <author xml:space="preserve"> Patrick</author>
  </authors>
  <commentList>
    <comment ref="C78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Bon de commande est de 52 extrémité et 40 de centre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 xml:space="preserve"> Patrick:</t>
        </r>
        <r>
          <rPr>
            <sz val="9"/>
            <color indexed="81"/>
            <rFont val="Tahoma"/>
            <family val="2"/>
          </rPr>
          <t xml:space="preserve">
La commande est de 44 #….68 et 32 #…..12</t>
        </r>
      </text>
    </comment>
  </commentList>
</comments>
</file>

<file path=xl/sharedStrings.xml><?xml version="1.0" encoding="utf-8"?>
<sst xmlns="http://schemas.openxmlformats.org/spreadsheetml/2006/main" count="36205" uniqueCount="7270">
  <si>
    <t xml:space="preserve">Bon </t>
  </si>
  <si>
    <t># Article</t>
  </si>
  <si>
    <t>Qté</t>
  </si>
  <si>
    <t>Description</t>
  </si>
  <si>
    <t>Nbr de palette</t>
  </si>
  <si>
    <t>Poids</t>
  </si>
  <si>
    <t>Date</t>
  </si>
  <si>
    <t>Transport</t>
  </si>
  <si>
    <t>Collect</t>
  </si>
  <si>
    <t>Prix</t>
  </si>
  <si>
    <t>N-C</t>
  </si>
  <si>
    <t>Action directe</t>
  </si>
  <si>
    <t>Plan d'action</t>
  </si>
  <si>
    <t>Coût</t>
  </si>
  <si>
    <t>2001</t>
  </si>
  <si>
    <t>653338</t>
  </si>
  <si>
    <t>F1 extérieur de centre (Monobloc)</t>
  </si>
  <si>
    <t>653339</t>
  </si>
  <si>
    <t>F1 extérieur d'extrémité (Monobloc)</t>
  </si>
  <si>
    <t>653312</t>
  </si>
  <si>
    <t>F1 intérieur de centre (Monobloc)</t>
  </si>
  <si>
    <t>SD300013-5</t>
  </si>
  <si>
    <t>652868</t>
  </si>
  <si>
    <t>F1 intérieur d'extrémité (Monobloc)</t>
  </si>
  <si>
    <t>3</t>
  </si>
  <si>
    <t>9000</t>
  </si>
  <si>
    <t>13 sept 06</t>
  </si>
  <si>
    <t>MBI</t>
  </si>
  <si>
    <t>2002</t>
  </si>
  <si>
    <t>2199</t>
  </si>
  <si>
    <t>Push Out</t>
  </si>
  <si>
    <t>1</t>
  </si>
  <si>
    <t>500</t>
  </si>
  <si>
    <t>Client</t>
  </si>
  <si>
    <t>2003</t>
  </si>
  <si>
    <t>2</t>
  </si>
  <si>
    <t>6000</t>
  </si>
  <si>
    <t>14 sept 06</t>
  </si>
  <si>
    <t>2004</t>
  </si>
  <si>
    <t>652870</t>
  </si>
  <si>
    <t>F2 intérieur de centre (Monobloc)</t>
  </si>
  <si>
    <t>652869</t>
  </si>
  <si>
    <t>F2 intérieur d'extrémité (Monobloc)</t>
  </si>
  <si>
    <t>15 sept 06</t>
  </si>
  <si>
    <t>Location de camion</t>
  </si>
  <si>
    <t>Location de remorque</t>
  </si>
  <si>
    <t>Assurance de camion</t>
  </si>
  <si>
    <t>Assurance de remorque</t>
  </si>
  <si>
    <t>BE05872</t>
  </si>
  <si>
    <t>Essance</t>
  </si>
  <si>
    <t>Location d'espace d'entreposage</t>
  </si>
  <si>
    <t>21 sept 06</t>
  </si>
  <si>
    <t>projet 1,00/105408</t>
  </si>
  <si>
    <t>Heure de démolition pour maison de refonte</t>
  </si>
  <si>
    <t>ANNULÉ</t>
  </si>
  <si>
    <t>19 sept 2006</t>
  </si>
  <si>
    <t>20 sept 06</t>
  </si>
  <si>
    <t>Plaquette pour passage de feu</t>
  </si>
  <si>
    <t>Couvert d'ouvreau pour four à cuire</t>
  </si>
  <si>
    <t>Poche de coulée pour scellement des anodes</t>
  </si>
  <si>
    <t>Bloc 450 pour passage de feu</t>
  </si>
  <si>
    <t>5</t>
  </si>
  <si>
    <t>GSD632180</t>
  </si>
  <si>
    <t>Dalle de côté</t>
  </si>
  <si>
    <t>GSD632206</t>
  </si>
  <si>
    <t>Dalle de bout</t>
  </si>
  <si>
    <t>BE029192</t>
  </si>
  <si>
    <t>GSD632720</t>
  </si>
  <si>
    <t>Dalle de coin</t>
  </si>
  <si>
    <t>7</t>
  </si>
  <si>
    <t>YO1L-10</t>
  </si>
  <si>
    <t>GSB99060012</t>
  </si>
  <si>
    <t>Dalle de plat bord</t>
  </si>
  <si>
    <t>Kingsway</t>
  </si>
  <si>
    <t>x</t>
  </si>
  <si>
    <t>2960-3149-3448-2400</t>
  </si>
  <si>
    <t>Corps piqueur LONG</t>
  </si>
  <si>
    <t>2770-0730-3891</t>
  </si>
  <si>
    <t>Corps piqueur COURT</t>
  </si>
  <si>
    <t>Dalle de béton pour cuves</t>
  </si>
  <si>
    <t>22 sept 06</t>
  </si>
  <si>
    <t>LA053596</t>
  </si>
  <si>
    <t>D057739</t>
  </si>
  <si>
    <t>Dalles Isolante de coin</t>
  </si>
  <si>
    <t>27 sept 06</t>
  </si>
  <si>
    <t>4</t>
  </si>
  <si>
    <t>12 000</t>
  </si>
  <si>
    <t>04 oct 06</t>
  </si>
  <si>
    <t>0429-2979-2766-2364</t>
  </si>
  <si>
    <t>3029-xxxx-1315-3640-3730</t>
  </si>
  <si>
    <t>11 oct 06</t>
  </si>
  <si>
    <t>NH515423X</t>
  </si>
  <si>
    <t>Maison de refonte</t>
  </si>
  <si>
    <t>12 oct 06</t>
  </si>
  <si>
    <t>Couvert pour poche de coulée</t>
  </si>
  <si>
    <t>Cuit à l'envers sur poche et à tombé</t>
  </si>
  <si>
    <t>Refait et cuit à l'endroit dans le four</t>
  </si>
  <si>
    <t>15 oct 06</t>
  </si>
  <si>
    <t>21 oct 06</t>
  </si>
  <si>
    <t>9 000</t>
  </si>
  <si>
    <t>17 oct 06</t>
  </si>
  <si>
    <t>3956-0155-3913-2490</t>
  </si>
  <si>
    <t>1501-xxxx-1726</t>
  </si>
  <si>
    <t>20 oct 06</t>
  </si>
  <si>
    <t>C-RIVC06-002</t>
  </si>
  <si>
    <t>MBTURBO*BLOC*1</t>
  </si>
  <si>
    <t>Quartier de bloc turbo</t>
  </si>
  <si>
    <t>Bourret</t>
  </si>
  <si>
    <t>Pastille pour fond de creuset</t>
  </si>
  <si>
    <t>Corps piqueurs</t>
  </si>
  <si>
    <t>2030</t>
  </si>
  <si>
    <t>6</t>
  </si>
  <si>
    <t>18 000</t>
  </si>
  <si>
    <t>6 000</t>
  </si>
  <si>
    <t>YO1L-11</t>
  </si>
  <si>
    <t>3159-3150-1710-2856</t>
  </si>
  <si>
    <t>0792-0987-1065-1223-2621</t>
  </si>
  <si>
    <t>Bouchon pour Monobloc de bout A</t>
  </si>
  <si>
    <t>336-0620200</t>
  </si>
  <si>
    <t>Monobloc de bout A sans bouchons</t>
  </si>
  <si>
    <t>Goyette</t>
  </si>
  <si>
    <t>2037</t>
  </si>
  <si>
    <t>2037A</t>
  </si>
  <si>
    <t>Réfection d'une auge Intermédiaire</t>
  </si>
  <si>
    <t>340012159</t>
  </si>
  <si>
    <t>Remise en œuvre d'une auge moyenne</t>
  </si>
  <si>
    <t>D057736</t>
  </si>
  <si>
    <t>Dallette #45</t>
  </si>
  <si>
    <t>D057901</t>
  </si>
  <si>
    <t>Dallette #48</t>
  </si>
  <si>
    <t>D057735</t>
  </si>
  <si>
    <t>Dallette #150</t>
  </si>
  <si>
    <t>D057737</t>
  </si>
  <si>
    <t>Dallette #170</t>
  </si>
  <si>
    <t>D057738</t>
  </si>
  <si>
    <t>Dallette #43</t>
  </si>
  <si>
    <t>Dallette de coin</t>
  </si>
  <si>
    <t>2041</t>
  </si>
  <si>
    <t>SD300013-6</t>
  </si>
  <si>
    <t>2042</t>
  </si>
  <si>
    <t>1475-3957-2118-3411-8132</t>
  </si>
  <si>
    <t>2116-3065-xxxx-3232</t>
  </si>
  <si>
    <t>NC</t>
  </si>
  <si>
    <t>Gilles Renaud wayagamak</t>
  </si>
  <si>
    <t>Boîte de Laine céramique 1"#8   (180,25$ ea)</t>
  </si>
  <si>
    <t>180,25$/boîte</t>
  </si>
  <si>
    <t>Boîte coupé à 180 au lieu de 170</t>
  </si>
  <si>
    <t>Fournisseur venu réparé</t>
  </si>
  <si>
    <t>YO1L-12</t>
  </si>
  <si>
    <t>GSB99060013</t>
  </si>
  <si>
    <t>Dalle de coin article #4</t>
  </si>
  <si>
    <t>NH613400W</t>
  </si>
  <si>
    <t>Couvert 1 &amp; 1A et couvert de ch,1</t>
  </si>
  <si>
    <t>BE058972</t>
  </si>
  <si>
    <t>Essence</t>
  </si>
  <si>
    <t>15 nov 06</t>
  </si>
  <si>
    <t>21 nov 06</t>
  </si>
  <si>
    <t>2050</t>
  </si>
  <si>
    <t>2054</t>
  </si>
  <si>
    <t>3 000</t>
  </si>
  <si>
    <t>Dalette test pour cuve avec fabrication de moule</t>
  </si>
  <si>
    <t>0400-0849</t>
  </si>
  <si>
    <t>25 dallettes avait les mauvaise dimension</t>
  </si>
  <si>
    <t>Jeté les dallette et faire réparer les moules</t>
  </si>
  <si>
    <t>2062</t>
  </si>
  <si>
    <t>2063</t>
  </si>
  <si>
    <t>1 à casser durant la cuisson</t>
  </si>
  <si>
    <t>fait faire des H beam pour les isoler en poid</t>
  </si>
  <si>
    <t>2070</t>
  </si>
  <si>
    <t>Couvercle du four Junker</t>
  </si>
  <si>
    <t>Couvert de poche de coulé</t>
  </si>
  <si>
    <t>2744-xxxx-3260-1705-2598</t>
  </si>
  <si>
    <t>1847-xxxx-xxxx-1714</t>
  </si>
  <si>
    <t>Briques à feu 9x4,5x2,5</t>
  </si>
  <si>
    <t>Sacs de Mortier réfractaire</t>
  </si>
  <si>
    <t>Boîte de laine isolande 1/2"</t>
  </si>
  <si>
    <t>1-dec-06</t>
  </si>
  <si>
    <t>2075</t>
  </si>
  <si>
    <t>4-dec-06</t>
  </si>
  <si>
    <t>SD300013-7</t>
  </si>
  <si>
    <t>3645-0974-2639-2673-0402</t>
  </si>
  <si>
    <t>06-dec-06</t>
  </si>
  <si>
    <t>Bague croche</t>
  </si>
  <si>
    <t>Reprise &gt; 4mm</t>
  </si>
  <si>
    <t>Denis Laroche</t>
  </si>
  <si>
    <t>Quartier de base de four</t>
  </si>
  <si>
    <t>Morceau de casser + utiliser mortier</t>
  </si>
  <si>
    <t>Réparer + Recommencer</t>
  </si>
  <si>
    <t>Monobloc intérieur vieux four</t>
  </si>
  <si>
    <t>4500132067</t>
  </si>
  <si>
    <t>Monobloc extérieur vieux four</t>
  </si>
  <si>
    <t>Teamrep</t>
  </si>
  <si>
    <t>Heure pour réparation de brûleur à 40,00$/hr</t>
  </si>
  <si>
    <t>Kilomètre pour déplacament à 0,45$/Km</t>
  </si>
  <si>
    <t>Daniel</t>
  </si>
  <si>
    <t>Matériel ( Mortier + Blue Ram)</t>
  </si>
  <si>
    <t>07-dec-06</t>
  </si>
  <si>
    <t>Main d'œuvre pour enlever les rails devant les four de la fonderie</t>
  </si>
  <si>
    <t>12-dec-06</t>
  </si>
  <si>
    <t>2084</t>
  </si>
  <si>
    <t>2087</t>
  </si>
  <si>
    <t>15 dec 06</t>
  </si>
  <si>
    <t>21 dec 06</t>
  </si>
  <si>
    <t>00106774</t>
  </si>
  <si>
    <t>Borne de défense remplient de béton</t>
  </si>
  <si>
    <t>14-dec-06</t>
  </si>
  <si>
    <t>2092</t>
  </si>
  <si>
    <t>2093</t>
  </si>
  <si>
    <t>Monobloc d'extrémité</t>
  </si>
  <si>
    <t>Monobloc de centre</t>
  </si>
  <si>
    <t>18-dec-06</t>
  </si>
  <si>
    <t>19-dec-06</t>
  </si>
  <si>
    <t>336-0623399</t>
  </si>
  <si>
    <t>Monobloc de bout A avec bouchons</t>
  </si>
  <si>
    <t>2097</t>
  </si>
  <si>
    <t>2098</t>
  </si>
  <si>
    <t>Couper et faire une groove sur bloc de béton</t>
  </si>
  <si>
    <t>340014667</t>
  </si>
  <si>
    <t>Réfection d'une Tundish + installation d'ancrage SS304</t>
  </si>
  <si>
    <t>20-dec-06</t>
  </si>
  <si>
    <t>2011-3323-2904-3553</t>
  </si>
  <si>
    <t>3259-0882-0038</t>
  </si>
  <si>
    <t>2105</t>
  </si>
  <si>
    <t>22-dec-06</t>
  </si>
  <si>
    <t>2106</t>
  </si>
  <si>
    <t>540006664</t>
  </si>
  <si>
    <t>340014789</t>
  </si>
  <si>
    <t>Réparation d'une auge moyenne</t>
  </si>
  <si>
    <t>27-dec-06</t>
  </si>
  <si>
    <t>YO1L-13</t>
  </si>
  <si>
    <t>2110</t>
  </si>
  <si>
    <t>28-dec-06</t>
  </si>
  <si>
    <t>2111</t>
  </si>
  <si>
    <t>2112</t>
  </si>
  <si>
    <t>2113</t>
  </si>
  <si>
    <t>2114</t>
  </si>
  <si>
    <t>SD300013-10</t>
  </si>
  <si>
    <t>2115</t>
  </si>
  <si>
    <t>2314-xxxx-2066-3085-1500</t>
  </si>
  <si>
    <t>2537-3100-3908-3188</t>
  </si>
  <si>
    <t>2117</t>
  </si>
  <si>
    <t>F1 intérieur de centre (Monobloc)MC-5001</t>
  </si>
  <si>
    <t>F1 intérieur d'extrémité (Monobloc)MC-5001</t>
  </si>
  <si>
    <t>340015403</t>
  </si>
  <si>
    <t>Réparation d'une auge Intermédiaire</t>
  </si>
  <si>
    <t>Pierre</t>
  </si>
  <si>
    <t>Kit pour poêle à bois</t>
  </si>
  <si>
    <t>2 500</t>
  </si>
  <si>
    <t>0710-3759-3314-3633</t>
  </si>
  <si>
    <t>0029-3884-2324-2782</t>
  </si>
  <si>
    <t>2122</t>
  </si>
  <si>
    <t>SD300013-11</t>
  </si>
  <si>
    <t>2123</t>
  </si>
  <si>
    <t>2124</t>
  </si>
  <si>
    <t>15 Janvier 07</t>
  </si>
  <si>
    <t>21 Janvier 07</t>
  </si>
  <si>
    <t>1250-xxxx-0650-3415-xxxx-0350-2903-3351</t>
  </si>
  <si>
    <t>Claude</t>
  </si>
  <si>
    <t>Borne de défense remplient de béton (petite)</t>
  </si>
  <si>
    <t>Cuisson pour fonte d'aluminium</t>
  </si>
  <si>
    <t>2133</t>
  </si>
  <si>
    <t>2134</t>
  </si>
  <si>
    <t>F2 intérieur de centre (Monobloc)MC-5001</t>
  </si>
  <si>
    <t>F2 intérieur d'extrémité (Monobloc)MC-5001</t>
  </si>
  <si>
    <t>540006973</t>
  </si>
  <si>
    <t>2169-0345-2345-2433</t>
  </si>
  <si>
    <t>2231-0621</t>
  </si>
  <si>
    <t>3502-3178</t>
  </si>
  <si>
    <t>1715-2651-1545-xxxx</t>
  </si>
  <si>
    <t>0320-2060-2862-1300-2086</t>
  </si>
  <si>
    <t>YO1L-14</t>
  </si>
  <si>
    <t>2140</t>
  </si>
  <si>
    <t>2141</t>
  </si>
  <si>
    <t>SD300013-17</t>
  </si>
  <si>
    <t>2144</t>
  </si>
  <si>
    <t>F1 extérieur de centre (Monobloc)MC-5001</t>
  </si>
  <si>
    <t>SD300013-15</t>
  </si>
  <si>
    <t>F1 extérieur d'extrémité (Monobloc)MC-5001</t>
  </si>
  <si>
    <t>Gilles Renaud</t>
  </si>
  <si>
    <t>Sac de furnacubed 85 à 61,60$ ea</t>
  </si>
  <si>
    <t>340020469</t>
  </si>
  <si>
    <t>Heures pour installation de dalots(41$/hr)</t>
  </si>
  <si>
    <t>2147</t>
  </si>
  <si>
    <t>2148</t>
  </si>
  <si>
    <t>540007550</t>
  </si>
  <si>
    <t>2150</t>
  </si>
  <si>
    <t>C-07-GAR-003</t>
  </si>
  <si>
    <t>Cuisson de pièces réfractaire</t>
  </si>
  <si>
    <t>1440,00$</t>
  </si>
  <si>
    <t>Temps supplémentaire pour monobloc</t>
  </si>
  <si>
    <t>540007735</t>
  </si>
  <si>
    <t>4 207,00$</t>
  </si>
  <si>
    <t>Coût supplémentaire pour utilisation de mc-5001</t>
  </si>
  <si>
    <t>270111802</t>
  </si>
  <si>
    <t>One time Mold fee for- Flue and headwall caps</t>
  </si>
  <si>
    <t>0</t>
  </si>
  <si>
    <t>270111836</t>
  </si>
  <si>
    <t>One time Mold fee for outside- Flue and headwall caps</t>
  </si>
  <si>
    <t>500032657</t>
  </si>
  <si>
    <t>Outside flue cap with 2 peep hole blocks</t>
  </si>
  <si>
    <t>270112678</t>
  </si>
  <si>
    <t>500032860</t>
  </si>
  <si>
    <t>Outside headwall cap</t>
  </si>
  <si>
    <t>19 000</t>
  </si>
  <si>
    <t>February 7th 2007</t>
  </si>
  <si>
    <t>Grégoire</t>
  </si>
  <si>
    <t>500032755</t>
  </si>
  <si>
    <t>Flue cap with 2 peep hole blocks</t>
  </si>
  <si>
    <t>270112076</t>
  </si>
  <si>
    <t>500032754</t>
  </si>
  <si>
    <t>Headwall cap</t>
  </si>
  <si>
    <t>Dalle de coins</t>
  </si>
  <si>
    <t>INV-0039399</t>
  </si>
  <si>
    <t>35-00-005</t>
  </si>
  <si>
    <t>Bloc réfractaire pour brûleur à l'huile</t>
  </si>
  <si>
    <t>15 Février 07</t>
  </si>
  <si>
    <t>21 Février 07</t>
  </si>
  <si>
    <t>ECL-AL-111-05</t>
  </si>
  <si>
    <t>Sandblast sur corps piqueurs</t>
  </si>
  <si>
    <t>Thibodeau</t>
  </si>
  <si>
    <t>Moule pour dalle #43</t>
  </si>
  <si>
    <t>Moule pour dalle de pied de pallé</t>
  </si>
  <si>
    <t>Moule pour dalle de coin</t>
  </si>
  <si>
    <t>077x-329x-1408-3686-3657</t>
  </si>
  <si>
    <t>0974-116x-385x-3960-2833-1193</t>
  </si>
  <si>
    <t>Monobloc de centre "B" sans bouchon</t>
  </si>
  <si>
    <t>Monobloc de bout "A" sans bouchon</t>
  </si>
  <si>
    <t>Bouchon de monobloc de bout "A"</t>
  </si>
  <si>
    <t>336-0703007</t>
  </si>
  <si>
    <t>Bouchon de monobloc de centre "B"</t>
  </si>
  <si>
    <t>YO1L-15</t>
  </si>
  <si>
    <t>YO1L-18</t>
  </si>
  <si>
    <t>2129-2003-1894</t>
  </si>
  <si>
    <t>2691-2662</t>
  </si>
  <si>
    <t>February 20th 2007</t>
  </si>
  <si>
    <t>2173</t>
  </si>
  <si>
    <t>2174</t>
  </si>
  <si>
    <t>2175</t>
  </si>
  <si>
    <t>2176</t>
  </si>
  <si>
    <t>2177</t>
  </si>
  <si>
    <t>2178</t>
  </si>
  <si>
    <t>Kit de dalette pour 1 cuves</t>
  </si>
  <si>
    <t>2179</t>
  </si>
  <si>
    <t>Briques réfractaire 9x4,5x2,5</t>
  </si>
  <si>
    <t>Briques réfractaire 9x4,5x1,25</t>
  </si>
  <si>
    <t>Brique Isolante</t>
  </si>
  <si>
    <t>Boîte de laine réfractaire 1/2"</t>
  </si>
  <si>
    <t>Sac de mortier réfractaire prise à chaud</t>
  </si>
  <si>
    <t>Mortier réfractaire superfine</t>
  </si>
  <si>
    <t>2180</t>
  </si>
  <si>
    <t>Ciment plastic réfractaire</t>
  </si>
  <si>
    <t>Pied linéaire de papier céramique 1/4"</t>
  </si>
  <si>
    <t>2181</t>
  </si>
  <si>
    <t>SD300013-14</t>
  </si>
  <si>
    <t>2182</t>
  </si>
  <si>
    <t>2183</t>
  </si>
  <si>
    <t>Réparation d.une tundish</t>
  </si>
  <si>
    <t>2184</t>
  </si>
  <si>
    <t>Corps piqueur long</t>
  </si>
  <si>
    <t>Corps piqueur court</t>
  </si>
  <si>
    <t>2185</t>
  </si>
  <si>
    <t>2654-xxxx-3818-2372-xxxx-2557</t>
  </si>
  <si>
    <t>1397-3681-2502-3199-3589-0495</t>
  </si>
  <si>
    <t>2187</t>
  </si>
  <si>
    <t>2188</t>
  </si>
  <si>
    <t>Action</t>
  </si>
  <si>
    <t>Abrobation</t>
  </si>
  <si>
    <t>500032660</t>
  </si>
  <si>
    <t>14 000</t>
  </si>
  <si>
    <t>March 12th 2007</t>
  </si>
  <si>
    <t>15 000</t>
  </si>
  <si>
    <t>Éclaté à la cuisson</t>
  </si>
  <si>
    <t>augmenter le temps de cuisson</t>
  </si>
  <si>
    <t>notre camion</t>
  </si>
  <si>
    <t>563,00$ pour transport</t>
  </si>
  <si>
    <t>15 Mars 07</t>
  </si>
  <si>
    <t>21 Mars 07</t>
  </si>
  <si>
    <t>YO1L-16</t>
  </si>
  <si>
    <t>YO1L-19</t>
  </si>
  <si>
    <t>Kit de 4 moules pour monoblocs F1</t>
  </si>
  <si>
    <t>2197</t>
  </si>
  <si>
    <t>0160-2465-0755-0937-3434</t>
  </si>
  <si>
    <t>2244-3894-0718-1804-2891</t>
  </si>
  <si>
    <t>3958-xxxx</t>
  </si>
  <si>
    <t>2200</t>
  </si>
  <si>
    <t>2202</t>
  </si>
  <si>
    <t>Installation du réfractaire + installation d'ancrage dans une tundish</t>
  </si>
  <si>
    <t>340019346</t>
  </si>
  <si>
    <t>Transport en urgence d'une palette de dalette de côté</t>
  </si>
  <si>
    <t>340019101</t>
  </si>
  <si>
    <t>Fabrication de moule pour dallette de côté</t>
  </si>
  <si>
    <t>300.00$ ea</t>
  </si>
  <si>
    <t>2206</t>
  </si>
  <si>
    <t>x-1085-3909-x-x-2152-2197-2664</t>
  </si>
  <si>
    <t>2765-1631-2209-0863-2834-0793-2633</t>
  </si>
  <si>
    <t>2208</t>
  </si>
  <si>
    <t>2209</t>
  </si>
  <si>
    <t>2305-2176-1739-2590-1254-3796</t>
  </si>
  <si>
    <t>3777-0955-2375-3539-2346-xxxx</t>
  </si>
  <si>
    <t>Ajustement pour 104 blocs en MC-5001</t>
  </si>
  <si>
    <t>YO1L-17</t>
  </si>
  <si>
    <t>652868 Ligne 1</t>
  </si>
  <si>
    <t>652868 Ligne 2</t>
  </si>
  <si>
    <t>F1 intérieur d'extrémité (Monobloc) MC-5001</t>
  </si>
  <si>
    <t>653312 Ligne 5</t>
  </si>
  <si>
    <t>F1 intérieur de centre (Monobloc) MC-5001</t>
  </si>
  <si>
    <t>652868 Ligne 3</t>
  </si>
  <si>
    <t>F1 intérieur d'extrémité (Monobloc)  MC-5001</t>
  </si>
  <si>
    <t>653312 Ligne 4</t>
  </si>
  <si>
    <t>652870 Ligne 4</t>
  </si>
  <si>
    <t>652869 Ligne 1</t>
  </si>
  <si>
    <t>SD300013-19</t>
  </si>
  <si>
    <t>GSD642642</t>
  </si>
  <si>
    <t>Bouchon Cônique</t>
  </si>
  <si>
    <t>Dalles de toit amovible</t>
  </si>
  <si>
    <t>Utilise vib 2800 au lieu 60</t>
  </si>
  <si>
    <t>reprise</t>
  </si>
  <si>
    <t>En attente</t>
  </si>
  <si>
    <t>Goulotte de l'électrolyse sur roues</t>
  </si>
  <si>
    <t>Ajustement pour 36 blocs en MC-5001</t>
  </si>
  <si>
    <t>Couvert de carneau kit de 7 morceaux</t>
  </si>
  <si>
    <t>Moule pour fabrication de couvert de carneau (4)</t>
  </si>
  <si>
    <t>653338 Ligne 2</t>
  </si>
  <si>
    <t>653339 Ligne 3</t>
  </si>
  <si>
    <t>Cadre de passage de feux pour four à cuire</t>
  </si>
  <si>
    <t>Béton s'effrite en surface</t>
  </si>
  <si>
    <t>Arrêter d'ajouter de l'eau pour le flattage</t>
  </si>
  <si>
    <t>15 Avril 07</t>
  </si>
  <si>
    <t>21 Avril 07</t>
  </si>
  <si>
    <t>3027-3670-2254-xxxx</t>
  </si>
  <si>
    <t>3823-2453-xxxx-2186</t>
  </si>
  <si>
    <t>366,72$/boîte</t>
  </si>
  <si>
    <t>Boîte de bois pour carbone</t>
  </si>
  <si>
    <t>YO1L-20</t>
  </si>
  <si>
    <t>palette à été acrocher avec lift 10 brisé</t>
  </si>
  <si>
    <t>YO1L-21</t>
  </si>
  <si>
    <t>Corps piqueur retourné (NC)</t>
  </si>
  <si>
    <t>Briques isolante 9x4,5x2,5</t>
  </si>
  <si>
    <t>589019 entente 60-11010931</t>
  </si>
  <si>
    <t>07-4290</t>
  </si>
  <si>
    <t>Boîte de laine réfractaire 1/2 #6 50pi carré</t>
  </si>
  <si>
    <t>Cuisson de corps piqueur</t>
  </si>
  <si>
    <t>Corps piqueur</t>
  </si>
  <si>
    <t>Retour (croche)</t>
  </si>
  <si>
    <t>1191-xxxx-3166-2484-2865-3875-3409-xxxx-xxxx-1924</t>
  </si>
  <si>
    <t>3092-3886-2820</t>
  </si>
  <si>
    <t>No charge( bague croche)</t>
  </si>
  <si>
    <t>500410781</t>
  </si>
  <si>
    <t>Séparateur de goulotte Item 12</t>
  </si>
  <si>
    <t>YO1L-22</t>
  </si>
  <si>
    <t>245,64$</t>
  </si>
  <si>
    <t>Extensionneur pour pousser couvert de carneau central</t>
  </si>
  <si>
    <t>Couvert de carneau kit de 7 morceaux(F1 Ouest)</t>
  </si>
  <si>
    <t>3103-3315-1194-3852-2701-1508-2535-3944-3402-3568-2190-1699</t>
  </si>
  <si>
    <t>Monobloc intérieur (vieux four)</t>
  </si>
  <si>
    <t>Monobloc extérieur (vieux four)</t>
  </si>
  <si>
    <t>YO1L-23</t>
  </si>
  <si>
    <t>1870-0948-xxxx-4207</t>
  </si>
  <si>
    <t>1852-3286-2641</t>
  </si>
  <si>
    <t>Couvert de carneau kit de 7 morceaux(F2 Ouest)</t>
  </si>
  <si>
    <t>15 Mai 07</t>
  </si>
  <si>
    <t>21 Mai 07</t>
  </si>
  <si>
    <t>2278</t>
  </si>
  <si>
    <t>Couvert de carneau kit de 7 morceaux(F2 Est)</t>
  </si>
  <si>
    <t>Sacs de ciment réfractaire</t>
  </si>
  <si>
    <t>Boîte d'aiguille SS304</t>
  </si>
  <si>
    <t>Richard L'espérance</t>
  </si>
  <si>
    <t>2343-304019281989-xxxx-xxxx-3712-xxxx-2405-0089-3508</t>
  </si>
  <si>
    <t>YO1L-24</t>
  </si>
  <si>
    <t>Dalle casser chez client</t>
  </si>
  <si>
    <t>Installer paneau sur palette pour renforcir</t>
  </si>
  <si>
    <t>336-0709565</t>
  </si>
  <si>
    <t>336-0709566</t>
  </si>
  <si>
    <t>373674</t>
  </si>
  <si>
    <t>Kits de dallette pour 1 cuves</t>
  </si>
  <si>
    <t>Dalles de coin</t>
  </si>
  <si>
    <t>coupe de dalot</t>
  </si>
  <si>
    <t>Fonderie</t>
  </si>
  <si>
    <t>Groove</t>
  </si>
  <si>
    <t>15 Juin 07</t>
  </si>
  <si>
    <t>21 Juin 07</t>
  </si>
  <si>
    <t>Briqueter un trou de Fenêtre chez ABI</t>
  </si>
  <si>
    <t>Un morceau à casser en démoulant le trou</t>
  </si>
  <si>
    <t>Réparation +Tuyau en pvc avec laine pour les autre</t>
  </si>
  <si>
    <t>3183-2523-1118-1175-0267</t>
  </si>
  <si>
    <t>2069-1971-1566-1445</t>
  </si>
  <si>
    <t>1078-1640-0689-3222-2323-0314-1579-2073-2470-2426-1491-0999</t>
  </si>
  <si>
    <t>Heures pour madrier Carbone</t>
  </si>
  <si>
    <t>C-RIOC07-005</t>
  </si>
  <si>
    <t>FBBLOC**REFR*1</t>
  </si>
  <si>
    <t>Paire de bloc de voute</t>
  </si>
  <si>
    <t>Jean Riopel inc.</t>
  </si>
  <si>
    <t>Couvert de four Junker</t>
  </si>
  <si>
    <t>653340</t>
  </si>
  <si>
    <t>F2 extérieur de centre (Monobloc)MC-5001</t>
  </si>
  <si>
    <t>653341</t>
  </si>
  <si>
    <t>F2 extérieur d'extrémité (Monobloc)MC-5001</t>
  </si>
  <si>
    <t>0476-1117-3095-0785-2162-0565-2500-xxxx-3130-xxxx</t>
  </si>
  <si>
    <t>2497-xxxx-3570-2338-3139-1616-2123</t>
  </si>
  <si>
    <t>YO1L-25</t>
  </si>
  <si>
    <t>Dalles de plancher pour four de maintien</t>
  </si>
  <si>
    <t>plaque du fond à courbé</t>
  </si>
  <si>
    <t>retravailler le moule si autre commande</t>
  </si>
  <si>
    <t>540010940</t>
  </si>
  <si>
    <t>Réfection d'une petites Tundish</t>
  </si>
  <si>
    <t>15 Juillet 07</t>
  </si>
  <si>
    <t>21 Juillet 07</t>
  </si>
  <si>
    <t>Heure pour travaux sur auge</t>
  </si>
  <si>
    <t>Boîte de Béton plastique</t>
  </si>
  <si>
    <t>41$/hr + 37$/blue ram</t>
  </si>
  <si>
    <t>YO1L-26</t>
  </si>
  <si>
    <t>3935-2326-1526-1966-0952-xxxx-3849-1629-0711-xxxx</t>
  </si>
  <si>
    <t>2161-0063</t>
  </si>
  <si>
    <t>NC reprise</t>
  </si>
  <si>
    <t>15 Août 07</t>
  </si>
  <si>
    <t>21 Août 07</t>
  </si>
  <si>
    <t>SD300013-23</t>
  </si>
  <si>
    <t>Bouchon conique pour répartiteur de billette</t>
  </si>
  <si>
    <t>C-BLAA07-007</t>
  </si>
  <si>
    <t>FOTEMPS*CUIS*2</t>
  </si>
  <si>
    <t>Cuisson de 8 pcs en réfractaire</t>
  </si>
  <si>
    <t>Cuisson de 12 pcs en réfractaire</t>
  </si>
  <si>
    <t>2352</t>
  </si>
  <si>
    <t>3433-2732-1337-xxx</t>
  </si>
  <si>
    <t>0466-3212-xxx</t>
  </si>
  <si>
    <t>2298-3216-1686-2829-3798-1102-xxxxx-0203-1347-3073-3396</t>
  </si>
  <si>
    <t>2359</t>
  </si>
  <si>
    <t>xxxx-xxxx-xxxx-xxxx-0907-xxxx-0719-3919-0994</t>
  </si>
  <si>
    <t>2815-0178-2134-1533-1744-3634</t>
  </si>
  <si>
    <t>2210-0307-2538-0146-3725-3805</t>
  </si>
  <si>
    <t>Armature de surplus (changement couvert de balance)</t>
  </si>
  <si>
    <t>Madrier</t>
  </si>
  <si>
    <t>41$/hr</t>
  </si>
  <si>
    <t>Réfection de dalle de béton pour balance</t>
  </si>
  <si>
    <t>Réparation du frame d'une goulotte sur roue</t>
  </si>
  <si>
    <t>Coupe de réfractaire</t>
  </si>
  <si>
    <t>Groove dans réfractaire</t>
  </si>
  <si>
    <t>Tube de Fiberfrax</t>
  </si>
  <si>
    <t>Protecteur des colonnes plan 0028-00111/0302</t>
  </si>
  <si>
    <t>Protecteur des colonnes plan 0028-00111/0317</t>
  </si>
  <si>
    <t>Transport Baie Comeau</t>
  </si>
  <si>
    <t>15 Septembre 07</t>
  </si>
  <si>
    <t>21 Septembre 07</t>
  </si>
  <si>
    <t>Cuisson de 18 pcs en réfractaire</t>
  </si>
  <si>
    <t>Fer angle pour boîte de bois au carbone</t>
  </si>
  <si>
    <t>Sandblaster moule</t>
  </si>
  <si>
    <t>Dalles amovibles selon plan 506-00130/0014</t>
  </si>
  <si>
    <t>YO1L-28</t>
  </si>
  <si>
    <t>Pas toujour lisse et diforme</t>
  </si>
  <si>
    <t>oui #17</t>
  </si>
  <si>
    <t>D57739</t>
  </si>
  <si>
    <t>Pastille pour fond de poche à bain</t>
  </si>
  <si>
    <t>2716-1288-1525-1309-2238-2423-1157-0040-xxxx</t>
  </si>
  <si>
    <t>15 Octobre 07</t>
  </si>
  <si>
    <t>21 Octobre 07</t>
  </si>
  <si>
    <t>1745-0913-2072-166x-3235</t>
  </si>
  <si>
    <t>Goulotte du basculeur 0323CN053</t>
  </si>
  <si>
    <t>SD300013-24</t>
  </si>
  <si>
    <t>Ivaco spout 2 weeks</t>
  </si>
  <si>
    <t>2475-0840-2627-2057-xxxx</t>
  </si>
  <si>
    <t>2577-2840-1422</t>
  </si>
  <si>
    <t>YO1L-27</t>
  </si>
  <si>
    <t>Monobloc extérieur FAC #3 et 4</t>
  </si>
  <si>
    <t>Monobloc intérieur FAC #3 et 4</t>
  </si>
  <si>
    <t>Thibodeau inc.</t>
  </si>
  <si>
    <t xml:space="preserve">Nid de poule </t>
  </si>
  <si>
    <t>Réparer bien vibre la marche</t>
  </si>
  <si>
    <t>xxxx-2285-2320-2754-0667</t>
  </si>
  <si>
    <t>xxxx-0801-2081-3136-xxxx-0498</t>
  </si>
  <si>
    <t>Corps piqueur Long</t>
  </si>
  <si>
    <t>0595-3173-3522-0729-3104-2407</t>
  </si>
  <si>
    <t>xxxx-1242-0709-2597-3164</t>
  </si>
  <si>
    <t>Poche de coulée pour scellement des anodes (REPRISE)</t>
  </si>
  <si>
    <t>Pas toujour lisse et difforme</t>
  </si>
  <si>
    <t>en cours#17</t>
  </si>
  <si>
    <t>15 Novembre 07</t>
  </si>
  <si>
    <t>21 Novembre 07</t>
  </si>
  <si>
    <t>Corps piqueur retourné (structure non-conforme)</t>
  </si>
  <si>
    <t>Kits de dallette pour 1 cuves(incluant dalle de coin pour 12 cuves)</t>
  </si>
  <si>
    <t>Monobloc int FAC #1 et 2</t>
  </si>
  <si>
    <t>Monobloc ext FAC #1 et 2</t>
  </si>
  <si>
    <t>1267-xxxx-2628-3028-2014-xxxx</t>
  </si>
  <si>
    <t>1036-xxxx-xxxx-2913-1067-2959</t>
  </si>
  <si>
    <t>YO1L-29</t>
  </si>
  <si>
    <t>15 Décembre 07</t>
  </si>
  <si>
    <t>21 Décembre 07</t>
  </si>
  <si>
    <t>3697-2403-xxxx-1323</t>
  </si>
  <si>
    <t>0535-1448-0590</t>
  </si>
  <si>
    <t>Modification pour 4 moules de monobloc</t>
  </si>
  <si>
    <t>2 kit pour réparer Vibrator pour poche de coulé(532,51$)</t>
  </si>
  <si>
    <t>540014606</t>
  </si>
  <si>
    <t>Y01L-30</t>
  </si>
  <si>
    <t>Sac de ciment réfractaire</t>
  </si>
  <si>
    <t>Chaudière de mortier</t>
  </si>
  <si>
    <t>Steve Chrétien</t>
  </si>
  <si>
    <t>Pied carré de papier céramique 1/8"</t>
  </si>
  <si>
    <t>Goulotte du basculeur</t>
  </si>
  <si>
    <t>Kits de dallette pour 1 cuves(excluant dalle de coin)</t>
  </si>
  <si>
    <t>C-LIGS07-008</t>
  </si>
  <si>
    <t>FBBLOC**briq*1</t>
  </si>
  <si>
    <t>Brique réfractaire pour nez de décharge de grille mobile</t>
  </si>
  <si>
    <t>Sameday</t>
  </si>
  <si>
    <t>3794-3860-3719-3285-xxxx</t>
  </si>
  <si>
    <t>2151-2163-3013-1981</t>
  </si>
  <si>
    <t>3173-2959-3522-0595</t>
  </si>
  <si>
    <t>Reprise sans frais</t>
  </si>
  <si>
    <t>15 Janvier 08</t>
  </si>
  <si>
    <t>21 Janvier 08</t>
  </si>
  <si>
    <t>Loomis #KJ-1908</t>
  </si>
  <si>
    <t>Boîte de plastique réfractaire</t>
  </si>
  <si>
    <t>YO1L-31</t>
  </si>
  <si>
    <t>Couvert du four à induction</t>
  </si>
  <si>
    <t>3699-xxxx-2653-3631-2736</t>
  </si>
  <si>
    <t>3846-2024-0542-xxxx-03xx-1421</t>
  </si>
  <si>
    <t>Kits de dallette pour 1 cuves(incluant dalle de coin pour 16 cuve)</t>
  </si>
  <si>
    <t>Poigné, moule et ancrage pour 450</t>
  </si>
  <si>
    <t xml:space="preserve">La bolt se brise rapidement </t>
  </si>
  <si>
    <t>Faire avec bolt interchangeable</t>
  </si>
  <si>
    <t>Réparation couvert de filtre chez PM moteur</t>
  </si>
  <si>
    <t>Goulotte sur roues(goulotte des Hall)</t>
  </si>
  <si>
    <t>xxxx-0208-xxxx-2952-3715-0398</t>
  </si>
  <si>
    <t>xxxx-3516-xxxx-2933-0509-2851</t>
  </si>
  <si>
    <t>15 Février 08</t>
  </si>
  <si>
    <t>21 Février 08</t>
  </si>
  <si>
    <t>Y01L-33</t>
  </si>
  <si>
    <t>Bloc 450 pour passage de feu (224x170x490mm)</t>
  </si>
  <si>
    <t>SD300013-27</t>
  </si>
  <si>
    <t>3084-xxxx-xxxx-3081-1141-2189-1274-2342</t>
  </si>
  <si>
    <t>3156-2622-2711-1103-3372-3327</t>
  </si>
  <si>
    <t>xxxx-2600-2417-3521-3154-2630-xxxx</t>
  </si>
  <si>
    <t>YO1L-32</t>
  </si>
  <si>
    <t>Dalle de béton pour cuves (506-00130/0015)</t>
  </si>
  <si>
    <t>15 Mars 08</t>
  </si>
  <si>
    <t>21 Mars 08</t>
  </si>
  <si>
    <t>Ajustement des coûts de 24 monoblocs pour 2008</t>
  </si>
  <si>
    <t>Moules pour 450</t>
  </si>
  <si>
    <t>Réparation du vibrateur des poches de coulé</t>
  </si>
  <si>
    <t>Bloc 450</t>
  </si>
  <si>
    <t>Éric</t>
  </si>
  <si>
    <t>Tête de transversaux</t>
  </si>
  <si>
    <t>Couronnement pour transversaux</t>
  </si>
  <si>
    <t>Partance pour transversaux</t>
  </si>
  <si>
    <t>Chaudière de Mortier réfractaire "superfine"</t>
  </si>
  <si>
    <t>Allège 35"</t>
  </si>
  <si>
    <t>588108 entente 40-110-13071</t>
  </si>
  <si>
    <t>Boisseaux d'argile 8"</t>
  </si>
  <si>
    <t>0256-2126-2720-3102-3308-xxxx</t>
  </si>
  <si>
    <t>xxxx-1096-0004-xxxx-3705</t>
  </si>
  <si>
    <t>Tête pas au niveau</t>
  </si>
  <si>
    <t>Sensibiliser les briqueteurs</t>
  </si>
  <si>
    <t>oui #18</t>
  </si>
  <si>
    <t>2680-xxxx-xxxx-3684-xxxx-3747-1772</t>
  </si>
  <si>
    <t>2122-3824-xxxx-3043-3869</t>
  </si>
  <si>
    <t>attente</t>
  </si>
  <si>
    <t>Partance pour transversaux pour surplus</t>
  </si>
  <si>
    <t>Tuile de plancher pour devant de four</t>
  </si>
  <si>
    <t>Plaquette pour passage de feu(petite)</t>
  </si>
  <si>
    <t>Tête de transversaux complet</t>
  </si>
  <si>
    <t>540017361</t>
  </si>
  <si>
    <t>Base pour free standing</t>
  </si>
  <si>
    <t>Cadre de passage de feu</t>
  </si>
  <si>
    <t>540016527</t>
  </si>
  <si>
    <t>Couvert d'ouvreau</t>
  </si>
  <si>
    <t>Sacs de Mortier réfractaire prise à chaud</t>
  </si>
  <si>
    <t>Boîte de ciment plastic réfractaire</t>
  </si>
  <si>
    <t>580121 entente 40-110-13068</t>
  </si>
  <si>
    <t>Papier céramique 1/4 " (pied carré)</t>
  </si>
  <si>
    <t>15 Avril 08</t>
  </si>
  <si>
    <t>21 Avril 08</t>
  </si>
  <si>
    <t>0232-3211-0936-3921-3817-0359</t>
  </si>
  <si>
    <t>Tête free standing</t>
  </si>
  <si>
    <t>1297-2266-1170-3795-3274</t>
  </si>
  <si>
    <t>1608-2638-xxxx-2448</t>
  </si>
  <si>
    <t>1238,04$</t>
  </si>
  <si>
    <t>Sac de furnacubed 85 à 68,78$ ea</t>
  </si>
  <si>
    <t>Cuisson de 2 plaques</t>
  </si>
  <si>
    <t>Pattern charge to change outside flue top mold</t>
  </si>
  <si>
    <t>Plaquette pour passage de feu(grosse)</t>
  </si>
  <si>
    <t>Moule pour Grosse dalle de voute</t>
  </si>
  <si>
    <t>Moule pour petite dalle de voute</t>
  </si>
  <si>
    <t>1 Mai 08</t>
  </si>
  <si>
    <t>Tête de transversaux free standing</t>
  </si>
  <si>
    <t>Partance pour free standing</t>
  </si>
  <si>
    <t>0684-2847-2612-3303-0018</t>
  </si>
  <si>
    <t>1173-1037-3490-1532-1591-2095-2655</t>
  </si>
  <si>
    <t>21 Mai 08</t>
  </si>
  <si>
    <t>18 madrier et 3 boîte de bois</t>
  </si>
  <si>
    <t>Unbaked flue tops</t>
  </si>
  <si>
    <t>May-21-2008</t>
  </si>
  <si>
    <t>Best transport</t>
  </si>
  <si>
    <t>YO1L-34</t>
  </si>
  <si>
    <t>Cuisson de 9 plaques</t>
  </si>
  <si>
    <t>431,40</t>
  </si>
  <si>
    <t>fabrication de 6 couvert de bois</t>
  </si>
  <si>
    <t>Compléter base en tête free standing</t>
  </si>
  <si>
    <t>580929 entente 40-110-13071</t>
  </si>
  <si>
    <t>Rumford troats 30"</t>
  </si>
  <si>
    <t>Tête croche verticalement</t>
  </si>
  <si>
    <t>Resensibilisation des gars et revoir toutes les tête sur le plancher</t>
  </si>
  <si>
    <t>xxxx-1519-1861-3538-2547-0432</t>
  </si>
  <si>
    <t>3771-3305-xxxx-3052-2481-0007</t>
  </si>
  <si>
    <t>440</t>
  </si>
  <si>
    <t>Sciage de brique par techni forage (brick A en AL)</t>
  </si>
  <si>
    <t>Cadre pas au niveau</t>
  </si>
  <si>
    <t>n'étais pas vraiment exiger au départ, maintenan on shim avec carton avant de couler</t>
  </si>
  <si>
    <t>xxxx-3094-2603-3070-3626-0253</t>
  </si>
  <si>
    <t>1456-3505-2522-3454-xxxx-3830</t>
  </si>
  <si>
    <t>21 Juin 08</t>
  </si>
  <si>
    <t>Assemblage de Quick Attache</t>
  </si>
  <si>
    <t>153,00$</t>
  </si>
  <si>
    <t>3 cadre d'acier de spare pour tête de transverseaux</t>
  </si>
  <si>
    <t>1654-0598-xxxx-1367-2039-3112-3109-2334-3928</t>
  </si>
  <si>
    <t>Dalle de voute pour four à maintien</t>
  </si>
  <si>
    <t>Petite dalle de voute pour four à maintien</t>
  </si>
  <si>
    <t>Bloc démouler et pas assez sécher</t>
  </si>
  <si>
    <t>Si test du marteau ne passe pas, on laisse dans le moule</t>
  </si>
  <si>
    <t>xxxxx-0236-0221-2567-1140-2924</t>
  </si>
  <si>
    <t>2243-0708-xxxx-3511-3733-3558</t>
  </si>
  <si>
    <t>Sac de ciment réfractaire MC-5001</t>
  </si>
  <si>
    <t>0026727</t>
  </si>
  <si>
    <t>Brique ABF-18</t>
  </si>
  <si>
    <t>xxxx-1011-1324-3107-2708-2395</t>
  </si>
  <si>
    <t>3482-3212-3326-3346-1093</t>
  </si>
  <si>
    <t>Push out</t>
  </si>
  <si>
    <t>YO1L-35</t>
  </si>
  <si>
    <t>21 Juillet 08</t>
  </si>
  <si>
    <t>540018915</t>
  </si>
  <si>
    <t>2780</t>
  </si>
  <si>
    <t>Palette de béton fast fire 60 AL et 80AL</t>
  </si>
  <si>
    <t>2789</t>
  </si>
  <si>
    <t>F1 intérieur de centre (Monobloc)MC-5001 avec aiguille</t>
  </si>
  <si>
    <t>F1 intérieur d'extrémité (Monobloc)MC-5001 avec aiguille</t>
  </si>
  <si>
    <t>3 armoire pour carbone</t>
  </si>
  <si>
    <t>modification de 7 moules pour alonger de 10mm</t>
  </si>
  <si>
    <t>brick d'ancrage 9"</t>
  </si>
  <si>
    <t>C-Clip</t>
  </si>
  <si>
    <t>Hrs à temps simple</t>
  </si>
  <si>
    <t>Hrs à temps demi</t>
  </si>
  <si>
    <t>Pi2 de laine 1/8"</t>
  </si>
  <si>
    <t>2785A</t>
  </si>
  <si>
    <t>2794</t>
  </si>
  <si>
    <t>2803</t>
  </si>
  <si>
    <t>2807</t>
  </si>
  <si>
    <t>Pastille poche à bain</t>
  </si>
  <si>
    <t>coût selon fichier "coût four #3</t>
  </si>
  <si>
    <t>Réparation de couvert de four Junker en urgence</t>
  </si>
  <si>
    <t>Refaire couvert de four Junker en neuf</t>
  </si>
  <si>
    <t>Y01L-36</t>
  </si>
  <si>
    <t>2815</t>
  </si>
  <si>
    <t>Kit de Sika 123</t>
  </si>
  <si>
    <t>3 Couvert électrique</t>
  </si>
  <si>
    <t>Palette de béton fast fire 80AL</t>
  </si>
  <si>
    <t>coût selon fichier "coût sbi 16sept08"</t>
  </si>
  <si>
    <t>12 blocs isolant pour carneau</t>
  </si>
  <si>
    <t>Coût job#5-6</t>
  </si>
  <si>
    <t>21 Août 08</t>
  </si>
  <si>
    <t>21 Septembre 08</t>
  </si>
  <si>
    <t>YO1L-37</t>
  </si>
  <si>
    <t>Coût job#7</t>
  </si>
  <si>
    <t>Coût job#8</t>
  </si>
  <si>
    <t>21 Octobre 08</t>
  </si>
  <si>
    <t>Frais pour mur préfab et boîte de bois</t>
  </si>
  <si>
    <t>boîte de laine 1/2", 50pieds^2</t>
  </si>
  <si>
    <t>08-5273</t>
  </si>
  <si>
    <t>Boîte de laine 1" , 100pieds^2</t>
  </si>
  <si>
    <t>Réparation four #3 (2 palette de 60AL 5 de 80AL et 1 de insulcrete 22</t>
  </si>
  <si>
    <t>Séparateur de four</t>
  </si>
  <si>
    <t>175,00$/ea</t>
  </si>
  <si>
    <t>270188538-1</t>
  </si>
  <si>
    <t>Center Headwall cap</t>
  </si>
  <si>
    <t>november 17th 2008</t>
  </si>
  <si>
    <t>Custumer</t>
  </si>
  <si>
    <t>Call pour livraison de plastic (4hrs) Demande de Pierre Fournier</t>
  </si>
  <si>
    <t>21 Novembre 08</t>
  </si>
  <si>
    <t>Retour pour réparation</t>
  </si>
  <si>
    <t>Coulé 50 dalles pour réparationdes carneaux</t>
  </si>
  <si>
    <t>YO1L-38</t>
  </si>
  <si>
    <t>Réparation de carneau et briques</t>
  </si>
  <si>
    <t>Porte # 3</t>
  </si>
  <si>
    <t>Brick d'ancrage 12"</t>
  </si>
  <si>
    <t>Coupe de brick</t>
  </si>
  <si>
    <t>C-clip SS310 3/16" plier</t>
  </si>
  <si>
    <t>Livraison</t>
  </si>
  <si>
    <t>INV-0045164</t>
  </si>
  <si>
    <t>YO1L-39</t>
  </si>
  <si>
    <t>Y01L-40</t>
  </si>
  <si>
    <t>Porte # 1</t>
  </si>
  <si>
    <t>2907A</t>
  </si>
  <si>
    <t>corps piqueur long</t>
  </si>
  <si>
    <t>client</t>
  </si>
  <si>
    <t>corps piqueur court</t>
  </si>
  <si>
    <t>16-jan.-09</t>
  </si>
  <si>
    <t>Porte # 22</t>
  </si>
  <si>
    <t>Porte # 05</t>
  </si>
  <si>
    <t>Transport du Béton</t>
  </si>
  <si>
    <t>Transport de la porte</t>
  </si>
  <si>
    <t>Porte # 21</t>
  </si>
  <si>
    <t>Acier et réparation par Hydrexcel</t>
  </si>
  <si>
    <t>Cassage 9 hrs</t>
  </si>
  <si>
    <t>Disposition du béton</t>
  </si>
  <si>
    <t>Porte # 04</t>
  </si>
  <si>
    <t>21 Décembre 08</t>
  </si>
  <si>
    <t>Mortier réfractaire prise à chaud</t>
  </si>
  <si>
    <t>Mortier réfractaire "air setting"</t>
  </si>
  <si>
    <t>Brique à feu 9 X 4,5 X 2,5</t>
  </si>
  <si>
    <t>28-164-8048</t>
  </si>
  <si>
    <t>Boisseaux d'argile 8" dia.</t>
  </si>
  <si>
    <t>Béton pour réparation du four #1</t>
  </si>
  <si>
    <t>Cuisson de réfractaire de 18 pcs</t>
  </si>
  <si>
    <t>YO1L-41</t>
  </si>
  <si>
    <t>Transport pour Batch gun de SBI</t>
  </si>
  <si>
    <t>Lbs de Hyal Lite28</t>
  </si>
  <si>
    <t>Lbs de FF60AL</t>
  </si>
  <si>
    <t>Lbs de FF80AL</t>
  </si>
  <si>
    <t>SD300013-29</t>
  </si>
  <si>
    <t>SD300013-31</t>
  </si>
  <si>
    <t>SD300013-30</t>
  </si>
  <si>
    <t>YO1L-42</t>
  </si>
  <si>
    <t>Brique à feu 9 X 4,5 X 1,25</t>
  </si>
  <si>
    <t>Brique isolante 9 x 4,5 x 2,5</t>
  </si>
  <si>
    <t>Boîte de laine 1/2", 50pieds^2</t>
  </si>
  <si>
    <t>Ciment plastique</t>
  </si>
  <si>
    <t>28-164-8088 entente 110-15550</t>
  </si>
  <si>
    <t>Pied carré de papier céramique 1/4"</t>
  </si>
  <si>
    <t>Location de mélangeur à béton</t>
  </si>
  <si>
    <t>Location de machine à gunite</t>
  </si>
  <si>
    <t>Location de pompe à béton régulier</t>
  </si>
  <si>
    <t>Location de marteau pneumatique</t>
  </si>
  <si>
    <t>Location de compresseur à air</t>
  </si>
  <si>
    <t>Sacs de ciment réfractaire pour gunite</t>
  </si>
  <si>
    <t>Ensemble de brique d'ancrage pour plastique</t>
  </si>
  <si>
    <t>Boîtes de plastiques</t>
  </si>
  <si>
    <t>Ancrages acier doux 3" avec boulons et écrous</t>
  </si>
  <si>
    <t>Saloppette de protection</t>
  </si>
  <si>
    <t>Lunette de sécurité</t>
  </si>
  <si>
    <t>Gants de travail</t>
  </si>
  <si>
    <t>28-164-8068 entente 40-110-15541</t>
  </si>
  <si>
    <t>Visières</t>
  </si>
  <si>
    <t>Calcul d'ingénierie avec sceau</t>
  </si>
  <si>
    <t>2952A</t>
  </si>
  <si>
    <t>Sacs de ciment réfractaire 50 Lbs</t>
  </si>
  <si>
    <t>Inside Flue cap</t>
  </si>
  <si>
    <t>270188538-2</t>
  </si>
  <si>
    <t>Inside Headwall</t>
  </si>
  <si>
    <t>March 16th 2009</t>
  </si>
  <si>
    <t>Customer</t>
  </si>
  <si>
    <t>Pad isolant</t>
  </si>
  <si>
    <t>Laine réfractaire 2' large x 1" d'épais</t>
  </si>
  <si>
    <t>C-clamp pour brick d'ancrage</t>
  </si>
  <si>
    <t>Briques d'ancrage</t>
  </si>
  <si>
    <t>28-164-8138 #entente110-17462</t>
  </si>
  <si>
    <t>15030100</t>
  </si>
  <si>
    <t>Heures pour assistance et formation</t>
  </si>
  <si>
    <t>200809696entente#30-110-15535</t>
  </si>
  <si>
    <t>Contreplaqué 3/4"</t>
  </si>
  <si>
    <t>Bois 2 x 4 x 10</t>
  </si>
  <si>
    <t>Ciment régulier pré-mélanger</t>
  </si>
  <si>
    <t>200809793 entente#30-110-15535</t>
  </si>
  <si>
    <t>Y01L-43</t>
  </si>
  <si>
    <t>SD300013-32</t>
  </si>
  <si>
    <t>Kit de dalles isolante pour cuves</t>
  </si>
  <si>
    <t>Réception de palette</t>
  </si>
  <si>
    <t>Palette en inventaire</t>
  </si>
  <si>
    <t>Entreposage</t>
  </si>
  <si>
    <t>Location d'espace pour Rig</t>
  </si>
  <si>
    <t>fonderie</t>
  </si>
  <si>
    <t>Réception de palette (12$)</t>
  </si>
  <si>
    <t>Palette en inventaire (6$)</t>
  </si>
  <si>
    <t>Location d'espace pour Rig (100$)</t>
  </si>
  <si>
    <t>Entreposage et livraison de carton</t>
  </si>
  <si>
    <t>F2 extérieur de centre (Monobloc)</t>
  </si>
  <si>
    <t>F2 extérieur d'extrémité (Monobloc)</t>
  </si>
  <si>
    <t>B-28537</t>
  </si>
  <si>
    <t>Écran thermique</t>
  </si>
  <si>
    <t>livrer75$, rapporter Rig75$ et mettre de l'essence32,30$</t>
  </si>
  <si>
    <t>540023692ECM</t>
  </si>
  <si>
    <t>540023491:1</t>
  </si>
  <si>
    <t>340053280:1</t>
  </si>
  <si>
    <t>Réparation de l'acier de corps piqueurs</t>
  </si>
  <si>
    <t>204,60/ea</t>
  </si>
  <si>
    <t>Cuisson d'injecteur</t>
  </si>
  <si>
    <t>540023491:2</t>
  </si>
  <si>
    <t>Quartier de haut de four</t>
  </si>
  <si>
    <t>Quartier de bas de four</t>
  </si>
  <si>
    <t>Dalle de béton pour cuve serie 3 plan 506-00130/0015</t>
  </si>
  <si>
    <t>Monobloc int FAC #3 et 4 Repère #4</t>
  </si>
  <si>
    <t>Monobloc int FAC #3 et 4 Repère #2</t>
  </si>
  <si>
    <t>Monobloc ext FAC #3 et 4 Repère #3</t>
  </si>
  <si>
    <t>Monobloc ext FAC #3 et 4 Repère #1</t>
  </si>
  <si>
    <t>CELIB_DAL1481,001</t>
  </si>
  <si>
    <t>Arch avec cuisson</t>
  </si>
  <si>
    <t>Arch sans cuisson avec aiguille</t>
  </si>
  <si>
    <t>#540023491:2</t>
  </si>
  <si>
    <t>dalle de coté</t>
  </si>
  <si>
    <t>mbi</t>
  </si>
  <si>
    <t>540023491:3</t>
  </si>
  <si>
    <t>540023491:5</t>
  </si>
  <si>
    <t>540023491:6</t>
  </si>
  <si>
    <t>540023491:4</t>
  </si>
  <si>
    <t>Couvert de préchauffe pour creuset</t>
  </si>
  <si>
    <t>Travaux à facturer au carbone</t>
  </si>
  <si>
    <t>Gilles</t>
  </si>
  <si>
    <t>Semaines de location Mixeur à axe verticale 2000 Lbs</t>
  </si>
  <si>
    <t>Acier à réparer</t>
  </si>
  <si>
    <t>340053280:2</t>
  </si>
  <si>
    <t>R09-1990</t>
  </si>
  <si>
    <t>Chaudière de Mortier réfractaire</t>
  </si>
  <si>
    <t>540025258EMC</t>
  </si>
  <si>
    <t>Réparation de couvert de filtre à dalle</t>
  </si>
  <si>
    <t>F1 intérieur de centre (Monobloc) 173mm</t>
  </si>
  <si>
    <t>F1 intérieur d'extrémité (Monobloc)173mm</t>
  </si>
  <si>
    <t>Bloc 450 (530 &amp;490mm)</t>
  </si>
  <si>
    <t>340053280:3</t>
  </si>
  <si>
    <t>540025361EMC</t>
  </si>
  <si>
    <t>Rénovation de cadre de monobloc</t>
  </si>
  <si>
    <t>540023491:7</t>
  </si>
  <si>
    <t>31-aout-09</t>
  </si>
  <si>
    <t>540025613EMC</t>
  </si>
  <si>
    <t>Carol</t>
  </si>
  <si>
    <t>Sacs de béton isolant</t>
  </si>
  <si>
    <t>poche de cement réfractaire</t>
  </si>
  <si>
    <t>Brique réfractaire 9x4,5x2,5</t>
  </si>
  <si>
    <t>Brique réfractaire 9x4,5x1,25</t>
  </si>
  <si>
    <t>Chaudière de mortier réfractaire</t>
  </si>
  <si>
    <t>Pied carré de laine céramique 1"</t>
  </si>
  <si>
    <t>Simon Lauzière</t>
  </si>
  <si>
    <t>Lbs d'aiguille 1" ondulée SS304</t>
  </si>
  <si>
    <t>Moule pour monobloc 173mm</t>
  </si>
  <si>
    <t>540025856ECM</t>
  </si>
  <si>
    <t>Modification de moule pour monobloc 173mm</t>
  </si>
  <si>
    <t>540025755ECM</t>
  </si>
  <si>
    <t>Moule pour dallette de coin avec coche de 2"</t>
  </si>
  <si>
    <t>Carbone ABI</t>
  </si>
  <si>
    <t>1032,32 $ pour madrier d'échaffaud au Carbone</t>
  </si>
  <si>
    <t>claude</t>
  </si>
  <si>
    <t>heures pour cassage de béton à 40$/hr</t>
  </si>
  <si>
    <t>Gilles renauld</t>
  </si>
  <si>
    <t>Cuisson de plaque + brûleur</t>
  </si>
  <si>
    <t>540023491:8</t>
  </si>
  <si>
    <t>F2 intérieur de centre</t>
  </si>
  <si>
    <t>F2 intérieur d'extrémité</t>
  </si>
  <si>
    <t>F1 intérieur de centre</t>
  </si>
  <si>
    <t>F1 intérieur d'extrémité</t>
  </si>
  <si>
    <t>540023491:10</t>
  </si>
  <si>
    <t>540023491:9</t>
  </si>
  <si>
    <t>Separateur de goulotte</t>
  </si>
  <si>
    <t>ABF-18</t>
  </si>
  <si>
    <t>ABF-17</t>
  </si>
  <si>
    <t>Location de Mixeur 2000Lbs à 250$</t>
  </si>
  <si>
    <t>Sacs de béton isolant Rescocast 7</t>
  </si>
  <si>
    <t>25,00$/ea</t>
  </si>
  <si>
    <t>270230684:1</t>
  </si>
  <si>
    <t>Inside Headwall cap</t>
  </si>
  <si>
    <t>october 21st 2009</t>
  </si>
  <si>
    <t>340053280:4</t>
  </si>
  <si>
    <t>540026679ECM</t>
  </si>
  <si>
    <t>80 cadre de monobloc à 29,38$/ea</t>
  </si>
  <si>
    <t>12 palettes d'isolants insulcrete 22 livrée à Trenton 24 156,00$</t>
  </si>
  <si>
    <t>Dalle de coin(modifier)</t>
  </si>
  <si>
    <t>déviation de transport Trenton vers Bécancour</t>
  </si>
  <si>
    <t>270230684:2</t>
  </si>
  <si>
    <t>November 9th 2009</t>
  </si>
  <si>
    <t>Fin de semaine sur appel pour 1 employé(31oct&amp;1nov)</t>
  </si>
  <si>
    <t>Fin de semaine sur appel pour 1 employé(7&amp;8nov)</t>
  </si>
  <si>
    <t>20 330 pour travaux east Angus</t>
  </si>
  <si>
    <t>Fin de semaine sur appel pour 1 employé(14&amp;15nov)</t>
  </si>
  <si>
    <t>Heures pour coulage de panier répartiteur à 40$/hr</t>
  </si>
  <si>
    <t>Cuisson à 300$</t>
  </si>
  <si>
    <t>340060391ECM</t>
  </si>
  <si>
    <t>Inspection des carneaux 9hrà 65$  + 660kmà 0,50$</t>
  </si>
  <si>
    <t>Fin de semaine sur appel pour 1 employé(21&amp;22nov)</t>
  </si>
  <si>
    <t>340053280:5</t>
  </si>
  <si>
    <t>3201A</t>
  </si>
  <si>
    <t>3201B</t>
  </si>
  <si>
    <t>couvercles d'ouvreaux</t>
  </si>
  <si>
    <t>16-dec-09</t>
  </si>
  <si>
    <t>22-dec-09</t>
  </si>
  <si>
    <t>270230684:3</t>
  </si>
  <si>
    <t>January 11th 2010</t>
  </si>
  <si>
    <t>Fin de semaine sur appel pour 1 employé(28nov&amp;29nov)</t>
  </si>
  <si>
    <t>Fin de semaine sur appel pour 1 employé(5&amp;6dec)</t>
  </si>
  <si>
    <t>Fin de semaine sur appel pour 1 employé(12&amp;13dec)</t>
  </si>
  <si>
    <t>Fin de semaine sur appel pour 1 employé(19&amp;20dec)</t>
  </si>
  <si>
    <t>Fin de semaine sur appel pour 1 employé(26&amp;27dec)</t>
  </si>
  <si>
    <t>28-164-8028 entente:40-110-19785</t>
  </si>
  <si>
    <t>Mortier réfractaire</t>
  </si>
  <si>
    <t>540023491:11</t>
  </si>
  <si>
    <t>Job de ciment plastic (Trenton)</t>
  </si>
  <si>
    <t>Joint entre chambre et chaudière</t>
  </si>
  <si>
    <t>Installation du réfractaire et du mur de briques</t>
  </si>
  <si>
    <t>Couler réfractaire dans les chutes à cendre</t>
  </si>
  <si>
    <t>INV-0049230</t>
  </si>
  <si>
    <t>13 chaudière de mortier à 34$---442$</t>
  </si>
  <si>
    <t>Extra pour Job Trenton 9 106,00$</t>
  </si>
  <si>
    <t>28-164-8045 entente#40-110-18114</t>
  </si>
  <si>
    <t>Toile 20' x 30'</t>
  </si>
  <si>
    <t>Fin de semaine sur appel pour 1 employé(2janv&amp;3janv)</t>
  </si>
  <si>
    <t>Fin de semaine sur appel pour 1 employé(16janv&amp;17janv)</t>
  </si>
  <si>
    <t>Fin de semaine sur appel pour 1 employé(23janv&amp;24janv)</t>
  </si>
  <si>
    <t>Fin de semaine sur appel pour 1 employé(30janv&amp;31janv)</t>
  </si>
  <si>
    <t>540027474ECM</t>
  </si>
  <si>
    <t>Réparation de 2 couvercles de filtre à dalles</t>
  </si>
  <si>
    <t>270230684:5</t>
  </si>
  <si>
    <t>February 1st 2010</t>
  </si>
  <si>
    <t>Coulis réfractaire en sacs</t>
  </si>
  <si>
    <t>Laine céramique 1"(boîte de 100 pieds carrés)</t>
  </si>
  <si>
    <t>Laine céramique 1/8"(pied carré)</t>
  </si>
  <si>
    <t>29-164-8079 entente:40-110-18125</t>
  </si>
  <si>
    <t>340053280:6</t>
  </si>
  <si>
    <t>CD100128</t>
  </si>
  <si>
    <t>hours (Labor for bricks sorting)</t>
  </si>
  <si>
    <t>Couvert pour bruleur de chariot de coulé</t>
  </si>
  <si>
    <t>540023491:13</t>
  </si>
  <si>
    <t>Moule temporaire en bois (325,00$)</t>
  </si>
  <si>
    <t>Bloc de callage (225,00$/ea)</t>
  </si>
  <si>
    <t>270230684:4</t>
  </si>
  <si>
    <t>Outside Flue cap</t>
  </si>
  <si>
    <t>Transport Sept-Iles à Bécancour</t>
  </si>
  <si>
    <t>Réception de palette pour entreposage</t>
  </si>
  <si>
    <t>Dalle de béton amovible 506-00130/0018</t>
  </si>
  <si>
    <t>Mortier réfractaire en sac</t>
  </si>
  <si>
    <t>Laine isolante 1/2 " Boîtes de 50 pied2</t>
  </si>
  <si>
    <t>26-164-8133 entente110-18132</t>
  </si>
  <si>
    <t>Boisseau d'argile 8"</t>
  </si>
  <si>
    <t>540023491:12</t>
  </si>
  <si>
    <t>Dalle de plancher</t>
  </si>
  <si>
    <t>28-164-8107 entente#40-110-18113</t>
  </si>
  <si>
    <t>Fin de semaine sur appel pour 1 employé(6fév&amp;7fév)</t>
  </si>
  <si>
    <t>Fin de semaine sur appel pour 1 employé(13fév&amp;14fév)</t>
  </si>
  <si>
    <t>Fin de semaine sur appel pour 1 employé(20fév&amp;21fév)</t>
  </si>
  <si>
    <t>Fin de semaine sur appel pour 1 employé(27fév&amp;28fév)</t>
  </si>
  <si>
    <t>BC-0047-MB</t>
  </si>
  <si>
    <t>Porte de four</t>
  </si>
  <si>
    <t>540029127ECM</t>
  </si>
  <si>
    <t>sacs de sable à 3,40$/sacs pour Marc ABI</t>
  </si>
  <si>
    <t>sacs de sable à 3,40$/sacs pour Clermont</t>
  </si>
  <si>
    <t>98,37$ pour planche de bois Scie au carbone</t>
  </si>
  <si>
    <t>540029184ECM</t>
  </si>
  <si>
    <t>Couvert pour four Junker à 875,00$</t>
  </si>
  <si>
    <t>Chaudière de mortier à 35,00$/ea</t>
  </si>
  <si>
    <t>340063093ECM</t>
  </si>
  <si>
    <t>Réparation du carneau Four Sud côté Est 41 070,00$</t>
  </si>
  <si>
    <t>10-11-12 mars 2010</t>
  </si>
  <si>
    <t>Yannick Vincent</t>
  </si>
  <si>
    <t>Mortier superfine</t>
  </si>
  <si>
    <t>couvert d'ouvreau</t>
  </si>
  <si>
    <t>Heure de travail à 40$/hr</t>
  </si>
  <si>
    <t>Moule en acier à 6500$</t>
  </si>
  <si>
    <t>Frais d'atelier à 500$</t>
  </si>
  <si>
    <t>Gilles renauld Creuset de transport</t>
  </si>
  <si>
    <t>29-164-8148entente#40-110-18115</t>
  </si>
  <si>
    <t>Goulotte pour Basculeur</t>
  </si>
  <si>
    <t>Goulotte sur roues(Salles de cuves)</t>
  </si>
  <si>
    <t>340061289ECM</t>
  </si>
  <si>
    <t>BC-0060-PB</t>
  </si>
  <si>
    <t>Brûleur</t>
  </si>
  <si>
    <t>BC-0034-PB</t>
  </si>
  <si>
    <t>Sac de béton à prise rapide</t>
  </si>
  <si>
    <t>Fin de semaine sur appel pour 1 employé(6mars&amp;7mars)</t>
  </si>
  <si>
    <t>Fin de semaine sur appel pour 1 employé(13mars&amp;14mars)</t>
  </si>
  <si>
    <t>Fin de semaine sur appel pour 1 employé(20mars&amp;21mars)</t>
  </si>
  <si>
    <t>Fin de semaine sur appel pour 1 employé(27mars&amp;28mars)</t>
  </si>
  <si>
    <t>540023491:15</t>
  </si>
  <si>
    <t>540023491:14</t>
  </si>
  <si>
    <t>BC110-PB</t>
  </si>
  <si>
    <t>Boîtes de plastiques Blue Ram</t>
  </si>
  <si>
    <t>540023491:16</t>
  </si>
  <si>
    <t>Couvert poche de coulé</t>
  </si>
  <si>
    <t>340053280:7</t>
  </si>
  <si>
    <t>270230684:7</t>
  </si>
  <si>
    <t>Inside headwall cap</t>
  </si>
  <si>
    <t>April 26th 2010</t>
  </si>
  <si>
    <t>Réparation de 4 Corps piqueur</t>
  </si>
  <si>
    <t>Sacs de rescobon 3000A</t>
  </si>
  <si>
    <t>Réparation de vibrateur pour poche de coulé</t>
  </si>
  <si>
    <t>Fin de semaine sur appel pour 1 employé(3&amp;4avril)</t>
  </si>
  <si>
    <t>Fin de semaine sur appel pour 1 employé(10&amp;11avril)</t>
  </si>
  <si>
    <t>Fin de semaine sur appel pour 1 employé(17&amp;18avril)</t>
  </si>
  <si>
    <t>Fin de semaine sur appel pour 1 employé(24&amp;25avril)</t>
  </si>
  <si>
    <t>340053280:8</t>
  </si>
  <si>
    <t>540023491:17</t>
  </si>
  <si>
    <t>540023491:19</t>
  </si>
  <si>
    <t>540023491:18</t>
  </si>
  <si>
    <t>Gilles renauld Couvert de creuset</t>
  </si>
  <si>
    <t>Cuisson pour couvert de creuset à 300$</t>
  </si>
  <si>
    <t>340053280:9</t>
  </si>
  <si>
    <t>Transport de 3 "Batch Guns"</t>
  </si>
  <si>
    <t>May 25th 2010</t>
  </si>
  <si>
    <t>270230684:6</t>
  </si>
  <si>
    <t>Denis Monplaisir</t>
  </si>
  <si>
    <t>Ciment réfractaire Rescocast 15GM</t>
  </si>
  <si>
    <t>10-6027</t>
  </si>
  <si>
    <t>Sacs de béton réfractaire</t>
  </si>
  <si>
    <t>Fin de semaine sur appel pour 1 employé(1&amp;2Mai)</t>
  </si>
  <si>
    <t>Fin de semaine sur appel pour 1 employé(8&amp;9Mai)</t>
  </si>
  <si>
    <t>Fin de semaine sur appel pour 1 employé(22&amp;23Mai)</t>
  </si>
  <si>
    <t>Fin de semaine sur appel pour 1 employé(29&amp;30Mai)</t>
  </si>
  <si>
    <t>Heures temps simple 67,10$</t>
  </si>
  <si>
    <t>Heures temps double 114,80$</t>
  </si>
  <si>
    <t>Chaudière de mortier à 36,00$/ea</t>
  </si>
  <si>
    <t>Du montant total de la facture</t>
  </si>
  <si>
    <t>JOB pétrésa</t>
  </si>
  <si>
    <t>Pied carré de laine céramique 1" à 2,50$/pied2</t>
  </si>
  <si>
    <t>Brûleur pour four à chaud</t>
  </si>
  <si>
    <t xml:space="preserve">Heure de travail à 40$/hr call pour décharger Van </t>
  </si>
  <si>
    <t>Gilles Renauld</t>
  </si>
  <si>
    <t>Lbs d'aiguille 1" ondulée SS304 à 8,46$/lbs</t>
  </si>
  <si>
    <t xml:space="preserve">Nelson </t>
  </si>
  <si>
    <t>Roulette de strapping 3/4"</t>
  </si>
  <si>
    <t>270230684:8</t>
  </si>
  <si>
    <t>June 10th 2010</t>
  </si>
  <si>
    <t>Sac de Mincast 60Lc</t>
  </si>
  <si>
    <t>C22531</t>
  </si>
  <si>
    <t>Ancrage en V SS304 3/8" x 1,5" avec cap</t>
  </si>
  <si>
    <t>Dicom</t>
  </si>
  <si>
    <t>Éric Lynch</t>
  </si>
  <si>
    <t>Sac de rescocast 15G à 22,35$</t>
  </si>
  <si>
    <t>Alain Marcotte</t>
  </si>
  <si>
    <t>PC402PB</t>
  </si>
  <si>
    <t>Sacs de béton réfractaire Rescobond 3000A</t>
  </si>
  <si>
    <t>Briques isolante #9 pour carneau</t>
  </si>
  <si>
    <t>Fin de semaine sur appel pour 1 employé(5&amp;6Juin)</t>
  </si>
  <si>
    <t>Fin de semaine sur appel pour 1 employé(12&amp;13Juin)</t>
  </si>
  <si>
    <t>Fin de semaine sur appel pour 1 employé(19&amp;20Juin)</t>
  </si>
  <si>
    <t>Fin de semaine sur appel pour 1 employé(26&amp;27Juin)</t>
  </si>
  <si>
    <t>Briques isolante #3 pour carneau</t>
  </si>
  <si>
    <t>540023491:21</t>
  </si>
  <si>
    <t>540023491:20</t>
  </si>
  <si>
    <t>540023491:22</t>
  </si>
  <si>
    <t>Ciment réfractaire Mincast 60Lc</t>
  </si>
  <si>
    <t>Lbs d'aiguille ss304 1" ondulée</t>
  </si>
  <si>
    <t>Claude Tousignant</t>
  </si>
  <si>
    <t>340053280:10</t>
  </si>
  <si>
    <t>Chaudière de Mortier</t>
  </si>
  <si>
    <t>311804(Denis Monplaisir)</t>
  </si>
  <si>
    <t>Boîte de laine 1" de 100Pied carré</t>
  </si>
  <si>
    <t>Pierre Blanchette</t>
  </si>
  <si>
    <t>2772$ pour essayer un béton pour les monoblocs</t>
  </si>
  <si>
    <t>INV-0051297</t>
  </si>
  <si>
    <t>August 2nd 2010</t>
  </si>
  <si>
    <t>Fin de semaine sur appel pour 1 employé(3&amp;4Juillet)</t>
  </si>
  <si>
    <t>Fin de semaine sur appel pour 1 employé(10&amp;11Juillet)</t>
  </si>
  <si>
    <t>Fin de semaine sur appel pour 1 employé(17&amp;18Juillet)</t>
  </si>
  <si>
    <t>Fin de semaine sur appel pour 1 employé(24&amp;25Juillet)</t>
  </si>
  <si>
    <t>Fin de semaine sur appel pour 1 employé(31&amp;01Juillet)</t>
  </si>
  <si>
    <t>540023491:24</t>
  </si>
  <si>
    <t>340053280:11</t>
  </si>
  <si>
    <t>540023491:23</t>
  </si>
  <si>
    <t>Béton réfractaire isolant Rescocast 7</t>
  </si>
  <si>
    <t>25$/ea</t>
  </si>
  <si>
    <t>Gilles Renauld NB</t>
  </si>
  <si>
    <t>Brique D'ancrage 12" 90% AL à 23,00$/ea</t>
  </si>
  <si>
    <t>Brique à feu 9x4,5x3</t>
  </si>
  <si>
    <t>Ovila Bernier</t>
  </si>
  <si>
    <t>Sac de béton réfractaire Super Kast set</t>
  </si>
  <si>
    <t>Heure à temps simple(35,00$)</t>
  </si>
  <si>
    <t>Heure à temps demi(52,50</t>
  </si>
  <si>
    <t>Location de 2 machines à souder(300$)</t>
  </si>
  <si>
    <t>Km pour travaling(0,45$/Km)</t>
  </si>
  <si>
    <t>Camion de service pour 3 jour(246$)</t>
  </si>
  <si>
    <t>Ancrage en V SS304 5/16" x 2" incluant rod à souder(1$)</t>
  </si>
  <si>
    <t>540023491:27</t>
  </si>
  <si>
    <t>Modify Flue cap mold</t>
  </si>
  <si>
    <t>September 1st 2010</t>
  </si>
  <si>
    <t>270230684:9</t>
  </si>
  <si>
    <t>540023491:26</t>
  </si>
  <si>
    <t>540032804ECM</t>
  </si>
  <si>
    <t>Couvert de four junker</t>
  </si>
  <si>
    <t>Michel Verville</t>
  </si>
  <si>
    <t>Dalles amovible pour caniveau</t>
  </si>
  <si>
    <t>GSB28020056</t>
  </si>
  <si>
    <t>Protecteur de flexible</t>
  </si>
  <si>
    <t>540031579ECM</t>
  </si>
  <si>
    <t>Couvert de poche 10T</t>
  </si>
  <si>
    <t>Fin de semaine sur appel pour 1 employé(07&amp;08Août)</t>
  </si>
  <si>
    <t>Fin de semaine sur appel pour 1 employé(14&amp;15Août)</t>
  </si>
  <si>
    <t>Fin de semaine sur appel pour 1 employé(21&amp;22Août)</t>
  </si>
  <si>
    <t>Fin de semaine sur appel pour 1 employé(28&amp;29Août)</t>
  </si>
  <si>
    <t>1580247FON</t>
  </si>
  <si>
    <t>Boîte de plasitique réfractaire Blue Ram</t>
  </si>
  <si>
    <t>110 Lbs</t>
  </si>
  <si>
    <t>Dicom#866275</t>
  </si>
  <si>
    <t>340053280:12</t>
  </si>
  <si>
    <t>Ensemble de briques 24x12x1,25&amp;22x11x1,25</t>
  </si>
  <si>
    <t>Sac de béton Mincast 60Lc</t>
  </si>
  <si>
    <t>BC770DM</t>
  </si>
  <si>
    <t>Lbs d'aiguille SS304</t>
  </si>
  <si>
    <t>Mortier Superfine</t>
  </si>
  <si>
    <t>340071234ECM</t>
  </si>
  <si>
    <t>2 plaques réfractaire 1" x 7-1/4" x 37-3/8" pour four induction</t>
  </si>
  <si>
    <t>Fin de semaine sur appel pour 1 employé(11&amp;12Août)</t>
  </si>
  <si>
    <t>Fin de semaine sur appel pour 1 employé(25&amp;26Août)</t>
  </si>
  <si>
    <t>October 4st 2010</t>
  </si>
  <si>
    <t>Mold cost</t>
  </si>
  <si>
    <t>Inside port block</t>
  </si>
  <si>
    <t>Heure à temps simple pour montage de cloison (28&amp;29 sept2010)</t>
  </si>
  <si>
    <t>Heure à temps supplémentaire</t>
  </si>
  <si>
    <t>340071943ECM</t>
  </si>
  <si>
    <t>Location de voiture</t>
  </si>
  <si>
    <t>540023491:29</t>
  </si>
  <si>
    <t>Bloc carneau #19</t>
  </si>
  <si>
    <t>Bloc carneau #18</t>
  </si>
  <si>
    <t>Ancrage 2" SS304</t>
  </si>
  <si>
    <t>Sac de rescobond 3000A</t>
  </si>
  <si>
    <t>BC758PB</t>
  </si>
  <si>
    <t>Boîte de plastique Blue Ram</t>
  </si>
  <si>
    <t>Morneau</t>
  </si>
  <si>
    <t>540023491:28</t>
  </si>
  <si>
    <t>340053280:13</t>
  </si>
  <si>
    <t>Temps simple pour chargement de briques(40$)</t>
  </si>
  <si>
    <t>Temps suplémentaire pour transport à La tuque(60$)</t>
  </si>
  <si>
    <t>Location de dameur à béton plastique.</t>
  </si>
  <si>
    <t>à été annulé</t>
  </si>
  <si>
    <t>C-STES10-002</t>
  </si>
  <si>
    <t>Paire de bloc de voûte</t>
  </si>
  <si>
    <t>340053280:14</t>
  </si>
  <si>
    <t>November 1st 2010</t>
  </si>
  <si>
    <t>270230684:10</t>
  </si>
  <si>
    <t>Fin de semaine sur appel pour 1 employé(2&amp;3octobre)</t>
  </si>
  <si>
    <t>Fin de semaine sur appel pour 1 employé(9&amp;10octobre)</t>
  </si>
  <si>
    <t>Fin de semaine sur appel pour 1 employé(16&amp;17octobre)</t>
  </si>
  <si>
    <t>Fin de semaine sur appel pour 1 employé(23&amp;24octobre)</t>
  </si>
  <si>
    <t>326-1010809</t>
  </si>
  <si>
    <t>Sacs de rescobond 3000A</t>
  </si>
  <si>
    <t xml:space="preserve">Molds cost </t>
  </si>
  <si>
    <t>Quality control cost</t>
  </si>
  <si>
    <t>November 12th 2010</t>
  </si>
  <si>
    <t>Cadre de passage de feux</t>
  </si>
  <si>
    <t>Monobloc d'extrémité (MC-5001)</t>
  </si>
  <si>
    <t>Monobloc de centre (MC-5001)</t>
  </si>
  <si>
    <t>Monobloc d'extrémité (Pacocast 28Li)</t>
  </si>
  <si>
    <t>Monobloc de centre (Pacocast 28Li)</t>
  </si>
  <si>
    <t>Remplissage de borne avec béton</t>
  </si>
  <si>
    <t>December 2nd 2010</t>
  </si>
  <si>
    <t>Fin de semaine sur appel pour 1 employé(6&amp;7Novembre)</t>
  </si>
  <si>
    <t>Fin de semaine sur appel pour 1 employé(20&amp;21octobre)</t>
  </si>
  <si>
    <t>326-1011259</t>
  </si>
  <si>
    <t>Réfection d'un creuset #9</t>
  </si>
  <si>
    <t>340053280:15</t>
  </si>
  <si>
    <t>Mortier réfractaire prise à froid</t>
  </si>
  <si>
    <t>10-164-0032 entente 110-21448</t>
  </si>
  <si>
    <t>270230684:11</t>
  </si>
  <si>
    <t>December 22nd 2010</t>
  </si>
  <si>
    <t>30-8 Flue wall top block #1</t>
  </si>
  <si>
    <t>30-8 Flue wall top block #2</t>
  </si>
  <si>
    <t>Melton Truck</t>
  </si>
  <si>
    <t>340053280:16</t>
  </si>
  <si>
    <t>Fin de semaine sur appel pour 1 employé(4&amp;5Décembre)</t>
  </si>
  <si>
    <t>Fin de semaine sur appel pour 1 employé(18&amp;19Décembre)</t>
  </si>
  <si>
    <t>Denis Allard</t>
  </si>
  <si>
    <t>Boîte de laine 1" de 50Pied carré</t>
  </si>
  <si>
    <t>540023491:32</t>
  </si>
  <si>
    <t>540023491:25</t>
  </si>
  <si>
    <t>340053280:17</t>
  </si>
  <si>
    <t>30-8 Flue wall top block #3</t>
  </si>
  <si>
    <t>30-8 Flue wall top block #4</t>
  </si>
  <si>
    <t>30-8 Flue wall top block #5</t>
  </si>
  <si>
    <t>30-8 Flue wall top block #6</t>
  </si>
  <si>
    <t>10-164-0039entente#110-22660</t>
  </si>
  <si>
    <t>Fin de semaine sur appel pour 1 employé(8&amp;9Janvier)</t>
  </si>
  <si>
    <t>Fin de semaine sur appel pour 1 employé(15&amp;16Janvier)</t>
  </si>
  <si>
    <t>Fin de semaine sur appel pour 1 employé(22&amp;23Janvier)</t>
  </si>
  <si>
    <t>Fin de semaine sur appel pour 1 employé(29&amp;30Janvier)</t>
  </si>
  <si>
    <t>540023491:31</t>
  </si>
  <si>
    <t>540023491:30</t>
  </si>
  <si>
    <t>Laine céramique 1" (100 pied2)</t>
  </si>
  <si>
    <t>Papier céramique 1/8" (pied)</t>
  </si>
  <si>
    <t>10-164-0070entente#110-21442</t>
  </si>
  <si>
    <t>Coulis réfractaire en chaudière</t>
  </si>
  <si>
    <t>Briques réfractaire 230mmx118mmx60mm</t>
  </si>
  <si>
    <t>Briques réfractaire 230mmx118mmx30mm</t>
  </si>
  <si>
    <t>Briques isolantes</t>
  </si>
  <si>
    <t>Mortier réfractaire super fine</t>
  </si>
  <si>
    <t>10-164-0078entente#110-21429</t>
  </si>
  <si>
    <t>Ciment Plastique</t>
  </si>
  <si>
    <t>270230684:12</t>
  </si>
  <si>
    <t>February 8th 2011</t>
  </si>
  <si>
    <t>326-1101678</t>
  </si>
  <si>
    <t>Réparation d'un creuset(dallot)</t>
  </si>
  <si>
    <t>Boîte de Drive Vibe DV461</t>
  </si>
  <si>
    <t>158-0871-FON</t>
  </si>
  <si>
    <t>15-fev-11</t>
  </si>
  <si>
    <t>540035208ECM</t>
  </si>
  <si>
    <t>10-164-0040entente#110-21425</t>
  </si>
  <si>
    <t>340053280:18</t>
  </si>
  <si>
    <t>340053280:19</t>
  </si>
  <si>
    <t>5490$ pour montage de mur isolant, ring d'ouvreau et V450</t>
  </si>
  <si>
    <t>Sacs de Béton MC-5001</t>
  </si>
  <si>
    <t>23-fev-11</t>
  </si>
  <si>
    <t>340053280:20</t>
  </si>
  <si>
    <t>Fin de semaine sur appel pour 1 employé(5&amp;6Fevrier)</t>
  </si>
  <si>
    <t>Fin de semaine sur appel pour 1 employé(12&amp;13Fevrier)</t>
  </si>
  <si>
    <t>Fin de semaine sur appel pour 1 employé(19&amp;20Fevrier)</t>
  </si>
  <si>
    <t>Fin de semaine sur appel pour 1 employé(26&amp;27Fevrier)</t>
  </si>
  <si>
    <t>270230684:13</t>
  </si>
  <si>
    <t>Marsh 114th 2011</t>
  </si>
  <si>
    <t>Gilles Goyette</t>
  </si>
  <si>
    <t>326-1102696</t>
  </si>
  <si>
    <t>RESCO BOUND 3000</t>
  </si>
  <si>
    <t>540023491:33</t>
  </si>
  <si>
    <t>340053280:21</t>
  </si>
  <si>
    <t>10-164-0109entente#110-21426</t>
  </si>
  <si>
    <t>Moule pour trou de coulé</t>
  </si>
  <si>
    <t>Trou de coulé</t>
  </si>
  <si>
    <t>30-2 Closing Slab A</t>
  </si>
  <si>
    <t>30-2 Closing Slab C</t>
  </si>
  <si>
    <t>30-2 Closing Slab D2</t>
  </si>
  <si>
    <t>30-2 Closing Slab E2</t>
  </si>
  <si>
    <t>30-2 Closing Slab F2</t>
  </si>
  <si>
    <t>30-2 Closing Slab G2</t>
  </si>
  <si>
    <t>30-2 Closing Slab H2</t>
  </si>
  <si>
    <t>30-2 Closing Slab I2</t>
  </si>
  <si>
    <t>S653312</t>
  </si>
  <si>
    <t>ABI185-PR002</t>
  </si>
  <si>
    <t>S652868</t>
  </si>
  <si>
    <t>270230684:15</t>
  </si>
  <si>
    <t>Marsh 30th 2011</t>
  </si>
  <si>
    <t>Packaging cost</t>
  </si>
  <si>
    <t>01-63094</t>
  </si>
  <si>
    <t>Mortier Prise à chaud</t>
  </si>
  <si>
    <t>340074852ECM</t>
  </si>
  <si>
    <t>Fin de semaine sur appel pour 1 employé(5&amp;6Mars)</t>
  </si>
  <si>
    <t>Fin de semaine sur appel pour 1 employé(12&amp;13Mars)</t>
  </si>
  <si>
    <t>Fin de semaine sur appel pour 1 employé(19&amp;20Mars)</t>
  </si>
  <si>
    <t>Fin de semaine sur appel pour 1 employé(26&amp;27Mars)</t>
  </si>
  <si>
    <t>April 6th 2011</t>
  </si>
  <si>
    <t>340053280:22</t>
  </si>
  <si>
    <t>April 12th 2011</t>
  </si>
  <si>
    <t>270230684:14</t>
  </si>
  <si>
    <t>April 15th 2011</t>
  </si>
  <si>
    <t>BC289PB</t>
  </si>
  <si>
    <t>Sacs de béton Rescobond 3000A</t>
  </si>
  <si>
    <t>BC-270-DM</t>
  </si>
  <si>
    <t>April 19th 2011</t>
  </si>
  <si>
    <t>Coulé réfractaire dans dalots ABI</t>
  </si>
  <si>
    <t>540023491:34</t>
  </si>
  <si>
    <t>328-1108518</t>
  </si>
  <si>
    <t>Sacs de béton réfractaire Mc-5001</t>
  </si>
  <si>
    <t>Transaver</t>
  </si>
  <si>
    <t>21$/sac</t>
  </si>
  <si>
    <t>Corps piqueur avec réparation de l'acier</t>
  </si>
  <si>
    <t>Corps piqueur(retour-sans travaux fait)</t>
  </si>
  <si>
    <t>Kits de dallette isolante pour cuve</t>
  </si>
  <si>
    <t>April 27th 2011</t>
  </si>
  <si>
    <t>270230684:17</t>
  </si>
  <si>
    <t>April 29th 2011</t>
  </si>
  <si>
    <t>270230684:16</t>
  </si>
  <si>
    <t>May 5th 2011</t>
  </si>
  <si>
    <t>Couvert Junker(réparation)</t>
  </si>
  <si>
    <t>Fin de semaine sur appel pour 1 employé(2&amp;3Avril)</t>
  </si>
  <si>
    <t>Fin de semaine sur appel pour 1 employé(9&amp;10Avril)</t>
  </si>
  <si>
    <t>Fin de semaine sur appel pour 1 employé(16&amp;17Avril)</t>
  </si>
  <si>
    <t>Fin de semaine sur appel pour 1 employé(23&amp;24Avril)</t>
  </si>
  <si>
    <t>Dessus de four</t>
  </si>
  <si>
    <t>Modifications des moules</t>
  </si>
  <si>
    <t>Boutin</t>
  </si>
  <si>
    <t>DE0000500 projet 106CV</t>
  </si>
  <si>
    <t>Item#11 modifié</t>
  </si>
  <si>
    <t>F2 intérieur de centre   (Livré sur # 3772)</t>
  </si>
  <si>
    <t>F2 intérieur d'extrémité ( Livré sur #3772 )</t>
  </si>
  <si>
    <t>May 10th 2011</t>
  </si>
  <si>
    <t>270230684:18</t>
  </si>
  <si>
    <t>May 12th 2012</t>
  </si>
  <si>
    <t>Léo Lebell</t>
  </si>
  <si>
    <t>Tubes de béton réfractaire</t>
  </si>
  <si>
    <t>55 lbs</t>
  </si>
  <si>
    <t>36$/12</t>
  </si>
  <si>
    <t>Couvert de préchauffe Mittal incluant cassage</t>
  </si>
  <si>
    <t>May 17th 2011</t>
  </si>
  <si>
    <t>May 20th 2011</t>
  </si>
  <si>
    <t>340053280:23</t>
  </si>
  <si>
    <t>May 26th 2011</t>
  </si>
  <si>
    <t>Heure pour réparation de brûleur à 62,00$/hr</t>
  </si>
  <si>
    <t>Grillage (20$)</t>
  </si>
  <si>
    <t>Kilomètre pour déplacament à 0,55$/Km</t>
  </si>
  <si>
    <t>Boîte de plastique (40$ ea)</t>
  </si>
  <si>
    <t>270230684:19</t>
  </si>
  <si>
    <t>May 31th 2011</t>
  </si>
  <si>
    <t>Item #12</t>
  </si>
  <si>
    <t>Heure pour "call" pour marteau piqueur(taux en vigueur)</t>
  </si>
  <si>
    <t>boites de board 1" (125,40$)</t>
  </si>
  <si>
    <t>boites de board 1 1/2" (125,40$)</t>
  </si>
  <si>
    <t>boites de board 2" (125,40$)</t>
  </si>
  <si>
    <t>Ouverture d'entrepôt(176$)</t>
  </si>
  <si>
    <t>Km à 0,75$ pour transport des boards</t>
  </si>
  <si>
    <t>Transport ABI (75$)</t>
  </si>
  <si>
    <t>June 2  2011</t>
  </si>
  <si>
    <t>Fin de semaine sur appel pour 1 employé(30&amp;1Mai)</t>
  </si>
  <si>
    <t>June 7th  2011</t>
  </si>
  <si>
    <t>270230684:20</t>
  </si>
  <si>
    <t>June 9th  2011</t>
  </si>
  <si>
    <t>Bags of Pacocast 28LI (Order 30-8)</t>
  </si>
  <si>
    <t>Conway</t>
  </si>
  <si>
    <t>June 14th  2011</t>
  </si>
  <si>
    <t>540023491:35</t>
  </si>
  <si>
    <t>June 16th  2011</t>
  </si>
  <si>
    <t>270230684:21</t>
  </si>
  <si>
    <t>June 22th  2011</t>
  </si>
  <si>
    <t>Dalle de béton dessin 130/0018</t>
  </si>
  <si>
    <t>June 29th  2011</t>
  </si>
  <si>
    <t>540023491:36</t>
  </si>
  <si>
    <t>540037868ECM</t>
  </si>
  <si>
    <t>340053280:24</t>
  </si>
  <si>
    <t>Fin de semaine sur appel pour 1 employé(18&amp;19Juin)</t>
  </si>
  <si>
    <t>Fin de semaine sur appel pour 1 employé(25&amp;26Juin)</t>
  </si>
  <si>
    <t>Goulotte de basculeur (réparation)</t>
  </si>
  <si>
    <t>540038415ECM</t>
  </si>
  <si>
    <t>Cuisson de poche 10T #08</t>
  </si>
  <si>
    <t>ABI-MTC</t>
  </si>
  <si>
    <t>Corps piqueur avec réparation d'acier</t>
  </si>
  <si>
    <t>540023491:37</t>
  </si>
  <si>
    <t>Cuisson de poche 10T #24</t>
  </si>
  <si>
    <t>sacs de Mincast 60LC</t>
  </si>
  <si>
    <t>July 14th  2011</t>
  </si>
  <si>
    <t>540023491:39</t>
  </si>
  <si>
    <t>540023491:38</t>
  </si>
  <si>
    <t>July 18th  2011</t>
  </si>
  <si>
    <t>340053280:25</t>
  </si>
  <si>
    <t>340083960ECM</t>
  </si>
  <si>
    <t>Goulotte de transfert</t>
  </si>
  <si>
    <t>326-1107287</t>
  </si>
  <si>
    <t>Dalot de coulé</t>
  </si>
  <si>
    <t>270230684:22</t>
  </si>
  <si>
    <t>July 21th  2011</t>
  </si>
  <si>
    <t>July 26th  2011</t>
  </si>
  <si>
    <t>July 28th  2011</t>
  </si>
  <si>
    <t>August 02th  2011</t>
  </si>
  <si>
    <t>540023491:40</t>
  </si>
  <si>
    <t>Cuisson de poche 10T #15</t>
  </si>
  <si>
    <t>270230684:23</t>
  </si>
  <si>
    <t>August 04th  2011</t>
  </si>
  <si>
    <t>August 09th  2011</t>
  </si>
  <si>
    <t>August 11th  2011</t>
  </si>
  <si>
    <t>August 16th  2011</t>
  </si>
  <si>
    <t>270230684:24</t>
  </si>
  <si>
    <t>Cuisson de poche 10T #27</t>
  </si>
  <si>
    <t>Fin de semaine sur appel pour 1 employé(2&amp;3Juillet)</t>
  </si>
  <si>
    <t>Fin de semaine sur appel pour 1 employé(16&amp;17Juillet)</t>
  </si>
  <si>
    <t>Fin de semaine sur appel pour 1 employé(23&amp;24Juillet)</t>
  </si>
  <si>
    <t>Fin de semaine sur appel pour 1 employé(30&amp;31Juillet)</t>
  </si>
  <si>
    <t>BC1529PB</t>
  </si>
  <si>
    <t xml:space="preserve">Transport  </t>
  </si>
  <si>
    <t>August 30th  2011</t>
  </si>
  <si>
    <t>540023491:42</t>
  </si>
  <si>
    <t>540023491:41</t>
  </si>
  <si>
    <t>Cuisson de poche 10T #30-16-26</t>
  </si>
  <si>
    <t>YV-110812-01</t>
  </si>
  <si>
    <t>Remplacement de 2 rangs de briques-chaudière porte et fenêtre Milette</t>
  </si>
  <si>
    <t>YV-110824-01</t>
  </si>
  <si>
    <t>Boite de plastic 70</t>
  </si>
  <si>
    <t>Plaque pour four induction A</t>
  </si>
  <si>
    <t>540023491:43</t>
  </si>
  <si>
    <t>Cuisson de poche 10T #07</t>
  </si>
  <si>
    <t>340053280:26</t>
  </si>
  <si>
    <t>Fin de semaine sur appel pour 1 employé(6&amp;7Août)</t>
  </si>
  <si>
    <t>Fin de semaine sur appel pour 1 employé(13&amp;14Août)</t>
  </si>
  <si>
    <t>Fin de semaine sur appel pour 1 employé(20&amp;21Août)</t>
  </si>
  <si>
    <t>Fin de semaine sur appel pour 1 employé(27&amp;28Août)</t>
  </si>
  <si>
    <t>1476,79$ à refacturer en heure par Pierre</t>
  </si>
  <si>
    <t>340053280:27</t>
  </si>
  <si>
    <t>Boites aiguille ss304</t>
  </si>
  <si>
    <t>sacs de Béton Mincast 60LC</t>
  </si>
  <si>
    <t>Board 2'x4'x1''---2300</t>
  </si>
  <si>
    <t>Go Jit #7265996</t>
  </si>
  <si>
    <t>BC1803PB</t>
  </si>
  <si>
    <t>sacs de Rescobond 3000A</t>
  </si>
  <si>
    <t>540023491:44</t>
  </si>
  <si>
    <t>326-1108662</t>
  </si>
  <si>
    <t>Dallot de coulé</t>
  </si>
  <si>
    <t>540023491:46</t>
  </si>
  <si>
    <t>540023491:45</t>
  </si>
  <si>
    <t>Léo Lebel</t>
  </si>
  <si>
    <t>Tube de mortier superfine</t>
  </si>
  <si>
    <t>Fin de semaine sur appel pour 1 employé(3&amp;4septembre)</t>
  </si>
  <si>
    <t>Fin de semaine sur appel pour 1 employé(10&amp;11septembre)</t>
  </si>
  <si>
    <t>Fin de semaine sur appel pour 1 employé(17&amp;18septembre)</t>
  </si>
  <si>
    <t>Cadre D'acier pour monobloc</t>
  </si>
  <si>
    <t>340053280:28</t>
  </si>
  <si>
    <t>340086761ECM</t>
  </si>
  <si>
    <t>Goulotte des Halls</t>
  </si>
  <si>
    <t>Corps Piqueur</t>
  </si>
  <si>
    <t>Réparation d'acier</t>
  </si>
  <si>
    <t>540023491:47</t>
  </si>
  <si>
    <t>Damper</t>
  </si>
  <si>
    <t>Chaudière de mortier Super Mix 80</t>
  </si>
  <si>
    <t>Robert pour SBI</t>
  </si>
  <si>
    <t>Chaudière de mortier Superfine</t>
  </si>
  <si>
    <t>270230684:26</t>
  </si>
  <si>
    <t>October 27th  2011</t>
  </si>
  <si>
    <t>270230684:25</t>
  </si>
  <si>
    <t>Dalles de coin manquante sur # de commande 34007228</t>
  </si>
  <si>
    <t>October 31th  2011</t>
  </si>
  <si>
    <t>Fin de semaine sur appel pour 1 employé(1&amp;2 Octobre)</t>
  </si>
  <si>
    <t>Fin de semaine sur appel pour 1 employé(8&amp;9 Octobre)</t>
  </si>
  <si>
    <t>Fin de semaine sur appel pour 1 employé(15&amp;16 Octobre)</t>
  </si>
  <si>
    <t>Fin de semaine sur appel pour 1 employé(22&amp;23 Octobre)</t>
  </si>
  <si>
    <t>Fin de semaine sur appel pour 1 employé(29&amp;30 Octobre)</t>
  </si>
  <si>
    <t>C-BLAA11-003</t>
  </si>
  <si>
    <t>Cuisson de 10 bloc de béton réfractaire</t>
  </si>
  <si>
    <t>Dalle 450</t>
  </si>
  <si>
    <t>Petite dalette 220x336x80</t>
  </si>
  <si>
    <t>Grande dalette 450x220x80</t>
  </si>
  <si>
    <t>Plastique réfractaire</t>
  </si>
  <si>
    <t>Rameur pneumatique</t>
  </si>
  <si>
    <t>340053280:29</t>
  </si>
  <si>
    <t>540023491:48</t>
  </si>
  <si>
    <t>326-1110805</t>
  </si>
  <si>
    <t>Boîte de Board insblock 19- 1''</t>
  </si>
  <si>
    <t>Boîte de Board insblock 19- 1,5''</t>
  </si>
  <si>
    <t>Temps de transport à temps simple</t>
  </si>
  <si>
    <t>Temps de transport à temps Demi</t>
  </si>
  <si>
    <t>Kilométrage Boucherville(156) Montréal(149)</t>
  </si>
  <si>
    <t>Temps d'attente pour entrepôt</t>
  </si>
  <si>
    <t>Temps pour montage de cloison</t>
  </si>
  <si>
    <t>SMED</t>
  </si>
  <si>
    <t>Matériel-(1 motrier40$+ 1 plywood30$)</t>
  </si>
  <si>
    <t>Fin de semaine sur appel pour 1 employé(5&amp;6 Novembre)</t>
  </si>
  <si>
    <t>Fin de semaine sur appel pour 1 employé(12&amp;13 Novembre)</t>
  </si>
  <si>
    <t>Fin de semaine sur appel pour 1 employé(19&amp;20 Novembre)</t>
  </si>
  <si>
    <t>Fin de semaine sur appel pour 1 employé(26&amp;27 Novembre)</t>
  </si>
  <si>
    <t>Insulcrete 22 béton pour niveler planché (SMED)</t>
  </si>
  <si>
    <t>1139,89$ travaux ABI(devra être refacturer au carbon</t>
  </si>
  <si>
    <t>340053280:30</t>
  </si>
  <si>
    <t>Couvert de maintien Mittal Ouest</t>
  </si>
  <si>
    <t>Bloc de porte de four #1</t>
  </si>
  <si>
    <t>BC-1998-MB</t>
  </si>
  <si>
    <t>Réparation d'un Damper (enlever 15mm)</t>
  </si>
  <si>
    <t>270230684:28</t>
  </si>
  <si>
    <t>December 13th  2011</t>
  </si>
  <si>
    <t>270230684:27</t>
  </si>
  <si>
    <t>340088256ECM</t>
  </si>
  <si>
    <t>Poche Alpur + deux becs</t>
  </si>
  <si>
    <t>coulis réfractaire (sacs)</t>
  </si>
  <si>
    <t>pieds carré papier céramique 1/8"</t>
  </si>
  <si>
    <t>coulis réfractaire (chaudiere)</t>
  </si>
  <si>
    <t>11-164-0024</t>
  </si>
  <si>
    <t>Briques a feux 9" X 4,5" X 2,5"</t>
  </si>
  <si>
    <t>bloc horizontal de porte four #1</t>
  </si>
  <si>
    <t>Brique split</t>
  </si>
  <si>
    <t>Brique 9x4,5x2,5</t>
  </si>
  <si>
    <t>pour crepic</t>
  </si>
  <si>
    <t>nov.2011</t>
  </si>
  <si>
    <t>340053280:31</t>
  </si>
  <si>
    <t>bloc de béton pour réparer mur four ouest fonderie</t>
  </si>
  <si>
    <t>Fin de semaine sur appel pour 1 employé(3&amp;4 Décembre)</t>
  </si>
  <si>
    <t>Fin de semaine sur appel pour 1 employé(10&amp;11 Décembre)</t>
  </si>
  <si>
    <t>Fin de semaine sur appel pour 1 employé(17&amp;18 Décembre)</t>
  </si>
  <si>
    <t>Sac de pacocast 28LI 55#</t>
  </si>
  <si>
    <t>center crossover cap</t>
  </si>
  <si>
    <t>Outside crossover cap right</t>
  </si>
  <si>
    <t>January 5th  2012</t>
  </si>
  <si>
    <t>Outside crossover cap left</t>
  </si>
  <si>
    <t>Insulating cap</t>
  </si>
  <si>
    <t>Half insulating blocks</t>
  </si>
  <si>
    <t>Insulating blocks</t>
  </si>
  <si>
    <t>NUL</t>
  </si>
  <si>
    <t>porte de chargement de liquide de four</t>
  </si>
  <si>
    <t>540023491:49</t>
  </si>
  <si>
    <t>Bloc horizontal porte de four #1</t>
  </si>
  <si>
    <t>11-164-1014</t>
  </si>
  <si>
    <t>Brique refractaire 9x4.5x2.5</t>
  </si>
  <si>
    <t>Yves</t>
  </si>
  <si>
    <t>Pieds carré de laine céramique</t>
  </si>
  <si>
    <t>270230684:29</t>
  </si>
  <si>
    <t>January 16th 2012</t>
  </si>
  <si>
    <t>Alain marcotte</t>
  </si>
  <si>
    <t>Pieds carré de laine céramique 1''</t>
  </si>
  <si>
    <t>Frais pour moule</t>
  </si>
  <si>
    <t>11-6876</t>
  </si>
  <si>
    <t>Support de bétons silice</t>
  </si>
  <si>
    <t>Moule pour support de béton</t>
  </si>
  <si>
    <t>Paradis</t>
  </si>
  <si>
    <t>326-1201697</t>
  </si>
  <si>
    <t>Refection du creuset</t>
  </si>
  <si>
    <t>11-164-0028entente#110-25497</t>
  </si>
  <si>
    <t>Chaudière de mortier supermix</t>
  </si>
  <si>
    <t>340090494ECM</t>
  </si>
  <si>
    <t>270230684:31</t>
  </si>
  <si>
    <t>Febuary 7th 2012</t>
  </si>
  <si>
    <t>Dalle V 450</t>
  </si>
  <si>
    <t>Petite dalette 220x336080</t>
  </si>
  <si>
    <t>Sacs Mincast 60lc</t>
  </si>
  <si>
    <t>Mortier réfractaire prise a chaud (sacs 55 lbs)</t>
  </si>
  <si>
    <t>Mortier réfractaire prise a froid (chaudieres 25 kg)</t>
  </si>
  <si>
    <t>Brique réfractaire</t>
  </si>
  <si>
    <t>11-164-0075</t>
  </si>
  <si>
    <t>Boisseaux d'argile 8" diam.</t>
  </si>
  <si>
    <t>QC968C11</t>
  </si>
  <si>
    <t>27950,00$ en matériaux réfractaire</t>
  </si>
  <si>
    <t>Support de bétons  fiber stone</t>
  </si>
  <si>
    <t>Febuary 15th  2012</t>
  </si>
  <si>
    <t>Fin de semaine sur appel pour 1 employé(7&amp;8 Janvier)</t>
  </si>
  <si>
    <t>Fin de semaine sur appel pour 1 employé(14&amp;15 Janvier)</t>
  </si>
  <si>
    <t>Fin de semaine sur appel pour 1 employé(21&amp;22 Janvier)</t>
  </si>
  <si>
    <t>Fin de semaine sur appel pour 1 employé(28&amp;29 Janvier)</t>
  </si>
  <si>
    <t>Delta (Forge de Sorel)</t>
  </si>
  <si>
    <t>Moule temporaire pour Delta et Spout(Forge de Sorel)</t>
  </si>
  <si>
    <t>Spout (Forge de Sorel)</t>
  </si>
  <si>
    <t>11-164-00246entente#110-24380</t>
  </si>
  <si>
    <t>340053280:33</t>
  </si>
  <si>
    <t>GSD99060013</t>
  </si>
  <si>
    <t>Dalle  de coin</t>
  </si>
  <si>
    <t>340053280:32</t>
  </si>
  <si>
    <t>cuisson des corps piqueurs</t>
  </si>
  <si>
    <t>F0002-79691</t>
  </si>
  <si>
    <t xml:space="preserve">Corps piqueur </t>
  </si>
  <si>
    <t>Kingsway 19012-006</t>
  </si>
  <si>
    <t>TST Overland Express #0157485</t>
  </si>
  <si>
    <t>540023491:50</t>
  </si>
  <si>
    <t>Fin de semaine sur appel pour 1 employé(4&amp;5 Février)</t>
  </si>
  <si>
    <t>270230684:30</t>
  </si>
  <si>
    <t>March 2th 2012</t>
  </si>
  <si>
    <t>326-1201688</t>
  </si>
  <si>
    <t>Refection du creuset #104</t>
  </si>
  <si>
    <t>340053280:34</t>
  </si>
  <si>
    <t>326-1202856</t>
  </si>
  <si>
    <t>Refection du creuset #4</t>
  </si>
  <si>
    <t>326-1202928</t>
  </si>
  <si>
    <t>Refection du creuset #8</t>
  </si>
  <si>
    <t>270230684:32</t>
  </si>
  <si>
    <t>March 12th 2012</t>
  </si>
  <si>
    <t>11-164-0089entente#110-24381</t>
  </si>
  <si>
    <t>Grosse Tundish</t>
  </si>
  <si>
    <t>326-1203526</t>
  </si>
  <si>
    <t>Inspection et reparation creuset #010</t>
  </si>
  <si>
    <t>Inspection et reparation creuset #25</t>
  </si>
  <si>
    <t>BC-049-DM</t>
  </si>
  <si>
    <t>Bruleur</t>
  </si>
  <si>
    <t>Inspection et reparation creuset #24</t>
  </si>
  <si>
    <t>340053280:35</t>
  </si>
  <si>
    <t>326-1203958</t>
  </si>
  <si>
    <t>Dalle en réfractaire</t>
  </si>
  <si>
    <t>March 29th  2012</t>
  </si>
  <si>
    <t>340092601ECM</t>
  </si>
  <si>
    <t>Reparation goulotte du basculeur</t>
  </si>
  <si>
    <t xml:space="preserve"> Bruleur</t>
  </si>
  <si>
    <t>BC-463-MB</t>
  </si>
  <si>
    <t>Boites de Blue ram 50 lbs.</t>
  </si>
  <si>
    <t>Support de bétons en carbure de  silice</t>
  </si>
  <si>
    <t xml:space="preserve">Léo </t>
  </si>
  <si>
    <t>Furnacon 70</t>
  </si>
  <si>
    <t xml:space="preserve">Kingsway </t>
  </si>
  <si>
    <t>Pesée pour dalles filtrantes</t>
  </si>
  <si>
    <t>Dalles pour devant four de maintien</t>
  </si>
  <si>
    <t>326-1203886</t>
  </si>
  <si>
    <t>Fabrication d'unne base pour creuset</t>
  </si>
  <si>
    <t>326-1204565</t>
  </si>
  <si>
    <t>Refection du creuset #010</t>
  </si>
  <si>
    <t>Laine Isolante 1/2'' - boîte de 50pi2</t>
  </si>
  <si>
    <t>Mortier réfractaire(prise à chaud) sac de 55Lbs</t>
  </si>
  <si>
    <t>Mortier réfractaire(prise à froid) chaudière de 55Lbs</t>
  </si>
  <si>
    <t>Papier céramique 1/4'' (pied carré)</t>
  </si>
  <si>
    <t>CCQ 1011-270</t>
  </si>
  <si>
    <t>Ciment plastique 25kg</t>
  </si>
  <si>
    <t>April 11th 2012</t>
  </si>
  <si>
    <t>270230684:33</t>
  </si>
  <si>
    <t>April 12th 2012</t>
  </si>
  <si>
    <t>340053280:36</t>
  </si>
  <si>
    <t>326-1204688</t>
  </si>
  <si>
    <t>Refection du creuset #9</t>
  </si>
  <si>
    <t>April 17th 2012</t>
  </si>
  <si>
    <t>540042058ECM</t>
  </si>
  <si>
    <t>326-1204909</t>
  </si>
  <si>
    <t>326-1204774</t>
  </si>
  <si>
    <t>Creuset de démarrage#22 (vérification de la Anse)</t>
  </si>
  <si>
    <t xml:space="preserve">poche alpur </t>
  </si>
  <si>
    <t>sdg</t>
  </si>
  <si>
    <t>270230684:34</t>
  </si>
  <si>
    <t>April 25th 2012</t>
  </si>
  <si>
    <t>270230684:36</t>
  </si>
  <si>
    <t>R12/2308</t>
  </si>
  <si>
    <t>Minthermboard</t>
  </si>
  <si>
    <t>May  1th 2012</t>
  </si>
  <si>
    <t>340053280:37</t>
  </si>
  <si>
    <t>May  3th 2012</t>
  </si>
  <si>
    <t>540023491:52</t>
  </si>
  <si>
    <t>540023491:51</t>
  </si>
  <si>
    <t>Freight charge for delivery</t>
  </si>
  <si>
    <t>Mold Charge</t>
  </si>
  <si>
    <t>May  10th 2012</t>
  </si>
  <si>
    <t>R122327</t>
  </si>
  <si>
    <t>Cuisson du refractaire des 48 corps piqueur</t>
  </si>
  <si>
    <t>F0002-81062</t>
  </si>
  <si>
    <t>Prestation coulage beton et remplacement virole</t>
  </si>
  <si>
    <t>Kingsway 740193-50</t>
  </si>
  <si>
    <t>326-1204776</t>
  </si>
  <si>
    <t>May  16th 2012</t>
  </si>
  <si>
    <t>900,81$ en refacturer en heure au carbone</t>
  </si>
  <si>
    <t>2012-05-016</t>
  </si>
  <si>
    <t>Barils accelerant</t>
  </si>
  <si>
    <t>Couvercles d'ouvreaux</t>
  </si>
  <si>
    <t>270230684:37</t>
  </si>
  <si>
    <t>May  22th 2012</t>
  </si>
  <si>
    <t>Pied carré de Laine isolant 1'' 8# Kawool ZR</t>
  </si>
  <si>
    <t>340053280:38</t>
  </si>
  <si>
    <t>326-1205880</t>
  </si>
  <si>
    <t>Refection du creuset #10</t>
  </si>
  <si>
    <t>May  30th 2012</t>
  </si>
  <si>
    <t>270230684:38</t>
  </si>
  <si>
    <t>Legrit 15 CD</t>
  </si>
  <si>
    <t>GOJIT 7968892</t>
  </si>
  <si>
    <t xml:space="preserve"> sacs de 50lbs de mincast LC 60</t>
  </si>
  <si>
    <t xml:space="preserve">Boites de 50lbs  aiguilles SS304 </t>
  </si>
  <si>
    <t>Gojit # 7172885</t>
  </si>
  <si>
    <t>12/7144</t>
  </si>
  <si>
    <t>340053280:39</t>
  </si>
  <si>
    <t>270230684:39</t>
  </si>
  <si>
    <t>June  11th 2012</t>
  </si>
  <si>
    <t>326-1206642</t>
  </si>
  <si>
    <t>Refection creuset #106</t>
  </si>
  <si>
    <t>F0002-81911</t>
  </si>
  <si>
    <t>Kingsway 740193</t>
  </si>
  <si>
    <t>Bloc  de linteau</t>
  </si>
  <si>
    <t>Delta (Mittal)</t>
  </si>
  <si>
    <t>340053280:40</t>
  </si>
  <si>
    <t>270230684:41</t>
  </si>
  <si>
    <t>July  03th 2012</t>
  </si>
  <si>
    <t>270230684:40</t>
  </si>
  <si>
    <t>virol non utiliser</t>
  </si>
  <si>
    <t>F0002-82281</t>
  </si>
  <si>
    <t>dalle de coin pour 4 kits</t>
  </si>
  <si>
    <t>3 Kits de dallette isolante pour cuve</t>
  </si>
  <si>
    <t>Trou de coulée Mittal Est</t>
  </si>
  <si>
    <t>Delta Forge de Sorel</t>
  </si>
  <si>
    <t>340053280:41</t>
  </si>
  <si>
    <t>July  18th 2012</t>
  </si>
  <si>
    <t>326-1207987</t>
  </si>
  <si>
    <t>Refection creuset #05</t>
  </si>
  <si>
    <t>270230684:42</t>
  </si>
  <si>
    <t>July  26th 2012</t>
  </si>
  <si>
    <t>A/S Daniel Faucher  GSD-E-02</t>
  </si>
  <si>
    <t>326-1208057</t>
  </si>
  <si>
    <t>Refection creuset #03</t>
  </si>
  <si>
    <t>340053280:42</t>
  </si>
  <si>
    <t>Fin de semaine sur appel pour 1 employé(7&amp;8 juillet)</t>
  </si>
  <si>
    <t>Fin de semaine sur appel pour 1 employé(14&amp;15 juillet)</t>
  </si>
  <si>
    <t>Fin de semaine sur appel pour 1 employé(21&amp;22 juillet)</t>
  </si>
  <si>
    <t>Fin de semaine sur appel pour 1 employé(28&amp;29 juillet)</t>
  </si>
  <si>
    <t>August  2th 2012</t>
  </si>
  <si>
    <t>Separateur de goulotte Item #12</t>
  </si>
  <si>
    <t>Frais pour la fabrication de moules d'acier</t>
  </si>
  <si>
    <t>Tundish #10 et #16</t>
  </si>
  <si>
    <t>326-1208169</t>
  </si>
  <si>
    <t>Refection creuset #04</t>
  </si>
  <si>
    <t>.</t>
  </si>
  <si>
    <t>540023491:58</t>
  </si>
  <si>
    <t>GSD642594</t>
  </si>
  <si>
    <t>poids de retention de dalle filtrantes</t>
  </si>
  <si>
    <t>1 Kits de dallette isolante pour cuve</t>
  </si>
  <si>
    <t>Fond de creuset bain</t>
  </si>
  <si>
    <t>326-1208289</t>
  </si>
  <si>
    <t>Refection creuset #10</t>
  </si>
  <si>
    <t>Michel Thibodeau</t>
  </si>
  <si>
    <t>Sac de Phoscrete</t>
  </si>
  <si>
    <t>Creuset  de coulé</t>
  </si>
  <si>
    <t>326-1208478</t>
  </si>
  <si>
    <t>Refection creuset #12</t>
  </si>
  <si>
    <t>steel mold</t>
  </si>
  <si>
    <t>Bec de four</t>
  </si>
  <si>
    <t>326-1208556</t>
  </si>
  <si>
    <t>Refection + réparation d'acier du creuset #08</t>
  </si>
  <si>
    <t>F0002-83349</t>
  </si>
  <si>
    <t>540023491:53</t>
  </si>
  <si>
    <t>340053280:43</t>
  </si>
  <si>
    <t>Sac de Thermbond 4L</t>
  </si>
  <si>
    <t>BC1545-DM</t>
  </si>
  <si>
    <t>brûleur</t>
  </si>
  <si>
    <t>540023491:59</t>
  </si>
  <si>
    <t>A/S René Belle-Isle   GSD-E-05</t>
  </si>
  <si>
    <t>270230684:43</t>
  </si>
  <si>
    <t>September  04th 2012</t>
  </si>
  <si>
    <t>340053280:44</t>
  </si>
  <si>
    <t>Fin de semaine sur appel pour 1 employé(4&amp;5 Août)</t>
  </si>
  <si>
    <t>Fin de semaine sur appel pour 1 employé(11&amp;12 Août)</t>
  </si>
  <si>
    <t>Fin de semaine sur appel pour 1 employé(18&amp;19 Août)</t>
  </si>
  <si>
    <t>Fin de semaine sur appel pour 1 employé(25&amp;26 Août)</t>
  </si>
  <si>
    <t>cadres de passage de feu</t>
  </si>
  <si>
    <t>ATT. Valtère D'astous</t>
  </si>
  <si>
    <t>ENTREPOSAGE  INTÈRIEUR</t>
  </si>
  <si>
    <t>Conception d'un prémoulé creuset transport 7T</t>
  </si>
  <si>
    <t>Transport St-Michel</t>
  </si>
  <si>
    <t>Conception d'un prémoulé Poche de coulée sud</t>
  </si>
  <si>
    <t>326-1208479</t>
  </si>
  <si>
    <t>Réfection de dalot</t>
  </si>
  <si>
    <t>340100572ECM</t>
  </si>
  <si>
    <t>Goulote a métal sur roue</t>
  </si>
  <si>
    <t>340099902ECM</t>
  </si>
  <si>
    <t xml:space="preserve">Goulote </t>
  </si>
  <si>
    <t>540023491:61</t>
  </si>
  <si>
    <t>A/S Daniel Faucher   GSD-E-02</t>
  </si>
  <si>
    <t>340053280:45</t>
  </si>
  <si>
    <t>sacs Resco bond 3000A</t>
  </si>
  <si>
    <t>BC1813-PB</t>
  </si>
  <si>
    <t>F0002-83942</t>
  </si>
  <si>
    <t>Line</t>
  </si>
  <si>
    <t>furnacon 70</t>
  </si>
  <si>
    <t>Fin de semaine sur appel pour 1 employé(1&amp;2 Septembre)</t>
  </si>
  <si>
    <t>Fin de semaine sur appel pour 1 employé(8&amp;9 Septembre)</t>
  </si>
  <si>
    <t>Fin de semaine sur appel pour 1 employé(15&amp;16 Septembre)</t>
  </si>
  <si>
    <t>Fin de semaine sur appel pour 1 employé(22&amp;23 Septembre)</t>
  </si>
  <si>
    <t>2255,44$ à refacturer en heure au carbone</t>
  </si>
  <si>
    <t>340053280:46</t>
  </si>
  <si>
    <t>540023491:54</t>
  </si>
  <si>
    <t>326-1210345</t>
  </si>
  <si>
    <t>Refection creuset #4 plancher+reparation mur</t>
  </si>
  <si>
    <t>Thermbond Formula 6L</t>
  </si>
  <si>
    <t>340053280:47</t>
  </si>
  <si>
    <t>Location Mixeur</t>
  </si>
  <si>
    <t>Q51655</t>
  </si>
  <si>
    <t>Fin de semaine sur appel pour 1 employé(6&amp;7 octobre)</t>
  </si>
  <si>
    <t>Fin de semaine sur appel pour 1 employé(13&amp;14 octobre)</t>
  </si>
  <si>
    <t>Fin de semaine sur appel pour 1 employé(20&amp;21 octobre)</t>
  </si>
  <si>
    <t>Fin de semaine sur appel pour 1 employé(27&amp;28 octobre)</t>
  </si>
  <si>
    <t>540023491:55</t>
  </si>
  <si>
    <t>Reprise</t>
  </si>
  <si>
    <t>540023491:56</t>
  </si>
  <si>
    <t xml:space="preserve">Cadre horizontale droit </t>
  </si>
  <si>
    <t>Cadre horizontale gauche</t>
  </si>
  <si>
    <t>340053280:48</t>
  </si>
  <si>
    <t>Refection creuset #4 plancher béton</t>
  </si>
  <si>
    <t>Refection complete du creuset #3</t>
  </si>
  <si>
    <t>540023491:63</t>
  </si>
  <si>
    <t>BC 1764-MB</t>
  </si>
  <si>
    <t>540023491:57</t>
  </si>
  <si>
    <t>BC 2243-MB</t>
  </si>
  <si>
    <t>Transport Baie-comeau</t>
  </si>
  <si>
    <t>R12-2389</t>
  </si>
  <si>
    <t>sacs Legrit 15CD</t>
  </si>
  <si>
    <t>Refection complete du creuset #10</t>
  </si>
  <si>
    <t xml:space="preserve"> Coude de séchoir a sable</t>
  </si>
  <si>
    <t>R12-2395</t>
  </si>
  <si>
    <t>Fin de semaine sur appel pour 1 employé(3&amp;4 novembre)</t>
  </si>
  <si>
    <t>Fin de semaine sur appel pour 1 employé(10&amp;11 novembre)</t>
  </si>
  <si>
    <t>Fin de semaine sur appel pour 1 employé(17&amp;18 novembre)</t>
  </si>
  <si>
    <t>Fin de semaine sur appel pour 1 employé(24&amp;25 novembre)</t>
  </si>
  <si>
    <t>Refection complete du creuset #11</t>
  </si>
  <si>
    <t>Sac de Dry Vib 461</t>
  </si>
  <si>
    <t>Boîte de plastique Réfractaire</t>
  </si>
  <si>
    <t>1580573FON</t>
  </si>
  <si>
    <t>Frais de Livraison</t>
  </si>
  <si>
    <t>340053280:49</t>
  </si>
  <si>
    <t>R122399</t>
  </si>
  <si>
    <t>Washer pour Laine ss304</t>
  </si>
  <si>
    <t>C-RIVC12-004</t>
  </si>
  <si>
    <t>Bloc turbo</t>
  </si>
  <si>
    <t>Bourret transport</t>
  </si>
  <si>
    <t>push out</t>
  </si>
  <si>
    <t>Cadres de passage de feu</t>
  </si>
  <si>
    <t>Monoblocs exterieur Mincast 50Lc</t>
  </si>
  <si>
    <t>Monoblocs interieur Mincast 50Lc</t>
  </si>
  <si>
    <t>Monoblocs interieur Ultragreen-45</t>
  </si>
  <si>
    <t>Monoblocs exterieur Ultragreen-45</t>
  </si>
  <si>
    <t>Monoblocs exterieur HPV ESX</t>
  </si>
  <si>
    <t>Transport Robert #44094</t>
  </si>
  <si>
    <t>540023491:62</t>
  </si>
  <si>
    <t>340053280:50</t>
  </si>
  <si>
    <t>sacs Heat set mortar dry</t>
  </si>
  <si>
    <t>270230684:44</t>
  </si>
  <si>
    <t>December 20th 2011</t>
  </si>
  <si>
    <t>326-1212192</t>
  </si>
  <si>
    <t>Refection de dalot de transfusion</t>
  </si>
  <si>
    <t>Kit de dallettes de cuves</t>
  </si>
  <si>
    <t>Fin de semaine sur appel pour 1 employé(1&amp;2 Decembre)</t>
  </si>
  <si>
    <t>Fin de semaine sur appel pour 1 employé(8&amp;9 Decembre)</t>
  </si>
  <si>
    <t>Fin de semaine sur appel pour 1 employé(15&amp;16 Decembre)</t>
  </si>
  <si>
    <t>Air Lite</t>
  </si>
  <si>
    <t>Rescocast 7</t>
  </si>
  <si>
    <t>École St-Jean-de-Boscault</t>
  </si>
  <si>
    <t>CW70 - Plastic</t>
  </si>
  <si>
    <t>340053280:51</t>
  </si>
  <si>
    <t>Rescobond 3000A</t>
  </si>
  <si>
    <t>BC-21PB</t>
  </si>
  <si>
    <t>Blu ram</t>
  </si>
  <si>
    <t>Bloc impact en Ultra-Tek 70 UL</t>
  </si>
  <si>
    <t>SC3102520CS</t>
  </si>
  <si>
    <t>12-164-0033entente#110-27175</t>
  </si>
  <si>
    <t>Retour de palettes de briques</t>
  </si>
  <si>
    <t>Monoblocs extremité</t>
  </si>
  <si>
    <t>Refection complete du creuset #12</t>
  </si>
  <si>
    <t>Refection Snif</t>
  </si>
  <si>
    <t>Refection complete du creuset #8</t>
  </si>
  <si>
    <t>270230684:45</t>
  </si>
  <si>
    <t>January  21th 2013</t>
  </si>
  <si>
    <t>Pastilles pour fond de creuset</t>
  </si>
  <si>
    <t>Mario</t>
  </si>
  <si>
    <t>Refection complete du creuset #4</t>
  </si>
  <si>
    <t>Retour pompe, nose</t>
  </si>
  <si>
    <t>Minimax Express</t>
  </si>
  <si>
    <t>Refection complete du creuset #9</t>
  </si>
  <si>
    <t>540023491:65</t>
  </si>
  <si>
    <t>dalle de coin</t>
  </si>
  <si>
    <t>Partie Intermediaire</t>
  </si>
  <si>
    <t>Partie Inferieur</t>
  </si>
  <si>
    <t>Partie Superieur</t>
  </si>
  <si>
    <t>Linteau</t>
  </si>
  <si>
    <t>Frais de fabrication</t>
  </si>
  <si>
    <t>ZF-20843PL</t>
  </si>
  <si>
    <t xml:space="preserve"> Transport</t>
  </si>
  <si>
    <t>Refection complete du creuset 11</t>
  </si>
  <si>
    <t>340053280:52</t>
  </si>
  <si>
    <t>326-1301061</t>
  </si>
  <si>
    <t xml:space="preserve">Refection de dalot </t>
  </si>
  <si>
    <t>Fin de semaine sur appel pour 1 employé(5&amp;6 Janvier)</t>
  </si>
  <si>
    <t>Fin de semaine sur appel pour 1 employé(12&amp;13 Janvier)</t>
  </si>
  <si>
    <t>Fin de semaine sur appel pour 1 employé(19&amp;20 Janvier)</t>
  </si>
  <si>
    <t>Fin de semaine sur appel pour 1 employé(26&amp;27 Janvier)</t>
  </si>
  <si>
    <t>R13-2428</t>
  </si>
  <si>
    <t>Chaudière de Supermix</t>
  </si>
  <si>
    <t>12-164-0034entente#110-28437</t>
  </si>
  <si>
    <t>Dalle de coté</t>
  </si>
  <si>
    <t>540023491:64</t>
  </si>
  <si>
    <t>340053280:53</t>
  </si>
  <si>
    <t>C_KRUP13-004</t>
  </si>
  <si>
    <t>fb*NEZ*18PO*1</t>
  </si>
  <si>
    <t>Nez de dechargement de stepgrate</t>
  </si>
  <si>
    <t xml:space="preserve"> (Sacs) Coulis refractaire</t>
  </si>
  <si>
    <t>(pied carré) Papier céramique</t>
  </si>
  <si>
    <t>(chaudiere) Coulis refractaire</t>
  </si>
  <si>
    <t>12-164-0057</t>
  </si>
  <si>
    <t>Brique à feu 9" x 4,5" x 2,5"</t>
  </si>
  <si>
    <t>SC3133486CS</t>
  </si>
  <si>
    <t>270230684:46</t>
  </si>
  <si>
    <t>February  25th 2013</t>
  </si>
  <si>
    <t>12-164-0056entente#110-28634</t>
  </si>
  <si>
    <t>540023491:68</t>
  </si>
  <si>
    <t>Monoblocs d'extremité</t>
  </si>
  <si>
    <t>340053280:54</t>
  </si>
  <si>
    <t>Fin de semaine sur appel pour 1 employé(2&amp;3 Février)</t>
  </si>
  <si>
    <t>Fin de semaine sur appel pour 1 employé(9&amp;10 Février)</t>
  </si>
  <si>
    <t>Fin de semaine sur appel pour 1 employé(16&amp;17 Février)</t>
  </si>
  <si>
    <t>Fin de semaine sur appel pour 1 employé(23&amp;24 Février)</t>
  </si>
  <si>
    <t>12-164-0064entente#110-27133</t>
  </si>
  <si>
    <t>540023491:66</t>
  </si>
  <si>
    <t>540023491:69</t>
  </si>
  <si>
    <t>Brique à feu 9" x 4,5" x 1,25"</t>
  </si>
  <si>
    <t>Brique isolante</t>
  </si>
  <si>
    <t>Laine refractaire (isolante) ½"  50 pieds carré</t>
  </si>
  <si>
    <t>Mortier réfractaire supermix</t>
  </si>
  <si>
    <t>12-164-0085</t>
  </si>
  <si>
    <t>Ciment plastic</t>
  </si>
  <si>
    <t>R13-2438</t>
  </si>
  <si>
    <t>washer pour les insult twist</t>
  </si>
  <si>
    <t>340053280:55</t>
  </si>
  <si>
    <t>Delta Mittal ouest (cuisson simple)</t>
  </si>
  <si>
    <t>Board 2" /2300f 2'X4'</t>
  </si>
  <si>
    <t>Guy Lauziere</t>
  </si>
  <si>
    <t>Séparateur de fond pour poche tundish</t>
  </si>
  <si>
    <t>270230684:48</t>
  </si>
  <si>
    <t>March  26th 2013</t>
  </si>
  <si>
    <t>270230684:47</t>
  </si>
  <si>
    <t>Delta Forges de Sorel</t>
  </si>
  <si>
    <t>Petite tundish #11</t>
  </si>
  <si>
    <t>Petite tundish #14</t>
  </si>
  <si>
    <t>Grande tundish</t>
  </si>
  <si>
    <t>Fin de semaine sur appel pour 1 employé(2&amp;3 Mars)</t>
  </si>
  <si>
    <t>Fin de semaine sur appel pour 1 employé(9&amp;10 Mars)</t>
  </si>
  <si>
    <t>Fin de semaine sur appel pour 1 employé(16&amp;17 Mars)</t>
  </si>
  <si>
    <t>Fin de semaine sur appel pour 1 employé(23&amp;24 Mars)</t>
  </si>
  <si>
    <t>Fin de semaine sur appel pour 1 employé(30&amp;31 Mars)</t>
  </si>
  <si>
    <t xml:space="preserve">Bigbag de brique </t>
  </si>
  <si>
    <t>Brasquage creuset #12</t>
  </si>
  <si>
    <t>Simco</t>
  </si>
  <si>
    <t>340053280:56</t>
  </si>
  <si>
    <t>Boîte de InsblocK 19</t>
  </si>
  <si>
    <t>340053280:57</t>
  </si>
  <si>
    <t xml:space="preserve"> Push out</t>
  </si>
  <si>
    <t>Quartiers de four</t>
  </si>
  <si>
    <t>Bec</t>
  </si>
  <si>
    <t>SC3153695CS</t>
  </si>
  <si>
    <t>540050265ECM</t>
  </si>
  <si>
    <t>Lyne</t>
  </si>
  <si>
    <t>Sacs EZ Cast 2800  55#</t>
  </si>
  <si>
    <t>6788 Rev001</t>
  </si>
  <si>
    <t>Plaque et instalation  fond de mixeur</t>
  </si>
  <si>
    <t>270230684:49</t>
  </si>
  <si>
    <t>April 23th 2013</t>
  </si>
  <si>
    <t>Vide</t>
  </si>
  <si>
    <t>SC3159063CS</t>
  </si>
  <si>
    <t>Fin de semaine sur appel pour 1 employé(6&amp;7 Avril)</t>
  </si>
  <si>
    <t>Fin de semaine sur appel pour 1 employé(20&amp;21 Avril)</t>
  </si>
  <si>
    <t>Fin de semaine sur appel pour 1 employé(27&amp;28 Avril)</t>
  </si>
  <si>
    <t>moule delta mittal ouest</t>
  </si>
  <si>
    <t>BC 969-MB</t>
  </si>
  <si>
    <t>340053280:58</t>
  </si>
  <si>
    <t>540023491:71</t>
  </si>
  <si>
    <t>Thermbond 4L + activateur</t>
  </si>
  <si>
    <t>Grande tundish #3</t>
  </si>
  <si>
    <t>Isaac</t>
  </si>
  <si>
    <t>Torche avec ose</t>
  </si>
  <si>
    <t>Poche de coulée Béton Wam ALII</t>
  </si>
  <si>
    <t>Goulotte  a bain Béton Wam ALII</t>
  </si>
  <si>
    <t>336-1310039</t>
  </si>
  <si>
    <t>Sceau de Wam</t>
  </si>
  <si>
    <t>Dicom #881751</t>
  </si>
  <si>
    <t>Fin de semaine sur appel pour 1 employé(4&amp;5 Mai)</t>
  </si>
  <si>
    <t>Fin de semaine sur appel pour 1 employé(11&amp;12 Mai)</t>
  </si>
  <si>
    <t>Fin de semaine sur appel pour 1 employé(18&amp;19 Mai)</t>
  </si>
  <si>
    <t>Delta New style</t>
  </si>
  <si>
    <t>340053280:59</t>
  </si>
  <si>
    <t>Block D impact du puits de chargement</t>
  </si>
  <si>
    <t>Bloc de contour de porte four #C</t>
  </si>
  <si>
    <t xml:space="preserve">Jambage </t>
  </si>
  <si>
    <t>linteau</t>
  </si>
  <si>
    <t>Musée</t>
  </si>
  <si>
    <t>Cuisson injecteurs</t>
  </si>
  <si>
    <t>Retour Pompe, nose</t>
  </si>
  <si>
    <t>GoJit #4444974</t>
  </si>
  <si>
    <t>Cadre monobloc de centre F1</t>
  </si>
  <si>
    <t>ABI185-PR002 rev5</t>
  </si>
  <si>
    <t>Cadre monobloc d'extrémité F1</t>
  </si>
  <si>
    <t>540023491:70</t>
  </si>
  <si>
    <t>Dalette de coté</t>
  </si>
  <si>
    <t>Dalette de coin</t>
  </si>
  <si>
    <t>540023491:73</t>
  </si>
  <si>
    <t>Dalette de bout</t>
  </si>
  <si>
    <t xml:space="preserve">ABI185-PR002 </t>
  </si>
  <si>
    <t>336-1312000</t>
  </si>
  <si>
    <t>#11178</t>
  </si>
  <si>
    <t>Pounds for Labour to cast impact pad</t>
  </si>
  <si>
    <t>#11146</t>
  </si>
  <si>
    <t>Pounds for Labour to cast lintel</t>
  </si>
  <si>
    <t>#11147</t>
  </si>
  <si>
    <t>Pounds for Labour to cast jambs</t>
  </si>
  <si>
    <t>21-06-2013</t>
  </si>
  <si>
    <t>340053280:60</t>
  </si>
  <si>
    <t>ABI185-PR002R.5</t>
  </si>
  <si>
    <t>Palette de board isolant(Block 607)</t>
  </si>
  <si>
    <t>270230684:50</t>
  </si>
  <si>
    <t>June  28th 2013</t>
  </si>
  <si>
    <t>Fin de semaine sur appel pour 1 employé(1&amp;2 Juin)</t>
  </si>
  <si>
    <t>Fin de semaine sur appel pour 1 employé(8&amp;9 Juin)</t>
  </si>
  <si>
    <t>Fin de semaine sur appel pour 1 employé(15&amp;16 Juin)</t>
  </si>
  <si>
    <t>Fin de semaine sur appel pour 1 employé(22&amp;23 Juin)</t>
  </si>
  <si>
    <t>***RENDEZ-VOUS NECESSAIRE 24 HEURES</t>
  </si>
  <si>
    <t>AVANT AU 418 962 1234***</t>
  </si>
  <si>
    <t>Palette de board isolant (Block 607)</t>
  </si>
  <si>
    <t>F0002-88556</t>
  </si>
  <si>
    <t>Corps Piqueurs</t>
  </si>
  <si>
    <t>Rings de retention</t>
  </si>
  <si>
    <t>Combustion Expert</t>
  </si>
  <si>
    <t xml:space="preserve">Delta Mittal </t>
  </si>
  <si>
    <t>Delta Mittal new style</t>
  </si>
  <si>
    <t>Bac pour crasse</t>
  </si>
  <si>
    <t>Delta forges de Sorel</t>
  </si>
  <si>
    <t>Spouts (Forge de Sorel)</t>
  </si>
  <si>
    <t>Kit pour fond du cuve P-155</t>
  </si>
  <si>
    <t>Superwool800</t>
  </si>
  <si>
    <t>340053280:61</t>
  </si>
  <si>
    <t>Pesées pour dalle de filtration</t>
  </si>
  <si>
    <t>540023491:72</t>
  </si>
  <si>
    <t>540023491:75</t>
  </si>
  <si>
    <t>Fabrication d'un moule pour réfractaire</t>
  </si>
  <si>
    <t>34053280:62</t>
  </si>
  <si>
    <t>Refection complete de dalots</t>
  </si>
  <si>
    <t>Fin de semaine sur appel pour 1 employé(13&amp;14 Juillet)</t>
  </si>
  <si>
    <t>Fin de semaine sur appel pour 1 employé(20&amp;21 Juillet)</t>
  </si>
  <si>
    <t>BC1648PB</t>
  </si>
  <si>
    <t>Fin de semaine sur appel pour 1 employé(27&amp;28 Juillet)</t>
  </si>
  <si>
    <t xml:space="preserve">Tundish carré </t>
  </si>
  <si>
    <t>340053280:63</t>
  </si>
  <si>
    <t>340053280:64</t>
  </si>
  <si>
    <t>Fonte d'aluminium du creuset #3</t>
  </si>
  <si>
    <t>Preheat vertical + 3 cheminé</t>
  </si>
  <si>
    <t>540023491:77</t>
  </si>
  <si>
    <t>540023491:76</t>
  </si>
  <si>
    <t>Mario Carrier</t>
  </si>
  <si>
    <t>Sacs de ciment réfractaire Mincast 60 Lc</t>
  </si>
  <si>
    <t>Heures en négatif dans Multi à 23,40$</t>
  </si>
  <si>
    <t>270230684:51</t>
  </si>
  <si>
    <t>August  27th 2013</t>
  </si>
  <si>
    <t>270230684:52</t>
  </si>
  <si>
    <t>Installation de beton dans creuset 7t</t>
  </si>
  <si>
    <t>Transnat Express Inc</t>
  </si>
  <si>
    <t>Brique d'ancrage à 18,00$/ch</t>
  </si>
  <si>
    <t>gilles Renauld pour kruger</t>
  </si>
  <si>
    <t>C-clip cast à 20,00$/ch</t>
  </si>
  <si>
    <t>Fin de semaine sur appel pour 1 employé(3&amp;4 Août)</t>
  </si>
  <si>
    <t>Fin de semaine sur appel pour 1 employé(10&amp;11 Août)</t>
  </si>
  <si>
    <t>Fin de semaine sur appel pour 1 employé(17&amp;18 Août)</t>
  </si>
  <si>
    <t>Fin de semaine sur appel pour 1 employé(24&amp;25 Août)</t>
  </si>
  <si>
    <t>Fin de semaine sur appel pour 1 employé(31&amp;01 Août)</t>
  </si>
  <si>
    <t>Grande dalle</t>
  </si>
  <si>
    <t>ABI185-PR002.R5</t>
  </si>
  <si>
    <t>Petite dalle</t>
  </si>
  <si>
    <t>Lots of non conform superwool 800 board</t>
  </si>
  <si>
    <t>Robert</t>
  </si>
  <si>
    <t>Couvert de carneau MP-037B</t>
  </si>
  <si>
    <t>Couvert de carneau MP-037A</t>
  </si>
  <si>
    <t>ABI185-PR002R.6</t>
  </si>
  <si>
    <t>Bloc de join</t>
  </si>
  <si>
    <t>GSB632180</t>
  </si>
  <si>
    <t>Dallette de coté</t>
  </si>
  <si>
    <t>540023491:78</t>
  </si>
  <si>
    <t>340053280:65</t>
  </si>
  <si>
    <t>540023491:79</t>
  </si>
  <si>
    <t>270230684:53</t>
  </si>
  <si>
    <t>September  23th 2013</t>
  </si>
  <si>
    <t>340053280:66</t>
  </si>
  <si>
    <t>BC-2038 PB</t>
  </si>
  <si>
    <t>Fin de semaine sur appel pour 1 employé(7&amp;8 Septembre)</t>
  </si>
  <si>
    <t>Fin de semaine sur appel pour 1 employé(14&amp;15 Septembre)</t>
  </si>
  <si>
    <t>Fin de semaine sur appel pour 1 employé(21&amp;22 Septembre)</t>
  </si>
  <si>
    <t>Fin de semaine sur appel pour 1 employé(28&amp;29 Septembre)</t>
  </si>
  <si>
    <t>Drill ¾ Milwaukee 1854 avec chuck a clees 350RPM</t>
  </si>
  <si>
    <t>Brasseur pour mélanger le coulis</t>
  </si>
  <si>
    <t>Vibrateur Vibco JSV hose 10' avec tête 1''</t>
  </si>
  <si>
    <t>Rivet buster 1133</t>
  </si>
  <si>
    <t>Tranches pour rivet 18''</t>
  </si>
  <si>
    <t>Tranches pour rivet 30''</t>
  </si>
  <si>
    <t>Tranches pour rivet 40''</t>
  </si>
  <si>
    <t>sand rammer Wespro 641 without ose and with 2'' head</t>
  </si>
  <si>
    <t>540023491:80</t>
  </si>
  <si>
    <t>540055566ECM</t>
  </si>
  <si>
    <t>Dalles préfabriquées unité 4</t>
  </si>
  <si>
    <t>R13/2443</t>
  </si>
  <si>
    <t>Super Mix</t>
  </si>
  <si>
    <t>340053280:67</t>
  </si>
  <si>
    <t>B18341</t>
  </si>
  <si>
    <t>Dalles devant four maintien</t>
  </si>
  <si>
    <t>Grande tundish #2</t>
  </si>
  <si>
    <t>340106000ECM</t>
  </si>
  <si>
    <t xml:space="preserve"> Reparation acier</t>
  </si>
  <si>
    <t>540023491:74</t>
  </si>
  <si>
    <t>Bruleur d'appoint pour préchauffe fours maintien</t>
  </si>
  <si>
    <t>340053280:68</t>
  </si>
  <si>
    <t>Briques d'ancrage 9'' à 15$/ch</t>
  </si>
  <si>
    <t>C-Clips 1/8'' plié ss310 à 5$</t>
  </si>
  <si>
    <t>Boîte de laine 1'' 6# à 50$</t>
  </si>
  <si>
    <t>540023491:82</t>
  </si>
  <si>
    <t>Dalle de béton amovible de type 2</t>
  </si>
  <si>
    <t>Dalle de béton amovible de type 3</t>
  </si>
  <si>
    <t>Dalle de béton amovible de type 5</t>
  </si>
  <si>
    <t>540056793ECM</t>
  </si>
  <si>
    <t>Cuisson Poche 10T #5</t>
  </si>
  <si>
    <t>ABI</t>
  </si>
  <si>
    <t>Fin de semaine sur appel pour 1 employé(5&amp;6 Octobre)</t>
  </si>
  <si>
    <t>Fin de semaine sur appel pour 1 employé(12&amp;13 Octobre)</t>
  </si>
  <si>
    <t>Fin de semaine sur appel pour 1 employé(19&amp;20 Octobre)</t>
  </si>
  <si>
    <t>Fin de semaine sur appel pour 1 employé(26&amp;27 Octobre)</t>
  </si>
  <si>
    <t>Jambages four #A</t>
  </si>
  <si>
    <t>340119215ECM</t>
  </si>
  <si>
    <t>Jambages four #C</t>
  </si>
  <si>
    <t>Cuisson Poche 10T #8</t>
  </si>
  <si>
    <t>Bloc de beton Repere 1</t>
  </si>
  <si>
    <t>Bloc de beton Repere 2</t>
  </si>
  <si>
    <t>Bloc de beton Repere 3</t>
  </si>
  <si>
    <t>Bloc de beton Repere 4</t>
  </si>
  <si>
    <t>Bloc de beton Repere 5</t>
  </si>
  <si>
    <t>Achat 5 moules</t>
  </si>
  <si>
    <t>340053280:69</t>
  </si>
  <si>
    <t>BC2331PB</t>
  </si>
  <si>
    <t>BC2253PB</t>
  </si>
  <si>
    <t>Cuisson Poche 10T #9</t>
  </si>
  <si>
    <t>Panneau refroidi a l'eau P2</t>
  </si>
  <si>
    <t>Lbs d'aiguille ss304</t>
  </si>
  <si>
    <t>Richard Ringuette</t>
  </si>
  <si>
    <t>transport</t>
  </si>
  <si>
    <t xml:space="preserve">Prefab. Modules (inserts)Deltas </t>
  </si>
  <si>
    <t>C-BLAA13-006</t>
  </si>
  <si>
    <t>Cuisson de 10 pcs en réfractaire</t>
  </si>
  <si>
    <t>Cabano #127811-1</t>
  </si>
  <si>
    <t>C-KRUP13-028</t>
  </si>
  <si>
    <t>Cuisson de 2  pcs en réfractaire</t>
  </si>
  <si>
    <t>Dicom #705573</t>
  </si>
  <si>
    <t>540057080ECM</t>
  </si>
  <si>
    <t>Fonte d'aluminium Poche #2</t>
  </si>
  <si>
    <t>BC2452PB</t>
  </si>
  <si>
    <t>Fin de semaine sur appel pour 1 employé(2&amp;3 Novembre)</t>
  </si>
  <si>
    <t>Fin de semaine sur appel pour 1 employé(9&amp;10 Novembre)</t>
  </si>
  <si>
    <t>Fin de semaine sur appel pour 1 employé(16&amp;17 Novembre)</t>
  </si>
  <si>
    <t>Fin de semaine sur appel pour 1 employé(23&amp;24 Novembre)</t>
  </si>
  <si>
    <t>Fin de semaine sur appel pour 1 employé(30&amp;01 Novembre)</t>
  </si>
  <si>
    <t>Angelo</t>
  </si>
  <si>
    <t>Palette de Savage RAM 70M Blue</t>
  </si>
  <si>
    <t>Fabrication d'un moule</t>
  </si>
  <si>
    <t>Auge intermediaire</t>
  </si>
  <si>
    <t>540023491:83</t>
  </si>
  <si>
    <t>29$/ea</t>
  </si>
  <si>
    <t>Wam AL II G</t>
  </si>
  <si>
    <t>EXO-set UNO A G</t>
  </si>
  <si>
    <t>Wam plastic</t>
  </si>
  <si>
    <t xml:space="preserve">Au soin de </t>
  </si>
  <si>
    <t>Jan-Michael Proux (MBI)</t>
  </si>
  <si>
    <t>1-514-518-8990</t>
  </si>
  <si>
    <t>corps piqueurs</t>
  </si>
  <si>
    <t>F0002-90608</t>
  </si>
  <si>
    <t>non conforme</t>
  </si>
  <si>
    <t>X</t>
  </si>
  <si>
    <t>Steel Mold</t>
  </si>
  <si>
    <t>Rout-Am</t>
  </si>
  <si>
    <t>340053280:70</t>
  </si>
  <si>
    <t>GSD99060012</t>
  </si>
  <si>
    <t>340053280:71</t>
  </si>
  <si>
    <t>Bloc Bull Nose Dessin B-10087</t>
  </si>
  <si>
    <t>ZF-20944PL</t>
  </si>
  <si>
    <t>Bloc Bull Nose Dessin B-10088</t>
  </si>
  <si>
    <t>540023491:81</t>
  </si>
  <si>
    <t>270230684:54</t>
  </si>
  <si>
    <t>December  18th 2013</t>
  </si>
  <si>
    <t>fonte d'aluminium tuyaux</t>
  </si>
  <si>
    <t>Optishot 60LC (2000#)</t>
  </si>
  <si>
    <t>Garland split hammer 2"</t>
  </si>
  <si>
    <t>Rawhide Garland face 2" (pair de babiche)</t>
  </si>
  <si>
    <t xml:space="preserve">Marshalltown #57 Truelle 7" X 4-3/8" </t>
  </si>
  <si>
    <t>Kraff tool 15" blade drywall saw wood handle</t>
  </si>
  <si>
    <t>Tete vibrante 1" JVS-1</t>
  </si>
  <si>
    <t>Flex shaft 10' JA-10</t>
  </si>
  <si>
    <t>Moteur 1,5 hp JVS</t>
  </si>
  <si>
    <t>Rivets buster APT-1133</t>
  </si>
  <si>
    <t>Tranches 1" rivet buster</t>
  </si>
  <si>
    <t>Pointes rivet buster</t>
  </si>
  <si>
    <t>Chippers</t>
  </si>
  <si>
    <t>Tranches 1" chipper</t>
  </si>
  <si>
    <t>Pointes chipper</t>
  </si>
  <si>
    <t xml:space="preserve"> </t>
  </si>
  <si>
    <t xml:space="preserve"> Scie a ruban King 14”  1433FX  </t>
  </si>
  <si>
    <t>Lames diamand pour scie a ruban</t>
  </si>
  <si>
    <t>scie a onglet (Smed)</t>
  </si>
  <si>
    <t>Plateau pour scie a onglet (Smed)</t>
  </si>
  <si>
    <t>Duc  pour la scie a onglet (Smed)</t>
  </si>
  <si>
    <t>Fastfire 80AL</t>
  </si>
  <si>
    <t xml:space="preserve">Machine </t>
  </si>
  <si>
    <t>Benne</t>
  </si>
  <si>
    <t>Pompe</t>
  </si>
  <si>
    <t>Coffre</t>
  </si>
  <si>
    <t>Barils   USALCO 38% Liquid Sodium Aluminate</t>
  </si>
  <si>
    <t>St-Michel</t>
  </si>
  <si>
    <t>Fin de semaine sur appel pour 1 employé(7&amp;8 Décembre)</t>
  </si>
  <si>
    <t>Fin de semaine sur appel pour 1 employé(14&amp;15 Décembre)</t>
  </si>
  <si>
    <t>Fin de semaine sur appel pour 1 employé(21&amp;22 Décembre)</t>
  </si>
  <si>
    <t>Fin de semaine sur appel pour 1 employé(28&amp;29 Décembre)</t>
  </si>
  <si>
    <t>13-164-0049</t>
  </si>
  <si>
    <t>13-164-0028entente#110-29752</t>
  </si>
  <si>
    <t>Clips en SS310</t>
  </si>
  <si>
    <t xml:space="preserve">Mur de beton en KS4 </t>
  </si>
  <si>
    <t>60' X 12 " papier ceramique 1/8</t>
  </si>
  <si>
    <t>Boite 55lbs Plastique refractaire</t>
  </si>
  <si>
    <t xml:space="preserve"> Boites de laine lousse</t>
  </si>
  <si>
    <t>340053280:72</t>
  </si>
  <si>
    <t>270230684:55</t>
  </si>
  <si>
    <t>January 17th 2014</t>
  </si>
  <si>
    <t>Contour de portes bas en beton</t>
  </si>
  <si>
    <t>Creuset 7T</t>
  </si>
  <si>
    <t>Poche de coulée serie D-E</t>
  </si>
  <si>
    <t>Goulotte de coulé</t>
  </si>
  <si>
    <t>Mortier réfrataire prise a chaud</t>
  </si>
  <si>
    <t>Mortier réfrataire prise a froid</t>
  </si>
  <si>
    <t>13-164-0065</t>
  </si>
  <si>
    <t>Delta Mittal new style "Rouge"</t>
  </si>
  <si>
    <t>Bag of Wam AL II HD (non-conforme)</t>
  </si>
  <si>
    <t>13-164-0038entente#110-31564</t>
  </si>
  <si>
    <t>Fin de semaine sur appel pour 1 employé(4&amp;5 Janvier)</t>
  </si>
  <si>
    <t>Fin de semaine sur appel pour 1 employé(11&amp;12 Janvier)</t>
  </si>
  <si>
    <t>Fin de semaine sur appel pour 1 employé(18&amp;19 Janvier)</t>
  </si>
  <si>
    <t>Fin de semaine sur appel pour 1 employé(25&amp;26 Janvier)</t>
  </si>
  <si>
    <t>270230684:56</t>
  </si>
  <si>
    <t>Febuary 06th 2014</t>
  </si>
  <si>
    <t>Lames diamant ¾ pour les scies a ruban</t>
  </si>
  <si>
    <t>Dicom #880615</t>
  </si>
  <si>
    <t>340053280:73</t>
  </si>
  <si>
    <t>Couvert four Junker</t>
  </si>
  <si>
    <t>smed</t>
  </si>
  <si>
    <t>madrier modifier pour smed</t>
  </si>
  <si>
    <t>pieds carré papier ceramique 1/4"</t>
  </si>
  <si>
    <t>clips 25-12</t>
  </si>
  <si>
    <t>340121458ECM</t>
  </si>
  <si>
    <t>Goulotte sur roue</t>
  </si>
  <si>
    <t>bec de four</t>
  </si>
  <si>
    <t>cancel</t>
  </si>
  <si>
    <t>540057643ECM</t>
  </si>
  <si>
    <t>Large tundish #3</t>
  </si>
  <si>
    <t>Nouvelle  tundish (petite)</t>
  </si>
  <si>
    <t>13-164-0079entente#110-29753</t>
  </si>
  <si>
    <t>Monoblocs carneau</t>
  </si>
  <si>
    <t>inter-blocs</t>
  </si>
  <si>
    <t>Fin de semaine sur appel pour 1 employé(1&amp;2 Février)</t>
  </si>
  <si>
    <t>Fin de semaine sur appel pour 1 employé(8&amp;9 Février)</t>
  </si>
  <si>
    <t>Fin de semaine sur appel pour 1 employé(15&amp;16 Février)</t>
  </si>
  <si>
    <t>540023491:85</t>
  </si>
  <si>
    <t>540023491:86</t>
  </si>
  <si>
    <t>Dalle V450</t>
  </si>
  <si>
    <t>3 978$ à refacturer en temps par Pierre</t>
  </si>
  <si>
    <t>Monolitique Vibrocast 70M</t>
  </si>
  <si>
    <t>340053280:74</t>
  </si>
  <si>
    <t>bec de four sans frais</t>
  </si>
  <si>
    <t>340121349ECM</t>
  </si>
  <si>
    <t xml:space="preserve">Delta Mittal new style </t>
  </si>
  <si>
    <t>Delta Mittal new style  30" "Rouge"</t>
  </si>
  <si>
    <t>540057622ECM</t>
  </si>
  <si>
    <t>540057623ECM</t>
  </si>
  <si>
    <t>Q56092</t>
  </si>
  <si>
    <t>Sections de Hotte de coulée</t>
  </si>
  <si>
    <t>340053280:76</t>
  </si>
  <si>
    <t>540057293ECM</t>
  </si>
  <si>
    <t>Bloc pour joint</t>
  </si>
  <si>
    <t>Monoblocs</t>
  </si>
  <si>
    <t>Kit cadres (contour de porte)</t>
  </si>
  <si>
    <t>540023491:84</t>
  </si>
  <si>
    <t>Monolitique pour fond de boite de coulée</t>
  </si>
  <si>
    <t>Bloc impact section en "T"</t>
  </si>
  <si>
    <t>Bloc impact et de centre (Dalot MCG Droit)</t>
  </si>
  <si>
    <t xml:space="preserve">Monoblocs </t>
  </si>
  <si>
    <t>retour corps piqueurs non reparer</t>
  </si>
  <si>
    <t>340119744ECM</t>
  </si>
  <si>
    <t>340053280:75</t>
  </si>
  <si>
    <t>340053280:77</t>
  </si>
  <si>
    <t>540023491:87</t>
  </si>
  <si>
    <t>boîte de papier 1/4'' (125pi2)</t>
  </si>
  <si>
    <t>14-8485</t>
  </si>
  <si>
    <t>Plastic réfractaire</t>
  </si>
  <si>
    <t>Bigbag vieux bétons</t>
  </si>
  <si>
    <t>Scie a ruban</t>
  </si>
  <si>
    <t>Fin de semaine sur appel pour 1 employé(26&amp;27 Avril)</t>
  </si>
  <si>
    <t>Jambage 37130-0162-22</t>
  </si>
  <si>
    <t>Jambage 37130-0162-23</t>
  </si>
  <si>
    <t>Linteau    37130-0161-21</t>
  </si>
  <si>
    <t>Linteau    37434-0143-21</t>
  </si>
  <si>
    <t>H-beam</t>
  </si>
  <si>
    <t xml:space="preserve"> V-ancrage 3/8" x 8-½"</t>
  </si>
  <si>
    <t>ABC496-PR007</t>
  </si>
  <si>
    <t>Y-ancrage</t>
  </si>
  <si>
    <t>Procam</t>
  </si>
  <si>
    <t>St-Joseph</t>
  </si>
  <si>
    <t>Sacs de Rescocast 7</t>
  </si>
  <si>
    <t>Jacques Pépin</t>
  </si>
  <si>
    <t>Ultratek 60</t>
  </si>
  <si>
    <t>Kit de Thermbond 6P</t>
  </si>
  <si>
    <t>ciment plastique</t>
  </si>
  <si>
    <t>Panneau fibre ceramique 48x24x½  2 bts de 8</t>
  </si>
  <si>
    <t>270230684:57</t>
  </si>
  <si>
    <t>May 12th 2014</t>
  </si>
  <si>
    <t>270230684:58</t>
  </si>
  <si>
    <t>270230684:59</t>
  </si>
  <si>
    <t>270230684:60</t>
  </si>
  <si>
    <t>270230684:61</t>
  </si>
  <si>
    <t>Super cast set</t>
  </si>
  <si>
    <t>340053280:78</t>
  </si>
  <si>
    <t>F0002-93077</t>
  </si>
  <si>
    <t>Piqueur non conforme</t>
  </si>
  <si>
    <t>Location Mixeur 2 jours</t>
  </si>
  <si>
    <t>Q57501</t>
  </si>
  <si>
    <t>Dalot de sortie de four en WAM II</t>
  </si>
  <si>
    <t>Versaflow 60</t>
  </si>
  <si>
    <t>GoJit #7172885</t>
  </si>
  <si>
    <t>B18863</t>
  </si>
  <si>
    <t xml:space="preserve"> Boites Laine en vrac #24</t>
  </si>
  <si>
    <t>trou de coulée Mittal Est Exploser</t>
  </si>
  <si>
    <t>Location Mixeur 1 jours</t>
  </si>
  <si>
    <t>Q57476</t>
  </si>
  <si>
    <t>340053280:79</t>
  </si>
  <si>
    <t>540023491:91</t>
  </si>
  <si>
    <t>petite tundish</t>
  </si>
  <si>
    <t>Poche de coulée #7 "TEST"scellement des anodes</t>
  </si>
  <si>
    <t>monobloc exterieur "FAC3 et 4" repere #1</t>
  </si>
  <si>
    <t>monobloc interieur "FAC3 et 4" repere #1</t>
  </si>
  <si>
    <t>340127852ECM</t>
  </si>
  <si>
    <t>Refection couvercle du SNIF</t>
  </si>
  <si>
    <t>540062449ECM</t>
  </si>
  <si>
    <t>Cuisson de poche 10T #03</t>
  </si>
  <si>
    <t>Cuisson de poche 10T #06</t>
  </si>
  <si>
    <t>340053280:80</t>
  </si>
  <si>
    <t>Cuisson de poche 10T #18</t>
  </si>
  <si>
    <t>RC0219</t>
  </si>
  <si>
    <t xml:space="preserve"> Sacs Pacocast 28Li</t>
  </si>
  <si>
    <t xml:space="preserve"> Boites Laine #6  24'  50pi2</t>
  </si>
  <si>
    <t xml:space="preserve"> Boites Laine #8  24"  50pi2</t>
  </si>
  <si>
    <t>540023491:92</t>
  </si>
  <si>
    <t>C-Clips J112-C1</t>
  </si>
  <si>
    <t xml:space="preserve">Rouleaux papier ceramique de 100pi2,¼" </t>
  </si>
  <si>
    <t>R14-2546</t>
  </si>
  <si>
    <t>Sacs Speedcast M60al-8CD</t>
  </si>
  <si>
    <t>R. Barils</t>
  </si>
  <si>
    <t>Bruleurs</t>
  </si>
  <si>
    <t>340053280:81</t>
  </si>
  <si>
    <t>Fonte d'aluminium poche 10T  #07</t>
  </si>
  <si>
    <t>540023491:93</t>
  </si>
  <si>
    <t>Bloc de coulée double</t>
  </si>
  <si>
    <t>Bloc d'impact et de centre mincast 50lc</t>
  </si>
  <si>
    <t>Bloc section en T  mincast 60lc</t>
  </si>
  <si>
    <t xml:space="preserve">Delta Mittal new style  30" </t>
  </si>
  <si>
    <t>340128042ECM</t>
  </si>
  <si>
    <t>Goulotte à Métal</t>
  </si>
  <si>
    <t>Creuset 7T #29</t>
  </si>
  <si>
    <t>st-Michel</t>
  </si>
  <si>
    <t>R14-2555</t>
  </si>
  <si>
    <t>Sac de Vibrocast 70M</t>
  </si>
  <si>
    <t>monobloc exterieur "FAC3 et 4''</t>
  </si>
  <si>
    <t>monobloc interieur "FAC3 et 4"</t>
  </si>
  <si>
    <t>Brique réfractaire isolante LW 2500</t>
  </si>
  <si>
    <t>Clément Houle</t>
  </si>
  <si>
    <t>sac de Mincast 60LC (50#)</t>
  </si>
  <si>
    <t>270230684:66</t>
  </si>
  <si>
    <t>August 6th 2014</t>
  </si>
  <si>
    <t>540063306ECM</t>
  </si>
  <si>
    <t>540023491:94</t>
  </si>
  <si>
    <t>340053280:82</t>
  </si>
  <si>
    <t>B18966</t>
  </si>
  <si>
    <t>540023491:88</t>
  </si>
  <si>
    <t>270230684:62</t>
  </si>
  <si>
    <t>August 18th 2014</t>
  </si>
  <si>
    <t>Michel Grenier</t>
  </si>
  <si>
    <t>340053280:83</t>
  </si>
  <si>
    <t>R14-2559</t>
  </si>
  <si>
    <t>sacs Mincast  50LC</t>
  </si>
  <si>
    <t>Palettes Sacs de béton</t>
  </si>
  <si>
    <t>Coffres vert</t>
  </si>
  <si>
    <t>Palette Brique</t>
  </si>
  <si>
    <t>Palette Boites panneaux isolant</t>
  </si>
  <si>
    <t>Palettes chaudieres de coulis</t>
  </si>
  <si>
    <t>Palette Bois, Contreplaqué, Brouette</t>
  </si>
  <si>
    <t>Mixeur</t>
  </si>
  <si>
    <t>Machine a souder</t>
  </si>
  <si>
    <t>540023491:96</t>
  </si>
  <si>
    <t>Dallette de bout</t>
  </si>
  <si>
    <t>540023491:89</t>
  </si>
  <si>
    <t>R14-2560</t>
  </si>
  <si>
    <t>sacs Vibrocast 70M</t>
  </si>
  <si>
    <t>Modules de laine ceramique</t>
  </si>
  <si>
    <t>September 12th 2014</t>
  </si>
  <si>
    <t>270230684:65</t>
  </si>
  <si>
    <t>Outside Headwall</t>
  </si>
  <si>
    <t>270230684:67</t>
  </si>
  <si>
    <t>270230684:69</t>
  </si>
  <si>
    <t>340053280:84</t>
  </si>
  <si>
    <t>Béton  Q-TEK super 30AL</t>
  </si>
  <si>
    <t>540023491:97</t>
  </si>
  <si>
    <t>540023491:98</t>
  </si>
  <si>
    <t>R14-2568</t>
  </si>
  <si>
    <t>Petite auge</t>
  </si>
  <si>
    <t>tundish #16 #20</t>
  </si>
  <si>
    <t>Yannick</t>
  </si>
  <si>
    <t>Boites de beton plastic BlueRam HS</t>
  </si>
  <si>
    <t>R14-2574</t>
  </si>
  <si>
    <t>R14-2575</t>
  </si>
  <si>
    <t>540023491:99</t>
  </si>
  <si>
    <t>Bloc impac centre</t>
  </si>
  <si>
    <t>Impac section en "T"</t>
  </si>
  <si>
    <t>R14-2577</t>
  </si>
  <si>
    <t>sacs Mincast 50</t>
  </si>
  <si>
    <t>540064553ECM1</t>
  </si>
  <si>
    <t>Fonte d'aluminium poche 10T  #10</t>
  </si>
  <si>
    <t>sacs Ciment refractaire LC60</t>
  </si>
  <si>
    <t>540023491:90</t>
  </si>
  <si>
    <t>326-1402919</t>
  </si>
  <si>
    <t>Joints articulé carneau</t>
  </si>
  <si>
    <t>Tap hole pour four #D</t>
  </si>
  <si>
    <t>540023491:100</t>
  </si>
  <si>
    <t>540023491:101</t>
  </si>
  <si>
    <t>November 10th 2014</t>
  </si>
  <si>
    <t xml:space="preserve"> x</t>
  </si>
  <si>
    <t>270230684:68</t>
  </si>
  <si>
    <t>R142588</t>
  </si>
  <si>
    <t>340053280:85</t>
  </si>
  <si>
    <t xml:space="preserve"> creuset #12</t>
  </si>
  <si>
    <t>Montant partie Inferieur</t>
  </si>
  <si>
    <t>ZF-21079PL</t>
  </si>
  <si>
    <t>R-14-2595</t>
  </si>
  <si>
    <t xml:space="preserve">55#  Speed cast </t>
  </si>
  <si>
    <t>Denis Genest</t>
  </si>
  <si>
    <t>340053280:86</t>
  </si>
  <si>
    <t>Sacs de béton réfractaire mc-5001</t>
  </si>
  <si>
    <t>R-14-2599</t>
  </si>
  <si>
    <t>encrages 1/4" X 7"</t>
  </si>
  <si>
    <t>14-164-0017entente#110-33559</t>
  </si>
  <si>
    <t>Y-14009</t>
  </si>
  <si>
    <t>Kit pour trou de coulé F#2</t>
  </si>
  <si>
    <t>540023491:102</t>
  </si>
  <si>
    <t>540023491:103</t>
  </si>
  <si>
    <t>Sacs de Mincast 60</t>
  </si>
  <si>
    <t>Boitres de briques isolante 2300</t>
  </si>
  <si>
    <t>panneaux 2" 2300</t>
  </si>
  <si>
    <t>270230684:70</t>
  </si>
  <si>
    <t>December 09th 2014</t>
  </si>
  <si>
    <t>End Panel</t>
  </si>
  <si>
    <t>Top panel</t>
  </si>
  <si>
    <t>Zing-22278GL</t>
  </si>
  <si>
    <t>Side Panel</t>
  </si>
  <si>
    <t>boîtes de laine superwool 2''</t>
  </si>
  <si>
    <t>Kit bloc de trou de coulé</t>
  </si>
  <si>
    <t>Transport payer par praxair</t>
  </si>
  <si>
    <t>Lincoln 256 (reparation garantie)</t>
  </si>
  <si>
    <t>Zing-22278GL-04</t>
  </si>
  <si>
    <t>Cheminée Isolée de fibre céramique</t>
  </si>
  <si>
    <t>540023491:104</t>
  </si>
  <si>
    <t>Dalle  de bout</t>
  </si>
  <si>
    <t>540023491:95</t>
  </si>
  <si>
    <t>sacs Coulis réfractaire</t>
  </si>
  <si>
    <t>Coulis réfractaire (chaudiere)</t>
  </si>
  <si>
    <t>14-164-0043</t>
  </si>
  <si>
    <t>Briques a feux 9"x4,5"x2,5" (palette de 500)</t>
  </si>
  <si>
    <t>14-164-0019entente#110-33557</t>
  </si>
  <si>
    <t>B-19220</t>
  </si>
  <si>
    <t>2015-15-08</t>
  </si>
  <si>
    <t>Section de cheminé de four MF1 (101-102-104)</t>
  </si>
  <si>
    <t>BC2014-0107</t>
  </si>
  <si>
    <t>Section de cheminé de four MF2 (201-202-203-205-206-208)</t>
  </si>
  <si>
    <t>Section de cheminé de four MF1 (3x103-105)</t>
  </si>
  <si>
    <t>Section de cheminé de four MF2 (204-207)</t>
  </si>
  <si>
    <t>Section de cheminé de four MF2 (209)</t>
  </si>
  <si>
    <t>Y-14013</t>
  </si>
  <si>
    <t xml:space="preserve"> 2 dallots d'entree et de sortie de l'alpur</t>
  </si>
  <si>
    <t>Express Havre St-Pierre #AAI</t>
  </si>
  <si>
    <t>270230684:72</t>
  </si>
  <si>
    <t>January 20th 2015</t>
  </si>
  <si>
    <t>270230684:73</t>
  </si>
  <si>
    <t>Dalle de plancher serie E type 1</t>
  </si>
  <si>
    <t>Dalle de plancher serie E type 1S</t>
  </si>
  <si>
    <t>Arch no 1 9x4.4 x (½ a 1/8)</t>
  </si>
  <si>
    <t>Brique refractaire 230mm x 118mm x 60mm</t>
  </si>
  <si>
    <t>Brique refractaire 230mm x 118mm x 30mm</t>
  </si>
  <si>
    <t>brique isolante</t>
  </si>
  <si>
    <t>Mortier refractaire prise a chaud</t>
  </si>
  <si>
    <t>Mortier refractaire super fine</t>
  </si>
  <si>
    <t>14-164-0036</t>
  </si>
  <si>
    <t>HF1-101</t>
  </si>
  <si>
    <t>HF1-103</t>
  </si>
  <si>
    <t>HF1-105</t>
  </si>
  <si>
    <t>HF1-107</t>
  </si>
  <si>
    <t>HF1-108</t>
  </si>
  <si>
    <t>HF1-106</t>
  </si>
  <si>
    <t>HF1-104</t>
  </si>
  <si>
    <t>HF1-102</t>
  </si>
  <si>
    <t>Cadre horizontal pour porte de four</t>
  </si>
  <si>
    <t>lbs  aiguille ss304</t>
  </si>
  <si>
    <t xml:space="preserve">Béton réfractaire </t>
  </si>
  <si>
    <t>ZING-22290GL-01</t>
  </si>
  <si>
    <t>ZING-22290GL-05</t>
  </si>
  <si>
    <t>Outils de levage</t>
  </si>
  <si>
    <t>ZING-22290GL-02</t>
  </si>
  <si>
    <t>ZING-22290GL-03</t>
  </si>
  <si>
    <t>Parie Superieur</t>
  </si>
  <si>
    <t>ZING-22290GL</t>
  </si>
  <si>
    <t>ZING-22290GL-04</t>
  </si>
  <si>
    <t>14-164-0069entente#110-35375</t>
  </si>
  <si>
    <t>540067646ECM</t>
  </si>
  <si>
    <t>340053280:89</t>
  </si>
  <si>
    <t>Batteur</t>
  </si>
  <si>
    <t>Bol pour malaxeur</t>
  </si>
  <si>
    <t>Réception de palette (13$)</t>
  </si>
  <si>
    <t>Palette en inventaire (6,50$)</t>
  </si>
  <si>
    <t>540023491:105</t>
  </si>
  <si>
    <t>Inventaire</t>
  </si>
  <si>
    <t>Cw 70 HS plastic</t>
  </si>
  <si>
    <t>boîte de plastic Blue Ram</t>
  </si>
  <si>
    <t>270230684:71</t>
  </si>
  <si>
    <t>February 11th 2015</t>
  </si>
  <si>
    <t>340053280:87</t>
  </si>
  <si>
    <t>340133199SU</t>
  </si>
  <si>
    <t xml:space="preserve">kit de deux auges </t>
  </si>
  <si>
    <t>HF1-109</t>
  </si>
  <si>
    <t>HF2-209</t>
  </si>
  <si>
    <t>HF3-309</t>
  </si>
  <si>
    <t>HF2-207</t>
  </si>
  <si>
    <t>HF2-206</t>
  </si>
  <si>
    <t>HF2-203</t>
  </si>
  <si>
    <t>HF2-205</t>
  </si>
  <si>
    <t>HF3-307</t>
  </si>
  <si>
    <t>HF3-305</t>
  </si>
  <si>
    <t>Goulotte refractaire</t>
  </si>
  <si>
    <t>F0002-97623</t>
  </si>
  <si>
    <t>340138673ECM</t>
  </si>
  <si>
    <t>HF3-303</t>
  </si>
  <si>
    <t>HF3-308</t>
  </si>
  <si>
    <t>HF3-306</t>
  </si>
  <si>
    <t>HF-304</t>
  </si>
  <si>
    <t>HF2-208</t>
  </si>
  <si>
    <t>HF2-204</t>
  </si>
  <si>
    <t>PORTE</t>
  </si>
  <si>
    <t>Q-TEK 30AL</t>
  </si>
  <si>
    <t>Y-14014</t>
  </si>
  <si>
    <t>pièces #1 du gros Dust system</t>
  </si>
  <si>
    <t>HF2-201</t>
  </si>
  <si>
    <t>HF2-202</t>
  </si>
  <si>
    <t>HF3-301</t>
  </si>
  <si>
    <t>HF3-302</t>
  </si>
  <si>
    <t>C-14044-034</t>
  </si>
  <si>
    <t>Cuisson de 16 block en didurite</t>
  </si>
  <si>
    <t>340053280:88</t>
  </si>
  <si>
    <t>540023491:107</t>
  </si>
  <si>
    <t>LPC2014GC-0029</t>
  </si>
  <si>
    <t>Petite Tundish #21 et #?</t>
  </si>
  <si>
    <t>March 03th 2015</t>
  </si>
  <si>
    <t>270230684:74</t>
  </si>
  <si>
    <t>270230684:75</t>
  </si>
  <si>
    <t>14-164-0097entente#110-33558</t>
  </si>
  <si>
    <t>Duct Système painted</t>
  </si>
  <si>
    <t>Small  Damper</t>
  </si>
  <si>
    <t>Document OF/90</t>
  </si>
  <si>
    <t>Small Ring</t>
  </si>
  <si>
    <t>Small damper</t>
  </si>
  <si>
    <t>Big damper</t>
  </si>
  <si>
    <t>ZF-21130PL</t>
  </si>
  <si>
    <t>ZF-21118PL</t>
  </si>
  <si>
    <t>Module de laine pour porte 1395</t>
  </si>
  <si>
    <t>Brique a feu 9"x4½"x2½"</t>
  </si>
  <si>
    <t>Brique a feu 9"x4½"x1½"</t>
  </si>
  <si>
    <t>March 23th 2015</t>
  </si>
  <si>
    <t>270230684:76</t>
  </si>
  <si>
    <t>Bloc V-486</t>
  </si>
  <si>
    <t>540023491:108</t>
  </si>
  <si>
    <t>Heure a temps demi pour Karl Croisetier Brascage</t>
  </si>
  <si>
    <t>Heure a temps demi pour François Lacerte Brascage</t>
  </si>
  <si>
    <t>Heure a temps demi pour Alex Rayet Brascage</t>
  </si>
  <si>
    <t>Fin de semaine sur appel pour 1 employé(14&amp;15 Mars)</t>
  </si>
  <si>
    <t>Fin de semaine sur appel pour 1 employé(21&amp;22 Mars)</t>
  </si>
  <si>
    <t>Fin de semaine sur appel pour 1 employé(28&amp;29 Mars)</t>
  </si>
  <si>
    <t>sacs de sable sec de 10KG</t>
  </si>
  <si>
    <t>270230684:77</t>
  </si>
  <si>
    <t>April 02th 2015</t>
  </si>
  <si>
    <t>Chaudiere Mortier refractaire a prise a froid</t>
  </si>
  <si>
    <t>pieds carré Laine isolante 1"x24"</t>
  </si>
  <si>
    <t>C clips</t>
  </si>
  <si>
    <t>Brique d'ancrage 12"</t>
  </si>
  <si>
    <t xml:space="preserve"> Boites  de 25Kg Ciment plastique </t>
  </si>
  <si>
    <t>Boites de 20 masque 3M #8210</t>
  </si>
  <si>
    <t>S03726 #R 01</t>
  </si>
  <si>
    <t>Instalation de céramique dans une chute</t>
  </si>
  <si>
    <t>mortier refractaire 25 kg</t>
  </si>
  <si>
    <t>Hrs à temps reg pour Karl Croisetière. Brascage 30 mars au 2 avril</t>
  </si>
  <si>
    <t>540023491:109</t>
  </si>
  <si>
    <t>2e goulotte réfractaire</t>
  </si>
  <si>
    <t xml:space="preserve"> retour Power suply 600V TDK-Lamdda</t>
  </si>
  <si>
    <t>François Bouvette</t>
  </si>
  <si>
    <t>Pilon a sable Wespro WES-641</t>
  </si>
  <si>
    <t>540023491:110</t>
  </si>
  <si>
    <t>340053280:90</t>
  </si>
  <si>
    <t>340139061ECM</t>
  </si>
  <si>
    <t xml:space="preserve">Refaire refractaire goulotte 1/4 </t>
  </si>
  <si>
    <t>ATTN:  PIERRE  JOUBERT</t>
  </si>
  <si>
    <t>201402  0</t>
  </si>
  <si>
    <t>Kit de 2 Bloc refractaire Bruleur SMR 1&amp;2</t>
  </si>
  <si>
    <t>Y-15001</t>
  </si>
  <si>
    <t>Canopee  Q61178</t>
  </si>
  <si>
    <t>INV-0067475</t>
  </si>
  <si>
    <t>Bloc refractaire pour bruleur a l'huile</t>
  </si>
  <si>
    <t>mortier refractaire</t>
  </si>
  <si>
    <t>340138142ECM</t>
  </si>
  <si>
    <t>goulotte a métal</t>
  </si>
  <si>
    <t>540023491:111</t>
  </si>
  <si>
    <t>Dalle pour devant de four maintien</t>
  </si>
  <si>
    <t xml:space="preserve">Hose pour pomper béton et deux bouts </t>
  </si>
  <si>
    <t>ATTN.;    JOE TROIANO</t>
  </si>
  <si>
    <t>Gojit #44444974</t>
  </si>
  <si>
    <t>270230684:78</t>
  </si>
  <si>
    <t>April 28th 2015</t>
  </si>
  <si>
    <t xml:space="preserve"> chaudiere mortier refractaire</t>
  </si>
  <si>
    <t xml:space="preserve"> brique isolante 2800</t>
  </si>
  <si>
    <t>Couvert 10T ABI</t>
  </si>
  <si>
    <t>540023491:112</t>
  </si>
  <si>
    <t>Supercast set</t>
  </si>
  <si>
    <t>Airlite</t>
  </si>
  <si>
    <t>540023491:113</t>
  </si>
  <si>
    <t>Baril d'accélérant</t>
  </si>
  <si>
    <t>Hs-100 Extrusion Pump</t>
  </si>
  <si>
    <t>Minimax</t>
  </si>
  <si>
    <t>Qteh 30</t>
  </si>
  <si>
    <t>Q61817</t>
  </si>
  <si>
    <t>Resco Helspot</t>
  </si>
  <si>
    <t xml:space="preserve">1 chaudière de Thermbond 6P + Liquide </t>
  </si>
  <si>
    <t>May 28th 2015</t>
  </si>
  <si>
    <t>monobloc exterieur "FAC3 et 4''   TEST</t>
  </si>
  <si>
    <t>monobloc interieur "FAC3 et 4"    TEST</t>
  </si>
  <si>
    <t>Heure a temps demi pour Karl Croisetière Brascage</t>
  </si>
  <si>
    <t>340053280:91</t>
  </si>
  <si>
    <t>540023491:115</t>
  </si>
  <si>
    <t>GSD652869</t>
  </si>
  <si>
    <t xml:space="preserve">Monobloc ext, de dessus de cloissons int. f2  </t>
  </si>
  <si>
    <t>cadre horizontal coté gauche</t>
  </si>
  <si>
    <t>540023491:114</t>
  </si>
  <si>
    <t>Retour cadre horizontal coté gauche</t>
  </si>
  <si>
    <t>cadre horizontal coté Droit</t>
  </si>
  <si>
    <t>Pastilles pour fond de creuset a bain</t>
  </si>
  <si>
    <t>pastilles 5po pour fond de creuset métal</t>
  </si>
  <si>
    <t>Tuile réfractaire Hi-Duty 12"x12"x2"</t>
  </si>
  <si>
    <t>LPC2015GC-0121</t>
  </si>
  <si>
    <t>grosse Tundish #2</t>
  </si>
  <si>
    <t>Chaudiere Mortier refractaire</t>
  </si>
  <si>
    <t>Monolitique Vibrocast 70M #96-97-98-99-100</t>
  </si>
  <si>
    <t>LPC2015PG 0150</t>
  </si>
  <si>
    <t>Jambage du four "C"</t>
  </si>
  <si>
    <t>Puch out</t>
  </si>
  <si>
    <t>Fabrication de moule</t>
  </si>
  <si>
    <t>540023491:117</t>
  </si>
  <si>
    <t>June 19th 2015</t>
  </si>
  <si>
    <t>270230684:79</t>
  </si>
  <si>
    <t>270230684:80</t>
  </si>
  <si>
    <t>270230684:81</t>
  </si>
  <si>
    <t>340053280:92</t>
  </si>
  <si>
    <t>Boites Insblock 19  2"</t>
  </si>
  <si>
    <t>Boites Insblock 19  1"</t>
  </si>
  <si>
    <t>GoJit 7172885</t>
  </si>
  <si>
    <t>Pi²  Isolation laine céramique #6 lbs</t>
  </si>
  <si>
    <t>reparation sous garantit Lincoln 256</t>
  </si>
  <si>
    <t>Clent</t>
  </si>
  <si>
    <t>Transfo</t>
  </si>
  <si>
    <t>vis sans-fin</t>
  </si>
  <si>
    <t xml:space="preserve">monobloc exterieur "FAC3 et 4''   </t>
  </si>
  <si>
    <t xml:space="preserve">monobloc interieur "FAC3 et 4"    </t>
  </si>
  <si>
    <t>Grille 1/16" #101, #102, #103, #104</t>
  </si>
  <si>
    <t>Grille 1/8"  #90 #92</t>
  </si>
  <si>
    <t xml:space="preserve">Monolitique Vibrocast 70M </t>
  </si>
  <si>
    <t>540023491:118</t>
  </si>
  <si>
    <t>Location du mixeur bleu 200lbs</t>
  </si>
  <si>
    <t>540023491:119</t>
  </si>
  <si>
    <t>Q62405</t>
  </si>
  <si>
    <t>Palettes de Pate Helspot plastic</t>
  </si>
  <si>
    <t>LPC2015GC-0137</t>
  </si>
  <si>
    <t>Couvert de snif</t>
  </si>
  <si>
    <t>HM30707</t>
  </si>
  <si>
    <t>Bouchons conique #642642</t>
  </si>
  <si>
    <t>Moule une utilisation</t>
  </si>
  <si>
    <t>Cadre horizontal coté gauche</t>
  </si>
  <si>
    <t>540023491:116</t>
  </si>
  <si>
    <t>Cadre horizontal coté droit</t>
  </si>
  <si>
    <t>Pi²  Isolation laine céramique 1" #6 lbs</t>
  </si>
  <si>
    <t>Mario B221</t>
  </si>
  <si>
    <t>Ciment plastique 70% alumine</t>
  </si>
  <si>
    <t>Q61139   Y-15002</t>
  </si>
  <si>
    <t>Ancrages 2" x 1/4" en ss304</t>
  </si>
  <si>
    <t>Q61139   Y-15003</t>
  </si>
  <si>
    <t>1/8" # 93            1/16" #105 et  #110</t>
  </si>
  <si>
    <t>Transport de 4 palettes de Mincast85 entre Sorel et Bécancour</t>
  </si>
  <si>
    <t>540023491:121</t>
  </si>
  <si>
    <t>July  15th 2015</t>
  </si>
  <si>
    <t>270230684:86</t>
  </si>
  <si>
    <t>270230684:82</t>
  </si>
  <si>
    <t>NE PAS FACTURÉ</t>
  </si>
  <si>
    <t>M01-0 6035</t>
  </si>
  <si>
    <t>Q62674</t>
  </si>
  <si>
    <t>Palette de Ultratek 70 ULC (2 x 1500#)</t>
  </si>
  <si>
    <t>GSD652868</t>
  </si>
  <si>
    <t>GSD653312</t>
  </si>
  <si>
    <t>July  22th 2015</t>
  </si>
  <si>
    <t>270230684:83</t>
  </si>
  <si>
    <t>270230684:84</t>
  </si>
  <si>
    <t>Goulotte brasque coulée métal</t>
  </si>
  <si>
    <t>Brascage semaine du 19 au 25 juillet 2015</t>
  </si>
  <si>
    <t>Heures à temps reg pour Richard St-Louis</t>
  </si>
  <si>
    <t>Heures à temps reg pour Philippe Ducharme</t>
  </si>
  <si>
    <t>Heures à temps reg pour Daniel Godon</t>
  </si>
  <si>
    <t>540023491:122</t>
  </si>
  <si>
    <t>July  30th 2015</t>
  </si>
  <si>
    <t>BOL: 1553883</t>
  </si>
  <si>
    <t>Transport de 4 palettes de FF85 entre Sorel et Bécancour</t>
  </si>
  <si>
    <t>1/8": # 94            1/16": #107 et  #108</t>
  </si>
  <si>
    <t>POUR MAINTENANCE: à la demande de Francois Bouvette</t>
  </si>
  <si>
    <t>Boîtes de plastique réfractaire</t>
  </si>
  <si>
    <t>Brascage semaine du 26 juillet au 1 août 2015</t>
  </si>
  <si>
    <t>Heures à temps reg pour Philip Ducharme</t>
  </si>
  <si>
    <t>August 6th 2015</t>
  </si>
  <si>
    <t>270230684:87</t>
  </si>
  <si>
    <t>270230684:89</t>
  </si>
  <si>
    <t>540023491:123</t>
  </si>
  <si>
    <t>1/8": # 95            1/16": #106 et  #109</t>
  </si>
  <si>
    <t>540071947ECM</t>
  </si>
  <si>
    <t>Fonte d'aluminium creuset 10T MK-24</t>
  </si>
  <si>
    <t>Dam Combo panier Brame - Mincast 60LC</t>
  </si>
  <si>
    <t>2% d'aiguilles SS446</t>
  </si>
  <si>
    <t>Module réfractaire - rebord de poche - Mincast 85LC</t>
  </si>
  <si>
    <t>Bloc de bruleur - Mincast 60LC</t>
  </si>
  <si>
    <t>340053280:93</t>
  </si>
  <si>
    <t>August 19th 2015</t>
  </si>
  <si>
    <t>270230684:85</t>
  </si>
  <si>
    <t>Carneau de four #3</t>
  </si>
  <si>
    <t>340142848ECM</t>
  </si>
  <si>
    <t>Goulotte basculateur a metal</t>
  </si>
  <si>
    <t>Q61136</t>
  </si>
  <si>
    <t>Hottes de coulée</t>
  </si>
  <si>
    <t>Q63116</t>
  </si>
  <si>
    <t>Pièce 10</t>
  </si>
  <si>
    <t>Pièce 18</t>
  </si>
  <si>
    <t>BC2015-2756</t>
  </si>
  <si>
    <t>Pièce 19</t>
  </si>
  <si>
    <t>Pièce 14</t>
  </si>
  <si>
    <t>Pièce 15</t>
  </si>
  <si>
    <t>BC2015-3138</t>
  </si>
  <si>
    <t>Pièce 16</t>
  </si>
  <si>
    <t>540023491:124</t>
  </si>
  <si>
    <t>540070506ECM</t>
  </si>
  <si>
    <t>Bloc impact en ultra-Tek 70 UL</t>
  </si>
  <si>
    <t xml:space="preserve">Pièce 19 </t>
  </si>
  <si>
    <t xml:space="preserve">   1/16" #111 ,  #112 et  #114</t>
  </si>
  <si>
    <t xml:space="preserve">   1/16" #115 et #117</t>
  </si>
  <si>
    <t>Couvercle de four junker</t>
  </si>
  <si>
    <t>dalle V450</t>
  </si>
  <si>
    <t>340053280:94</t>
  </si>
  <si>
    <t>September 10th 2015</t>
  </si>
  <si>
    <t xml:space="preserve">   1/16" #113, #116 et #121</t>
  </si>
  <si>
    <t xml:space="preserve">   1/16" #  118 , # 119</t>
  </si>
  <si>
    <t>Q63114</t>
  </si>
  <si>
    <t>Q63688(DQ197624)</t>
  </si>
  <si>
    <t>palettes de Ultrateck 70  ( 2 x 1500# )</t>
  </si>
  <si>
    <t>Hotte four #4</t>
  </si>
  <si>
    <t>palette Q-Gun 804D  (2 x 2000 Lbs )</t>
  </si>
  <si>
    <t>540023491:125</t>
  </si>
  <si>
    <t>dalles de béton pour devant four de maintien</t>
  </si>
  <si>
    <t>Francois Piché</t>
  </si>
  <si>
    <t>Quartier haut de four ( 3 std et 1 bec )</t>
  </si>
  <si>
    <t>Quarier Bas de four</t>
  </si>
  <si>
    <t xml:space="preserve">Transport "Aller" 4 Palettes Armorflow 60Lc </t>
  </si>
  <si>
    <t>#BOL:1577210</t>
  </si>
  <si>
    <t xml:space="preserve">Transport "Retour" 4 Palettes Armorflow 60Lc </t>
  </si>
  <si>
    <t>September 29th 2015</t>
  </si>
  <si>
    <t>270230684:90</t>
  </si>
  <si>
    <t>dalle de bout</t>
  </si>
  <si>
    <t>540023491:126</t>
  </si>
  <si>
    <t>Palette de brique High heat 9x4.5x2.5 (500/palette)</t>
  </si>
  <si>
    <t>Laine 1’’ 8# 2300F</t>
  </si>
  <si>
    <t>Papier céramique 1/8’’</t>
  </si>
  <si>
    <t>Keith Côté</t>
  </si>
  <si>
    <t>F0002-100962</t>
  </si>
  <si>
    <t>270230684:88</t>
  </si>
  <si>
    <t>October 6th 2015</t>
  </si>
  <si>
    <t>270230684:93</t>
  </si>
  <si>
    <t>3801-B</t>
  </si>
  <si>
    <t>Bloc SEN Panier Brames Mincast 85LC</t>
  </si>
  <si>
    <t>270230684:91</t>
  </si>
  <si>
    <t>October 8th 2015</t>
  </si>
  <si>
    <t>Monolitique Vibrocast70M #120-122-123-124-126</t>
  </si>
  <si>
    <t>Q63936</t>
  </si>
  <si>
    <t>palettes Ultrateck ULC70</t>
  </si>
  <si>
    <t>Monolitique Vibrocast70M #127</t>
  </si>
  <si>
    <t>Monolitique Vibrocast70M #125</t>
  </si>
  <si>
    <t>540072737ECM</t>
  </si>
  <si>
    <t>Changer refractaire couvercle poche 10T</t>
  </si>
  <si>
    <t>540073224ECM</t>
  </si>
  <si>
    <t>540023491:127</t>
  </si>
  <si>
    <t>Monolitique Vibrocast70M #128 #129</t>
  </si>
  <si>
    <t>October 19th 2015</t>
  </si>
  <si>
    <t>Monolitique Vibrocast70M #130-131-132</t>
  </si>
  <si>
    <t>Rescocast set</t>
  </si>
  <si>
    <t>ZING-22595GL-01</t>
  </si>
  <si>
    <t>Panneau de côté de fibre céramique</t>
  </si>
  <si>
    <t>ZING-22595GL-02</t>
  </si>
  <si>
    <t>Panneau de toit de fibre céramique</t>
  </si>
  <si>
    <t>ZING-22595GL-03</t>
  </si>
  <si>
    <t>Panneau d'extrémité de fibre céramique</t>
  </si>
  <si>
    <t>ZING-22595GL</t>
  </si>
  <si>
    <t>ZING-22595GL-04</t>
  </si>
  <si>
    <t>ancrage 1/4 x 310 x 2"</t>
  </si>
  <si>
    <t>Q61129</t>
  </si>
  <si>
    <t>silicone fiberfrax LDS</t>
  </si>
  <si>
    <t>Ancrage en L 4"</t>
  </si>
  <si>
    <t>Couteau 12"</t>
  </si>
  <si>
    <t>Module de laine 16 en superwool HT</t>
  </si>
  <si>
    <t>Monolitique Vibrocast70M #133-134</t>
  </si>
  <si>
    <t>Instalation de refractaire dans "Emergency stack cap"</t>
  </si>
  <si>
    <t>October 27th 2015</t>
  </si>
  <si>
    <t>270230684:94</t>
  </si>
  <si>
    <t>Monolitique Vibrocast70M #137 #138</t>
  </si>
  <si>
    <t>Monolitique Vibrocast70M #135  #136</t>
  </si>
  <si>
    <t>Grillage 1/8" pour monolitique</t>
  </si>
  <si>
    <t>540023491:129</t>
  </si>
  <si>
    <t>Monolitique Vibrocast70M #140  #142</t>
  </si>
  <si>
    <t>November 04th 2015</t>
  </si>
  <si>
    <t>270230684:92</t>
  </si>
  <si>
    <t>aiguilles 304</t>
  </si>
  <si>
    <t>Ultragreen 45</t>
  </si>
  <si>
    <t xml:space="preserve">Blocs de contour de portes </t>
  </si>
  <si>
    <t>MT de ABI</t>
  </si>
  <si>
    <t>À venir</t>
  </si>
  <si>
    <t>Portes modules laine</t>
  </si>
  <si>
    <t>Chantal Ferme Brivo</t>
  </si>
  <si>
    <t>Dalle réfractaire 13 1/2 x 14 3/4 x 1</t>
  </si>
  <si>
    <t>Q63925</t>
  </si>
  <si>
    <t>Conduits d'aspiration  #2  3 section sur 5</t>
  </si>
  <si>
    <t>Conduits d'aspiration  #2  2 section sur 5</t>
  </si>
  <si>
    <t>Chaudiere mortier</t>
  </si>
  <si>
    <t>Papier ceramique 1/16"  54pi2</t>
  </si>
  <si>
    <t>540023491:130</t>
  </si>
  <si>
    <t>5985S</t>
  </si>
  <si>
    <t>Q64703</t>
  </si>
  <si>
    <t xml:space="preserve"> Optishot 85 (sac de 2000#)</t>
  </si>
  <si>
    <t>00002</t>
  </si>
  <si>
    <t>00003</t>
  </si>
  <si>
    <t>Couvert de carneau MP-037A (centre)</t>
  </si>
  <si>
    <t>Bloc pour joint de carneau</t>
  </si>
  <si>
    <t xml:space="preserve">Conduits d'aspiration  #1 </t>
  </si>
  <si>
    <t>Refractory Plastic</t>
  </si>
  <si>
    <t>Fiberstud 8" Inconel 601</t>
  </si>
  <si>
    <t>APEX Motor Express</t>
  </si>
  <si>
    <t>Simon Pinard</t>
  </si>
  <si>
    <t>Purolator #7114620</t>
  </si>
  <si>
    <t>LPC2015GC-0221</t>
  </si>
  <si>
    <t>Refection Tundish #16</t>
  </si>
  <si>
    <t>LPC2015GC-0209</t>
  </si>
  <si>
    <t>Refection Tundish #20</t>
  </si>
  <si>
    <t>LPC2015DL-0116</t>
  </si>
  <si>
    <t>Refection Auge de deversement</t>
  </si>
  <si>
    <t>LPC2015CM-0999</t>
  </si>
  <si>
    <t xml:space="preserve">Cimnent refractaire Grefpatch 85 wet </t>
  </si>
  <si>
    <t>340053280:95</t>
  </si>
  <si>
    <t>Monolitique Vibrocast70M #139-141-143-144-149</t>
  </si>
  <si>
    <t>270230684:95</t>
  </si>
  <si>
    <t>November 24th 2015</t>
  </si>
  <si>
    <t>Q-tek 30 AL</t>
  </si>
  <si>
    <t>Monobloc extremité</t>
  </si>
  <si>
    <t>Pastille fond creuset a bain</t>
  </si>
  <si>
    <t>Pastille fond creuset a démarage 4-½"</t>
  </si>
  <si>
    <t>Sac de MC-5001 55#</t>
  </si>
  <si>
    <t>Boites de laine 2" 8# cerablanket</t>
  </si>
  <si>
    <t>BC2015-4010</t>
  </si>
  <si>
    <t>boites Insbloc 19  1'x3'x1"</t>
  </si>
  <si>
    <t>Laine Roxul AFB 2'x4'x3"</t>
  </si>
  <si>
    <t>BC2015-4011</t>
  </si>
  <si>
    <t>Couts de transport</t>
  </si>
  <si>
    <t>piedscarré laine isolante</t>
  </si>
  <si>
    <t>brique ancrage 12"</t>
  </si>
  <si>
    <t>C clamps</t>
  </si>
  <si>
    <t>boites ciment plastique 25Kg</t>
  </si>
  <si>
    <t>Monolitique Vibrocast70M #145-146-147-148</t>
  </si>
  <si>
    <t>David Brouilette</t>
  </si>
  <si>
    <t>Atmosset</t>
  </si>
  <si>
    <t>Livrer à la barrière du projet FRH</t>
  </si>
  <si>
    <t>Personne à contacter: M. Pierre Gamache Cell . 418-818-0137</t>
  </si>
  <si>
    <t xml:space="preserve">Dalles de béton  </t>
  </si>
  <si>
    <t>Groupe Goyette</t>
  </si>
  <si>
    <t>540023491:131</t>
  </si>
  <si>
    <t>Panneaux</t>
  </si>
  <si>
    <t>bigbag de Plico ULC 95KK</t>
  </si>
  <si>
    <t>Lucien Carrier</t>
  </si>
  <si>
    <t>sacs de Plico ULC 95KK</t>
  </si>
  <si>
    <t>December 09th 2015</t>
  </si>
  <si>
    <t>15-164-0018entente#110-36546</t>
  </si>
  <si>
    <t>En référence à votre facture #338736</t>
  </si>
  <si>
    <t>transport de 11 palettes de sable (Aller-retour Bécancour-Charette)</t>
  </si>
  <si>
    <t xml:space="preserve"> Plastique 70M  25Kg/bte</t>
  </si>
  <si>
    <t>Ciment Fast Turn 62M  55lbs/sac</t>
  </si>
  <si>
    <t xml:space="preserve">Transport Morneau </t>
  </si>
  <si>
    <t>sac de Rescocast set</t>
  </si>
  <si>
    <t>BC2015-4257</t>
  </si>
  <si>
    <t>Module de laine 12x5x3</t>
  </si>
  <si>
    <t>ZF-21223PL</t>
  </si>
  <si>
    <t>Ancrage Type H 1/4" DIA  SS304</t>
  </si>
  <si>
    <t>540023491:132</t>
  </si>
  <si>
    <t>GSD652870</t>
  </si>
  <si>
    <t>Monobloc int. F2</t>
  </si>
  <si>
    <t>540023491:128</t>
  </si>
  <si>
    <t>monobloc ext. F2</t>
  </si>
  <si>
    <t>Brique refractaire 230x118x60mm</t>
  </si>
  <si>
    <t>Brique refractaire 230x118x30mm</t>
  </si>
  <si>
    <t>Laine isolante ½"  50' piedcarré</t>
  </si>
  <si>
    <t>15-164-0032</t>
  </si>
  <si>
    <t>Sen bloc panier</t>
  </si>
  <si>
    <t>Barrage 8"</t>
  </si>
  <si>
    <t xml:space="preserve">Dam Combo </t>
  </si>
  <si>
    <t>Impact pads</t>
  </si>
  <si>
    <t>no  charge</t>
  </si>
  <si>
    <t>8' coilrod + 12 ecrou</t>
  </si>
  <si>
    <t>cadre horizontal coté gauche pour four maintien</t>
  </si>
  <si>
    <t>540023491:120</t>
  </si>
  <si>
    <t>cadre horizontal coté droit pour four maintien</t>
  </si>
  <si>
    <t>couvert four juncker</t>
  </si>
  <si>
    <t>Monobloc Interieurs Four 2</t>
  </si>
  <si>
    <t>Francois Bouvette</t>
  </si>
  <si>
    <t>Monobloc Exterieur Four 2</t>
  </si>
  <si>
    <t>Arch no 1 9x4.5x(2 ½ à 2 1/8)</t>
  </si>
  <si>
    <t>Ciment Plastic</t>
  </si>
  <si>
    <t>270230684:96</t>
  </si>
  <si>
    <t>December 29th 2015</t>
  </si>
  <si>
    <t>Monolitique Vibrocast70M #153-156-158</t>
  </si>
  <si>
    <t>Monolitique Vibrocast70M #150-152-154</t>
  </si>
  <si>
    <t>January  07th 2016</t>
  </si>
  <si>
    <t>Monobloc Extremite Four #1</t>
  </si>
  <si>
    <t xml:space="preserve"> Monobloc Centre Four #1</t>
  </si>
  <si>
    <t>Plaquette de passade de feu grande</t>
  </si>
  <si>
    <t>540075043ECM</t>
  </si>
  <si>
    <t>Modules de laine pour couvercle</t>
  </si>
  <si>
    <t>Purolator #5348758</t>
  </si>
  <si>
    <t>couvert de junker</t>
  </si>
  <si>
    <t>270230684:97</t>
  </si>
  <si>
    <t>January  13th 2016</t>
  </si>
  <si>
    <t>270230684:98</t>
  </si>
  <si>
    <t>G.A logistique</t>
  </si>
  <si>
    <t>Purolator #2336921</t>
  </si>
  <si>
    <t>cadre de passage de feu</t>
  </si>
  <si>
    <t>V-450</t>
  </si>
  <si>
    <t>540075055ECM</t>
  </si>
  <si>
    <t>Plaquette de passade de feu Petite</t>
  </si>
  <si>
    <t>Q65332</t>
  </si>
  <si>
    <t>palettes Ultrateck UL70</t>
  </si>
  <si>
    <t>Q65373</t>
  </si>
  <si>
    <t>15-164-0019entente#110-38567</t>
  </si>
  <si>
    <t>15-164-0021entente#110-38547</t>
  </si>
  <si>
    <t>540075284ECM</t>
  </si>
  <si>
    <t>540023491:134</t>
  </si>
  <si>
    <t>January  20th 2016</t>
  </si>
  <si>
    <t>Livré à la fonderie</t>
  </si>
  <si>
    <t>Beton Q-Tek 30AL</t>
  </si>
  <si>
    <t>Monolitique Vibrocast70M #157-163-164</t>
  </si>
  <si>
    <t>Briques réfractaire (1,25"x4.5"x9")</t>
  </si>
  <si>
    <t>Briques réfractaire (2.5"x4.5"x9")</t>
  </si>
  <si>
    <t>Mortier réfractaire prise à chaud (sac de 55 lbs)</t>
  </si>
  <si>
    <t>Coulis réfractaire</t>
  </si>
  <si>
    <t>Laine céramique 1"  (50' pi car/ pqt)</t>
  </si>
  <si>
    <t>Papier céramique 1/4’’ RL (pieds carrés)</t>
  </si>
  <si>
    <t>CCQ 1516-071</t>
  </si>
  <si>
    <t>Frais de livraison</t>
  </si>
  <si>
    <t>couvercle de poche de coulée scellement</t>
  </si>
  <si>
    <t>Q65427</t>
  </si>
  <si>
    <t>Monolitique Vibrocast70M #160-161-162-169</t>
  </si>
  <si>
    <t>BC2016-4440</t>
  </si>
  <si>
    <t>Dalot en acier avec béton</t>
  </si>
  <si>
    <t>LPC2015GC-0289</t>
  </si>
  <si>
    <t>Tundish #22</t>
  </si>
  <si>
    <t>LPC2016PG 0016</t>
  </si>
  <si>
    <t>Jambage four A</t>
  </si>
  <si>
    <t>Laine ceramique 16"x24"x½"</t>
  </si>
  <si>
    <t>Mortier refracraire prise a froid</t>
  </si>
  <si>
    <t>Cordon 1" conduits lateraux pour refractaire 100'</t>
  </si>
  <si>
    <t>Monobloc Extremite Four #1  "Test"</t>
  </si>
  <si>
    <t xml:space="preserve"> Monobloc Centre Four #1  "Test"</t>
  </si>
  <si>
    <t>270230684:99</t>
  </si>
  <si>
    <t>february  04th 2016</t>
  </si>
  <si>
    <t>Plaquette de passage de feu  Grande</t>
  </si>
  <si>
    <t>540023491:136</t>
  </si>
  <si>
    <t>Thermbond 6L</t>
  </si>
  <si>
    <t>Q65738</t>
  </si>
  <si>
    <t xml:space="preserve">Monobloc Extremite Four #1  </t>
  </si>
  <si>
    <t xml:space="preserve"> Monobloc Centre Four #1  </t>
  </si>
  <si>
    <t>béton Thermbond 4AG pour unité 3</t>
  </si>
  <si>
    <t>540023491:133</t>
  </si>
  <si>
    <t>Linteau Gauche</t>
  </si>
  <si>
    <t>540023491:137</t>
  </si>
  <si>
    <t>340148038ECM</t>
  </si>
  <si>
    <t>15-164-0063entente#110-38796</t>
  </si>
  <si>
    <t xml:space="preserve"> Brique réfractaire pleine 2-½x4-½x9"</t>
  </si>
  <si>
    <t>Brique Réfractaire isolante 1-¼x4-½x9"</t>
  </si>
  <si>
    <t>Laine céramique ½" x16"x24"</t>
  </si>
  <si>
    <t>15-164-0069</t>
  </si>
  <si>
    <t>540023491:138</t>
  </si>
  <si>
    <t>february  17th 2016</t>
  </si>
  <si>
    <t>270230684:101</t>
  </si>
  <si>
    <t>340053280:96</t>
  </si>
  <si>
    <t>UC16-07019</t>
  </si>
  <si>
    <t>Cabano Kingsway #13589</t>
  </si>
  <si>
    <t>DQ204896</t>
  </si>
  <si>
    <t>Monolitique Vibrocast70M #168-169-180</t>
  </si>
  <si>
    <t>540023491:141</t>
  </si>
  <si>
    <t>Corps piqueur  RETOUR</t>
  </si>
  <si>
    <t>340149205ECM</t>
  </si>
  <si>
    <t>Poche alpur</t>
  </si>
  <si>
    <t>DQ205397</t>
  </si>
  <si>
    <t>March  03th 2016</t>
  </si>
  <si>
    <t>270230684:100</t>
  </si>
  <si>
    <t>270230684:102</t>
  </si>
  <si>
    <t>Réparations a nos frais</t>
  </si>
  <si>
    <t>540023491:142</t>
  </si>
  <si>
    <t>Q66063</t>
  </si>
  <si>
    <t>15-164-0126entente#110-38969</t>
  </si>
  <si>
    <t>Pastille de 5 po  pour fond de creuset métal</t>
  </si>
  <si>
    <t>Pastille  pour fond de creuset a bain</t>
  </si>
  <si>
    <t>340053280:97</t>
  </si>
  <si>
    <t>B-19724</t>
  </si>
  <si>
    <t>Q66173</t>
  </si>
  <si>
    <t>LPC2015PG 0354</t>
  </si>
  <si>
    <t>Damper des fours arrières</t>
  </si>
  <si>
    <t>surplus de 53,20$/ monobloc de centre pour test avec béton dense</t>
  </si>
  <si>
    <t>surplus de 47,00$/ monobloc de centre pour test avec béton dense</t>
  </si>
  <si>
    <t xml:space="preserve">Kit Thermbond 4AG </t>
  </si>
  <si>
    <t>540023491:143</t>
  </si>
  <si>
    <t>540023491:139</t>
  </si>
  <si>
    <t>March  18th 2016</t>
  </si>
  <si>
    <t>Monoblocs de cloison interne</t>
  </si>
  <si>
    <t>Brique réfractaire 9 x 4,5  x2,5</t>
  </si>
  <si>
    <t>Mortier réfractaire prise a chaud</t>
  </si>
  <si>
    <t>Pied carré laine isolante réfractaire 1" x 24"</t>
  </si>
  <si>
    <t>Ciment plastique réfractaire / boite 25Kg</t>
  </si>
  <si>
    <t>340149760ECM</t>
  </si>
  <si>
    <t>Goulotte métal liquide</t>
  </si>
  <si>
    <t>540023491:135</t>
  </si>
  <si>
    <t>Linteau Droit</t>
  </si>
  <si>
    <t>540076161ECM</t>
  </si>
  <si>
    <t>Pad impact pour fonds de poches 10 tonnes</t>
  </si>
  <si>
    <t>LPC2016GC-0048</t>
  </si>
  <si>
    <t>petite Thundish</t>
  </si>
  <si>
    <t>LPC2016GC-0068</t>
  </si>
  <si>
    <t>petite Thundish #16</t>
  </si>
  <si>
    <t>Transport #4500609318</t>
  </si>
  <si>
    <t>Boite d'impact</t>
  </si>
  <si>
    <t>ZF-21242PL</t>
  </si>
  <si>
    <t>Cheminée pour four cloche</t>
  </si>
  <si>
    <t>Monobloc ph 2 special</t>
  </si>
  <si>
    <t>Plq</t>
  </si>
  <si>
    <t>270230684:103</t>
  </si>
  <si>
    <t>March  30th 2016</t>
  </si>
  <si>
    <t>270230684:104</t>
  </si>
  <si>
    <t>540023491:144</t>
  </si>
  <si>
    <t>Sen bloc panier (PO#19815)</t>
  </si>
  <si>
    <t>Panneau d'impact (PO#19815)</t>
  </si>
  <si>
    <t>Sen bloc panier (PO#19828)</t>
  </si>
  <si>
    <t xml:space="preserve">Dam combo (PO#19828) </t>
  </si>
  <si>
    <t>Boite d'impact billette(PO#19886)</t>
  </si>
  <si>
    <t>Q66388</t>
  </si>
  <si>
    <t>Brique réfractaire 2-½ x 4-½ x 9</t>
  </si>
  <si>
    <t>Brique réfractaire 1-¼ x 4-½ x 9</t>
  </si>
  <si>
    <t>Laine céramique pour réfractaire ½" x 16" x 24"</t>
  </si>
  <si>
    <t>Sacs Mortier réfractaire (heatset prise a chaud)</t>
  </si>
  <si>
    <t>Chaudière de mortier réfractaire prise a froid</t>
  </si>
  <si>
    <t>15-164-0180</t>
  </si>
  <si>
    <t>540023491:140</t>
  </si>
  <si>
    <t>Monolitique Vibrocast70M #166-167-172-178-179</t>
  </si>
  <si>
    <t>Couronne de béton 2 trous</t>
  </si>
  <si>
    <t>Couronne de béton 1 trous</t>
  </si>
  <si>
    <t>Monolitique Vibrocast70M #173</t>
  </si>
  <si>
    <t>540023491:145</t>
  </si>
  <si>
    <t>Bloc bruleur</t>
  </si>
  <si>
    <t>Retour Reparation</t>
  </si>
  <si>
    <t>Ne pas facturer</t>
  </si>
  <si>
    <t>mortier refractaire 20 kilos</t>
  </si>
  <si>
    <t>Brique a feu 9 x 4 x  2-½</t>
  </si>
  <si>
    <t>Brique a feu 9 x 4 x  1-¼</t>
  </si>
  <si>
    <t>Sacs de mortier pré-mélangé 1-1-6</t>
  </si>
  <si>
    <t>Panneau d'impact (PO#19828)</t>
  </si>
  <si>
    <t>Boites plastic Savage ram 70</t>
  </si>
  <si>
    <t>gojit #7172885</t>
  </si>
  <si>
    <t>Magasin  att.: Claire Loiselle</t>
  </si>
  <si>
    <t>dalot en acier avec béton 24"</t>
  </si>
  <si>
    <t>BC2016-5071</t>
  </si>
  <si>
    <t>dalot en acier avec béton 75-¾</t>
  </si>
  <si>
    <t>Monolitique Vibrocast70M #174-177-180-181</t>
  </si>
  <si>
    <t>Q66588</t>
  </si>
  <si>
    <t>Monolitique Vibrocast70M #184-185</t>
  </si>
  <si>
    <t xml:space="preserve">Dam combo (PO#1993) </t>
  </si>
  <si>
    <t>340053280:98</t>
  </si>
  <si>
    <t>540023491:148</t>
  </si>
  <si>
    <t xml:space="preserve">Dalle de coin </t>
  </si>
  <si>
    <t>Monobloc type A</t>
  </si>
  <si>
    <t>Barrage 8" (PO#19815)</t>
  </si>
  <si>
    <t>Barrage 8" (PO#19828)</t>
  </si>
  <si>
    <t>Plug sleeve (PO#19897)</t>
  </si>
  <si>
    <t>Retour piqueurs  pas reçu bagues</t>
  </si>
  <si>
    <t>F0002-104796</t>
  </si>
  <si>
    <t>270230684:105</t>
  </si>
  <si>
    <t>May  03th 2016</t>
  </si>
  <si>
    <t>Q66578</t>
  </si>
  <si>
    <t>Fabrication Portes neuves hotte four #2</t>
  </si>
  <si>
    <t>Q66576</t>
  </si>
  <si>
    <t>Fourniture du béton Portes neuves hotte four #2</t>
  </si>
  <si>
    <t>Sacs super kast set 55#</t>
  </si>
  <si>
    <t>boites de 36# aiguille de 1" en ss304</t>
  </si>
  <si>
    <t>540023491:147</t>
  </si>
  <si>
    <t>Plaquette de passage de feu  Petite</t>
  </si>
  <si>
    <t>Fast Fire 60 (2000#)</t>
  </si>
  <si>
    <t>Fast Fire 60AL (2000#)</t>
  </si>
  <si>
    <t>Q66977</t>
  </si>
  <si>
    <t>DQ209868</t>
  </si>
  <si>
    <t>Fabrication trou de coulée four #2</t>
  </si>
  <si>
    <t>Yves Tremblay</t>
  </si>
  <si>
    <t>Sacs de Pacocast 28LI en 55#</t>
  </si>
  <si>
    <t>540023491:150</t>
  </si>
  <si>
    <t>270230684:106</t>
  </si>
  <si>
    <t>May  16th 2016</t>
  </si>
  <si>
    <t>sac rescocast 7</t>
  </si>
  <si>
    <t>mortier super Hi-mul</t>
  </si>
  <si>
    <t>Yanick Vincent</t>
  </si>
  <si>
    <t>thermbond 6P + jug</t>
  </si>
  <si>
    <t>540023491:151</t>
  </si>
  <si>
    <t>LPC2016PG 0113</t>
  </si>
  <si>
    <t>Linteau four C</t>
  </si>
  <si>
    <t xml:space="preserve">Sen bloc panier (PO#20028) </t>
  </si>
  <si>
    <t>Boite d'impact billette(PO#19994)</t>
  </si>
  <si>
    <t>Chauffer tuyaux d'acier 6" de diametre</t>
  </si>
  <si>
    <t>340053280:99</t>
  </si>
  <si>
    <t>Monolitique Vibrocast70M #186-187-189</t>
  </si>
  <si>
    <t>Frais de transport</t>
  </si>
  <si>
    <t>ZMS-23446PM</t>
  </si>
  <si>
    <t>Bouclier thermique</t>
  </si>
  <si>
    <t>couvert prechauffe</t>
  </si>
  <si>
    <t>retour cadre a l'eau</t>
  </si>
  <si>
    <t xml:space="preserve">Mold cost to produce a mold for IRM Delta's </t>
  </si>
  <si>
    <t>Build pre-cast delta</t>
  </si>
  <si>
    <t>Super Hybond Plus (55#/bag)</t>
  </si>
  <si>
    <t>a venir</t>
  </si>
  <si>
    <t xml:space="preserve">Sen bloc panier (PO#19899) </t>
  </si>
  <si>
    <t>Panneau d'impact (PO#19899)</t>
  </si>
  <si>
    <t xml:space="preserve">Dam combo (PO#19993) </t>
  </si>
  <si>
    <t>moules cheminées</t>
  </si>
  <si>
    <t>Couvert tundish</t>
  </si>
  <si>
    <t>Monolitique Vibrocast70M #182-183-190-191</t>
  </si>
  <si>
    <t>340152053ECM</t>
  </si>
  <si>
    <t>Goulotte sur roue #2</t>
  </si>
  <si>
    <t>Monolitique Vibrocast70M #188-192</t>
  </si>
  <si>
    <t>œil bolt</t>
  </si>
  <si>
    <t>Retour</t>
  </si>
  <si>
    <t>Build pre-cast delta (Meulage)</t>
  </si>
  <si>
    <t>540023491:152</t>
  </si>
  <si>
    <t>Bec avec bloc de carbone</t>
  </si>
  <si>
    <t>Couronne type A</t>
  </si>
  <si>
    <t>Couronne type B</t>
  </si>
  <si>
    <t>Ouvreaux T</t>
  </si>
  <si>
    <t>C-POIS15-007</t>
  </si>
  <si>
    <t>2 paires de bloc de voute</t>
  </si>
  <si>
    <t>540023491:153</t>
  </si>
  <si>
    <t>Monolitique Vibrocast70M #193-195-199</t>
  </si>
  <si>
    <t>F0002-105540</t>
  </si>
  <si>
    <t>DQ211499</t>
  </si>
  <si>
    <t>Boîte d'aiguilles ss310</t>
  </si>
  <si>
    <t>Palettes de Solydgrout Epoxy H.S. "C"</t>
  </si>
  <si>
    <t>Solhydroc</t>
  </si>
  <si>
    <t xml:space="preserve">Pastille 5"  pour fond de creusset </t>
  </si>
  <si>
    <t>Monolitique Vibrocast70M #194-197</t>
  </si>
  <si>
    <t>270230684:107</t>
  </si>
  <si>
    <t>June  22th 2016</t>
  </si>
  <si>
    <t>LPC2016GC-0124</t>
  </si>
  <si>
    <t>petite Thundish #21</t>
  </si>
  <si>
    <t>LPC2016GC-0145</t>
  </si>
  <si>
    <t>petite Thundish #14</t>
  </si>
  <si>
    <t>Barrage 8" (PO#19899)</t>
  </si>
  <si>
    <t xml:space="preserve">Dam combo (PO#19899) </t>
  </si>
  <si>
    <t>DQ211637-Q67627</t>
  </si>
  <si>
    <t>AC.0009715</t>
  </si>
  <si>
    <t>SUPERWOOL HT  51 X 51 X 6</t>
  </si>
  <si>
    <t>AC. 0009716</t>
  </si>
  <si>
    <t>SUPERWOOL HT  52 X 52 X 6</t>
  </si>
  <si>
    <t>AC. 0009711</t>
  </si>
  <si>
    <t>SUPERWOOL HT  53 X 53 X 6</t>
  </si>
  <si>
    <t>540023491:154</t>
  </si>
  <si>
    <t>Poche de coulée pour scellement des anodes (#2,#3 Ladewash)</t>
  </si>
  <si>
    <t xml:space="preserve"> V-450</t>
  </si>
  <si>
    <t>Plaquette de passage de feu  grande</t>
  </si>
  <si>
    <t>HM32159</t>
  </si>
  <si>
    <t>Bouchon conique #642642</t>
  </si>
  <si>
    <t>540023491:155</t>
  </si>
  <si>
    <t>Monolitique Vibrocast70M #198-200-201</t>
  </si>
  <si>
    <t>340053280:100</t>
  </si>
  <si>
    <t>couvert</t>
  </si>
  <si>
    <t>Jean-Pierre Tremblay viendra voir la palette à 11h00</t>
  </si>
  <si>
    <t>*</t>
  </si>
  <si>
    <t>Jean-Pierre Tremblay</t>
  </si>
  <si>
    <t>Palette de brique réfractaire</t>
  </si>
  <si>
    <t xml:space="preserve">. </t>
  </si>
  <si>
    <t>Boite d'impact billette(PO#20058)</t>
  </si>
  <si>
    <t>540078330ECM</t>
  </si>
  <si>
    <t>Fonte d'aluminium poche 10T  #12</t>
  </si>
  <si>
    <t>Monolitique Vibrocast70M #202-205-206-207</t>
  </si>
  <si>
    <t>Couvert dalot 20"x2"x15" Vibrocast FS6</t>
  </si>
  <si>
    <t>Couvert dalot 20"x2"x15" Pacocast 28Li</t>
  </si>
  <si>
    <t>Poche de coulée pour scellement des anode</t>
  </si>
  <si>
    <t>6422B</t>
  </si>
  <si>
    <t>540079668ECM</t>
  </si>
  <si>
    <t>Fonte d'aluminium poche 10T  #27</t>
  </si>
  <si>
    <t>sacs de mincast 60</t>
  </si>
  <si>
    <t>boites d'aiguille 446</t>
  </si>
  <si>
    <t>Marco Durand</t>
  </si>
  <si>
    <t>Call 4h au Carbone pour réparation becs (François Lacerte) 30$/h</t>
  </si>
  <si>
    <t>DQ212397</t>
  </si>
  <si>
    <t>Panneau d'impact (PO#19993)</t>
  </si>
  <si>
    <t>Monolitique Vibrocast70M #201-203-211</t>
  </si>
  <si>
    <t>Yvon Germain</t>
  </si>
  <si>
    <t>boites de beton plastique Ram 70</t>
  </si>
  <si>
    <t>ZMS-23568-PM</t>
  </si>
  <si>
    <t>Briques en L pour colerette de poche (Amorcast SP)</t>
  </si>
  <si>
    <t>540023491:157</t>
  </si>
  <si>
    <t>340053280:101</t>
  </si>
  <si>
    <t>DQ213041</t>
  </si>
  <si>
    <t>F0002-106150</t>
  </si>
  <si>
    <t>540023491:156</t>
  </si>
  <si>
    <t>Cuillère EQM0097</t>
  </si>
  <si>
    <t>C95288</t>
  </si>
  <si>
    <t xml:space="preserve">Retour Moules </t>
  </si>
  <si>
    <t>Ciment fefractaire lc 60</t>
  </si>
  <si>
    <t>Beton Matrilite 20</t>
  </si>
  <si>
    <t>Fonte d'aluminium poche 10T  MK-24</t>
  </si>
  <si>
    <t>Boite papier céramique 1/8</t>
  </si>
  <si>
    <t>Boite papier céramique 1/4</t>
  </si>
  <si>
    <t>Référence au BOL 6431</t>
  </si>
  <si>
    <t>Livraison 2 boites de plastique</t>
  </si>
  <si>
    <t>heures pour aller-retour Victo-Bécancour</t>
  </si>
  <si>
    <t xml:space="preserve">Km </t>
  </si>
  <si>
    <t>GSD060131</t>
  </si>
  <si>
    <t>Boite de panneau fibre ceramque 1/2po</t>
  </si>
  <si>
    <t>540023491:158</t>
  </si>
  <si>
    <t>540023491:149</t>
  </si>
  <si>
    <t>Linteau gauche pour four maintien</t>
  </si>
  <si>
    <t>LPC2016CM-1919</t>
  </si>
  <si>
    <t>ITEM 12 - separateur de goulotte</t>
  </si>
  <si>
    <t xml:space="preserve">Transport </t>
  </si>
  <si>
    <t>Richard</t>
  </si>
  <si>
    <t>Briques 3 x 9 x 17</t>
  </si>
  <si>
    <t>Monolitique Vibrocast70M #214-215-213-212-216</t>
  </si>
  <si>
    <t>270230684:108</t>
  </si>
  <si>
    <t>August 15th 2016</t>
  </si>
  <si>
    <t>270230684:111</t>
  </si>
  <si>
    <t>Q67912</t>
  </si>
  <si>
    <t>DQ213606</t>
  </si>
  <si>
    <t>auge près du SNIF retirer le ciment et disposer</t>
  </si>
  <si>
    <t>LPC2016PG 0228 MSO</t>
  </si>
  <si>
    <t>petit damper fours A et B retirer le ciment et disposer</t>
  </si>
  <si>
    <t xml:space="preserve">Dam combo (PO#20028) </t>
  </si>
  <si>
    <t>Monolitique Vibrocast85ULM #208-209-210-221-222</t>
  </si>
  <si>
    <t>ZMS-23593-PM</t>
  </si>
  <si>
    <t>**Les sacs sont avec la palette du BOL #6499**</t>
  </si>
  <si>
    <t>Blocs refractaire pour feu</t>
  </si>
  <si>
    <t>540080139ECM</t>
  </si>
  <si>
    <t>Couvercle de poche de coulée metal avec silencieux</t>
  </si>
  <si>
    <t xml:space="preserve">Sen bloc panier (PO#20080) </t>
  </si>
  <si>
    <t>Boite d'impact billette(PO#20080)</t>
  </si>
  <si>
    <t>Tuile refractaire pour devant four de maintien</t>
  </si>
  <si>
    <t>540023491:161</t>
  </si>
  <si>
    <t>540023491:162</t>
  </si>
  <si>
    <t>Couvert poche de coulée scellement</t>
  </si>
  <si>
    <t>sac Mincast 60Lc</t>
  </si>
  <si>
    <t>Boites de papier ceramique ¼</t>
  </si>
  <si>
    <t xml:space="preserve">ciment plastique 70% alumine </t>
  </si>
  <si>
    <t>Rivet Buster</t>
  </si>
  <si>
    <t>Pointes pour rivet</t>
  </si>
  <si>
    <t>Mario Vézina</t>
  </si>
  <si>
    <t>Marteau a aiguilles pneumatique</t>
  </si>
  <si>
    <t>Cabano Kingsway #604983</t>
  </si>
  <si>
    <t>Protecteur de couvert de tundish (1 x 56'')</t>
  </si>
  <si>
    <t>Couvert tundish 2 trous</t>
  </si>
  <si>
    <t>Couvert tundish 5 trous</t>
  </si>
  <si>
    <t>DQ214267</t>
  </si>
  <si>
    <t>540023491:160</t>
  </si>
  <si>
    <t>F0002-107158</t>
  </si>
  <si>
    <t>HM32369</t>
  </si>
  <si>
    <t>Bouchons conique</t>
  </si>
  <si>
    <t>Barrage 8" (PO#20136)</t>
  </si>
  <si>
    <t>270230684:109</t>
  </si>
  <si>
    <t>September 08th 2016</t>
  </si>
  <si>
    <t>Monolitique Vibrocast #217-218-219-220-228</t>
  </si>
  <si>
    <t>Mincast 60 LC (50#)</t>
  </si>
  <si>
    <t>Cheminee</t>
  </si>
  <si>
    <t>Couronne type C</t>
  </si>
  <si>
    <t>41222136</t>
  </si>
  <si>
    <t>DIR-0071946</t>
  </si>
  <si>
    <t>5514-00</t>
  </si>
  <si>
    <t>Brique refractaire pour porte de four</t>
  </si>
  <si>
    <t>540023491:166</t>
  </si>
  <si>
    <t>Protecteur de couvert de tundish</t>
  </si>
  <si>
    <t>340053280:102</t>
  </si>
  <si>
    <t>540023491:146</t>
  </si>
  <si>
    <t>GSDD031037</t>
  </si>
  <si>
    <t>Cadre verticale haut gauche</t>
  </si>
  <si>
    <t>GSDD031035</t>
  </si>
  <si>
    <t>Cadre verticale Bas</t>
  </si>
  <si>
    <t>LPC2016GC-0103</t>
  </si>
  <si>
    <t>A VENIR</t>
  </si>
  <si>
    <t xml:space="preserve">Dam combo (PO#20080) </t>
  </si>
  <si>
    <t>Panneau d'impact (PO#20080)</t>
  </si>
  <si>
    <t>Barrage 8" (PO#20028)</t>
  </si>
  <si>
    <t>Monolitique Vibrocast 70M #229-231-232</t>
  </si>
  <si>
    <t>Monolitique Vibrocast 70M #230</t>
  </si>
  <si>
    <t>540080446ECM</t>
  </si>
  <si>
    <t>Fonte d'aluminium des creuset 10T MK11</t>
  </si>
  <si>
    <t>Monolitique Vibrocast85ULM #223-224-225-226-227</t>
  </si>
  <si>
    <t>LPC2016PG 0370</t>
  </si>
  <si>
    <t>TAP HOLE pour four C en X</t>
  </si>
  <si>
    <t>cuisson panneaux isolant (2 palettes)</t>
  </si>
  <si>
    <t>540080488ECM</t>
  </si>
  <si>
    <t>Fonte d'aluminium des creuset 10T  #MK4</t>
  </si>
  <si>
    <t>340053280:103</t>
  </si>
  <si>
    <t xml:space="preserve">Béton </t>
  </si>
  <si>
    <t>Outillage pour chantier</t>
  </si>
  <si>
    <t>Pompe à béton</t>
  </si>
  <si>
    <t>Mixeur à béton</t>
  </si>
  <si>
    <t>Ouvraux T</t>
  </si>
  <si>
    <t>540023491:159</t>
  </si>
  <si>
    <t>DQ215264</t>
  </si>
  <si>
    <t>Monolitique Vibrocast 70M #233-234-236</t>
  </si>
  <si>
    <t>540023491:167</t>
  </si>
  <si>
    <t>october 06th 2016</t>
  </si>
  <si>
    <t>270230684:110</t>
  </si>
  <si>
    <t>DQ215516</t>
  </si>
  <si>
    <t>sacs supercast set</t>
  </si>
  <si>
    <t>sacs  Matrilite 20</t>
  </si>
  <si>
    <t xml:space="preserve">50# Aiguille1" en ss304  </t>
  </si>
  <si>
    <t>sacs Resco cast set</t>
  </si>
  <si>
    <t>Boites plastic 70</t>
  </si>
  <si>
    <t>sac Legrit 15CD</t>
  </si>
  <si>
    <t>section tuyau "T"</t>
  </si>
  <si>
    <t>section Tuyau droit</t>
  </si>
  <si>
    <t xml:space="preserve">Fosse </t>
  </si>
  <si>
    <t>P09476 #R 01</t>
  </si>
  <si>
    <t>October 18th 2016</t>
  </si>
  <si>
    <t>Plastic 70% AL</t>
  </si>
  <si>
    <t>C-16004-052</t>
  </si>
  <si>
    <t>BBLOC**REFR*1</t>
  </si>
  <si>
    <t>paires de bloc de voute</t>
  </si>
  <si>
    <t>DQ215910</t>
  </si>
  <si>
    <t>DQ2016063</t>
  </si>
  <si>
    <t>Atmoset</t>
  </si>
  <si>
    <t>Versaflow 45 (55 lb)</t>
  </si>
  <si>
    <t>Daniel Matteau</t>
  </si>
  <si>
    <t>Aiguilles ss446 (1 lb)</t>
  </si>
  <si>
    <t>LPC2016CM-2177</t>
  </si>
  <si>
    <t>Separateur de Goulotte Item #12</t>
  </si>
  <si>
    <t>section Tuyau droit avec porte</t>
  </si>
  <si>
    <t xml:space="preserve">retour chaudiere ancrage </t>
  </si>
  <si>
    <t>Monolitique Vibrocast 70M #239</t>
  </si>
  <si>
    <t>Monolitique Vibrocast 70M #235-242</t>
  </si>
  <si>
    <t>Monolitique Vibrocast 70M #241</t>
  </si>
  <si>
    <t>Plaques d'assise</t>
  </si>
  <si>
    <t xml:space="preserve">Sen bloc panier (PO#20136) </t>
  </si>
  <si>
    <t>DQ216394</t>
  </si>
  <si>
    <t>Palette de Helspot</t>
  </si>
  <si>
    <t>340053280:104</t>
  </si>
  <si>
    <t>Ouvreaux Ouvert</t>
  </si>
  <si>
    <t>Bases  en béton  1/3</t>
  </si>
  <si>
    <t>Bases  en béton  2/3</t>
  </si>
  <si>
    <t>Chaudiere de mortier</t>
  </si>
  <si>
    <t xml:space="preserve"> œil de levage</t>
  </si>
  <si>
    <t>BC2016-7123</t>
  </si>
  <si>
    <t>Bouchons coilrod pour les trous d'encrage</t>
  </si>
  <si>
    <t>Q68732</t>
  </si>
  <si>
    <t>Hottes de four</t>
  </si>
  <si>
    <t>Bases  en béton  3/3</t>
  </si>
  <si>
    <t>Soudeuse à rod (avec connexion mayoche 600)</t>
  </si>
  <si>
    <t>Boîte de rod à couper</t>
  </si>
  <si>
    <t>Savage Ram 70-M Blue Plastic</t>
  </si>
  <si>
    <t>Pompe à accélérant (Rempli d'accélérant)</t>
  </si>
  <si>
    <t>2000# de Fast Fire 85 Shot</t>
  </si>
  <si>
    <t>Job LaTuque</t>
  </si>
  <si>
    <t>Binette à tête mobile</t>
  </si>
  <si>
    <t>MBI-Corexcel</t>
  </si>
  <si>
    <t>Boite d'impact billette(PO#20136)</t>
  </si>
  <si>
    <t>540023491:168</t>
  </si>
  <si>
    <t>RETOUR  PAS DE FRAIS</t>
  </si>
  <si>
    <t>Monolitique Vibrocast 70M #237-243-244</t>
  </si>
  <si>
    <t>Coude Four #3</t>
  </si>
  <si>
    <t>Carneau Four #3</t>
  </si>
  <si>
    <t>mixeur jayne vertical</t>
  </si>
  <si>
    <t>Moteur PM</t>
  </si>
  <si>
    <t>moule cylindrique</t>
  </si>
  <si>
    <t>½ lune (retour)</t>
  </si>
  <si>
    <t>chaudierre peinture (retour)</t>
  </si>
  <si>
    <t>chaudiere restant ancrage (retour)</t>
  </si>
  <si>
    <t>Fond de palette de panneaux isolant (retour)</t>
  </si>
  <si>
    <t>-</t>
  </si>
  <si>
    <t>Compresseur 100 lb</t>
  </si>
  <si>
    <t>Compresseur CFM/375 incluant diesel + tuyau</t>
  </si>
  <si>
    <t>Guniteuse</t>
  </si>
  <si>
    <t>Marteau pneumatique</t>
  </si>
  <si>
    <t>Mélangeur à béton 11pi3</t>
  </si>
  <si>
    <t>Location du local</t>
  </si>
  <si>
    <t>Ancrages en V 3po + boulons + écrous</t>
  </si>
  <si>
    <t>Ancrages en C pour briques ancrages avec écrous</t>
  </si>
  <si>
    <t>Boîte de boulons 1/2po x 1-1/2po</t>
  </si>
  <si>
    <t>Brique d'ancrage 6po</t>
  </si>
  <si>
    <t>16-164-0013entente#110-41840</t>
  </si>
  <si>
    <t>6708A</t>
  </si>
  <si>
    <t xml:space="preserve">Salopette avec capuchon tyvek </t>
  </si>
  <si>
    <t>Visière de remplacement</t>
  </si>
  <si>
    <t>Monolitique Vibrocast 70M #240-246-247</t>
  </si>
  <si>
    <t>Pastilles 5" pour fond de creuset</t>
  </si>
  <si>
    <t>Retour Corps de piqueur non coulable</t>
  </si>
  <si>
    <t>Corps de piqueur</t>
  </si>
  <si>
    <t>540023491:163</t>
  </si>
  <si>
    <t>540023491:164</t>
  </si>
  <si>
    <t>ZMS-23678PM</t>
  </si>
  <si>
    <t>Monolitique Vibrocast 70M #248</t>
  </si>
  <si>
    <t>DQ217640</t>
  </si>
  <si>
    <t>Q69198</t>
  </si>
  <si>
    <t>Boites de 20Kg aiguilles en SS304</t>
  </si>
  <si>
    <t>8h à 30$/h Mathieu Thibault le 18 novembre 2016</t>
  </si>
  <si>
    <t>Delta for IRM</t>
  </si>
  <si>
    <t>540023491:165</t>
  </si>
  <si>
    <t>Lintau droit pour four maintien</t>
  </si>
  <si>
    <t>540023491:169</t>
  </si>
  <si>
    <t>livraison</t>
  </si>
  <si>
    <t>Boisseau d'argile 8x8x24</t>
  </si>
  <si>
    <t>Brique refractaire pleine 2½x4½x9</t>
  </si>
  <si>
    <t>Laine de céramique pour réfractaire ½" blanche 16x24x½</t>
  </si>
  <si>
    <t>Mortier réfractaire (heatset prise a chaud)</t>
  </si>
  <si>
    <t>CCQ 1617-016</t>
  </si>
  <si>
    <t>Mortier réfractaire prise a froid</t>
  </si>
  <si>
    <t>CCQ 1617-018</t>
  </si>
  <si>
    <t>Cordon 1" conduits latereaux pour refractaire 75'</t>
  </si>
  <si>
    <t xml:space="preserve">Dam combo (PO#20136) </t>
  </si>
  <si>
    <t>Panneaux d'impact (PO#20080)</t>
  </si>
  <si>
    <t>Bloc 70po impact section en T</t>
  </si>
  <si>
    <t>DQ218395</t>
  </si>
  <si>
    <t>Bloc bruleur #MP-114</t>
  </si>
  <si>
    <t xml:space="preserve">Transport de 3 palettes de brique en urgence </t>
  </si>
  <si>
    <t>heures à 60$/h</t>
  </si>
  <si>
    <t>km à 1$/km</t>
  </si>
  <si>
    <t>Multi-Pièces Blanchette</t>
  </si>
  <si>
    <t>540023491:170</t>
  </si>
  <si>
    <t>ouvreaux ouvert</t>
  </si>
  <si>
    <t>ouvreaux T</t>
  </si>
  <si>
    <t>Monolitique Vibrocast 70M #250-251-252</t>
  </si>
  <si>
    <t>Monolitique Vibrocast 70M #254</t>
  </si>
  <si>
    <t>Frais de moule</t>
  </si>
  <si>
    <t>Taphole rond</t>
  </si>
  <si>
    <t>taphole  carré</t>
  </si>
  <si>
    <t>Panneaux d'impact (PO#20136)</t>
  </si>
  <si>
    <t>340053280:105</t>
  </si>
  <si>
    <t>Pre-heat cover</t>
  </si>
  <si>
    <t>Platine de béton 1"</t>
  </si>
  <si>
    <t>Platine de béton 1.5"</t>
  </si>
  <si>
    <t>Platine de béton  2"</t>
  </si>
  <si>
    <t>Platine de béton  2.5"</t>
  </si>
  <si>
    <t>540023491:171</t>
  </si>
  <si>
    <t>Beton plastic 70%</t>
  </si>
  <si>
    <t>boite aiguille 1" en ss304</t>
  </si>
  <si>
    <t xml:space="preserve">boite isolant 1 x 12 x 36  </t>
  </si>
  <si>
    <t>BC2016-7513</t>
  </si>
  <si>
    <t>Marche béton</t>
  </si>
  <si>
    <t>DQ219005</t>
  </si>
  <si>
    <t>Couronne type  B</t>
  </si>
  <si>
    <t>Allège 2 x 5-1/2 x 32</t>
  </si>
  <si>
    <t>Briques CSR</t>
  </si>
  <si>
    <t>JGRS Boudreault</t>
  </si>
  <si>
    <t>16-164-0030entente#110-39888</t>
  </si>
  <si>
    <t>Crédit</t>
  </si>
  <si>
    <t>Crédit pour utilisation de cadres récupéré 3180$</t>
  </si>
  <si>
    <t>Monolitique Vibrocast 70M #254-255-259</t>
  </si>
  <si>
    <t>F0002-107842</t>
  </si>
  <si>
    <t>Monolitique Vibrocast 70M #253-257</t>
  </si>
  <si>
    <t>Bloc d'impact et de centre (model droit)</t>
  </si>
  <si>
    <t xml:space="preserve">boites de 500  ancrage ondulé acier galvanisé </t>
  </si>
  <si>
    <t>transport pour le retour</t>
  </si>
  <si>
    <t>location du 9 janv. Au 3 fev pour pogo 27"</t>
  </si>
  <si>
    <t>brique refractaire 1A 9 x4½ x 2,5</t>
  </si>
  <si>
    <t>brique refractaire 2A  9 x 4½ x 2,5</t>
  </si>
  <si>
    <t>sac mortier prise a chaud</t>
  </si>
  <si>
    <t>mortier refractaire prise a froid</t>
  </si>
  <si>
    <t>espaceur de metal 220x190mm</t>
  </si>
  <si>
    <t>brique isolante 9x4.5x2.5</t>
  </si>
  <si>
    <t>laine isolante½ "PQT 50 PI Carré</t>
  </si>
  <si>
    <t>brique refractaire 2.50x4.5x9 angle#1</t>
  </si>
  <si>
    <t>brique refractaire 2.50x4.5x9 angle#2</t>
  </si>
  <si>
    <t xml:space="preserve">brique refractaire 2.50x4.5x9 </t>
  </si>
  <si>
    <t>mortier refractaire (prise a chaud) Heat set</t>
  </si>
  <si>
    <t>papier ceramique 1/4" pieds carré</t>
  </si>
  <si>
    <t>ciment plastic 25kg</t>
  </si>
  <si>
    <t>Monolitique Vibrocast 70M #256</t>
  </si>
  <si>
    <t xml:space="preserve">couvercle poche de coulée </t>
  </si>
  <si>
    <t>Monolitique Vibrocast 70M #260-261-258</t>
  </si>
  <si>
    <t>Thermbond 4L pour four fr maintien</t>
  </si>
  <si>
    <t>DQ219557</t>
  </si>
  <si>
    <t>Delta Mittal armorflow 85</t>
  </si>
  <si>
    <t>LPC2016GC-0290</t>
  </si>
  <si>
    <t>refection Grande tundish #3</t>
  </si>
  <si>
    <t>protecteur de couvert de tundish</t>
  </si>
  <si>
    <t>Monolitique Vibrocast 70M #263</t>
  </si>
  <si>
    <t>Monolitique Vibrocast 70M #262-265</t>
  </si>
  <si>
    <t>Brique de plastique réfractaire</t>
  </si>
  <si>
    <t>16-164-0047entente#110-41841</t>
  </si>
  <si>
    <t>540083250ECM</t>
  </si>
  <si>
    <t>Fonte d'aluminium d'un creuset 10T MK-17</t>
  </si>
  <si>
    <t>preheater hood</t>
  </si>
  <si>
    <t xml:space="preserve">Sen bloc panier (PO#20223) </t>
  </si>
  <si>
    <t>Plug (PO#20288)</t>
  </si>
  <si>
    <t>F-2890-00</t>
  </si>
  <si>
    <t>LL module SW HT 397L x 308w x 241h (MM)</t>
  </si>
  <si>
    <t>F-2891-00</t>
  </si>
  <si>
    <t>LL module SW HT 638L x 359W x 241H (MM)</t>
  </si>
  <si>
    <t>F-2892-00</t>
  </si>
  <si>
    <t>LL module SW HT 638L x 295W x 241H (MM)</t>
  </si>
  <si>
    <t>F-2893-00</t>
  </si>
  <si>
    <t>LL module SW HT 1086L x 203W x 241H (MM)</t>
  </si>
  <si>
    <t>F-2721-00</t>
  </si>
  <si>
    <t>Module LL SW HT 12 x 45 x 9.5 in 16# "U"</t>
  </si>
  <si>
    <t>JBN 44882 PVA</t>
  </si>
  <si>
    <t>F-2722-00</t>
  </si>
  <si>
    <t>LL module SW HT  10 x 50 x 9.5 in 16# "U"</t>
  </si>
  <si>
    <t>Monolitique Vibrocast 70M #264-256</t>
  </si>
  <si>
    <t>DQ220021</t>
  </si>
  <si>
    <t>Panneau fibre ceramique 48x24x½ boite de 8</t>
  </si>
  <si>
    <t>confection moule d'acier</t>
  </si>
  <si>
    <t>Gaine de sécurité</t>
  </si>
  <si>
    <t>confection de moule d'acier</t>
  </si>
  <si>
    <t>retour tundish launders (pour mesure)</t>
  </si>
  <si>
    <t>Tundish launders</t>
  </si>
  <si>
    <t>monolithique</t>
  </si>
  <si>
    <t>340053280:106</t>
  </si>
  <si>
    <t>sacs de Super cast set</t>
  </si>
  <si>
    <t>Faire chauffer tuyaux  pour les deboucher</t>
  </si>
  <si>
    <t>540084059ECM</t>
  </si>
  <si>
    <t>540023491:173</t>
  </si>
  <si>
    <t>540023491:172</t>
  </si>
  <si>
    <t>Briques isolante 9 x 4.5 x2.5</t>
  </si>
  <si>
    <t>briques réfractaire  2.50 x 4.5 x 9 angle #1</t>
  </si>
  <si>
    <t>briques réfractaire  2.50 x 4.5 x 9 angle #2</t>
  </si>
  <si>
    <t xml:space="preserve">briques réfractaire  2.50 x 4.5 x 9 </t>
  </si>
  <si>
    <t>CCQ 1617-069</t>
  </si>
  <si>
    <t xml:space="preserve">Mold cost </t>
  </si>
  <si>
    <t>PAS DE FRAIS</t>
  </si>
  <si>
    <t xml:space="preserve">Poche de coulée pour scellement des anode </t>
  </si>
  <si>
    <t>January 23th 2017</t>
  </si>
  <si>
    <t>Boite d'impact billette(PO#20223)</t>
  </si>
  <si>
    <t>16-164-0082entente#110-41962</t>
  </si>
  <si>
    <t>Monolitique Vibrocast 70M #272-273-266</t>
  </si>
  <si>
    <t>DQ220483</t>
  </si>
  <si>
    <t>SQ2017VP-74</t>
  </si>
  <si>
    <t>Boîte de plastique réfractaire RAM 70</t>
  </si>
  <si>
    <t>Tige a ressort (pogo) 12"</t>
  </si>
  <si>
    <t>Tige a ressort (pogo) 24"</t>
  </si>
  <si>
    <t>brique refractaire reguliere 9x4-½x1-1/4</t>
  </si>
  <si>
    <t>brique refractaire reguliere 9x4-½x2,5</t>
  </si>
  <si>
    <t>brique refractaire arch,1A, 9x4-½x2,5</t>
  </si>
  <si>
    <t>brique refractaire arch,2A, 9x4-½x2,5</t>
  </si>
  <si>
    <t>mortier refractaire prise a chaud (heat set)</t>
  </si>
  <si>
    <t>brique refractaire 9x4-½x2,5</t>
  </si>
  <si>
    <t>ciment refractaire prise a froid</t>
  </si>
  <si>
    <t>110-42232</t>
  </si>
  <si>
    <t>egoine 15"</t>
  </si>
  <si>
    <t>540084638ECM</t>
  </si>
  <si>
    <t>Monolitique Vibrocast 70M #270-271-274</t>
  </si>
  <si>
    <t>54002491:176</t>
  </si>
  <si>
    <t>Monolitique Vibrocast 70M #275</t>
  </si>
  <si>
    <t>17-0344</t>
  </si>
  <si>
    <t>Boîte de laine 1" - 8#</t>
  </si>
  <si>
    <t>Ring "A"</t>
  </si>
  <si>
    <t>Ring "B"</t>
  </si>
  <si>
    <t>Ring "C"</t>
  </si>
  <si>
    <t>Moule Ring "A"</t>
  </si>
  <si>
    <t>Moule Ring "B"</t>
  </si>
  <si>
    <t>Moule Ring "C"</t>
  </si>
  <si>
    <t>Exhaust port center block</t>
  </si>
  <si>
    <t>Barrage 8" (PO#20223)</t>
  </si>
  <si>
    <t>briques refractaire  2.50x4.5 x9 angle #1</t>
  </si>
  <si>
    <t>briques refractaire  2.50x4.5 x9 angle #2</t>
  </si>
  <si>
    <t>brique refractaire  2.5x4.5x9</t>
  </si>
  <si>
    <t>mortier refractaire  prise a chaud</t>
  </si>
  <si>
    <t>Monolitique Vibrocast 70M #276-277</t>
  </si>
  <si>
    <t>DQ221392</t>
  </si>
  <si>
    <t>Monolitique Vibrocast 70M #278-279-280</t>
  </si>
  <si>
    <t>540023491:176</t>
  </si>
  <si>
    <t>540023491:175</t>
  </si>
  <si>
    <t>LPC2016PG 0426</t>
  </si>
  <si>
    <t>Linteau gauche pour four A</t>
  </si>
  <si>
    <t>LPC2016GC 304</t>
  </si>
  <si>
    <t>Petite auge #10</t>
  </si>
  <si>
    <t>LPC2016PG 0488</t>
  </si>
  <si>
    <t>Jambage</t>
  </si>
  <si>
    <t>16-164-0093entente#110-41963</t>
  </si>
  <si>
    <t>Dalot fond de boite mince</t>
  </si>
  <si>
    <t>brique refractaire reguliere 9x4½x1-1/4</t>
  </si>
  <si>
    <t>brique refractaire reguliere 9x4½x2½</t>
  </si>
  <si>
    <t>rouleau laine refractaire ½" 50'</t>
  </si>
  <si>
    <t>16-164-0100</t>
  </si>
  <si>
    <t>brique refractaire arch 1A 9x4½x2½</t>
  </si>
  <si>
    <t>brique refractaire arch 2A 9x4½x2½</t>
  </si>
  <si>
    <t xml:space="preserve">Dam combo (PO#20272) </t>
  </si>
  <si>
    <t>Panneaux d'impact (PO#20272)</t>
  </si>
  <si>
    <t>boites plastic</t>
  </si>
  <si>
    <t>mortier refractaire (super fine)</t>
  </si>
  <si>
    <t>brique a feu 9x4½x2½</t>
  </si>
  <si>
    <t>brique a feu 9x4½x1½</t>
  </si>
  <si>
    <t>fer angle 1/4 x 32 x 4" x 20'</t>
  </si>
  <si>
    <t>fer angle 1 x 1 x 1/8 x 20'</t>
  </si>
  <si>
    <t>mortier refractaire prise a chaude (heat set)</t>
  </si>
  <si>
    <t>boite de 500 ancrage a brique</t>
  </si>
  <si>
    <t>pied lineaires armature, échelle #4</t>
  </si>
  <si>
    <t>Frais de livraison sur la commande 201611304</t>
  </si>
  <si>
    <t>Monolitique Vibrocast 70M #281-282</t>
  </si>
  <si>
    <t>DQ221585</t>
  </si>
  <si>
    <t>Dicom Freight #7172885</t>
  </si>
  <si>
    <t>Monolitique Vibrocast 70M #284-285</t>
  </si>
  <si>
    <t>Réparation de l'acier du bout des piqueurs</t>
  </si>
  <si>
    <t>Tel que convenu avec Normand Aubé</t>
  </si>
  <si>
    <t>au coût de 204,60$ par piqueur</t>
  </si>
  <si>
    <t>340159617ECM</t>
  </si>
  <si>
    <t>Total = 2046.00$</t>
  </si>
  <si>
    <t>Tel que convenu avec M. François Piché</t>
  </si>
  <si>
    <t>Achat d'un vibrateur+braquette pour les poches de coulés</t>
  </si>
  <si>
    <t>Total = 2390,12$</t>
  </si>
  <si>
    <t>540023491:177</t>
  </si>
  <si>
    <t>briques refractaire (2.50 x 4.5 x9 ) angle #1</t>
  </si>
  <si>
    <t>briques refractaire (2.50 x 4.5 x9 ) angle #2</t>
  </si>
  <si>
    <t>briques refractaire (2.50 x 4.5 x9 )</t>
  </si>
  <si>
    <t>CCQ 1617-137</t>
  </si>
  <si>
    <t>boiseau d'argile 8x8x24</t>
  </si>
  <si>
    <t>lainede ceramique blanche 16"x24"x1/8</t>
  </si>
  <si>
    <t>CCQ 1617-136</t>
  </si>
  <si>
    <t>PO106005</t>
  </si>
  <si>
    <t>Bloc bruleur #MP-135</t>
  </si>
  <si>
    <t>mortier refractaire prise a chaud</t>
  </si>
  <si>
    <t>cordon 1" conduits lateraux pour refractaire 100' (2 x 50')</t>
  </si>
  <si>
    <t>Boite d'impact billette(PO#20272)</t>
  </si>
  <si>
    <t>Barrage 8" (PO#20272)</t>
  </si>
  <si>
    <t>Plug (PO#20330)</t>
  </si>
  <si>
    <t xml:space="preserve">Sen bloc panier (PO#20272) </t>
  </si>
  <si>
    <t>ZMS-23813PM-01</t>
  </si>
  <si>
    <t>ZMS-23813PM</t>
  </si>
  <si>
    <t>Monolitique Vibrocast 70M #286</t>
  </si>
  <si>
    <t>Goulotte brasque coulee metal</t>
  </si>
  <si>
    <t>Carneau Four #3 (RETOUR)</t>
  </si>
  <si>
    <t>JBN 45256 PVA</t>
  </si>
  <si>
    <t>BC2017-8105</t>
  </si>
  <si>
    <t>Bec de dalot</t>
  </si>
  <si>
    <t>ZF-21235PL</t>
  </si>
  <si>
    <t>Brique d'ancrage 12.75</t>
  </si>
  <si>
    <t>16-164-0122entente#110-42459</t>
  </si>
  <si>
    <t>Fonte d'aluminium d'un creuset 10T MK-08</t>
  </si>
  <si>
    <t>coin de porte four EBT  (gauche et droit)</t>
  </si>
  <si>
    <t>DQ222344</t>
  </si>
  <si>
    <t>540084639ECM</t>
  </si>
  <si>
    <t>Couvert Junker</t>
  </si>
  <si>
    <t>7000A</t>
  </si>
  <si>
    <t>F0002-109791</t>
  </si>
  <si>
    <t>540023491:178</t>
  </si>
  <si>
    <t>540084076ECM</t>
  </si>
  <si>
    <t>LPC2017-0041</t>
  </si>
  <si>
    <t>Refection petite auge #22</t>
  </si>
  <si>
    <t>340053280:107</t>
  </si>
  <si>
    <t>Monolitique Vibrocast 70M # 289-292</t>
  </si>
  <si>
    <t>Monolitique Vibrocast 70M #293-294-295</t>
  </si>
  <si>
    <t>Ring #A     Retour  NO CHARGE</t>
  </si>
  <si>
    <t>PO106671</t>
  </si>
  <si>
    <t>Couverts de poche de coulé (3x 1-¾, 3x 2")</t>
  </si>
  <si>
    <t>DQ222740</t>
  </si>
  <si>
    <t>Borne de defense</t>
  </si>
  <si>
    <t>Retour Moules couvert tundish</t>
  </si>
  <si>
    <t>Delta pre-cast</t>
  </si>
  <si>
    <t>Couverts tundish 2 trous</t>
  </si>
  <si>
    <t>Monolitique Vibrocast 70M #283-288-291-297-298</t>
  </si>
  <si>
    <t>briques refractaire (2.50 x 4.5 x 9 ) angle2</t>
  </si>
  <si>
    <t>briques refractaire (2.50 x 4.5 x 9 )</t>
  </si>
  <si>
    <t>CCQ 1617-146</t>
  </si>
  <si>
    <t>CCQ 1617-164</t>
  </si>
  <si>
    <t>16-164-0147entente#110-42460</t>
  </si>
  <si>
    <t>Monolitique Vibrocast 70M #287-290-297</t>
  </si>
  <si>
    <t>BC2017-8240</t>
  </si>
  <si>
    <t>Banc d'essai</t>
  </si>
  <si>
    <t>pastille 5po pour fond creuset</t>
  </si>
  <si>
    <t>340162116ECM</t>
  </si>
  <si>
    <t>Goulotte sur roues</t>
  </si>
  <si>
    <t>Dalle coin</t>
  </si>
  <si>
    <t>540023491:179</t>
  </si>
  <si>
    <t>Réparation de l'acier du bec d'une goulotte sur roues (360$)</t>
  </si>
  <si>
    <t>barrage 8" (PO#20272)</t>
  </si>
  <si>
    <t>brique isolante 2½ x 4½ x 9</t>
  </si>
  <si>
    <t>brique refractaire 2½ x 4½ x 9</t>
  </si>
  <si>
    <t>16-164-0160</t>
  </si>
  <si>
    <t>brique refractaire 1¼ x 4½ x 9</t>
  </si>
  <si>
    <t>Monolitique Vibrocast 70M #299-300-301</t>
  </si>
  <si>
    <t>DQ223613</t>
  </si>
  <si>
    <t>Monolitique Vibrocast 70M #302-309</t>
  </si>
  <si>
    <t>16-164-0167entente#110-42461</t>
  </si>
  <si>
    <t>briques refractaire 2.50 x 4.5 x 9  angle #2</t>
  </si>
  <si>
    <t>briques refractaire 2,5 x 4,5 x 9</t>
  </si>
  <si>
    <t>CCQ1617-203</t>
  </si>
  <si>
    <t>frais de moule en acier</t>
  </si>
  <si>
    <t>Bloc Turbo</t>
  </si>
  <si>
    <t>Monolitique Vibrocast 70M #303-304-305-306</t>
  </si>
  <si>
    <t xml:space="preserve">Sen bloc panier (PO#20349) </t>
  </si>
  <si>
    <t>340053280:108</t>
  </si>
  <si>
    <t>coin de porte four  (Droit)</t>
  </si>
  <si>
    <t>ZF-21328PL</t>
  </si>
  <si>
    <t>Bloc precast pour four 250T</t>
  </si>
  <si>
    <t>Monolitique Vibrocast 70M #308-312</t>
  </si>
  <si>
    <t>cadre horizontal (Linteau) gauche</t>
  </si>
  <si>
    <t>Cadre vertical bas</t>
  </si>
  <si>
    <t>540023491:174</t>
  </si>
  <si>
    <t>GSDD031036</t>
  </si>
  <si>
    <t>Cadre vertical haut droit</t>
  </si>
  <si>
    <t>540023491:181</t>
  </si>
  <si>
    <t xml:space="preserve">Faire 2 poches en Vib Ram 70 d'Allied Mineral </t>
  </si>
  <si>
    <t>Livré sur le BOL #7074</t>
  </si>
  <si>
    <t>Extra pour 1 poche fait le samedi 8 avril</t>
  </si>
  <si>
    <t>3200 lbs de Vib Ram 70 + Transport</t>
  </si>
  <si>
    <t>F0002-109820</t>
  </si>
  <si>
    <t>16-164-0174entente#110-39892</t>
  </si>
  <si>
    <t>DQ224288</t>
  </si>
  <si>
    <t>P10511 R01</t>
  </si>
  <si>
    <t>Hotte de captation au trou de coulée Four#2</t>
  </si>
  <si>
    <t xml:space="preserve">Dam combo (PO#20349) </t>
  </si>
  <si>
    <t>Panneaux d'impact (PO#20349)</t>
  </si>
  <si>
    <t>Boite d'impact billette(PO#20349)</t>
  </si>
  <si>
    <t>Plug (PO#20360)</t>
  </si>
  <si>
    <t>Barrage 8" (PO#20349)</t>
  </si>
  <si>
    <t>Monobloc int. F1</t>
  </si>
  <si>
    <t>540023491:180</t>
  </si>
  <si>
    <t>monobloc ext. F1</t>
  </si>
  <si>
    <t>Dalot Fond de boite</t>
  </si>
  <si>
    <r>
      <t xml:space="preserve">Monolitique Vibro </t>
    </r>
    <r>
      <rPr>
        <b/>
        <sz val="10"/>
        <rFont val="Arial"/>
        <family val="2"/>
      </rPr>
      <t>85ULM #313-314</t>
    </r>
  </si>
  <si>
    <t>Monolitique Vibrocast 70M #311-315-316-318</t>
  </si>
  <si>
    <t>Retour moule</t>
  </si>
  <si>
    <t>A05777</t>
  </si>
  <si>
    <t>Cuillère EQM0092</t>
  </si>
  <si>
    <t xml:space="preserve"> a reparer</t>
  </si>
  <si>
    <t>quincaillerie</t>
  </si>
  <si>
    <t>Monolitique Vibrocast 70M #307</t>
  </si>
  <si>
    <t>Monolitique Vibrocast 70M #317-320-321-322-324</t>
  </si>
  <si>
    <t>BC2017-8626</t>
  </si>
  <si>
    <t>Panneaux rideau 40mm en Rescocast 8</t>
  </si>
  <si>
    <t>Pierre K.</t>
  </si>
  <si>
    <t>Panneaux rideau 30mm en Rescocast 7</t>
  </si>
  <si>
    <t>Retour No charge  Ring "A"</t>
  </si>
  <si>
    <t>Retour No charge  Ring "B"</t>
  </si>
  <si>
    <t>Retour No charge  Ring "C"</t>
  </si>
  <si>
    <t>540023491:183</t>
  </si>
  <si>
    <t>Dalle de  bout</t>
  </si>
  <si>
    <t>DQ224680</t>
  </si>
  <si>
    <t>DQ224604</t>
  </si>
  <si>
    <t>palettes Ultrateck 50</t>
  </si>
  <si>
    <t>couvert Emergency stack</t>
  </si>
  <si>
    <t>540023491:184</t>
  </si>
  <si>
    <t>B-19849</t>
  </si>
  <si>
    <t>Monolitique Vibrocast 70M #310-319-327</t>
  </si>
  <si>
    <t>Monolitique Vibrocast 70M #326</t>
  </si>
  <si>
    <t xml:space="preserve">Bloc bouchon poreux T9810 </t>
  </si>
  <si>
    <t>moule de bouchon poreux</t>
  </si>
  <si>
    <t>Pince</t>
  </si>
  <si>
    <t>340053280:109</t>
  </si>
  <si>
    <t>Dalle de plat bord  MINCE</t>
  </si>
  <si>
    <t>LPC2017GC-0082</t>
  </si>
  <si>
    <t>couvert de snif</t>
  </si>
  <si>
    <t>beton plastic 70</t>
  </si>
  <si>
    <t>plastic 70 ram</t>
  </si>
  <si>
    <t xml:space="preserve">plastic 70 </t>
  </si>
  <si>
    <t>Gojit #4787380</t>
  </si>
  <si>
    <t>boites Durablanket 8#  1"  2300</t>
  </si>
  <si>
    <t>PO108819</t>
  </si>
  <si>
    <t>couvercle de dalle en pacocast 28LI</t>
  </si>
  <si>
    <t>taphole  rond (RETOUR)</t>
  </si>
  <si>
    <t>540023491:185</t>
  </si>
  <si>
    <t>RETOUR SANS FRAIS</t>
  </si>
  <si>
    <t>Dalles de béton</t>
  </si>
  <si>
    <t>LPC2017PG-0193</t>
  </si>
  <si>
    <t>Tap hole pour four C en X</t>
  </si>
  <si>
    <t>LPC2017GC-0093</t>
  </si>
  <si>
    <t>refection petite auge #16</t>
  </si>
  <si>
    <t>DQ225156</t>
  </si>
  <si>
    <t xml:space="preserve">barrage 8" (PO#20349) </t>
  </si>
  <si>
    <t>Corps piqueur court non coulé</t>
  </si>
  <si>
    <t>cadre veticale haut coté droit</t>
  </si>
  <si>
    <t>LPC2017CM-2834</t>
  </si>
  <si>
    <t>LPC2017PG 0237</t>
  </si>
  <si>
    <t>Nouvelle porte de chargement liquide "D"</t>
  </si>
  <si>
    <t>Platine de béton  1"</t>
  </si>
  <si>
    <t>Platine de béton  1.5"</t>
  </si>
  <si>
    <t>Grizzly</t>
  </si>
  <si>
    <t>P1P-00392-0</t>
  </si>
  <si>
    <t>Chute de four</t>
  </si>
  <si>
    <t>DQ225425</t>
  </si>
  <si>
    <t>Bride manquante pour chute de four</t>
  </si>
  <si>
    <t>340165074ECM</t>
  </si>
  <si>
    <t xml:space="preserve">Réparation de l'acier + Béton d'une goulotte sur roues </t>
  </si>
  <si>
    <t>Pastilles 5" pour fond de creuset Alugard</t>
  </si>
  <si>
    <t>Pastilles 5" pour fond de creuset Armorcast 80AL</t>
  </si>
  <si>
    <t>540023491:187</t>
  </si>
  <si>
    <t>ZF-21333PL</t>
  </si>
  <si>
    <t>Panneau de laine 108 x 145</t>
  </si>
  <si>
    <t>LPC2017PG 0194</t>
  </si>
  <si>
    <t>Linteau four "C"</t>
  </si>
  <si>
    <t>LPC2017GC 0102</t>
  </si>
  <si>
    <t>Grosse tundish</t>
  </si>
  <si>
    <t xml:space="preserve">Corps piqueur court </t>
  </si>
  <si>
    <t>couvert de prechauffage mittal ouest</t>
  </si>
  <si>
    <t>Deltas new style    #43 &amp; #44</t>
  </si>
  <si>
    <t>Corps piqueur court (NEUF)</t>
  </si>
  <si>
    <t>Douille de retenue (PO#20407)</t>
  </si>
  <si>
    <t xml:space="preserve">Sen bloc panier (PO#20404) </t>
  </si>
  <si>
    <t>couvercle de four junker</t>
  </si>
  <si>
    <t>bloc 450</t>
  </si>
  <si>
    <t>P1P-00455-0</t>
  </si>
  <si>
    <t>soudure sur chute et refractaire dans la chute 012-CH-003</t>
  </si>
  <si>
    <t>DQ225892</t>
  </si>
  <si>
    <t>boites aiguille SS446</t>
  </si>
  <si>
    <t>Couverts tundish 5 trous</t>
  </si>
  <si>
    <t>retour laine et ancrage</t>
  </si>
  <si>
    <t>Laine couvercle bruleur panier</t>
  </si>
  <si>
    <t>DQ225933</t>
  </si>
  <si>
    <t>Monolitique Vibrocast 70M #329-323-331</t>
  </si>
  <si>
    <t>Monolitique Vibrocast 70M #325</t>
  </si>
  <si>
    <t>Bloc impact section en "T" (test)</t>
  </si>
  <si>
    <t>540023491:190</t>
  </si>
  <si>
    <t>dallette de coté</t>
  </si>
  <si>
    <t>Bc2017-9218</t>
  </si>
  <si>
    <t>Brique 12" x 12" x 4"</t>
  </si>
  <si>
    <t>A09013</t>
  </si>
  <si>
    <t>Refection Cuilliere intermediare EQM0116+ over flow</t>
  </si>
  <si>
    <t>17107 (4)</t>
  </si>
  <si>
    <t>7237r1</t>
  </si>
  <si>
    <t>,</t>
  </si>
  <si>
    <t>Plus sleeve (PO#20407)</t>
  </si>
  <si>
    <t xml:space="preserve">Dam combo (PO#20404) </t>
  </si>
  <si>
    <t>Monolitique Vibrocast 70M #328-332-333-334-339-340</t>
  </si>
  <si>
    <t>540023491:188</t>
  </si>
  <si>
    <t>panneau fibe ceramique 48x24x½</t>
  </si>
  <si>
    <t>borne de defense</t>
  </si>
  <si>
    <t>Ouvreaux ouvert</t>
  </si>
  <si>
    <t>7246A</t>
  </si>
  <si>
    <t>Ouvreaux ouvert PO3007469050</t>
  </si>
  <si>
    <t>Couronne type B PO3007658331</t>
  </si>
  <si>
    <t>boite beton plastic</t>
  </si>
  <si>
    <t>Eric Landry</t>
  </si>
  <si>
    <t>V ancrage1/4   1½ x1½</t>
  </si>
  <si>
    <t>Q1760122</t>
  </si>
  <si>
    <t>17107(5)</t>
  </si>
  <si>
    <t>Monolitique Vibrocast 70M #330-338</t>
  </si>
  <si>
    <t>1755-036</t>
  </si>
  <si>
    <t>boites de plastic 70</t>
  </si>
  <si>
    <t>Plus sleeve (PO#20477)</t>
  </si>
  <si>
    <t>Boite d'impact billette(PO#20404)</t>
  </si>
  <si>
    <t>Panneaux d'impact (PO#20404)</t>
  </si>
  <si>
    <t>Barrage 8" (PO#20404)</t>
  </si>
  <si>
    <t>panneaux rideau</t>
  </si>
  <si>
    <t>court usagé</t>
  </si>
  <si>
    <t>court neuf</t>
  </si>
  <si>
    <t>long usagé</t>
  </si>
  <si>
    <t>BC2017-9495</t>
  </si>
  <si>
    <t>Dalot de transfert</t>
  </si>
  <si>
    <t>Q1760195</t>
  </si>
  <si>
    <t>540023491:192</t>
  </si>
  <si>
    <t>540023491:182</t>
  </si>
  <si>
    <t>Monolitique Vibrocast 70M #335-336-337-341-342</t>
  </si>
  <si>
    <t>Bloc impact section en "T"  (***TEST***)</t>
  </si>
  <si>
    <t>GSB72030556</t>
  </si>
  <si>
    <t>Module de laine  SW HT 305x1500x254 + Ancrage et couteaux</t>
  </si>
  <si>
    <t>Brique isolante 9x4,5x2,5</t>
  </si>
  <si>
    <t>Brique Arch#1</t>
  </si>
  <si>
    <t>dalle réfractaire</t>
  </si>
  <si>
    <t>laine céramique 1''</t>
  </si>
  <si>
    <t>Papier ceramique 1/8"</t>
  </si>
  <si>
    <t>Platine de béton  3"</t>
  </si>
  <si>
    <t>Monolitique Vibrocast 70M #343-344</t>
  </si>
  <si>
    <t>Monolitique Vibrocast 70M #345-346</t>
  </si>
  <si>
    <t>17107 (6)</t>
  </si>
  <si>
    <t>B-19993</t>
  </si>
  <si>
    <t>540023491:193</t>
  </si>
  <si>
    <t>Cadres pour passage de feu</t>
  </si>
  <si>
    <t>Monolitique Vibrocast 70M #3</t>
  </si>
  <si>
    <t>briques dense</t>
  </si>
  <si>
    <t>chaudière mortier</t>
  </si>
  <si>
    <t>dallette de bout</t>
  </si>
  <si>
    <t>540023491:191</t>
  </si>
  <si>
    <t>plastic 70</t>
  </si>
  <si>
    <t>Monolitique Vibrocast 70M #348-349-350</t>
  </si>
  <si>
    <t>Q1770128</t>
  </si>
  <si>
    <t>Bornes a remplir</t>
  </si>
  <si>
    <t>17107 (7)</t>
  </si>
  <si>
    <t>couvert tundish 2 trous</t>
  </si>
  <si>
    <t>Monolitique Vibrocast 70M #351-352-353</t>
  </si>
  <si>
    <t>sac mincast 60</t>
  </si>
  <si>
    <t>540023491:194</t>
  </si>
  <si>
    <t>Monolitique Vibrocast 70M #355-356</t>
  </si>
  <si>
    <t xml:space="preserve">Sen bloc panier (PO#20471) </t>
  </si>
  <si>
    <t>Barrage 8" (PO#20509)</t>
  </si>
  <si>
    <t>340053280:110</t>
  </si>
  <si>
    <t>Monolitique Vibrocast 70M #354-357-358</t>
  </si>
  <si>
    <t>Lot 91 briques versaflow 55 #44-01</t>
  </si>
  <si>
    <t>Lot 256 briques versaflow 55 #44-07</t>
  </si>
  <si>
    <t>Démoulage et cuisson (1014 briques)</t>
  </si>
  <si>
    <t>Bibby Ste-Croix</t>
  </si>
  <si>
    <t>Lot équipement de chantier MBI (Mixeur, Scie, outillage)</t>
  </si>
  <si>
    <t>Monolitique Vibrocast 70M #359-360</t>
  </si>
  <si>
    <t>Plaque de retenu pour brique du haut</t>
  </si>
  <si>
    <t>Douille de retenue (PO#20509)</t>
  </si>
  <si>
    <t>Cuisson</t>
  </si>
  <si>
    <t>F0002-111496</t>
  </si>
  <si>
    <t>340053280:111</t>
  </si>
  <si>
    <t>Ciment réfractaire LC60</t>
  </si>
  <si>
    <t>Plastic 70% al</t>
  </si>
  <si>
    <t>ZING-23163GL-02</t>
  </si>
  <si>
    <t>Module pour four 26557 -- dessin B-10082rev3</t>
  </si>
  <si>
    <t>ZING-23163GL-03</t>
  </si>
  <si>
    <t>Module pour four 26557 -- dessin B-10085rev2</t>
  </si>
  <si>
    <t>ZING-23163GL-04</t>
  </si>
  <si>
    <t>Module pour four 26557 -- dessin B-10083rev2</t>
  </si>
  <si>
    <t>ZING-23163GL</t>
  </si>
  <si>
    <t>ZING-23163GL-05</t>
  </si>
  <si>
    <t>Module pour four 26557 -- dessin B-10084rev2</t>
  </si>
  <si>
    <t>Victo</t>
  </si>
  <si>
    <t>trou de coulé</t>
  </si>
  <si>
    <t>Cast turrt face - Preheat cover</t>
  </si>
  <si>
    <t>ZING-23163GL-01</t>
  </si>
  <si>
    <t>Module pour four 26557 -- dessin B-10081rev1</t>
  </si>
  <si>
    <t>réparation</t>
  </si>
  <si>
    <t>long</t>
  </si>
  <si>
    <t>Monolitique Vibrocast 70M #361-362-363</t>
  </si>
  <si>
    <t>Q1780081</t>
  </si>
  <si>
    <t>Monolitique Vibrocast 70M #364-365</t>
  </si>
  <si>
    <t>Monolitique Vibrocast 70M #366</t>
  </si>
  <si>
    <t>17107 (8)</t>
  </si>
  <si>
    <t>couvert tundish 5 trous</t>
  </si>
  <si>
    <t>LPC2017GC 0157</t>
  </si>
  <si>
    <t>Petite tundish</t>
  </si>
  <si>
    <t>LPC2017GC 0178</t>
  </si>
  <si>
    <t>Deltas new style    #46</t>
  </si>
  <si>
    <t>Cheminée preheat verticale</t>
  </si>
  <si>
    <t>Gaine de sécurité four #AF5</t>
  </si>
  <si>
    <t>Extra pour becs en Matriflo 85ACX</t>
  </si>
  <si>
    <t>340166112ECM</t>
  </si>
  <si>
    <t>Réfection complète d'une poche alpur</t>
  </si>
  <si>
    <t>540023491:195</t>
  </si>
  <si>
    <t>540023491:189</t>
  </si>
  <si>
    <t>transport de plastique</t>
  </si>
  <si>
    <t>Ivaco consteel preheater hood</t>
  </si>
  <si>
    <t>mincast 60LC</t>
  </si>
  <si>
    <t>Boite aiguilles SS446</t>
  </si>
  <si>
    <t>laine céramique 2''</t>
  </si>
  <si>
    <t>Monolitique Vibrocast 70M #367 - 368</t>
  </si>
  <si>
    <t>briques 90% AL 4,5po x 9 po x 3po</t>
  </si>
  <si>
    <t>Monolitique Vibrocast 70M #369 -370 -371</t>
  </si>
  <si>
    <t>Retour de moule</t>
  </si>
  <si>
    <t>Réfection de la section de débordement</t>
  </si>
  <si>
    <t>Ouvreau Ouvert</t>
  </si>
  <si>
    <t>A09310</t>
  </si>
  <si>
    <t>Refection Cuilliere intermediare EQM0117</t>
  </si>
  <si>
    <t>Peep hole fused silica inserts</t>
  </si>
  <si>
    <t>Réparation ancrage et coulage béton bruleur</t>
  </si>
  <si>
    <t>Boite d'impact billette(PO#20509)</t>
  </si>
  <si>
    <t>Panneaux d'impact (PO#20509)</t>
  </si>
  <si>
    <t>Q1780210</t>
  </si>
  <si>
    <t>1201 A0-1C111 rev5 Carneau</t>
  </si>
  <si>
    <t>1201 A0-1C111 Item 3 rev5 Carneau</t>
  </si>
  <si>
    <t>boites de laine 2300 8# 1po</t>
  </si>
  <si>
    <t>VPO-00966</t>
  </si>
  <si>
    <t>Plastic Ram 70</t>
  </si>
  <si>
    <t>UPS (client)</t>
  </si>
  <si>
    <t>540023491:196</t>
  </si>
  <si>
    <t>540086987ECM</t>
  </si>
  <si>
    <t xml:space="preserve">tuiles de plancher </t>
  </si>
  <si>
    <t>Monolitique Vibrocast 70M #375-376-378</t>
  </si>
  <si>
    <t>Monolitique Vibrocast 70M #372-373-377</t>
  </si>
  <si>
    <t>ZF-21361PL</t>
  </si>
  <si>
    <t>Supports  pour four cloche</t>
  </si>
  <si>
    <t>Flue Wall caps- New Design Mold</t>
  </si>
  <si>
    <t>Flue Wall caps</t>
  </si>
  <si>
    <t>Arches</t>
  </si>
  <si>
    <t>17107 (9)</t>
  </si>
  <si>
    <t>SEN (PO#20570)</t>
  </si>
  <si>
    <t>SEN (PO#20471)</t>
  </si>
  <si>
    <t xml:space="preserve">Dam combo (PO#20509) </t>
  </si>
  <si>
    <t>Douille de retenue(PO#20509)</t>
  </si>
  <si>
    <t xml:space="preserve"> court usagé</t>
  </si>
  <si>
    <t xml:space="preserve"> long usagé</t>
  </si>
  <si>
    <t>Monolitique TEST Vibrocast 70M &amp; Ferrobond #379-380</t>
  </si>
  <si>
    <t>540090173ECM</t>
  </si>
  <si>
    <t>Lot de 15 sacs Thermbond</t>
  </si>
  <si>
    <t>INV-0074637</t>
  </si>
  <si>
    <t>Brique réfractaire pour porte d'inspection (Four)</t>
  </si>
  <si>
    <t>540023491:186</t>
  </si>
  <si>
    <t xml:space="preserve">Cadre vertical (BAS)  </t>
  </si>
  <si>
    <t>540023491:197</t>
  </si>
  <si>
    <t>340053280:113</t>
  </si>
  <si>
    <t>Douille de retenue(PO#20552)</t>
  </si>
  <si>
    <t>Pastille 5" pour fond de creuset</t>
  </si>
  <si>
    <t>BC2017-9759</t>
  </si>
  <si>
    <t>Flue Wall caps test</t>
  </si>
  <si>
    <t xml:space="preserve">Flue Wall caps </t>
  </si>
  <si>
    <t>Monolitique Vibrocast 70M #374-384-385</t>
  </si>
  <si>
    <t>Q1790105</t>
  </si>
  <si>
    <t>Monolitique Vibrocast 70M #386-389-390</t>
  </si>
  <si>
    <t>540087662ECM</t>
  </si>
  <si>
    <t>Barrage 8" (PO#20570)</t>
  </si>
  <si>
    <t>F0002-112799</t>
  </si>
  <si>
    <t xml:space="preserve">Tuiles </t>
  </si>
  <si>
    <t>pied carré papier ceramique ¼"</t>
  </si>
  <si>
    <t>couvercle laine</t>
  </si>
  <si>
    <t>17107 (10)</t>
  </si>
  <si>
    <t>Q17A0000</t>
  </si>
  <si>
    <t>1765-004</t>
  </si>
  <si>
    <t>reparation porte Trudeau</t>
  </si>
  <si>
    <t>540023491:199</t>
  </si>
  <si>
    <t>Retour moule repere #1-2-3-4-5</t>
  </si>
  <si>
    <t>P-1812092 repère #1</t>
  </si>
  <si>
    <t>Blocs repere #1</t>
  </si>
  <si>
    <t>P-1812092 repère #2</t>
  </si>
  <si>
    <t>Blocs repere #2</t>
  </si>
  <si>
    <t>P-1812092 repère #3</t>
  </si>
  <si>
    <t>Blocs repere #3</t>
  </si>
  <si>
    <t>P-1812092 repère #4</t>
  </si>
  <si>
    <t>Blocs repere #4</t>
  </si>
  <si>
    <t>Crédit pour utilisation de cadres récupéré Phase 1: 3710$</t>
  </si>
  <si>
    <t>Crédit pour utilisation de cadres récupéré Phase 2: 3580$</t>
  </si>
  <si>
    <t xml:space="preserve">Monolitique Vibrocast 70M #       --        -- </t>
  </si>
  <si>
    <t>540023491:200</t>
  </si>
  <si>
    <t xml:space="preserve">Monolitique Vibrocast 70M #393 </t>
  </si>
  <si>
    <t>Fond de boite standard</t>
  </si>
  <si>
    <t>Q1798213</t>
  </si>
  <si>
    <t>boites daiguille acier inoxidable 446</t>
  </si>
  <si>
    <t>C18 904</t>
  </si>
  <si>
    <t>Dicom #382430</t>
  </si>
  <si>
    <t>Deltas new style    #48  (PO#20460)</t>
  </si>
  <si>
    <t>Deltas new style    #48  (PO#20596)</t>
  </si>
  <si>
    <t>Monolitique Vibrocast 70M #378-391</t>
  </si>
  <si>
    <t>fond de boite mince</t>
  </si>
  <si>
    <t>Q1798221</t>
  </si>
  <si>
    <t>Palettes de Vibro cast 2800</t>
  </si>
  <si>
    <t>Monolitique Vibrocast 70M #398-399</t>
  </si>
  <si>
    <t>540023491:201</t>
  </si>
  <si>
    <t>refaire refractaire carneaux</t>
  </si>
  <si>
    <t>Chantal Brisson</t>
  </si>
  <si>
    <t>Dalles  refractaires cuites</t>
  </si>
  <si>
    <t>Monolitique Vibrocast 70M #394</t>
  </si>
  <si>
    <t>optishot 60</t>
  </si>
  <si>
    <t>ff85 shot</t>
  </si>
  <si>
    <t>Livrer au FOUR #4</t>
  </si>
  <si>
    <t>palette divers</t>
  </si>
  <si>
    <t>monobloc interieur "FAC1 et 2"</t>
  </si>
  <si>
    <t>monobloc exterieur  "FAC1 et 2"</t>
  </si>
  <si>
    <t>Q17A0139</t>
  </si>
  <si>
    <t>Boite d'impact billette(PO#20570)</t>
  </si>
  <si>
    <t xml:space="preserve">Dam combo (PO#20570) </t>
  </si>
  <si>
    <t>Monolitique Vibrocast 70M #400-402-403</t>
  </si>
  <si>
    <t>270461516 line 2</t>
  </si>
  <si>
    <t>Refractory MC-5001 (2000#/bag)</t>
  </si>
  <si>
    <t>270461516 line 3</t>
  </si>
  <si>
    <t>Steel frame for fluewall cap</t>
  </si>
  <si>
    <t>Steel frame for fluewall cap (line #3 on PO)</t>
  </si>
  <si>
    <t>Refractory MC-5001 (2000#/bag) (line #2 on PO)</t>
  </si>
  <si>
    <t>Peep hole fused silica inserts (line #4 on PO)</t>
  </si>
  <si>
    <t>dalot+potecteur</t>
  </si>
  <si>
    <t>dalot fond plat</t>
  </si>
  <si>
    <t xml:space="preserve">Lot de 156 blocs </t>
  </si>
  <si>
    <t>17107 (12)</t>
  </si>
  <si>
    <t>Couvercle</t>
  </si>
  <si>
    <t>540023491:202</t>
  </si>
  <si>
    <t>Monolitique Vibrocast 70M #396-403-404</t>
  </si>
  <si>
    <t>340053280:116</t>
  </si>
  <si>
    <t>SEN (PO#20509)</t>
  </si>
  <si>
    <t>Panneaux d'impact (PO#20570)</t>
  </si>
  <si>
    <t>34053280:112</t>
  </si>
  <si>
    <t>17107 (13)</t>
  </si>
  <si>
    <t>gaine de securite four #AF5</t>
  </si>
  <si>
    <t>panneau isolant fibreux Block800</t>
  </si>
  <si>
    <t>SGT</t>
  </si>
  <si>
    <t>Ligne 2</t>
  </si>
  <si>
    <t>lot de Pompe hydrolique (travaux supplémentaire #1-2-3)</t>
  </si>
  <si>
    <t>Passage C120</t>
  </si>
  <si>
    <t>Passage A0</t>
  </si>
  <si>
    <t>Passage B0</t>
  </si>
  <si>
    <t>Passage B120</t>
  </si>
  <si>
    <t>LPC2017GC-0216</t>
  </si>
  <si>
    <t>ZF-21401PL</t>
  </si>
  <si>
    <t>Cheminé pour four cloche</t>
  </si>
  <si>
    <t>Au soin de KARL BERTRAND</t>
  </si>
  <si>
    <t>oeillet de levage pour panneaux model droit</t>
  </si>
  <si>
    <t>DA17100371</t>
  </si>
  <si>
    <t>Cap ¼"</t>
  </si>
  <si>
    <t>DA17100372</t>
  </si>
  <si>
    <t>boites aiguilles ss446</t>
  </si>
  <si>
    <t>17107 (14)</t>
  </si>
  <si>
    <t xml:space="preserve">Barrage 8" (PO#20570) </t>
  </si>
  <si>
    <t>Au soin de GUY COMEAU</t>
  </si>
  <si>
    <t>270461516 line 1</t>
  </si>
  <si>
    <t>January 4th 2018</t>
  </si>
  <si>
    <t>January 12th 2018</t>
  </si>
  <si>
    <t>January 31th 2018</t>
  </si>
  <si>
    <t>February 1st 2018</t>
  </si>
  <si>
    <t>Brique PLQ-ABF-18</t>
  </si>
  <si>
    <t>Brique PLQ-ABF-17</t>
  </si>
  <si>
    <t>Brique V486</t>
  </si>
  <si>
    <t>prets marteau piqueur</t>
  </si>
  <si>
    <t>cuisson</t>
  </si>
  <si>
    <t>F0002-114298 rev.1</t>
  </si>
  <si>
    <t>Monolitique Vibrocast 70M #405-409-411</t>
  </si>
  <si>
    <t>Monolitique Vibrocast 70M #395-407-408</t>
  </si>
  <si>
    <t>Monolitique Vibrocast 70M #406-412-415</t>
  </si>
  <si>
    <t>Faire chauffer tuyau et injecteurs  pour les deboucher</t>
  </si>
  <si>
    <t>ancrage 2" en ss</t>
  </si>
  <si>
    <t>boite resco ram A-60</t>
  </si>
  <si>
    <t>piqueur neuf</t>
  </si>
  <si>
    <t>Platine de béton  2,5"</t>
  </si>
  <si>
    <t>17107 (11)</t>
  </si>
  <si>
    <t>tundish cover frame #10044760ss</t>
  </si>
  <si>
    <t>tundish cover frame #10044760sx</t>
  </si>
  <si>
    <t>Job C-170</t>
  </si>
  <si>
    <t>Materiels et équipement divers pour job #C-170</t>
  </si>
  <si>
    <t>Lerad inc</t>
  </si>
  <si>
    <t>Stephane Ramoger</t>
  </si>
  <si>
    <t>couronne type B</t>
  </si>
  <si>
    <t>Q17B8146</t>
  </si>
  <si>
    <t>Coulis refractaire</t>
  </si>
  <si>
    <t>Q17A8225</t>
  </si>
  <si>
    <t xml:space="preserve">palette de Sakonite </t>
  </si>
  <si>
    <t>Coulis refractaire HCS</t>
  </si>
  <si>
    <t>540091500ECM</t>
  </si>
  <si>
    <t>Fonte d'aluminium d'un creuset 10T MK-01</t>
  </si>
  <si>
    <t>corps piqueurs reparation (acier + beton)</t>
  </si>
  <si>
    <t>corps piqueurs reparation (beton)</t>
  </si>
  <si>
    <t>Chaudières exédentaires</t>
  </si>
  <si>
    <t>Coulis refractaire HB</t>
  </si>
  <si>
    <t>Coulis refractaire H0</t>
  </si>
  <si>
    <t>Q17A8223</t>
  </si>
  <si>
    <t xml:space="preserve">Hottes </t>
  </si>
  <si>
    <t>SEN(PO#20509)</t>
  </si>
  <si>
    <t>Boite d'impact (PO#20570)</t>
  </si>
  <si>
    <t>Panneau d'impact (PO#20570)</t>
  </si>
  <si>
    <t>Plug (PO#20552)</t>
  </si>
  <si>
    <t>Plug (PO#20611)</t>
  </si>
  <si>
    <t>54002391:204</t>
  </si>
  <si>
    <t>LPC2017GC-0220</t>
  </si>
  <si>
    <t>Passage D120</t>
  </si>
  <si>
    <t>Passage A120</t>
  </si>
  <si>
    <t>Passage E0</t>
  </si>
  <si>
    <t>Passage C0</t>
  </si>
  <si>
    <t>Passage D0</t>
  </si>
  <si>
    <t>Passage F0</t>
  </si>
  <si>
    <t>17107 (16)</t>
  </si>
  <si>
    <t>piqueur court usagé</t>
  </si>
  <si>
    <t>Monolitique Vibrocast 70M #397-414-416</t>
  </si>
  <si>
    <t>Att. Martin Léonard</t>
  </si>
  <si>
    <t>Mixeur 2000lbs</t>
  </si>
  <si>
    <t>Benne basculante 1 verge (remplie de matériel)</t>
  </si>
  <si>
    <t>Martin Léonard</t>
  </si>
  <si>
    <t>Rack de 5 tuyaux d'acier</t>
  </si>
  <si>
    <t>Transport SAF</t>
  </si>
  <si>
    <t>piqueurs  demolitions seulement</t>
  </si>
  <si>
    <t>réparation thermbond couvercle de four junker</t>
  </si>
  <si>
    <t>Monolitique Vibrocast 70M #417</t>
  </si>
  <si>
    <t>Monolitique Vibrocast 70M #382 TEST</t>
  </si>
  <si>
    <t>Att. Daniel Pellerin - Cell : 819-352-0791</t>
  </si>
  <si>
    <t>Daniel Pellerin</t>
  </si>
  <si>
    <t>Transport Damper Aller-Retour</t>
  </si>
  <si>
    <t>tundish cover frame #10044760sx (AVEC BOL #7787)</t>
  </si>
  <si>
    <t>540091835ECM</t>
  </si>
  <si>
    <t>Fonte d'aluminium d'un creuset 10T MK-09</t>
  </si>
  <si>
    <t>540023491:203</t>
  </si>
  <si>
    <t>Monolitique Vibrocast 70M #381 et 383 TEST</t>
  </si>
  <si>
    <t>Monolitique Vibrocast 70M #418</t>
  </si>
  <si>
    <t>faire le ciment bollard 8" dia</t>
  </si>
  <si>
    <t>brique refractaire 9x4½x2½</t>
  </si>
  <si>
    <t>brique arch 1A</t>
  </si>
  <si>
    <t>bique arch 2A</t>
  </si>
  <si>
    <t>mortier prise a chaud (headset)</t>
  </si>
  <si>
    <t>mortier prise a froid  (chaudiere)</t>
  </si>
  <si>
    <t xml:space="preserve"> pogo 27"</t>
  </si>
  <si>
    <t>laine refractaire 15' x ½"</t>
  </si>
  <si>
    <t>540023491:205</t>
  </si>
  <si>
    <t>piqueur long usagé</t>
  </si>
  <si>
    <t>Q17C0041</t>
  </si>
  <si>
    <t>mortier refractaire (prise a froid) chaudière</t>
  </si>
  <si>
    <t>CCQ 1718-024</t>
  </si>
  <si>
    <t>Boite de 500 d'ancrage ondulé</t>
  </si>
  <si>
    <t>SAF Transport</t>
  </si>
  <si>
    <t>7820A</t>
  </si>
  <si>
    <t>Ancrage en V3'' avec boulon et écrou</t>
  </si>
  <si>
    <t>17-164-0021entente#110-43592</t>
  </si>
  <si>
    <t>Ancrage en C pour brique d'ancrgae</t>
  </si>
  <si>
    <t>7820B</t>
  </si>
  <si>
    <t>Boulon 1/2" x 1.5" (boite)</t>
  </si>
  <si>
    <t>Bois 2x4x10</t>
  </si>
  <si>
    <t>Bois 2x4x8</t>
  </si>
  <si>
    <t>Contreplaqué 3/4x4x8</t>
  </si>
  <si>
    <t>Ciment portland</t>
  </si>
  <si>
    <t>Ciment sable Marco</t>
  </si>
  <si>
    <t>Vis à bois 2-1/2" (boite de 500)</t>
  </si>
  <si>
    <t>Boite de masque jetable</t>
  </si>
  <si>
    <t>PO117224</t>
  </si>
  <si>
    <t>couverts de dalle pacocast 28LI</t>
  </si>
  <si>
    <t>Luc Carriere</t>
  </si>
  <si>
    <t>Tap hole (plastic)</t>
  </si>
  <si>
    <t>BC2017-0046</t>
  </si>
  <si>
    <t>Bec Long du dalot de transfert + Fabrication du moule</t>
  </si>
  <si>
    <t>DI-208-M-041 REV.02  ITEM 1</t>
  </si>
  <si>
    <t>DI-208-M-045 REV.02  ITEM 1</t>
  </si>
  <si>
    <t>LPC2017PG  0481</t>
  </si>
  <si>
    <t>DI-208-M-045 REV.02  ITEM 2</t>
  </si>
  <si>
    <t>LPC2017CM-3451</t>
  </si>
  <si>
    <t>7831-2</t>
  </si>
  <si>
    <t>Passage F120</t>
  </si>
  <si>
    <t>Passage E120</t>
  </si>
  <si>
    <t>Travaux supplémentaire #4-5-6-7</t>
  </si>
  <si>
    <t>Monolitique Vibrocast 70M #421</t>
  </si>
  <si>
    <t>Cargosway</t>
  </si>
  <si>
    <t>LPC2017GC-0265</t>
  </si>
  <si>
    <t>refection couvercle de SNIF</t>
  </si>
  <si>
    <t>17107 (15)</t>
  </si>
  <si>
    <t>17107 (18)</t>
  </si>
  <si>
    <t>BC2017-10864</t>
  </si>
  <si>
    <t xml:space="preserve">Bec de dalot </t>
  </si>
  <si>
    <t>7844a</t>
  </si>
  <si>
    <t>kit de deux poteaux beton</t>
  </si>
  <si>
    <t>Monolitique Vibrocast 70M #419-424- (TEST #425)</t>
  </si>
  <si>
    <t>brique refractaire 6,0 cm x 10,9 cm x 21,7 cm</t>
  </si>
  <si>
    <t xml:space="preserve"> Mortier refractaire prise a chaud</t>
  </si>
  <si>
    <t>Monolitique Vibrocast 70M #421-422-423</t>
  </si>
  <si>
    <t xml:space="preserve">Dam combo (PO#20637) </t>
  </si>
  <si>
    <t>Boite d'impact (PO#20637)</t>
  </si>
  <si>
    <t>Barrage 8" (PO#20637)</t>
  </si>
  <si>
    <t>540023491:206</t>
  </si>
  <si>
    <t>540023491:204</t>
  </si>
  <si>
    <t>Q17C0168</t>
  </si>
  <si>
    <t>Monolitique Vibrocast 70M #426-427</t>
  </si>
  <si>
    <t>NT de Q-Gun804D</t>
  </si>
  <si>
    <t>540023491:207</t>
  </si>
  <si>
    <t>Monolitique Vibrocast 70M #429</t>
  </si>
  <si>
    <t>corps piqueurs Acier+ Beton</t>
  </si>
  <si>
    <t>Bloc impact section en "T" "TEST"</t>
  </si>
  <si>
    <t>54002391:208</t>
  </si>
  <si>
    <t>540023491:198</t>
  </si>
  <si>
    <t>540092655ECM</t>
  </si>
  <si>
    <t>Fonte d'aluminium d'un creuset 10T MK-18</t>
  </si>
  <si>
    <t>340053280:117</t>
  </si>
  <si>
    <t>34053280:114</t>
  </si>
  <si>
    <t>34053280:115</t>
  </si>
  <si>
    <t>7896A</t>
  </si>
  <si>
    <t>17-164-0034entente#110-43593</t>
  </si>
  <si>
    <t>7896B</t>
  </si>
  <si>
    <t>SEN (PO#20637)</t>
  </si>
  <si>
    <t>Monolitique Vibrocast 70M #428-430-431</t>
  </si>
  <si>
    <t>Q1810061</t>
  </si>
  <si>
    <t>Ultrat-teck 70</t>
  </si>
  <si>
    <t>palette de Saconite</t>
  </si>
  <si>
    <t>Monolitique Vibrocast 70M #432</t>
  </si>
  <si>
    <t>retour palette de beton HO</t>
  </si>
  <si>
    <t>panneau 4"   2X4  FSK</t>
  </si>
  <si>
    <t>panneau 2"   2X4  Plain</t>
  </si>
  <si>
    <t>BC17-11571</t>
  </si>
  <si>
    <t>speed chips</t>
  </si>
  <si>
    <t>Monolitique Vibrocast 70M #433-435</t>
  </si>
  <si>
    <t>Bull nose droit</t>
  </si>
  <si>
    <t>intermediare</t>
  </si>
  <si>
    <t>ZING-23225GL</t>
  </si>
  <si>
    <t>Inferieur</t>
  </si>
  <si>
    <t>sacs paco pour francis leblanc</t>
  </si>
  <si>
    <t>RETOUR  ALLIED MINERAL  #16041</t>
  </si>
  <si>
    <t>sacs Quick Fire 60G en 55#</t>
  </si>
  <si>
    <t>Quick Bond (Bottle 5,8#)</t>
  </si>
  <si>
    <t>Bull nose gauche</t>
  </si>
  <si>
    <t>Faire chauffer tuyau pour les deboucher</t>
  </si>
  <si>
    <t>Q1810115</t>
  </si>
  <si>
    <t>18028 (1)</t>
  </si>
  <si>
    <t xml:space="preserve">F0002-114298 </t>
  </si>
  <si>
    <t>Corps piqueurs (reparé)</t>
  </si>
  <si>
    <t>Bc18-11911</t>
  </si>
  <si>
    <t>Panneaux laine isolant 4" avec backing alu.</t>
  </si>
  <si>
    <t>Deltas new style    #49  (PO#20596)</t>
  </si>
  <si>
    <t>Deltas new style    #48  (PO#20598)</t>
  </si>
  <si>
    <t>Panneau d'impact (PO#20637)</t>
  </si>
  <si>
    <t>LPC2017CM-3560</t>
  </si>
  <si>
    <t>Separateur goulotte Item#12</t>
  </si>
  <si>
    <t>LPC2017GC-0240</t>
  </si>
  <si>
    <t>LPC2017GC-0218</t>
  </si>
  <si>
    <t>340053280:119</t>
  </si>
  <si>
    <t>340053280:118</t>
  </si>
  <si>
    <t>7938.</t>
  </si>
  <si>
    <t>fer angle 1/4 x 3 x 4 x 20</t>
  </si>
  <si>
    <t>fer angle1 x 1 x 1/8 x 20</t>
  </si>
  <si>
    <t>mortier  prise a chaud</t>
  </si>
  <si>
    <t>brique refractaire 9 x 4½ x 2.5</t>
  </si>
  <si>
    <t>17107 (17)</t>
  </si>
  <si>
    <t>CCQ 1718-071</t>
  </si>
  <si>
    <t>Mortier refractaire prise a froid</t>
  </si>
  <si>
    <t xml:space="preserve">F0002-114592 </t>
  </si>
  <si>
    <t xml:space="preserve">Corps piqueurs </t>
  </si>
  <si>
    <t>540023491:209</t>
  </si>
  <si>
    <t>7948A</t>
  </si>
  <si>
    <t>17-164-0039entente#110-45058</t>
  </si>
  <si>
    <t>7949B</t>
  </si>
  <si>
    <t>couvercle Junker</t>
  </si>
  <si>
    <t>540092671ECM</t>
  </si>
  <si>
    <t>Couvercle d'ouvreaux</t>
  </si>
  <si>
    <t>1.5hr perte de temps (lookout)</t>
  </si>
  <si>
    <t>540093210ECM</t>
  </si>
  <si>
    <t>Cadre passage de feu</t>
  </si>
  <si>
    <t>340053280:120</t>
  </si>
  <si>
    <t>Réception de palette (13,25$)</t>
  </si>
  <si>
    <t>Palette en inventaire (6,60$)</t>
  </si>
  <si>
    <t>Q1810188</t>
  </si>
  <si>
    <t>cheminé pour preheat verticale</t>
  </si>
  <si>
    <t>Monolitique Vibrocast 70M #436</t>
  </si>
  <si>
    <t>Dalle amovible type 1</t>
  </si>
  <si>
    <t>Dalle amovible type 1S</t>
  </si>
  <si>
    <t>Dalle amovible type 2</t>
  </si>
  <si>
    <t>Havre St-Pierre</t>
  </si>
  <si>
    <t>plaquette pour passage de feu(grande)</t>
  </si>
  <si>
    <t>540023491:208</t>
  </si>
  <si>
    <t>Monolitique Vibrocast 70M #434-437-441</t>
  </si>
  <si>
    <t>F0002-115395</t>
  </si>
  <si>
    <t>F00002-114298</t>
  </si>
  <si>
    <t>meme</t>
  </si>
  <si>
    <t>Bloc de bouchon  poreux</t>
  </si>
  <si>
    <t>Monolitique Vibrocast 70M #440-443</t>
  </si>
  <si>
    <t>Contact  Guillaume Deshaies 819-913-2050</t>
  </si>
  <si>
    <t>Guillaume Deshaies</t>
  </si>
  <si>
    <t>Reparation urgence carneau Four 3</t>
  </si>
  <si>
    <t>18028 (2)</t>
  </si>
  <si>
    <t>VPO-02117</t>
  </si>
  <si>
    <t>boites savage ram 70</t>
  </si>
  <si>
    <t>Douille de retenue(PO#20611)</t>
  </si>
  <si>
    <t>delta New style  #51-52</t>
  </si>
  <si>
    <t>Q1820088</t>
  </si>
  <si>
    <t>brique refractaire 9 x 4½ x 1-1/4</t>
  </si>
  <si>
    <t>rouleaux laine refrac. Isolante ½" rouleau 50'</t>
  </si>
  <si>
    <t>brique isolante 9 x 4½ x 2.5</t>
  </si>
  <si>
    <t>ciment refract.prise a froid</t>
  </si>
  <si>
    <t>17-164-0071</t>
  </si>
  <si>
    <t>Monolitique Vibrocast 70M #439-441-448</t>
  </si>
  <si>
    <t>Monolitique Vibrocast 70M #438-444-447</t>
  </si>
  <si>
    <t xml:space="preserve">Martin </t>
  </si>
  <si>
    <t>Boite Laine 2300 fiberfrax 8#  1"</t>
  </si>
  <si>
    <t>340053280:121</t>
  </si>
  <si>
    <t>Crédit pour utilisation de cadres récupéré Phase 1: 4770$</t>
  </si>
  <si>
    <t>Crédit pour utilisation de cadres récupéré Phase 2: 5370$</t>
  </si>
  <si>
    <t>8031A</t>
  </si>
  <si>
    <t>17-164-0043entente#110-45060</t>
  </si>
  <si>
    <t>8032B</t>
  </si>
  <si>
    <t>LPC2018GC-oo44</t>
  </si>
  <si>
    <t>BC18-12334</t>
  </si>
  <si>
    <t>Grue + transport</t>
  </si>
  <si>
    <t>540093234ECM</t>
  </si>
  <si>
    <t>Fonte d'aluminium d'un creuset 10T MK-11</t>
  </si>
  <si>
    <t>brique refractaire pleine (60cmx10,9cmx21.7cm)</t>
  </si>
  <si>
    <t>brique refractaire (1-1/4x4-½x9)</t>
  </si>
  <si>
    <t>boite papier ceramique 1/8</t>
  </si>
  <si>
    <t>mortier refractaire  prise a chaud Heat set</t>
  </si>
  <si>
    <t>cordon conduit lateraux  ( 1rouleau de 200')</t>
  </si>
  <si>
    <t>mortier prise a froid (chaudiere)</t>
  </si>
  <si>
    <t>17-164-0093</t>
  </si>
  <si>
    <t>Barrage 8"(PO#20637)</t>
  </si>
  <si>
    <t>barrage 8"(PO#20728)</t>
  </si>
  <si>
    <t>Q1820173</t>
  </si>
  <si>
    <t>plaquette de passage de feu (grande)</t>
  </si>
  <si>
    <t>340171877ECM</t>
  </si>
  <si>
    <t>Pastille 4½</t>
  </si>
  <si>
    <t>pastilles fond de bain creuset</t>
  </si>
  <si>
    <t>Monolitique Vibrocast 70M #449-451-453</t>
  </si>
  <si>
    <t>Monolitique Vibrocast 70M #445-452-458</t>
  </si>
  <si>
    <t>cadre de couvert tundish 2 trous</t>
  </si>
  <si>
    <t>cadre de couvert tundish 5 trous</t>
  </si>
  <si>
    <t>18028 (3)</t>
  </si>
  <si>
    <t>Monolitique Vibrocast 70M #455-457-459</t>
  </si>
  <si>
    <t>Protecteur Model Droit + fer angle, tige fileté, bolts</t>
  </si>
  <si>
    <t>18028(4)</t>
  </si>
  <si>
    <t>Protecteur de couvert tundish</t>
  </si>
  <si>
    <t xml:space="preserve">Dam combo (PO#20728) </t>
  </si>
  <si>
    <t>Boite d'impact (PO#20728)</t>
  </si>
  <si>
    <t>ZMS-24113PM</t>
  </si>
  <si>
    <t>ZF-21448PL-01</t>
  </si>
  <si>
    <t>Montant Inferieur</t>
  </si>
  <si>
    <t>ZF-21448PL-02</t>
  </si>
  <si>
    <t>Montant Intermediaire</t>
  </si>
  <si>
    <t>ZF-21448PL</t>
  </si>
  <si>
    <t>Hood</t>
  </si>
  <si>
    <t>LPC2018GC-0062</t>
  </si>
  <si>
    <t>petite tundhis</t>
  </si>
  <si>
    <t>Ladle cover</t>
  </si>
  <si>
    <t>Q1838062</t>
  </si>
  <si>
    <t>Fast fire 45</t>
  </si>
  <si>
    <t>Emergency stack cap</t>
  </si>
  <si>
    <t>chaudières rescoset MD</t>
  </si>
  <si>
    <t>Q1830055</t>
  </si>
  <si>
    <t>Sen (PO#20728)</t>
  </si>
  <si>
    <t>Panneau d'impact (PO#20728)</t>
  </si>
  <si>
    <t>Barrage 8" (PO#20728)</t>
  </si>
  <si>
    <t>Barrage 8" (PO#20772)</t>
  </si>
  <si>
    <t>8080A</t>
  </si>
  <si>
    <t>17-164-0113entente#110-45532</t>
  </si>
  <si>
    <t>8080B</t>
  </si>
  <si>
    <t>BC18-12001</t>
  </si>
  <si>
    <t xml:space="preserve">reparation 2  pieces  carneau Four 3 </t>
  </si>
  <si>
    <t>piqueurs court usagé</t>
  </si>
  <si>
    <t>piqueurs long usagé</t>
  </si>
  <si>
    <t>piqueur reparation non-coulé</t>
  </si>
  <si>
    <t>340053280:122</t>
  </si>
  <si>
    <t>540023491:210</t>
  </si>
  <si>
    <t>Monobloc ext. F1</t>
  </si>
  <si>
    <t>plaquette de passage de feu (petite)</t>
  </si>
  <si>
    <t>porte de four</t>
  </si>
  <si>
    <t>bouclier de four Elkem</t>
  </si>
  <si>
    <t>moule temporaire et bois pour bouclier Elkem</t>
  </si>
  <si>
    <t>Monolitique Vibrocast 70M #460-462-466</t>
  </si>
  <si>
    <t>fond de boite standard</t>
  </si>
  <si>
    <t>brique 9x4.5x2.5</t>
  </si>
  <si>
    <t>brique 9x4.5x1.25</t>
  </si>
  <si>
    <t>Q1830135</t>
  </si>
  <si>
    <t>Monolitique Vibrocast 70M #450-454-464</t>
  </si>
  <si>
    <t>plastic refractaire 70M</t>
  </si>
  <si>
    <t xml:space="preserve">Bec de poche </t>
  </si>
  <si>
    <t>Q1818134</t>
  </si>
  <si>
    <t>moule</t>
  </si>
  <si>
    <t>Brique 1,25x4.5x9po</t>
  </si>
  <si>
    <t>Brique 2.5x4.5x9po</t>
  </si>
  <si>
    <t>VPO-02224</t>
  </si>
  <si>
    <t>Melting damper</t>
  </si>
  <si>
    <t>Transport (PO#4500715432)</t>
  </si>
  <si>
    <t xml:space="preserve">Dam combo (PO#20772) </t>
  </si>
  <si>
    <t>Douille de retenue(PO#20793)</t>
  </si>
  <si>
    <t>Brique 1.25x4.5x9po</t>
  </si>
  <si>
    <t>Monolitique Vibrocast 70M #451-456-472</t>
  </si>
  <si>
    <t>1840-001</t>
  </si>
  <si>
    <t>boite Laine Durablanket-S  1"</t>
  </si>
  <si>
    <t>Monolitique Vibrocast 70M #465-467-468</t>
  </si>
  <si>
    <t>340053280:123</t>
  </si>
  <si>
    <t>Julien Vieules</t>
  </si>
  <si>
    <t>refection damper</t>
  </si>
  <si>
    <t>Q1840092</t>
  </si>
  <si>
    <t>Monolitique Vibrocast 70M #469-467-474</t>
  </si>
  <si>
    <t>M130640</t>
  </si>
  <si>
    <t>Porte de cellule</t>
  </si>
  <si>
    <t>Internord #U021</t>
  </si>
  <si>
    <t>piqueurs lonng neuf</t>
  </si>
  <si>
    <t>Sen (PO#20772)</t>
  </si>
  <si>
    <t>Boite d'impact (PO#20772)</t>
  </si>
  <si>
    <t>Monolitique Vibrocast 70M #450-461-477</t>
  </si>
  <si>
    <t>Blocs de coin (commande partiel 216 sur 500)</t>
  </si>
  <si>
    <t>B-21186</t>
  </si>
  <si>
    <t>plaquette passage feu (grande)</t>
  </si>
  <si>
    <t xml:space="preserve"> brique 230 x 118 x 60</t>
  </si>
  <si>
    <t>Protecteurs MP-102-R3</t>
  </si>
  <si>
    <t>Q1848162</t>
  </si>
  <si>
    <t>palette FF45</t>
  </si>
  <si>
    <t>338$ pour de modification de cadres</t>
  </si>
  <si>
    <t>bouchons angrages 5/16</t>
  </si>
  <si>
    <t>ancrages 2½x5/16  310ss</t>
  </si>
  <si>
    <t>..</t>
  </si>
  <si>
    <t>panneaux impact (PO#20728)</t>
  </si>
  <si>
    <t>panneaux impact (PO#20772)</t>
  </si>
  <si>
    <t>Barrage 8" (po#20772)</t>
  </si>
  <si>
    <t>Monolitique Vibrocast 70M #479-484-486</t>
  </si>
  <si>
    <t>Q1840180</t>
  </si>
  <si>
    <t>cheminée</t>
  </si>
  <si>
    <t>Douille de retenue (PO#20793)</t>
  </si>
  <si>
    <t xml:space="preserve">Dam combo </t>
  </si>
  <si>
    <t xml:space="preserve">Douille de retenue </t>
  </si>
  <si>
    <t>BC18-12709</t>
  </si>
  <si>
    <t>bec dalot de transfert F7 + bride</t>
  </si>
  <si>
    <t>540023491:211</t>
  </si>
  <si>
    <t>Cadre vertical Haut Droit</t>
  </si>
  <si>
    <t>Cadre vertical Bas</t>
  </si>
  <si>
    <t>540023491:212</t>
  </si>
  <si>
    <t>cadre vertical Haut Gauche</t>
  </si>
  <si>
    <t>VPO-02691</t>
  </si>
  <si>
    <t>Court neuf</t>
  </si>
  <si>
    <t>Guillaume Projean</t>
  </si>
  <si>
    <t>Superwool   HT  1"</t>
  </si>
  <si>
    <t>Panneau d'impact</t>
  </si>
  <si>
    <t xml:space="preserve">boite d'impact (PO#20772) </t>
  </si>
  <si>
    <t xml:space="preserve"> Panneau d'impact(PO#20772)</t>
  </si>
  <si>
    <t>VPO-02551</t>
  </si>
  <si>
    <t>petit damper</t>
  </si>
  <si>
    <t>Cab. Cer./Silione Tresse 1'' (au pied linéaire)</t>
  </si>
  <si>
    <t>couvercle tundish 1 trou</t>
  </si>
  <si>
    <t>18028(5)</t>
  </si>
  <si>
    <t>couvercle tundish  2 trou</t>
  </si>
  <si>
    <t>8191r1</t>
  </si>
  <si>
    <t>Stephane Coté</t>
  </si>
  <si>
    <t>retour rack</t>
  </si>
  <si>
    <t>Monolitique Vibrocast 70M #478-480-483</t>
  </si>
  <si>
    <t>Blocs de coin (Fin commande 284 sur 500)</t>
  </si>
  <si>
    <t>Monolitique Vibrocast 70M #473-476-481</t>
  </si>
  <si>
    <t>Monolitique Vibrocast 70M #482-485-488</t>
  </si>
  <si>
    <t>Transport Commande #4500715432</t>
  </si>
  <si>
    <t>SEN</t>
  </si>
  <si>
    <t>Combo petite  + grande chicane</t>
  </si>
  <si>
    <t>Brique alumine 70% 9x4.5x2.5</t>
  </si>
  <si>
    <t>mortier</t>
  </si>
  <si>
    <t>beton isolant kastolite 20-45</t>
  </si>
  <si>
    <t>ciment plastic 60%</t>
  </si>
  <si>
    <t>Versateck 55AR</t>
  </si>
  <si>
    <t>Matriflo 85ACX</t>
  </si>
  <si>
    <t>Moule styrofoam</t>
  </si>
  <si>
    <t>Pieces acier +grillage+ petit paquet</t>
  </si>
  <si>
    <t>Chantier</t>
  </si>
  <si>
    <t>Divers sécurité</t>
  </si>
  <si>
    <t>Retour coquille d'acier</t>
  </si>
  <si>
    <r>
      <t>Bloc d'impact et de centre (model droit)</t>
    </r>
    <r>
      <rPr>
        <b/>
        <u/>
        <sz val="10"/>
        <rFont val="Arial"/>
        <family val="2"/>
      </rPr>
      <t>(NOUVEAU)</t>
    </r>
  </si>
  <si>
    <t>LPC2018GC-0107</t>
  </si>
  <si>
    <t>Large tundish #2</t>
  </si>
  <si>
    <t>LPC2018PG-0137</t>
  </si>
  <si>
    <t>Cadre vertical (BAS)  (RETOUR)</t>
  </si>
  <si>
    <t>C-CHAB18-002</t>
  </si>
  <si>
    <t>FBBLOC-REFR-1</t>
  </si>
  <si>
    <t>PAIRES BLOCS DE VOUTE</t>
  </si>
  <si>
    <t>Day &amp; Ross</t>
  </si>
  <si>
    <t>Pyroform Extender (gallon)</t>
  </si>
  <si>
    <t>Pyroform sealer (gallon)</t>
  </si>
  <si>
    <t>VPO-02652</t>
  </si>
  <si>
    <t>Pyroform E-Z Fill (cs/12)</t>
  </si>
  <si>
    <t>UPS X1R160</t>
  </si>
  <si>
    <t>UC18-09270</t>
  </si>
  <si>
    <t>Béton mincast 60LC en sac de 50lbs</t>
  </si>
  <si>
    <t>Kingsway 604983</t>
  </si>
  <si>
    <t>8-00-011-19</t>
  </si>
  <si>
    <t>F0002-117541</t>
  </si>
  <si>
    <t>7-00-598-93</t>
  </si>
  <si>
    <t xml:space="preserve">corps piqueurs </t>
  </si>
  <si>
    <t>Q1850111</t>
  </si>
  <si>
    <t>Prix modification model T</t>
  </si>
  <si>
    <t>Kits protecteur model droit</t>
  </si>
  <si>
    <t>Rallonge model droit</t>
  </si>
  <si>
    <t>rack</t>
  </si>
  <si>
    <t>Valeur model T standard</t>
  </si>
  <si>
    <t>ladle pre-heat cover</t>
  </si>
  <si>
    <t>Mincast 60 LC</t>
  </si>
  <si>
    <t>poteaux sur coquille</t>
  </si>
  <si>
    <t>Damper rond</t>
  </si>
  <si>
    <t>Cnantier Ville Lévis</t>
  </si>
  <si>
    <t>Damper Carré</t>
  </si>
  <si>
    <t>340053280:125</t>
  </si>
  <si>
    <t>340053280:124</t>
  </si>
  <si>
    <t>Q1860053</t>
  </si>
  <si>
    <t>Chantier Ville Lévis</t>
  </si>
  <si>
    <t>Clapet rond</t>
  </si>
  <si>
    <t>Douille de retenu</t>
  </si>
  <si>
    <t>Panneau impact</t>
  </si>
  <si>
    <t>Transport de briques</t>
  </si>
  <si>
    <t>guide</t>
  </si>
  <si>
    <t>paire protecteur</t>
  </si>
  <si>
    <t>Monolitique Vibrocast 70M #487</t>
  </si>
  <si>
    <t>Monolitique Vibrocast 70M #463-467-496</t>
  </si>
  <si>
    <t>Monolitique Vibrocast 70M #495-494-498</t>
  </si>
  <si>
    <t>Q1860117</t>
  </si>
  <si>
    <t>Monolitique Vibrocast 70M #499-503</t>
  </si>
  <si>
    <t>Matériel pour chantier Latuque</t>
  </si>
  <si>
    <t>340177467ECM</t>
  </si>
  <si>
    <t>Réfection complète d'une poche alpur avec bec</t>
  </si>
  <si>
    <t>BC18-13487</t>
  </si>
  <si>
    <t>beton plastique</t>
  </si>
  <si>
    <t>Brique 2,5x4,5x9</t>
  </si>
  <si>
    <t>Shipping</t>
  </si>
  <si>
    <t>Rescoset MD  mortar 55lbs</t>
  </si>
  <si>
    <t>delta New style  #53-54</t>
  </si>
  <si>
    <t>barrage 8"</t>
  </si>
  <si>
    <t>long neuf</t>
  </si>
  <si>
    <t>bloc 9 x 4,5 x 41,5</t>
  </si>
  <si>
    <t>bloc 9 x 4,5 x 31</t>
  </si>
  <si>
    <t>bloc de voute</t>
  </si>
  <si>
    <t>amrmocast 60Lc pour chantier</t>
  </si>
  <si>
    <t>ZF-21511XS</t>
  </si>
  <si>
    <t>boites fibre SS446 1" bts de 44LBS</t>
  </si>
  <si>
    <t>Module LL SW HT 12x45x9.5  16# "U"</t>
  </si>
  <si>
    <t>SAN 50512 PVA</t>
  </si>
  <si>
    <t>Module LL SW HT 10x50x9.5  16# "U"</t>
  </si>
  <si>
    <t>découpe de dalot  soumission #960</t>
  </si>
  <si>
    <t>Guide</t>
  </si>
  <si>
    <t>sac de 500 lbs (équivalent à 20 poches de 25# / sac)</t>
  </si>
  <si>
    <t>Briques isolante 9 x 4.5 x2.5 - 23Li</t>
  </si>
  <si>
    <t>Mortier Rescoset MD</t>
  </si>
  <si>
    <t>Monolitique Vibrocast 70M #500-501-506</t>
  </si>
  <si>
    <t>Monolitique Vibrocast 70M #502-504</t>
  </si>
  <si>
    <t>ciment plastiques 70%</t>
  </si>
  <si>
    <t>Monolitique Vibrocast 70M #505</t>
  </si>
  <si>
    <t>Modification du moule du modèle droit (retour à l'ancien modèle)</t>
  </si>
  <si>
    <r>
      <t>Dalot</t>
    </r>
    <r>
      <rPr>
        <b/>
        <sz val="10"/>
        <rFont val="Arial"/>
        <family val="2"/>
      </rPr>
      <t xml:space="preserve"> TEST</t>
    </r>
    <r>
      <rPr>
        <sz val="10"/>
        <rFont val="Arial"/>
        <family val="2"/>
      </rPr>
      <t xml:space="preserve"> vibrocast 70/15 (Monolitique)#459-460-494</t>
    </r>
  </si>
  <si>
    <t>Q1870000</t>
  </si>
  <si>
    <t xml:space="preserve">Rescoset MD mortar </t>
  </si>
  <si>
    <t xml:space="preserve"> sac mincast 60LC</t>
  </si>
  <si>
    <t>boite aiguille ss446 ondulée 35mm</t>
  </si>
  <si>
    <r>
      <t>Dalot</t>
    </r>
    <r>
      <rPr>
        <b/>
        <sz val="10"/>
        <rFont val="Arial"/>
        <family val="2"/>
      </rPr>
      <t xml:space="preserve"> TEST</t>
    </r>
    <r>
      <rPr>
        <sz val="10"/>
        <rFont val="Arial"/>
        <family val="2"/>
      </rPr>
      <t xml:space="preserve"> vibrocast 70/15  (Monolitique) #461-462</t>
    </r>
  </si>
  <si>
    <t>Pour Patrick Lambert</t>
  </si>
  <si>
    <t xml:space="preserve">Aucune charge </t>
  </si>
  <si>
    <t>Patrick Lambert</t>
  </si>
  <si>
    <t>sacs Panelex TP</t>
  </si>
  <si>
    <t>LPC2018CM-4205</t>
  </si>
  <si>
    <t>ciment refractaire Grefpatch 85 (wet)</t>
  </si>
  <si>
    <t>340053280:126</t>
  </si>
  <si>
    <t>skid plate</t>
  </si>
  <si>
    <t>monobloc exterieur "FAC3 et 4''   CL. 1A9</t>
  </si>
  <si>
    <t>monobloc interieur "FAC3 et 4"    CL. 1A9</t>
  </si>
  <si>
    <t>Bloc d'impact et de centre (model droit STD)</t>
  </si>
  <si>
    <t>PO126568</t>
  </si>
  <si>
    <t>Couvert de dalle 20 x 2 x 15</t>
  </si>
  <si>
    <t>Services JAG</t>
  </si>
  <si>
    <t>couvercle tundish  2 trous (Beton)</t>
  </si>
  <si>
    <t>18028(6)</t>
  </si>
  <si>
    <t>couvercle tundish  5 trous (Beton)</t>
  </si>
  <si>
    <t>couvercle tundish  2 trous  (Cadre)</t>
  </si>
  <si>
    <t>couvercle tundish  5 trous  (Cadre)</t>
  </si>
  <si>
    <t>delta New style  #55-56</t>
  </si>
  <si>
    <t>LPC2018GC-0154</t>
  </si>
  <si>
    <t>petite tundhis #22</t>
  </si>
  <si>
    <t>LPC2018GC-0147</t>
  </si>
  <si>
    <t xml:space="preserve">petite tundhis </t>
  </si>
  <si>
    <t>Bloc d'impact et de centre (model droit Léger)</t>
  </si>
  <si>
    <t>VPO-03088</t>
  </si>
  <si>
    <t>Ram 70</t>
  </si>
  <si>
    <t>540094378ECM</t>
  </si>
  <si>
    <t xml:space="preserve">Tuiles de plancher </t>
  </si>
  <si>
    <t>Monolitique Vibrocast 70M #508-511-512</t>
  </si>
  <si>
    <t>Monolitique Vibrocast 70M #507-509-510</t>
  </si>
  <si>
    <t>Monolitique Vibrocast 70M #513-514-515</t>
  </si>
  <si>
    <t>Monolitique Vibrocast 70M #516-517-518</t>
  </si>
  <si>
    <t>Monobloc cloison interne</t>
  </si>
  <si>
    <t>Monobloc cloison externe</t>
  </si>
  <si>
    <t>LPC2018PG 0248</t>
  </si>
  <si>
    <t xml:space="preserve"> fabriquation de blocs de porte</t>
  </si>
  <si>
    <t>Versaflow 55 dessins 510100-9-44-07  (120 briques)</t>
  </si>
  <si>
    <t>Démoulage et cuisson de 572 pieces CIR-41055-1</t>
  </si>
  <si>
    <t>Les Services Jag Inc</t>
  </si>
  <si>
    <t>Bloc d'impact et de centre (model droit Standard)</t>
  </si>
  <si>
    <t>Q1870175</t>
  </si>
  <si>
    <t>Q1858225</t>
  </si>
  <si>
    <t>Bec de poche de coulée</t>
  </si>
  <si>
    <t>540023491:213</t>
  </si>
  <si>
    <t>douille de retenu</t>
  </si>
  <si>
    <t>Ciment plastic 70%</t>
  </si>
  <si>
    <t>Isolation rigide ES350</t>
  </si>
  <si>
    <t>Aiguilles 1'' ss304</t>
  </si>
  <si>
    <t>Q1880036</t>
  </si>
  <si>
    <t>Linteau gauche</t>
  </si>
  <si>
    <t>Linteau droit</t>
  </si>
  <si>
    <t>B-21686</t>
  </si>
  <si>
    <t>Barrage 8 pouces</t>
  </si>
  <si>
    <t>Sable sec de 10kg</t>
  </si>
  <si>
    <t>LPC2018RL 0157</t>
  </si>
  <si>
    <t xml:space="preserve">Auge de déversement </t>
  </si>
  <si>
    <t>VPO-03354</t>
  </si>
  <si>
    <t>Ram70</t>
  </si>
  <si>
    <t>Rescoram 70 Blue</t>
  </si>
  <si>
    <t>340053280:127</t>
  </si>
  <si>
    <t>Dalle isolante de plat bord ÉTROITE caisson BC-255</t>
  </si>
  <si>
    <t xml:space="preserve">Client </t>
  </si>
  <si>
    <t>Réfractaire poche 10T</t>
  </si>
  <si>
    <t>Modification des ancrages</t>
  </si>
  <si>
    <t>Bloc de Bruleur</t>
  </si>
  <si>
    <t>Freight</t>
  </si>
  <si>
    <t>ZM-39792FS-01</t>
  </si>
  <si>
    <t>Tonne Q-GUN 804D</t>
  </si>
  <si>
    <t>ZM-39792FS</t>
  </si>
  <si>
    <t>Heures (dimanche)</t>
  </si>
  <si>
    <t>Moules bloc de chariot (no charge)</t>
  </si>
  <si>
    <t>540095087ECM</t>
  </si>
  <si>
    <t>Service de fonte de métal liquide poche B11 (creu-63211)</t>
  </si>
  <si>
    <t>540095088ECM</t>
  </si>
  <si>
    <t>Service de fonte de métal liquide poche B14 (creu-63214)</t>
  </si>
  <si>
    <t>sacs rescocast 7</t>
  </si>
  <si>
    <t>boites papier ceramique ¼"</t>
  </si>
  <si>
    <t>boites laine 1" - 8# -2300 Durablanket "S"</t>
  </si>
  <si>
    <t>inconel       (200 Déjà Livré)</t>
  </si>
  <si>
    <t>Twistlock  (200 Déjà Livré)</t>
  </si>
  <si>
    <r>
      <t xml:space="preserve">boite rod 309L          </t>
    </r>
    <r>
      <rPr>
        <b/>
        <u/>
        <sz val="10"/>
        <rFont val="Arial"/>
        <family val="2"/>
      </rPr>
      <t>(Déjà Livré)</t>
    </r>
  </si>
  <si>
    <t>Sen</t>
  </si>
  <si>
    <t>Monolitique Vibrocast 70M #523-525-527</t>
  </si>
  <si>
    <t>plastic refractaire 70</t>
  </si>
  <si>
    <t>Monolitique Vibrocast 70M #519-522-524</t>
  </si>
  <si>
    <t>chaudiere Rescoset MD</t>
  </si>
  <si>
    <t>BC18-14147</t>
  </si>
  <si>
    <t>Reparation dalot de transfert F7</t>
  </si>
  <si>
    <t>Panneau impact (déjà livré)</t>
  </si>
  <si>
    <t xml:space="preserve"> boites de rescoram 70</t>
  </si>
  <si>
    <t>Yanick</t>
  </si>
  <si>
    <t>chaudieres Rescoset MD</t>
  </si>
  <si>
    <t>Monolitique Vibrocast 70M #534</t>
  </si>
  <si>
    <t>Monolitique Vibrocast 70M #526-528-531</t>
  </si>
  <si>
    <t>Monolitique Vibrocast 70M #523-529-530</t>
  </si>
  <si>
    <t>PO128602</t>
  </si>
  <si>
    <t>Bloc bouchon poreux MP-138 R2</t>
  </si>
  <si>
    <t>Transport Robert</t>
  </si>
  <si>
    <t>delta New style  #57-58</t>
  </si>
  <si>
    <t>18028(7)</t>
  </si>
  <si>
    <t>rescocast set</t>
  </si>
  <si>
    <t xml:space="preserve">inconel       </t>
  </si>
  <si>
    <t xml:space="preserve">Twistlock  </t>
  </si>
  <si>
    <t>reparation acier corps piqueurs</t>
  </si>
  <si>
    <t>corps piqueurs (beton)</t>
  </si>
  <si>
    <t>VPO-03524</t>
  </si>
  <si>
    <t>Alexpress</t>
  </si>
  <si>
    <t>Q1880037</t>
  </si>
  <si>
    <t>Q1880154</t>
  </si>
  <si>
    <t>Carbon furnace arch blocks Center</t>
  </si>
  <si>
    <t>Carbon furnace arch blocks Outside</t>
  </si>
  <si>
    <t>340053280:128</t>
  </si>
  <si>
    <t>340053280:129</t>
  </si>
  <si>
    <t>Ron Kelso</t>
  </si>
  <si>
    <t>Flue caps Molds</t>
  </si>
  <si>
    <t>416$ pour de modification de 52 cadres de monobloc F2 en F1</t>
  </si>
  <si>
    <t>Monolitique Vibrocast 70M #537-540-542</t>
  </si>
  <si>
    <t>ZING-23304AL-01</t>
  </si>
  <si>
    <t>Lot de pièces pour four Nutec Bickley</t>
  </si>
  <si>
    <t>SAF</t>
  </si>
  <si>
    <t>Monolitique Vibrocast 70M #538-539-700</t>
  </si>
  <si>
    <t>Q1890079</t>
  </si>
  <si>
    <t>Q1898107</t>
  </si>
  <si>
    <t>Fast fire 45 shot</t>
  </si>
  <si>
    <t>Lot de pièces pour four Nutec Bickley (2e voyage)</t>
  </si>
  <si>
    <t>Briques 220 x110 x 60</t>
  </si>
  <si>
    <t>Jean</t>
  </si>
  <si>
    <t>Boites de laine 1" #8-2300 Durablanket "S"</t>
  </si>
  <si>
    <t>B-58604</t>
  </si>
  <si>
    <t>Sac  Fast Fire SIC 15</t>
  </si>
  <si>
    <t>VPO-03574</t>
  </si>
  <si>
    <t>Réparation du tunnel patentage (porte tunnel)</t>
  </si>
  <si>
    <t>Réparation support élément</t>
  </si>
  <si>
    <t>540095518ECM</t>
  </si>
  <si>
    <t xml:space="preserve"> sacs Fast Fire 85  2000lbs</t>
  </si>
  <si>
    <t>Q1890076</t>
  </si>
  <si>
    <t>Remise en état porte de maintien  Laine</t>
  </si>
  <si>
    <t>Remise en état Acier</t>
  </si>
  <si>
    <t>paires de blocs d'arche 48''</t>
  </si>
  <si>
    <t>BC18-14378</t>
  </si>
  <si>
    <t>réparation réfractaire dalot de transfert du F7</t>
  </si>
  <si>
    <t>Q1890104</t>
  </si>
  <si>
    <t>Q1898173</t>
  </si>
  <si>
    <t>Rescocast 8 (50 sacs x 50lbs)</t>
  </si>
  <si>
    <t>sac de pacocast 28Li  en  55#</t>
  </si>
  <si>
    <t>Bigbag Pacocast 28Li en 2000#</t>
  </si>
  <si>
    <t>Douilles de retenue</t>
  </si>
  <si>
    <t>ciment plastic 70% alumine</t>
  </si>
  <si>
    <t>ciment refractaire lc 60</t>
  </si>
  <si>
    <t>brique alumine 70%  9 x 4.5 x 2.5</t>
  </si>
  <si>
    <t>ancrage SS 3" x 5/16"</t>
  </si>
  <si>
    <t>Bouchons 5/16"</t>
  </si>
  <si>
    <t>MARTIN</t>
  </si>
  <si>
    <t>multi-Pieces</t>
  </si>
  <si>
    <t>tundish Launders (en attente de Bon Commande)</t>
  </si>
  <si>
    <t>PO129564</t>
  </si>
  <si>
    <t>Plaques support</t>
  </si>
  <si>
    <t>Q1898097</t>
  </si>
  <si>
    <t>Ultrat-teck 70 ULC VC  (embalage ROUGE)</t>
  </si>
  <si>
    <t>Monolitique Vibrocast 70M #551-550-543</t>
  </si>
  <si>
    <t>Monolitique Vibrocast 70M #541-545-544</t>
  </si>
  <si>
    <t>Q18A8094</t>
  </si>
  <si>
    <t>palettes de Fast fire 45</t>
  </si>
  <si>
    <t>340053280:130</t>
  </si>
  <si>
    <t>palettes Q-Guns 804D (Remplacement)</t>
  </si>
  <si>
    <t>LL module SW HT 638L x 359W x 241h (MM)</t>
  </si>
  <si>
    <t>LL module SW HT 638L x 295W x 241h (MM)</t>
  </si>
  <si>
    <t>MBC 51795 PVA</t>
  </si>
  <si>
    <t>LL module SW HT 1086L x 203W x 241h (MM)</t>
  </si>
  <si>
    <r>
      <t xml:space="preserve">Carbon furnace arch blocks Outside  </t>
    </r>
    <r>
      <rPr>
        <b/>
        <u/>
        <sz val="10"/>
        <rFont val="Arial"/>
        <family val="2"/>
      </rPr>
      <t>**NO  CHARGE**</t>
    </r>
  </si>
  <si>
    <t>Blocs de sommet repère #1</t>
  </si>
  <si>
    <t>Blocs de sommet repère #2</t>
  </si>
  <si>
    <t>Blocs de sommet repère #3</t>
  </si>
  <si>
    <t>Blocs de sommet repère #4</t>
  </si>
  <si>
    <t>Éclisses latéral 520</t>
  </si>
  <si>
    <t>Éclisses latéral 1060</t>
  </si>
  <si>
    <t>Éclisses centrales</t>
  </si>
  <si>
    <t>Réparation des moules</t>
  </si>
  <si>
    <t>Transport retour des moules</t>
  </si>
  <si>
    <t>Monolitique Vibrocast 70M #552-554-556</t>
  </si>
  <si>
    <t>Monolitique Vibrocast 70M #548-549-555</t>
  </si>
  <si>
    <t>Monolitique Vibrocast 70M #-546-547</t>
  </si>
  <si>
    <t>Pascal Gauthier</t>
  </si>
  <si>
    <t>Rigidizer  5 gallons</t>
  </si>
  <si>
    <t>douille de retenue</t>
  </si>
  <si>
    <t>Monolitique Vibrocast 70M #532-557-558</t>
  </si>
  <si>
    <t>Briques High heat 9 x 4,5 x 2.5</t>
  </si>
  <si>
    <t>Briques isolante 9 x 4,5 x 2.5</t>
  </si>
  <si>
    <t>Bourassa</t>
  </si>
  <si>
    <t>delta New style  #59-60</t>
  </si>
  <si>
    <t>preheat station</t>
  </si>
  <si>
    <t>18028(8)</t>
  </si>
  <si>
    <t>couvert de maintien AMCO</t>
  </si>
  <si>
    <t>Q18B0024</t>
  </si>
  <si>
    <t xml:space="preserve">Ultrat-teck 70 ULC </t>
  </si>
  <si>
    <t>Q18B8015</t>
  </si>
  <si>
    <t>sacs Rescocast 8</t>
  </si>
  <si>
    <t>Isolation rigide ES350 1/2'' x 42'' x 48''</t>
  </si>
  <si>
    <t>dalot option B, Marcast 561SP  #559T</t>
  </si>
  <si>
    <t>340053280:131</t>
  </si>
  <si>
    <t>Q18B0074</t>
  </si>
  <si>
    <t>boite papier ceramique 1/4"</t>
  </si>
  <si>
    <t>Purolator #6819773</t>
  </si>
  <si>
    <t>plastique refractaire 70M</t>
  </si>
  <si>
    <t>Monolitique Vibrocast 70M #568</t>
  </si>
  <si>
    <t>ZING-23418AT</t>
  </si>
  <si>
    <t xml:space="preserve">couvercle de poche </t>
  </si>
  <si>
    <t>Transport #4500715432</t>
  </si>
  <si>
    <t>Béton réfractaire Fast turn 62M</t>
  </si>
  <si>
    <t>dalot option B, Marcast 561SP  #552T,553T,560T</t>
  </si>
  <si>
    <t>F1051-00</t>
  </si>
  <si>
    <t>V3 - 5/16 - SS310 - Caps</t>
  </si>
  <si>
    <t>F1046-03</t>
  </si>
  <si>
    <t>V2 - 5/16 - SS310 - Caps</t>
  </si>
  <si>
    <t>LFD 52216 PVA</t>
  </si>
  <si>
    <t>F1055-00</t>
  </si>
  <si>
    <t>V6 - 3/8 - SS310 - Caps</t>
  </si>
  <si>
    <t>BC18-15004</t>
  </si>
  <si>
    <t>réparation refractaire portes de four</t>
  </si>
  <si>
    <t>long Neuf</t>
  </si>
  <si>
    <t>LPC2018PG-0377</t>
  </si>
  <si>
    <t>couper section auge</t>
  </si>
  <si>
    <t>rod 3/8 -ss310 - 12po</t>
  </si>
  <si>
    <t>Mincast 60</t>
  </si>
  <si>
    <t>C-18008-038</t>
  </si>
  <si>
    <t>FCMINCAST60**1</t>
  </si>
  <si>
    <t>Mincast 60LC</t>
  </si>
  <si>
    <t>Monolitique Vibrocast 70M #561-562-564-565-566-567</t>
  </si>
  <si>
    <t>Monolitique Vibrocast 70M #569-570</t>
  </si>
  <si>
    <t>ZF-21543PL</t>
  </si>
  <si>
    <t>ZF-21543PL01</t>
  </si>
  <si>
    <t>Briques d'ancrage 13.5"</t>
  </si>
  <si>
    <t xml:space="preserve">Extra pour délai de déchargement. </t>
  </si>
  <si>
    <t>lors de la livraison en urgence de dalots le vendredi 23 novembre</t>
  </si>
  <si>
    <t>Monolitique Vibrocast 70M #563-575</t>
  </si>
  <si>
    <t>Q18B0073</t>
  </si>
  <si>
    <t>brique refractaire 9 x 4½ x 2,5 Whitacre Greer</t>
  </si>
  <si>
    <t>brique refractaire Arch 1A 9 x 4½ x 2,5</t>
  </si>
  <si>
    <t>brique refractaire Arch 2A 9 x 4½ x 2,5</t>
  </si>
  <si>
    <t>sac mortier refractaire prise a chaud (Headset)</t>
  </si>
  <si>
    <t>mortier refractaire prise a froid chaudiere 25kg</t>
  </si>
  <si>
    <t>Tige a ressort (pogo) 27" location 2 sem. + coffre bois</t>
  </si>
  <si>
    <t>laine refractaire isolante ½" -rouleau 15' x 2'</t>
  </si>
  <si>
    <t>caises ciment a platre</t>
  </si>
  <si>
    <t>340185135ECM</t>
  </si>
  <si>
    <t>Reparation petite goulotte de versemnent</t>
  </si>
  <si>
    <t>340053280:132</t>
  </si>
  <si>
    <t>Transport (4500715432)</t>
  </si>
  <si>
    <t>Q18B8082</t>
  </si>
  <si>
    <t>Ultrat-teck 70 ULC VC  (POINT ORANGE)</t>
  </si>
  <si>
    <t>Monolitique Vibrocast 70M #576-580</t>
  </si>
  <si>
    <t>8660A</t>
  </si>
  <si>
    <t>18-164-0009entente#110-46267</t>
  </si>
  <si>
    <t>8660B</t>
  </si>
  <si>
    <t>toile de 20' x 30'</t>
  </si>
  <si>
    <t>F0002-119396</t>
  </si>
  <si>
    <t>F0002-120841</t>
  </si>
  <si>
    <t>palette mincast 60  en sacs</t>
  </si>
  <si>
    <t>Multi-Pieces</t>
  </si>
  <si>
    <t>STY 52337 PVA</t>
  </si>
  <si>
    <t>Module LL SW HT 10x45x9.5  16# "U"</t>
  </si>
  <si>
    <t>Couper section auge a 413mm</t>
  </si>
  <si>
    <t>LPC2018PG-0408</t>
  </si>
  <si>
    <t>Couper section auge a 525mm</t>
  </si>
  <si>
    <t>reparation goulotte metal</t>
  </si>
  <si>
    <t>Donald Bureau</t>
  </si>
  <si>
    <t>cuisson piece a 450c</t>
  </si>
  <si>
    <t>Ceba burner</t>
  </si>
  <si>
    <t>18028(9)</t>
  </si>
  <si>
    <t>18028(10)</t>
  </si>
  <si>
    <t>retour pour credit stud gun</t>
  </si>
  <si>
    <t>Steve Wennick</t>
  </si>
  <si>
    <t>retour pour credit pins</t>
  </si>
  <si>
    <t>Panneaux isolation rigide ES350 ½"x42"x48"</t>
  </si>
  <si>
    <t>#577-578-579-581-582-583-584-(587 Fer Angle Test)</t>
  </si>
  <si>
    <t>Modification structure  monolithique</t>
  </si>
  <si>
    <t>340053280:133</t>
  </si>
  <si>
    <t>Briques Whiteacre 9x4.5x2.5</t>
  </si>
  <si>
    <t>Tomy Couture</t>
  </si>
  <si>
    <t>chaudiere rescoset MD</t>
  </si>
  <si>
    <t>26A</t>
  </si>
  <si>
    <t>Net Ton de Fast-Fire 60AL - 990$ USD chq -RETOUR POUR CRÉDIT</t>
  </si>
  <si>
    <t>Démoulage , cuisson et emballage de 225 briques</t>
  </si>
  <si>
    <t>Q18B0112</t>
  </si>
  <si>
    <t>ciment refractaire (sacs pacocast 28Li)</t>
  </si>
  <si>
    <t>18-164-0024</t>
  </si>
  <si>
    <t>BC18-15317</t>
  </si>
  <si>
    <t>Réparation réfractaire porte de four</t>
  </si>
  <si>
    <t>Multi-pièces</t>
  </si>
  <si>
    <t>Monolitique Vibrocast 70M #585,( #586 Fer Angle TEST)</t>
  </si>
  <si>
    <t>Q18C0090</t>
  </si>
  <si>
    <t>Ultrat-teck 70 ULC</t>
  </si>
  <si>
    <t>Monolitique Vibrocast 70M #590</t>
  </si>
  <si>
    <t>Boîte de Rescoram 85</t>
  </si>
  <si>
    <t>Mario Dubois</t>
  </si>
  <si>
    <t>Monolitique Vibrocast 70M #589-591-592</t>
  </si>
  <si>
    <t>Q18B0171</t>
  </si>
  <si>
    <t>LPC2018GC-0270</t>
  </si>
  <si>
    <t>refection petite tundish #21</t>
  </si>
  <si>
    <t xml:space="preserve">Réparation carneau </t>
  </si>
  <si>
    <t>Monolitique Vibrocast 70M #593-594-595</t>
  </si>
  <si>
    <t>Ladle pre-cover</t>
  </si>
  <si>
    <t>douille de retenue.</t>
  </si>
  <si>
    <t>340053280:134</t>
  </si>
  <si>
    <t>5 Releveur en beton(Lifters) + Retour de 1 lifters</t>
  </si>
  <si>
    <t>BC19-15403</t>
  </si>
  <si>
    <t>dalot transfert du F7</t>
  </si>
  <si>
    <t>M133618</t>
  </si>
  <si>
    <t>Crédit pour utilisation de cadres récupéré Phase 1: 2756$</t>
  </si>
  <si>
    <t>Crédit pour utilisation de cadres récupéré Phase 2: 0$</t>
  </si>
  <si>
    <t>Monobloc interne</t>
  </si>
  <si>
    <t>Monobloc externe</t>
  </si>
  <si>
    <t>Fait seulement 3 monolithiques sur 5</t>
  </si>
  <si>
    <t>Crédit de 80$ pour Modification structure  monolithique</t>
  </si>
  <si>
    <t>Monolitique Vibrocast 70M #598-599 et (588 avec fer angle)</t>
  </si>
  <si>
    <t>8723A</t>
  </si>
  <si>
    <t>18-164-0028entente#110-46269</t>
  </si>
  <si>
    <t>8723B</t>
  </si>
  <si>
    <t>Monolitique Vibrocast 70M #597-600</t>
  </si>
  <si>
    <t>rescoram 85</t>
  </si>
  <si>
    <t>Bibby</t>
  </si>
  <si>
    <t>Refractory brick: heavy/super duty  9" x 4,5" x 2,5"</t>
  </si>
  <si>
    <t>Fedex 1256-7315-5</t>
  </si>
  <si>
    <t>Hervé Lemieux</t>
  </si>
  <si>
    <t xml:space="preserve">tundish Launders </t>
  </si>
  <si>
    <t>delta New style  #61-62</t>
  </si>
  <si>
    <t>122A</t>
  </si>
  <si>
    <t>U208651</t>
  </si>
  <si>
    <t>Muffle du bruleur</t>
  </si>
  <si>
    <t>Alleges 2 x 5½ x 32"</t>
  </si>
  <si>
    <t xml:space="preserve">boite de 500  ancrage ondulé acier galvanisé </t>
  </si>
  <si>
    <t>Brique refractaire régulière 9" x ½ x 1-1/4"</t>
  </si>
  <si>
    <t>Brique réfractaire régulière 230 x 118 x 60</t>
  </si>
  <si>
    <t>laine refractaire isolante ½" -rouleau 50'</t>
  </si>
  <si>
    <t>Ciment réfractaire prise a froid</t>
  </si>
  <si>
    <t>18-164-0045</t>
  </si>
  <si>
    <t>340053280:136</t>
  </si>
  <si>
    <t>B-20124</t>
  </si>
  <si>
    <t>8839A</t>
  </si>
  <si>
    <t>18-164-0030entente#110-48667</t>
  </si>
  <si>
    <t>8839B</t>
  </si>
  <si>
    <t>Monolitique Vibrocast 70M #601,602,603,605,606,607</t>
  </si>
  <si>
    <t>GO JIT</t>
  </si>
  <si>
    <t>Réception de palette (13,52$)</t>
  </si>
  <si>
    <t>Palette en inventaire (6,73$)</t>
  </si>
  <si>
    <t xml:space="preserve">Pyroform E-Z Fill </t>
  </si>
  <si>
    <t>VPO-04457</t>
  </si>
  <si>
    <t>Ram 70 ciment réfractaire</t>
  </si>
  <si>
    <t>Douille de retenue</t>
  </si>
  <si>
    <t>Q1918211</t>
  </si>
  <si>
    <t xml:space="preserve">Ultrat-teck 70 ULC VC  </t>
  </si>
  <si>
    <t>STY 52984 PVA</t>
  </si>
  <si>
    <t>PA-0000544</t>
  </si>
  <si>
    <t>Bouchon push-out</t>
  </si>
  <si>
    <t>PA-0000452</t>
  </si>
  <si>
    <t>Kit quartiers  bas</t>
  </si>
  <si>
    <t>PA-0000457</t>
  </si>
  <si>
    <t>Kit quartiers  fond de four</t>
  </si>
  <si>
    <t>Bourret #5259</t>
  </si>
  <si>
    <t>Benoit</t>
  </si>
  <si>
    <t>Au soin de Yves Girard</t>
  </si>
  <si>
    <t>Bloc impact section en "T"  TEST  58-5/8"</t>
  </si>
  <si>
    <t>340053280:137</t>
  </si>
  <si>
    <t>poche ciment réfractaire 2500°c</t>
  </si>
  <si>
    <t>Boites de plastique monolithique</t>
  </si>
  <si>
    <t>Dicom #866275</t>
  </si>
  <si>
    <t>cuisson de 6 pieces</t>
  </si>
  <si>
    <t>Plaque de bout de courones 1 po</t>
  </si>
  <si>
    <t>Plaque de bout de courones 1.5 po</t>
  </si>
  <si>
    <t>Plaque de bout de courones  2 po</t>
  </si>
  <si>
    <t>Plaque de bout de courones  2.5 po</t>
  </si>
  <si>
    <t>Plaque de bout de courones  3 po</t>
  </si>
  <si>
    <t>Monolitique Vibrocast 70M #609-610-611</t>
  </si>
  <si>
    <t>Monolitique Vibrocast 70M #608</t>
  </si>
  <si>
    <t>briques 9 x 3-1/4 x 3-1/4</t>
  </si>
  <si>
    <t>Q1918181</t>
  </si>
  <si>
    <t>FastFire 45 SHOT</t>
  </si>
  <si>
    <t>Réparation moule poche 10T</t>
  </si>
  <si>
    <t>retour laines usagées</t>
  </si>
  <si>
    <t>GSA307524-RB</t>
  </si>
  <si>
    <t>Remise en etat porte four maintien</t>
  </si>
  <si>
    <t>Monolitique Vibrocast 70M #616-617-619</t>
  </si>
  <si>
    <t>DA19020120</t>
  </si>
  <si>
    <t>Monolitique Vibrocast 70M # 614-615</t>
  </si>
  <si>
    <t>340053280:138</t>
  </si>
  <si>
    <t>340053280:135</t>
  </si>
  <si>
    <t>Transport 4500715432</t>
  </si>
  <si>
    <t>DA19020143</t>
  </si>
  <si>
    <t>Ancrages V4" x 5/16 ss310</t>
  </si>
  <si>
    <t>19019 (1)</t>
  </si>
  <si>
    <t>matériel réfractaire tomy couture</t>
  </si>
  <si>
    <t>Monolitique Vibrocast 70M #622-624</t>
  </si>
  <si>
    <t>Monolitique Vibrocast 70M #613-618</t>
  </si>
  <si>
    <t>Extra pour fabrication monobloc (PO#3103718758)</t>
  </si>
  <si>
    <t>Monobloc externe (PO#3009517840)</t>
  </si>
  <si>
    <t>sacs Pacocast 28Li</t>
  </si>
  <si>
    <t>F0002-122577 rev.01</t>
  </si>
  <si>
    <t>Papier ceramique 1/4" x 24" x 36"  a 5,50$pi2 = 33$</t>
  </si>
  <si>
    <t>location outils pour contrat #UC19-10069</t>
  </si>
  <si>
    <t>Marteaux piqueurs Atlas copco Tex-419 + 2 pointes neuves</t>
  </si>
  <si>
    <t>Marteaux piqueurs Toku B-110 + 2 pointes neuves</t>
  </si>
  <si>
    <t>TST Overland #0604983</t>
  </si>
  <si>
    <t>Brique réfractaire 60 x 10,9 x 21,7cm</t>
  </si>
  <si>
    <t>brique  réfractaire 1-1/4 x 4½ x 9</t>
  </si>
  <si>
    <t>ciment réfractaire (sac pacocast 28Li)</t>
  </si>
  <si>
    <t>18-164-0069</t>
  </si>
  <si>
    <t>Monolitique Vibrocast 70M #623-625-626</t>
  </si>
  <si>
    <t>Boîtes de rétention en thermbond 6L</t>
  </si>
  <si>
    <t>sacs Dry-vibe</t>
  </si>
  <si>
    <t>2019-03-158</t>
  </si>
  <si>
    <t>Q1928001</t>
  </si>
  <si>
    <t>Sleeve option A (demi longueur)</t>
  </si>
  <si>
    <t>Sleeve option B (demi longueur)</t>
  </si>
  <si>
    <t>340053280:140</t>
  </si>
  <si>
    <t xml:space="preserve">ensachage de béton dans bigbag </t>
  </si>
  <si>
    <t>GSB72000041</t>
  </si>
  <si>
    <t xml:space="preserve">Dalle béton amovible pour tranchée  four 37130@37437 </t>
  </si>
  <si>
    <t>Extra pour livraison couronne PO2018 ligne 10</t>
  </si>
  <si>
    <t>Extra pour fabrication monobloc PO2018 ligne 20</t>
  </si>
  <si>
    <t>26834-00-AI18-704</t>
  </si>
  <si>
    <t>2 basses de beton pour ventilateur</t>
  </si>
  <si>
    <t xml:space="preserve">Monobloc externe </t>
  </si>
  <si>
    <t>Q1930076</t>
  </si>
  <si>
    <t>Dalots MCG légers</t>
  </si>
  <si>
    <t>Dalot droit modifié mincast 60LC</t>
  </si>
  <si>
    <t>Monolitique Vibrocast 70M #621-627-630-631-632</t>
  </si>
  <si>
    <t>Monolitique Vibrocast 70M #596-604-612-620-629</t>
  </si>
  <si>
    <t>Pièces amovibles pour bloc impact en T</t>
  </si>
  <si>
    <t>N/A</t>
  </si>
  <si>
    <t>Q1938048</t>
  </si>
  <si>
    <t>F-2723-00</t>
  </si>
  <si>
    <t>TC-402-19-304 SS  L-Anchor 6.5 in</t>
  </si>
  <si>
    <t>F-2724-00</t>
  </si>
  <si>
    <t>TC-402-1 - 304 SS Full Tine 12 in</t>
  </si>
  <si>
    <t>STY 53385 PVA</t>
  </si>
  <si>
    <t>F-2725-00</t>
  </si>
  <si>
    <t>TC-402-27-304 SS Half Tine 6 in</t>
  </si>
  <si>
    <t>REF# 018-19 Truck #1</t>
  </si>
  <si>
    <t>Pacocast 28Li (2000 lb bag)</t>
  </si>
  <si>
    <t>Direct Connect Logistix</t>
  </si>
  <si>
    <t>REF# 018-19 Truck #2</t>
  </si>
  <si>
    <t>QID #1766932</t>
  </si>
  <si>
    <t>FREIGHT CLASS  60</t>
  </si>
  <si>
    <t>RESCO #018-19</t>
  </si>
  <si>
    <t>ESTES EXPRESS</t>
  </si>
  <si>
    <t>Demi brique refractaire 1-1/4 x 4½ x 9</t>
  </si>
  <si>
    <t xml:space="preserve">Boisseau argile 8 x 8 x 24 </t>
  </si>
  <si>
    <t>Brique refractaire 2½ x 4½ x 9"</t>
  </si>
  <si>
    <t>laine ceramique pour refractaire blanche 16 x 24 x 1/8</t>
  </si>
  <si>
    <t>Mortier  refractaire (heatset prise a chaud)</t>
  </si>
  <si>
    <t>cordon 1" conduits latereaux pour refractaire 100'</t>
  </si>
  <si>
    <t>CCQ 1819-155</t>
  </si>
  <si>
    <t>Beton refractaire Fast Turn 62M</t>
  </si>
  <si>
    <t>Plastique refractaire Rescoram 70B</t>
  </si>
  <si>
    <t>Embout pour taper plastique (A/S NORMAND LANGLAIS)</t>
  </si>
  <si>
    <t>Mortier Atmoset  44lbs</t>
  </si>
  <si>
    <t>Olivier Bordeleau (HWI)</t>
  </si>
  <si>
    <t>Mortier Taycor 320  44lbs</t>
  </si>
  <si>
    <t>PO-0002687</t>
  </si>
  <si>
    <t>Flate bar 2" de large x 1/4" epais x 12'</t>
  </si>
  <si>
    <t>Gojit #3541210</t>
  </si>
  <si>
    <t>Thermbond 6P avec jog</t>
  </si>
  <si>
    <t>Mortier refractaire (super fine 25 kg)</t>
  </si>
  <si>
    <t>brique refractaire 1-1/4 x 4½ x 9</t>
  </si>
  <si>
    <t>frais de livraison</t>
  </si>
  <si>
    <t>19-3229</t>
  </si>
  <si>
    <t>Refractaire Diffuseur</t>
  </si>
  <si>
    <t>couvercle tundish  5 trous (Cadre)</t>
  </si>
  <si>
    <t>19019 (2)</t>
  </si>
  <si>
    <t>340053280:141</t>
  </si>
  <si>
    <t>Mortier Atmoset  44lbs (2 chaudieres scrap)</t>
  </si>
  <si>
    <t>Monolitique Vibrocast 70M #633-634-635-636-637</t>
  </si>
  <si>
    <t>Bloc impact section en "T"    58-5/8"</t>
  </si>
  <si>
    <t xml:space="preserve">5 Releveur en beton (Lifters) </t>
  </si>
  <si>
    <t>Transport (#4500715432)</t>
  </si>
  <si>
    <t>Monobloc Exterieur FAC 3&amp;4  Coupe special</t>
  </si>
  <si>
    <t>Monobloc Intereieur FAC 3&amp;4 Coupe special</t>
  </si>
  <si>
    <t xml:space="preserve">Mortier Atmoset  44lbs </t>
  </si>
  <si>
    <t>19-3303</t>
  </si>
  <si>
    <t>Guilbeaut</t>
  </si>
  <si>
    <t>Q1938049</t>
  </si>
  <si>
    <t>boites laine fiberfrax 1"  2300°F  8 lbs/pi cube</t>
  </si>
  <si>
    <t>ABF Top block Item 1 mold</t>
  </si>
  <si>
    <t>ABF Top block Item 2 mold</t>
  </si>
  <si>
    <t>ABF Top block Item 1</t>
  </si>
  <si>
    <t xml:space="preserve">ABF Top block Item 2 </t>
  </si>
  <si>
    <t>Fiber stud 8" inconel 601</t>
  </si>
  <si>
    <t>Fiber stud 8" Stainless 310</t>
  </si>
  <si>
    <t>Inconel 601  clips</t>
  </si>
  <si>
    <t>Apex Motor Express #002392</t>
  </si>
  <si>
    <t>Monolitique Vibrocast 70M #628-641-639</t>
  </si>
  <si>
    <t>Monolitique Vibrocast 70M #638-640-642-644</t>
  </si>
  <si>
    <t>Mortier Atmoset  44lbs (32 + 1 fond)</t>
  </si>
  <si>
    <t>Mortier Taycor 320  44lbs  ( 9 + 1 fond)</t>
  </si>
  <si>
    <t>chaudiere de mortier refractaire 24 kg</t>
  </si>
  <si>
    <t>M134602</t>
  </si>
  <si>
    <t>coulage de porte de beton cuite au four</t>
  </si>
  <si>
    <t>Ciment refractaire lc60</t>
  </si>
  <si>
    <t>Brique alumine 70% 9 x 4.5 x 2.5</t>
  </si>
  <si>
    <t>RETURN OF EQUIPEMENT</t>
  </si>
  <si>
    <t>Stainless Anchors</t>
  </si>
  <si>
    <t>Bags Vinyl Caps</t>
  </si>
  <si>
    <t>3/8" Tap</t>
  </si>
  <si>
    <t>5/16"  Drill Bits</t>
  </si>
  <si>
    <t>5/16" Bolts</t>
  </si>
  <si>
    <t>5/16" Flat Washers</t>
  </si>
  <si>
    <t>Leon Slaven</t>
  </si>
  <si>
    <t xml:space="preserve">Drill </t>
  </si>
  <si>
    <t>UPS #435115</t>
  </si>
  <si>
    <t>340053280:143</t>
  </si>
  <si>
    <t>340053280:142</t>
  </si>
  <si>
    <t>Bloc impact section en "T"   Court  58-5/8"</t>
  </si>
  <si>
    <t>rouleau 100' tresse ceramique 1"</t>
  </si>
  <si>
    <t>rouleau 200' tresse ceramique ½"</t>
  </si>
  <si>
    <t>SEN (Échange)</t>
  </si>
  <si>
    <t>340053280:139</t>
  </si>
  <si>
    <t>Carbon furnace arch blocks Center MC 28Li</t>
  </si>
  <si>
    <t>Carbon furnace arch blocks Outside MC 28Li</t>
  </si>
  <si>
    <t>Q1948066</t>
  </si>
  <si>
    <t>Stephane</t>
  </si>
  <si>
    <t>19-2105</t>
  </si>
  <si>
    <t>M4007023</t>
  </si>
  <si>
    <t>Bec de coulée (Runner)</t>
  </si>
  <si>
    <t>ZMS-24449PM</t>
  </si>
  <si>
    <t>Dalot droit léger</t>
  </si>
  <si>
    <t xml:space="preserve">SEN </t>
  </si>
  <si>
    <t>Pour  Stephane Cyr</t>
  </si>
  <si>
    <t>Stephane Cyr</t>
  </si>
  <si>
    <t>Tubes de Moldable</t>
  </si>
  <si>
    <t>340053280:144</t>
  </si>
  <si>
    <t>F0002-123296</t>
  </si>
  <si>
    <t xml:space="preserve">7-01-000-65  </t>
  </si>
  <si>
    <t>Monolitique Vibrocast 70M #643</t>
  </si>
  <si>
    <t>3 thermbond</t>
  </si>
  <si>
    <t>Monolitique Vibrocast 70M #646-647</t>
  </si>
  <si>
    <t>Monolitique Vibrocast 70M #648-651</t>
  </si>
  <si>
    <t>Tube superwool sealcoat</t>
  </si>
  <si>
    <t>Q1948067</t>
  </si>
  <si>
    <r>
      <t>Bloc d'impact et de centre</t>
    </r>
    <r>
      <rPr>
        <b/>
        <sz val="10"/>
        <rFont val="Arial"/>
        <family val="2"/>
      </rPr>
      <t xml:space="preserve"> (model droit Creux V70A)</t>
    </r>
  </si>
  <si>
    <t>340053280:145</t>
  </si>
  <si>
    <r>
      <t>Bloc d'impact et de centre</t>
    </r>
    <r>
      <rPr>
        <b/>
        <sz val="10"/>
        <rFont val="Arial"/>
        <family val="2"/>
      </rPr>
      <t xml:space="preserve"> (model droit Creux M60A)</t>
    </r>
  </si>
  <si>
    <t>Tube Superwool Sealcoat</t>
  </si>
  <si>
    <t>Dicom#405756</t>
  </si>
  <si>
    <t>damper carré porte 33½ x 27½</t>
  </si>
  <si>
    <t>porte 42 x 38</t>
  </si>
  <si>
    <t>Bouchon d'accès</t>
  </si>
  <si>
    <t>Cimnent plastic 70% alumine</t>
  </si>
  <si>
    <t xml:space="preserve">Bloc impact section en "T"   </t>
  </si>
  <si>
    <r>
      <t>Bloc d'impact et de centre</t>
    </r>
    <r>
      <rPr>
        <b/>
        <sz val="10"/>
        <rFont val="Arial"/>
        <family val="2"/>
      </rPr>
      <t xml:space="preserve"> (model droit Creux M60)</t>
    </r>
  </si>
  <si>
    <r>
      <t>Bloc d'impact et de centre</t>
    </r>
    <r>
      <rPr>
        <b/>
        <sz val="10"/>
        <rFont val="Arial"/>
        <family val="2"/>
      </rPr>
      <t xml:space="preserve"> (model droit Creux M70A)</t>
    </r>
  </si>
  <si>
    <t>sac de sable 10kg</t>
  </si>
  <si>
    <t>Monolitique Vibrocast 70M #649-650-652-656-657</t>
  </si>
  <si>
    <t>Q1950150</t>
  </si>
  <si>
    <t>Q1940169</t>
  </si>
  <si>
    <t>A31B</t>
  </si>
  <si>
    <t>moules usage unique pourMCG1 et 2</t>
  </si>
  <si>
    <t xml:space="preserve">moule permanent </t>
  </si>
  <si>
    <t>dalot en "T" cotés allongée MCG1</t>
  </si>
  <si>
    <t>dalot en "T" cotés allongée MCG2</t>
  </si>
  <si>
    <t>Monolitique Vibrocast 70M #645</t>
  </si>
  <si>
    <r>
      <t>Bloc d'impact et de centre</t>
    </r>
    <r>
      <rPr>
        <b/>
        <sz val="10"/>
        <rFont val="Arial"/>
        <family val="2"/>
      </rPr>
      <t xml:space="preserve"> (model droit Creux M60A)(Graphokote)</t>
    </r>
  </si>
  <si>
    <r>
      <t>Bloc d'impact et de centre</t>
    </r>
    <r>
      <rPr>
        <b/>
        <sz val="10"/>
        <rFont val="Arial"/>
        <family val="2"/>
      </rPr>
      <t xml:space="preserve"> (model droit Creux M60)(Graphokote)</t>
    </r>
  </si>
  <si>
    <r>
      <t>Bloc d'impact et de centre</t>
    </r>
    <r>
      <rPr>
        <b/>
        <sz val="10"/>
        <rFont val="Arial"/>
        <family val="2"/>
      </rPr>
      <t xml:space="preserve"> (model droit Creux M70A)(poudre os)</t>
    </r>
  </si>
  <si>
    <t>Bigbag Kastolite 22PL  1295 lbs</t>
  </si>
  <si>
    <t>Bigbag Kastolite 22PL  1064 lbs</t>
  </si>
  <si>
    <t>sacs de Kastolite 22PL   en 55 lbs</t>
  </si>
  <si>
    <t>Job four</t>
  </si>
  <si>
    <t>Sacs de Rescocast set  en 50 lbs</t>
  </si>
  <si>
    <t>Martin</t>
  </si>
  <si>
    <t>M134995</t>
  </si>
  <si>
    <t>Monolitique Vibrocast 70M #653-654-655</t>
  </si>
  <si>
    <t>340053280:146</t>
  </si>
  <si>
    <t>dalot en "T" cotés allongée MCG3</t>
  </si>
  <si>
    <r>
      <t>Bloc d'impact et de centre</t>
    </r>
    <r>
      <rPr>
        <b/>
        <sz val="10"/>
        <rFont val="Arial"/>
        <family val="2"/>
      </rPr>
      <t xml:space="preserve"> (model droit Creux V70)</t>
    </r>
  </si>
  <si>
    <t>Delta New style  #63-#64</t>
  </si>
  <si>
    <t>Monolitique Vibrocast 70M #659-660</t>
  </si>
  <si>
    <t xml:space="preserve">Panneau impact </t>
  </si>
  <si>
    <t>Morneau #3946</t>
  </si>
  <si>
    <t>Monolitique Vibrocast 70M #658</t>
  </si>
  <si>
    <t>bande de laine 4" en rouleau de 25pi</t>
  </si>
  <si>
    <t>Q1968019</t>
  </si>
  <si>
    <t>134r1</t>
  </si>
  <si>
    <t>WC323319</t>
  </si>
  <si>
    <t>PermaCast FG-HS Lined charge bell</t>
  </si>
  <si>
    <t>Layout,drill,tap and install anchors (18)</t>
  </si>
  <si>
    <t>Monolitique Vibrocast 70M #661</t>
  </si>
  <si>
    <t>Monolitique Vibrocast 70M #662-663-664</t>
  </si>
  <si>
    <t>Q1950151</t>
  </si>
  <si>
    <t>C000301166</t>
  </si>
  <si>
    <t>Handling and transportation - charging bell on Sunday June 23th</t>
  </si>
  <si>
    <t>Dalot  droit Creux 70M</t>
  </si>
  <si>
    <t xml:space="preserve"> Temps couler dalot droit creux</t>
  </si>
  <si>
    <t>Dalot droit 70/15</t>
  </si>
  <si>
    <t>Dalot en ''T'' cotés allongés MCG3</t>
  </si>
  <si>
    <t>Monolitique Vibrocast 70M #665-668</t>
  </si>
  <si>
    <t>340053280:147</t>
  </si>
  <si>
    <t>Martin250619</t>
  </si>
  <si>
    <t>Brique Whitacre Greer 9 x 4½ x 2½</t>
  </si>
  <si>
    <t>Monolitique Vibrocast 70M #666</t>
  </si>
  <si>
    <t>Monolitique Vibrocast 70M #667-669-670-671-672</t>
  </si>
  <si>
    <t>Dalot droit Creux M60LC</t>
  </si>
  <si>
    <t>Dalot fond de boite régulier</t>
  </si>
  <si>
    <t>Bloc impact section en "T"   Court  59-5/8"</t>
  </si>
  <si>
    <t>Modification moule dalot T à 58-5/8</t>
  </si>
  <si>
    <t>Versaflow 55 dessins 510100-9-44-07  (70 briques)</t>
  </si>
  <si>
    <t xml:space="preserve">Démoulage et cuisson de 812 pieces </t>
  </si>
  <si>
    <t>Bloc d'impact et de centre (model droit std)</t>
  </si>
  <si>
    <t>Bloc impact section en "T"   70"</t>
  </si>
  <si>
    <t>M135291</t>
  </si>
  <si>
    <t>340053280:148</t>
  </si>
  <si>
    <t>Béton Pacocast 28Li  en 55lbs</t>
  </si>
  <si>
    <t>Aiguille 1" long ondulée SS304</t>
  </si>
  <si>
    <t>340186304ECM</t>
  </si>
  <si>
    <t>Ceba burner (Repair no charge)</t>
  </si>
  <si>
    <t>Nouveau moule permanent de dalot droit c</t>
  </si>
  <si>
    <t>Monolitique Vibrocast 70M #673-674</t>
  </si>
  <si>
    <t>540096519ECM</t>
  </si>
  <si>
    <t>F0002-124409</t>
  </si>
  <si>
    <t>19-2107</t>
  </si>
  <si>
    <t>Monolitique Vibrocast 70M #675-679</t>
  </si>
  <si>
    <t>Dalot en T court 59-5/8</t>
  </si>
  <si>
    <t>Dalot droit creux vibrocast 70</t>
  </si>
  <si>
    <t>Brique 70% straightl 9x4,5x2,5</t>
  </si>
  <si>
    <t>Allied Mineral</t>
  </si>
  <si>
    <t>Q1970113</t>
  </si>
  <si>
    <t>Monolitique Vibrocast 70M #681-683</t>
  </si>
  <si>
    <t>Bloc impact et de centre model droit reg.</t>
  </si>
  <si>
    <t>Monolitique Vibrocast 70M #677-678-680</t>
  </si>
  <si>
    <t>Bloc impact section en "T"   70''</t>
  </si>
  <si>
    <t>Releveur en beton</t>
  </si>
  <si>
    <t>Modif moule (service)</t>
  </si>
  <si>
    <t>sac pacocast 28Li en 55#</t>
  </si>
  <si>
    <t>Mario-Carl Duchesneau</t>
  </si>
  <si>
    <t xml:space="preserve">Gojit </t>
  </si>
  <si>
    <t>Monolitique Vibrocast 70M #676-682-683-685</t>
  </si>
  <si>
    <t xml:space="preserve">Bloc d'impact </t>
  </si>
  <si>
    <t>Q1978109</t>
  </si>
  <si>
    <t>Rescoram 70M Blue</t>
  </si>
  <si>
    <t>Q1970115</t>
  </si>
  <si>
    <t>moule Dalot T Chauffe dalot</t>
  </si>
  <si>
    <t>Modif. Moule dalot T chauffe dalot</t>
  </si>
  <si>
    <t>Dalot T cotês allongés MCG3-70''+ bec #3</t>
  </si>
  <si>
    <t>Poche 10T</t>
  </si>
  <si>
    <t>Bloc impact en T 59-5/8</t>
  </si>
  <si>
    <t>BC-19-17127</t>
  </si>
  <si>
    <t>dalot en T court 59-5/8 vibrocast 70M</t>
  </si>
  <si>
    <t>Monolitique Vibrocast 70M #688</t>
  </si>
  <si>
    <t>Monolitique Vibrocast 70M #686-687-690</t>
  </si>
  <si>
    <t>Monolitique Vibrocast 70M #689-691-692-693</t>
  </si>
  <si>
    <t>Dalot T cotês allongés MCG3 vibrocast 70</t>
  </si>
  <si>
    <t>brique isolante 9 x 4.5 x 2.5</t>
  </si>
  <si>
    <t>brique dense 9 x 4.5 x 2.5</t>
  </si>
  <si>
    <t>Catherine</t>
  </si>
  <si>
    <t>rescoset MD</t>
  </si>
  <si>
    <t>340053280:149</t>
  </si>
  <si>
    <t>U212132</t>
  </si>
  <si>
    <t>Impact pad</t>
  </si>
  <si>
    <t>MCG3 chanfreins partiel</t>
  </si>
  <si>
    <t>Monolitique Vibrocast 70M #694</t>
  </si>
  <si>
    <t>refractaire dans dalot</t>
  </si>
  <si>
    <t>pacocast 28li en 55lbs</t>
  </si>
  <si>
    <t>brique isolante 2300 9x4.5x3</t>
  </si>
  <si>
    <t>panalex tp en 55lbs</t>
  </si>
  <si>
    <t>mortier a froid</t>
  </si>
  <si>
    <t>Q1970116</t>
  </si>
  <si>
    <t>Monolitique Vibrocast 70M #695-696-697</t>
  </si>
  <si>
    <t>Monolitique Vibrocast 70M #698-699-700</t>
  </si>
  <si>
    <t>DA 19080071</t>
  </si>
  <si>
    <t>Super hybond plus</t>
  </si>
  <si>
    <t>Dalot T court 59-5/8</t>
  </si>
  <si>
    <t>Modification MP-172 R1</t>
  </si>
  <si>
    <t>Monolitique Vibrocast 70M #701-702</t>
  </si>
  <si>
    <t xml:space="preserve">Droit creux </t>
  </si>
  <si>
    <t>DA 19080089</t>
  </si>
  <si>
    <t>Q1980000</t>
  </si>
  <si>
    <t xml:space="preserve">Ultra-tek 70 ULC VC  </t>
  </si>
  <si>
    <t>Monobloc Repère 1</t>
  </si>
  <si>
    <t>Monobloc Repère 2</t>
  </si>
  <si>
    <t>Monobloc Repère 3</t>
  </si>
  <si>
    <t>Monobloc Repère 4</t>
  </si>
  <si>
    <t>Éclisse latérale 520</t>
  </si>
  <si>
    <t>Éclisse latérale 1060</t>
  </si>
  <si>
    <t>Éclisse centrale</t>
  </si>
  <si>
    <t>340053280:150</t>
  </si>
  <si>
    <t>Module LL SW HT 1086x203x241</t>
  </si>
  <si>
    <t>L anchor</t>
  </si>
  <si>
    <t>STY 54922 PVA</t>
  </si>
  <si>
    <t>Full tine 12</t>
  </si>
  <si>
    <t>Brique 9x4,5x2,5 WG</t>
  </si>
  <si>
    <t>LL3000</t>
  </si>
  <si>
    <t>Monolitique Vibrocast 70M #703-704-705-706</t>
  </si>
  <si>
    <t>Dalot T court V70M R2</t>
  </si>
  <si>
    <t>Dalot creux</t>
  </si>
  <si>
    <t>B20124</t>
  </si>
  <si>
    <t>REFRACTORY|PRE-CAST|FURNACE|DOOR PORT PLUG|</t>
  </si>
  <si>
    <t>REFRACTORY|PRE-CAST|OUTER DOOR PANEL WITH PORT|</t>
  </si>
  <si>
    <t>REFRACTORY|PRE-CAST|FURNACE|CENTER DOOR PANEL|</t>
  </si>
  <si>
    <t>Transport supplémentaire - Mauvaise goulotte voir Rémi DeConinck</t>
  </si>
  <si>
    <t>340193908ECM</t>
  </si>
  <si>
    <t>Réparation goulotte sur roue</t>
  </si>
  <si>
    <t>Dalot T court M60 R2</t>
  </si>
  <si>
    <t>19-3428</t>
  </si>
  <si>
    <t>Blocs piliers four Verson</t>
  </si>
  <si>
    <t>Monolitique Vibrocast 70M #707-708</t>
  </si>
  <si>
    <t>Monolitique Vibrocast 70M #711-710</t>
  </si>
  <si>
    <t>Monolitique Vibrocast 70M #709</t>
  </si>
  <si>
    <t>Q1978174</t>
  </si>
  <si>
    <t>DA19080173</t>
  </si>
  <si>
    <t>Palette Rescocast 8 (50 sacs)</t>
  </si>
  <si>
    <t>BC-19-17126</t>
  </si>
  <si>
    <t>réparation acier + réfractaire des pièces de carneau F4</t>
  </si>
  <si>
    <t>boite laine unifrax 1", 8lbs  2300</t>
  </si>
  <si>
    <t>papier ceramique 1/8 x 10'</t>
  </si>
  <si>
    <t>Keith Coté</t>
  </si>
  <si>
    <t>retour chaudieres mortier</t>
  </si>
  <si>
    <t>Q1998002</t>
  </si>
  <si>
    <t>Fastfire 45 shot</t>
  </si>
  <si>
    <t>modification moule dalot MCG3</t>
  </si>
  <si>
    <t>Monolitique Vibrocast 70M  #713-714</t>
  </si>
  <si>
    <t>540023491:214</t>
  </si>
  <si>
    <t>540099772ECM</t>
  </si>
  <si>
    <t>Transports sortie poches de coulées, 1 couvert junker (30 juil)</t>
  </si>
  <si>
    <t>Transports sorties de cadres de monoblocs (30 juil, 31 juil, 21 août)</t>
  </si>
  <si>
    <t>Reparation couvercle</t>
  </si>
  <si>
    <t>19019 (3)</t>
  </si>
  <si>
    <t xml:space="preserve">couvercle tundish  5 trous </t>
  </si>
  <si>
    <t>Monolitique Vibrocast 70M  #712</t>
  </si>
  <si>
    <t>340053280:151</t>
  </si>
  <si>
    <t>Q1980004</t>
  </si>
  <si>
    <t>Golden</t>
  </si>
  <si>
    <t>540023491:216</t>
  </si>
  <si>
    <t>Panalex TP en 25 lbs</t>
  </si>
  <si>
    <t>Mincast 60LC en 50 lbs</t>
  </si>
  <si>
    <t>540023491:217</t>
  </si>
  <si>
    <t>Q1998101</t>
  </si>
  <si>
    <t>U04</t>
  </si>
  <si>
    <t>Monobloc int. F.A.C #1 (Extremité)</t>
  </si>
  <si>
    <t>540023491:215</t>
  </si>
  <si>
    <t>Monobloc ext. F.A.C #1 (Centre)</t>
  </si>
  <si>
    <t>Monolitique Vibrocast 70M  #710</t>
  </si>
  <si>
    <t>Monolitique Vibrocast 70M  #716</t>
  </si>
  <si>
    <t>refection couverle 10T</t>
  </si>
  <si>
    <t>Monolitique Vibrocast 70M  #715</t>
  </si>
  <si>
    <t>Q19A0000</t>
  </si>
  <si>
    <t>A3FH</t>
  </si>
  <si>
    <t>340053280:152</t>
  </si>
  <si>
    <t>Dalot en ''T''  MCG3</t>
  </si>
  <si>
    <t>Briques 65% AL 9x4,5x2,2</t>
  </si>
  <si>
    <t>Mortier en chaudière</t>
  </si>
  <si>
    <t>Robert Lompré</t>
  </si>
  <si>
    <t>Boîte de laine 1'' - 8#</t>
  </si>
  <si>
    <t>Delta New style  #65  #66</t>
  </si>
  <si>
    <t>Bloc poreux MP-138 R2</t>
  </si>
  <si>
    <t>PO143800</t>
  </si>
  <si>
    <t xml:space="preserve">Bourret </t>
  </si>
  <si>
    <t>Monolitique Vibrocast 70M  #717,718,720,721,722,724,727</t>
  </si>
  <si>
    <t>lot de 6 couvercles SES</t>
  </si>
  <si>
    <t>Q19A8035</t>
  </si>
  <si>
    <t xml:space="preserve"> boites de beton plastique 70</t>
  </si>
  <si>
    <t>340053280:153</t>
  </si>
  <si>
    <t>lot de 8 paires de dalles réfractaire</t>
  </si>
  <si>
    <t>540023491:218</t>
  </si>
  <si>
    <t>Q19A8032</t>
  </si>
  <si>
    <t>À l'attention de: YVAN LAROUCHE</t>
  </si>
  <si>
    <t>Boites Rescoram 70 Blue</t>
  </si>
  <si>
    <t>CD223502</t>
  </si>
  <si>
    <t>Ancrages en V2" en SS310</t>
  </si>
  <si>
    <t>U215250</t>
  </si>
  <si>
    <t>boite de papier céramique 1/4"</t>
  </si>
  <si>
    <t>Loomis #H02687</t>
  </si>
  <si>
    <t>19-4457</t>
  </si>
  <si>
    <t xml:space="preserve">Blocs piliers </t>
  </si>
  <si>
    <t>Corps piqueur  long Neuf</t>
  </si>
  <si>
    <t xml:space="preserve"> Paires de Blocs d'arches</t>
  </si>
  <si>
    <t>Monolitique Vibrocast 70M  #726,727</t>
  </si>
  <si>
    <t>Monolitique Vibrocast 70M  #729,730,732,733</t>
  </si>
  <si>
    <t>Monolitique Vibrocast 70M  #728</t>
  </si>
  <si>
    <t>Laine 1'' - 8lbs</t>
  </si>
  <si>
    <t>Ouvreau ouvert</t>
  </si>
  <si>
    <t>Dalot creux R2</t>
  </si>
  <si>
    <t>Dalot creux R3/R4</t>
  </si>
  <si>
    <t>Dalot MCG3 R3 avec aiguilles</t>
  </si>
  <si>
    <t>540023491:221</t>
  </si>
  <si>
    <t>Alexandre Gagnon</t>
  </si>
  <si>
    <t>Rouleau laine 1/2''</t>
  </si>
  <si>
    <t>Monolitique Vibrocast 70M  #723-725</t>
  </si>
  <si>
    <t>Dalot T court 59-5/8  R2</t>
  </si>
  <si>
    <t>Delta New style  #67</t>
  </si>
  <si>
    <t>Monobloc d'extremité Four #2</t>
  </si>
  <si>
    <t>540023492:220</t>
  </si>
  <si>
    <t>Monobloc de centre Four #2</t>
  </si>
  <si>
    <t>Réparation Porte</t>
  </si>
  <si>
    <t>Retour Porte de four #13 pour réparation en attelier</t>
  </si>
  <si>
    <t>Transport du 3 palettes FF65 Al shot (Minteck#2542975)</t>
  </si>
  <si>
    <t>Fabrication de moule de dalette de capot de cuve</t>
  </si>
  <si>
    <t>Retour Porte de four #10 pour réparation en attelier</t>
  </si>
  <si>
    <t>tundish cover frame - 5 trous</t>
  </si>
  <si>
    <t>tundish cover frame - 2 trous</t>
  </si>
  <si>
    <t>Modification ancrage dalot droit</t>
  </si>
  <si>
    <t>Modification bec T58</t>
  </si>
  <si>
    <t>Pi2 d'entreposage à 0,975$/pi2</t>
  </si>
  <si>
    <t>bte aiguilles 1'' ss304</t>
  </si>
  <si>
    <t>Monolitique Vibrocast 70M  #731-734-735</t>
  </si>
  <si>
    <t>Dalot creux R4</t>
  </si>
  <si>
    <t>540023491:222</t>
  </si>
  <si>
    <t>Delta New style  #68</t>
  </si>
  <si>
    <t>fabrication de 2 goulottes de transfert de métal incluant refractaire</t>
  </si>
  <si>
    <t>Réparation poche Alpur</t>
  </si>
  <si>
    <t>Retour Poche Alpur #8 pour réparation en attelier</t>
  </si>
  <si>
    <t>Monolitique Vibrocast 70M  #736</t>
  </si>
  <si>
    <t>Monolitique Vibrocast 70M  #737,738</t>
  </si>
  <si>
    <t>Monolitique Vibrocast 70M  #739</t>
  </si>
  <si>
    <t>Q19B0028</t>
  </si>
  <si>
    <t>Q19A0015</t>
  </si>
  <si>
    <t>Sac de Gunmax SC85</t>
  </si>
  <si>
    <t>Couronne type C ( sur meme palette #9431)</t>
  </si>
  <si>
    <t>540023491:223</t>
  </si>
  <si>
    <t>dalle de coté (6 x 164 un)</t>
  </si>
  <si>
    <t>Dalle type 2</t>
  </si>
  <si>
    <t>Dalle type 3</t>
  </si>
  <si>
    <t>Guy Dubois</t>
  </si>
  <si>
    <t>Goulotte de transfertde metal #3(rep.refractaire,cuisson,transport)</t>
  </si>
  <si>
    <t xml:space="preserve">Réparation d'une goulotte transfert électrolyse #3 </t>
  </si>
  <si>
    <t>Nettoyage, Réparation réfractaire, cuisson, poteillage</t>
  </si>
  <si>
    <t>540101729ECM</t>
  </si>
  <si>
    <t>Modification de cadre de monoblocs F1 en F2</t>
  </si>
  <si>
    <t>palettes de beton refractaire pour entretien fours</t>
  </si>
  <si>
    <t>540023491:220</t>
  </si>
  <si>
    <t>540023491:224</t>
  </si>
  <si>
    <t>dalle de coté (3 x 164 un)</t>
  </si>
  <si>
    <t>Plaquette passage feu grande</t>
  </si>
  <si>
    <t>dalle de coté (1 x 164 un)</t>
  </si>
  <si>
    <t>Monolitique Vibrocast 70M  #740</t>
  </si>
  <si>
    <t>Monolitique Vibrocast 70M  #741</t>
  </si>
  <si>
    <t>Monolitique Vibrocast 70M  #742-743-744</t>
  </si>
  <si>
    <t>Dalot T court 59-5/8 R3</t>
  </si>
  <si>
    <t>dalle de coté (2 x 164 un)</t>
  </si>
  <si>
    <t>540023491:225</t>
  </si>
  <si>
    <t>Monolitique Vibrocast 70M  #745</t>
  </si>
  <si>
    <t>Monolitique Vibrocast 70M  #746-747</t>
  </si>
  <si>
    <t>340053280:154</t>
  </si>
  <si>
    <t>Module LL SW HT 12x45x9.5 in 16# "U"</t>
  </si>
  <si>
    <t>LDR 56009 PVA</t>
  </si>
  <si>
    <t>Module LL SW HT 10x50x9.5 in 16# "U"</t>
  </si>
  <si>
    <t>Dalles de plancher devant fours</t>
  </si>
  <si>
    <t>retour  de dalot (5 coupes et grooves)</t>
  </si>
  <si>
    <t>Brique whitcare 9x4½x2½</t>
  </si>
  <si>
    <t>Chantal</t>
  </si>
  <si>
    <t xml:space="preserve">Rescoram 70 Blue </t>
  </si>
  <si>
    <t>Modification moule monobloc phase 2</t>
  </si>
  <si>
    <t>Cadre horizontale (linteau)</t>
  </si>
  <si>
    <t>dalle de coté (1x164 un et 3x300 un)</t>
  </si>
  <si>
    <t>goulottes de transfer electrolyse</t>
  </si>
  <si>
    <t>Monolitique Vibrocast 70M  #750-751-752</t>
  </si>
  <si>
    <t>340053280:155</t>
  </si>
  <si>
    <t>Module de laine SW HT 305x1500x254 + Ancrage "L" et couteaux</t>
  </si>
  <si>
    <t>Panalex TP (23,05$/chq)</t>
  </si>
  <si>
    <t>pacocast 28li en 55lbs (28,89$/chq)</t>
  </si>
  <si>
    <t>Chaudière mortier (51,25$/chq)</t>
  </si>
  <si>
    <t>boite laine unifrax 1", 8lbs  2300 (76,50$)</t>
  </si>
  <si>
    <t>ZÉLÉ</t>
  </si>
  <si>
    <t>papier ceramique 1/8 pi2 (2,00$/chq)</t>
  </si>
  <si>
    <t>540101730ECM</t>
  </si>
  <si>
    <t>Brique isolante 9x4½x2½</t>
  </si>
  <si>
    <t>Brique réfractaire Arch 1A 9x4½x2½</t>
  </si>
  <si>
    <t>Brique réfractaire Arch 2A 9x4½x2½</t>
  </si>
  <si>
    <t>Sacs mortier réfractaire prise a chaud fifty-fity</t>
  </si>
  <si>
    <t>Mortier réfractaire prise a froid chaudiere de 25kg</t>
  </si>
  <si>
    <t>Tige a ressort (Pogo) 27'' Location 2 semaines</t>
  </si>
  <si>
    <t>Laine refractaire ½'' rouleau de 15 pieds</t>
  </si>
  <si>
    <t>Ciment platre</t>
  </si>
  <si>
    <t>**** Certaines tiges des pogos sont à l'interieur des Pogo*****</t>
  </si>
  <si>
    <t>F0002-125163</t>
  </si>
  <si>
    <t>brique isolante 2300 9x4.5x2.5</t>
  </si>
  <si>
    <t>Panneaux isolant 1" x 11,81 x 39,37 x 300</t>
  </si>
  <si>
    <t>Laine 1"x 24" x 300"</t>
  </si>
  <si>
    <t>Ancrage a laine Fiberstud 8" SS310</t>
  </si>
  <si>
    <t>Ancrage a laine Twistloch SS310</t>
  </si>
  <si>
    <t>Mortier LL3000</t>
  </si>
  <si>
    <t>Monolitique Vibrocast 70M  #748-749</t>
  </si>
  <si>
    <t>dalle de coté (3x164 un )</t>
  </si>
  <si>
    <t>Cast and dry tundish cover 5 trous</t>
  </si>
  <si>
    <t>Repair tundish cover 5 trous</t>
  </si>
  <si>
    <t>Break and remove old refractory</t>
  </si>
  <si>
    <t>19019(4)</t>
  </si>
  <si>
    <t>big bag old refractory</t>
  </si>
  <si>
    <t>ÉCHANGE DE 3 SEN  SANS FRAIS a/s Serge Grenier</t>
  </si>
  <si>
    <t>9508A</t>
  </si>
  <si>
    <t>19-164-0012 entente#110-49967</t>
  </si>
  <si>
    <t>9508B</t>
  </si>
  <si>
    <t>dalle de coté (4x164 un )</t>
  </si>
  <si>
    <t>Transport MiniMax</t>
  </si>
  <si>
    <t>Refractory brick:   Isolante</t>
  </si>
  <si>
    <t>340053280:156</t>
  </si>
  <si>
    <t>retour  de dalot (1 coupes et grooves)</t>
  </si>
  <si>
    <t>dalle de coin (2 x 48)</t>
  </si>
  <si>
    <t>540023491:230</t>
  </si>
  <si>
    <t>dalle de bout (8 x 48)</t>
  </si>
  <si>
    <t>ZING-23569GL-01</t>
  </si>
  <si>
    <t>Linteau porte de four</t>
  </si>
  <si>
    <t>ZING-23569GL-02</t>
  </si>
  <si>
    <t>Bull Nose (Main Droite)</t>
  </si>
  <si>
    <t>ZING-23569GL</t>
  </si>
  <si>
    <t>ZING-23569GL-03</t>
  </si>
  <si>
    <t>Bull Nose (Main Gauche)</t>
  </si>
  <si>
    <t>F0002-126722</t>
  </si>
  <si>
    <t>Dalot "T" court 59-5/8 M60 R2</t>
  </si>
  <si>
    <t>Monolitique Vibrocast 70M  #753</t>
  </si>
  <si>
    <t>Monolitique Vibrocast 70M  #754</t>
  </si>
  <si>
    <t>Monolitique Vibrocast 70M  #755-756</t>
  </si>
  <si>
    <t>Monolitique Vibrocast 70M  #757</t>
  </si>
  <si>
    <t>Bloc d'impact</t>
  </si>
  <si>
    <t>Sacs de sable de 10kg</t>
  </si>
  <si>
    <t>Cadre vertical bas pour porte four fonderie</t>
  </si>
  <si>
    <t>Monobloc repère #1</t>
  </si>
  <si>
    <t>Monobloc repère #2</t>
  </si>
  <si>
    <t>Monobloc repère #3</t>
  </si>
  <si>
    <t>Monobloc repère #4</t>
  </si>
  <si>
    <t>Éclisse lateral 520</t>
  </si>
  <si>
    <t>Éclisse lateral 1060</t>
  </si>
  <si>
    <t>Retour de Poches 10T</t>
  </si>
  <si>
    <t>ST-Michel</t>
  </si>
  <si>
    <t>Progun LC 80 SCG</t>
  </si>
  <si>
    <t>Monolitique Vibrocast 70M  #758</t>
  </si>
  <si>
    <t>Monolitique Vibrocast 70M  #759</t>
  </si>
  <si>
    <t>Monolitique Vibrocast 70M  #760</t>
  </si>
  <si>
    <t>Dalot creux R3/R4 et R4.1</t>
  </si>
  <si>
    <t>Rescoset MD</t>
  </si>
  <si>
    <t>sac de sable (non sec)</t>
  </si>
  <si>
    <t>Simon Langlois</t>
  </si>
  <si>
    <t>lbs de Fast Fire 60 AL</t>
  </si>
  <si>
    <t>Retour Porte de Four #10</t>
  </si>
  <si>
    <t>Retour Porte de Four #13</t>
  </si>
  <si>
    <t>dalle de coté (1x164un + 1 x 248un  )</t>
  </si>
  <si>
    <t>dalle de coté (5x164 un )</t>
  </si>
  <si>
    <t>Q19A0078</t>
  </si>
  <si>
    <t>340053280:157</t>
  </si>
  <si>
    <t>340053280:159</t>
  </si>
  <si>
    <t>Monolitique Vibrocast 70M  #762-763-764</t>
  </si>
  <si>
    <t>Dalot creux R4 et R4.1</t>
  </si>
  <si>
    <t>Dalot creux R4.1</t>
  </si>
  <si>
    <t>Monolitique Vibrocast 70M  #761</t>
  </si>
  <si>
    <t xml:space="preserve">Dalot en "T" 59 5/8  </t>
  </si>
  <si>
    <t>Couvercle réfractaire</t>
  </si>
  <si>
    <t>Minimax 1892946044</t>
  </si>
  <si>
    <t>75221027 OC</t>
  </si>
  <si>
    <t>Dégazeur</t>
  </si>
  <si>
    <t>Retour filtre a dalle #2</t>
  </si>
  <si>
    <t xml:space="preserve">Dalot en ''T''  MCG3   </t>
  </si>
  <si>
    <t>Monolitique Vibrocast 70M  #765</t>
  </si>
  <si>
    <t>dalle de coté (4 x 164 un)</t>
  </si>
  <si>
    <t>540023491:233</t>
  </si>
  <si>
    <t>Monolitique Vibrocast 70M  #766</t>
  </si>
  <si>
    <t>Monolitique Vibrocast 70M  #767</t>
  </si>
  <si>
    <t>Q2010026</t>
  </si>
  <si>
    <t>Poche de coulée pour scellement des anode #3</t>
  </si>
  <si>
    <t>PO144163</t>
  </si>
  <si>
    <t>DICOM#482740</t>
  </si>
  <si>
    <t>Top/Bottom door panel</t>
  </si>
  <si>
    <t>Side perimeter door panel</t>
  </si>
  <si>
    <t>Center door panel</t>
  </si>
  <si>
    <t>Transport (4500792593)</t>
  </si>
  <si>
    <t>Retour Poche Alpur #8 Chez ABI Fonderie</t>
  </si>
  <si>
    <t>cadte vertical bas</t>
  </si>
  <si>
    <t>cadre vertical haut droit</t>
  </si>
  <si>
    <t>cadre vertical haut gauche</t>
  </si>
  <si>
    <t>Retour de Poches 10T    #17 et #24</t>
  </si>
  <si>
    <t>Monolitique Vibrocast 70M  #770-771-800</t>
  </si>
  <si>
    <t>9607A</t>
  </si>
  <si>
    <t>19-164-0023 entente#110-49968</t>
  </si>
  <si>
    <t>9607B</t>
  </si>
  <si>
    <t>540023491:234</t>
  </si>
  <si>
    <t>540023491:226</t>
  </si>
  <si>
    <t>boites panneau fibre 48x24x½</t>
  </si>
  <si>
    <t>540023491:229</t>
  </si>
  <si>
    <t>dalle de bout (2 x 48)</t>
  </si>
  <si>
    <t>Poche de coulée BRASQUAGE</t>
  </si>
  <si>
    <t>340053280:158</t>
  </si>
  <si>
    <t>Monolitique Vibrocast 70M  #772</t>
  </si>
  <si>
    <t>Monolitique Vibrocast 70M  #773-774</t>
  </si>
  <si>
    <t>retour moules</t>
  </si>
  <si>
    <t>retour porte du four #1</t>
  </si>
  <si>
    <t>Delta  MP-078  #69 et # 70</t>
  </si>
  <si>
    <t>Tundish Launders</t>
  </si>
  <si>
    <t>cheminée Préchauffeur Vertical</t>
  </si>
  <si>
    <t>retour poche alpue #6</t>
  </si>
  <si>
    <t>540023491:232</t>
  </si>
  <si>
    <t>dalle de coté (1 x 6 un)</t>
  </si>
  <si>
    <t>540023491:235</t>
  </si>
  <si>
    <t>dalle de coin (2 x 48 un)</t>
  </si>
  <si>
    <t>Poche de coulée pour scellement des anode #1 et #2</t>
  </si>
  <si>
    <t>Installer eu usine  sur les portes du four #1</t>
  </si>
  <si>
    <t>Kits de porte de four#1 (4 horizontaux + 2 verticaux)</t>
  </si>
  <si>
    <t>Monolitique Vibrocast 70M  #775</t>
  </si>
  <si>
    <t>U217152</t>
  </si>
  <si>
    <t>Purolator #9621796</t>
  </si>
  <si>
    <t>Q2010047</t>
  </si>
  <si>
    <t xml:space="preserve">Retour de 50 x Tige a ressort (Pogo) 27'' </t>
  </si>
  <si>
    <t>Monolitique Vibrocast 70M  #776-778-779</t>
  </si>
  <si>
    <t>laine isolante ½" PQT 50Pi2</t>
  </si>
  <si>
    <t>brique refractaire 2.5x4.5x9" Angle #1</t>
  </si>
  <si>
    <t>brique refractaire 2.5x4.5x9" Angle #2</t>
  </si>
  <si>
    <t>beton refractaire pacocast 28li</t>
  </si>
  <si>
    <t>aiguille d'acier inox. Sac 1lbs</t>
  </si>
  <si>
    <t>ciment plastic 25Kg</t>
  </si>
  <si>
    <t>beton refractaire isolant Rescocast 7</t>
  </si>
  <si>
    <t xml:space="preserve"> truelle triangle 4"</t>
  </si>
  <si>
    <t>CCQ1920-055</t>
  </si>
  <si>
    <t>PO148824</t>
  </si>
  <si>
    <t>Rescocast 7  sac de 50lbs</t>
  </si>
  <si>
    <t>A ÉTÉ EXPEDIÉ EN URGENCE AVANT OUVERTURE MAGASIN</t>
  </si>
  <si>
    <t>21120LBS</t>
  </si>
  <si>
    <t xml:space="preserve"> 6 pallettes de béton gunitage en urgence GUN MAX 85SC</t>
  </si>
  <si>
    <t>Plaquette passage feu petite</t>
  </si>
  <si>
    <t>Cadre horizontal coté Gauche four maintien fonderie</t>
  </si>
  <si>
    <t>Cadre horizontal coté Droite four maintien fonderie</t>
  </si>
  <si>
    <t>Monolitique Vibrocast 70M  # 777 #780   #781</t>
  </si>
  <si>
    <t>cadre vertical bas</t>
  </si>
  <si>
    <t>540023491:231</t>
  </si>
  <si>
    <t>cadre vertical haut Gauche</t>
  </si>
  <si>
    <t>540023491:219</t>
  </si>
  <si>
    <t>PO-0006989</t>
  </si>
  <si>
    <t>PA-0001706</t>
  </si>
  <si>
    <t>tuyau 1" SST Supreme SMLS CEDULE 40 SS310  6PI</t>
  </si>
  <si>
    <t>Dicom #354120</t>
  </si>
  <si>
    <t>Jambage four A-B</t>
  </si>
  <si>
    <t>Linteau four A-B</t>
  </si>
  <si>
    <t>Jambage four C-D</t>
  </si>
  <si>
    <t>couvercle four junker</t>
  </si>
  <si>
    <t>Q2028002</t>
  </si>
  <si>
    <t>T22</t>
  </si>
  <si>
    <t>Sacs de Resco cast 8</t>
  </si>
  <si>
    <t>Pastille fond de bain</t>
  </si>
  <si>
    <t>Réception de palette (13,80$)</t>
  </si>
  <si>
    <t>Palette en inventaire (6,87$)</t>
  </si>
  <si>
    <t>ZMS-24623</t>
  </si>
  <si>
    <t>Bouclier Thermique</t>
  </si>
  <si>
    <t>Monolitique Vibrocast 70M  # 782</t>
  </si>
  <si>
    <t>Monolitique Vibrocast 70M  # 783-784</t>
  </si>
  <si>
    <t>Monolitique Vibrocast 70M  # 785</t>
  </si>
  <si>
    <t xml:space="preserve">Dalot en "T" 59 5/8 </t>
  </si>
  <si>
    <t>corps piqueur neuf</t>
  </si>
  <si>
    <t>corps piqueur usagé long</t>
  </si>
  <si>
    <t>Linteau four C-D</t>
  </si>
  <si>
    <t>Cadre horizontal (linteau) coté Droit</t>
  </si>
  <si>
    <t>Poche de coulée pour scellement des anode #5 et #6</t>
  </si>
  <si>
    <t>Monolitique Vibrocast 70M  # 786-787</t>
  </si>
  <si>
    <t>RETOUR POUR CRÉDIT</t>
  </si>
  <si>
    <t>RETOUR</t>
  </si>
  <si>
    <t>SpeedCast M60AL-8-CA</t>
  </si>
  <si>
    <t>Couvert de poche Brame</t>
  </si>
  <si>
    <t>Ladle pre-heat cover</t>
  </si>
  <si>
    <t>540102378ECM</t>
  </si>
  <si>
    <t>GSD632032-RB</t>
  </si>
  <si>
    <t>couvercle poche de coulée de metal 10T</t>
  </si>
  <si>
    <t>Brique réfractaire 60 x 10,9 x 21,7</t>
  </si>
  <si>
    <t>Brique réfractaire 2½ x 4½ x 9</t>
  </si>
  <si>
    <t>Brique réfractaire 1-1/4 x 4½ x 9</t>
  </si>
  <si>
    <t>Papier céramique blanc 1/8 x 125' x 2'</t>
  </si>
  <si>
    <t>Mortier réfractaire prise à chaud sac de 55#</t>
  </si>
  <si>
    <t>Mortier prise à froid (chaudière)</t>
  </si>
  <si>
    <t>19-164-0045</t>
  </si>
  <si>
    <t>9704A</t>
  </si>
  <si>
    <t>19-164-0052 entente#110-51956</t>
  </si>
  <si>
    <t>9705B</t>
  </si>
  <si>
    <t>Crédit pour utilisation de cadres récupéré Phase 1: 3816$</t>
  </si>
  <si>
    <t>Crédit pour utilisation de cadres récupéré Phase 2: 3582$</t>
  </si>
  <si>
    <t>Retour Fonderie  Goulotte #12</t>
  </si>
  <si>
    <t>Retour Fonderie  Goulotte #5</t>
  </si>
  <si>
    <t>Fast Fire 3000</t>
  </si>
  <si>
    <t>B-66496</t>
  </si>
  <si>
    <t>Accelerant 1 gallons</t>
  </si>
  <si>
    <t>20-5124</t>
  </si>
  <si>
    <t>Bloc de ciment refractaire</t>
  </si>
  <si>
    <t>Fabrication de moules pour les dalettes de ciment</t>
  </si>
  <si>
    <t>340053280:160</t>
  </si>
  <si>
    <t>540023491:237</t>
  </si>
  <si>
    <t>Consteel hood</t>
  </si>
  <si>
    <t>340053280:161</t>
  </si>
  <si>
    <t xml:space="preserve">Monolitique Vibrocast 70M  </t>
  </si>
  <si>
    <t>Poche de coulée pour scellement des anode #4 #7</t>
  </si>
  <si>
    <t>JGÉ 57009 PVA</t>
  </si>
  <si>
    <t>Échange d'un Dalot creux R4.1  pour un deffectueux</t>
  </si>
  <si>
    <t>Q2028119</t>
  </si>
  <si>
    <t>E03</t>
  </si>
  <si>
    <t>Réparation Ancrage sur bec de poche</t>
  </si>
  <si>
    <t>PYRO</t>
  </si>
  <si>
    <t>Boites de papier ceramique 1/4''</t>
  </si>
  <si>
    <t xml:space="preserve"> Boisseau d'argile 8x8x24</t>
  </si>
  <si>
    <t>Brique réfractaire 2½x4½x9</t>
  </si>
  <si>
    <t>Brique réfractaire 1-1/4x4½x9</t>
  </si>
  <si>
    <t>aiguille d'armature (boite de 40Lbs)</t>
  </si>
  <si>
    <t>Béton réfractaire</t>
  </si>
  <si>
    <t>Béton  réfractair isolant</t>
  </si>
  <si>
    <t>Papier céramique blanc 16 x 24 x 1/8</t>
  </si>
  <si>
    <t>CCQ1920-071</t>
  </si>
  <si>
    <t>540023491:238</t>
  </si>
  <si>
    <t>540023491:239</t>
  </si>
  <si>
    <t>Dalle de bout  ( 8 x 48 un)</t>
  </si>
  <si>
    <t>piqueurs neuf long</t>
  </si>
  <si>
    <t xml:space="preserve"> p2 laine ½ x 24'' #6</t>
  </si>
  <si>
    <t>boites de SSFiber grade 446  25mm</t>
  </si>
  <si>
    <t>Linteau four A/B</t>
  </si>
  <si>
    <t>Large tundish</t>
  </si>
  <si>
    <t>9750A</t>
  </si>
  <si>
    <t>19-164-0059 entente#110-51957</t>
  </si>
  <si>
    <t>9750B</t>
  </si>
  <si>
    <t>couvercle de poche de coulée</t>
  </si>
  <si>
    <t>Q2020098</t>
  </si>
  <si>
    <t>Tube silicone Superwool Sealcoat</t>
  </si>
  <si>
    <t>Ciment plastic 70% alumine</t>
  </si>
  <si>
    <t>Aiguille 1" ondulée SS304  Boite de 44Lbs</t>
  </si>
  <si>
    <t>Mortier réfractaire LL3000</t>
  </si>
  <si>
    <t>Panneau réfractaire 1"x11.81x39  Boite de 12 panneaux</t>
  </si>
  <si>
    <t>Retour porte de four #14</t>
  </si>
  <si>
    <t>Retour porte de four #17</t>
  </si>
  <si>
    <t>Q2020076</t>
  </si>
  <si>
    <t>Bec de poche</t>
  </si>
  <si>
    <t>Guy Veilleux</t>
  </si>
  <si>
    <t>Ouvreau  ouvert</t>
  </si>
  <si>
    <t>Retour des Moules pour Blocs A-B-C</t>
  </si>
  <si>
    <t>Poche de coulée pour scellement des anode #3- #8</t>
  </si>
  <si>
    <t>540023491:241</t>
  </si>
  <si>
    <t>Dalot en "T" MCG3</t>
  </si>
  <si>
    <t>Briques 9x4,5x2,5</t>
  </si>
  <si>
    <t>P196801</t>
  </si>
  <si>
    <t>Shape plate 13x13x2 Trial</t>
  </si>
  <si>
    <t xml:space="preserve">client </t>
  </si>
  <si>
    <t>Cadre horizontal (linteau) coté Gauche</t>
  </si>
  <si>
    <t>Retour Filtre a dalle #5</t>
  </si>
  <si>
    <t xml:space="preserve">Bloc 450 </t>
  </si>
  <si>
    <t>Pour  Marc-Antoine Ferlant  ATTELIER #3 Passage centrale</t>
  </si>
  <si>
    <t>Electrolyse</t>
  </si>
  <si>
    <t>Retour pieces couvercle poche 2T (3 mufflers + boites)</t>
  </si>
  <si>
    <t>Livraison Magasin  à l'intention de JEAN AUBUT</t>
  </si>
  <si>
    <t>131B</t>
  </si>
  <si>
    <t>sacs de Thermbond 7029CP</t>
  </si>
  <si>
    <t>TRANSCOL</t>
  </si>
  <si>
    <t>340053280:162</t>
  </si>
  <si>
    <t>Approuver par Éric Oliverio</t>
  </si>
  <si>
    <t>Semaine du 1 au 7 mars</t>
  </si>
  <si>
    <t>Éric Oliverio</t>
  </si>
  <si>
    <t>Heures fait de soir/nuit production dalettes en urgence</t>
  </si>
  <si>
    <t>ZF-21638XS</t>
  </si>
  <si>
    <t xml:space="preserve">Linteau </t>
  </si>
  <si>
    <t>corps piqueurs long neuf</t>
  </si>
  <si>
    <t>540023491:240</t>
  </si>
  <si>
    <t>B20591</t>
  </si>
  <si>
    <t>Rescoram 70B en boites de 55Lbs</t>
  </si>
  <si>
    <t>Fast Turn 62M en sacs de 55Lbs</t>
  </si>
  <si>
    <t>Transport Morneau</t>
  </si>
  <si>
    <t>540023491:244</t>
  </si>
  <si>
    <t>Dalle de bout (6 x 48 un)</t>
  </si>
  <si>
    <t>Hugues Blais</t>
  </si>
  <si>
    <t xml:space="preserve">Sono tube 30"dia. X 24" </t>
  </si>
  <si>
    <t>couvercle Tundish 2 trous</t>
  </si>
  <si>
    <t>couvercle Tundish 5 trous</t>
  </si>
  <si>
    <t>20018 (1)</t>
  </si>
  <si>
    <t>cover mods</t>
  </si>
  <si>
    <t>Dalle de bout (5 x 48 un)</t>
  </si>
  <si>
    <t>540023491:236</t>
  </si>
  <si>
    <t>Alexandre Dupuis</t>
  </si>
  <si>
    <t>Extension pour pépine</t>
  </si>
  <si>
    <t>SLX 57533 PVA</t>
  </si>
  <si>
    <t>Q2030020</t>
  </si>
  <si>
    <t>Q2038076</t>
  </si>
  <si>
    <t xml:space="preserve"> Protecteurs  de passerelle (5 panneaux)</t>
  </si>
  <si>
    <t>Dalle de bout (1 x 48 un)</t>
  </si>
  <si>
    <t>Poche de coulée pour scellement des anode  #1-#2</t>
  </si>
  <si>
    <t>340053280:163</t>
  </si>
  <si>
    <t>ATTENTION  HEURES DE RÉCEPTION DE FIVES SERVICES:</t>
  </si>
  <si>
    <t>LUNDI 30 MARS DE 7H30 À 16H00</t>
  </si>
  <si>
    <t>F0002-128736</t>
  </si>
  <si>
    <t>F0002127949</t>
  </si>
  <si>
    <t>Q2030079</t>
  </si>
  <si>
    <t>Retour  2 x cadres A  et 2 x cadresB  (répartie dans 9 moules)</t>
  </si>
  <si>
    <t>cadres metals</t>
  </si>
  <si>
    <t>Ouvreau T</t>
  </si>
  <si>
    <t>Contact  Marc Paquet 819-384-9819</t>
  </si>
  <si>
    <t>Lingotières</t>
  </si>
  <si>
    <t>Transport de retour Poche Alpur #8</t>
  </si>
  <si>
    <t>reparation de corps piqueurs</t>
  </si>
  <si>
    <t>340200203ECM</t>
  </si>
  <si>
    <t>Mise en place du béton sur corps piqueur long ( NON Utilisé)</t>
  </si>
  <si>
    <t>Mise en place du béton sur corps piqueur long ( Utilisé)</t>
  </si>
  <si>
    <t>BON D'EXPÉDITION / BILL OF LADING</t>
  </si>
  <si>
    <t>LIVRÉ À / SHIPPED TO</t>
  </si>
  <si>
    <t>VENDU À / SOLD TO</t>
  </si>
  <si>
    <t>NO.COMMANDE / ORDER NO.</t>
  </si>
  <si>
    <t>DATE</t>
  </si>
  <si>
    <t>TRANSPORTEUR / CARRIER</t>
  </si>
  <si>
    <t>COLLECT</t>
  </si>
  <si>
    <t>PREPAID</t>
  </si>
  <si>
    <t>NO. PRODUIT / ITEM NO.</t>
  </si>
  <si>
    <t>QTÉ / QTY</t>
  </si>
  <si>
    <t>DESCRIPTION</t>
  </si>
  <si>
    <t>NOMBRE DE PALETTES / PALLETS QTY</t>
  </si>
  <si>
    <t>POIDS TOTAL / TOTAL WEIGHT (LBS)</t>
  </si>
  <si>
    <t>EXPÉDIÉ &amp; VÉRIFIÉ PAR / SHIPPED &amp; APPROVED BY</t>
  </si>
  <si>
    <t>REÇU PAR / RECEIVED BY</t>
  </si>
  <si>
    <t>Adresse de shipping</t>
  </si>
  <si>
    <t>Adresse de facturation</t>
  </si>
  <si>
    <t>Ville ship</t>
  </si>
  <si>
    <t>Ville fact</t>
  </si>
  <si>
    <t>Pays</t>
  </si>
  <si>
    <t>Code postal de ship</t>
  </si>
  <si>
    <t>Code postal de fact</t>
  </si>
  <si>
    <t>Alcoa Aluminerie de Bécancour Inc.</t>
  </si>
  <si>
    <t>5555 rue Pierre-Thibeault</t>
  </si>
  <si>
    <t>P.O. BOX 248</t>
  </si>
  <si>
    <t>Bécancour (Qc)</t>
  </si>
  <si>
    <t>Deschambault (Qc)</t>
  </si>
  <si>
    <t>Canada</t>
  </si>
  <si>
    <t>G9H 2T7</t>
  </si>
  <si>
    <t>G0A 1S0</t>
  </si>
  <si>
    <t>Alcoa Aluminerie de Deschambault Inc.</t>
  </si>
  <si>
    <t>1 Boulevard des Sources (640-2)</t>
  </si>
  <si>
    <t>1 Boulevard des Sources</t>
  </si>
  <si>
    <t>Alcoa Canada Cie. (Baie-Comeau)</t>
  </si>
  <si>
    <t>100 Route Maritime</t>
  </si>
  <si>
    <t>Baie-Comeau (Qc)</t>
  </si>
  <si>
    <t>G4Z 2L6</t>
  </si>
  <si>
    <t>Aluminerie Allouette Inc.</t>
  </si>
  <si>
    <t>400 Chemin de la Pointe Noire</t>
  </si>
  <si>
    <t>Comptes à payer C.P.1650</t>
  </si>
  <si>
    <t>Sept-Îles (Qc)                               Livré sur flat bed Toilé</t>
  </si>
  <si>
    <t>Sept-Îles (Qc)</t>
  </si>
  <si>
    <t>G4R 5M9</t>
  </si>
  <si>
    <t>Alcoa Massena Operations</t>
  </si>
  <si>
    <t>P.O. Box 150 Park Ave East</t>
  </si>
  <si>
    <t>P.O. BOX 535145</t>
  </si>
  <si>
    <t>Massena NY 13662          ***Must be ship on a flat bed****</t>
  </si>
  <si>
    <t>Pittsburgh, PA 15253</t>
  </si>
  <si>
    <t>United States                         ***Must be tarped***</t>
  </si>
  <si>
    <t>Sural - Bécancour</t>
  </si>
  <si>
    <t>6900, Boul. Raoul Duchesne</t>
  </si>
  <si>
    <t>G9H 2V2</t>
  </si>
  <si>
    <t>Les entreprise H.M. Métal Inc.</t>
  </si>
  <si>
    <t>583, St-Ovide</t>
  </si>
  <si>
    <t>Ste-Sophie de Lévrard(Qc)</t>
  </si>
  <si>
    <t>G0X 3C0</t>
  </si>
  <si>
    <t>Norsk Hydro Canada Inc.</t>
  </si>
  <si>
    <t>7000, Boul. Raoul Duchesne</t>
  </si>
  <si>
    <t>G9H 2V3</t>
  </si>
  <si>
    <t>Fives Services inc.</t>
  </si>
  <si>
    <t>1580, rue Provinciale</t>
  </si>
  <si>
    <t>Québec (Qc)</t>
  </si>
  <si>
    <t>G1N 4A2</t>
  </si>
  <si>
    <t>Combustion expert Énergie Inc.</t>
  </si>
  <si>
    <t>460, rue Dessureault</t>
  </si>
  <si>
    <t>Trois-Rivières (Qc)</t>
  </si>
  <si>
    <t>G8T 2L8</t>
  </si>
  <si>
    <t>M.B.I. Corexcel Inc.</t>
  </si>
  <si>
    <t>650, rue Dutord</t>
  </si>
  <si>
    <t>G9H 2Z5</t>
  </si>
  <si>
    <t>Cepsa Canada Inc.</t>
  </si>
  <si>
    <t>5250, Boul. Bécancour</t>
  </si>
  <si>
    <t>G9H 3X3</t>
  </si>
  <si>
    <t>Hydrexcel Inc.</t>
  </si>
  <si>
    <t>665, avenue Dutord</t>
  </si>
  <si>
    <t>G9H 2Z6</t>
  </si>
  <si>
    <t>Norcast Inc.</t>
  </si>
  <si>
    <t>105, rue de la Fonderie</t>
  </si>
  <si>
    <t>Mont-Joli (Qc)</t>
  </si>
  <si>
    <t>G5H 1W2</t>
  </si>
  <si>
    <t>Fonderie Laroche Ltée</t>
  </si>
  <si>
    <t>19, rue de Chantal</t>
  </si>
  <si>
    <t>Pont-Rouge(Qc)</t>
  </si>
  <si>
    <t>G3H 3M4</t>
  </si>
  <si>
    <t>Wellons FEI CORP</t>
  </si>
  <si>
    <t>130 route St-Alphonse c.p. 37</t>
  </si>
  <si>
    <t>2155, rue Bombardier</t>
  </si>
  <si>
    <t>St-Alphonse (Qc)</t>
  </si>
  <si>
    <t>Sainte-Julie(Qc)</t>
  </si>
  <si>
    <t>G0C 2V0</t>
  </si>
  <si>
    <t>J3E 2J9</t>
  </si>
  <si>
    <t>Alcan Alma</t>
  </si>
  <si>
    <t xml:space="preserve">3000, rue des Pins </t>
  </si>
  <si>
    <t>C.P. 1640</t>
  </si>
  <si>
    <t>Alma(Qc)</t>
  </si>
  <si>
    <t>Jonquière(Qc)</t>
  </si>
  <si>
    <t>G8B 5W2</t>
  </si>
  <si>
    <t>G7S 4L3</t>
  </si>
  <si>
    <t>C.F.P. Qualitech (Pour CCQ)</t>
  </si>
  <si>
    <t>Pavillon Godefroy 2750 boul. des forges</t>
  </si>
  <si>
    <t>CCQ 1201, Blb Crémazia Est</t>
  </si>
  <si>
    <t>Montréal(Qc)</t>
  </si>
  <si>
    <t>G8Z 1V2</t>
  </si>
  <si>
    <t>H2M 0A8</t>
  </si>
  <si>
    <t>Sitec inc.</t>
  </si>
  <si>
    <t>1832 Rue de la Transmission</t>
  </si>
  <si>
    <t>1455 rue Drummond</t>
  </si>
  <si>
    <t>Shawinigan(Qc)</t>
  </si>
  <si>
    <t>H3G 1W3</t>
  </si>
  <si>
    <t>Pierre Cloutier</t>
  </si>
  <si>
    <t>2170 Rang Fontarabie</t>
  </si>
  <si>
    <t>St-Ursule(Qc)</t>
  </si>
  <si>
    <t>J0K 3M0</t>
  </si>
  <si>
    <t>É,M.O.I.C.Q</t>
  </si>
  <si>
    <t>Centre Satellite 1041, Boul. Pierre Bertrand suite 150</t>
  </si>
  <si>
    <t>CCQ 1100, Blb Crémazia Est Bureau 720</t>
  </si>
  <si>
    <t>G1M 2E8</t>
  </si>
  <si>
    <t>H2P 2X2</t>
  </si>
  <si>
    <t>Maintenance Blanchette inc.</t>
  </si>
  <si>
    <t>650 rue Dutord</t>
  </si>
  <si>
    <t>Canadoil Forge</t>
  </si>
  <si>
    <t>805 Boul. Alphonse Deshaies</t>
  </si>
  <si>
    <t>G9H 2Y8</t>
  </si>
  <si>
    <t>Bois Franc Benoit Inc.</t>
  </si>
  <si>
    <t>1750 Route 348</t>
  </si>
  <si>
    <t>St-Gabriel-de-Brandon(Qc)</t>
  </si>
  <si>
    <t>J0K 2N0</t>
  </si>
  <si>
    <t>Maurécon Inc.</t>
  </si>
  <si>
    <t>825 rue Houssart</t>
  </si>
  <si>
    <t>Cap-De-La-Madelaine(Qc)</t>
  </si>
  <si>
    <t>G8T 9C1</t>
  </si>
  <si>
    <t>Mintech Canada inc.</t>
  </si>
  <si>
    <t>Entrepôt minteq de Sorel</t>
  </si>
  <si>
    <t>1870, Boul. des sources Suite 100</t>
  </si>
  <si>
    <t>Sorel (QC)</t>
  </si>
  <si>
    <t>Pointe-Claire(Qc)</t>
  </si>
  <si>
    <t>K0B 1K0</t>
  </si>
  <si>
    <t>H9R 5N4</t>
  </si>
  <si>
    <t>Entrepôt minteq de Bécancour</t>
  </si>
  <si>
    <t>650 ave Dutord</t>
  </si>
  <si>
    <t>Bécancour (QC)</t>
  </si>
  <si>
    <t>Maçonnerie Durable Inc.</t>
  </si>
  <si>
    <t>13 Rue Dufresne</t>
  </si>
  <si>
    <t>St-Apollinaire(Qc)</t>
  </si>
  <si>
    <t>G0S 2E0</t>
  </si>
  <si>
    <t>Matériaux Campagna 2003 Inc.</t>
  </si>
  <si>
    <t>1200, rue Mantha</t>
  </si>
  <si>
    <t>Rouyn-Noranda (Qc)</t>
  </si>
  <si>
    <t>J9X 5B7</t>
  </si>
  <si>
    <t>Indeck Inc.</t>
  </si>
  <si>
    <t>2348, Rue de l'industrie</t>
  </si>
  <si>
    <t>G8Z 4R5</t>
  </si>
  <si>
    <t>Éric Lynch Design enr.</t>
  </si>
  <si>
    <t>3610, Des dahlias</t>
  </si>
  <si>
    <t xml:space="preserve">155, rue Bellemare </t>
  </si>
  <si>
    <t>Notre Dame du Mont-Carmel(Qc)</t>
  </si>
  <si>
    <t>St-Étienne-Des-Grès(Qc)</t>
  </si>
  <si>
    <t>G0X 3J0</t>
  </si>
  <si>
    <t>G0X 2P0</t>
  </si>
  <si>
    <t>Silicium Québec Inc.</t>
  </si>
  <si>
    <t>6500, rue Yvon-Trudeau</t>
  </si>
  <si>
    <t>G9H 2V8</t>
  </si>
  <si>
    <t>RME</t>
  </si>
  <si>
    <t>240, rue Manville Ouest</t>
  </si>
  <si>
    <t>Asbestos(Qc)</t>
  </si>
  <si>
    <t>J1T 1G7</t>
  </si>
  <si>
    <t>Scierie Carol Drapeau inc.</t>
  </si>
  <si>
    <t>192 bois Franc</t>
  </si>
  <si>
    <t>Mont-Carmel Kamouraska(Qc)</t>
  </si>
  <si>
    <t>G0L 1W0</t>
  </si>
  <si>
    <t>418-498-2007</t>
  </si>
  <si>
    <t>Whitacre Greer</t>
  </si>
  <si>
    <t>1400 South Mahoming ave</t>
  </si>
  <si>
    <t>Alliance, Ohio</t>
  </si>
  <si>
    <t>United States</t>
  </si>
  <si>
    <t>Multi-Combustion</t>
  </si>
  <si>
    <t>530, Gérard-Monet</t>
  </si>
  <si>
    <t>Shawinigan (Qc)</t>
  </si>
  <si>
    <t>G9P 5A1</t>
  </si>
  <si>
    <t>Scepter Baie Comeau</t>
  </si>
  <si>
    <t>128, boul. Comeau</t>
  </si>
  <si>
    <t>Baie Comeau (Qc)</t>
  </si>
  <si>
    <t>G4Z 3A8</t>
  </si>
  <si>
    <t>Rio Tinto-Alcan Shawinigan</t>
  </si>
  <si>
    <t>1100 Bd St Sacrement</t>
  </si>
  <si>
    <t>CP 1640</t>
  </si>
  <si>
    <t>G9N 6W4</t>
  </si>
  <si>
    <t>Kruger Wayagamack Inc.</t>
  </si>
  <si>
    <t>Iles de la potherie</t>
  </si>
  <si>
    <t>G9A 5E9</t>
  </si>
  <si>
    <t>SAS.</t>
  </si>
  <si>
    <t>670 rue Dutord</t>
  </si>
  <si>
    <t>1130 rue des Violette</t>
  </si>
  <si>
    <t>G9H 2R4</t>
  </si>
  <si>
    <t>Affinerie CCR</t>
  </si>
  <si>
    <t>220 Rue Durocher Porte 403</t>
  </si>
  <si>
    <t>220 Rue Durocher</t>
  </si>
  <si>
    <t>Montréal-Est, (Qc)</t>
  </si>
  <si>
    <t>H1B 5H6</t>
  </si>
  <si>
    <t>Maçonnerie Distinction</t>
  </si>
  <si>
    <t>500 Rue St-Alexis</t>
  </si>
  <si>
    <t>G8T 1B3</t>
  </si>
  <si>
    <t>Chauffage Nord-Sud</t>
  </si>
  <si>
    <t>3824, Arseneault</t>
  </si>
  <si>
    <t>G9H 1V8</t>
  </si>
  <si>
    <t>Fondation Béliveau</t>
  </si>
  <si>
    <t xml:space="preserve"> Rue Legendre</t>
  </si>
  <si>
    <t>C.F.P. Qualitech</t>
  </si>
  <si>
    <t>Pavillon de la fonderie, 3245 rue foucher</t>
  </si>
  <si>
    <t>500, rue des Érable</t>
  </si>
  <si>
    <t>G8Z 1M6</t>
  </si>
  <si>
    <t>G8T 9F4</t>
  </si>
  <si>
    <t>Alcan primary products corporation Sebree works</t>
  </si>
  <si>
    <t>9404 Highway 2096</t>
  </si>
  <si>
    <t>Robards, KY</t>
  </si>
  <si>
    <t xml:space="preserve">USA     </t>
  </si>
  <si>
    <t>42452          ****Must be ship on a tarped flat bed****</t>
  </si>
  <si>
    <t>*Delivering Material for Phase II Furnace Project*</t>
  </si>
  <si>
    <t>Maçonnerie Gilles Goyette Inc.</t>
  </si>
  <si>
    <t>3515 Belvédère Sud</t>
  </si>
  <si>
    <t>Canton de Hatley (Qc)</t>
  </si>
  <si>
    <t>J0B 2C0</t>
  </si>
  <si>
    <t>Hatch Ltée</t>
  </si>
  <si>
    <t>5, Place Ville-Marie, Bur 200</t>
  </si>
  <si>
    <t>Becancour (QC)</t>
  </si>
  <si>
    <t>Montreal (QC)</t>
  </si>
  <si>
    <t>H3B 2G2</t>
  </si>
  <si>
    <t>Maçonnex</t>
  </si>
  <si>
    <t>855 Principale</t>
  </si>
  <si>
    <t>17 Rue de Gatineau</t>
  </si>
  <si>
    <t>St-Dominique (Qc)</t>
  </si>
  <si>
    <t>Granby (Qc)</t>
  </si>
  <si>
    <t>J0H 1L0</t>
  </si>
  <si>
    <t>J2J 0P1</t>
  </si>
  <si>
    <t>Fonderie B.Marcoux inc.</t>
  </si>
  <si>
    <t>841 Rang 8 Ouest</t>
  </si>
  <si>
    <t>Laurierville (QC)</t>
  </si>
  <si>
    <t>G0S 1P0</t>
  </si>
  <si>
    <t>Dynamic Équipement</t>
  </si>
  <si>
    <t>2400, rue Alexis-Le-Trotteur</t>
  </si>
  <si>
    <t>Saguenay</t>
  </si>
  <si>
    <t>G7X 0J7</t>
  </si>
  <si>
    <t>Forant &amp; Compagnies Inc.</t>
  </si>
  <si>
    <t>4506 St-Joseph</t>
  </si>
  <si>
    <t>Laval(Qc)</t>
  </si>
  <si>
    <t>H7C 1H1</t>
  </si>
  <si>
    <t>Howie Welding and Repair</t>
  </si>
  <si>
    <t>3226 County Road ( Airport Road )</t>
  </si>
  <si>
    <t>Creemore, Ontario</t>
  </si>
  <si>
    <t>Brasco Métalurgie</t>
  </si>
  <si>
    <t>650 dutord</t>
  </si>
  <si>
    <t xml:space="preserve">Sept-Îles (Qc)                               </t>
  </si>
  <si>
    <t>École Professionnelle de Saint-Hyacinthe</t>
  </si>
  <si>
    <t>Immeuble Beloeil, 2055 rue de l'industrie</t>
  </si>
  <si>
    <t>Saint-Mathieu-de-Beloeil(Qc)</t>
  </si>
  <si>
    <t>J3G 4S5</t>
  </si>
  <si>
    <t>H2M 0A6</t>
  </si>
  <si>
    <t>Cap Isolation</t>
  </si>
  <si>
    <t>1229, Rue Sainte-Julie</t>
  </si>
  <si>
    <t>G9A 1Y7</t>
  </si>
  <si>
    <t>Soucy-Belgen Inc.</t>
  </si>
  <si>
    <t>4475, boul. St-Joseph</t>
  </si>
  <si>
    <t>Drummondville(Qc)</t>
  </si>
  <si>
    <t>J2B 1T8</t>
  </si>
  <si>
    <t>Rio Tinto Fer et Titane - QIT</t>
  </si>
  <si>
    <t>1625, route Marie Victorin</t>
  </si>
  <si>
    <t>Sorel-Tracy (Qc)</t>
  </si>
  <si>
    <t>J3R 1M6</t>
  </si>
  <si>
    <t>Stellar Canada inc.</t>
  </si>
  <si>
    <t>1817 Burlington street East</t>
  </si>
  <si>
    <t>3385 Harvester Road, Suite 240</t>
  </si>
  <si>
    <t>Hamilton, Ontario</t>
  </si>
  <si>
    <t>Burlington, Ontario</t>
  </si>
  <si>
    <t>L8H 3L5</t>
  </si>
  <si>
    <t>L7N 3N2</t>
  </si>
  <si>
    <t>Finkl Steel Sorel</t>
  </si>
  <si>
    <t>100, McCarthy</t>
  </si>
  <si>
    <t>St-Joseph de Sorel, Qc</t>
  </si>
  <si>
    <t>J3R 3M8</t>
  </si>
  <si>
    <t>CFCIC</t>
  </si>
  <si>
    <t>41, rue Bellerive</t>
  </si>
  <si>
    <t>G8T 6J4</t>
  </si>
  <si>
    <t>Eutectic</t>
  </si>
  <si>
    <t>428 Aime Vincent</t>
  </si>
  <si>
    <t>Vaudreuil Dorion (Qc)</t>
  </si>
  <si>
    <t>J7V 5V5</t>
  </si>
  <si>
    <t>Groupe Simoneau</t>
  </si>
  <si>
    <t>Combustion Expert Inc.405 Dussureault</t>
  </si>
  <si>
    <t>1541 de Coulomb</t>
  </si>
  <si>
    <t>Trois-Rivieres (Qc)</t>
  </si>
  <si>
    <t>Boucherville (Qc)</t>
  </si>
  <si>
    <t>J4B 8C5</t>
  </si>
  <si>
    <t>Rio Tinto Alcan</t>
  </si>
  <si>
    <t>5000 chemin du Petit Parc</t>
  </si>
  <si>
    <t>1188 Sherbrooke</t>
  </si>
  <si>
    <t>Ville La Baie (Qc)</t>
  </si>
  <si>
    <t>Montreal (Qc)</t>
  </si>
  <si>
    <t>G7B 4G9</t>
  </si>
  <si>
    <t>H3A 3G2</t>
  </si>
  <si>
    <t>Arcelor Mittal Ouest</t>
  </si>
  <si>
    <t>2050 route des Acieries</t>
  </si>
  <si>
    <t>Contrecoeur-Ouest</t>
  </si>
  <si>
    <t>Contrecoeur (Qc)</t>
  </si>
  <si>
    <t>J0L 1C0</t>
  </si>
  <si>
    <t>2165 Chemin Hamilton</t>
  </si>
  <si>
    <t>Inverness (Qc)</t>
  </si>
  <si>
    <t>G0S 1K0</t>
  </si>
  <si>
    <t>Morgan</t>
  </si>
  <si>
    <t>Morgan Advanced Materials</t>
  </si>
  <si>
    <t xml:space="preserve">1185 Walkers Line </t>
  </si>
  <si>
    <t>Burlington (On)</t>
  </si>
  <si>
    <t>Brasco international</t>
  </si>
  <si>
    <t xml:space="preserve">650 Dutord </t>
  </si>
  <si>
    <t>Acier Richelieu</t>
  </si>
  <si>
    <t>190 rue du Roi</t>
  </si>
  <si>
    <t>J3P 4N5</t>
  </si>
  <si>
    <t>Reftech</t>
  </si>
  <si>
    <t>1700 50e rue</t>
  </si>
  <si>
    <t>Lachine (Qc)</t>
  </si>
  <si>
    <t>H8T 2V5</t>
  </si>
  <si>
    <t>CNRC</t>
  </si>
  <si>
    <t>BLDG.M19, 1200 MONTREAL RD</t>
  </si>
  <si>
    <t>BLDG.M-58, 1200 MONTREAL RD</t>
  </si>
  <si>
    <t>OTTAWA (ON)</t>
  </si>
  <si>
    <t>K1A 0R6</t>
  </si>
  <si>
    <t>Riendeau Réfractaires inc.</t>
  </si>
  <si>
    <t>Silicium Quebec 6500 yvon-Trudeau</t>
  </si>
  <si>
    <t>43 ave.du Mont St-Bruno</t>
  </si>
  <si>
    <t>Ste-Julie</t>
  </si>
  <si>
    <t>G0X 1B0</t>
  </si>
  <si>
    <t>J3E 2Z8</t>
  </si>
  <si>
    <t>Acier Hason</t>
  </si>
  <si>
    <t>7 Rue Pinat</t>
  </si>
  <si>
    <t>Lanoraie (Qc)</t>
  </si>
  <si>
    <t>J0K 1E0</t>
  </si>
  <si>
    <t>Réjean Barils</t>
  </si>
  <si>
    <t>1780 rue Principale</t>
  </si>
  <si>
    <t>JoK 3M0</t>
  </si>
  <si>
    <t>Atelier Ouverre</t>
  </si>
  <si>
    <t>12660 Bld Bécancour</t>
  </si>
  <si>
    <t>G9H 2J4</t>
  </si>
  <si>
    <t>BMI 2000</t>
  </si>
  <si>
    <t>720 Jean-Demers</t>
  </si>
  <si>
    <t>720n Jean-Demers</t>
  </si>
  <si>
    <t>canada</t>
  </si>
  <si>
    <t>G9H 3A3</t>
  </si>
  <si>
    <t>J.P Bellmare</t>
  </si>
  <si>
    <t>898 Ste-Marie</t>
  </si>
  <si>
    <t>Chambly (Qc)</t>
  </si>
  <si>
    <t>J3L 2W1</t>
  </si>
  <si>
    <t>Sural Victoriaville</t>
  </si>
  <si>
    <t>1500 Bld. Pierre-Roux E</t>
  </si>
  <si>
    <t>Victoriaville (Qc)</t>
  </si>
  <si>
    <t>G6T 2T6</t>
  </si>
  <si>
    <t>Gruppo Pedercini</t>
  </si>
  <si>
    <t>25080 Novobela</t>
  </si>
  <si>
    <t>Brescia Italy</t>
  </si>
  <si>
    <t>C.F.P Qualitech</t>
  </si>
  <si>
    <t>Briquetage &amp; maconnerie500 rue Des Érable</t>
  </si>
  <si>
    <t>G8T 9SA</t>
  </si>
  <si>
    <t>1060 rue borne</t>
  </si>
  <si>
    <t>CCQ 1201, Blb Crémazie Est</t>
  </si>
  <si>
    <t>g9h1l9</t>
  </si>
  <si>
    <t>S3i Service d'impartition industriel</t>
  </si>
  <si>
    <t>2300 rue Vachon</t>
  </si>
  <si>
    <t>G9A 5E1</t>
  </si>
  <si>
    <t xml:space="preserve">Geroquip inc. </t>
  </si>
  <si>
    <t>4795 Louis-B.-Mayer</t>
  </si>
  <si>
    <t>H7P 6G5</t>
  </si>
  <si>
    <t>Hydrogenal II</t>
  </si>
  <si>
    <t>5425 Bld. Raoul-Duchesne</t>
  </si>
  <si>
    <t>G9H 2T9</t>
  </si>
  <si>
    <t>Thermal ceramics</t>
  </si>
  <si>
    <t>1185 Walkers line</t>
  </si>
  <si>
    <t>L7M 1L1</t>
  </si>
  <si>
    <t>Coopérative du marché Godefroy</t>
  </si>
  <si>
    <t>1030 Port-Royal #9</t>
  </si>
  <si>
    <t>G9H 1X6</t>
  </si>
  <si>
    <t>Praxair</t>
  </si>
  <si>
    <t>2275 Rue Girard</t>
  </si>
  <si>
    <t>Trois-Rivières</t>
  </si>
  <si>
    <t>G8Z 4G9</t>
  </si>
  <si>
    <t>Germain &amp; frere</t>
  </si>
  <si>
    <t>237 rue St-Antoine</t>
  </si>
  <si>
    <t>G9A 2J4</t>
  </si>
  <si>
    <t>Pinard et Frère</t>
  </si>
  <si>
    <t>654 Petit St-Esprit</t>
  </si>
  <si>
    <t>Ste-Monique (Qc)</t>
  </si>
  <si>
    <t>J0G 1N0</t>
  </si>
  <si>
    <t>Shawinigan Aluminium</t>
  </si>
  <si>
    <t>Céréno 2015</t>
  </si>
  <si>
    <t>700 rue Notre-dame</t>
  </si>
  <si>
    <t>St-Narcisse (Qc)</t>
  </si>
  <si>
    <t>G0X 2Y0</t>
  </si>
  <si>
    <t>FF Soucy WB</t>
  </si>
  <si>
    <t>191 Delage (Porte 5)</t>
  </si>
  <si>
    <t>191 Delage</t>
  </si>
  <si>
    <t>Rivières-du-Loup (Qc)</t>
  </si>
  <si>
    <t>G5R 3Z1</t>
  </si>
  <si>
    <t>Chapais Énergie</t>
  </si>
  <si>
    <t>140 rue de la cogénération, CP 1089</t>
  </si>
  <si>
    <t>Chapais (Qc)</t>
  </si>
  <si>
    <t>G0W 1H0</t>
  </si>
  <si>
    <t>Ivaco Rolling Mills LP</t>
  </si>
  <si>
    <t>1040 County Rd. 17 Po Box 322</t>
  </si>
  <si>
    <t>L'Orignal, (Ontario)</t>
  </si>
  <si>
    <t>WESCO Integrate Supply</t>
  </si>
  <si>
    <t>Alcoa (HOWMET) 4001 Aut. Des Laurentides</t>
  </si>
  <si>
    <t>130 Boul Brunswick</t>
  </si>
  <si>
    <t>Pointe Claire (Qc)</t>
  </si>
  <si>
    <t>H7L 3H7</t>
  </si>
  <si>
    <t>H9R 5P9</t>
  </si>
  <si>
    <t>6200 Principal</t>
  </si>
  <si>
    <t>Ste-Croix (Qc)</t>
  </si>
  <si>
    <t>G0S 2H0</t>
  </si>
  <si>
    <t>Acier Marquis</t>
  </si>
  <si>
    <t>Papillon et Fils Ltée</t>
  </si>
  <si>
    <t>2300 Jules Vachon</t>
  </si>
  <si>
    <t>G9H 5E1</t>
  </si>
  <si>
    <t>Daniel Matteau Briqueteur Maçon Inc.</t>
  </si>
  <si>
    <t>831 Principale</t>
  </si>
  <si>
    <t>St-Étienne-des-Grès</t>
  </si>
  <si>
    <t>West rock</t>
  </si>
  <si>
    <t>1000 ch de l'Usine</t>
  </si>
  <si>
    <t>La Tuque</t>
  </si>
  <si>
    <t>G9X 3P8</t>
  </si>
  <si>
    <t>Centre de formation continue de l'industrie de la construction</t>
  </si>
  <si>
    <t>650 Ave Dutord</t>
  </si>
  <si>
    <t>Location MPM</t>
  </si>
  <si>
    <t>Réfraco</t>
  </si>
  <si>
    <t>1207, Antonio-Lemaire</t>
  </si>
  <si>
    <t>Chicoutimo (QC)</t>
  </si>
  <si>
    <t>G7K 1J2</t>
  </si>
  <si>
    <t>Usinage Tremblay</t>
  </si>
  <si>
    <t>345 Dessureault</t>
  </si>
  <si>
    <t>Nemaska lithium P1P inc.</t>
  </si>
  <si>
    <t>101, av. Chahoon</t>
  </si>
  <si>
    <t>G9T 7J1</t>
  </si>
  <si>
    <t>airex energie</t>
  </si>
  <si>
    <t>3025, rue Kunz</t>
  </si>
  <si>
    <t>J2C 6Y4</t>
  </si>
  <si>
    <t>Technigaz</t>
  </si>
  <si>
    <t>6705 rue du Missouri</t>
  </si>
  <si>
    <t>G9H 3H6</t>
  </si>
  <si>
    <t>CIR Laboratoire</t>
  </si>
  <si>
    <t>454 B 22ième Avenue</t>
  </si>
  <si>
    <t>Blainville (Qc)</t>
  </si>
  <si>
    <t>Les entreprises MR Longpré</t>
  </si>
  <si>
    <t>4510,rue Louis Dupuis N.D.</t>
  </si>
  <si>
    <t>Mont Carmel</t>
  </si>
  <si>
    <t>Alcoa Warrick LLC</t>
  </si>
  <si>
    <t>4400 W State Route 66</t>
  </si>
  <si>
    <t>PO Box 981258</t>
  </si>
  <si>
    <t>Newburgh, IN</t>
  </si>
  <si>
    <t>El Paso, TX 79998</t>
  </si>
  <si>
    <t>Éloi Moisan</t>
  </si>
  <si>
    <t>Centre de formation professionnelle de La Baie</t>
  </si>
  <si>
    <t>1802, rue John Kane, 2 ieme étage</t>
  </si>
  <si>
    <t>cégep de Chicoutimi, 524 Jacques-Carier Est</t>
  </si>
  <si>
    <t>Ville de La Baie, (Qc)</t>
  </si>
  <si>
    <t>Chicoutimi (Qc)</t>
  </si>
  <si>
    <t>G7B 1K2</t>
  </si>
  <si>
    <t>G7H 1Z6</t>
  </si>
  <si>
    <t>Ferme Brivo</t>
  </si>
  <si>
    <t>Rio Tinto Alcan Arvida AP60 Smelter</t>
  </si>
  <si>
    <t>Ed. 7431 2685 Boul du  Saguenay</t>
  </si>
  <si>
    <t>400-1190 Av des canadiens-de- Montreal</t>
  </si>
  <si>
    <t>Jonquiere (PQ)</t>
  </si>
  <si>
    <t>G7S 0C9</t>
  </si>
  <si>
    <t>H3B 0E3</t>
  </si>
  <si>
    <t>CRH</t>
  </si>
  <si>
    <t>966 Chemin des Prairies</t>
  </si>
  <si>
    <t>Joliette</t>
  </si>
  <si>
    <t>Rio Tinto Alcan Arvida Magasin central</t>
  </si>
  <si>
    <t>1955 Boul. Mellon  ED.21</t>
  </si>
  <si>
    <t>G7S 4L2</t>
  </si>
  <si>
    <t>Uniboard</t>
  </si>
  <si>
    <t>845 J.B Reid</t>
  </si>
  <si>
    <t>555 rue Ernest-Cormier</t>
  </si>
  <si>
    <t>Mont-Laurier (Qc)</t>
  </si>
  <si>
    <t>Laval (Qc)</t>
  </si>
  <si>
    <t>J9L 3W3</t>
  </si>
  <si>
    <t>H7C 2S9</t>
  </si>
  <si>
    <t>Uniboard  Val D'Or</t>
  </si>
  <si>
    <t>2700 Boul. Jean-Jacques Cossette</t>
  </si>
  <si>
    <t>Val D'Or (Qc)</t>
  </si>
  <si>
    <t>J9P 5G6</t>
  </si>
  <si>
    <t>Arcelor Mittal EST</t>
  </si>
  <si>
    <t>3900 route des Acieries</t>
  </si>
  <si>
    <t>3900 Route des acieries</t>
  </si>
  <si>
    <t>Contrecoeur-est</t>
  </si>
  <si>
    <t>Viterra</t>
  </si>
  <si>
    <t>555 blv. Alphonse-Deshaies</t>
  </si>
  <si>
    <t>1207 Antonio-Lemaire</t>
  </si>
  <si>
    <t>Xylo Carbone</t>
  </si>
  <si>
    <t>70 rue Parc industriel</t>
  </si>
  <si>
    <t>Saint-tite (Qc)</t>
  </si>
  <si>
    <t>G0X 3H0</t>
  </si>
  <si>
    <t>SS115-RR, W-RODDING ROOM BLDG 332, 45 County Rd 42</t>
  </si>
  <si>
    <t>Pittsburgh, PA 15212</t>
  </si>
  <si>
    <t>Elkem Métal Canada</t>
  </si>
  <si>
    <t>2020 chemin de la Réserve</t>
  </si>
  <si>
    <t>G7J 0E1</t>
  </si>
  <si>
    <t>Arcelor Mittal St-Patrick</t>
  </si>
  <si>
    <t>5900 Rue St-Patrick</t>
  </si>
  <si>
    <t>3900 Route de Aciéries</t>
  </si>
  <si>
    <t>H4E 1B3</t>
  </si>
  <si>
    <t>131A</t>
  </si>
  <si>
    <t>Resolu Fibrek</t>
  </si>
  <si>
    <t>4000 chemin St-Euzebe</t>
  </si>
  <si>
    <t>Saint-Felicien (Qc)</t>
  </si>
  <si>
    <t>G8K 2R6</t>
  </si>
  <si>
    <t>Resolu Dolbeau</t>
  </si>
  <si>
    <t>1, 4e Avenue</t>
  </si>
  <si>
    <t>Dolbeau-Mistassini (Qc)</t>
  </si>
  <si>
    <t>G8L 2R4</t>
  </si>
  <si>
    <t>Certainteed Gypsum Canada inc.</t>
  </si>
  <si>
    <t>700 1ere Ave.  C.P. 269</t>
  </si>
  <si>
    <t>PO Box 2864</t>
  </si>
  <si>
    <t>Sainte-Catherine (Qc)</t>
  </si>
  <si>
    <t>Clinton (IA)</t>
  </si>
  <si>
    <t>J5C 1C5</t>
  </si>
  <si>
    <t>52733-2864</t>
  </si>
  <si>
    <t>CRH Canada inc.</t>
  </si>
  <si>
    <t xml:space="preserve">Cimenterie Joliette, 966 Ch. Des Prairies </t>
  </si>
  <si>
    <t xml:space="preserve"> c/o CRH Central Services PO BOX 5400</t>
  </si>
  <si>
    <t>Joliette (Qc)</t>
  </si>
  <si>
    <t>Concorde (ON)</t>
  </si>
  <si>
    <t>J6E 0L4</t>
  </si>
  <si>
    <t>L4K 1B6</t>
  </si>
  <si>
    <t>Resco Products inc.</t>
  </si>
  <si>
    <t>3514 West Wendover Ave</t>
  </si>
  <si>
    <t>Resco Canada inc.</t>
  </si>
  <si>
    <t>Greensboro (NC)</t>
  </si>
  <si>
    <t>Grenville-sur-la-Rouge (QC)</t>
  </si>
  <si>
    <t>J0V 1B0</t>
  </si>
  <si>
    <t>Glencore Canada Corporation Brunswick Smelter</t>
  </si>
  <si>
    <t>One Robinson Plaza suite 300, 6600 Steubenville Pike</t>
  </si>
  <si>
    <t>692 main street, Belledune, NB</t>
  </si>
  <si>
    <t>Pittsburg, PA</t>
  </si>
  <si>
    <t>E8G 2M1</t>
  </si>
  <si>
    <t>Daaquam</t>
  </si>
  <si>
    <t>43 rang 6 (Sciage)</t>
  </si>
  <si>
    <t>370, route 204</t>
  </si>
  <si>
    <t>St-Pamphile (Qc)</t>
  </si>
  <si>
    <t>St-Just-de-Bretenières (Qc)</t>
  </si>
  <si>
    <t>G0R 3X0</t>
  </si>
  <si>
    <t>G0R 3H0</t>
  </si>
  <si>
    <t>RTA-Kitimat</t>
  </si>
  <si>
    <t>1 Smelter Site Road</t>
  </si>
  <si>
    <t>Kitimat (BC)</t>
  </si>
  <si>
    <t>V8C 2H2</t>
  </si>
  <si>
    <t>Falcon Foundry CO</t>
  </si>
  <si>
    <t>Sixth &amp; Water Streets</t>
  </si>
  <si>
    <t>Lowellville, Ohio</t>
  </si>
  <si>
    <t xml:space="preserve">United States                        </t>
  </si>
  <si>
    <t>Logic Thermal</t>
  </si>
  <si>
    <t>805 Rue Richard</t>
  </si>
  <si>
    <t>J6E 2T9</t>
  </si>
  <si>
    <t>Incinérateur 3451 Rue de Vulcain</t>
  </si>
  <si>
    <t>795, boul. Alphonse-Desjardins</t>
  </si>
  <si>
    <t>Lévis (Qc)</t>
  </si>
  <si>
    <t>G6W 0K8</t>
  </si>
  <si>
    <t>G6V 5T4</t>
  </si>
  <si>
    <t>Ball Advanced Aluminium Technologies</t>
  </si>
  <si>
    <t>2205, Roy Street</t>
  </si>
  <si>
    <t>Sherbrooke (Qc)</t>
  </si>
  <si>
    <t>J1K 1B8</t>
  </si>
  <si>
    <t>Alubar Metals inc.</t>
  </si>
  <si>
    <t>1 Highlander Avenue</t>
  </si>
  <si>
    <t>Bethlehem</t>
  </si>
  <si>
    <t>clé</t>
  </si>
  <si>
    <t>PO</t>
  </si>
  <si>
    <t>No_Client</t>
  </si>
  <si>
    <t>No_client</t>
  </si>
  <si>
    <t>No_article</t>
  </si>
  <si>
    <t>Béton</t>
  </si>
  <si>
    <t>BOL</t>
  </si>
  <si>
    <t>Réception</t>
  </si>
  <si>
    <t>Mintherm board</t>
  </si>
  <si>
    <t>Optishot 85</t>
  </si>
  <si>
    <t>Optishot 60</t>
  </si>
  <si>
    <t>Q-Gun 30</t>
  </si>
  <si>
    <t>Q-Gun 804D</t>
  </si>
  <si>
    <t>StarSlick</t>
  </si>
  <si>
    <t>""</t>
  </si>
  <si>
    <t>Armor Flow 60LC</t>
  </si>
  <si>
    <t>Mincast 50</t>
  </si>
  <si>
    <t>3 palettes sans frais</t>
  </si>
  <si>
    <t>M01-0 5607</t>
  </si>
  <si>
    <t>FF60</t>
  </si>
  <si>
    <t>1,5 palette sans frais</t>
  </si>
  <si>
    <t>1 palette sans frais</t>
  </si>
  <si>
    <t>FF80AL</t>
  </si>
  <si>
    <t>Fast Fire 60 cast</t>
  </si>
  <si>
    <t>737576(sans frais)</t>
  </si>
  <si>
    <t>M01-0 5635</t>
  </si>
  <si>
    <t>Optishot SIC15</t>
  </si>
  <si>
    <t>M01-05654</t>
  </si>
  <si>
    <t>M01-0 5663</t>
  </si>
  <si>
    <t>FF60AL</t>
  </si>
  <si>
    <t>M01-0 5682</t>
  </si>
  <si>
    <t>FF3000</t>
  </si>
  <si>
    <t>FF SC-15</t>
  </si>
  <si>
    <t>17-fevr-11</t>
  </si>
  <si>
    <t>18-fevr-11</t>
  </si>
  <si>
    <t>M0-1 5745</t>
  </si>
  <si>
    <t>M0-1 5743</t>
  </si>
  <si>
    <t>M01-0 5781</t>
  </si>
  <si>
    <t>FF85</t>
  </si>
  <si>
    <t>M01-0 5791</t>
  </si>
  <si>
    <t>M01-0 5815</t>
  </si>
  <si>
    <t>Mincast 85</t>
  </si>
  <si>
    <t>Delta mittal ouest</t>
  </si>
  <si>
    <t>Fast fire 85 cast</t>
  </si>
  <si>
    <t>M01-0 5840</t>
  </si>
  <si>
    <t>M01-0 5849</t>
  </si>
  <si>
    <t>M01-0 5851</t>
  </si>
  <si>
    <t>M01-0 5846</t>
  </si>
  <si>
    <t>Armor Flow 85ulc</t>
  </si>
  <si>
    <t>M01-0 5865</t>
  </si>
  <si>
    <t>M01-0 5896</t>
  </si>
  <si>
    <t>*** OPTISHOT 60***</t>
  </si>
  <si>
    <t>M01-0 5901</t>
  </si>
  <si>
    <t>M01-0 5988</t>
  </si>
  <si>
    <t xml:space="preserve"> Retour M01-0 5988</t>
  </si>
  <si>
    <t>M01-0-6020</t>
  </si>
  <si>
    <t>Armor Flow 85ULC</t>
  </si>
  <si>
    <t xml:space="preserve">   </t>
  </si>
  <si>
    <t>M01-6072</t>
  </si>
  <si>
    <t>Bigbag modifier</t>
  </si>
  <si>
    <t>mincast 85LC</t>
  </si>
  <si>
    <t>M01-0 6075</t>
  </si>
  <si>
    <t>4 non compté</t>
  </si>
  <si>
    <t>M01-0 6087</t>
  </si>
  <si>
    <t>M01-0 6088</t>
  </si>
  <si>
    <t>M01-0 6093</t>
  </si>
  <si>
    <t>Crédit d'une palette</t>
  </si>
  <si>
    <t>'  ''</t>
  </si>
  <si>
    <t>" "</t>
  </si>
  <si>
    <t>Crédit1908892</t>
  </si>
  <si>
    <t>'  ''  ''</t>
  </si>
  <si>
    <t>Panalex TP</t>
  </si>
  <si>
    <t xml:space="preserve">Mincast 85 LC </t>
  </si>
  <si>
    <t>M01-0 6230</t>
  </si>
  <si>
    <t>(2)</t>
  </si>
  <si>
    <t>FF60AL Shot</t>
  </si>
  <si>
    <t xml:space="preserve">Neuf </t>
  </si>
  <si>
    <t>Usagé</t>
  </si>
  <si>
    <t>ACHAT NEUF</t>
  </si>
  <si>
    <t>CADRE NEUF</t>
  </si>
  <si>
    <t>Métaux Ouvrée CF</t>
  </si>
  <si>
    <t>Cadre alouette vieux four</t>
  </si>
  <si>
    <t>ch</t>
  </si>
  <si>
    <t>Achat</t>
  </si>
  <si>
    <t>Passé</t>
  </si>
  <si>
    <t>balance</t>
  </si>
  <si>
    <t># de BOL</t>
  </si>
  <si>
    <t># de PO</t>
  </si>
  <si>
    <t>QTY</t>
  </si>
  <si>
    <t>Cadre neufs</t>
  </si>
  <si>
    <t>Cadres usagés</t>
  </si>
  <si>
    <t>Tableau envoyé le 14 décembre 2016</t>
  </si>
  <si>
    <t>Qty Cadre neuf</t>
  </si>
  <si>
    <t>Qty Cadre usagé</t>
  </si>
  <si>
    <t>Total</t>
  </si>
  <si>
    <t>Crédit (538$ - 485$)*nbre de cadre usagé</t>
  </si>
  <si>
    <t>BOL #6794</t>
  </si>
  <si>
    <t>Tableau du 8 mars 2017</t>
  </si>
  <si>
    <t>OK CRÉDITÉ JUSQU'ICI</t>
  </si>
  <si>
    <t>BOL #7007</t>
  </si>
  <si>
    <t>Tableau du 5 octobre 2017</t>
  </si>
  <si>
    <t>Tableau du 20 février 2018</t>
  </si>
  <si>
    <t>Crédit 53$/cadre</t>
  </si>
  <si>
    <t>BOL #8026</t>
  </si>
  <si>
    <t>Tableau du 14 janvier 2019</t>
  </si>
  <si>
    <t>BOL #8719</t>
  </si>
  <si>
    <t>Tableau du 14 février 2020</t>
  </si>
  <si>
    <t>BOL #9706</t>
  </si>
  <si>
    <t>Total EXT</t>
  </si>
  <si>
    <t>Total INT</t>
  </si>
  <si>
    <t>Crédit INT (627$ - 538$)*nbre de cadre usagé</t>
  </si>
  <si>
    <t>Crédit EXT (723$ - 633$)*nbre de cadre usagé</t>
  </si>
  <si>
    <t>TOTAL</t>
  </si>
  <si>
    <t>Tableau du 20 Février 2018</t>
  </si>
  <si>
    <t>Crédit INT 89$/cadre</t>
  </si>
  <si>
    <t>Crédit EXT 90$/cadre</t>
  </si>
  <si>
    <t>stock à jour</t>
  </si>
  <si>
    <t>Tête et partance</t>
  </si>
  <si>
    <t>Plaquette petite</t>
  </si>
  <si>
    <t>Plaquette grosse</t>
  </si>
  <si>
    <t>free standing</t>
  </si>
  <si>
    <t>Besoin</t>
  </si>
  <si>
    <t>Lundi</t>
  </si>
  <si>
    <t>mardi</t>
  </si>
  <si>
    <t>Mercredi</t>
  </si>
  <si>
    <t>Jeudi</t>
  </si>
  <si>
    <t>Vendredi</t>
  </si>
  <si>
    <t>Samedi</t>
  </si>
  <si>
    <t>Dimanche</t>
  </si>
  <si>
    <t>Mardi</t>
  </si>
  <si>
    <t>Date planifier</t>
  </si>
  <si>
    <t>date réel</t>
  </si>
  <si>
    <t>#1</t>
  </si>
  <si>
    <t>#2</t>
  </si>
  <si>
    <t>#3</t>
  </si>
  <si>
    <t>#4</t>
  </si>
  <si>
    <t>#5</t>
  </si>
  <si>
    <t>#6</t>
  </si>
  <si>
    <t xml:space="preserve">Week </t>
  </si>
  <si>
    <t>Item #1</t>
  </si>
  <si>
    <t>Item #2</t>
  </si>
  <si>
    <t>Item #3</t>
  </si>
  <si>
    <t>Item #4</t>
  </si>
  <si>
    <t>Item #5</t>
  </si>
  <si>
    <t>Item #6</t>
  </si>
  <si>
    <t>nbr of truck</t>
  </si>
  <si>
    <t>Dernière livraison le 30 mars</t>
  </si>
  <si>
    <t>manque</t>
  </si>
  <si>
    <t>A</t>
  </si>
  <si>
    <t>C</t>
  </si>
  <si>
    <t>D2</t>
  </si>
  <si>
    <t>E2</t>
  </si>
  <si>
    <t>F2</t>
  </si>
  <si>
    <t>G2</t>
  </si>
  <si>
    <t>H2</t>
  </si>
  <si>
    <t>I2</t>
  </si>
  <si>
    <t>cadre</t>
  </si>
  <si>
    <t>bloc stock</t>
  </si>
  <si>
    <t>bloc livré</t>
  </si>
  <si>
    <t>vendredri 11 mars</t>
  </si>
  <si>
    <t>Mardi 15 mars</t>
  </si>
  <si>
    <t>Mardi le 22</t>
  </si>
  <si>
    <t>mercredi le 23</t>
  </si>
  <si>
    <t>reste à faire</t>
  </si>
  <si>
    <t>jeud</t>
  </si>
  <si>
    <t>vendre</t>
  </si>
  <si>
    <t>samedi</t>
  </si>
  <si>
    <t>MONOBLOC ABI</t>
  </si>
  <si>
    <t>F1int</t>
  </si>
  <si>
    <t>Reste</t>
  </si>
  <si>
    <t>Vente</t>
  </si>
  <si>
    <t>F2 int</t>
  </si>
  <si>
    <t>F1ext</t>
  </si>
  <si>
    <t>F2 ext</t>
  </si>
  <si>
    <t xml:space="preserve">BE055844 </t>
  </si>
  <si>
    <t>BE062693</t>
  </si>
  <si>
    <t>ajustement</t>
  </si>
  <si>
    <t>SD300013-1</t>
  </si>
  <si>
    <t>SD300013-3</t>
  </si>
  <si>
    <t>SD-300013-27</t>
  </si>
  <si>
    <t>Livrée réellement 3 F1ext et 1 F2 ext.</t>
  </si>
  <si>
    <t>Livrée réellement 3 F1int, 1 F1 ext, 1F2 int et 1 F2 ext.</t>
  </si>
  <si>
    <t>Livrée réellement 4 F1int, 1 F1 ext</t>
  </si>
  <si>
    <t>Livrée réellement 4 F1 ext 1 sera facturer en temps ou autre</t>
  </si>
  <si>
    <t>COMPTABILITÉ / ACCOUNTING</t>
  </si>
  <si>
    <t>CLIENT/CUSTOMER</t>
  </si>
  <si>
    <t>PACKINGSLIP</t>
  </si>
  <si>
    <t>retour de 2 poches 10T     #12  # 18</t>
  </si>
  <si>
    <t xml:space="preserve">Boites de laine 1" #8-2300 Durablanket </t>
  </si>
  <si>
    <r>
      <t xml:space="preserve">Sen bloc panier </t>
    </r>
    <r>
      <rPr>
        <u/>
        <sz val="10"/>
        <rFont val="Arial"/>
        <family val="2"/>
      </rPr>
      <t>TEST MINCAST 60</t>
    </r>
    <r>
      <rPr>
        <sz val="10"/>
        <color theme="1"/>
        <rFont val="Arial"/>
        <family val="2"/>
      </rPr>
      <t xml:space="preserve"> (PO#19899) </t>
    </r>
  </si>
  <si>
    <r>
      <t xml:space="preserve">Dalot Option ''A'' Vibrocast 70/15 </t>
    </r>
    <r>
      <rPr>
        <b/>
        <sz val="10"/>
        <rFont val="Arial"/>
        <family val="2"/>
      </rPr>
      <t>TEST</t>
    </r>
    <r>
      <rPr>
        <sz val="10"/>
        <color theme="1"/>
        <rFont val="Arial"/>
        <family val="2"/>
      </rPr>
      <t xml:space="preserve"> #571T-572T-573T-574T</t>
    </r>
  </si>
  <si>
    <t>boite rescoram 70%</t>
  </si>
  <si>
    <t>Cuisson piece a 450c et soufflage a air comprimé</t>
  </si>
  <si>
    <t>Poche de coulée pour scellement des anode  #5 et #6</t>
  </si>
  <si>
    <t>Tuiles de plancher fonderie (1x48 et 1x28 )</t>
  </si>
  <si>
    <t>540023491:243</t>
  </si>
  <si>
    <t>087898</t>
  </si>
  <si>
    <t>01</t>
  </si>
  <si>
    <t>Item 11</t>
  </si>
  <si>
    <t>340053280:164</t>
  </si>
  <si>
    <t>Monobloc Interieur FAC 3 et 4</t>
  </si>
  <si>
    <t>Monobloc Exterieur FAC 3 et 4</t>
  </si>
  <si>
    <t>BC20-19895</t>
  </si>
  <si>
    <t>Réparation du réfractaire et du cadrage d'acier porte de four</t>
  </si>
  <si>
    <t>Pi2 de ENERWRAP 1-1/2'' (1 rouleau = 54pi2)</t>
  </si>
  <si>
    <t>Retour Goulotte #1 a la fonderie</t>
  </si>
  <si>
    <t>Q2040095</t>
  </si>
  <si>
    <t>BC-GC-FON-2020</t>
  </si>
  <si>
    <t>Couvercle de TAC</t>
  </si>
  <si>
    <t>Tuiles de plancher fonderie (1x14 )</t>
  </si>
  <si>
    <t>540105381ECM</t>
  </si>
  <si>
    <t>Tuiles de plancher fonderie (1x16 et 1x34 )</t>
  </si>
  <si>
    <t>Dalette passage de feu grande (1x42 et 1x56)</t>
  </si>
  <si>
    <t>retour de 2 poches 10T     #19  # 22</t>
  </si>
  <si>
    <t>540023491:228</t>
  </si>
  <si>
    <t>Cadre horizontale (linteau  gauche)(a été reçu comme un 15295)</t>
  </si>
  <si>
    <t>Minimax #1892946044</t>
  </si>
  <si>
    <t>Rouleau de ENERWRAP 2'' (1 rouleau = 48pi2)</t>
  </si>
  <si>
    <t>PPD &amp; CHG</t>
  </si>
  <si>
    <t>Delta en vibrocast 85 ULM #1</t>
  </si>
  <si>
    <t>Delta en vibrocast 85 ULM #2</t>
  </si>
  <si>
    <t>Delta en vibrocast 85 ULM #3</t>
  </si>
  <si>
    <t>Delta en vibrocast 85 ULM #4</t>
  </si>
  <si>
    <t>Delta en vibrocast 85 ULM #5</t>
  </si>
  <si>
    <t>Delta en vibrocast 85 ULM #6</t>
  </si>
  <si>
    <t>Delta en vibrocast 85 ULM #7</t>
  </si>
  <si>
    <t>PO151279</t>
  </si>
  <si>
    <t>Frabiquer tete bruleur</t>
  </si>
  <si>
    <t>services Jag</t>
  </si>
  <si>
    <t>Fond de boite regulier</t>
  </si>
  <si>
    <t>Moules cheminées</t>
  </si>
  <si>
    <t>ZZB/DS/0624/2020</t>
  </si>
  <si>
    <t>T006.01344</t>
  </si>
  <si>
    <t>Zaklady Magnezytowe "ROPCZYCE" S.A.</t>
  </si>
  <si>
    <t>02-676 Warszawa</t>
  </si>
  <si>
    <t>39-100 Ropczyce</t>
  </si>
  <si>
    <t>ul. Postepu 15c</t>
  </si>
  <si>
    <t>Przemyslowa 1</t>
  </si>
  <si>
    <t>Poland</t>
  </si>
  <si>
    <r>
      <t>NIP</t>
    </r>
    <r>
      <rPr>
        <sz val="8"/>
        <color rgb="FF222222"/>
        <rFont val="Arial"/>
        <family val="2"/>
      </rPr>
      <t>: 8180002127, REGON: 690026060)</t>
    </r>
  </si>
  <si>
    <t>pied2 laine ½ x 24" #6</t>
  </si>
  <si>
    <t>Retour de la Poche Alpur #1</t>
  </si>
  <si>
    <t>ECU Line</t>
  </si>
  <si>
    <t>Nozzle  (T. Multimag DHO  DPC18 ZW)</t>
  </si>
  <si>
    <t>Ultra-tek 70 ULC VC  (Échange de béton problématique)</t>
  </si>
  <si>
    <t>Poche de coulée pour scellement des anode  #1 et #2</t>
  </si>
  <si>
    <t>Lefebvre Industri-AL</t>
  </si>
  <si>
    <t xml:space="preserve">132 Boul. Comeau </t>
  </si>
  <si>
    <t>JO200427-2</t>
  </si>
  <si>
    <t>Sand Rammer NPK B0A</t>
  </si>
  <si>
    <t>Purolator #6636904</t>
  </si>
  <si>
    <t xml:space="preserve">Wellons </t>
  </si>
  <si>
    <t>Belledune (NB)</t>
  </si>
  <si>
    <t>E8G 2H8</t>
  </si>
  <si>
    <t>Paires de blocs de voute</t>
  </si>
  <si>
    <t>Midland Transport #33534</t>
  </si>
  <si>
    <t>C-CHAB20-001</t>
  </si>
  <si>
    <t>Soc. commandite Scieries Chaleur 1921 Rue Main</t>
  </si>
  <si>
    <t>340204180ECM</t>
  </si>
  <si>
    <t xml:space="preserve">Porte four de maintien +  retour de deux bigbag laines </t>
  </si>
  <si>
    <t>PO-0008692</t>
  </si>
  <si>
    <t xml:space="preserve">monobloc interieur "FAC 3 et 4  </t>
  </si>
  <si>
    <t>monobloc exterieur "FAC 3 et 4</t>
  </si>
  <si>
    <t>Poche scellement cathode</t>
  </si>
  <si>
    <t>Transport (aller chercher pieces chez client)</t>
  </si>
  <si>
    <t>retour de 2 poches 10T     #06 #11</t>
  </si>
  <si>
    <t>Q2058047</t>
  </si>
  <si>
    <t>Resco Cast 8</t>
  </si>
  <si>
    <t>Mise en place du béton sur corps piqueur long ( Non Utilisé))</t>
  </si>
  <si>
    <t>Mise en place du béton sur corps piqueur long ( Utilisé))</t>
  </si>
  <si>
    <r>
      <t xml:space="preserve">Delta en vibrocast 85 ULM #6 </t>
    </r>
    <r>
      <rPr>
        <b/>
        <sz val="8"/>
        <color rgb="FFFF0000"/>
        <rFont val="Arial"/>
        <family val="2"/>
      </rPr>
      <t>(avait pas de # desus, aurait du etre #8)</t>
    </r>
  </si>
  <si>
    <t>REFRACTORY|PRE-CAST|JAMB</t>
  </si>
  <si>
    <t>REFRACTORY|PRE-CAST| FACE JAMB</t>
  </si>
  <si>
    <t>REFRACTORY|PRE-CAST| LINTEL</t>
  </si>
  <si>
    <t xml:space="preserve">Express Havre St-Pierre </t>
  </si>
  <si>
    <t>Couvercle amovible</t>
  </si>
  <si>
    <t>BC20-20290</t>
  </si>
  <si>
    <t>.087898</t>
  </si>
  <si>
    <t>.088124</t>
  </si>
  <si>
    <t xml:space="preserve">Dalot Droit creux </t>
  </si>
  <si>
    <t>Module de laine couver. Regard</t>
  </si>
  <si>
    <t>304$ pour de modification de 38 cadres de monobloc F2 en F1</t>
  </si>
  <si>
    <t>Q2050015</t>
  </si>
  <si>
    <t>Q2050122</t>
  </si>
  <si>
    <t>Fast Fire 45  en 1000#</t>
  </si>
  <si>
    <t>Q2050121</t>
  </si>
  <si>
    <t>Retour couvercle de poche alpur</t>
  </si>
  <si>
    <t>Cadre horizontal linteau coté droit pour four de maintien</t>
  </si>
  <si>
    <t>Poche de coulée pour scellement des anode #4-7 (METAL KAST 68)</t>
  </si>
  <si>
    <t>340053280:165</t>
  </si>
  <si>
    <t>Dalle isolante de plat bord étoite</t>
  </si>
  <si>
    <t>Linteau pour Fournaise serie 100  #37130-0161-21</t>
  </si>
  <si>
    <t>Linteau pour Fournaise serie 400  #37434-0143-21</t>
  </si>
  <si>
    <t>Retour poche 10T  #15 et #25</t>
  </si>
  <si>
    <t>540102086ECM</t>
  </si>
  <si>
    <t>poche de coulée four junker brasquage</t>
  </si>
  <si>
    <t>Kit de Quikfire 88 avec jug</t>
  </si>
  <si>
    <t xml:space="preserve">db290520 </t>
  </si>
  <si>
    <t>Dicom Freight #8356821</t>
  </si>
  <si>
    <t>340204686ECM</t>
  </si>
  <si>
    <t>Mt Savage Speciality Refractories CO. Inc</t>
  </si>
  <si>
    <t>4882 Curwensville - Grampian Hwy State Route 879</t>
  </si>
  <si>
    <t>Curwensville, Pa</t>
  </si>
  <si>
    <t>C/O ANDREW BATCHER</t>
  </si>
  <si>
    <t>20LBS  Ultratek 70 ULC  VC  Lot C-028130 (Flash set problem)</t>
  </si>
  <si>
    <t>4882 Curwensville -Grampian Hwy State Route 879</t>
  </si>
  <si>
    <t>540023491:246</t>
  </si>
  <si>
    <t>Transport de cadres de monoblocs (64) 3 juin 2020</t>
  </si>
  <si>
    <t>540023491:245</t>
  </si>
  <si>
    <t>540107699ECM</t>
  </si>
  <si>
    <t xml:space="preserve">Bloc horizontal bas porte de four </t>
  </si>
  <si>
    <t>Dicom 881751</t>
  </si>
  <si>
    <t>Felipe Cote</t>
  </si>
  <si>
    <t>Culbuteur</t>
  </si>
  <si>
    <t>Q2060030</t>
  </si>
  <si>
    <t>340053280:166</t>
  </si>
  <si>
    <t>540023491:247</t>
  </si>
  <si>
    <t>Dalle de bout (4 x 48 un)</t>
  </si>
  <si>
    <t>Module LL SW HT 12x45x9.5 in  16# "U"</t>
  </si>
  <si>
    <t>JGÉ 58009 PVA</t>
  </si>
  <si>
    <t>Mise en place du béton sur corps piqueur long ( Usagé)</t>
  </si>
  <si>
    <t>Mise en place du béton sur corps piqueur long ( Neuf)</t>
  </si>
  <si>
    <t>ABI00089</t>
  </si>
  <si>
    <t xml:space="preserve">Couvercles 10T mise en place du réfractaire + assemblage </t>
  </si>
  <si>
    <t xml:space="preserve">Projet WSP  </t>
  </si>
  <si>
    <t>A/S  Marc-Antoine Ferland ou Jean Héroux</t>
  </si>
  <si>
    <t>819-371-5616</t>
  </si>
  <si>
    <t>Pièces supplémentaires + assemblage couvercles 10T (3)</t>
  </si>
  <si>
    <t>.0</t>
  </si>
  <si>
    <t>138B</t>
  </si>
  <si>
    <t>336, Dalbec</t>
  </si>
  <si>
    <t>St-Paul (Qc)</t>
  </si>
  <si>
    <t>J0K 3E0</t>
  </si>
  <si>
    <t>Pieds2 Laine ½ x 24'' #6 (12 boites)</t>
  </si>
  <si>
    <t>Retour Goulotte #3 a la fonderie</t>
  </si>
  <si>
    <t>Retour Goulotte #6 a la fonderie</t>
  </si>
  <si>
    <t>retour dalot</t>
  </si>
  <si>
    <t>retour bruleurs et diffuseurs</t>
  </si>
  <si>
    <t>Q2060085</t>
  </si>
  <si>
    <t>Ultrateck 70 ULC-VC</t>
  </si>
  <si>
    <t>Q20600008</t>
  </si>
  <si>
    <t>M138236</t>
  </si>
  <si>
    <t>Portes de four</t>
  </si>
  <si>
    <t>Internord #021</t>
  </si>
  <si>
    <t>Gallons accélérant</t>
  </si>
  <si>
    <t>palette Optishot 60 LC</t>
  </si>
  <si>
    <t>B-68294</t>
  </si>
  <si>
    <t>110A</t>
  </si>
  <si>
    <t>103-4170 Boul. La Prade</t>
  </si>
  <si>
    <t>2500 Bernard-Lefebvre</t>
  </si>
  <si>
    <t>G9H 0B6</t>
  </si>
  <si>
    <t>H7C 0A5</t>
  </si>
  <si>
    <t>00745-00</t>
  </si>
  <si>
    <t>Laine céramique 1" 2300F</t>
  </si>
  <si>
    <t>Plastic 70%</t>
  </si>
  <si>
    <t>6005-0000</t>
  </si>
  <si>
    <t>540023491:249</t>
  </si>
  <si>
    <t>Dalle de bout (4 x 48)</t>
  </si>
  <si>
    <t>Dalle de coté (3 x 164)</t>
  </si>
  <si>
    <t>Dalle de coin  (1 x 48)</t>
  </si>
  <si>
    <t>00747-00</t>
  </si>
  <si>
    <t>Réparation carneau sans Frais</t>
  </si>
  <si>
    <t>Delta  MP-078  #71-72</t>
  </si>
  <si>
    <t>Delta en Mincast 85 LC #9</t>
  </si>
  <si>
    <t>Q2070029</t>
  </si>
  <si>
    <t xml:space="preserve">Job 7 Juillet </t>
  </si>
  <si>
    <t>00748-00</t>
  </si>
  <si>
    <t>Retour Poche Alpur #6 Chez ABI Fonderie</t>
  </si>
  <si>
    <t>340053280:169</t>
  </si>
  <si>
    <t>340053280:170</t>
  </si>
  <si>
    <t>Ce module est sur la palette du BC #340053280:170</t>
  </si>
  <si>
    <t xml:space="preserve">Retour porte de four #3 pour réparation </t>
  </si>
  <si>
    <t>HRON30122517</t>
  </si>
  <si>
    <t>34-gallons rectangle preformed pound</t>
  </si>
  <si>
    <t>F0002-130003</t>
  </si>
  <si>
    <t xml:space="preserve"> Thermbond 6P + Jugs</t>
  </si>
  <si>
    <t xml:space="preserve">Retour porte de four #18 pour réparation </t>
  </si>
  <si>
    <t>Boites de 8 panneaux de fibre ceramique 48"x24"x½"</t>
  </si>
  <si>
    <t>00749-00</t>
  </si>
  <si>
    <t>540023491:248</t>
  </si>
  <si>
    <t>Porte de four de maintien</t>
  </si>
  <si>
    <t>340053280:167</t>
  </si>
  <si>
    <t>Retour Joint tournant</t>
  </si>
  <si>
    <t>Retour Goulotte #5</t>
  </si>
  <si>
    <t>Nexx Energy</t>
  </si>
  <si>
    <t>357B rue Jackson</t>
  </si>
  <si>
    <t>G1N 4C4</t>
  </si>
  <si>
    <t>20200716-AN01</t>
  </si>
  <si>
    <t xml:space="preserve"> Ceramic fiber blanket 8LB/PI3 High Pure 2300°f x 1"</t>
  </si>
  <si>
    <t>Brique Whitacre greer 9x4½x2½</t>
  </si>
  <si>
    <t>Q2070102</t>
  </si>
  <si>
    <t>Fonte aluminium injecteur et tuyau camion</t>
  </si>
  <si>
    <t>Briques Versaflow</t>
  </si>
  <si>
    <t>Demoulage &amp; cuisson</t>
  </si>
  <si>
    <t>340053280:171</t>
  </si>
  <si>
    <t>540023491:250</t>
  </si>
  <si>
    <t>LL Module SW HT 638L x 359W  x 24 1H (MM)</t>
  </si>
  <si>
    <t>LL Module SW HT 397L x 308W x 24 1H (MM)</t>
  </si>
  <si>
    <t>LL Module SW HT 638L x 295W x 24 1H (MM)</t>
  </si>
  <si>
    <t>LL Module SW HT 1086L x 203W x 24 1H (MM)</t>
  </si>
  <si>
    <t>JGÉ 58484 PVA</t>
  </si>
  <si>
    <t>Poche de coulée pour scellement des anode  #3 et #8</t>
  </si>
  <si>
    <t>.090416</t>
  </si>
  <si>
    <t>Platine de béton 1"       ( 60 unitées sur 200)</t>
  </si>
  <si>
    <t>Platine de béton 1½"    ( 60 unitées sur 200)</t>
  </si>
  <si>
    <t>Q2070147</t>
  </si>
  <si>
    <t>Q2078164</t>
  </si>
  <si>
    <t>sacs Resco cast 8</t>
  </si>
  <si>
    <t>540023491:242</t>
  </si>
  <si>
    <t>Guy Comeau</t>
  </si>
  <si>
    <t xml:space="preserve"> Meulages de chanfrein sur les faces de deux (2) barrages</t>
  </si>
  <si>
    <t>232$ pour de modification de 29 cadres de monobloc F2 en F1</t>
  </si>
  <si>
    <t>retour des vibros avec fils</t>
  </si>
  <si>
    <t>340053280:173</t>
  </si>
  <si>
    <t>340053280:168</t>
  </si>
  <si>
    <t>Q2070162</t>
  </si>
  <si>
    <t>A3KU</t>
  </si>
  <si>
    <t>Fast fire 45  (3 x 1000#/palette)</t>
  </si>
  <si>
    <t>Mortier a brique réfractaire pour brique 70%alumine</t>
  </si>
  <si>
    <t>Gojit #7172885</t>
  </si>
  <si>
    <t>PO153898</t>
  </si>
  <si>
    <t>Couverts  20" x 2" x 15"</t>
  </si>
  <si>
    <t>plastic 70% savage Ram 70 AS</t>
  </si>
  <si>
    <t>chaudiere de mortier Rescoset MD</t>
  </si>
  <si>
    <t>MR Longpré</t>
  </si>
  <si>
    <t xml:space="preserve">pieds2 Laine 1"  #6 </t>
  </si>
  <si>
    <t>Retour Goulotte #2</t>
  </si>
  <si>
    <t>340053280:175</t>
  </si>
  <si>
    <t>540109374ECM</t>
  </si>
  <si>
    <t>Couronne de béton 2 trous (3 régulier + 1 MINCE TEST)</t>
  </si>
  <si>
    <t>Couronne de béton 1 trous (6 régulier + 2 MINCE TEST)</t>
  </si>
  <si>
    <t>Modification couronne 3 po</t>
  </si>
  <si>
    <t>Ciment plastic 70% alumine Savage ram</t>
  </si>
  <si>
    <t>Att : Patrick Longpré</t>
  </si>
  <si>
    <t>540023491:251</t>
  </si>
  <si>
    <t>Retour à la fonderie  Goulotte #3</t>
  </si>
  <si>
    <t>Retour à la fonderie  Goulotte #18</t>
  </si>
  <si>
    <t>10A</t>
  </si>
  <si>
    <t>1101 Bd. Ducharme</t>
  </si>
  <si>
    <t>La Tuque (Qc)</t>
  </si>
  <si>
    <t>G9X 3C3</t>
  </si>
  <si>
    <t>110a</t>
  </si>
  <si>
    <t>00752-00</t>
  </si>
  <si>
    <t>Laine céramique 1" 2300F 8#</t>
  </si>
  <si>
    <t>Remorquage J2</t>
  </si>
  <si>
    <t>75224491 OP</t>
  </si>
  <si>
    <t>Réfractaire dalot sortie SELE</t>
  </si>
  <si>
    <t>135A</t>
  </si>
  <si>
    <t>43 rang 6 (Bouilloirs et séchoirs)</t>
  </si>
  <si>
    <t>43 rang 6 (Électrique))</t>
  </si>
  <si>
    <t>PO-0001059</t>
  </si>
  <si>
    <t>Piece monolithique; 0464-2003-002.dgn (Fond de boîte)</t>
  </si>
  <si>
    <t>540023491:252</t>
  </si>
  <si>
    <t>Trou de coulée Externe</t>
  </si>
  <si>
    <t>540108381ECM</t>
  </si>
  <si>
    <t>Retour porte de four #1 gauche</t>
  </si>
  <si>
    <t>Retour porte de four #1 droite</t>
  </si>
  <si>
    <t>BC20-21247</t>
  </si>
  <si>
    <t>Réparation dalot de transfert du F7</t>
  </si>
  <si>
    <t>340053280:172</t>
  </si>
  <si>
    <t>Marco Lafrance</t>
  </si>
  <si>
    <t>Releveur de béton (Lifters)</t>
  </si>
  <si>
    <t>Platine de béton 1"       ( 140 restants sur 200)</t>
  </si>
  <si>
    <t>Platine de béton 1½"    ( 140 restants sur 200)</t>
  </si>
  <si>
    <t>Ceba burner cover</t>
  </si>
  <si>
    <t>ALUBAR2020CM-0338</t>
  </si>
  <si>
    <t>Large tundish en Matriflo FSM ACX</t>
  </si>
  <si>
    <t>Travaux mécanique pour plaques de coulées</t>
  </si>
  <si>
    <t>Q2080010</t>
  </si>
  <si>
    <t>Q2080089</t>
  </si>
  <si>
    <t>ALUBAR2020PA-0054</t>
  </si>
  <si>
    <t>Porte de chargement liquide four C-D</t>
  </si>
  <si>
    <t>Reparation acier de corps piqueurs</t>
  </si>
  <si>
    <t>Mise en place béton sur corps piqueurs</t>
  </si>
  <si>
    <t>Dalot T MCG3 avec ceintures. TEST</t>
  </si>
  <si>
    <t>P19196 R01</t>
  </si>
  <si>
    <t>Conduit de dépoussiérage bétonné (1 de 2)</t>
  </si>
  <si>
    <t>Conduit de dépoussiérage bétonné (2 de 2)</t>
  </si>
  <si>
    <t>Mise en place du béton sur corps piqueur long (Usagé)</t>
  </si>
  <si>
    <t>Bouchon cônique</t>
  </si>
  <si>
    <t>540023491:254</t>
  </si>
  <si>
    <t>340053280:174</t>
  </si>
  <si>
    <t>Q2090015</t>
  </si>
  <si>
    <t>Babcock &amp; Wilcox</t>
  </si>
  <si>
    <t>367G</t>
  </si>
  <si>
    <t>Savage ram AS</t>
  </si>
  <si>
    <t>Rescobond 3000G</t>
  </si>
  <si>
    <t>Bouchon conique</t>
  </si>
  <si>
    <t>rouleau laine high pure 8#</t>
  </si>
  <si>
    <t>Mise en place du béton sur corps piqueur long (Neufs)</t>
  </si>
  <si>
    <t xml:space="preserve">Fonte de métal poche 10T </t>
  </si>
  <si>
    <t>ALUBAR2020GC 0023</t>
  </si>
  <si>
    <t>Poche coulée anodes #5 et #6</t>
  </si>
  <si>
    <t>540023491:253</t>
  </si>
  <si>
    <t>Retour Goulotte #4</t>
  </si>
  <si>
    <t>Armorcast 80 AL</t>
  </si>
  <si>
    <t>Q2090043</t>
  </si>
  <si>
    <t>540023491:257</t>
  </si>
  <si>
    <t>2700 Blvd. Talbot Suite 15</t>
  </si>
  <si>
    <t>G7H 5B1</t>
  </si>
  <si>
    <t>Briques whitacre greer  9 x 4½ x 2½</t>
  </si>
  <si>
    <t>Luc Blanchette</t>
  </si>
  <si>
    <t>70 Néron</t>
  </si>
  <si>
    <t>Retour Grinder</t>
  </si>
  <si>
    <t>Retour Full face</t>
  </si>
  <si>
    <t>Retour Guide pour banc de scie</t>
  </si>
  <si>
    <t>Yan Blanchette</t>
  </si>
  <si>
    <t>Retour bac de fonte</t>
  </si>
  <si>
    <t>Retour bac a crasse</t>
  </si>
  <si>
    <t xml:space="preserve"> coupe Dame drain de filtre </t>
  </si>
  <si>
    <t>Groupe Pro-B</t>
  </si>
  <si>
    <t>3535 Boul. L.-P. Normand</t>
  </si>
  <si>
    <t>G9B 0G8</t>
  </si>
  <si>
    <t>Ancrage "V" 6"</t>
  </si>
  <si>
    <t>Ancrage "V" 2½"</t>
  </si>
  <si>
    <t>Nathalie Lemelin</t>
  </si>
  <si>
    <t>Dalle de coin (1 x 48)</t>
  </si>
  <si>
    <t>540023491:259</t>
  </si>
  <si>
    <t>340053280:176</t>
  </si>
  <si>
    <t>Purlator #2044921</t>
  </si>
  <si>
    <t>Ciment refractaire lc 60</t>
  </si>
  <si>
    <t>Aiguille 1" long ondulée SS304 (44 lbs)</t>
  </si>
  <si>
    <t>Briques alumine 70%  9 x 4½ x 2½</t>
  </si>
  <si>
    <t>Boite isolant rigide</t>
  </si>
  <si>
    <t>Retour Filtre a dalle #2</t>
  </si>
  <si>
    <t>366A-Kruger TR</t>
  </si>
  <si>
    <t>retour  de dalot (1 coupes et 1grooves sur chaque)</t>
  </si>
  <si>
    <t>540023491:256</t>
  </si>
  <si>
    <t xml:space="preserve"> Brique d'ancrage 15"</t>
  </si>
  <si>
    <t>ZF-21689XS</t>
  </si>
  <si>
    <t>540102779ECM</t>
  </si>
  <si>
    <t>Retour porte de four homo fonderie</t>
  </si>
  <si>
    <t>retour  de dalot   (5 coupes et  7 grooves )</t>
  </si>
  <si>
    <t>Delta  MP-078  #73 - #74</t>
  </si>
  <si>
    <t>Q2090122</t>
  </si>
  <si>
    <t>Michel Poncet</t>
  </si>
  <si>
    <t>Hottes</t>
  </si>
  <si>
    <t>U220446</t>
  </si>
  <si>
    <t>Mouffle du bruleur</t>
  </si>
  <si>
    <t>Retour du Volet de cheminée</t>
  </si>
  <si>
    <t xml:space="preserve"> Retour du Joint Tournant </t>
  </si>
  <si>
    <t>Pi2 papier céramique 1/4 (125pi2/rouleau)</t>
  </si>
  <si>
    <t>Pi2 papier céramique 1/8 (250pi2/rouleau)</t>
  </si>
  <si>
    <t>Brique isolante 2800     3x4.5x9</t>
  </si>
  <si>
    <t>Brique isolante 2600     2.5x4.5x9</t>
  </si>
  <si>
    <t>Brique isolante 2300     3x4.5x9</t>
  </si>
  <si>
    <t>ZF-21701XS</t>
  </si>
  <si>
    <t xml:space="preserve">Couronne de béton 2 trous </t>
  </si>
  <si>
    <t xml:space="preserve">Couronne de béton 1 trous </t>
  </si>
  <si>
    <t>540023491:255</t>
  </si>
  <si>
    <t>boites de panneaux fibre céramique 48x24x½</t>
  </si>
  <si>
    <t>Poche coulée anodes #1 et #3</t>
  </si>
  <si>
    <t>Retour fonderie joint tournant pour four #7 à #10</t>
  </si>
  <si>
    <t>340053280:177</t>
  </si>
  <si>
    <t>340053280:178</t>
  </si>
  <si>
    <t>monobloc interieur "FAC3 et 4" CL. 1A9</t>
  </si>
  <si>
    <t>monobloc exterieur  "FAC3 et 4" CL. 1A9</t>
  </si>
  <si>
    <t>Brique alumine 70% 9x4,5x2,5</t>
  </si>
  <si>
    <t>CD228188</t>
  </si>
  <si>
    <t>Ville de Lévis</t>
  </si>
  <si>
    <t>Sac béton Fast Fire SiC 60 (50 lbs)</t>
  </si>
  <si>
    <t>M139052</t>
  </si>
  <si>
    <t>Flue cap insert</t>
  </si>
  <si>
    <t>Peep hole  (Flue cap insert)</t>
  </si>
  <si>
    <t xml:space="preserve">Fonte aluminium injecteur </t>
  </si>
  <si>
    <t>Q2090123</t>
  </si>
  <si>
    <t>Fast Fire 45 (3 x 1000#/palette)</t>
  </si>
  <si>
    <t>540023491:260</t>
  </si>
  <si>
    <t>Dalle de bout  (1 x 48)</t>
  </si>
  <si>
    <t>540110626ECM</t>
  </si>
  <si>
    <t xml:space="preserve"> Tuile plancher Furnacubes85 (fonderie)</t>
  </si>
  <si>
    <t>Q20A0057</t>
  </si>
  <si>
    <t>Poche coulée anodes #2 et #8</t>
  </si>
  <si>
    <t>092763 rev01</t>
  </si>
  <si>
    <t>Réfection Auge de déversement (MSO)</t>
  </si>
  <si>
    <t>retour  de dalot   (1 coupe et  1 groove )</t>
  </si>
  <si>
    <t>340053280:179</t>
  </si>
  <si>
    <t>Q20A0040</t>
  </si>
  <si>
    <t>Delta en vibrocast 85 ULM  #10</t>
  </si>
  <si>
    <t>Q20A0102</t>
  </si>
  <si>
    <t>Brique 9"x4½x2½ AL70</t>
  </si>
  <si>
    <t>540023491:261</t>
  </si>
  <si>
    <t>Réparation de cadre de passage de feu, décrochir et changer tige</t>
  </si>
  <si>
    <t>3502 Blv. Royal</t>
  </si>
  <si>
    <t>3201 av. de l'Aluminium</t>
  </si>
  <si>
    <t>G9N 0E9</t>
  </si>
  <si>
    <t>Paires blocs de voute 86'' (RÉSOLU MANIWAKI)</t>
  </si>
  <si>
    <t>Mise en place du béton sur corps piqueur long (Neuf)</t>
  </si>
  <si>
    <t>Vib ram 70 excédentaire suite à la transition de matériel</t>
  </si>
  <si>
    <t>ZF-21707XS</t>
  </si>
  <si>
    <t>Brique d'ancrages 15" Long</t>
  </si>
  <si>
    <t>Retour Porte #  8    pour réparation</t>
  </si>
  <si>
    <t>Retour Porte #  7    pour réparation</t>
  </si>
  <si>
    <t>F0002-131424</t>
  </si>
  <si>
    <t>540023491:258</t>
  </si>
  <si>
    <t>Cadre vertical (BAS)</t>
  </si>
  <si>
    <t>Arbec Division panneau OSB Shawinigan</t>
  </si>
  <si>
    <t>775 chemin de Turcotte</t>
  </si>
  <si>
    <t>C.P. 10040</t>
  </si>
  <si>
    <t>G9T 5K4</t>
  </si>
  <si>
    <t>G9T 5K7</t>
  </si>
  <si>
    <t>PO-0011964</t>
  </si>
  <si>
    <t>Cheminée + Couvercle</t>
  </si>
  <si>
    <t xml:space="preserve"> Meulages  de  6 barrages</t>
  </si>
  <si>
    <t>Couvercles préchauffeur</t>
  </si>
  <si>
    <t>retour volets de cheminées</t>
  </si>
  <si>
    <t>540023491:263</t>
  </si>
  <si>
    <t>340053280:180</t>
  </si>
  <si>
    <t>Boulangerie Au Son du Pain</t>
  </si>
  <si>
    <t>110 chemin des Fondateurs</t>
  </si>
  <si>
    <t>La Minerve</t>
  </si>
  <si>
    <t>J0T 1S0</t>
  </si>
  <si>
    <t>Christian Comeau</t>
  </si>
  <si>
    <t>Lot de 8 dalles 14,25x19x0,75</t>
  </si>
  <si>
    <t>Didurit M57AL8CD</t>
  </si>
  <si>
    <t>Armorcast 80AL</t>
  </si>
  <si>
    <t>Sacs de sable de 10 kg</t>
  </si>
  <si>
    <t>540023491:262</t>
  </si>
  <si>
    <t xml:space="preserve">Retour de deux dalle de plancher </t>
  </si>
  <si>
    <t>Retour Dallot de coulée ( Guy Dubois )</t>
  </si>
  <si>
    <t>SVE 59557 JGÉ</t>
  </si>
  <si>
    <t>Q20A013</t>
  </si>
  <si>
    <t>540023491:264</t>
  </si>
  <si>
    <t>Dalle de bout ( 4 x 48 )</t>
  </si>
  <si>
    <t>BC20-22004</t>
  </si>
  <si>
    <t xml:space="preserve">Dalot de transfert </t>
  </si>
  <si>
    <t>Dalle de bout ( 3 x 48 )</t>
  </si>
  <si>
    <t>Retour de la benne de nettoyage fonderie modifier</t>
  </si>
  <si>
    <t>Ancrage en "V"  3" x dia 5/16"  SS310</t>
  </si>
  <si>
    <t>Ancrage en "V"  2" x dia ¼"  SS310</t>
  </si>
  <si>
    <t>Bouchons de silicone ¼"</t>
  </si>
  <si>
    <t>Bouchons de silicone 5/16"</t>
  </si>
  <si>
    <t>Dalle de bout ( 1 x 48 )</t>
  </si>
  <si>
    <t>FONDERIE</t>
  </si>
  <si>
    <t>Retour filtre a dalle #5</t>
  </si>
  <si>
    <t xml:space="preserve"> Envoie  Hotte de four pour reparation</t>
  </si>
  <si>
    <t>SILICIUM</t>
  </si>
  <si>
    <t>Retour du joint tournant</t>
  </si>
  <si>
    <t>Modification du moule poche de coulée:</t>
  </si>
  <si>
    <t>- Arrondir les bas des 2 becs</t>
  </si>
  <si>
    <t>- Ajouts de petits panneaux pour épaissir les côtés de becs</t>
  </si>
  <si>
    <t>192$ pour de modification de 24 cadres de monobloc F1 en F2</t>
  </si>
  <si>
    <t>340053280:181</t>
  </si>
  <si>
    <t>CD239488</t>
  </si>
  <si>
    <t>Bloc de protection des buses Airchoc</t>
  </si>
  <si>
    <t>Moule</t>
  </si>
  <si>
    <t>poche de coulée four junker scellement cathode brasquage</t>
  </si>
  <si>
    <t>Retour Goulotte #10</t>
  </si>
  <si>
    <t>Dalle de bout ( 2 x 48 )</t>
  </si>
  <si>
    <t>540023491:265</t>
  </si>
  <si>
    <t>Cadre vertical (haut) coté gauche</t>
  </si>
  <si>
    <t>Retour volet cheminé #4</t>
  </si>
  <si>
    <t>Daniel Caron</t>
  </si>
  <si>
    <t>Reparation Hotte</t>
  </si>
  <si>
    <t>A/S de Daniel Caron  S3i</t>
  </si>
  <si>
    <t>540023491:266</t>
  </si>
  <si>
    <t>Cadre vertical BAS</t>
  </si>
  <si>
    <t>Retour joint tournant pour four 7 à 10</t>
  </si>
  <si>
    <t>Retour porte de four #7</t>
  </si>
  <si>
    <t>Retour porte de four #8</t>
  </si>
  <si>
    <t>Retour joint tournant pour four 1 a 6</t>
  </si>
  <si>
    <t>Q20B0058</t>
  </si>
  <si>
    <t>20-6778</t>
  </si>
  <si>
    <t>HTZ-8-1</t>
  </si>
  <si>
    <t>Boites de laine céramique</t>
  </si>
  <si>
    <t>ALEXPRESS</t>
  </si>
  <si>
    <t>Retour dalot (4 coupes et 4 grooves)</t>
  </si>
  <si>
    <t>envoyer radio Kenwood NX-10 pour reparation</t>
  </si>
  <si>
    <t>Groupe CLR</t>
  </si>
  <si>
    <t>Papier ceramique 1/8 x 2" x 25'</t>
  </si>
  <si>
    <t xml:space="preserve"> Brique réfractaire 2½ x 4½ x 9</t>
  </si>
  <si>
    <t>Béton réfractaire Pacocast 28Li en 55lbs</t>
  </si>
  <si>
    <t>Mortier refractaire en 55lbs</t>
  </si>
  <si>
    <t xml:space="preserve"> Brique réfractaire 1-1/4 x 4½ x 9</t>
  </si>
  <si>
    <t>CM158000005274</t>
  </si>
  <si>
    <t>brique isolante 9 x 4½ x 2½</t>
  </si>
  <si>
    <t>ciment refractaire pacocast 28Li</t>
  </si>
  <si>
    <t>brique refractaire 9 x 4½ x 2½</t>
  </si>
  <si>
    <t>20-164-0013</t>
  </si>
  <si>
    <t>Delta  MP-078   #75-#76</t>
  </si>
  <si>
    <t>Boite aiguilles 1'' ss304</t>
  </si>
  <si>
    <t>Retour Porte de four #15</t>
  </si>
  <si>
    <t>Retour Porte de four #20</t>
  </si>
  <si>
    <t>Retour Vollet papillon 7 à 10</t>
  </si>
  <si>
    <t>540023491:267</t>
  </si>
  <si>
    <t>Retour poche alpur #2</t>
  </si>
  <si>
    <t>Q20B0034</t>
  </si>
  <si>
    <t>340053280:182</t>
  </si>
  <si>
    <t>Module de laine SW HT 305x1500x254 16# "U" + 5 kit ancrage</t>
  </si>
  <si>
    <t>Pacocast 28Li</t>
  </si>
  <si>
    <t>540023491:268</t>
  </si>
  <si>
    <t>340053280:183</t>
  </si>
  <si>
    <t>Retour joint tournant</t>
  </si>
  <si>
    <t>340211944CM</t>
  </si>
  <si>
    <t xml:space="preserve">Porte four de maintien </t>
  </si>
  <si>
    <t>Plastic 70 Blue</t>
  </si>
  <si>
    <t>lbs aiguilles 1'' ss304</t>
  </si>
  <si>
    <t>Ancrage en V 3'' x 5/16'' x SS310</t>
  </si>
  <si>
    <t>M139768</t>
  </si>
  <si>
    <t>M139860</t>
  </si>
  <si>
    <t>Meme palette que BO#10406</t>
  </si>
  <si>
    <t>Sur la meme palette que BOL#10406</t>
  </si>
  <si>
    <t>J-R Beaulieu</t>
  </si>
  <si>
    <t>Q20B8119</t>
  </si>
  <si>
    <t>Fourniture béton gunitage passerelle</t>
  </si>
  <si>
    <t>Meme palette que BO#10417</t>
  </si>
  <si>
    <t>Cadre vertical (haut) coté droit</t>
  </si>
  <si>
    <t>20-164-0011 entente#110-53325</t>
  </si>
  <si>
    <t>Location de roulotte</t>
  </si>
  <si>
    <t>G9N 0G2</t>
  </si>
  <si>
    <t>ZF-21726XS</t>
  </si>
  <si>
    <t>Superwool Moldable Tube 310ml</t>
  </si>
  <si>
    <t>340053280:184</t>
  </si>
  <si>
    <t>Brique alumine 70% 9x4,5x2,5 - AL70</t>
  </si>
  <si>
    <t>Boites plastique 90</t>
  </si>
  <si>
    <t>TST OVERLAND #114117</t>
  </si>
  <si>
    <t>Casier postal #69</t>
  </si>
  <si>
    <t>H3C 2R5</t>
  </si>
  <si>
    <t>Retour Goulotte #7</t>
  </si>
  <si>
    <t>Dalle de coté (2 x 164)</t>
  </si>
  <si>
    <t>540023491:270</t>
  </si>
  <si>
    <t>Poche coulée anodes #2 et # 8</t>
  </si>
  <si>
    <t>F0002-132660</t>
  </si>
  <si>
    <t>7-00-806-61</t>
  </si>
  <si>
    <t>Coulage beton+Bague+Boulonnerie+Grillage</t>
  </si>
  <si>
    <t>Cuisson de 30 corps piqueurs</t>
  </si>
  <si>
    <t>boites papier céramique ¼"</t>
  </si>
  <si>
    <t>Q20C0117</t>
  </si>
  <si>
    <t>75225486OC</t>
  </si>
  <si>
    <t>panneaux de Remplacement heatshid four 2</t>
  </si>
  <si>
    <t>75225242OC</t>
  </si>
  <si>
    <t>Réparation du dégazeur</t>
  </si>
  <si>
    <t>Supplement pour transport du dimanche 27 déc. 2020</t>
  </si>
  <si>
    <t>Brique Whitacre geer 9 x 4½ x 2¼  (palette de 500)</t>
  </si>
  <si>
    <t>Panneau 1900°f  1"  (10 x 12 panneaux)</t>
  </si>
  <si>
    <t>Twisslock SS310</t>
  </si>
  <si>
    <t>540023491:269</t>
  </si>
  <si>
    <t>540111951ECM</t>
  </si>
  <si>
    <t>Brique isolante pour conduite de cheminée four de maintien</t>
  </si>
  <si>
    <t>fabrication de cadres de monobloc centre</t>
  </si>
  <si>
    <t>Ciment réfractaire Mincast 60LC (50 lbs)</t>
  </si>
  <si>
    <t>Poche de coulée cathode</t>
  </si>
  <si>
    <t>Retour poche alpur #1</t>
  </si>
  <si>
    <t>ZF-21728XS</t>
  </si>
  <si>
    <t>Briques d'ancrages 15"</t>
  </si>
  <si>
    <t>C-Clip pour brique d'ancrage en SS</t>
  </si>
  <si>
    <t>Q20C0135</t>
  </si>
  <si>
    <t>Fast Fire 45 (2 x 1500#/palette)</t>
  </si>
  <si>
    <t>Transport (4500825998)</t>
  </si>
  <si>
    <t>PO159558</t>
  </si>
  <si>
    <t>340053280:185</t>
  </si>
  <si>
    <t>Dallette de coté (3 x 164)</t>
  </si>
  <si>
    <t>Poche coulée anodes #4 et #7 AVEC THERMOCOUPLES</t>
  </si>
  <si>
    <t>540023491:271</t>
  </si>
  <si>
    <t>Retour goulotte #8</t>
  </si>
  <si>
    <t>Petite Tundish carre</t>
  </si>
  <si>
    <t>ZF-21725XS</t>
  </si>
  <si>
    <t>Refractory brick:   Isolante 9" x 4,5" x 2,5"</t>
  </si>
  <si>
    <t>Tableau du 11 janvier 2021</t>
  </si>
  <si>
    <t>BOL #10472</t>
  </si>
  <si>
    <t>Crédit pour utilisation de cadres récupéré Phase 1: 2 756$</t>
  </si>
  <si>
    <t>Crédit 61$/cadre</t>
  </si>
  <si>
    <t>Crédit pour utilisation de cadres récupéré Phase 2: 8 686$</t>
  </si>
  <si>
    <t>T</t>
  </si>
  <si>
    <t>Droit</t>
  </si>
  <si>
    <t>MCG3</t>
  </si>
  <si>
    <t>T59</t>
  </si>
  <si>
    <t>Droit R4</t>
  </si>
  <si>
    <t>Joint pour couvercle de poche alpur</t>
  </si>
  <si>
    <t>URGENT PRÉVENIR RÉMI ST-GELAIS</t>
  </si>
  <si>
    <t>Q2110073</t>
  </si>
  <si>
    <t>BC20-20828</t>
  </si>
  <si>
    <t>Réparer acier et refractaire base de carneau</t>
  </si>
  <si>
    <t>Réparer acier coude carneau</t>
  </si>
  <si>
    <t>Refaire base carneau</t>
  </si>
  <si>
    <t>340053280:186</t>
  </si>
  <si>
    <t>540113949ECM</t>
  </si>
  <si>
    <t>Tuiles de plancher pour devant fours fonderie</t>
  </si>
  <si>
    <t>540023491:274</t>
  </si>
  <si>
    <t>Platines</t>
  </si>
  <si>
    <t>Q2118077</t>
  </si>
  <si>
    <t>palettes de rescocast 8 en 50Lbs</t>
  </si>
  <si>
    <t>Bloc de seuil de chargement liquide</t>
  </si>
  <si>
    <t>Auge de deversement de la grande auge</t>
  </si>
  <si>
    <t>540023491:272</t>
  </si>
  <si>
    <t>ASS.: MAXIME St-ARNAULT</t>
  </si>
  <si>
    <t>2 x Coude 90°</t>
  </si>
  <si>
    <t>6 x pipe 3"x10'</t>
  </si>
  <si>
    <t>2 x Coude 45°</t>
  </si>
  <si>
    <t>10 x Clam 3"</t>
  </si>
  <si>
    <t>1 x Hose à béton 3"x10'</t>
  </si>
  <si>
    <t>Conduit perm. Shotcrete comprend:</t>
  </si>
  <si>
    <t>Pinard &amp; Frère</t>
  </si>
  <si>
    <t>12pi2 papier ceramique ¼"</t>
  </si>
  <si>
    <t>Barrage 8''</t>
  </si>
  <si>
    <t>SVE 60663 JGÉ</t>
  </si>
  <si>
    <t>LL module SW HT 638L x 359w x 241h (MM)</t>
  </si>
  <si>
    <t>LL module SW HT 638L x 295w x 241h (MM)</t>
  </si>
  <si>
    <t>LL module SW HT 1086L x 203w x 241h (MM)</t>
  </si>
  <si>
    <r>
      <t xml:space="preserve">Delta  MP-078   #A77 et #A78 </t>
    </r>
    <r>
      <rPr>
        <b/>
        <sz val="10"/>
        <rFont val="Arial"/>
        <family val="2"/>
      </rPr>
      <t>AVEC AIGUILLES</t>
    </r>
  </si>
  <si>
    <t>MINIMAX 1892946044</t>
  </si>
  <si>
    <t xml:space="preserve">Brique whitacre geer 9 x 4½ x 2¼  </t>
  </si>
  <si>
    <t>Brique isolante 2300  9"x4,5"x2,5"</t>
  </si>
  <si>
    <t>Q2110150</t>
  </si>
  <si>
    <t>M140882</t>
  </si>
  <si>
    <t>Savage RAM AS</t>
  </si>
  <si>
    <t xml:space="preserve">Mincast 60LC </t>
  </si>
  <si>
    <t>INTERNORD #U021</t>
  </si>
  <si>
    <t>540023491:273</t>
  </si>
  <si>
    <t>Cadre verticale (Haut) coté Gauche</t>
  </si>
  <si>
    <t>Cadre verticale (Haut) coté Droit</t>
  </si>
  <si>
    <t>GSD6321280</t>
  </si>
  <si>
    <t>Dallette de coté (2 x 164)</t>
  </si>
  <si>
    <t xml:space="preserve">Dallette de coin </t>
  </si>
  <si>
    <t>540023491:276</t>
  </si>
  <si>
    <t>impact pad</t>
  </si>
  <si>
    <t>20-164-0028</t>
  </si>
  <si>
    <t>Brique réfractaire isolante 2½ x 4½ x 9</t>
  </si>
  <si>
    <t>Brique réfractaire pleine  2½ x 4½ x 9</t>
  </si>
  <si>
    <t>CCQ 2021-038</t>
  </si>
  <si>
    <t xml:space="preserve">brique refractaire 2.5x4.5x9" </t>
  </si>
  <si>
    <t xml:space="preserve">ciment plastic 25Kg </t>
  </si>
  <si>
    <t>brique refractaire VARIÉES</t>
  </si>
  <si>
    <t>Retour porte four #1</t>
  </si>
  <si>
    <t>Brique refractaire whitacre greer 9x4½x2½</t>
  </si>
  <si>
    <t>Brique refractaire 9x4½x1¼</t>
  </si>
  <si>
    <t>support a racle triple</t>
  </si>
  <si>
    <t>garde fourche retourneurs</t>
  </si>
  <si>
    <t>Blocs béton 310x250x130</t>
  </si>
  <si>
    <t>340053280:187</t>
  </si>
  <si>
    <t>Q2120027</t>
  </si>
  <si>
    <t>C07</t>
  </si>
  <si>
    <t>boites aiguille en acier inoxydable</t>
  </si>
  <si>
    <t>Q2128029</t>
  </si>
  <si>
    <t>rouleaux laine ceramique 1"x24"x300" 8Lbs</t>
  </si>
  <si>
    <t>Brique de cadre #91402</t>
  </si>
  <si>
    <t>Brique de cadre #91304</t>
  </si>
  <si>
    <t>Brique de cadre #91354</t>
  </si>
  <si>
    <t xml:space="preserve"> YVES  TREMBLAY</t>
  </si>
  <si>
    <t xml:space="preserve">A/S   </t>
  </si>
  <si>
    <t>Quartier avec bec de haut de four</t>
  </si>
  <si>
    <t>PA-0000718</t>
  </si>
  <si>
    <t>kit de 4 pour fond de four</t>
  </si>
  <si>
    <t>F0002-133418</t>
  </si>
  <si>
    <t>340053280:188</t>
  </si>
  <si>
    <t>Q2120062</t>
  </si>
  <si>
    <t>Joint tournant pour four 7 a 10</t>
  </si>
  <si>
    <t>5401141100ECM</t>
  </si>
  <si>
    <t>GSD642497-RB</t>
  </si>
  <si>
    <t>Retour volet cheminé</t>
  </si>
  <si>
    <t>540114731ECM</t>
  </si>
  <si>
    <t>Lintel   DWG: A-500421-JM</t>
  </si>
  <si>
    <t>Door Jamb   DWG: A-500419-JM</t>
  </si>
  <si>
    <t>Center door panel    DWG: A-500416-JM</t>
  </si>
  <si>
    <t>Door port plug     DWG: A-500418-JM</t>
  </si>
  <si>
    <t>Outer door panel with port DWG: A-500417-JM</t>
  </si>
  <si>
    <t>Face jamb  DWG: A-500420-JM</t>
  </si>
  <si>
    <t>B21840</t>
  </si>
  <si>
    <t>boite de tadpole d'étanchéité de laine</t>
  </si>
  <si>
    <t>BC21-22978</t>
  </si>
  <si>
    <t>Briser le réfractaire à l'interieur de la porte</t>
  </si>
  <si>
    <t>Massena NY 13662  **Must be ship on a flat bed**</t>
  </si>
  <si>
    <t>QC1881C21</t>
  </si>
  <si>
    <t xml:space="preserve">Boite laine Durablanket "S"  </t>
  </si>
  <si>
    <t>540023491:278</t>
  </si>
  <si>
    <t>Dalle de bout (4 x 48 )</t>
  </si>
  <si>
    <t>dalle de coté (3 x 164)</t>
  </si>
  <si>
    <t>Large tundish  "TEST"</t>
  </si>
  <si>
    <t>540114658ECM</t>
  </si>
  <si>
    <t>Covercle d'ouvreaux</t>
  </si>
  <si>
    <t>Retour Poche Alpur #2</t>
  </si>
  <si>
    <t>Brique isolante 9x4½x2,5</t>
  </si>
  <si>
    <t>Brique refractaire ARCH 2A 9x4½x2,5</t>
  </si>
  <si>
    <t>Laine refractaire isolante ½" rouleau de 15'</t>
  </si>
  <si>
    <t>ZMS-24782PM</t>
  </si>
  <si>
    <t>Delta en vibrocast 85 ULM  #11</t>
  </si>
  <si>
    <t>540023491:279</t>
  </si>
  <si>
    <t>Retour Couvercle electrique pour filtre a dalle</t>
  </si>
  <si>
    <t>540023491:277</t>
  </si>
  <si>
    <t xml:space="preserve"> bac a crasse</t>
  </si>
  <si>
    <t>bac de fonte</t>
  </si>
  <si>
    <t>lingot aluminium</t>
  </si>
  <si>
    <t>340053280:189</t>
  </si>
  <si>
    <t>20-164-0048 entente#110-53326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</si>
</sst>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#,##0.00\ &quot;€&quot;;[Red]\-#,##0.00\ &quot;€&quot;"/>
    <numFmt numFmtId="164" formatCode="#,##0.00\ &quot;$&quot;_);[Red]\(#,##0.00\ &quot;$&quot;\)"/>
    <numFmt numFmtId="165" formatCode="#,##0.00\ &quot;$&quot;_-"/>
    <numFmt numFmtId="166" formatCode="#,##0.00\ &quot;$&quot;_-;[Red]#,##0.00\ &quot;$&quot;\-"/>
    <numFmt numFmtId="167" formatCode="#,##0\ &quot;$&quot;_-;[Red]#,##0\ &quot;$&quot;\-"/>
    <numFmt numFmtId="168" formatCode="d/mmm/yy"/>
    <numFmt numFmtId="169" formatCode="0.0"/>
    <numFmt numFmtId="170" formatCode="[$-F800]dddd\,\ mmmm\ dd\,\ yyyy"/>
    <numFmt numFmtId="171" formatCode="[$-C0C]d\ mmm\ yyyy;@"/>
    <numFmt numFmtId="172" formatCode="#,##0.00\ &quot;$&quot;"/>
    <numFmt numFmtId="173" formatCode="_-* #,##0.00\ &quot;$&quot;_-;_-* #,##0.00\ &quot;$&quot;\-;_-* &quot;-&quot;??\ &quot;$&quot;_-;_-@_-"/>
  </numFmts>
  <fonts count="44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trike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0"/>
      <color indexed="8"/>
      <name val="Arial"/>
      <family val="2"/>
    </font>
    <font>
      <sz val="10"/>
      <color rgb="FF031209"/>
      <name val="Inherit"/>
    </font>
    <font>
      <sz val="10"/>
      <color rgb="FF1F497D"/>
      <name val="Arial"/>
      <family val="2"/>
    </font>
    <font>
      <sz val="10"/>
      <color rgb="FF222222"/>
      <name val="Arial"/>
      <family val="2"/>
    </font>
    <font>
      <sz val="11"/>
      <color rgb="FF1F497D"/>
      <name val="Calibri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173" fontId="5" fillId="0" borderId="0" applyFont="0" applyFill="0" applyBorder="0" applyAlignment="0" applyProtection="0"/>
  </cellStyleXfs>
  <cellXfs count="559">
    <xf numFmtId="0" fontId="0" fillId="0" borderId="0" xfId="0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6" xfId="1" applyFont="1" applyBorder="1"/>
    <xf numFmtId="0" fontId="1" fillId="0" borderId="23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26" xfId="0" applyFont="1" applyBorder="1"/>
    <xf numFmtId="0" fontId="12" fillId="0" borderId="27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0" xfId="0" applyFont="1" applyBorder="1" applyAlignment="1">
      <alignment wrapText="1"/>
    </xf>
    <xf numFmtId="0" fontId="12" fillId="0" borderId="0" xfId="0" applyFont="1" applyAlignment="1"/>
    <xf numFmtId="0" fontId="4" fillId="0" borderId="0" xfId="3" applyFont="1" applyAlignment="1">
      <alignment horizontal="center"/>
    </xf>
    <xf numFmtId="0" fontId="3" fillId="0" borderId="0" xfId="2" applyAlignment="1" applyProtection="1"/>
    <xf numFmtId="0" fontId="4" fillId="0" borderId="0" xfId="3" applyFont="1"/>
    <xf numFmtId="0" fontId="5" fillId="0" borderId="0" xfId="3" applyAlignment="1">
      <alignment horizontal="center"/>
    </xf>
    <xf numFmtId="0" fontId="5" fillId="0" borderId="0" xfId="3"/>
    <xf numFmtId="0" fontId="15" fillId="0" borderId="0" xfId="3" applyFont="1"/>
    <xf numFmtId="0" fontId="5" fillId="0" borderId="0" xfId="3" applyAlignment="1">
      <alignment horizontal="left"/>
    </xf>
    <xf numFmtId="0" fontId="16" fillId="0" borderId="0" xfId="3" applyFont="1"/>
    <xf numFmtId="0" fontId="16" fillId="0" borderId="0" xfId="3" applyFont="1" applyAlignment="1">
      <alignment horizontal="center"/>
    </xf>
    <xf numFmtId="0" fontId="5" fillId="5" borderId="0" xfId="3" applyFill="1" applyAlignment="1">
      <alignment horizontal="center"/>
    </xf>
    <xf numFmtId="0" fontId="5" fillId="3" borderId="0" xfId="3" applyFill="1" applyAlignment="1">
      <alignment horizontal="center"/>
    </xf>
    <xf numFmtId="0" fontId="5" fillId="3" borderId="0" xfId="3" applyFill="1"/>
    <xf numFmtId="0" fontId="17" fillId="0" borderId="0" xfId="3" applyFont="1"/>
    <xf numFmtId="0" fontId="18" fillId="0" borderId="0" xfId="3" applyFont="1"/>
    <xf numFmtId="0" fontId="6" fillId="0" borderId="0" xfId="3" applyFont="1" applyAlignment="1">
      <alignment horizontal="left" vertical="center" indent="6"/>
    </xf>
    <xf numFmtId="0" fontId="6" fillId="0" borderId="0" xfId="3" applyFont="1" applyAlignment="1">
      <alignment vertical="center"/>
    </xf>
    <xf numFmtId="0" fontId="19" fillId="0" borderId="0" xfId="3" applyFont="1" applyAlignment="1">
      <alignment horizontal="left" vertical="center" indent="6"/>
    </xf>
    <xf numFmtId="0" fontId="5" fillId="5" borderId="0" xfId="3" applyFill="1"/>
    <xf numFmtId="0" fontId="20" fillId="0" borderId="0" xfId="3" applyFont="1"/>
    <xf numFmtId="0" fontId="4" fillId="0" borderId="7" xfId="3" applyFont="1" applyBorder="1" applyAlignment="1">
      <alignment horizontal="center"/>
    </xf>
    <xf numFmtId="0" fontId="5" fillId="0" borderId="7" xfId="3" applyBorder="1" applyAlignment="1">
      <alignment horizontal="center"/>
    </xf>
    <xf numFmtId="15" fontId="5" fillId="0" borderId="7" xfId="3" applyNumberFormat="1" applyBorder="1" applyAlignment="1">
      <alignment horizontal="center"/>
    </xf>
    <xf numFmtId="15" fontId="5" fillId="6" borderId="7" xfId="3" applyNumberFormat="1" applyFill="1" applyBorder="1" applyAlignment="1">
      <alignment horizontal="center"/>
    </xf>
    <xf numFmtId="0" fontId="5" fillId="6" borderId="7" xfId="3" applyFill="1" applyBorder="1" applyAlignment="1">
      <alignment horizontal="center"/>
    </xf>
    <xf numFmtId="0" fontId="5" fillId="2" borderId="0" xfId="3" applyFill="1"/>
    <xf numFmtId="15" fontId="5" fillId="7" borderId="7" xfId="3" applyNumberFormat="1" applyFill="1" applyBorder="1" applyAlignment="1">
      <alignment horizontal="center"/>
    </xf>
    <xf numFmtId="0" fontId="5" fillId="7" borderId="7" xfId="3" applyFill="1" applyBorder="1" applyAlignment="1">
      <alignment horizontal="center"/>
    </xf>
    <xf numFmtId="15" fontId="5" fillId="8" borderId="7" xfId="3" applyNumberFormat="1" applyFill="1" applyBorder="1" applyAlignment="1">
      <alignment horizontal="center"/>
    </xf>
    <xf numFmtId="0" fontId="5" fillId="8" borderId="7" xfId="3" applyFill="1" applyBorder="1" applyAlignment="1">
      <alignment horizontal="center"/>
    </xf>
    <xf numFmtId="0" fontId="21" fillId="0" borderId="7" xfId="3" applyFont="1" applyBorder="1" applyAlignment="1">
      <alignment horizontal="center"/>
    </xf>
    <xf numFmtId="15" fontId="5" fillId="0" borderId="7" xfId="3" quotePrefix="1" applyNumberFormat="1" applyBorder="1" applyAlignment="1">
      <alignment horizontal="center"/>
    </xf>
    <xf numFmtId="0" fontId="5" fillId="0" borderId="7" xfId="3" quotePrefix="1" applyBorder="1" applyAlignment="1">
      <alignment horizontal="center"/>
    </xf>
    <xf numFmtId="49" fontId="21" fillId="0" borderId="7" xfId="3" applyNumberFormat="1" applyFont="1" applyBorder="1" applyAlignment="1">
      <alignment horizontal="center"/>
    </xf>
    <xf numFmtId="0" fontId="5" fillId="3" borderId="7" xfId="3" applyFill="1" applyBorder="1" applyAlignment="1">
      <alignment horizontal="center"/>
    </xf>
    <xf numFmtId="0" fontId="4" fillId="0" borderId="7" xfId="3" applyFont="1" applyBorder="1" applyAlignment="1">
      <alignment horizontal="center" vertical="center"/>
    </xf>
    <xf numFmtId="0" fontId="5" fillId="0" borderId="7" xfId="3" applyBorder="1" applyAlignment="1">
      <alignment horizontal="center" vertical="center"/>
    </xf>
    <xf numFmtId="0" fontId="4" fillId="3" borderId="0" xfId="3" applyFont="1" applyFill="1"/>
    <xf numFmtId="0" fontId="9" fillId="0" borderId="0" xfId="3" applyFont="1" applyAlignment="1">
      <alignment horizontal="center"/>
    </xf>
    <xf numFmtId="168" fontId="9" fillId="0" borderId="0" xfId="3" applyNumberFormat="1" applyFont="1" applyAlignment="1">
      <alignment horizontal="center"/>
    </xf>
    <xf numFmtId="172" fontId="9" fillId="0" borderId="0" xfId="3" applyNumberFormat="1" applyFont="1" applyAlignment="1">
      <alignment horizontal="center"/>
    </xf>
    <xf numFmtId="0" fontId="5" fillId="0" borderId="7" xfId="3" applyBorder="1"/>
    <xf numFmtId="0" fontId="9" fillId="0" borderId="0" xfId="3" applyFont="1" applyAlignment="1">
      <alignment horizontal="left"/>
    </xf>
    <xf numFmtId="3" fontId="9" fillId="0" borderId="0" xfId="3" applyNumberFormat="1" applyFont="1" applyAlignment="1">
      <alignment horizontal="center"/>
    </xf>
    <xf numFmtId="15" fontId="9" fillId="0" borderId="0" xfId="3" applyNumberFormat="1" applyFont="1" applyAlignment="1">
      <alignment horizontal="center"/>
    </xf>
    <xf numFmtId="172" fontId="5" fillId="0" borderId="0" xfId="3" applyNumberFormat="1" applyAlignment="1">
      <alignment horizontal="center"/>
    </xf>
    <xf numFmtId="0" fontId="9" fillId="0" borderId="0" xfId="3" applyFont="1"/>
    <xf numFmtId="16" fontId="9" fillId="0" borderId="0" xfId="3" applyNumberFormat="1" applyFont="1"/>
    <xf numFmtId="16" fontId="5" fillId="0" borderId="0" xfId="3" applyNumberFormat="1"/>
    <xf numFmtId="0" fontId="9" fillId="0" borderId="7" xfId="3" applyFont="1" applyBorder="1" applyAlignment="1">
      <alignment horizontal="center" vertical="center"/>
    </xf>
    <xf numFmtId="0" fontId="4" fillId="0" borderId="7" xfId="3" applyFont="1" applyBorder="1" applyAlignment="1">
      <alignment horizontal="center" vertical="center" wrapText="1"/>
    </xf>
    <xf numFmtId="0" fontId="5" fillId="0" borderId="7" xfId="3" applyBorder="1" applyAlignment="1">
      <alignment horizontal="left"/>
    </xf>
    <xf numFmtId="0" fontId="9" fillId="0" borderId="38" xfId="3" applyFont="1" applyBorder="1" applyAlignment="1">
      <alignment horizontal="center" vertical="center"/>
    </xf>
    <xf numFmtId="0" fontId="5" fillId="0" borderId="39" xfId="3" applyBorder="1"/>
    <xf numFmtId="0" fontId="5" fillId="0" borderId="40" xfId="3" applyBorder="1" applyAlignment="1">
      <alignment horizontal="center" vertical="center"/>
    </xf>
    <xf numFmtId="0" fontId="5" fillId="0" borderId="41" xfId="3" applyBorder="1" applyAlignment="1">
      <alignment horizontal="center" vertical="center"/>
    </xf>
    <xf numFmtId="0" fontId="5" fillId="0" borderId="42" xfId="3" applyBorder="1"/>
    <xf numFmtId="0" fontId="5" fillId="0" borderId="43" xfId="3" applyBorder="1"/>
    <xf numFmtId="0" fontId="5" fillId="0" borderId="44" xfId="3" applyBorder="1"/>
    <xf numFmtId="3" fontId="5" fillId="0" borderId="0" xfId="3" applyNumberFormat="1" applyAlignment="1">
      <alignment horizontal="center"/>
    </xf>
    <xf numFmtId="15" fontId="5" fillId="0" borderId="0" xfId="3" applyNumberFormat="1" applyAlignment="1">
      <alignment horizontal="center"/>
    </xf>
    <xf numFmtId="0" fontId="5" fillId="0" borderId="25" xfId="3" applyBorder="1"/>
    <xf numFmtId="0" fontId="5" fillId="0" borderId="38" xfId="3" applyBorder="1" applyAlignment="1">
      <alignment horizontal="center" vertical="center"/>
    </xf>
    <xf numFmtId="0" fontId="5" fillId="0" borderId="40" xfId="3" applyBorder="1" applyAlignment="1">
      <alignment horizontal="center"/>
    </xf>
    <xf numFmtId="0" fontId="5" fillId="0" borderId="40" xfId="3" applyBorder="1" applyAlignment="1">
      <alignment horizontal="left"/>
    </xf>
    <xf numFmtId="15" fontId="5" fillId="0" borderId="40" xfId="3" applyNumberFormat="1" applyBorder="1" applyAlignment="1">
      <alignment horizontal="center"/>
    </xf>
    <xf numFmtId="0" fontId="5" fillId="0" borderId="0" xfId="3" applyAlignment="1">
      <alignment horizontal="center" vertical="center"/>
    </xf>
    <xf numFmtId="1" fontId="5" fillId="0" borderId="0" xfId="3" applyNumberFormat="1" applyAlignment="1">
      <alignment horizontal="center"/>
    </xf>
    <xf numFmtId="0" fontId="4" fillId="0" borderId="43" xfId="3" applyFont="1" applyBorder="1" applyAlignment="1">
      <alignment horizontal="center"/>
    </xf>
    <xf numFmtId="0" fontId="4" fillId="0" borderId="44" xfId="3" applyFont="1" applyBorder="1" applyAlignment="1">
      <alignment horizontal="center"/>
    </xf>
    <xf numFmtId="173" fontId="0" fillId="0" borderId="25" xfId="4" applyFont="1" applyBorder="1"/>
    <xf numFmtId="1" fontId="5" fillId="0" borderId="7" xfId="3" applyNumberFormat="1" applyBorder="1" applyAlignment="1">
      <alignment horizontal="center"/>
    </xf>
    <xf numFmtId="1" fontId="5" fillId="0" borderId="40" xfId="3" applyNumberFormat="1" applyBorder="1" applyAlignment="1">
      <alignment horizontal="center"/>
    </xf>
    <xf numFmtId="0" fontId="5" fillId="0" borderId="45" xfId="3" applyBorder="1" applyAlignment="1">
      <alignment horizontal="center"/>
    </xf>
    <xf numFmtId="1" fontId="5" fillId="0" borderId="45" xfId="3" applyNumberFormat="1" applyBorder="1" applyAlignment="1">
      <alignment horizontal="center"/>
    </xf>
    <xf numFmtId="0" fontId="5" fillId="0" borderId="45" xfId="3" applyBorder="1" applyAlignment="1">
      <alignment horizontal="left"/>
    </xf>
    <xf numFmtId="15" fontId="5" fillId="0" borderId="45" xfId="3" applyNumberFormat="1" applyBorder="1" applyAlignment="1">
      <alignment horizontal="center"/>
    </xf>
    <xf numFmtId="0" fontId="5" fillId="0" borderId="45" xfId="3" applyBorder="1" applyAlignment="1">
      <alignment horizontal="center" vertical="center"/>
    </xf>
    <xf numFmtId="0" fontId="5" fillId="0" borderId="46" xfId="3" applyBorder="1" applyAlignment="1">
      <alignment horizontal="center"/>
    </xf>
    <xf numFmtId="1" fontId="5" fillId="0" borderId="46" xfId="3" applyNumberFormat="1" applyBorder="1" applyAlignment="1">
      <alignment horizontal="center"/>
    </xf>
    <xf numFmtId="0" fontId="5" fillId="0" borderId="46" xfId="3" applyBorder="1" applyAlignment="1">
      <alignment horizontal="left"/>
    </xf>
    <xf numFmtId="15" fontId="5" fillId="0" borderId="46" xfId="3" applyNumberFormat="1" applyBorder="1" applyAlignment="1">
      <alignment horizontal="center"/>
    </xf>
    <xf numFmtId="0" fontId="5" fillId="0" borderId="46" xfId="3" applyBorder="1" applyAlignment="1">
      <alignment horizontal="center" vertical="center"/>
    </xf>
    <xf numFmtId="173" fontId="4" fillId="0" borderId="25" xfId="4" applyFont="1" applyBorder="1"/>
    <xf numFmtId="0" fontId="4" fillId="0" borderId="38" xfId="3" applyFont="1" applyBorder="1" applyAlignment="1">
      <alignment horizontal="center"/>
    </xf>
    <xf numFmtId="0" fontId="4" fillId="0" borderId="38" xfId="3" applyFont="1" applyBorder="1" applyAlignment="1">
      <alignment horizontal="center" vertical="center" wrapText="1"/>
    </xf>
    <xf numFmtId="0" fontId="5" fillId="0" borderId="41" xfId="3" applyBorder="1" applyAlignment="1">
      <alignment horizontal="center"/>
    </xf>
    <xf numFmtId="1" fontId="5" fillId="0" borderId="41" xfId="3" applyNumberFormat="1" applyBorder="1" applyAlignment="1">
      <alignment horizontal="center"/>
    </xf>
    <xf numFmtId="0" fontId="5" fillId="0" borderId="41" xfId="3" applyBorder="1" applyAlignment="1">
      <alignment horizontal="left"/>
    </xf>
    <xf numFmtId="0" fontId="9" fillId="0" borderId="41" xfId="3" applyFont="1" applyBorder="1" applyAlignment="1">
      <alignment horizontal="center" vertical="center"/>
    </xf>
    <xf numFmtId="0" fontId="5" fillId="0" borderId="46" xfId="3" applyBorder="1"/>
    <xf numFmtId="15" fontId="5" fillId="0" borderId="41" xfId="3" applyNumberFormat="1" applyBorder="1" applyAlignment="1">
      <alignment horizontal="center"/>
    </xf>
    <xf numFmtId="15" fontId="5" fillId="0" borderId="47" xfId="3" applyNumberFormat="1" applyBorder="1" applyAlignment="1">
      <alignment horizontal="center"/>
    </xf>
    <xf numFmtId="168" fontId="5" fillId="0" borderId="0" xfId="3" applyNumberFormat="1" applyAlignment="1">
      <alignment horizontal="center"/>
    </xf>
    <xf numFmtId="0" fontId="9" fillId="0" borderId="46" xfId="3" applyFont="1" applyBorder="1"/>
    <xf numFmtId="0" fontId="4" fillId="0" borderId="7" xfId="3" applyFont="1" applyBorder="1"/>
    <xf numFmtId="0" fontId="9" fillId="0" borderId="40" xfId="3" applyFont="1" applyBorder="1" applyAlignment="1">
      <alignment horizontal="center" vertical="center"/>
    </xf>
    <xf numFmtId="165" fontId="5" fillId="0" borderId="0" xfId="3" applyNumberFormat="1" applyAlignment="1">
      <alignment horizontal="center"/>
    </xf>
    <xf numFmtId="0" fontId="4" fillId="0" borderId="41" xfId="3" applyFont="1" applyBorder="1"/>
    <xf numFmtId="0" fontId="4" fillId="0" borderId="41" xfId="3" applyFont="1" applyBorder="1" applyAlignment="1">
      <alignment horizontal="center"/>
    </xf>
    <xf numFmtId="0" fontId="4" fillId="0" borderId="0" xfId="3" applyFont="1" applyAlignment="1">
      <alignment horizontal="center" vertical="center"/>
    </xf>
    <xf numFmtId="0" fontId="5" fillId="6" borderId="0" xfId="3" applyFill="1"/>
    <xf numFmtId="0" fontId="4" fillId="0" borderId="4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14" fontId="5" fillId="0" borderId="0" xfId="3" applyNumberFormat="1"/>
    <xf numFmtId="0" fontId="5" fillId="0" borderId="4" xfId="3" applyBorder="1" applyAlignment="1">
      <alignment horizontal="center"/>
    </xf>
    <xf numFmtId="0" fontId="5" fillId="0" borderId="5" xfId="3" applyBorder="1" applyAlignment="1">
      <alignment horizontal="center"/>
    </xf>
    <xf numFmtId="14" fontId="5" fillId="9" borderId="0" xfId="3" applyNumberFormat="1" applyFill="1"/>
    <xf numFmtId="0" fontId="5" fillId="9" borderId="0" xfId="3" applyFill="1"/>
    <xf numFmtId="0" fontId="5" fillId="9" borderId="4" xfId="3" applyFill="1" applyBorder="1" applyAlignment="1">
      <alignment horizontal="center"/>
    </xf>
    <xf numFmtId="0" fontId="5" fillId="9" borderId="0" xfId="3" applyFill="1" applyAlignment="1">
      <alignment horizontal="center"/>
    </xf>
    <xf numFmtId="0" fontId="5" fillId="9" borderId="5" xfId="3" applyFill="1" applyBorder="1" applyAlignment="1">
      <alignment horizontal="center"/>
    </xf>
    <xf numFmtId="0" fontId="22" fillId="0" borderId="0" xfId="3" applyFont="1" applyAlignment="1">
      <alignment horizontal="center"/>
    </xf>
    <xf numFmtId="0" fontId="22" fillId="0" borderId="4" xfId="3" applyFont="1" applyBorder="1" applyAlignment="1">
      <alignment horizontal="center"/>
    </xf>
    <xf numFmtId="0" fontId="5" fillId="2" borderId="0" xfId="3" applyFill="1" applyAlignment="1">
      <alignment horizontal="center"/>
    </xf>
    <xf numFmtId="0" fontId="5" fillId="2" borderId="5" xfId="3" applyFill="1" applyBorder="1" applyAlignment="1">
      <alignment horizontal="center"/>
    </xf>
    <xf numFmtId="0" fontId="5" fillId="6" borderId="4" xfId="3" applyFill="1" applyBorder="1" applyAlignment="1">
      <alignment horizontal="center"/>
    </xf>
    <xf numFmtId="0" fontId="22" fillId="6" borderId="0" xfId="3" applyFont="1" applyFill="1" applyAlignment="1">
      <alignment horizontal="center"/>
    </xf>
    <xf numFmtId="0" fontId="5" fillId="6" borderId="0" xfId="3" applyFill="1" applyAlignment="1">
      <alignment horizontal="center"/>
    </xf>
    <xf numFmtId="0" fontId="22" fillId="9" borderId="4" xfId="3" applyFont="1" applyFill="1" applyBorder="1" applyAlignment="1">
      <alignment horizontal="center"/>
    </xf>
    <xf numFmtId="0" fontId="22" fillId="9" borderId="0" xfId="3" applyFont="1" applyFill="1" applyAlignment="1">
      <alignment horizontal="center"/>
    </xf>
    <xf numFmtId="0" fontId="5" fillId="2" borderId="4" xfId="3" applyFill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0" fontId="4" fillId="0" borderId="48" xfId="3" applyFont="1" applyBorder="1" applyAlignment="1">
      <alignment horizontal="center"/>
    </xf>
    <xf numFmtId="14" fontId="5" fillId="9" borderId="6" xfId="3" applyNumberFormat="1" applyFill="1" applyBorder="1" applyAlignment="1">
      <alignment horizontal="center"/>
    </xf>
    <xf numFmtId="0" fontId="5" fillId="9" borderId="7" xfId="3" applyFill="1" applyBorder="1" applyAlignment="1">
      <alignment horizontal="center"/>
    </xf>
    <xf numFmtId="0" fontId="4" fillId="9" borderId="49" xfId="3" applyFont="1" applyFill="1" applyBorder="1" applyAlignment="1">
      <alignment horizontal="center"/>
    </xf>
    <xf numFmtId="14" fontId="5" fillId="0" borderId="6" xfId="3" applyNumberFormat="1" applyBorder="1" applyAlignment="1">
      <alignment horizontal="center"/>
    </xf>
    <xf numFmtId="0" fontId="5" fillId="0" borderId="29" xfId="3" applyBorder="1" applyAlignment="1">
      <alignment horizontal="center"/>
    </xf>
    <xf numFmtId="14" fontId="5" fillId="10" borderId="6" xfId="3" applyNumberFormat="1" applyFill="1" applyBorder="1" applyAlignment="1">
      <alignment horizontal="center"/>
    </xf>
    <xf numFmtId="0" fontId="5" fillId="10" borderId="7" xfId="3" applyFill="1" applyBorder="1" applyAlignment="1">
      <alignment horizontal="center"/>
    </xf>
    <xf numFmtId="0" fontId="4" fillId="10" borderId="49" xfId="3" applyFont="1" applyFill="1" applyBorder="1" applyAlignment="1">
      <alignment horizontal="center"/>
    </xf>
    <xf numFmtId="0" fontId="4" fillId="0" borderId="49" xfId="3" applyFont="1" applyBorder="1" applyAlignment="1">
      <alignment horizontal="center"/>
    </xf>
    <xf numFmtId="14" fontId="5" fillId="0" borderId="10" xfId="3" applyNumberFormat="1" applyBorder="1" applyAlignment="1">
      <alignment horizontal="center"/>
    </xf>
    <xf numFmtId="0" fontId="5" fillId="0" borderId="11" xfId="3" applyBorder="1" applyAlignment="1">
      <alignment horizontal="center"/>
    </xf>
    <xf numFmtId="0" fontId="4" fillId="0" borderId="50" xfId="3" applyFont="1" applyBorder="1" applyAlignment="1">
      <alignment horizontal="center"/>
    </xf>
    <xf numFmtId="14" fontId="5" fillId="0" borderId="8" xfId="3" applyNumberFormat="1" applyBorder="1" applyAlignment="1">
      <alignment horizontal="center"/>
    </xf>
    <xf numFmtId="0" fontId="5" fillId="0" borderId="9" xfId="3" applyBorder="1" applyAlignment="1">
      <alignment horizontal="center"/>
    </xf>
    <xf numFmtId="0" fontId="5" fillId="0" borderId="48" xfId="3" applyBorder="1" applyAlignment="1">
      <alignment horizontal="center"/>
    </xf>
    <xf numFmtId="14" fontId="5" fillId="0" borderId="0" xfId="3" applyNumberFormat="1" applyAlignment="1">
      <alignment horizontal="center"/>
    </xf>
    <xf numFmtId="0" fontId="5" fillId="11" borderId="0" xfId="3" applyFill="1" applyAlignment="1">
      <alignment horizontal="center"/>
    </xf>
    <xf numFmtId="0" fontId="5" fillId="12" borderId="0" xfId="3" applyFill="1"/>
    <xf numFmtId="0" fontId="5" fillId="10" borderId="0" xfId="3" applyFill="1"/>
    <xf numFmtId="0" fontId="22" fillId="0" borderId="0" xfId="3" applyFont="1"/>
    <xf numFmtId="0" fontId="4" fillId="0" borderId="29" xfId="3" applyFont="1" applyBorder="1" applyAlignment="1">
      <alignment horizontal="center"/>
    </xf>
    <xf numFmtId="0" fontId="4" fillId="2" borderId="4" xfId="3" applyFont="1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4" fillId="2" borderId="0" xfId="3" applyFont="1" applyFill="1" applyAlignment="1">
      <alignment horizontal="center"/>
    </xf>
    <xf numFmtId="14" fontId="5" fillId="0" borderId="4" xfId="3" applyNumberFormat="1" applyBorder="1" applyAlignment="1">
      <alignment horizontal="center"/>
    </xf>
    <xf numFmtId="14" fontId="5" fillId="2" borderId="4" xfId="3" applyNumberFormat="1" applyFill="1" applyBorder="1" applyAlignment="1">
      <alignment horizontal="center"/>
    </xf>
    <xf numFmtId="14" fontId="5" fillId="2" borderId="0" xfId="3" applyNumberFormat="1" applyFill="1" applyAlignment="1">
      <alignment horizontal="center"/>
    </xf>
    <xf numFmtId="0" fontId="4" fillId="2" borderId="5" xfId="3" applyFont="1" applyFill="1" applyBorder="1" applyAlignment="1">
      <alignment horizontal="center"/>
    </xf>
    <xf numFmtId="0" fontId="5" fillId="2" borderId="29" xfId="3" applyFill="1" applyBorder="1" applyAlignment="1">
      <alignment horizontal="center"/>
    </xf>
    <xf numFmtId="0" fontId="5" fillId="0" borderId="23" xfId="3" applyBorder="1"/>
    <xf numFmtId="15" fontId="5" fillId="2" borderId="0" xfId="3" applyNumberFormat="1" applyFill="1" applyAlignment="1">
      <alignment horizontal="center"/>
    </xf>
    <xf numFmtId="15" fontId="5" fillId="6" borderId="0" xfId="3" applyNumberFormat="1" applyFill="1" applyAlignment="1">
      <alignment horizontal="center"/>
    </xf>
    <xf numFmtId="0" fontId="5" fillId="6" borderId="29" xfId="3" applyFill="1" applyBorder="1" applyAlignment="1">
      <alignment horizontal="center"/>
    </xf>
    <xf numFmtId="0" fontId="5" fillId="6" borderId="5" xfId="3" applyFill="1" applyBorder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1" applyFont="1" applyAlignment="1">
      <alignment wrapText="1"/>
    </xf>
    <xf numFmtId="49" fontId="2" fillId="0" borderId="0" xfId="1" applyNumberFormat="1" applyFont="1" applyAlignment="1">
      <alignment horizontal="center" wrapText="1"/>
    </xf>
    <xf numFmtId="0" fontId="3" fillId="0" borderId="0" xfId="2" applyFont="1" applyAlignment="1" applyProtection="1">
      <alignment horizontal="center" wrapText="1"/>
    </xf>
    <xf numFmtId="1" fontId="2" fillId="0" borderId="0" xfId="1" applyNumberFormat="1" applyFont="1" applyAlignment="1">
      <alignment horizontal="center" wrapText="1"/>
    </xf>
    <xf numFmtId="171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49" fontId="2" fillId="0" borderId="1" xfId="1" applyNumberFormat="1" applyFont="1" applyBorder="1" applyAlignment="1">
      <alignment horizontal="left" wrapText="1"/>
    </xf>
    <xf numFmtId="49" fontId="2" fillId="0" borderId="2" xfId="1" applyNumberFormat="1" applyFont="1" applyBorder="1" applyAlignment="1">
      <alignment horizontal="center" wrapText="1"/>
    </xf>
    <xf numFmtId="165" fontId="2" fillId="0" borderId="3" xfId="1" applyNumberFormat="1" applyFont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/>
    <xf numFmtId="49" fontId="2" fillId="0" borderId="0" xfId="1" applyNumberFormat="1" applyFont="1" applyAlignment="1">
      <alignment horizontal="center"/>
    </xf>
    <xf numFmtId="0" fontId="3" fillId="0" borderId="0" xfId="2" applyFont="1" applyAlignment="1" applyProtection="1">
      <alignment horizontal="center"/>
    </xf>
    <xf numFmtId="1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left"/>
    </xf>
    <xf numFmtId="171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49" fontId="2" fillId="0" borderId="4" xfId="1" applyNumberFormat="1" applyFont="1" applyBorder="1" applyAlignment="1">
      <alignment horizontal="left"/>
    </xf>
    <xf numFmtId="165" fontId="2" fillId="0" borderId="5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4" xfId="1" applyFont="1" applyBorder="1" applyAlignment="1">
      <alignment horizontal="left"/>
    </xf>
    <xf numFmtId="167" fontId="2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left"/>
    </xf>
    <xf numFmtId="49" fontId="2" fillId="0" borderId="1" xfId="1" applyNumberFormat="1" applyFont="1" applyBorder="1" applyAlignment="1">
      <alignment horizontal="left"/>
    </xf>
    <xf numFmtId="49" fontId="2" fillId="0" borderId="2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0" xfId="1" applyNumberFormat="1" applyFont="1"/>
    <xf numFmtId="166" fontId="2" fillId="0" borderId="0" xfId="1" applyNumberFormat="1" applyFont="1" applyAlignment="1">
      <alignment horizontal="left"/>
    </xf>
    <xf numFmtId="171" fontId="2" fillId="2" borderId="0" xfId="1" applyNumberFormat="1" applyFont="1" applyFill="1" applyAlignment="1">
      <alignment horizontal="center"/>
    </xf>
    <xf numFmtId="0" fontId="2" fillId="0" borderId="0" xfId="1" applyFont="1" applyAlignment="1">
      <alignment vertical="center"/>
    </xf>
    <xf numFmtId="164" fontId="2" fillId="0" borderId="0" xfId="1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/>
    <xf numFmtId="1" fontId="24" fillId="0" borderId="0" xfId="1" applyNumberFormat="1" applyFont="1" applyAlignment="1">
      <alignment vertical="center"/>
    </xf>
    <xf numFmtId="15" fontId="2" fillId="0" borderId="0" xfId="1" applyNumberFormat="1" applyFont="1" applyAlignment="1">
      <alignment horizontal="center"/>
    </xf>
    <xf numFmtId="0" fontId="2" fillId="0" borderId="7" xfId="1" applyFont="1" applyBorder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/>
    </xf>
    <xf numFmtId="171" fontId="2" fillId="3" borderId="0" xfId="1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3" borderId="4" xfId="1" applyFont="1" applyFill="1" applyBorder="1" applyAlignment="1">
      <alignment horizontal="left"/>
    </xf>
    <xf numFmtId="165" fontId="2" fillId="3" borderId="5" xfId="1" applyNumberFormat="1" applyFont="1" applyFill="1" applyBorder="1" applyAlignment="1">
      <alignment horizontal="center"/>
    </xf>
    <xf numFmtId="16" fontId="2" fillId="0" borderId="0" xfId="1" applyNumberFormat="1" applyFont="1" applyAlignment="1">
      <alignment horizontal="center"/>
    </xf>
    <xf numFmtId="1" fontId="2" fillId="4" borderId="0" xfId="1" applyNumberFormat="1" applyFont="1" applyFill="1" applyAlignment="1">
      <alignment horizontal="center"/>
    </xf>
    <xf numFmtId="0" fontId="2" fillId="0" borderId="7" xfId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0" fontId="2" fillId="5" borderId="0" xfId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  <xf numFmtId="0" fontId="2" fillId="0" borderId="8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5" borderId="0" xfId="1" applyFont="1" applyFill="1" applyAlignment="1">
      <alignment horizontal="left"/>
    </xf>
    <xf numFmtId="14" fontId="2" fillId="0" borderId="0" xfId="1" applyNumberFormat="1" applyFont="1" applyAlignment="1">
      <alignment horizontal="center"/>
    </xf>
    <xf numFmtId="1" fontId="2" fillId="0" borderId="12" xfId="1" applyNumberFormat="1" applyFont="1" applyBorder="1" applyAlignment="1">
      <alignment horizontal="center"/>
    </xf>
    <xf numFmtId="0" fontId="2" fillId="5" borderId="13" xfId="1" applyFont="1" applyFill="1" applyBorder="1" applyAlignment="1">
      <alignment horizontal="left"/>
    </xf>
    <xf numFmtId="0" fontId="2" fillId="0" borderId="14" xfId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0" fontId="2" fillId="0" borderId="14" xfId="1" applyFont="1" applyBorder="1" applyAlignment="1">
      <alignment horizontal="left"/>
    </xf>
    <xf numFmtId="171" fontId="2" fillId="0" borderId="14" xfId="1" applyNumberFormat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5" borderId="12" xfId="1" applyFont="1" applyFill="1" applyBorder="1" applyAlignment="1">
      <alignment horizontal="left"/>
    </xf>
    <xf numFmtId="171" fontId="2" fillId="0" borderId="12" xfId="1" applyNumberFormat="1" applyFont="1" applyBorder="1" applyAlignment="1">
      <alignment horizontal="center"/>
    </xf>
    <xf numFmtId="0" fontId="2" fillId="5" borderId="0" xfId="1" applyFont="1" applyFill="1"/>
    <xf numFmtId="0" fontId="2" fillId="5" borderId="12" xfId="1" applyFont="1" applyFill="1" applyBorder="1" applyAlignment="1">
      <alignment horizontal="center"/>
    </xf>
    <xf numFmtId="1" fontId="2" fillId="5" borderId="12" xfId="1" applyNumberFormat="1" applyFont="1" applyFill="1" applyBorder="1" applyAlignment="1">
      <alignment horizontal="center"/>
    </xf>
    <xf numFmtId="171" fontId="2" fillId="5" borderId="12" xfId="1" applyNumberFormat="1" applyFont="1" applyFill="1" applyBorder="1" applyAlignment="1">
      <alignment horizontal="center"/>
    </xf>
    <xf numFmtId="165" fontId="2" fillId="5" borderId="5" xfId="1" applyNumberFormat="1" applyFont="1" applyFill="1" applyBorder="1" applyAlignment="1">
      <alignment horizontal="center"/>
    </xf>
    <xf numFmtId="0" fontId="2" fillId="5" borderId="4" xfId="1" applyFont="1" applyFill="1" applyBorder="1" applyAlignment="1">
      <alignment horizontal="left"/>
    </xf>
    <xf numFmtId="0" fontId="2" fillId="0" borderId="12" xfId="1" applyFont="1" applyBorder="1" applyAlignment="1">
      <alignment horizontal="left"/>
    </xf>
    <xf numFmtId="165" fontId="2" fillId="0" borderId="16" xfId="1" applyNumberFormat="1" applyFont="1" applyBorder="1" applyAlignment="1">
      <alignment horizontal="center"/>
    </xf>
    <xf numFmtId="8" fontId="2" fillId="0" borderId="0" xfId="1" applyNumberFormat="1" applyFont="1" applyAlignment="1">
      <alignment horizontal="left"/>
    </xf>
    <xf numFmtId="0" fontId="2" fillId="0" borderId="17" xfId="1" applyFont="1" applyBorder="1" applyAlignment="1">
      <alignment horizontal="center"/>
    </xf>
    <xf numFmtId="1" fontId="2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171" fontId="2" fillId="0" borderId="17" xfId="1" applyNumberFormat="1" applyFont="1" applyBorder="1" applyAlignment="1">
      <alignment horizontal="center"/>
    </xf>
    <xf numFmtId="0" fontId="2" fillId="5" borderId="18" xfId="1" applyFont="1" applyFill="1" applyBorder="1" applyAlignment="1">
      <alignment horizontal="center"/>
    </xf>
    <xf numFmtId="0" fontId="2" fillId="5" borderId="19" xfId="1" applyFont="1" applyFill="1" applyBorder="1" applyAlignment="1">
      <alignment horizontal="center"/>
    </xf>
    <xf numFmtId="0" fontId="2" fillId="5" borderId="20" xfId="1" applyFont="1" applyFill="1" applyBorder="1" applyAlignment="1">
      <alignment horizontal="center"/>
    </xf>
    <xf numFmtId="1" fontId="2" fillId="5" borderId="20" xfId="1" applyNumberFormat="1" applyFont="1" applyFill="1" applyBorder="1" applyAlignment="1">
      <alignment horizontal="center"/>
    </xf>
    <xf numFmtId="0" fontId="2" fillId="5" borderId="20" xfId="1" applyFont="1" applyFill="1" applyBorder="1" applyAlignment="1">
      <alignment horizontal="left"/>
    </xf>
    <xf numFmtId="171" fontId="2" fillId="5" borderId="20" xfId="1" applyNumberFormat="1" applyFont="1" applyFill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1" fontId="2" fillId="0" borderId="20" xfId="1" applyNumberFormat="1" applyFont="1" applyBorder="1" applyAlignment="1">
      <alignment horizontal="center"/>
    </xf>
    <xf numFmtId="0" fontId="2" fillId="0" borderId="20" xfId="1" applyFont="1" applyBorder="1" applyAlignment="1">
      <alignment horizontal="left"/>
    </xf>
    <xf numFmtId="171" fontId="2" fillId="0" borderId="20" xfId="1" applyNumberFormat="1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2" fillId="0" borderId="0" xfId="1" applyNumberFormat="1" applyFont="1" applyFill="1"/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17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4" xfId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2" fillId="0" borderId="0" xfId="1" applyAlignment="1">
      <alignment horizontal="center"/>
    </xf>
    <xf numFmtId="1" fontId="2" fillId="0" borderId="0" xfId="1" applyNumberFormat="1" applyAlignment="1">
      <alignment horizontal="center"/>
    </xf>
    <xf numFmtId="0" fontId="2" fillId="0" borderId="0" xfId="1" applyAlignment="1">
      <alignment horizontal="left"/>
    </xf>
    <xf numFmtId="171" fontId="2" fillId="0" borderId="0" xfId="1" applyNumberFormat="1" applyAlignment="1">
      <alignment horizontal="center"/>
    </xf>
    <xf numFmtId="0" fontId="26" fillId="0" borderId="0" xfId="1" applyNumberFormat="1" applyFont="1" applyFill="1"/>
    <xf numFmtId="0" fontId="26" fillId="0" borderId="0" xfId="1" applyFont="1" applyFill="1" applyAlignment="1">
      <alignment horizontal="center"/>
    </xf>
    <xf numFmtId="1" fontId="26" fillId="0" borderId="0" xfId="1" applyNumberFormat="1" applyFont="1" applyFill="1" applyAlignment="1">
      <alignment horizontal="center"/>
    </xf>
    <xf numFmtId="0" fontId="26" fillId="0" borderId="0" xfId="1" applyFont="1" applyFill="1" applyAlignment="1">
      <alignment horizontal="left"/>
    </xf>
    <xf numFmtId="171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0" fontId="26" fillId="0" borderId="4" xfId="1" applyFont="1" applyFill="1" applyBorder="1" applyAlignment="1">
      <alignment horizontal="left"/>
    </xf>
    <xf numFmtId="165" fontId="26" fillId="0" borderId="5" xfId="1" applyNumberFormat="1" applyFont="1" applyFill="1" applyBorder="1" applyAlignment="1">
      <alignment horizontal="center"/>
    </xf>
    <xf numFmtId="0" fontId="0" fillId="0" borderId="0" xfId="1" applyNumberFormat="1" applyFont="1" applyFill="1"/>
    <xf numFmtId="0" fontId="27" fillId="0" borderId="0" xfId="1" applyNumberFormat="1" applyFont="1" applyFill="1"/>
    <xf numFmtId="0" fontId="27" fillId="0" borderId="0" xfId="1" applyFont="1" applyFill="1" applyAlignment="1">
      <alignment horizontal="center"/>
    </xf>
    <xf numFmtId="1" fontId="27" fillId="0" borderId="0" xfId="1" applyNumberFormat="1" applyFont="1" applyFill="1" applyAlignment="1">
      <alignment horizontal="center"/>
    </xf>
    <xf numFmtId="0" fontId="27" fillId="0" borderId="0" xfId="1" applyFont="1" applyFill="1" applyAlignment="1">
      <alignment horizontal="left"/>
    </xf>
    <xf numFmtId="171" fontId="27" fillId="0" borderId="0" xfId="1" applyNumberFormat="1" applyFont="1" applyFill="1" applyAlignment="1">
      <alignment horizontal="center"/>
    </xf>
    <xf numFmtId="165" fontId="27" fillId="0" borderId="0" xfId="1" applyNumberFormat="1" applyFont="1" applyFill="1" applyAlignment="1">
      <alignment horizontal="center"/>
    </xf>
    <xf numFmtId="0" fontId="27" fillId="0" borderId="4" xfId="1" applyFont="1" applyFill="1" applyBorder="1" applyAlignment="1">
      <alignment horizontal="left"/>
    </xf>
    <xf numFmtId="165" fontId="27" fillId="0" borderId="5" xfId="1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3" xfId="0" applyBorder="1"/>
    <xf numFmtId="0" fontId="5" fillId="0" borderId="0" xfId="3" applyFill="1" applyAlignment="1">
      <alignment horizontal="center"/>
    </xf>
    <xf numFmtId="0" fontId="2" fillId="0" borderId="0" xfId="3" applyFont="1" applyFill="1"/>
    <xf numFmtId="0" fontId="2" fillId="5" borderId="0" xfId="3" applyFont="1" applyFill="1"/>
    <xf numFmtId="0" fontId="28" fillId="0" borderId="0" xfId="0" applyFont="1"/>
    <xf numFmtId="0" fontId="5" fillId="0" borderId="0" xfId="3" applyFill="1"/>
    <xf numFmtId="0" fontId="2" fillId="0" borderId="0" xfId="3" applyFont="1" applyFill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3" applyFont="1"/>
    <xf numFmtId="0" fontId="31" fillId="0" borderId="0" xfId="1" applyNumberFormat="1" applyFont="1" applyFill="1"/>
    <xf numFmtId="0" fontId="31" fillId="0" borderId="0" xfId="1" applyFont="1" applyFill="1" applyAlignment="1">
      <alignment horizontal="center"/>
    </xf>
    <xf numFmtId="171" fontId="31" fillId="0" borderId="0" xfId="1" applyNumberFormat="1" applyFont="1" applyFill="1" applyAlignment="1">
      <alignment horizontal="center"/>
    </xf>
    <xf numFmtId="165" fontId="31" fillId="0" borderId="0" xfId="1" applyNumberFormat="1" applyFont="1" applyFill="1" applyAlignment="1">
      <alignment horizontal="center"/>
    </xf>
    <xf numFmtId="0" fontId="31" fillId="0" borderId="4" xfId="1" applyFont="1" applyFill="1" applyBorder="1" applyAlignment="1">
      <alignment horizontal="left"/>
    </xf>
    <xf numFmtId="165" fontId="31" fillId="0" borderId="5" xfId="1" applyNumberFormat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20" fontId="2" fillId="0" borderId="0" xfId="1" applyNumberFormat="1" applyFont="1" applyFill="1" applyAlignment="1">
      <alignment horizontal="center"/>
    </xf>
    <xf numFmtId="0" fontId="20" fillId="0" borderId="0" xfId="3" applyFont="1" applyFill="1"/>
    <xf numFmtId="0" fontId="32" fillId="0" borderId="0" xfId="1" applyNumberFormat="1" applyFont="1" applyFill="1"/>
    <xf numFmtId="0" fontId="32" fillId="0" borderId="0" xfId="1" applyFont="1" applyFill="1" applyAlignment="1">
      <alignment horizontal="center"/>
    </xf>
    <xf numFmtId="1" fontId="32" fillId="0" borderId="0" xfId="1" applyNumberFormat="1" applyFont="1" applyFill="1" applyAlignment="1">
      <alignment horizontal="center"/>
    </xf>
    <xf numFmtId="171" fontId="32" fillId="0" borderId="0" xfId="1" applyNumberFormat="1" applyFont="1" applyFill="1" applyAlignment="1">
      <alignment horizontal="center"/>
    </xf>
    <xf numFmtId="165" fontId="32" fillId="0" borderId="0" xfId="1" applyNumberFormat="1" applyFont="1" applyFill="1" applyAlignment="1">
      <alignment horizontal="center"/>
    </xf>
    <xf numFmtId="0" fontId="32" fillId="0" borderId="4" xfId="1" applyFont="1" applyFill="1" applyBorder="1" applyAlignment="1">
      <alignment horizontal="left"/>
    </xf>
    <xf numFmtId="165" fontId="32" fillId="0" borderId="5" xfId="1" applyNumberFormat="1" applyFont="1" applyFill="1" applyBorder="1" applyAlignment="1">
      <alignment horizontal="center"/>
    </xf>
    <xf numFmtId="0" fontId="1" fillId="0" borderId="23" xfId="0" applyFont="1" applyBorder="1" applyAlignment="1" applyProtection="1">
      <alignment horizontal="center" vertical="center"/>
      <protection locked="0"/>
    </xf>
    <xf numFmtId="0" fontId="9" fillId="0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1" fontId="9" fillId="0" borderId="0" xfId="1" applyNumberFormat="1" applyFont="1" applyAlignment="1">
      <alignment horizontal="center"/>
    </xf>
    <xf numFmtId="0" fontId="9" fillId="0" borderId="0" xfId="1" applyFont="1" applyAlignment="1">
      <alignment horizontal="left"/>
    </xf>
    <xf numFmtId="171" fontId="9" fillId="0" borderId="0" xfId="1" applyNumberFormat="1" applyFont="1" applyAlignment="1">
      <alignment horizontal="center"/>
    </xf>
    <xf numFmtId="0" fontId="33" fillId="0" borderId="0" xfId="1" applyNumberFormat="1" applyFont="1" applyFill="1"/>
    <xf numFmtId="0" fontId="33" fillId="0" borderId="0" xfId="1" applyFont="1" applyFill="1" applyAlignment="1">
      <alignment horizontal="center"/>
    </xf>
    <xf numFmtId="1" fontId="33" fillId="0" borderId="0" xfId="1" applyNumberFormat="1" applyFont="1" applyFill="1" applyAlignment="1">
      <alignment horizontal="center"/>
    </xf>
    <xf numFmtId="0" fontId="33" fillId="0" borderId="0" xfId="1" applyFont="1" applyFill="1" applyAlignment="1">
      <alignment horizontal="left"/>
    </xf>
    <xf numFmtId="171" fontId="33" fillId="0" borderId="0" xfId="1" applyNumberFormat="1" applyFont="1" applyFill="1" applyAlignment="1">
      <alignment horizontal="center"/>
    </xf>
    <xf numFmtId="165" fontId="33" fillId="0" borderId="0" xfId="1" applyNumberFormat="1" applyFont="1" applyFill="1" applyAlignment="1">
      <alignment horizontal="center"/>
    </xf>
    <xf numFmtId="0" fontId="33" fillId="0" borderId="4" xfId="1" applyFont="1" applyFill="1" applyBorder="1" applyAlignment="1">
      <alignment horizontal="left"/>
    </xf>
    <xf numFmtId="165" fontId="33" fillId="0" borderId="5" xfId="1" applyNumberFormat="1" applyFont="1" applyFill="1" applyBorder="1" applyAlignment="1">
      <alignment horizontal="center"/>
    </xf>
    <xf numFmtId="0" fontId="34" fillId="0" borderId="0" xfId="1" applyNumberFormat="1" applyFont="1" applyFill="1"/>
    <xf numFmtId="0" fontId="34" fillId="0" borderId="0" xfId="1" applyFont="1" applyFill="1" applyAlignment="1">
      <alignment horizontal="center"/>
    </xf>
    <xf numFmtId="1" fontId="34" fillId="0" borderId="0" xfId="1" applyNumberFormat="1" applyFont="1" applyFill="1" applyAlignment="1">
      <alignment horizontal="center"/>
    </xf>
    <xf numFmtId="0" fontId="34" fillId="0" borderId="0" xfId="1" applyFont="1" applyFill="1" applyAlignment="1">
      <alignment horizontal="left"/>
    </xf>
    <xf numFmtId="171" fontId="34" fillId="0" borderId="0" xfId="1" applyNumberFormat="1" applyFont="1" applyFill="1" applyAlignment="1">
      <alignment horizontal="center"/>
    </xf>
    <xf numFmtId="165" fontId="34" fillId="0" borderId="0" xfId="1" applyNumberFormat="1" applyFont="1" applyFill="1" applyAlignment="1">
      <alignment horizontal="center"/>
    </xf>
    <xf numFmtId="0" fontId="34" fillId="0" borderId="4" xfId="1" applyFont="1" applyFill="1" applyBorder="1" applyAlignment="1">
      <alignment horizontal="left"/>
    </xf>
    <xf numFmtId="165" fontId="34" fillId="0" borderId="5" xfId="1" applyNumberFormat="1" applyFont="1" applyFill="1" applyBorder="1" applyAlignment="1">
      <alignment horizontal="center"/>
    </xf>
    <xf numFmtId="1" fontId="35" fillId="0" borderId="0" xfId="1" applyNumberFormat="1" applyFont="1" applyFill="1" applyAlignment="1">
      <alignment horizontal="center"/>
    </xf>
    <xf numFmtId="0" fontId="35" fillId="0" borderId="0" xfId="1" applyFont="1" applyFill="1" applyAlignment="1">
      <alignment horizontal="left"/>
    </xf>
    <xf numFmtId="0" fontId="35" fillId="0" borderId="0" xfId="1" applyNumberFormat="1" applyFont="1" applyFill="1"/>
    <xf numFmtId="0" fontId="35" fillId="0" borderId="0" xfId="1" applyFont="1" applyFill="1" applyAlignment="1">
      <alignment horizontal="center"/>
    </xf>
    <xf numFmtId="171" fontId="35" fillId="0" borderId="0" xfId="1" applyNumberFormat="1" applyFont="1" applyFill="1" applyAlignment="1">
      <alignment horizontal="center"/>
    </xf>
    <xf numFmtId="165" fontId="35" fillId="0" borderId="0" xfId="1" applyNumberFormat="1" applyFont="1" applyFill="1" applyAlignment="1">
      <alignment horizontal="center"/>
    </xf>
    <xf numFmtId="0" fontId="35" fillId="0" borderId="4" xfId="1" applyFont="1" applyFill="1" applyBorder="1" applyAlignment="1">
      <alignment horizontal="left"/>
    </xf>
    <xf numFmtId="165" fontId="35" fillId="0" borderId="5" xfId="1" applyNumberFormat="1" applyFont="1" applyFill="1" applyBorder="1" applyAlignment="1">
      <alignment horizontal="center"/>
    </xf>
    <xf numFmtId="0" fontId="36" fillId="0" borderId="0" xfId="1" applyNumberFormat="1" applyFont="1" applyFill="1"/>
    <xf numFmtId="0" fontId="36" fillId="0" borderId="0" xfId="1" applyFont="1" applyFill="1" applyAlignment="1">
      <alignment horizontal="center"/>
    </xf>
    <xf numFmtId="1" fontId="36" fillId="0" borderId="0" xfId="1" applyNumberFormat="1" applyFont="1" applyFill="1" applyAlignment="1">
      <alignment horizontal="center"/>
    </xf>
    <xf numFmtId="0" fontId="36" fillId="0" borderId="0" xfId="1" applyFont="1" applyFill="1" applyAlignment="1">
      <alignment horizontal="left"/>
    </xf>
    <xf numFmtId="165" fontId="36" fillId="0" borderId="0" xfId="1" applyNumberFormat="1" applyFont="1" applyFill="1" applyAlignment="1">
      <alignment horizontal="center"/>
    </xf>
    <xf numFmtId="0" fontId="36" fillId="0" borderId="4" xfId="1" applyFont="1" applyFill="1" applyBorder="1" applyAlignment="1">
      <alignment horizontal="left"/>
    </xf>
    <xf numFmtId="165" fontId="36" fillId="0" borderId="5" xfId="1" applyNumberFormat="1" applyFont="1" applyFill="1" applyBorder="1" applyAlignment="1">
      <alignment horizontal="center"/>
    </xf>
    <xf numFmtId="0" fontId="2" fillId="0" borderId="52" xfId="1" applyFont="1" applyFill="1" applyBorder="1" applyAlignment="1">
      <alignment horizontal="center"/>
    </xf>
    <xf numFmtId="1" fontId="2" fillId="0" borderId="52" xfId="1" applyNumberFormat="1" applyFont="1" applyFill="1" applyBorder="1" applyAlignment="1">
      <alignment horizontal="center"/>
    </xf>
    <xf numFmtId="0" fontId="2" fillId="0" borderId="52" xfId="1" applyFont="1" applyFill="1" applyBorder="1" applyAlignment="1">
      <alignment horizontal="left"/>
    </xf>
    <xf numFmtId="0" fontId="2" fillId="0" borderId="52" xfId="1" applyFont="1" applyBorder="1" applyAlignment="1">
      <alignment horizontal="center"/>
    </xf>
    <xf numFmtId="171" fontId="2" fillId="0" borderId="52" xfId="1" applyNumberFormat="1" applyFont="1" applyFill="1" applyBorder="1" applyAlignment="1">
      <alignment horizontal="center"/>
    </xf>
    <xf numFmtId="0" fontId="2" fillId="5" borderId="52" xfId="1" applyFont="1" applyFill="1" applyBorder="1" applyAlignment="1">
      <alignment horizontal="center"/>
    </xf>
    <xf numFmtId="1" fontId="2" fillId="5" borderId="52" xfId="1" applyNumberFormat="1" applyFont="1" applyFill="1" applyBorder="1" applyAlignment="1">
      <alignment horizontal="center"/>
    </xf>
    <xf numFmtId="0" fontId="2" fillId="5" borderId="52" xfId="1" applyFont="1" applyFill="1" applyBorder="1" applyAlignment="1">
      <alignment horizontal="left"/>
    </xf>
    <xf numFmtId="171" fontId="2" fillId="5" borderId="52" xfId="1" applyNumberFormat="1" applyFont="1" applyFill="1" applyBorder="1" applyAlignment="1">
      <alignment horizontal="center"/>
    </xf>
    <xf numFmtId="1" fontId="2" fillId="0" borderId="52" xfId="1" applyNumberFormat="1" applyFont="1" applyBorder="1" applyAlignment="1">
      <alignment horizontal="center"/>
    </xf>
    <xf numFmtId="0" fontId="2" fillId="0" borderId="52" xfId="1" applyFont="1" applyBorder="1" applyAlignment="1">
      <alignment horizontal="left"/>
    </xf>
    <xf numFmtId="171" fontId="2" fillId="0" borderId="52" xfId="1" applyNumberFormat="1" applyFont="1" applyBorder="1" applyAlignment="1">
      <alignment horizontal="center"/>
    </xf>
    <xf numFmtId="0" fontId="2" fillId="5" borderId="53" xfId="1" applyFont="1" applyFill="1" applyBorder="1" applyAlignment="1">
      <alignment horizontal="center"/>
    </xf>
    <xf numFmtId="0" fontId="2" fillId="5" borderId="54" xfId="1" applyFont="1" applyFill="1" applyBorder="1" applyAlignment="1">
      <alignment horizontal="center"/>
    </xf>
    <xf numFmtId="1" fontId="2" fillId="5" borderId="54" xfId="1" applyNumberFormat="1" applyFont="1" applyFill="1" applyBorder="1" applyAlignment="1">
      <alignment horizontal="center"/>
    </xf>
    <xf numFmtId="0" fontId="2" fillId="5" borderId="55" xfId="1" applyFont="1" applyFill="1" applyBorder="1" applyAlignment="1">
      <alignment horizontal="left"/>
    </xf>
    <xf numFmtId="0" fontId="2" fillId="5" borderId="56" xfId="1" applyFont="1" applyFill="1" applyBorder="1" applyAlignment="1">
      <alignment horizontal="center"/>
    </xf>
    <xf numFmtId="0" fontId="2" fillId="5" borderId="57" xfId="1" applyFont="1" applyFill="1" applyBorder="1" applyAlignment="1">
      <alignment horizontal="center"/>
    </xf>
    <xf numFmtId="1" fontId="2" fillId="5" borderId="57" xfId="1" applyNumberFormat="1" applyFont="1" applyFill="1" applyBorder="1" applyAlignment="1">
      <alignment horizontal="center"/>
    </xf>
    <xf numFmtId="0" fontId="2" fillId="5" borderId="58" xfId="1" applyFont="1" applyFill="1" applyBorder="1" applyAlignment="1">
      <alignment horizontal="left"/>
    </xf>
    <xf numFmtId="0" fontId="26" fillId="5" borderId="56" xfId="1" applyFont="1" applyFill="1" applyBorder="1" applyAlignment="1">
      <alignment horizontal="center"/>
    </xf>
    <xf numFmtId="0" fontId="26" fillId="5" borderId="57" xfId="1" applyFont="1" applyFill="1" applyBorder="1" applyAlignment="1">
      <alignment horizontal="center"/>
    </xf>
    <xf numFmtId="1" fontId="26" fillId="5" borderId="57" xfId="1" applyNumberFormat="1" applyFont="1" applyFill="1" applyBorder="1" applyAlignment="1">
      <alignment horizontal="center"/>
    </xf>
    <xf numFmtId="0" fontId="26" fillId="0" borderId="56" xfId="1" applyFont="1" applyFill="1" applyBorder="1" applyAlignment="1">
      <alignment horizontal="center"/>
    </xf>
    <xf numFmtId="0" fontId="2" fillId="0" borderId="57" xfId="1" applyFont="1" applyFill="1" applyBorder="1" applyAlignment="1">
      <alignment horizontal="center"/>
    </xf>
    <xf numFmtId="1" fontId="2" fillId="0" borderId="57" xfId="1" applyNumberFormat="1" applyFont="1" applyFill="1" applyBorder="1" applyAlignment="1">
      <alignment horizontal="center"/>
    </xf>
    <xf numFmtId="0" fontId="2" fillId="0" borderId="58" xfId="1" applyFont="1" applyFill="1" applyBorder="1" applyAlignment="1">
      <alignment horizontal="left"/>
    </xf>
    <xf numFmtId="0" fontId="26" fillId="0" borderId="17" xfId="1" applyFont="1" applyFill="1" applyBorder="1" applyAlignment="1">
      <alignment horizontal="center"/>
    </xf>
    <xf numFmtId="0" fontId="26" fillId="0" borderId="59" xfId="1" applyFont="1" applyFill="1" applyBorder="1" applyAlignment="1">
      <alignment horizontal="center"/>
    </xf>
    <xf numFmtId="0" fontId="26" fillId="5" borderId="60" xfId="1" applyFont="1" applyFill="1" applyBorder="1" applyAlignment="1">
      <alignment horizontal="center"/>
    </xf>
    <xf numFmtId="0" fontId="2" fillId="0" borderId="17" xfId="1" applyFont="1" applyFill="1" applyBorder="1" applyAlignment="1">
      <alignment horizontal="left"/>
    </xf>
    <xf numFmtId="0" fontId="2" fillId="3" borderId="58" xfId="1" applyFont="1" applyFill="1" applyBorder="1" applyAlignment="1">
      <alignment horizontal="left"/>
    </xf>
    <xf numFmtId="0" fontId="2" fillId="0" borderId="21" xfId="3" applyFont="1" applyFill="1" applyBorder="1"/>
    <xf numFmtId="0" fontId="5" fillId="0" borderId="61" xfId="3" applyBorder="1"/>
    <xf numFmtId="0" fontId="5" fillId="5" borderId="19" xfId="3" applyFill="1" applyBorder="1"/>
    <xf numFmtId="0" fontId="2" fillId="5" borderId="19" xfId="3" applyFont="1" applyFill="1" applyBorder="1"/>
    <xf numFmtId="0" fontId="5" fillId="0" borderId="21" xfId="3" applyFill="1" applyBorder="1"/>
    <xf numFmtId="0" fontId="2" fillId="5" borderId="18" xfId="3" applyFont="1" applyFill="1" applyBorder="1"/>
    <xf numFmtId="0" fontId="2" fillId="5" borderId="20" xfId="3" applyFont="1" applyFill="1" applyBorder="1"/>
    <xf numFmtId="0" fontId="5" fillId="0" borderId="17" xfId="3" applyBorder="1"/>
    <xf numFmtId="0" fontId="37" fillId="0" borderId="0" xfId="1" applyNumberFormat="1" applyFont="1" applyFill="1"/>
    <xf numFmtId="0" fontId="37" fillId="0" borderId="0" xfId="1" applyFont="1" applyFill="1" applyAlignment="1">
      <alignment horizontal="center"/>
    </xf>
    <xf numFmtId="165" fontId="37" fillId="0" borderId="0" xfId="1" applyNumberFormat="1" applyFont="1" applyFill="1" applyAlignment="1">
      <alignment horizontal="center"/>
    </xf>
    <xf numFmtId="0" fontId="37" fillId="0" borderId="4" xfId="1" applyFont="1" applyFill="1" applyBorder="1" applyAlignment="1">
      <alignment horizontal="left"/>
    </xf>
    <xf numFmtId="165" fontId="37" fillId="0" borderId="5" xfId="1" applyNumberFormat="1" applyFont="1" applyFill="1" applyBorder="1" applyAlignment="1">
      <alignment horizontal="center"/>
    </xf>
    <xf numFmtId="0" fontId="26" fillId="5" borderId="0" xfId="1" applyFont="1" applyFill="1" applyAlignment="1">
      <alignment horizontal="center"/>
    </xf>
    <xf numFmtId="1" fontId="37" fillId="0" borderId="0" xfId="1" applyNumberFormat="1" applyFont="1" applyFill="1" applyAlignment="1">
      <alignment horizontal="center"/>
    </xf>
    <xf numFmtId="171" fontId="37" fillId="0" borderId="0" xfId="1" applyNumberFormat="1" applyFont="1" applyFill="1" applyAlignment="1">
      <alignment horizontal="center"/>
    </xf>
    <xf numFmtId="49" fontId="37" fillId="0" borderId="0" xfId="1" applyNumberFormat="1" applyFont="1" applyFill="1" applyAlignment="1">
      <alignment horizontal="left"/>
    </xf>
    <xf numFmtId="0" fontId="38" fillId="0" borderId="0" xfId="1" applyNumberFormat="1" applyFont="1" applyFill="1"/>
    <xf numFmtId="0" fontId="38" fillId="0" borderId="0" xfId="1" applyFont="1" applyFill="1" applyAlignment="1">
      <alignment horizontal="center"/>
    </xf>
    <xf numFmtId="1" fontId="38" fillId="0" borderId="0" xfId="1" applyNumberFormat="1" applyFont="1" applyFill="1" applyAlignment="1">
      <alignment horizontal="center"/>
    </xf>
    <xf numFmtId="0" fontId="38" fillId="0" borderId="0" xfId="1" applyFont="1" applyFill="1" applyAlignment="1">
      <alignment horizontal="left"/>
    </xf>
    <xf numFmtId="171" fontId="38" fillId="0" borderId="0" xfId="1" applyNumberFormat="1" applyFont="1" applyFill="1" applyAlignment="1">
      <alignment horizontal="center"/>
    </xf>
    <xf numFmtId="165" fontId="38" fillId="0" borderId="0" xfId="1" applyNumberFormat="1" applyFont="1" applyFill="1" applyAlignment="1">
      <alignment horizontal="center"/>
    </xf>
    <xf numFmtId="0" fontId="38" fillId="0" borderId="4" xfId="1" applyFont="1" applyFill="1" applyBorder="1" applyAlignment="1">
      <alignment horizontal="left"/>
    </xf>
    <xf numFmtId="165" fontId="38" fillId="0" borderId="5" xfId="1" applyNumberFormat="1" applyFont="1" applyFill="1" applyBorder="1" applyAlignment="1">
      <alignment horizontal="center"/>
    </xf>
    <xf numFmtId="0" fontId="39" fillId="0" borderId="0" xfId="1" applyNumberFormat="1" applyFont="1" applyFill="1"/>
    <xf numFmtId="0" fontId="39" fillId="0" borderId="0" xfId="1" applyFont="1" applyFill="1" applyAlignment="1">
      <alignment horizontal="center"/>
    </xf>
    <xf numFmtId="1" fontId="39" fillId="0" borderId="0" xfId="1" applyNumberFormat="1" applyFont="1" applyFill="1" applyAlignment="1">
      <alignment horizontal="center"/>
    </xf>
    <xf numFmtId="0" fontId="39" fillId="0" borderId="0" xfId="1" applyFont="1" applyFill="1" applyAlignment="1">
      <alignment horizontal="left"/>
    </xf>
    <xf numFmtId="171" fontId="39" fillId="0" borderId="0" xfId="1" applyNumberFormat="1" applyFont="1" applyFill="1" applyAlignment="1">
      <alignment horizontal="center"/>
    </xf>
    <xf numFmtId="165" fontId="39" fillId="0" borderId="0" xfId="1" applyNumberFormat="1" applyFont="1" applyFill="1" applyAlignment="1">
      <alignment horizontal="center"/>
    </xf>
    <xf numFmtId="0" fontId="39" fillId="0" borderId="4" xfId="1" applyFont="1" applyFill="1" applyBorder="1" applyAlignment="1">
      <alignment horizontal="left"/>
    </xf>
    <xf numFmtId="165" fontId="39" fillId="0" borderId="5" xfId="1" applyNumberFormat="1" applyFont="1" applyFill="1" applyBorder="1" applyAlignment="1">
      <alignment horizontal="center"/>
    </xf>
    <xf numFmtId="14" fontId="2" fillId="0" borderId="0" xfId="1" applyNumberFormat="1" applyFont="1" applyFill="1" applyAlignment="1">
      <alignment horizontal="center"/>
    </xf>
    <xf numFmtId="0" fontId="26" fillId="0" borderId="14" xfId="1" applyFont="1" applyFill="1" applyBorder="1" applyAlignment="1">
      <alignment horizontal="center"/>
    </xf>
    <xf numFmtId="0" fontId="26" fillId="5" borderId="62" xfId="1" applyFont="1" applyFill="1" applyBorder="1" applyAlignment="1">
      <alignment horizontal="center"/>
    </xf>
    <xf numFmtId="0" fontId="20" fillId="0" borderId="0" xfId="1" applyFont="1" applyFill="1" applyAlignment="1">
      <alignment horizontal="center"/>
    </xf>
    <xf numFmtId="0" fontId="40" fillId="0" borderId="0" xfId="1" applyNumberFormat="1" applyFont="1" applyFill="1"/>
    <xf numFmtId="0" fontId="40" fillId="0" borderId="0" xfId="1" applyFont="1" applyFill="1" applyAlignment="1">
      <alignment horizontal="center"/>
    </xf>
    <xf numFmtId="171" fontId="40" fillId="0" borderId="0" xfId="1" applyNumberFormat="1" applyFont="1" applyFill="1" applyAlignment="1">
      <alignment horizontal="center"/>
    </xf>
    <xf numFmtId="165" fontId="40" fillId="0" borderId="0" xfId="1" applyNumberFormat="1" applyFont="1" applyFill="1" applyAlignment="1">
      <alignment horizontal="center"/>
    </xf>
    <xf numFmtId="0" fontId="40" fillId="0" borderId="4" xfId="1" applyFont="1" applyFill="1" applyBorder="1" applyAlignment="1">
      <alignment horizontal="left"/>
    </xf>
    <xf numFmtId="165" fontId="40" fillId="0" borderId="5" xfId="1" applyNumberFormat="1" applyFont="1" applyFill="1" applyBorder="1" applyAlignment="1">
      <alignment horizontal="center"/>
    </xf>
    <xf numFmtId="0" fontId="41" fillId="0" borderId="0" xfId="1" applyNumberFormat="1" applyFont="1" applyFill="1"/>
    <xf numFmtId="0" fontId="41" fillId="0" borderId="0" xfId="1" applyFont="1" applyFill="1" applyAlignment="1">
      <alignment horizontal="center"/>
    </xf>
    <xf numFmtId="1" fontId="41" fillId="0" borderId="0" xfId="1" applyNumberFormat="1" applyFont="1" applyFill="1" applyAlignment="1">
      <alignment horizontal="center"/>
    </xf>
    <xf numFmtId="0" fontId="41" fillId="0" borderId="0" xfId="1" applyFont="1" applyFill="1" applyAlignment="1">
      <alignment horizontal="left"/>
    </xf>
    <xf numFmtId="171" fontId="41" fillId="0" borderId="0" xfId="1" applyNumberFormat="1" applyFont="1" applyFill="1" applyAlignment="1">
      <alignment horizontal="center"/>
    </xf>
    <xf numFmtId="165" fontId="41" fillId="0" borderId="0" xfId="1" applyNumberFormat="1" applyFont="1" applyFill="1" applyAlignment="1">
      <alignment horizontal="center"/>
    </xf>
    <xf numFmtId="0" fontId="41" fillId="0" borderId="4" xfId="1" applyFont="1" applyFill="1" applyBorder="1" applyAlignment="1">
      <alignment horizontal="left"/>
    </xf>
    <xf numFmtId="165" fontId="41" fillId="0" borderId="5" xfId="1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1" fontId="2" fillId="0" borderId="63" xfId="1" applyNumberFormat="1" applyFont="1" applyBorder="1" applyAlignment="1">
      <alignment horizontal="center"/>
    </xf>
    <xf numFmtId="171" fontId="2" fillId="0" borderId="63" xfId="1" applyNumberFormat="1" applyFont="1" applyBorder="1" applyAlignment="1">
      <alignment horizontal="center"/>
    </xf>
    <xf numFmtId="0" fontId="2" fillId="0" borderId="63" xfId="1" applyNumberFormat="1" applyFont="1" applyBorder="1" applyAlignment="1">
      <alignment horizontal="center"/>
    </xf>
    <xf numFmtId="0" fontId="2" fillId="0" borderId="63" xfId="1" applyNumberFormat="1" applyFont="1" applyBorder="1" applyAlignment="1">
      <alignment horizontal="left"/>
    </xf>
    <xf numFmtId="0" fontId="2" fillId="0" borderId="7" xfId="1" applyNumberFormat="1" applyFont="1" applyBorder="1" applyAlignment="1">
      <alignment horizontal="center"/>
    </xf>
    <xf numFmtId="1" fontId="2" fillId="0" borderId="7" xfId="1" applyNumberFormat="1" applyFont="1" applyBorder="1" applyAlignment="1">
      <alignment horizontal="center"/>
    </xf>
    <xf numFmtId="0" fontId="2" fillId="0" borderId="7" xfId="1" applyNumberFormat="1" applyFont="1" applyBorder="1" applyAlignment="1">
      <alignment horizontal="left"/>
    </xf>
    <xf numFmtId="171" fontId="2" fillId="0" borderId="7" xfId="1" applyNumberFormat="1" applyFont="1" applyBorder="1" applyAlignment="1">
      <alignment horizontal="center"/>
    </xf>
    <xf numFmtId="0" fontId="2" fillId="0" borderId="41" xfId="1" applyNumberFormat="1" applyFont="1" applyBorder="1" applyAlignment="1">
      <alignment horizontal="center"/>
    </xf>
    <xf numFmtId="1" fontId="2" fillId="0" borderId="41" xfId="1" applyNumberFormat="1" applyFont="1" applyBorder="1" applyAlignment="1">
      <alignment horizontal="center"/>
    </xf>
    <xf numFmtId="0" fontId="2" fillId="0" borderId="41" xfId="1" applyNumberFormat="1" applyFont="1" applyBorder="1" applyAlignment="1">
      <alignment horizontal="left"/>
    </xf>
    <xf numFmtId="171" fontId="2" fillId="0" borderId="41" xfId="1" applyNumberFormat="1" applyFont="1" applyBorder="1" applyAlignment="1">
      <alignment horizontal="center"/>
    </xf>
    <xf numFmtId="0" fontId="5" fillId="0" borderId="41" xfId="3" applyBorder="1"/>
    <xf numFmtId="0" fontId="2" fillId="0" borderId="40" xfId="1" applyNumberFormat="1" applyFont="1" applyBorder="1" applyAlignment="1">
      <alignment horizontal="center"/>
    </xf>
    <xf numFmtId="1" fontId="2" fillId="0" borderId="40" xfId="1" applyNumberFormat="1" applyFont="1" applyBorder="1" applyAlignment="1">
      <alignment horizontal="center"/>
    </xf>
    <xf numFmtId="0" fontId="2" fillId="0" borderId="40" xfId="1" applyNumberFormat="1" applyFont="1" applyBorder="1" applyAlignment="1">
      <alignment horizontal="left"/>
    </xf>
    <xf numFmtId="171" fontId="2" fillId="0" borderId="40" xfId="1" applyNumberFormat="1" applyFont="1" applyBorder="1" applyAlignment="1">
      <alignment horizontal="center"/>
    </xf>
    <xf numFmtId="0" fontId="5" fillId="0" borderId="40" xfId="3" applyBorder="1"/>
    <xf numFmtId="0" fontId="2" fillId="0" borderId="47" xfId="1" applyNumberFormat="1" applyFont="1" applyBorder="1" applyAlignment="1">
      <alignment horizontal="center"/>
    </xf>
    <xf numFmtId="1" fontId="2" fillId="0" borderId="47" xfId="1" applyNumberFormat="1" applyFont="1" applyBorder="1" applyAlignment="1">
      <alignment horizontal="center"/>
    </xf>
    <xf numFmtId="0" fontId="2" fillId="0" borderId="47" xfId="1" applyNumberFormat="1" applyFont="1" applyBorder="1" applyAlignment="1">
      <alignment horizontal="left"/>
    </xf>
    <xf numFmtId="171" fontId="2" fillId="0" borderId="47" xfId="1" applyNumberFormat="1" applyFont="1" applyBorder="1" applyAlignment="1">
      <alignment horizontal="center"/>
    </xf>
    <xf numFmtId="173" fontId="0" fillId="0" borderId="25" xfId="4" applyFont="1" applyBorder="1" applyAlignment="1">
      <alignment horizontal="center"/>
    </xf>
    <xf numFmtId="173" fontId="4" fillId="0" borderId="0" xfId="3" applyNumberFormat="1" applyFont="1" applyAlignment="1">
      <alignment horizontal="center"/>
    </xf>
    <xf numFmtId="0" fontId="4" fillId="0" borderId="46" xfId="3" applyFont="1" applyBorder="1" applyAlignment="1">
      <alignment horizontal="center"/>
    </xf>
    <xf numFmtId="173" fontId="4" fillId="0" borderId="46" xfId="3" applyNumberFormat="1" applyFont="1" applyBorder="1" applyAlignment="1">
      <alignment horizontal="center"/>
    </xf>
    <xf numFmtId="0" fontId="5" fillId="0" borderId="47" xfId="3" applyBorder="1" applyAlignment="1">
      <alignment horizontal="center"/>
    </xf>
    <xf numFmtId="0" fontId="2" fillId="0" borderId="46" xfId="3" applyFont="1" applyBorder="1"/>
    <xf numFmtId="0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left"/>
    </xf>
    <xf numFmtId="171" fontId="2" fillId="0" borderId="0" xfId="1" applyNumberFormat="1" applyFont="1" applyBorder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42" fillId="0" borderId="0" xfId="1" applyNumberFormat="1" applyFont="1" applyFill="1"/>
    <xf numFmtId="0" fontId="42" fillId="0" borderId="0" xfId="1" applyFont="1" applyFill="1" applyAlignment="1">
      <alignment horizontal="center"/>
    </xf>
    <xf numFmtId="1" fontId="42" fillId="0" borderId="0" xfId="1" applyNumberFormat="1" applyFont="1" applyFill="1" applyAlignment="1">
      <alignment horizontal="center"/>
    </xf>
    <xf numFmtId="171" fontId="42" fillId="0" borderId="0" xfId="1" applyNumberFormat="1" applyFont="1" applyFill="1" applyAlignment="1">
      <alignment horizontal="center"/>
    </xf>
    <xf numFmtId="165" fontId="42" fillId="0" borderId="0" xfId="1" applyNumberFormat="1" applyFont="1" applyFill="1" applyAlignment="1">
      <alignment horizontal="center"/>
    </xf>
    <xf numFmtId="0" fontId="42" fillId="0" borderId="4" xfId="1" applyFont="1" applyFill="1" applyBorder="1" applyAlignment="1">
      <alignment horizontal="left"/>
    </xf>
    <xf numFmtId="165" fontId="42" fillId="0" borderId="5" xfId="1" applyNumberFormat="1" applyFont="1" applyFill="1" applyBorder="1" applyAlignment="1">
      <alignment horizontal="center"/>
    </xf>
    <xf numFmtId="0" fontId="43" fillId="0" borderId="0" xfId="1" applyNumberFormat="1" applyFont="1" applyFill="1"/>
    <xf numFmtId="0" fontId="43" fillId="0" borderId="0" xfId="1" applyFont="1" applyFill="1" applyAlignment="1">
      <alignment horizontal="center"/>
    </xf>
    <xf numFmtId="171" fontId="43" fillId="0" borderId="0" xfId="1" applyNumberFormat="1" applyFont="1" applyFill="1" applyAlignment="1">
      <alignment horizontal="center"/>
    </xf>
    <xf numFmtId="165" fontId="43" fillId="0" borderId="0" xfId="1" applyNumberFormat="1" applyFont="1" applyFill="1" applyAlignment="1">
      <alignment horizontal="center"/>
    </xf>
    <xf numFmtId="0" fontId="43" fillId="0" borderId="4" xfId="1" applyFont="1" applyFill="1" applyBorder="1" applyAlignment="1">
      <alignment horizontal="left"/>
    </xf>
    <xf numFmtId="165" fontId="43" fillId="0" borderId="5" xfId="1" applyNumberFormat="1" applyFont="1" applyFill="1" applyBorder="1" applyAlignment="1">
      <alignment horizontal="center"/>
    </xf>
    <xf numFmtId="1" fontId="9" fillId="0" borderId="0" xfId="1" applyNumberFormat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1" fontId="43" fillId="0" borderId="0" xfId="1" applyNumberFormat="1" applyFont="1" applyFill="1" applyAlignment="1">
      <alignment horizontal="center"/>
    </xf>
    <xf numFmtId="0" fontId="43" fillId="0" borderId="0" xfId="1" applyFont="1" applyFill="1" applyAlignment="1">
      <alignment horizontal="left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70" fontId="12" fillId="0" borderId="34" xfId="0" applyNumberFormat="1" applyFont="1" applyBorder="1" applyAlignment="1">
      <alignment horizontal="center" vertical="center"/>
    </xf>
    <xf numFmtId="170" fontId="12" fillId="0" borderId="35" xfId="0" applyNumberFormat="1" applyFont="1" applyBorder="1" applyAlignment="1">
      <alignment horizontal="center" vertical="center"/>
    </xf>
    <xf numFmtId="170" fontId="12" fillId="0" borderId="36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3" fillId="0" borderId="34" xfId="0" applyNumberFormat="1" applyFont="1" applyFill="1" applyBorder="1" applyAlignment="1" applyProtection="1">
      <alignment horizontal="center" vertical="center"/>
    </xf>
    <xf numFmtId="0" fontId="13" fillId="0" borderId="35" xfId="0" applyNumberFormat="1" applyFont="1" applyFill="1" applyBorder="1" applyAlignment="1" applyProtection="1">
      <alignment horizontal="center" vertical="center"/>
    </xf>
    <xf numFmtId="0" fontId="13" fillId="0" borderId="36" xfId="0" applyNumberFormat="1" applyFont="1" applyFill="1" applyBorder="1" applyAlignment="1" applyProtection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3" fillId="0" borderId="34" xfId="0" applyNumberFormat="1" applyFont="1" applyFill="1" applyBorder="1" applyAlignment="1" applyProtection="1">
      <alignment horizontal="center" vertical="center"/>
      <protection locked="0"/>
    </xf>
    <xf numFmtId="0" fontId="13" fillId="0" borderId="35" xfId="0" applyNumberFormat="1" applyFont="1" applyFill="1" applyBorder="1" applyAlignment="1" applyProtection="1">
      <alignment horizontal="center" vertical="center"/>
      <protection locked="0"/>
    </xf>
    <xf numFmtId="0" fontId="13" fillId="0" borderId="36" xfId="0" applyNumberFormat="1" applyFont="1" applyFill="1" applyBorder="1" applyAlignment="1" applyProtection="1">
      <alignment horizontal="center" vertical="center"/>
      <protection locked="0"/>
    </xf>
    <xf numFmtId="0" fontId="2" fillId="0" borderId="24" xfId="3" applyFont="1" applyBorder="1" applyAlignment="1">
      <alignment horizontal="right"/>
    </xf>
    <xf numFmtId="0" fontId="5" fillId="0" borderId="25" xfId="3" applyBorder="1" applyAlignment="1">
      <alignment horizontal="right"/>
    </xf>
    <xf numFmtId="0" fontId="5" fillId="0" borderId="24" xfId="3" applyBorder="1" applyAlignment="1">
      <alignment horizontal="right"/>
    </xf>
    <xf numFmtId="0" fontId="4" fillId="0" borderId="0" xfId="3" applyFont="1" applyAlignment="1">
      <alignment horizontal="center"/>
    </xf>
    <xf numFmtId="0" fontId="5" fillId="0" borderId="37" xfId="3" applyBorder="1" applyAlignment="1">
      <alignment horizontal="right"/>
    </xf>
    <xf numFmtId="0" fontId="5" fillId="0" borderId="1" xfId="3" applyBorder="1" applyAlignment="1">
      <alignment horizontal="center"/>
    </xf>
    <xf numFmtId="0" fontId="5" fillId="0" borderId="2" xfId="3" applyBorder="1" applyAlignment="1">
      <alignment horizontal="center"/>
    </xf>
    <xf numFmtId="0" fontId="5" fillId="0" borderId="3" xfId="3" applyBorder="1" applyAlignment="1">
      <alignment horizontal="center"/>
    </xf>
    <xf numFmtId="0" fontId="5" fillId="2" borderId="29" xfId="3" applyFill="1" applyBorder="1" applyAlignment="1">
      <alignment horizontal="center"/>
    </xf>
    <xf numFmtId="0" fontId="5" fillId="3" borderId="0" xfId="3" applyFill="1" applyAlignment="1">
      <alignment horizontal="center"/>
    </xf>
    <xf numFmtId="0" fontId="5" fillId="2" borderId="5" xfId="3" applyFill="1" applyBorder="1" applyAlignment="1">
      <alignment horizontal="center"/>
    </xf>
    <xf numFmtId="0" fontId="5" fillId="2" borderId="4" xfId="3" applyFill="1" applyBorder="1" applyAlignment="1">
      <alignment horizontal="center"/>
    </xf>
    <xf numFmtId="0" fontId="5" fillId="6" borderId="4" xfId="3" applyFill="1" applyBorder="1" applyAlignment="1">
      <alignment horizontal="center"/>
    </xf>
    <xf numFmtId="0" fontId="5" fillId="6" borderId="0" xfId="3" applyFill="1" applyAlignment="1">
      <alignment horizontal="center"/>
    </xf>
    <xf numFmtId="0" fontId="5" fillId="6" borderId="5" xfId="3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4" fillId="2" borderId="0" xfId="3" applyFont="1" applyFill="1" applyAlignment="1">
      <alignment horizontal="center"/>
    </xf>
    <xf numFmtId="0" fontId="4" fillId="2" borderId="5" xfId="3" applyFont="1" applyFill="1" applyBorder="1" applyAlignment="1">
      <alignment horizontal="center"/>
    </xf>
    <xf numFmtId="0" fontId="4" fillId="2" borderId="30" xfId="3" applyFont="1" applyFill="1" applyBorder="1" applyAlignment="1">
      <alignment horizontal="center"/>
    </xf>
    <xf numFmtId="0" fontId="4" fillId="2" borderId="4" xfId="3" applyFont="1" applyFill="1" applyBorder="1" applyAlignment="1">
      <alignment horizontal="center"/>
    </xf>
    <xf numFmtId="0" fontId="4" fillId="0" borderId="29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4" xfId="3" applyFont="1" applyBorder="1" applyAlignment="1">
      <alignment horizontal="center"/>
    </xf>
  </cellXfs>
  <cellStyles count="5">
    <cellStyle name="Lien hypertexte 2" xfId="2"/>
    <cellStyle name="Monétaire 2" xfId="4"/>
    <cellStyle name="Normal" xfId="0" builtinId="0"/>
    <cellStyle name="Normal 2" xfId="1"/>
    <cellStyle name="Normal 3" xfId="3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vertAlign val="baseline"/>
        <sz val="10"/>
        <name val="Arial"/>
        <scheme val="none"/>
      </font>
      <numFmt numFmtId="165" formatCode="#,##0.00\ &quot;$&quot;_-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165" formatCode="#,##0.00\ &quot;$&quot;_-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[$-C0C]d\ mmm\ yy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scheme val="none"/>
      </font>
    </dxf>
    <dxf>
      <font>
        <strike val="0"/>
        <outline val="0"/>
        <shadow val="0"/>
        <vertAlign val="baseline"/>
        <sz val="10"/>
        <name val="Arial"/>
        <scheme val="none"/>
      </font>
    </dxf>
    <dxf>
      <border>
        <vertical style="hair">
          <color auto="1"/>
        </vertical>
      </border>
    </dxf>
  </dxfs>
  <tableStyles count="1" defaultTableStyle="TableStyleMedium2" defaultPivotStyle="PivotStyleLight16">
    <tableStyle name="Style de tableau 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295275</xdr:colOff>
      <xdr:row>2</xdr:row>
      <xdr:rowOff>142875</xdr:rowOff>
    </xdr:to>
    <xdr:sp macro="" textlink="">
      <xdr:nvSpPr>
        <xdr:cNvPr id="2" name="AutoShape 26" descr="Résultats de recherche d'images pour « accélérant »">
          <a:extLst>
            <a:ext uri="{FF2B5EF4-FFF2-40B4-BE49-F238E27FC236}">
              <a16:creationId xmlns="" xmlns:a16="http://schemas.microsoft.com/office/drawing/2014/main" id="{E1812724-8691-49BB-BA2B-839A630F9BEA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2952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livraison" displayName="livraison" ref="A1:Q14650" totalsRowShown="0" headerRowDxfId="23" dataDxfId="22">
  <autoFilter ref="A1:Q14650"/>
  <tableColumns count="17">
    <tableColumn id="17" name="clé" dataDxfId="21" dataCellStyle="Normal 2">
      <calculatedColumnFormula>B2&amp;"_"&amp;COUNTIF($B$2:B2,B2)</calculatedColumnFormula>
    </tableColumn>
    <tableColumn id="1" name="Bon " dataDxfId="20" dataCellStyle="Normal 2"/>
    <tableColumn id="2" name="No_Client" dataDxfId="19" dataCellStyle="Normal 2"/>
    <tableColumn id="3" name="PO" dataDxfId="18" dataCellStyle="Normal 2"/>
    <tableColumn id="4" name="No_article" dataDxfId="17" dataCellStyle="Normal 2"/>
    <tableColumn id="5" name="Qté" dataDxfId="16" dataCellStyle="Normal 2"/>
    <tableColumn id="6" name="Description" dataDxfId="15" dataCellStyle="Normal 2"/>
    <tableColumn id="7" name="Nbr de palette" dataDxfId="14" dataCellStyle="Normal 2"/>
    <tableColumn id="8" name="Poids" dataDxfId="13" dataCellStyle="Normal 2"/>
    <tableColumn id="9" name="Date" dataDxfId="12" dataCellStyle="Normal 2"/>
    <tableColumn id="10" name="Transport" dataDxfId="11" dataCellStyle="Normal 2"/>
    <tableColumn id="11" name="Collect" dataDxfId="10" dataCellStyle="Normal 2"/>
    <tableColumn id="12" name="Prix" dataDxfId="9" dataCellStyle="Normal 2"/>
    <tableColumn id="13" name="N-C" dataDxfId="8" dataCellStyle="Normal 2"/>
    <tableColumn id="14" name="Action directe" dataDxfId="7" dataCellStyle="Normal 2"/>
    <tableColumn id="15" name="Plan d'action" dataDxfId="6" dataCellStyle="Normal 2"/>
    <tableColumn id="16" name="Coût" dataDxfId="5" dataCellStyle="Normal 2"/>
  </tableColumns>
  <tableStyleInfo name="Style de tableau 1" showFirstColumn="0" showLastColumn="0" showRowStripes="1" showColumnStripes="0"/>
</table>
</file>

<file path=xl/tables/table2.xml><?xml version="1.0" encoding="utf-8"?>
<table xmlns="http://schemas.openxmlformats.org/spreadsheetml/2006/main" id="2" name="client" displayName="client" ref="A1:I159" totalsRowShown="0" headerRowDxfId="4" headerRowCellStyle="Normal 3">
  <autoFilter ref="A1:I159"/>
  <tableColumns count="9">
    <tableColumn id="1" name="No_client" dataDxfId="3" dataCellStyle="Normal 3"/>
    <tableColumn id="2" name="Client " dataCellStyle="Normal 3"/>
    <tableColumn id="3" name="Adresse de shipping" dataCellStyle="Normal 3"/>
    <tableColumn id="4" name="Adresse de facturation" dataCellStyle="Normal 3"/>
    <tableColumn id="5" name="Ville ship" dataCellStyle="Normal 3"/>
    <tableColumn id="6" name="Ville fact" dataCellStyle="Normal 3"/>
    <tableColumn id="7" name="Pays" dataDxfId="2" dataCellStyle="Normal 3"/>
    <tableColumn id="8" name="Code postal de ship" dataDxfId="1" dataCellStyle="Normal 3"/>
    <tableColumn id="9" name="Code postal de fact" dataDxfId="0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AY14650"/>
  <sheetViews>
    <sheetView zoomScale="90" zoomScaleNormal="90" workbookViewId="0">
      <pane ySplit="1" topLeftCell="A13952" activePane="bottomLeft" state="frozen"/>
      <selection pane="bottomLeft" activeCell="D13989" sqref="D13989"/>
    </sheetView>
  </sheetViews>
  <sheetFormatPr baseColWidth="10" defaultRowHeight="12.75"/>
  <cols>
    <col min="1" max="1" width="7.42578125" style="186" customWidth="1"/>
    <col min="2" max="2" width="8.42578125" style="195" customWidth="1"/>
    <col min="3" max="3" width="7.7109375" style="195" customWidth="1"/>
    <col min="4" max="4" width="16" style="195" customWidth="1"/>
    <col min="5" max="5" width="13" style="195" bestFit="1" customWidth="1"/>
    <col min="6" max="6" width="6.5703125" style="189" customWidth="1"/>
    <col min="7" max="7" width="51.140625" style="197" customWidth="1"/>
    <col min="8" max="8" width="10.5703125" style="195" customWidth="1"/>
    <col min="9" max="9" width="8.28515625" style="195" customWidth="1"/>
    <col min="10" max="10" width="13.28515625" style="191" customWidth="1"/>
    <col min="11" max="11" width="20.42578125" style="195" customWidth="1"/>
    <col min="12" max="12" width="14.140625" style="195" customWidth="1"/>
    <col min="13" max="13" width="20.42578125" style="192" customWidth="1"/>
    <col min="14" max="14" width="35.5703125" style="198" bestFit="1" customWidth="1"/>
    <col min="15" max="15" width="15.7109375" style="195" customWidth="1"/>
    <col min="16" max="16" width="15" style="195" customWidth="1"/>
    <col min="17" max="17" width="11.42578125" style="194" customWidth="1"/>
    <col min="18" max="42" width="11.42578125" style="195" customWidth="1"/>
    <col min="43" max="257" width="11.42578125" style="186"/>
    <col min="258" max="258" width="8.42578125" style="186" customWidth="1"/>
    <col min="259" max="259" width="10.140625" style="186" customWidth="1"/>
    <col min="260" max="260" width="16" style="186" customWidth="1"/>
    <col min="261" max="261" width="13" style="186" bestFit="1" customWidth="1"/>
    <col min="262" max="262" width="6.5703125" style="186" customWidth="1"/>
    <col min="263" max="263" width="52.42578125" style="186" customWidth="1"/>
    <col min="264" max="264" width="8.7109375" style="186" customWidth="1"/>
    <col min="265" max="265" width="8.28515625" style="186" customWidth="1"/>
    <col min="266" max="266" width="13.5703125" style="186" customWidth="1"/>
    <col min="267" max="267" width="19.140625" style="186" customWidth="1"/>
    <col min="268" max="268" width="10.140625" style="186" customWidth="1"/>
    <col min="269" max="269" width="12.42578125" style="186" bestFit="1" customWidth="1"/>
    <col min="270" max="270" width="35.5703125" style="186" bestFit="1" customWidth="1"/>
    <col min="271" max="271" width="12.140625" style="186" customWidth="1"/>
    <col min="272" max="513" width="11.42578125" style="186"/>
    <col min="514" max="514" width="8.42578125" style="186" customWidth="1"/>
    <col min="515" max="515" width="10.140625" style="186" customWidth="1"/>
    <col min="516" max="516" width="16" style="186" customWidth="1"/>
    <col min="517" max="517" width="13" style="186" bestFit="1" customWidth="1"/>
    <col min="518" max="518" width="6.5703125" style="186" customWidth="1"/>
    <col min="519" max="519" width="52.42578125" style="186" customWidth="1"/>
    <col min="520" max="520" width="8.7109375" style="186" customWidth="1"/>
    <col min="521" max="521" width="8.28515625" style="186" customWidth="1"/>
    <col min="522" max="522" width="13.5703125" style="186" customWidth="1"/>
    <col min="523" max="523" width="19.140625" style="186" customWidth="1"/>
    <col min="524" max="524" width="10.140625" style="186" customWidth="1"/>
    <col min="525" max="525" width="12.42578125" style="186" bestFit="1" customWidth="1"/>
    <col min="526" max="526" width="35.5703125" style="186" bestFit="1" customWidth="1"/>
    <col min="527" max="527" width="12.140625" style="186" customWidth="1"/>
    <col min="528" max="769" width="11.42578125" style="186"/>
    <col min="770" max="770" width="8.42578125" style="186" customWidth="1"/>
    <col min="771" max="771" width="10.140625" style="186" customWidth="1"/>
    <col min="772" max="772" width="16" style="186" customWidth="1"/>
    <col min="773" max="773" width="13" style="186" bestFit="1" customWidth="1"/>
    <col min="774" max="774" width="6.5703125" style="186" customWidth="1"/>
    <col min="775" max="775" width="52.42578125" style="186" customWidth="1"/>
    <col min="776" max="776" width="8.7109375" style="186" customWidth="1"/>
    <col min="777" max="777" width="8.28515625" style="186" customWidth="1"/>
    <col min="778" max="778" width="13.5703125" style="186" customWidth="1"/>
    <col min="779" max="779" width="19.140625" style="186" customWidth="1"/>
    <col min="780" max="780" width="10.140625" style="186" customWidth="1"/>
    <col min="781" max="781" width="12.42578125" style="186" bestFit="1" customWidth="1"/>
    <col min="782" max="782" width="35.5703125" style="186" bestFit="1" customWidth="1"/>
    <col min="783" max="783" width="12.140625" style="186" customWidth="1"/>
    <col min="784" max="1025" width="11.42578125" style="186"/>
    <col min="1026" max="1026" width="8.42578125" style="186" customWidth="1"/>
    <col min="1027" max="1027" width="10.140625" style="186" customWidth="1"/>
    <col min="1028" max="1028" width="16" style="186" customWidth="1"/>
    <col min="1029" max="1029" width="13" style="186" bestFit="1" customWidth="1"/>
    <col min="1030" max="1030" width="6.5703125" style="186" customWidth="1"/>
    <col min="1031" max="1031" width="52.42578125" style="186" customWidth="1"/>
    <col min="1032" max="1032" width="8.7109375" style="186" customWidth="1"/>
    <col min="1033" max="1033" width="8.28515625" style="186" customWidth="1"/>
    <col min="1034" max="1034" width="13.5703125" style="186" customWidth="1"/>
    <col min="1035" max="1035" width="19.140625" style="186" customWidth="1"/>
    <col min="1036" max="1036" width="10.140625" style="186" customWidth="1"/>
    <col min="1037" max="1037" width="12.42578125" style="186" bestFit="1" customWidth="1"/>
    <col min="1038" max="1038" width="35.5703125" style="186" bestFit="1" customWidth="1"/>
    <col min="1039" max="1039" width="12.140625" style="186" customWidth="1"/>
    <col min="1040" max="1281" width="11.42578125" style="186"/>
    <col min="1282" max="1282" width="8.42578125" style="186" customWidth="1"/>
    <col min="1283" max="1283" width="10.140625" style="186" customWidth="1"/>
    <col min="1284" max="1284" width="16" style="186" customWidth="1"/>
    <col min="1285" max="1285" width="13" style="186" bestFit="1" customWidth="1"/>
    <col min="1286" max="1286" width="6.5703125" style="186" customWidth="1"/>
    <col min="1287" max="1287" width="52.42578125" style="186" customWidth="1"/>
    <col min="1288" max="1288" width="8.7109375" style="186" customWidth="1"/>
    <col min="1289" max="1289" width="8.28515625" style="186" customWidth="1"/>
    <col min="1290" max="1290" width="13.5703125" style="186" customWidth="1"/>
    <col min="1291" max="1291" width="19.140625" style="186" customWidth="1"/>
    <col min="1292" max="1292" width="10.140625" style="186" customWidth="1"/>
    <col min="1293" max="1293" width="12.42578125" style="186" bestFit="1" customWidth="1"/>
    <col min="1294" max="1294" width="35.5703125" style="186" bestFit="1" customWidth="1"/>
    <col min="1295" max="1295" width="12.140625" style="186" customWidth="1"/>
    <col min="1296" max="1537" width="11.42578125" style="186"/>
    <col min="1538" max="1538" width="8.42578125" style="186" customWidth="1"/>
    <col min="1539" max="1539" width="10.140625" style="186" customWidth="1"/>
    <col min="1540" max="1540" width="16" style="186" customWidth="1"/>
    <col min="1541" max="1541" width="13" style="186" bestFit="1" customWidth="1"/>
    <col min="1542" max="1542" width="6.5703125" style="186" customWidth="1"/>
    <col min="1543" max="1543" width="52.42578125" style="186" customWidth="1"/>
    <col min="1544" max="1544" width="8.7109375" style="186" customWidth="1"/>
    <col min="1545" max="1545" width="8.28515625" style="186" customWidth="1"/>
    <col min="1546" max="1546" width="13.5703125" style="186" customWidth="1"/>
    <col min="1547" max="1547" width="19.140625" style="186" customWidth="1"/>
    <col min="1548" max="1548" width="10.140625" style="186" customWidth="1"/>
    <col min="1549" max="1549" width="12.42578125" style="186" bestFit="1" customWidth="1"/>
    <col min="1550" max="1550" width="35.5703125" style="186" bestFit="1" customWidth="1"/>
    <col min="1551" max="1551" width="12.140625" style="186" customWidth="1"/>
    <col min="1552" max="1793" width="11.42578125" style="186"/>
    <col min="1794" max="1794" width="8.42578125" style="186" customWidth="1"/>
    <col min="1795" max="1795" width="10.140625" style="186" customWidth="1"/>
    <col min="1796" max="1796" width="16" style="186" customWidth="1"/>
    <col min="1797" max="1797" width="13" style="186" bestFit="1" customWidth="1"/>
    <col min="1798" max="1798" width="6.5703125" style="186" customWidth="1"/>
    <col min="1799" max="1799" width="52.42578125" style="186" customWidth="1"/>
    <col min="1800" max="1800" width="8.7109375" style="186" customWidth="1"/>
    <col min="1801" max="1801" width="8.28515625" style="186" customWidth="1"/>
    <col min="1802" max="1802" width="13.5703125" style="186" customWidth="1"/>
    <col min="1803" max="1803" width="19.140625" style="186" customWidth="1"/>
    <col min="1804" max="1804" width="10.140625" style="186" customWidth="1"/>
    <col min="1805" max="1805" width="12.42578125" style="186" bestFit="1" customWidth="1"/>
    <col min="1806" max="1806" width="35.5703125" style="186" bestFit="1" customWidth="1"/>
    <col min="1807" max="1807" width="12.140625" style="186" customWidth="1"/>
    <col min="1808" max="2049" width="11.42578125" style="186"/>
    <col min="2050" max="2050" width="8.42578125" style="186" customWidth="1"/>
    <col min="2051" max="2051" width="10.140625" style="186" customWidth="1"/>
    <col min="2052" max="2052" width="16" style="186" customWidth="1"/>
    <col min="2053" max="2053" width="13" style="186" bestFit="1" customWidth="1"/>
    <col min="2054" max="2054" width="6.5703125" style="186" customWidth="1"/>
    <col min="2055" max="2055" width="52.42578125" style="186" customWidth="1"/>
    <col min="2056" max="2056" width="8.7109375" style="186" customWidth="1"/>
    <col min="2057" max="2057" width="8.28515625" style="186" customWidth="1"/>
    <col min="2058" max="2058" width="13.5703125" style="186" customWidth="1"/>
    <col min="2059" max="2059" width="19.140625" style="186" customWidth="1"/>
    <col min="2060" max="2060" width="10.140625" style="186" customWidth="1"/>
    <col min="2061" max="2061" width="12.42578125" style="186" bestFit="1" customWidth="1"/>
    <col min="2062" max="2062" width="35.5703125" style="186" bestFit="1" customWidth="1"/>
    <col min="2063" max="2063" width="12.140625" style="186" customWidth="1"/>
    <col min="2064" max="2305" width="11.42578125" style="186"/>
    <col min="2306" max="2306" width="8.42578125" style="186" customWidth="1"/>
    <col min="2307" max="2307" width="10.140625" style="186" customWidth="1"/>
    <col min="2308" max="2308" width="16" style="186" customWidth="1"/>
    <col min="2309" max="2309" width="13" style="186" bestFit="1" customWidth="1"/>
    <col min="2310" max="2310" width="6.5703125" style="186" customWidth="1"/>
    <col min="2311" max="2311" width="52.42578125" style="186" customWidth="1"/>
    <col min="2312" max="2312" width="8.7109375" style="186" customWidth="1"/>
    <col min="2313" max="2313" width="8.28515625" style="186" customWidth="1"/>
    <col min="2314" max="2314" width="13.5703125" style="186" customWidth="1"/>
    <col min="2315" max="2315" width="19.140625" style="186" customWidth="1"/>
    <col min="2316" max="2316" width="10.140625" style="186" customWidth="1"/>
    <col min="2317" max="2317" width="12.42578125" style="186" bestFit="1" customWidth="1"/>
    <col min="2318" max="2318" width="35.5703125" style="186" bestFit="1" customWidth="1"/>
    <col min="2319" max="2319" width="12.140625" style="186" customWidth="1"/>
    <col min="2320" max="2561" width="11.42578125" style="186"/>
    <col min="2562" max="2562" width="8.42578125" style="186" customWidth="1"/>
    <col min="2563" max="2563" width="10.140625" style="186" customWidth="1"/>
    <col min="2564" max="2564" width="16" style="186" customWidth="1"/>
    <col min="2565" max="2565" width="13" style="186" bestFit="1" customWidth="1"/>
    <col min="2566" max="2566" width="6.5703125" style="186" customWidth="1"/>
    <col min="2567" max="2567" width="52.42578125" style="186" customWidth="1"/>
    <col min="2568" max="2568" width="8.7109375" style="186" customWidth="1"/>
    <col min="2569" max="2569" width="8.28515625" style="186" customWidth="1"/>
    <col min="2570" max="2570" width="13.5703125" style="186" customWidth="1"/>
    <col min="2571" max="2571" width="19.140625" style="186" customWidth="1"/>
    <col min="2572" max="2572" width="10.140625" style="186" customWidth="1"/>
    <col min="2573" max="2573" width="12.42578125" style="186" bestFit="1" customWidth="1"/>
    <col min="2574" max="2574" width="35.5703125" style="186" bestFit="1" customWidth="1"/>
    <col min="2575" max="2575" width="12.140625" style="186" customWidth="1"/>
    <col min="2576" max="2817" width="11.42578125" style="186"/>
    <col min="2818" max="2818" width="8.42578125" style="186" customWidth="1"/>
    <col min="2819" max="2819" width="10.140625" style="186" customWidth="1"/>
    <col min="2820" max="2820" width="16" style="186" customWidth="1"/>
    <col min="2821" max="2821" width="13" style="186" bestFit="1" customWidth="1"/>
    <col min="2822" max="2822" width="6.5703125" style="186" customWidth="1"/>
    <col min="2823" max="2823" width="52.42578125" style="186" customWidth="1"/>
    <col min="2824" max="2824" width="8.7109375" style="186" customWidth="1"/>
    <col min="2825" max="2825" width="8.28515625" style="186" customWidth="1"/>
    <col min="2826" max="2826" width="13.5703125" style="186" customWidth="1"/>
    <col min="2827" max="2827" width="19.140625" style="186" customWidth="1"/>
    <col min="2828" max="2828" width="10.140625" style="186" customWidth="1"/>
    <col min="2829" max="2829" width="12.42578125" style="186" bestFit="1" customWidth="1"/>
    <col min="2830" max="2830" width="35.5703125" style="186" bestFit="1" customWidth="1"/>
    <col min="2831" max="2831" width="12.140625" style="186" customWidth="1"/>
    <col min="2832" max="3073" width="11.42578125" style="186"/>
    <col min="3074" max="3074" width="8.42578125" style="186" customWidth="1"/>
    <col min="3075" max="3075" width="10.140625" style="186" customWidth="1"/>
    <col min="3076" max="3076" width="16" style="186" customWidth="1"/>
    <col min="3077" max="3077" width="13" style="186" bestFit="1" customWidth="1"/>
    <col min="3078" max="3078" width="6.5703125" style="186" customWidth="1"/>
    <col min="3079" max="3079" width="52.42578125" style="186" customWidth="1"/>
    <col min="3080" max="3080" width="8.7109375" style="186" customWidth="1"/>
    <col min="3081" max="3081" width="8.28515625" style="186" customWidth="1"/>
    <col min="3082" max="3082" width="13.5703125" style="186" customWidth="1"/>
    <col min="3083" max="3083" width="19.140625" style="186" customWidth="1"/>
    <col min="3084" max="3084" width="10.140625" style="186" customWidth="1"/>
    <col min="3085" max="3085" width="12.42578125" style="186" bestFit="1" customWidth="1"/>
    <col min="3086" max="3086" width="35.5703125" style="186" bestFit="1" customWidth="1"/>
    <col min="3087" max="3087" width="12.140625" style="186" customWidth="1"/>
    <col min="3088" max="3329" width="11.42578125" style="186"/>
    <col min="3330" max="3330" width="8.42578125" style="186" customWidth="1"/>
    <col min="3331" max="3331" width="10.140625" style="186" customWidth="1"/>
    <col min="3332" max="3332" width="16" style="186" customWidth="1"/>
    <col min="3333" max="3333" width="13" style="186" bestFit="1" customWidth="1"/>
    <col min="3334" max="3334" width="6.5703125" style="186" customWidth="1"/>
    <col min="3335" max="3335" width="52.42578125" style="186" customWidth="1"/>
    <col min="3336" max="3336" width="8.7109375" style="186" customWidth="1"/>
    <col min="3337" max="3337" width="8.28515625" style="186" customWidth="1"/>
    <col min="3338" max="3338" width="13.5703125" style="186" customWidth="1"/>
    <col min="3339" max="3339" width="19.140625" style="186" customWidth="1"/>
    <col min="3340" max="3340" width="10.140625" style="186" customWidth="1"/>
    <col min="3341" max="3341" width="12.42578125" style="186" bestFit="1" customWidth="1"/>
    <col min="3342" max="3342" width="35.5703125" style="186" bestFit="1" customWidth="1"/>
    <col min="3343" max="3343" width="12.140625" style="186" customWidth="1"/>
    <col min="3344" max="3585" width="11.42578125" style="186"/>
    <col min="3586" max="3586" width="8.42578125" style="186" customWidth="1"/>
    <col min="3587" max="3587" width="10.140625" style="186" customWidth="1"/>
    <col min="3588" max="3588" width="16" style="186" customWidth="1"/>
    <col min="3589" max="3589" width="13" style="186" bestFit="1" customWidth="1"/>
    <col min="3590" max="3590" width="6.5703125" style="186" customWidth="1"/>
    <col min="3591" max="3591" width="52.42578125" style="186" customWidth="1"/>
    <col min="3592" max="3592" width="8.7109375" style="186" customWidth="1"/>
    <col min="3593" max="3593" width="8.28515625" style="186" customWidth="1"/>
    <col min="3594" max="3594" width="13.5703125" style="186" customWidth="1"/>
    <col min="3595" max="3595" width="19.140625" style="186" customWidth="1"/>
    <col min="3596" max="3596" width="10.140625" style="186" customWidth="1"/>
    <col min="3597" max="3597" width="12.42578125" style="186" bestFit="1" customWidth="1"/>
    <col min="3598" max="3598" width="35.5703125" style="186" bestFit="1" customWidth="1"/>
    <col min="3599" max="3599" width="12.140625" style="186" customWidth="1"/>
    <col min="3600" max="3841" width="11.42578125" style="186"/>
    <col min="3842" max="3842" width="8.42578125" style="186" customWidth="1"/>
    <col min="3843" max="3843" width="10.140625" style="186" customWidth="1"/>
    <col min="3844" max="3844" width="16" style="186" customWidth="1"/>
    <col min="3845" max="3845" width="13" style="186" bestFit="1" customWidth="1"/>
    <col min="3846" max="3846" width="6.5703125" style="186" customWidth="1"/>
    <col min="3847" max="3847" width="52.42578125" style="186" customWidth="1"/>
    <col min="3848" max="3848" width="8.7109375" style="186" customWidth="1"/>
    <col min="3849" max="3849" width="8.28515625" style="186" customWidth="1"/>
    <col min="3850" max="3850" width="13.5703125" style="186" customWidth="1"/>
    <col min="3851" max="3851" width="19.140625" style="186" customWidth="1"/>
    <col min="3852" max="3852" width="10.140625" style="186" customWidth="1"/>
    <col min="3853" max="3853" width="12.42578125" style="186" bestFit="1" customWidth="1"/>
    <col min="3854" max="3854" width="35.5703125" style="186" bestFit="1" customWidth="1"/>
    <col min="3855" max="3855" width="12.140625" style="186" customWidth="1"/>
    <col min="3856" max="4097" width="11.42578125" style="186"/>
    <col min="4098" max="4098" width="8.42578125" style="186" customWidth="1"/>
    <col min="4099" max="4099" width="10.140625" style="186" customWidth="1"/>
    <col min="4100" max="4100" width="16" style="186" customWidth="1"/>
    <col min="4101" max="4101" width="13" style="186" bestFit="1" customWidth="1"/>
    <col min="4102" max="4102" width="6.5703125" style="186" customWidth="1"/>
    <col min="4103" max="4103" width="52.42578125" style="186" customWidth="1"/>
    <col min="4104" max="4104" width="8.7109375" style="186" customWidth="1"/>
    <col min="4105" max="4105" width="8.28515625" style="186" customWidth="1"/>
    <col min="4106" max="4106" width="13.5703125" style="186" customWidth="1"/>
    <col min="4107" max="4107" width="19.140625" style="186" customWidth="1"/>
    <col min="4108" max="4108" width="10.140625" style="186" customWidth="1"/>
    <col min="4109" max="4109" width="12.42578125" style="186" bestFit="1" customWidth="1"/>
    <col min="4110" max="4110" width="35.5703125" style="186" bestFit="1" customWidth="1"/>
    <col min="4111" max="4111" width="12.140625" style="186" customWidth="1"/>
    <col min="4112" max="4353" width="11.42578125" style="186"/>
    <col min="4354" max="4354" width="8.42578125" style="186" customWidth="1"/>
    <col min="4355" max="4355" width="10.140625" style="186" customWidth="1"/>
    <col min="4356" max="4356" width="16" style="186" customWidth="1"/>
    <col min="4357" max="4357" width="13" style="186" bestFit="1" customWidth="1"/>
    <col min="4358" max="4358" width="6.5703125" style="186" customWidth="1"/>
    <col min="4359" max="4359" width="52.42578125" style="186" customWidth="1"/>
    <col min="4360" max="4360" width="8.7109375" style="186" customWidth="1"/>
    <col min="4361" max="4361" width="8.28515625" style="186" customWidth="1"/>
    <col min="4362" max="4362" width="13.5703125" style="186" customWidth="1"/>
    <col min="4363" max="4363" width="19.140625" style="186" customWidth="1"/>
    <col min="4364" max="4364" width="10.140625" style="186" customWidth="1"/>
    <col min="4365" max="4365" width="12.42578125" style="186" bestFit="1" customWidth="1"/>
    <col min="4366" max="4366" width="35.5703125" style="186" bestFit="1" customWidth="1"/>
    <col min="4367" max="4367" width="12.140625" style="186" customWidth="1"/>
    <col min="4368" max="4609" width="11.42578125" style="186"/>
    <col min="4610" max="4610" width="8.42578125" style="186" customWidth="1"/>
    <col min="4611" max="4611" width="10.140625" style="186" customWidth="1"/>
    <col min="4612" max="4612" width="16" style="186" customWidth="1"/>
    <col min="4613" max="4613" width="13" style="186" bestFit="1" customWidth="1"/>
    <col min="4614" max="4614" width="6.5703125" style="186" customWidth="1"/>
    <col min="4615" max="4615" width="52.42578125" style="186" customWidth="1"/>
    <col min="4616" max="4616" width="8.7109375" style="186" customWidth="1"/>
    <col min="4617" max="4617" width="8.28515625" style="186" customWidth="1"/>
    <col min="4618" max="4618" width="13.5703125" style="186" customWidth="1"/>
    <col min="4619" max="4619" width="19.140625" style="186" customWidth="1"/>
    <col min="4620" max="4620" width="10.140625" style="186" customWidth="1"/>
    <col min="4621" max="4621" width="12.42578125" style="186" bestFit="1" customWidth="1"/>
    <col min="4622" max="4622" width="35.5703125" style="186" bestFit="1" customWidth="1"/>
    <col min="4623" max="4623" width="12.140625" style="186" customWidth="1"/>
    <col min="4624" max="4865" width="11.42578125" style="186"/>
    <col min="4866" max="4866" width="8.42578125" style="186" customWidth="1"/>
    <col min="4867" max="4867" width="10.140625" style="186" customWidth="1"/>
    <col min="4868" max="4868" width="16" style="186" customWidth="1"/>
    <col min="4869" max="4869" width="13" style="186" bestFit="1" customWidth="1"/>
    <col min="4870" max="4870" width="6.5703125" style="186" customWidth="1"/>
    <col min="4871" max="4871" width="52.42578125" style="186" customWidth="1"/>
    <col min="4872" max="4872" width="8.7109375" style="186" customWidth="1"/>
    <col min="4873" max="4873" width="8.28515625" style="186" customWidth="1"/>
    <col min="4874" max="4874" width="13.5703125" style="186" customWidth="1"/>
    <col min="4875" max="4875" width="19.140625" style="186" customWidth="1"/>
    <col min="4876" max="4876" width="10.140625" style="186" customWidth="1"/>
    <col min="4877" max="4877" width="12.42578125" style="186" bestFit="1" customWidth="1"/>
    <col min="4878" max="4878" width="35.5703125" style="186" bestFit="1" customWidth="1"/>
    <col min="4879" max="4879" width="12.140625" style="186" customWidth="1"/>
    <col min="4880" max="5121" width="11.42578125" style="186"/>
    <col min="5122" max="5122" width="8.42578125" style="186" customWidth="1"/>
    <col min="5123" max="5123" width="10.140625" style="186" customWidth="1"/>
    <col min="5124" max="5124" width="16" style="186" customWidth="1"/>
    <col min="5125" max="5125" width="13" style="186" bestFit="1" customWidth="1"/>
    <col min="5126" max="5126" width="6.5703125" style="186" customWidth="1"/>
    <col min="5127" max="5127" width="52.42578125" style="186" customWidth="1"/>
    <col min="5128" max="5128" width="8.7109375" style="186" customWidth="1"/>
    <col min="5129" max="5129" width="8.28515625" style="186" customWidth="1"/>
    <col min="5130" max="5130" width="13.5703125" style="186" customWidth="1"/>
    <col min="5131" max="5131" width="19.140625" style="186" customWidth="1"/>
    <col min="5132" max="5132" width="10.140625" style="186" customWidth="1"/>
    <col min="5133" max="5133" width="12.42578125" style="186" bestFit="1" customWidth="1"/>
    <col min="5134" max="5134" width="35.5703125" style="186" bestFit="1" customWidth="1"/>
    <col min="5135" max="5135" width="12.140625" style="186" customWidth="1"/>
    <col min="5136" max="5377" width="11.42578125" style="186"/>
    <col min="5378" max="5378" width="8.42578125" style="186" customWidth="1"/>
    <col min="5379" max="5379" width="10.140625" style="186" customWidth="1"/>
    <col min="5380" max="5380" width="16" style="186" customWidth="1"/>
    <col min="5381" max="5381" width="13" style="186" bestFit="1" customWidth="1"/>
    <col min="5382" max="5382" width="6.5703125" style="186" customWidth="1"/>
    <col min="5383" max="5383" width="52.42578125" style="186" customWidth="1"/>
    <col min="5384" max="5384" width="8.7109375" style="186" customWidth="1"/>
    <col min="5385" max="5385" width="8.28515625" style="186" customWidth="1"/>
    <col min="5386" max="5386" width="13.5703125" style="186" customWidth="1"/>
    <col min="5387" max="5387" width="19.140625" style="186" customWidth="1"/>
    <col min="5388" max="5388" width="10.140625" style="186" customWidth="1"/>
    <col min="5389" max="5389" width="12.42578125" style="186" bestFit="1" customWidth="1"/>
    <col min="5390" max="5390" width="35.5703125" style="186" bestFit="1" customWidth="1"/>
    <col min="5391" max="5391" width="12.140625" style="186" customWidth="1"/>
    <col min="5392" max="5633" width="11.42578125" style="186"/>
    <col min="5634" max="5634" width="8.42578125" style="186" customWidth="1"/>
    <col min="5635" max="5635" width="10.140625" style="186" customWidth="1"/>
    <col min="5636" max="5636" width="16" style="186" customWidth="1"/>
    <col min="5637" max="5637" width="13" style="186" bestFit="1" customWidth="1"/>
    <col min="5638" max="5638" width="6.5703125" style="186" customWidth="1"/>
    <col min="5639" max="5639" width="52.42578125" style="186" customWidth="1"/>
    <col min="5640" max="5640" width="8.7109375" style="186" customWidth="1"/>
    <col min="5641" max="5641" width="8.28515625" style="186" customWidth="1"/>
    <col min="5642" max="5642" width="13.5703125" style="186" customWidth="1"/>
    <col min="5643" max="5643" width="19.140625" style="186" customWidth="1"/>
    <col min="5644" max="5644" width="10.140625" style="186" customWidth="1"/>
    <col min="5645" max="5645" width="12.42578125" style="186" bestFit="1" customWidth="1"/>
    <col min="5646" max="5646" width="35.5703125" style="186" bestFit="1" customWidth="1"/>
    <col min="5647" max="5647" width="12.140625" style="186" customWidth="1"/>
    <col min="5648" max="5889" width="11.42578125" style="186"/>
    <col min="5890" max="5890" width="8.42578125" style="186" customWidth="1"/>
    <col min="5891" max="5891" width="10.140625" style="186" customWidth="1"/>
    <col min="5892" max="5892" width="16" style="186" customWidth="1"/>
    <col min="5893" max="5893" width="13" style="186" bestFit="1" customWidth="1"/>
    <col min="5894" max="5894" width="6.5703125" style="186" customWidth="1"/>
    <col min="5895" max="5895" width="52.42578125" style="186" customWidth="1"/>
    <col min="5896" max="5896" width="8.7109375" style="186" customWidth="1"/>
    <col min="5897" max="5897" width="8.28515625" style="186" customWidth="1"/>
    <col min="5898" max="5898" width="13.5703125" style="186" customWidth="1"/>
    <col min="5899" max="5899" width="19.140625" style="186" customWidth="1"/>
    <col min="5900" max="5900" width="10.140625" style="186" customWidth="1"/>
    <col min="5901" max="5901" width="12.42578125" style="186" bestFit="1" customWidth="1"/>
    <col min="5902" max="5902" width="35.5703125" style="186" bestFit="1" customWidth="1"/>
    <col min="5903" max="5903" width="12.140625" style="186" customWidth="1"/>
    <col min="5904" max="6145" width="11.42578125" style="186"/>
    <col min="6146" max="6146" width="8.42578125" style="186" customWidth="1"/>
    <col min="6147" max="6147" width="10.140625" style="186" customWidth="1"/>
    <col min="6148" max="6148" width="16" style="186" customWidth="1"/>
    <col min="6149" max="6149" width="13" style="186" bestFit="1" customWidth="1"/>
    <col min="6150" max="6150" width="6.5703125" style="186" customWidth="1"/>
    <col min="6151" max="6151" width="52.42578125" style="186" customWidth="1"/>
    <col min="6152" max="6152" width="8.7109375" style="186" customWidth="1"/>
    <col min="6153" max="6153" width="8.28515625" style="186" customWidth="1"/>
    <col min="6154" max="6154" width="13.5703125" style="186" customWidth="1"/>
    <col min="6155" max="6155" width="19.140625" style="186" customWidth="1"/>
    <col min="6156" max="6156" width="10.140625" style="186" customWidth="1"/>
    <col min="6157" max="6157" width="12.42578125" style="186" bestFit="1" customWidth="1"/>
    <col min="6158" max="6158" width="35.5703125" style="186" bestFit="1" customWidth="1"/>
    <col min="6159" max="6159" width="12.140625" style="186" customWidth="1"/>
    <col min="6160" max="6401" width="11.42578125" style="186"/>
    <col min="6402" max="6402" width="8.42578125" style="186" customWidth="1"/>
    <col min="6403" max="6403" width="10.140625" style="186" customWidth="1"/>
    <col min="6404" max="6404" width="16" style="186" customWidth="1"/>
    <col min="6405" max="6405" width="13" style="186" bestFit="1" customWidth="1"/>
    <col min="6406" max="6406" width="6.5703125" style="186" customWidth="1"/>
    <col min="6407" max="6407" width="52.42578125" style="186" customWidth="1"/>
    <col min="6408" max="6408" width="8.7109375" style="186" customWidth="1"/>
    <col min="6409" max="6409" width="8.28515625" style="186" customWidth="1"/>
    <col min="6410" max="6410" width="13.5703125" style="186" customWidth="1"/>
    <col min="6411" max="6411" width="19.140625" style="186" customWidth="1"/>
    <col min="6412" max="6412" width="10.140625" style="186" customWidth="1"/>
    <col min="6413" max="6413" width="12.42578125" style="186" bestFit="1" customWidth="1"/>
    <col min="6414" max="6414" width="35.5703125" style="186" bestFit="1" customWidth="1"/>
    <col min="6415" max="6415" width="12.140625" style="186" customWidth="1"/>
    <col min="6416" max="6657" width="11.42578125" style="186"/>
    <col min="6658" max="6658" width="8.42578125" style="186" customWidth="1"/>
    <col min="6659" max="6659" width="10.140625" style="186" customWidth="1"/>
    <col min="6660" max="6660" width="16" style="186" customWidth="1"/>
    <col min="6661" max="6661" width="13" style="186" bestFit="1" customWidth="1"/>
    <col min="6662" max="6662" width="6.5703125" style="186" customWidth="1"/>
    <col min="6663" max="6663" width="52.42578125" style="186" customWidth="1"/>
    <col min="6664" max="6664" width="8.7109375" style="186" customWidth="1"/>
    <col min="6665" max="6665" width="8.28515625" style="186" customWidth="1"/>
    <col min="6666" max="6666" width="13.5703125" style="186" customWidth="1"/>
    <col min="6667" max="6667" width="19.140625" style="186" customWidth="1"/>
    <col min="6668" max="6668" width="10.140625" style="186" customWidth="1"/>
    <col min="6669" max="6669" width="12.42578125" style="186" bestFit="1" customWidth="1"/>
    <col min="6670" max="6670" width="35.5703125" style="186" bestFit="1" customWidth="1"/>
    <col min="6671" max="6671" width="12.140625" style="186" customWidth="1"/>
    <col min="6672" max="6913" width="11.42578125" style="186"/>
    <col min="6914" max="6914" width="8.42578125" style="186" customWidth="1"/>
    <col min="6915" max="6915" width="10.140625" style="186" customWidth="1"/>
    <col min="6916" max="6916" width="16" style="186" customWidth="1"/>
    <col min="6917" max="6917" width="13" style="186" bestFit="1" customWidth="1"/>
    <col min="6918" max="6918" width="6.5703125" style="186" customWidth="1"/>
    <col min="6919" max="6919" width="52.42578125" style="186" customWidth="1"/>
    <col min="6920" max="6920" width="8.7109375" style="186" customWidth="1"/>
    <col min="6921" max="6921" width="8.28515625" style="186" customWidth="1"/>
    <col min="6922" max="6922" width="13.5703125" style="186" customWidth="1"/>
    <col min="6923" max="6923" width="19.140625" style="186" customWidth="1"/>
    <col min="6924" max="6924" width="10.140625" style="186" customWidth="1"/>
    <col min="6925" max="6925" width="12.42578125" style="186" bestFit="1" customWidth="1"/>
    <col min="6926" max="6926" width="35.5703125" style="186" bestFit="1" customWidth="1"/>
    <col min="6927" max="6927" width="12.140625" style="186" customWidth="1"/>
    <col min="6928" max="7169" width="11.42578125" style="186"/>
    <col min="7170" max="7170" width="8.42578125" style="186" customWidth="1"/>
    <col min="7171" max="7171" width="10.140625" style="186" customWidth="1"/>
    <col min="7172" max="7172" width="16" style="186" customWidth="1"/>
    <col min="7173" max="7173" width="13" style="186" bestFit="1" customWidth="1"/>
    <col min="7174" max="7174" width="6.5703125" style="186" customWidth="1"/>
    <col min="7175" max="7175" width="52.42578125" style="186" customWidth="1"/>
    <col min="7176" max="7176" width="8.7109375" style="186" customWidth="1"/>
    <col min="7177" max="7177" width="8.28515625" style="186" customWidth="1"/>
    <col min="7178" max="7178" width="13.5703125" style="186" customWidth="1"/>
    <col min="7179" max="7179" width="19.140625" style="186" customWidth="1"/>
    <col min="7180" max="7180" width="10.140625" style="186" customWidth="1"/>
    <col min="7181" max="7181" width="12.42578125" style="186" bestFit="1" customWidth="1"/>
    <col min="7182" max="7182" width="35.5703125" style="186" bestFit="1" customWidth="1"/>
    <col min="7183" max="7183" width="12.140625" style="186" customWidth="1"/>
    <col min="7184" max="7425" width="11.42578125" style="186"/>
    <col min="7426" max="7426" width="8.42578125" style="186" customWidth="1"/>
    <col min="7427" max="7427" width="10.140625" style="186" customWidth="1"/>
    <col min="7428" max="7428" width="16" style="186" customWidth="1"/>
    <col min="7429" max="7429" width="13" style="186" bestFit="1" customWidth="1"/>
    <col min="7430" max="7430" width="6.5703125" style="186" customWidth="1"/>
    <col min="7431" max="7431" width="52.42578125" style="186" customWidth="1"/>
    <col min="7432" max="7432" width="8.7109375" style="186" customWidth="1"/>
    <col min="7433" max="7433" width="8.28515625" style="186" customWidth="1"/>
    <col min="7434" max="7434" width="13.5703125" style="186" customWidth="1"/>
    <col min="7435" max="7435" width="19.140625" style="186" customWidth="1"/>
    <col min="7436" max="7436" width="10.140625" style="186" customWidth="1"/>
    <col min="7437" max="7437" width="12.42578125" style="186" bestFit="1" customWidth="1"/>
    <col min="7438" max="7438" width="35.5703125" style="186" bestFit="1" customWidth="1"/>
    <col min="7439" max="7439" width="12.140625" style="186" customWidth="1"/>
    <col min="7440" max="7681" width="11.42578125" style="186"/>
    <col min="7682" max="7682" width="8.42578125" style="186" customWidth="1"/>
    <col min="7683" max="7683" width="10.140625" style="186" customWidth="1"/>
    <col min="7684" max="7684" width="16" style="186" customWidth="1"/>
    <col min="7685" max="7685" width="13" style="186" bestFit="1" customWidth="1"/>
    <col min="7686" max="7686" width="6.5703125" style="186" customWidth="1"/>
    <col min="7687" max="7687" width="52.42578125" style="186" customWidth="1"/>
    <col min="7688" max="7688" width="8.7109375" style="186" customWidth="1"/>
    <col min="7689" max="7689" width="8.28515625" style="186" customWidth="1"/>
    <col min="7690" max="7690" width="13.5703125" style="186" customWidth="1"/>
    <col min="7691" max="7691" width="19.140625" style="186" customWidth="1"/>
    <col min="7692" max="7692" width="10.140625" style="186" customWidth="1"/>
    <col min="7693" max="7693" width="12.42578125" style="186" bestFit="1" customWidth="1"/>
    <col min="7694" max="7694" width="35.5703125" style="186" bestFit="1" customWidth="1"/>
    <col min="7695" max="7695" width="12.140625" style="186" customWidth="1"/>
    <col min="7696" max="7937" width="11.42578125" style="186"/>
    <col min="7938" max="7938" width="8.42578125" style="186" customWidth="1"/>
    <col min="7939" max="7939" width="10.140625" style="186" customWidth="1"/>
    <col min="7940" max="7940" width="16" style="186" customWidth="1"/>
    <col min="7941" max="7941" width="13" style="186" bestFit="1" customWidth="1"/>
    <col min="7942" max="7942" width="6.5703125" style="186" customWidth="1"/>
    <col min="7943" max="7943" width="52.42578125" style="186" customWidth="1"/>
    <col min="7944" max="7944" width="8.7109375" style="186" customWidth="1"/>
    <col min="7945" max="7945" width="8.28515625" style="186" customWidth="1"/>
    <col min="7946" max="7946" width="13.5703125" style="186" customWidth="1"/>
    <col min="7947" max="7947" width="19.140625" style="186" customWidth="1"/>
    <col min="7948" max="7948" width="10.140625" style="186" customWidth="1"/>
    <col min="7949" max="7949" width="12.42578125" style="186" bestFit="1" customWidth="1"/>
    <col min="7950" max="7950" width="35.5703125" style="186" bestFit="1" customWidth="1"/>
    <col min="7951" max="7951" width="12.140625" style="186" customWidth="1"/>
    <col min="7952" max="8193" width="11.42578125" style="186"/>
    <col min="8194" max="8194" width="8.42578125" style="186" customWidth="1"/>
    <col min="8195" max="8195" width="10.140625" style="186" customWidth="1"/>
    <col min="8196" max="8196" width="16" style="186" customWidth="1"/>
    <col min="8197" max="8197" width="13" style="186" bestFit="1" customWidth="1"/>
    <col min="8198" max="8198" width="6.5703125" style="186" customWidth="1"/>
    <col min="8199" max="8199" width="52.42578125" style="186" customWidth="1"/>
    <col min="8200" max="8200" width="8.7109375" style="186" customWidth="1"/>
    <col min="8201" max="8201" width="8.28515625" style="186" customWidth="1"/>
    <col min="8202" max="8202" width="13.5703125" style="186" customWidth="1"/>
    <col min="8203" max="8203" width="19.140625" style="186" customWidth="1"/>
    <col min="8204" max="8204" width="10.140625" style="186" customWidth="1"/>
    <col min="8205" max="8205" width="12.42578125" style="186" bestFit="1" customWidth="1"/>
    <col min="8206" max="8206" width="35.5703125" style="186" bestFit="1" customWidth="1"/>
    <col min="8207" max="8207" width="12.140625" style="186" customWidth="1"/>
    <col min="8208" max="8449" width="11.42578125" style="186"/>
    <col min="8450" max="8450" width="8.42578125" style="186" customWidth="1"/>
    <col min="8451" max="8451" width="10.140625" style="186" customWidth="1"/>
    <col min="8452" max="8452" width="16" style="186" customWidth="1"/>
    <col min="8453" max="8453" width="13" style="186" bestFit="1" customWidth="1"/>
    <col min="8454" max="8454" width="6.5703125" style="186" customWidth="1"/>
    <col min="8455" max="8455" width="52.42578125" style="186" customWidth="1"/>
    <col min="8456" max="8456" width="8.7109375" style="186" customWidth="1"/>
    <col min="8457" max="8457" width="8.28515625" style="186" customWidth="1"/>
    <col min="8458" max="8458" width="13.5703125" style="186" customWidth="1"/>
    <col min="8459" max="8459" width="19.140625" style="186" customWidth="1"/>
    <col min="8460" max="8460" width="10.140625" style="186" customWidth="1"/>
    <col min="8461" max="8461" width="12.42578125" style="186" bestFit="1" customWidth="1"/>
    <col min="8462" max="8462" width="35.5703125" style="186" bestFit="1" customWidth="1"/>
    <col min="8463" max="8463" width="12.140625" style="186" customWidth="1"/>
    <col min="8464" max="8705" width="11.42578125" style="186"/>
    <col min="8706" max="8706" width="8.42578125" style="186" customWidth="1"/>
    <col min="8707" max="8707" width="10.140625" style="186" customWidth="1"/>
    <col min="8708" max="8708" width="16" style="186" customWidth="1"/>
    <col min="8709" max="8709" width="13" style="186" bestFit="1" customWidth="1"/>
    <col min="8710" max="8710" width="6.5703125" style="186" customWidth="1"/>
    <col min="8711" max="8711" width="52.42578125" style="186" customWidth="1"/>
    <col min="8712" max="8712" width="8.7109375" style="186" customWidth="1"/>
    <col min="8713" max="8713" width="8.28515625" style="186" customWidth="1"/>
    <col min="8714" max="8714" width="13.5703125" style="186" customWidth="1"/>
    <col min="8715" max="8715" width="19.140625" style="186" customWidth="1"/>
    <col min="8716" max="8716" width="10.140625" style="186" customWidth="1"/>
    <col min="8717" max="8717" width="12.42578125" style="186" bestFit="1" customWidth="1"/>
    <col min="8718" max="8718" width="35.5703125" style="186" bestFit="1" customWidth="1"/>
    <col min="8719" max="8719" width="12.140625" style="186" customWidth="1"/>
    <col min="8720" max="8961" width="11.42578125" style="186"/>
    <col min="8962" max="8962" width="8.42578125" style="186" customWidth="1"/>
    <col min="8963" max="8963" width="10.140625" style="186" customWidth="1"/>
    <col min="8964" max="8964" width="16" style="186" customWidth="1"/>
    <col min="8965" max="8965" width="13" style="186" bestFit="1" customWidth="1"/>
    <col min="8966" max="8966" width="6.5703125" style="186" customWidth="1"/>
    <col min="8967" max="8967" width="52.42578125" style="186" customWidth="1"/>
    <col min="8968" max="8968" width="8.7109375" style="186" customWidth="1"/>
    <col min="8969" max="8969" width="8.28515625" style="186" customWidth="1"/>
    <col min="8970" max="8970" width="13.5703125" style="186" customWidth="1"/>
    <col min="8971" max="8971" width="19.140625" style="186" customWidth="1"/>
    <col min="8972" max="8972" width="10.140625" style="186" customWidth="1"/>
    <col min="8973" max="8973" width="12.42578125" style="186" bestFit="1" customWidth="1"/>
    <col min="8974" max="8974" width="35.5703125" style="186" bestFit="1" customWidth="1"/>
    <col min="8975" max="8975" width="12.140625" style="186" customWidth="1"/>
    <col min="8976" max="9217" width="11.42578125" style="186"/>
    <col min="9218" max="9218" width="8.42578125" style="186" customWidth="1"/>
    <col min="9219" max="9219" width="10.140625" style="186" customWidth="1"/>
    <col min="9220" max="9220" width="16" style="186" customWidth="1"/>
    <col min="9221" max="9221" width="13" style="186" bestFit="1" customWidth="1"/>
    <col min="9222" max="9222" width="6.5703125" style="186" customWidth="1"/>
    <col min="9223" max="9223" width="52.42578125" style="186" customWidth="1"/>
    <col min="9224" max="9224" width="8.7109375" style="186" customWidth="1"/>
    <col min="9225" max="9225" width="8.28515625" style="186" customWidth="1"/>
    <col min="9226" max="9226" width="13.5703125" style="186" customWidth="1"/>
    <col min="9227" max="9227" width="19.140625" style="186" customWidth="1"/>
    <col min="9228" max="9228" width="10.140625" style="186" customWidth="1"/>
    <col min="9229" max="9229" width="12.42578125" style="186" bestFit="1" customWidth="1"/>
    <col min="9230" max="9230" width="35.5703125" style="186" bestFit="1" customWidth="1"/>
    <col min="9231" max="9231" width="12.140625" style="186" customWidth="1"/>
    <col min="9232" max="9473" width="11.42578125" style="186"/>
    <col min="9474" max="9474" width="8.42578125" style="186" customWidth="1"/>
    <col min="9475" max="9475" width="10.140625" style="186" customWidth="1"/>
    <col min="9476" max="9476" width="16" style="186" customWidth="1"/>
    <col min="9477" max="9477" width="13" style="186" bestFit="1" customWidth="1"/>
    <col min="9478" max="9478" width="6.5703125" style="186" customWidth="1"/>
    <col min="9479" max="9479" width="52.42578125" style="186" customWidth="1"/>
    <col min="9480" max="9480" width="8.7109375" style="186" customWidth="1"/>
    <col min="9481" max="9481" width="8.28515625" style="186" customWidth="1"/>
    <col min="9482" max="9482" width="13.5703125" style="186" customWidth="1"/>
    <col min="9483" max="9483" width="19.140625" style="186" customWidth="1"/>
    <col min="9484" max="9484" width="10.140625" style="186" customWidth="1"/>
    <col min="9485" max="9485" width="12.42578125" style="186" bestFit="1" customWidth="1"/>
    <col min="9486" max="9486" width="35.5703125" style="186" bestFit="1" customWidth="1"/>
    <col min="9487" max="9487" width="12.140625" style="186" customWidth="1"/>
    <col min="9488" max="9729" width="11.42578125" style="186"/>
    <col min="9730" max="9730" width="8.42578125" style="186" customWidth="1"/>
    <col min="9731" max="9731" width="10.140625" style="186" customWidth="1"/>
    <col min="9732" max="9732" width="16" style="186" customWidth="1"/>
    <col min="9733" max="9733" width="13" style="186" bestFit="1" customWidth="1"/>
    <col min="9734" max="9734" width="6.5703125" style="186" customWidth="1"/>
    <col min="9735" max="9735" width="52.42578125" style="186" customWidth="1"/>
    <col min="9736" max="9736" width="8.7109375" style="186" customWidth="1"/>
    <col min="9737" max="9737" width="8.28515625" style="186" customWidth="1"/>
    <col min="9738" max="9738" width="13.5703125" style="186" customWidth="1"/>
    <col min="9739" max="9739" width="19.140625" style="186" customWidth="1"/>
    <col min="9740" max="9740" width="10.140625" style="186" customWidth="1"/>
    <col min="9741" max="9741" width="12.42578125" style="186" bestFit="1" customWidth="1"/>
    <col min="9742" max="9742" width="35.5703125" style="186" bestFit="1" customWidth="1"/>
    <col min="9743" max="9743" width="12.140625" style="186" customWidth="1"/>
    <col min="9744" max="9985" width="11.42578125" style="186"/>
    <col min="9986" max="9986" width="8.42578125" style="186" customWidth="1"/>
    <col min="9987" max="9987" width="10.140625" style="186" customWidth="1"/>
    <col min="9988" max="9988" width="16" style="186" customWidth="1"/>
    <col min="9989" max="9989" width="13" style="186" bestFit="1" customWidth="1"/>
    <col min="9990" max="9990" width="6.5703125" style="186" customWidth="1"/>
    <col min="9991" max="9991" width="52.42578125" style="186" customWidth="1"/>
    <col min="9992" max="9992" width="8.7109375" style="186" customWidth="1"/>
    <col min="9993" max="9993" width="8.28515625" style="186" customWidth="1"/>
    <col min="9994" max="9994" width="13.5703125" style="186" customWidth="1"/>
    <col min="9995" max="9995" width="19.140625" style="186" customWidth="1"/>
    <col min="9996" max="9996" width="10.140625" style="186" customWidth="1"/>
    <col min="9997" max="9997" width="12.42578125" style="186" bestFit="1" customWidth="1"/>
    <col min="9998" max="9998" width="35.5703125" style="186" bestFit="1" customWidth="1"/>
    <col min="9999" max="9999" width="12.140625" style="186" customWidth="1"/>
    <col min="10000" max="10241" width="11.42578125" style="186"/>
    <col min="10242" max="10242" width="8.42578125" style="186" customWidth="1"/>
    <col min="10243" max="10243" width="10.140625" style="186" customWidth="1"/>
    <col min="10244" max="10244" width="16" style="186" customWidth="1"/>
    <col min="10245" max="10245" width="13" style="186" bestFit="1" customWidth="1"/>
    <col min="10246" max="10246" width="6.5703125" style="186" customWidth="1"/>
    <col min="10247" max="10247" width="52.42578125" style="186" customWidth="1"/>
    <col min="10248" max="10248" width="8.7109375" style="186" customWidth="1"/>
    <col min="10249" max="10249" width="8.28515625" style="186" customWidth="1"/>
    <col min="10250" max="10250" width="13.5703125" style="186" customWidth="1"/>
    <col min="10251" max="10251" width="19.140625" style="186" customWidth="1"/>
    <col min="10252" max="10252" width="10.140625" style="186" customWidth="1"/>
    <col min="10253" max="10253" width="12.42578125" style="186" bestFit="1" customWidth="1"/>
    <col min="10254" max="10254" width="35.5703125" style="186" bestFit="1" customWidth="1"/>
    <col min="10255" max="10255" width="12.140625" style="186" customWidth="1"/>
    <col min="10256" max="10497" width="11.42578125" style="186"/>
    <col min="10498" max="10498" width="8.42578125" style="186" customWidth="1"/>
    <col min="10499" max="10499" width="10.140625" style="186" customWidth="1"/>
    <col min="10500" max="10500" width="16" style="186" customWidth="1"/>
    <col min="10501" max="10501" width="13" style="186" bestFit="1" customWidth="1"/>
    <col min="10502" max="10502" width="6.5703125" style="186" customWidth="1"/>
    <col min="10503" max="10503" width="52.42578125" style="186" customWidth="1"/>
    <col min="10504" max="10504" width="8.7109375" style="186" customWidth="1"/>
    <col min="10505" max="10505" width="8.28515625" style="186" customWidth="1"/>
    <col min="10506" max="10506" width="13.5703125" style="186" customWidth="1"/>
    <col min="10507" max="10507" width="19.140625" style="186" customWidth="1"/>
    <col min="10508" max="10508" width="10.140625" style="186" customWidth="1"/>
    <col min="10509" max="10509" width="12.42578125" style="186" bestFit="1" customWidth="1"/>
    <col min="10510" max="10510" width="35.5703125" style="186" bestFit="1" customWidth="1"/>
    <col min="10511" max="10511" width="12.140625" style="186" customWidth="1"/>
    <col min="10512" max="10753" width="11.42578125" style="186"/>
    <col min="10754" max="10754" width="8.42578125" style="186" customWidth="1"/>
    <col min="10755" max="10755" width="10.140625" style="186" customWidth="1"/>
    <col min="10756" max="10756" width="16" style="186" customWidth="1"/>
    <col min="10757" max="10757" width="13" style="186" bestFit="1" customWidth="1"/>
    <col min="10758" max="10758" width="6.5703125" style="186" customWidth="1"/>
    <col min="10759" max="10759" width="52.42578125" style="186" customWidth="1"/>
    <col min="10760" max="10760" width="8.7109375" style="186" customWidth="1"/>
    <col min="10761" max="10761" width="8.28515625" style="186" customWidth="1"/>
    <col min="10762" max="10762" width="13.5703125" style="186" customWidth="1"/>
    <col min="10763" max="10763" width="19.140625" style="186" customWidth="1"/>
    <col min="10764" max="10764" width="10.140625" style="186" customWidth="1"/>
    <col min="10765" max="10765" width="12.42578125" style="186" bestFit="1" customWidth="1"/>
    <col min="10766" max="10766" width="35.5703125" style="186" bestFit="1" customWidth="1"/>
    <col min="10767" max="10767" width="12.140625" style="186" customWidth="1"/>
    <col min="10768" max="11009" width="11.42578125" style="186"/>
    <col min="11010" max="11010" width="8.42578125" style="186" customWidth="1"/>
    <col min="11011" max="11011" width="10.140625" style="186" customWidth="1"/>
    <col min="11012" max="11012" width="16" style="186" customWidth="1"/>
    <col min="11013" max="11013" width="13" style="186" bestFit="1" customWidth="1"/>
    <col min="11014" max="11014" width="6.5703125" style="186" customWidth="1"/>
    <col min="11015" max="11015" width="52.42578125" style="186" customWidth="1"/>
    <col min="11016" max="11016" width="8.7109375" style="186" customWidth="1"/>
    <col min="11017" max="11017" width="8.28515625" style="186" customWidth="1"/>
    <col min="11018" max="11018" width="13.5703125" style="186" customWidth="1"/>
    <col min="11019" max="11019" width="19.140625" style="186" customWidth="1"/>
    <col min="11020" max="11020" width="10.140625" style="186" customWidth="1"/>
    <col min="11021" max="11021" width="12.42578125" style="186" bestFit="1" customWidth="1"/>
    <col min="11022" max="11022" width="35.5703125" style="186" bestFit="1" customWidth="1"/>
    <col min="11023" max="11023" width="12.140625" style="186" customWidth="1"/>
    <col min="11024" max="11265" width="11.42578125" style="186"/>
    <col min="11266" max="11266" width="8.42578125" style="186" customWidth="1"/>
    <col min="11267" max="11267" width="10.140625" style="186" customWidth="1"/>
    <col min="11268" max="11268" width="16" style="186" customWidth="1"/>
    <col min="11269" max="11269" width="13" style="186" bestFit="1" customWidth="1"/>
    <col min="11270" max="11270" width="6.5703125" style="186" customWidth="1"/>
    <col min="11271" max="11271" width="52.42578125" style="186" customWidth="1"/>
    <col min="11272" max="11272" width="8.7109375" style="186" customWidth="1"/>
    <col min="11273" max="11273" width="8.28515625" style="186" customWidth="1"/>
    <col min="11274" max="11274" width="13.5703125" style="186" customWidth="1"/>
    <col min="11275" max="11275" width="19.140625" style="186" customWidth="1"/>
    <col min="11276" max="11276" width="10.140625" style="186" customWidth="1"/>
    <col min="11277" max="11277" width="12.42578125" style="186" bestFit="1" customWidth="1"/>
    <col min="11278" max="11278" width="35.5703125" style="186" bestFit="1" customWidth="1"/>
    <col min="11279" max="11279" width="12.140625" style="186" customWidth="1"/>
    <col min="11280" max="11521" width="11.42578125" style="186"/>
    <col min="11522" max="11522" width="8.42578125" style="186" customWidth="1"/>
    <col min="11523" max="11523" width="10.140625" style="186" customWidth="1"/>
    <col min="11524" max="11524" width="16" style="186" customWidth="1"/>
    <col min="11525" max="11525" width="13" style="186" bestFit="1" customWidth="1"/>
    <col min="11526" max="11526" width="6.5703125" style="186" customWidth="1"/>
    <col min="11527" max="11527" width="52.42578125" style="186" customWidth="1"/>
    <col min="11528" max="11528" width="8.7109375" style="186" customWidth="1"/>
    <col min="11529" max="11529" width="8.28515625" style="186" customWidth="1"/>
    <col min="11530" max="11530" width="13.5703125" style="186" customWidth="1"/>
    <col min="11531" max="11531" width="19.140625" style="186" customWidth="1"/>
    <col min="11532" max="11532" width="10.140625" style="186" customWidth="1"/>
    <col min="11533" max="11533" width="12.42578125" style="186" bestFit="1" customWidth="1"/>
    <col min="11534" max="11534" width="35.5703125" style="186" bestFit="1" customWidth="1"/>
    <col min="11535" max="11535" width="12.140625" style="186" customWidth="1"/>
    <col min="11536" max="11777" width="11.42578125" style="186"/>
    <col min="11778" max="11778" width="8.42578125" style="186" customWidth="1"/>
    <col min="11779" max="11779" width="10.140625" style="186" customWidth="1"/>
    <col min="11780" max="11780" width="16" style="186" customWidth="1"/>
    <col min="11781" max="11781" width="13" style="186" bestFit="1" customWidth="1"/>
    <col min="11782" max="11782" width="6.5703125" style="186" customWidth="1"/>
    <col min="11783" max="11783" width="52.42578125" style="186" customWidth="1"/>
    <col min="11784" max="11784" width="8.7109375" style="186" customWidth="1"/>
    <col min="11785" max="11785" width="8.28515625" style="186" customWidth="1"/>
    <col min="11786" max="11786" width="13.5703125" style="186" customWidth="1"/>
    <col min="11787" max="11787" width="19.140625" style="186" customWidth="1"/>
    <col min="11788" max="11788" width="10.140625" style="186" customWidth="1"/>
    <col min="11789" max="11789" width="12.42578125" style="186" bestFit="1" customWidth="1"/>
    <col min="11790" max="11790" width="35.5703125" style="186" bestFit="1" customWidth="1"/>
    <col min="11791" max="11791" width="12.140625" style="186" customWidth="1"/>
    <col min="11792" max="12033" width="11.42578125" style="186"/>
    <col min="12034" max="12034" width="8.42578125" style="186" customWidth="1"/>
    <col min="12035" max="12035" width="10.140625" style="186" customWidth="1"/>
    <col min="12036" max="12036" width="16" style="186" customWidth="1"/>
    <col min="12037" max="12037" width="13" style="186" bestFit="1" customWidth="1"/>
    <col min="12038" max="12038" width="6.5703125" style="186" customWidth="1"/>
    <col min="12039" max="12039" width="52.42578125" style="186" customWidth="1"/>
    <col min="12040" max="12040" width="8.7109375" style="186" customWidth="1"/>
    <col min="12041" max="12041" width="8.28515625" style="186" customWidth="1"/>
    <col min="12042" max="12042" width="13.5703125" style="186" customWidth="1"/>
    <col min="12043" max="12043" width="19.140625" style="186" customWidth="1"/>
    <col min="12044" max="12044" width="10.140625" style="186" customWidth="1"/>
    <col min="12045" max="12045" width="12.42578125" style="186" bestFit="1" customWidth="1"/>
    <col min="12046" max="12046" width="35.5703125" style="186" bestFit="1" customWidth="1"/>
    <col min="12047" max="12047" width="12.140625" style="186" customWidth="1"/>
    <col min="12048" max="12289" width="11.42578125" style="186"/>
    <col min="12290" max="12290" width="8.42578125" style="186" customWidth="1"/>
    <col min="12291" max="12291" width="10.140625" style="186" customWidth="1"/>
    <col min="12292" max="12292" width="16" style="186" customWidth="1"/>
    <col min="12293" max="12293" width="13" style="186" bestFit="1" customWidth="1"/>
    <col min="12294" max="12294" width="6.5703125" style="186" customWidth="1"/>
    <col min="12295" max="12295" width="52.42578125" style="186" customWidth="1"/>
    <col min="12296" max="12296" width="8.7109375" style="186" customWidth="1"/>
    <col min="12297" max="12297" width="8.28515625" style="186" customWidth="1"/>
    <col min="12298" max="12298" width="13.5703125" style="186" customWidth="1"/>
    <col min="12299" max="12299" width="19.140625" style="186" customWidth="1"/>
    <col min="12300" max="12300" width="10.140625" style="186" customWidth="1"/>
    <col min="12301" max="12301" width="12.42578125" style="186" bestFit="1" customWidth="1"/>
    <col min="12302" max="12302" width="35.5703125" style="186" bestFit="1" customWidth="1"/>
    <col min="12303" max="12303" width="12.140625" style="186" customWidth="1"/>
    <col min="12304" max="12545" width="11.42578125" style="186"/>
    <col min="12546" max="12546" width="8.42578125" style="186" customWidth="1"/>
    <col min="12547" max="12547" width="10.140625" style="186" customWidth="1"/>
    <col min="12548" max="12548" width="16" style="186" customWidth="1"/>
    <col min="12549" max="12549" width="13" style="186" bestFit="1" customWidth="1"/>
    <col min="12550" max="12550" width="6.5703125" style="186" customWidth="1"/>
    <col min="12551" max="12551" width="52.42578125" style="186" customWidth="1"/>
    <col min="12552" max="12552" width="8.7109375" style="186" customWidth="1"/>
    <col min="12553" max="12553" width="8.28515625" style="186" customWidth="1"/>
    <col min="12554" max="12554" width="13.5703125" style="186" customWidth="1"/>
    <col min="12555" max="12555" width="19.140625" style="186" customWidth="1"/>
    <col min="12556" max="12556" width="10.140625" style="186" customWidth="1"/>
    <col min="12557" max="12557" width="12.42578125" style="186" bestFit="1" customWidth="1"/>
    <col min="12558" max="12558" width="35.5703125" style="186" bestFit="1" customWidth="1"/>
    <col min="12559" max="12559" width="12.140625" style="186" customWidth="1"/>
    <col min="12560" max="12801" width="11.42578125" style="186"/>
    <col min="12802" max="12802" width="8.42578125" style="186" customWidth="1"/>
    <col min="12803" max="12803" width="10.140625" style="186" customWidth="1"/>
    <col min="12804" max="12804" width="16" style="186" customWidth="1"/>
    <col min="12805" max="12805" width="13" style="186" bestFit="1" customWidth="1"/>
    <col min="12806" max="12806" width="6.5703125" style="186" customWidth="1"/>
    <col min="12807" max="12807" width="52.42578125" style="186" customWidth="1"/>
    <col min="12808" max="12808" width="8.7109375" style="186" customWidth="1"/>
    <col min="12809" max="12809" width="8.28515625" style="186" customWidth="1"/>
    <col min="12810" max="12810" width="13.5703125" style="186" customWidth="1"/>
    <col min="12811" max="12811" width="19.140625" style="186" customWidth="1"/>
    <col min="12812" max="12812" width="10.140625" style="186" customWidth="1"/>
    <col min="12813" max="12813" width="12.42578125" style="186" bestFit="1" customWidth="1"/>
    <col min="12814" max="12814" width="35.5703125" style="186" bestFit="1" customWidth="1"/>
    <col min="12815" max="12815" width="12.140625" style="186" customWidth="1"/>
    <col min="12816" max="13057" width="11.42578125" style="186"/>
    <col min="13058" max="13058" width="8.42578125" style="186" customWidth="1"/>
    <col min="13059" max="13059" width="10.140625" style="186" customWidth="1"/>
    <col min="13060" max="13060" width="16" style="186" customWidth="1"/>
    <col min="13061" max="13061" width="13" style="186" bestFit="1" customWidth="1"/>
    <col min="13062" max="13062" width="6.5703125" style="186" customWidth="1"/>
    <col min="13063" max="13063" width="52.42578125" style="186" customWidth="1"/>
    <col min="13064" max="13064" width="8.7109375" style="186" customWidth="1"/>
    <col min="13065" max="13065" width="8.28515625" style="186" customWidth="1"/>
    <col min="13066" max="13066" width="13.5703125" style="186" customWidth="1"/>
    <col min="13067" max="13067" width="19.140625" style="186" customWidth="1"/>
    <col min="13068" max="13068" width="10.140625" style="186" customWidth="1"/>
    <col min="13069" max="13069" width="12.42578125" style="186" bestFit="1" customWidth="1"/>
    <col min="13070" max="13070" width="35.5703125" style="186" bestFit="1" customWidth="1"/>
    <col min="13071" max="13071" width="12.140625" style="186" customWidth="1"/>
    <col min="13072" max="13313" width="11.42578125" style="186"/>
    <col min="13314" max="13314" width="8.42578125" style="186" customWidth="1"/>
    <col min="13315" max="13315" width="10.140625" style="186" customWidth="1"/>
    <col min="13316" max="13316" width="16" style="186" customWidth="1"/>
    <col min="13317" max="13317" width="13" style="186" bestFit="1" customWidth="1"/>
    <col min="13318" max="13318" width="6.5703125" style="186" customWidth="1"/>
    <col min="13319" max="13319" width="52.42578125" style="186" customWidth="1"/>
    <col min="13320" max="13320" width="8.7109375" style="186" customWidth="1"/>
    <col min="13321" max="13321" width="8.28515625" style="186" customWidth="1"/>
    <col min="13322" max="13322" width="13.5703125" style="186" customWidth="1"/>
    <col min="13323" max="13323" width="19.140625" style="186" customWidth="1"/>
    <col min="13324" max="13324" width="10.140625" style="186" customWidth="1"/>
    <col min="13325" max="13325" width="12.42578125" style="186" bestFit="1" customWidth="1"/>
    <col min="13326" max="13326" width="35.5703125" style="186" bestFit="1" customWidth="1"/>
    <col min="13327" max="13327" width="12.140625" style="186" customWidth="1"/>
    <col min="13328" max="13569" width="11.42578125" style="186"/>
    <col min="13570" max="13570" width="8.42578125" style="186" customWidth="1"/>
    <col min="13571" max="13571" width="10.140625" style="186" customWidth="1"/>
    <col min="13572" max="13572" width="16" style="186" customWidth="1"/>
    <col min="13573" max="13573" width="13" style="186" bestFit="1" customWidth="1"/>
    <col min="13574" max="13574" width="6.5703125" style="186" customWidth="1"/>
    <col min="13575" max="13575" width="52.42578125" style="186" customWidth="1"/>
    <col min="13576" max="13576" width="8.7109375" style="186" customWidth="1"/>
    <col min="13577" max="13577" width="8.28515625" style="186" customWidth="1"/>
    <col min="13578" max="13578" width="13.5703125" style="186" customWidth="1"/>
    <col min="13579" max="13579" width="19.140625" style="186" customWidth="1"/>
    <col min="13580" max="13580" width="10.140625" style="186" customWidth="1"/>
    <col min="13581" max="13581" width="12.42578125" style="186" bestFit="1" customWidth="1"/>
    <col min="13582" max="13582" width="35.5703125" style="186" bestFit="1" customWidth="1"/>
    <col min="13583" max="13583" width="12.140625" style="186" customWidth="1"/>
    <col min="13584" max="13825" width="11.42578125" style="186"/>
    <col min="13826" max="13826" width="8.42578125" style="186" customWidth="1"/>
    <col min="13827" max="13827" width="10.140625" style="186" customWidth="1"/>
    <col min="13828" max="13828" width="16" style="186" customWidth="1"/>
    <col min="13829" max="13829" width="13" style="186" bestFit="1" customWidth="1"/>
    <col min="13830" max="13830" width="6.5703125" style="186" customWidth="1"/>
    <col min="13831" max="13831" width="52.42578125" style="186" customWidth="1"/>
    <col min="13832" max="13832" width="8.7109375" style="186" customWidth="1"/>
    <col min="13833" max="13833" width="8.28515625" style="186" customWidth="1"/>
    <col min="13834" max="13834" width="13.5703125" style="186" customWidth="1"/>
    <col min="13835" max="13835" width="19.140625" style="186" customWidth="1"/>
    <col min="13836" max="13836" width="10.140625" style="186" customWidth="1"/>
    <col min="13837" max="13837" width="12.42578125" style="186" bestFit="1" customWidth="1"/>
    <col min="13838" max="13838" width="35.5703125" style="186" bestFit="1" customWidth="1"/>
    <col min="13839" max="13839" width="12.140625" style="186" customWidth="1"/>
    <col min="13840" max="14081" width="11.42578125" style="186"/>
    <col min="14082" max="14082" width="8.42578125" style="186" customWidth="1"/>
    <col min="14083" max="14083" width="10.140625" style="186" customWidth="1"/>
    <col min="14084" max="14084" width="16" style="186" customWidth="1"/>
    <col min="14085" max="14085" width="13" style="186" bestFit="1" customWidth="1"/>
    <col min="14086" max="14086" width="6.5703125" style="186" customWidth="1"/>
    <col min="14087" max="14087" width="52.42578125" style="186" customWidth="1"/>
    <col min="14088" max="14088" width="8.7109375" style="186" customWidth="1"/>
    <col min="14089" max="14089" width="8.28515625" style="186" customWidth="1"/>
    <col min="14090" max="14090" width="13.5703125" style="186" customWidth="1"/>
    <col min="14091" max="14091" width="19.140625" style="186" customWidth="1"/>
    <col min="14092" max="14092" width="10.140625" style="186" customWidth="1"/>
    <col min="14093" max="14093" width="12.42578125" style="186" bestFit="1" customWidth="1"/>
    <col min="14094" max="14094" width="35.5703125" style="186" bestFit="1" customWidth="1"/>
    <col min="14095" max="14095" width="12.140625" style="186" customWidth="1"/>
    <col min="14096" max="14337" width="11.42578125" style="186"/>
    <col min="14338" max="14338" width="8.42578125" style="186" customWidth="1"/>
    <col min="14339" max="14339" width="10.140625" style="186" customWidth="1"/>
    <col min="14340" max="14340" width="16" style="186" customWidth="1"/>
    <col min="14341" max="14341" width="13" style="186" bestFit="1" customWidth="1"/>
    <col min="14342" max="14342" width="6.5703125" style="186" customWidth="1"/>
    <col min="14343" max="14343" width="52.42578125" style="186" customWidth="1"/>
    <col min="14344" max="14344" width="8.7109375" style="186" customWidth="1"/>
    <col min="14345" max="14345" width="8.28515625" style="186" customWidth="1"/>
    <col min="14346" max="14346" width="13.5703125" style="186" customWidth="1"/>
    <col min="14347" max="14347" width="19.140625" style="186" customWidth="1"/>
    <col min="14348" max="14348" width="10.140625" style="186" customWidth="1"/>
    <col min="14349" max="14349" width="12.42578125" style="186" bestFit="1" customWidth="1"/>
    <col min="14350" max="14350" width="35.5703125" style="186" bestFit="1" customWidth="1"/>
    <col min="14351" max="14351" width="12.140625" style="186" customWidth="1"/>
    <col min="14352" max="14593" width="11.42578125" style="186"/>
    <col min="14594" max="14594" width="8.42578125" style="186" customWidth="1"/>
    <col min="14595" max="14595" width="10.140625" style="186" customWidth="1"/>
    <col min="14596" max="14596" width="16" style="186" customWidth="1"/>
    <col min="14597" max="14597" width="13" style="186" bestFit="1" customWidth="1"/>
    <col min="14598" max="14598" width="6.5703125" style="186" customWidth="1"/>
    <col min="14599" max="14599" width="52.42578125" style="186" customWidth="1"/>
    <col min="14600" max="14600" width="8.7109375" style="186" customWidth="1"/>
    <col min="14601" max="14601" width="8.28515625" style="186" customWidth="1"/>
    <col min="14602" max="14602" width="13.5703125" style="186" customWidth="1"/>
    <col min="14603" max="14603" width="19.140625" style="186" customWidth="1"/>
    <col min="14604" max="14604" width="10.140625" style="186" customWidth="1"/>
    <col min="14605" max="14605" width="12.42578125" style="186" bestFit="1" customWidth="1"/>
    <col min="14606" max="14606" width="35.5703125" style="186" bestFit="1" customWidth="1"/>
    <col min="14607" max="14607" width="12.140625" style="186" customWidth="1"/>
    <col min="14608" max="14849" width="11.42578125" style="186"/>
    <col min="14850" max="14850" width="8.42578125" style="186" customWidth="1"/>
    <col min="14851" max="14851" width="10.140625" style="186" customWidth="1"/>
    <col min="14852" max="14852" width="16" style="186" customWidth="1"/>
    <col min="14853" max="14853" width="13" style="186" bestFit="1" customWidth="1"/>
    <col min="14854" max="14854" width="6.5703125" style="186" customWidth="1"/>
    <col min="14855" max="14855" width="52.42578125" style="186" customWidth="1"/>
    <col min="14856" max="14856" width="8.7109375" style="186" customWidth="1"/>
    <col min="14857" max="14857" width="8.28515625" style="186" customWidth="1"/>
    <col min="14858" max="14858" width="13.5703125" style="186" customWidth="1"/>
    <col min="14859" max="14859" width="19.140625" style="186" customWidth="1"/>
    <col min="14860" max="14860" width="10.140625" style="186" customWidth="1"/>
    <col min="14861" max="14861" width="12.42578125" style="186" bestFit="1" customWidth="1"/>
    <col min="14862" max="14862" width="35.5703125" style="186" bestFit="1" customWidth="1"/>
    <col min="14863" max="14863" width="12.140625" style="186" customWidth="1"/>
    <col min="14864" max="15105" width="11.42578125" style="186"/>
    <col min="15106" max="15106" width="8.42578125" style="186" customWidth="1"/>
    <col min="15107" max="15107" width="10.140625" style="186" customWidth="1"/>
    <col min="15108" max="15108" width="16" style="186" customWidth="1"/>
    <col min="15109" max="15109" width="13" style="186" bestFit="1" customWidth="1"/>
    <col min="15110" max="15110" width="6.5703125" style="186" customWidth="1"/>
    <col min="15111" max="15111" width="52.42578125" style="186" customWidth="1"/>
    <col min="15112" max="15112" width="8.7109375" style="186" customWidth="1"/>
    <col min="15113" max="15113" width="8.28515625" style="186" customWidth="1"/>
    <col min="15114" max="15114" width="13.5703125" style="186" customWidth="1"/>
    <col min="15115" max="15115" width="19.140625" style="186" customWidth="1"/>
    <col min="15116" max="15116" width="10.140625" style="186" customWidth="1"/>
    <col min="15117" max="15117" width="12.42578125" style="186" bestFit="1" customWidth="1"/>
    <col min="15118" max="15118" width="35.5703125" style="186" bestFit="1" customWidth="1"/>
    <col min="15119" max="15119" width="12.140625" style="186" customWidth="1"/>
    <col min="15120" max="15361" width="11.42578125" style="186"/>
    <col min="15362" max="15362" width="8.42578125" style="186" customWidth="1"/>
    <col min="15363" max="15363" width="10.140625" style="186" customWidth="1"/>
    <col min="15364" max="15364" width="16" style="186" customWidth="1"/>
    <col min="15365" max="15365" width="13" style="186" bestFit="1" customWidth="1"/>
    <col min="15366" max="15366" width="6.5703125" style="186" customWidth="1"/>
    <col min="15367" max="15367" width="52.42578125" style="186" customWidth="1"/>
    <col min="15368" max="15368" width="8.7109375" style="186" customWidth="1"/>
    <col min="15369" max="15369" width="8.28515625" style="186" customWidth="1"/>
    <col min="15370" max="15370" width="13.5703125" style="186" customWidth="1"/>
    <col min="15371" max="15371" width="19.140625" style="186" customWidth="1"/>
    <col min="15372" max="15372" width="10.140625" style="186" customWidth="1"/>
    <col min="15373" max="15373" width="12.42578125" style="186" bestFit="1" customWidth="1"/>
    <col min="15374" max="15374" width="35.5703125" style="186" bestFit="1" customWidth="1"/>
    <col min="15375" max="15375" width="12.140625" style="186" customWidth="1"/>
    <col min="15376" max="15617" width="11.42578125" style="186"/>
    <col min="15618" max="15618" width="8.42578125" style="186" customWidth="1"/>
    <col min="15619" max="15619" width="10.140625" style="186" customWidth="1"/>
    <col min="15620" max="15620" width="16" style="186" customWidth="1"/>
    <col min="15621" max="15621" width="13" style="186" bestFit="1" customWidth="1"/>
    <col min="15622" max="15622" width="6.5703125" style="186" customWidth="1"/>
    <col min="15623" max="15623" width="52.42578125" style="186" customWidth="1"/>
    <col min="15624" max="15624" width="8.7109375" style="186" customWidth="1"/>
    <col min="15625" max="15625" width="8.28515625" style="186" customWidth="1"/>
    <col min="15626" max="15626" width="13.5703125" style="186" customWidth="1"/>
    <col min="15627" max="15627" width="19.140625" style="186" customWidth="1"/>
    <col min="15628" max="15628" width="10.140625" style="186" customWidth="1"/>
    <col min="15629" max="15629" width="12.42578125" style="186" bestFit="1" customWidth="1"/>
    <col min="15630" max="15630" width="35.5703125" style="186" bestFit="1" customWidth="1"/>
    <col min="15631" max="15631" width="12.140625" style="186" customWidth="1"/>
    <col min="15632" max="15873" width="11.42578125" style="186"/>
    <col min="15874" max="15874" width="8.42578125" style="186" customWidth="1"/>
    <col min="15875" max="15875" width="10.140625" style="186" customWidth="1"/>
    <col min="15876" max="15876" width="16" style="186" customWidth="1"/>
    <col min="15877" max="15877" width="13" style="186" bestFit="1" customWidth="1"/>
    <col min="15878" max="15878" width="6.5703125" style="186" customWidth="1"/>
    <col min="15879" max="15879" width="52.42578125" style="186" customWidth="1"/>
    <col min="15880" max="15880" width="8.7109375" style="186" customWidth="1"/>
    <col min="15881" max="15881" width="8.28515625" style="186" customWidth="1"/>
    <col min="15882" max="15882" width="13.5703125" style="186" customWidth="1"/>
    <col min="15883" max="15883" width="19.140625" style="186" customWidth="1"/>
    <col min="15884" max="15884" width="10.140625" style="186" customWidth="1"/>
    <col min="15885" max="15885" width="12.42578125" style="186" bestFit="1" customWidth="1"/>
    <col min="15886" max="15886" width="35.5703125" style="186" bestFit="1" customWidth="1"/>
    <col min="15887" max="15887" width="12.140625" style="186" customWidth="1"/>
    <col min="15888" max="16129" width="11.42578125" style="186"/>
    <col min="16130" max="16130" width="8.42578125" style="186" customWidth="1"/>
    <col min="16131" max="16131" width="10.140625" style="186" customWidth="1"/>
    <col min="16132" max="16132" width="16" style="186" customWidth="1"/>
    <col min="16133" max="16133" width="13" style="186" bestFit="1" customWidth="1"/>
    <col min="16134" max="16134" width="6.5703125" style="186" customWidth="1"/>
    <col min="16135" max="16135" width="52.42578125" style="186" customWidth="1"/>
    <col min="16136" max="16136" width="8.7109375" style="186" customWidth="1"/>
    <col min="16137" max="16137" width="8.28515625" style="186" customWidth="1"/>
    <col min="16138" max="16138" width="13.5703125" style="186" customWidth="1"/>
    <col min="16139" max="16139" width="19.140625" style="186" customWidth="1"/>
    <col min="16140" max="16140" width="10.140625" style="186" customWidth="1"/>
    <col min="16141" max="16141" width="12.42578125" style="186" bestFit="1" customWidth="1"/>
    <col min="16142" max="16142" width="35.5703125" style="186" bestFit="1" customWidth="1"/>
    <col min="16143" max="16143" width="12.140625" style="186" customWidth="1"/>
    <col min="16144" max="16384" width="11.42578125" style="186"/>
  </cols>
  <sheetData>
    <row r="1" spans="1:42" s="176" customFormat="1" ht="25.5">
      <c r="A1" s="176" t="s">
        <v>6386</v>
      </c>
      <c r="B1" s="177" t="s">
        <v>0</v>
      </c>
      <c r="C1" s="178" t="s">
        <v>6388</v>
      </c>
      <c r="D1" s="177" t="s">
        <v>6387</v>
      </c>
      <c r="E1" s="177" t="s">
        <v>6390</v>
      </c>
      <c r="F1" s="179" t="s">
        <v>2</v>
      </c>
      <c r="G1" s="177" t="s">
        <v>3</v>
      </c>
      <c r="H1" s="177" t="s">
        <v>4</v>
      </c>
      <c r="I1" s="177" t="s">
        <v>5</v>
      </c>
      <c r="J1" s="180" t="s">
        <v>6</v>
      </c>
      <c r="K1" s="177" t="s">
        <v>7</v>
      </c>
      <c r="L1" s="177" t="s">
        <v>8</v>
      </c>
      <c r="M1" s="181" t="s">
        <v>9</v>
      </c>
      <c r="N1" s="182" t="s">
        <v>10</v>
      </c>
      <c r="O1" s="183" t="s">
        <v>11</v>
      </c>
      <c r="P1" s="183" t="s">
        <v>12</v>
      </c>
      <c r="Q1" s="184" t="s">
        <v>13</v>
      </c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</row>
    <row r="2" spans="1:42">
      <c r="A2" s="186" t="str">
        <f>B2&amp;"_"&amp;COUNTIF($B$2:B2,B2)</f>
        <v>2001_1</v>
      </c>
      <c r="B2" s="187" t="s">
        <v>14</v>
      </c>
      <c r="C2" s="188"/>
      <c r="D2" s="187"/>
      <c r="E2" s="187" t="s">
        <v>15</v>
      </c>
      <c r="F2" s="189">
        <v>2</v>
      </c>
      <c r="G2" s="190" t="s">
        <v>16</v>
      </c>
      <c r="H2" s="187"/>
      <c r="I2" s="187"/>
      <c r="K2" s="187"/>
      <c r="L2" s="187"/>
      <c r="N2" s="193"/>
      <c r="O2" s="187"/>
      <c r="P2" s="187"/>
    </row>
    <row r="3" spans="1:42">
      <c r="A3" s="186" t="str">
        <f>B3&amp;"_"&amp;COUNTIF($B$2:B3,B3)</f>
        <v>2001_2</v>
      </c>
      <c r="B3" s="187" t="s">
        <v>14</v>
      </c>
      <c r="C3" s="188"/>
      <c r="D3" s="187"/>
      <c r="E3" s="187" t="s">
        <v>17</v>
      </c>
      <c r="F3" s="189">
        <v>2</v>
      </c>
      <c r="G3" s="190" t="s">
        <v>18</v>
      </c>
      <c r="H3" s="187"/>
      <c r="I3" s="187"/>
      <c r="K3" s="187"/>
      <c r="L3" s="187"/>
      <c r="N3" s="193"/>
      <c r="O3" s="187"/>
      <c r="P3" s="187"/>
    </row>
    <row r="4" spans="1:42">
      <c r="A4" s="186" t="str">
        <f>B4&amp;"_"&amp;COUNTIF($B$2:B4,B4)</f>
        <v>2001_3</v>
      </c>
      <c r="B4" s="187" t="s">
        <v>14</v>
      </c>
      <c r="D4" s="187"/>
      <c r="E4" s="187" t="s">
        <v>19</v>
      </c>
      <c r="F4" s="189">
        <v>4</v>
      </c>
      <c r="G4" s="190" t="s">
        <v>20</v>
      </c>
      <c r="H4" s="187"/>
      <c r="I4" s="187"/>
      <c r="K4" s="187"/>
      <c r="L4" s="187"/>
      <c r="N4" s="193"/>
      <c r="O4" s="187"/>
    </row>
    <row r="5" spans="1:42">
      <c r="A5" s="186" t="str">
        <f>B5&amp;"_"&amp;COUNTIF($B$2:B5,B5)</f>
        <v>2001_4</v>
      </c>
      <c r="B5" s="187" t="s">
        <v>14</v>
      </c>
      <c r="C5" s="195">
        <v>1</v>
      </c>
      <c r="D5" s="187" t="s">
        <v>21</v>
      </c>
      <c r="E5" s="187" t="s">
        <v>22</v>
      </c>
      <c r="F5" s="189">
        <v>4</v>
      </c>
      <c r="G5" s="190" t="s">
        <v>23</v>
      </c>
      <c r="H5" s="187" t="s">
        <v>24</v>
      </c>
      <c r="I5" s="187" t="s">
        <v>25</v>
      </c>
      <c r="J5" s="191" t="s">
        <v>26</v>
      </c>
      <c r="K5" s="187" t="s">
        <v>27</v>
      </c>
      <c r="L5" s="187"/>
      <c r="N5" s="193"/>
      <c r="O5" s="187"/>
    </row>
    <row r="6" spans="1:42">
      <c r="A6" s="186" t="str">
        <f>B6&amp;"_"&amp;COUNTIF($B$2:B6,B6)</f>
        <v>2002_1</v>
      </c>
      <c r="B6" s="187" t="s">
        <v>28</v>
      </c>
      <c r="C6" s="195">
        <v>15</v>
      </c>
      <c r="D6" s="187" t="s">
        <v>29</v>
      </c>
      <c r="E6" s="187"/>
      <c r="F6" s="189">
        <v>1</v>
      </c>
      <c r="G6" s="190" t="s">
        <v>30</v>
      </c>
      <c r="H6" s="187" t="s">
        <v>31</v>
      </c>
      <c r="I6" s="187" t="s">
        <v>32</v>
      </c>
      <c r="J6" s="191" t="s">
        <v>26</v>
      </c>
      <c r="K6" s="187" t="s">
        <v>33</v>
      </c>
      <c r="L6" s="187"/>
      <c r="M6" s="192">
        <v>875</v>
      </c>
      <c r="N6" s="193"/>
      <c r="O6" s="187"/>
    </row>
    <row r="7" spans="1:42">
      <c r="A7" s="186" t="str">
        <f>B7&amp;"_"&amp;COUNTIF($B$2:B7,B7)</f>
        <v>2003_1</v>
      </c>
      <c r="B7" s="187" t="s">
        <v>34</v>
      </c>
      <c r="D7" s="187"/>
      <c r="E7" s="187" t="s">
        <v>19</v>
      </c>
      <c r="F7" s="189">
        <v>4</v>
      </c>
      <c r="G7" s="190" t="s">
        <v>20</v>
      </c>
      <c r="H7" s="187"/>
      <c r="I7" s="187"/>
      <c r="K7" s="187"/>
      <c r="L7" s="187"/>
      <c r="N7" s="193"/>
      <c r="O7" s="187"/>
    </row>
    <row r="8" spans="1:42">
      <c r="A8" s="186" t="str">
        <f>B8&amp;"_"&amp;COUNTIF($B$2:B8,B8)</f>
        <v>2003_2</v>
      </c>
      <c r="B8" s="187" t="s">
        <v>34</v>
      </c>
      <c r="C8" s="195">
        <v>1</v>
      </c>
      <c r="D8" s="187" t="s">
        <v>21</v>
      </c>
      <c r="E8" s="187" t="s">
        <v>22</v>
      </c>
      <c r="F8" s="189">
        <v>4</v>
      </c>
      <c r="G8" s="190" t="s">
        <v>23</v>
      </c>
      <c r="H8" s="187" t="s">
        <v>35</v>
      </c>
      <c r="I8" s="187" t="s">
        <v>36</v>
      </c>
      <c r="J8" s="191" t="s">
        <v>37</v>
      </c>
      <c r="K8" s="187" t="s">
        <v>27</v>
      </c>
      <c r="L8" s="187"/>
      <c r="N8" s="193"/>
      <c r="O8" s="187"/>
    </row>
    <row r="9" spans="1:42">
      <c r="A9" s="186" t="str">
        <f>B9&amp;"_"&amp;COUNTIF($B$2:B9,B9)</f>
        <v>2004_1</v>
      </c>
      <c r="B9" s="187" t="s">
        <v>38</v>
      </c>
      <c r="D9" s="187"/>
      <c r="E9" s="187" t="s">
        <v>39</v>
      </c>
      <c r="F9" s="189">
        <v>2</v>
      </c>
      <c r="G9" s="190" t="s">
        <v>40</v>
      </c>
      <c r="H9" s="187"/>
      <c r="I9" s="187"/>
      <c r="K9" s="187"/>
      <c r="L9" s="187"/>
      <c r="N9" s="193"/>
      <c r="O9" s="187"/>
    </row>
    <row r="10" spans="1:42">
      <c r="A10" s="186" t="str">
        <f>B10&amp;"_"&amp;COUNTIF($B$2:B10,B10)</f>
        <v>2004_2</v>
      </c>
      <c r="B10" s="187" t="s">
        <v>38</v>
      </c>
      <c r="D10" s="187"/>
      <c r="E10" s="187" t="s">
        <v>41</v>
      </c>
      <c r="F10" s="189">
        <v>2</v>
      </c>
      <c r="G10" s="190" t="s">
        <v>42</v>
      </c>
      <c r="H10" s="187"/>
      <c r="I10" s="187"/>
      <c r="K10" s="187"/>
      <c r="L10" s="187"/>
      <c r="N10" s="193"/>
      <c r="O10" s="187"/>
    </row>
    <row r="11" spans="1:42">
      <c r="A11" s="186" t="str">
        <f>B11&amp;"_"&amp;COUNTIF($B$2:B11,B11)</f>
        <v>2004_3</v>
      </c>
      <c r="B11" s="187" t="s">
        <v>38</v>
      </c>
      <c r="D11" s="187"/>
      <c r="E11" s="187" t="s">
        <v>19</v>
      </c>
      <c r="F11" s="189">
        <v>2</v>
      </c>
      <c r="G11" s="190" t="s">
        <v>20</v>
      </c>
      <c r="H11" s="187"/>
      <c r="I11" s="187"/>
      <c r="K11" s="187"/>
      <c r="L11" s="187"/>
      <c r="N11" s="193"/>
      <c r="O11" s="187"/>
    </row>
    <row r="12" spans="1:42">
      <c r="A12" s="186" t="str">
        <f>B12&amp;"_"&amp;COUNTIF($B$2:B12,B12)</f>
        <v>2004_4</v>
      </c>
      <c r="B12" s="187" t="s">
        <v>38</v>
      </c>
      <c r="C12" s="195">
        <v>1</v>
      </c>
      <c r="D12" s="187" t="s">
        <v>21</v>
      </c>
      <c r="E12" s="187" t="s">
        <v>22</v>
      </c>
      <c r="F12" s="189">
        <v>2</v>
      </c>
      <c r="G12" s="190" t="s">
        <v>23</v>
      </c>
      <c r="H12" s="187" t="s">
        <v>35</v>
      </c>
      <c r="I12" s="187" t="s">
        <v>36</v>
      </c>
      <c r="J12" s="191" t="s">
        <v>43</v>
      </c>
      <c r="K12" s="187" t="s">
        <v>27</v>
      </c>
      <c r="L12" s="187"/>
      <c r="N12" s="193"/>
      <c r="O12" s="187"/>
    </row>
    <row r="13" spans="1:42">
      <c r="A13" s="186" t="str">
        <f>B13&amp;"_"&amp;COUNTIF($B$2:B13,B13)</f>
        <v>2005_1</v>
      </c>
      <c r="B13" s="195">
        <v>2005</v>
      </c>
      <c r="E13" s="196">
        <v>1350</v>
      </c>
      <c r="G13" s="197" t="s">
        <v>44</v>
      </c>
    </row>
    <row r="14" spans="1:42">
      <c r="A14" s="186" t="str">
        <f>B14&amp;"_"&amp;COUNTIF($B$2:B14,B14)</f>
        <v>2005_2</v>
      </c>
      <c r="B14" s="195">
        <v>2005</v>
      </c>
      <c r="E14" s="196">
        <v>725</v>
      </c>
      <c r="G14" s="197" t="s">
        <v>45</v>
      </c>
    </row>
    <row r="15" spans="1:42">
      <c r="A15" s="186" t="str">
        <f>B15&amp;"_"&amp;COUNTIF($B$2:B15,B15)</f>
        <v>2005_3</v>
      </c>
      <c r="B15" s="195">
        <v>2005</v>
      </c>
      <c r="E15" s="199">
        <v>100</v>
      </c>
      <c r="G15" s="197" t="s">
        <v>46</v>
      </c>
    </row>
    <row r="16" spans="1:42">
      <c r="A16" s="186" t="str">
        <f>B16&amp;"_"&amp;COUNTIF($B$2:B16,B16)</f>
        <v>2005_4</v>
      </c>
      <c r="B16" s="195">
        <v>2005</v>
      </c>
      <c r="E16" s="199">
        <v>60</v>
      </c>
      <c r="G16" s="197" t="s">
        <v>47</v>
      </c>
    </row>
    <row r="17" spans="1:12">
      <c r="A17" s="186" t="str">
        <f>B17&amp;"_"&amp;COUNTIF($B$2:B17,B17)</f>
        <v>2005_5</v>
      </c>
      <c r="B17" s="195">
        <v>2005</v>
      </c>
      <c r="C17" s="195">
        <v>1</v>
      </c>
      <c r="D17" s="195" t="s">
        <v>48</v>
      </c>
      <c r="E17" s="196">
        <v>175.74</v>
      </c>
      <c r="G17" s="197" t="s">
        <v>49</v>
      </c>
      <c r="J17" s="191" t="s">
        <v>43</v>
      </c>
    </row>
    <row r="18" spans="1:12">
      <c r="A18" s="186" t="str">
        <f>B18&amp;"_"&amp;COUNTIF($B$2:B18,B18)</f>
        <v>2006_1</v>
      </c>
      <c r="B18" s="195">
        <v>2006</v>
      </c>
      <c r="C18" s="195">
        <v>1</v>
      </c>
      <c r="D18" s="195" t="s">
        <v>48</v>
      </c>
      <c r="E18" s="196">
        <v>3396.8</v>
      </c>
      <c r="G18" s="197" t="s">
        <v>50</v>
      </c>
      <c r="J18" s="191" t="s">
        <v>51</v>
      </c>
    </row>
    <row r="19" spans="1:12">
      <c r="A19" s="186" t="str">
        <f>B19&amp;"_"&amp;COUNTIF($B$2:B19,B19)</f>
        <v>2007_1</v>
      </c>
      <c r="B19" s="195">
        <v>2007</v>
      </c>
      <c r="E19" s="196" t="s">
        <v>52</v>
      </c>
      <c r="F19" s="189">
        <v>10.5</v>
      </c>
      <c r="G19" s="197" t="s">
        <v>53</v>
      </c>
    </row>
    <row r="20" spans="1:12">
      <c r="A20" s="186" t="str">
        <f>B20&amp;"_"&amp;COUNTIF($B$2:B20,B20)</f>
        <v>2007_2</v>
      </c>
      <c r="B20" s="195">
        <v>2007</v>
      </c>
      <c r="C20" s="195">
        <v>13</v>
      </c>
      <c r="D20" s="195">
        <v>1005966</v>
      </c>
      <c r="E20" s="196"/>
      <c r="G20" s="1" t="s">
        <v>54</v>
      </c>
      <c r="J20" s="191" t="s">
        <v>55</v>
      </c>
      <c r="K20" s="187" t="s">
        <v>33</v>
      </c>
    </row>
    <row r="21" spans="1:12">
      <c r="A21" s="186" t="str">
        <f>B21&amp;"_"&amp;COUNTIF($B$2:B21,B21)</f>
        <v>2008_1</v>
      </c>
      <c r="B21" s="195">
        <v>2008</v>
      </c>
      <c r="D21" s="187"/>
      <c r="E21" s="187" t="s">
        <v>19</v>
      </c>
      <c r="F21" s="189">
        <v>4</v>
      </c>
      <c r="G21" s="190" t="s">
        <v>20</v>
      </c>
      <c r="H21" s="187"/>
      <c r="I21" s="187"/>
      <c r="K21" s="187"/>
    </row>
    <row r="22" spans="1:12">
      <c r="A22" s="186" t="str">
        <f>B22&amp;"_"&amp;COUNTIF($B$2:B22,B22)</f>
        <v>2008_2</v>
      </c>
      <c r="B22" s="195">
        <v>2008</v>
      </c>
      <c r="C22" s="195">
        <v>1</v>
      </c>
      <c r="D22" s="187" t="s">
        <v>21</v>
      </c>
      <c r="E22" s="187" t="s">
        <v>22</v>
      </c>
      <c r="F22" s="189">
        <v>4</v>
      </c>
      <c r="G22" s="190" t="s">
        <v>23</v>
      </c>
      <c r="H22" s="187" t="s">
        <v>35</v>
      </c>
      <c r="I22" s="187" t="s">
        <v>36</v>
      </c>
      <c r="J22" s="191" t="s">
        <v>56</v>
      </c>
      <c r="K22" s="187" t="s">
        <v>27</v>
      </c>
    </row>
    <row r="23" spans="1:12">
      <c r="A23" s="186" t="str">
        <f>B23&amp;"_"&amp;COUNTIF($B$2:B23,B23)</f>
        <v>2009_1</v>
      </c>
      <c r="B23" s="195">
        <v>2009</v>
      </c>
      <c r="F23" s="189">
        <v>56</v>
      </c>
      <c r="G23" s="197" t="s">
        <v>57</v>
      </c>
      <c r="H23" s="187"/>
      <c r="I23" s="187"/>
      <c r="K23" s="187"/>
    </row>
    <row r="24" spans="1:12">
      <c r="A24" s="186" t="str">
        <f>B24&amp;"_"&amp;COUNTIF($B$2:B24,B24)</f>
        <v>2009_2</v>
      </c>
      <c r="B24" s="195">
        <v>2009</v>
      </c>
      <c r="F24" s="189">
        <v>125</v>
      </c>
      <c r="G24" s="197" t="s">
        <v>58</v>
      </c>
      <c r="H24" s="187"/>
      <c r="I24" s="187"/>
      <c r="K24" s="187"/>
    </row>
    <row r="25" spans="1:12">
      <c r="A25" s="186" t="str">
        <f>B25&amp;"_"&amp;COUNTIF($B$2:B25,B25)</f>
        <v>2009_3</v>
      </c>
      <c r="B25" s="195">
        <v>2009</v>
      </c>
      <c r="F25" s="189">
        <v>2</v>
      </c>
      <c r="G25" s="197" t="s">
        <v>59</v>
      </c>
      <c r="H25" s="187"/>
      <c r="I25" s="187"/>
      <c r="K25" s="187"/>
    </row>
    <row r="26" spans="1:12">
      <c r="A26" s="186" t="str">
        <f>B26&amp;"_"&amp;COUNTIF($B$2:B26,B26)</f>
        <v>2009_4</v>
      </c>
      <c r="B26" s="195">
        <v>2009</v>
      </c>
      <c r="C26" s="195">
        <v>1</v>
      </c>
      <c r="D26" s="195">
        <v>540004439</v>
      </c>
      <c r="F26" s="189">
        <v>36</v>
      </c>
      <c r="G26" s="197" t="s">
        <v>60</v>
      </c>
      <c r="H26" s="187" t="s">
        <v>61</v>
      </c>
      <c r="I26" s="187"/>
      <c r="J26" s="191" t="s">
        <v>56</v>
      </c>
      <c r="K26" s="187" t="s">
        <v>27</v>
      </c>
    </row>
    <row r="27" spans="1:12">
      <c r="A27" s="186" t="str">
        <f>B27&amp;"_"&amp;COUNTIF($B$2:B27,B27)</f>
        <v>2010_1</v>
      </c>
      <c r="B27" s="195">
        <v>2010</v>
      </c>
      <c r="D27" s="187"/>
      <c r="E27" s="187" t="s">
        <v>62</v>
      </c>
      <c r="F27" s="189">
        <v>328</v>
      </c>
      <c r="G27" s="190" t="s">
        <v>63</v>
      </c>
      <c r="H27" s="187"/>
      <c r="I27" s="187"/>
      <c r="K27" s="187"/>
    </row>
    <row r="28" spans="1:12">
      <c r="A28" s="186" t="str">
        <f>B28&amp;"_"&amp;COUNTIF($B$2:B28,B28)</f>
        <v>2010_2</v>
      </c>
      <c r="B28" s="195">
        <v>2010</v>
      </c>
      <c r="D28" s="187"/>
      <c r="E28" s="187" t="s">
        <v>64</v>
      </c>
      <c r="F28" s="189">
        <v>192</v>
      </c>
      <c r="G28" s="190" t="s">
        <v>65</v>
      </c>
      <c r="H28" s="187"/>
      <c r="I28" s="187"/>
      <c r="K28" s="187"/>
    </row>
    <row r="29" spans="1:12">
      <c r="A29" s="186" t="str">
        <f>B29&amp;"_"&amp;COUNTIF($B$2:B29,B29)</f>
        <v>2010_3</v>
      </c>
      <c r="B29" s="195">
        <v>2010</v>
      </c>
      <c r="C29" s="195">
        <v>1</v>
      </c>
      <c r="D29" s="187" t="s">
        <v>66</v>
      </c>
      <c r="E29" s="187" t="s">
        <v>67</v>
      </c>
      <c r="F29" s="189">
        <v>50</v>
      </c>
      <c r="G29" s="190" t="s">
        <v>68</v>
      </c>
      <c r="H29" s="187" t="s">
        <v>69</v>
      </c>
      <c r="I29" s="187"/>
      <c r="J29" s="191" t="s">
        <v>56</v>
      </c>
      <c r="K29" s="187" t="s">
        <v>27</v>
      </c>
    </row>
    <row r="30" spans="1:12">
      <c r="A30" s="186" t="str">
        <f>B30&amp;"_"&amp;COUNTIF($B$2:B30,B30)</f>
        <v>2011_1</v>
      </c>
      <c r="B30" s="195">
        <v>2011</v>
      </c>
      <c r="C30" s="195">
        <v>3</v>
      </c>
      <c r="D30" s="195" t="s">
        <v>70</v>
      </c>
      <c r="E30" s="195" t="s">
        <v>71</v>
      </c>
      <c r="F30" s="189">
        <v>300</v>
      </c>
      <c r="G30" s="197" t="s">
        <v>72</v>
      </c>
      <c r="H30" s="195">
        <v>1</v>
      </c>
      <c r="I30" s="195">
        <v>2400</v>
      </c>
      <c r="J30" s="191" t="s">
        <v>56</v>
      </c>
      <c r="K30" s="195" t="s">
        <v>73</v>
      </c>
      <c r="L30" s="195" t="s">
        <v>74</v>
      </c>
    </row>
    <row r="31" spans="1:12">
      <c r="A31" s="186" t="str">
        <f>B31&amp;"_"&amp;COUNTIF($B$2:B31,B31)</f>
        <v>2012_1</v>
      </c>
      <c r="B31" s="195">
        <v>2012</v>
      </c>
      <c r="D31" s="187"/>
      <c r="E31" s="187" t="s">
        <v>75</v>
      </c>
      <c r="F31" s="189">
        <v>4</v>
      </c>
      <c r="G31" s="190" t="s">
        <v>76</v>
      </c>
      <c r="H31" s="187"/>
      <c r="I31" s="187"/>
      <c r="K31" s="187"/>
    </row>
    <row r="32" spans="1:12">
      <c r="A32" s="186" t="str">
        <f>B32&amp;"_"&amp;COUNTIF($B$2:B32,B32)</f>
        <v>2012_2</v>
      </c>
      <c r="B32" s="195">
        <v>2012</v>
      </c>
      <c r="C32" s="195">
        <v>7</v>
      </c>
      <c r="D32" s="187"/>
      <c r="E32" s="187" t="s">
        <v>77</v>
      </c>
      <c r="F32" s="189">
        <v>3</v>
      </c>
      <c r="G32" s="190" t="s">
        <v>78</v>
      </c>
      <c r="H32" s="187" t="s">
        <v>31</v>
      </c>
      <c r="I32" s="187"/>
      <c r="J32" s="191" t="s">
        <v>51</v>
      </c>
      <c r="K32" s="187" t="s">
        <v>33</v>
      </c>
    </row>
    <row r="33" spans="1:17">
      <c r="A33" s="186" t="str">
        <f>B33&amp;"_"&amp;COUNTIF($B$2:B33,B33)</f>
        <v>2013_1</v>
      </c>
      <c r="B33" s="195">
        <v>2013</v>
      </c>
      <c r="C33" s="195">
        <v>3</v>
      </c>
      <c r="D33" s="195">
        <v>340010201</v>
      </c>
      <c r="F33" s="189">
        <v>8</v>
      </c>
      <c r="G33" s="197" t="s">
        <v>79</v>
      </c>
      <c r="H33" s="195">
        <v>3</v>
      </c>
      <c r="I33" s="200">
        <v>10600</v>
      </c>
      <c r="J33" s="191" t="s">
        <v>80</v>
      </c>
      <c r="K33" s="195" t="s">
        <v>73</v>
      </c>
      <c r="L33" s="195" t="s">
        <v>74</v>
      </c>
    </row>
    <row r="34" spans="1:17">
      <c r="A34" s="186" t="str">
        <f>B34&amp;"_"&amp;COUNTIF($B$2:B34,B34)</f>
        <v>2014_1</v>
      </c>
      <c r="B34" s="195">
        <v>2014</v>
      </c>
      <c r="C34" s="195">
        <v>2</v>
      </c>
      <c r="D34" s="195" t="s">
        <v>81</v>
      </c>
      <c r="E34" s="196" t="s">
        <v>82</v>
      </c>
      <c r="F34" s="189">
        <v>16</v>
      </c>
      <c r="G34" s="197" t="s">
        <v>83</v>
      </c>
      <c r="H34" s="195">
        <v>1</v>
      </c>
      <c r="I34" s="195">
        <v>600</v>
      </c>
      <c r="J34" s="191" t="s">
        <v>84</v>
      </c>
      <c r="K34" s="195" t="s">
        <v>27</v>
      </c>
    </row>
    <row r="35" spans="1:17">
      <c r="A35" s="186" t="str">
        <f>B35&amp;"_"&amp;COUNTIF($B$2:B35,B35)</f>
        <v>2015_1</v>
      </c>
      <c r="B35" s="195">
        <v>2015</v>
      </c>
      <c r="E35" s="187" t="s">
        <v>19</v>
      </c>
      <c r="F35" s="189">
        <v>8</v>
      </c>
      <c r="G35" s="190" t="s">
        <v>20</v>
      </c>
      <c r="H35" s="187"/>
      <c r="I35" s="187"/>
      <c r="K35" s="187"/>
    </row>
    <row r="36" spans="1:17">
      <c r="A36" s="186" t="str">
        <f>B36&amp;"_"&amp;COUNTIF($B$2:B36,B36)</f>
        <v>2015_2</v>
      </c>
      <c r="B36" s="195">
        <v>2015</v>
      </c>
      <c r="C36" s="195">
        <v>1</v>
      </c>
      <c r="D36" s="195" t="s">
        <v>21</v>
      </c>
      <c r="E36" s="187" t="s">
        <v>22</v>
      </c>
      <c r="F36" s="189">
        <v>8</v>
      </c>
      <c r="G36" s="190" t="s">
        <v>23</v>
      </c>
      <c r="H36" s="187" t="s">
        <v>85</v>
      </c>
      <c r="I36" s="187" t="s">
        <v>86</v>
      </c>
      <c r="J36" s="191" t="s">
        <v>87</v>
      </c>
      <c r="K36" s="187" t="s">
        <v>27</v>
      </c>
    </row>
    <row r="37" spans="1:17">
      <c r="A37" s="186" t="str">
        <f>B37&amp;"_"&amp;COUNTIF($B$2:B37,B37)</f>
        <v>2016_1</v>
      </c>
      <c r="B37" s="195">
        <v>2016</v>
      </c>
      <c r="D37" s="187"/>
      <c r="E37" s="187" t="s">
        <v>88</v>
      </c>
      <c r="F37" s="189">
        <v>8</v>
      </c>
      <c r="G37" s="190" t="s">
        <v>76</v>
      </c>
      <c r="H37" s="187"/>
      <c r="I37" s="187"/>
      <c r="K37" s="187"/>
    </row>
    <row r="38" spans="1:17">
      <c r="A38" s="186" t="str">
        <f>B38&amp;"_"&amp;COUNTIF($B$2:B38,B38)</f>
        <v>2016_2</v>
      </c>
      <c r="B38" s="195">
        <v>2016</v>
      </c>
      <c r="C38" s="195">
        <v>7</v>
      </c>
      <c r="D38" s="187"/>
      <c r="E38" s="187" t="s">
        <v>89</v>
      </c>
      <c r="F38" s="189">
        <v>1</v>
      </c>
      <c r="G38" s="190" t="s">
        <v>78</v>
      </c>
      <c r="H38" s="187" t="s">
        <v>31</v>
      </c>
      <c r="I38" s="187"/>
      <c r="J38" s="191" t="s">
        <v>87</v>
      </c>
      <c r="K38" s="187" t="s">
        <v>33</v>
      </c>
    </row>
    <row r="39" spans="1:17">
      <c r="A39" s="186" t="str">
        <f>B39&amp;"_"&amp;COUNTIF($B$2:B39,B39)</f>
        <v>2017_1</v>
      </c>
      <c r="B39" s="195">
        <v>2017</v>
      </c>
      <c r="C39" s="195">
        <v>3</v>
      </c>
      <c r="D39" s="195" t="s">
        <v>70</v>
      </c>
      <c r="E39" s="195" t="s">
        <v>71</v>
      </c>
      <c r="F39" s="189">
        <v>300</v>
      </c>
      <c r="G39" s="197" t="s">
        <v>72</v>
      </c>
      <c r="H39" s="195">
        <v>1</v>
      </c>
      <c r="I39" s="195">
        <v>2400</v>
      </c>
      <c r="J39" s="191" t="s">
        <v>90</v>
      </c>
      <c r="K39" s="195" t="s">
        <v>73</v>
      </c>
      <c r="L39" s="195" t="s">
        <v>74</v>
      </c>
    </row>
    <row r="40" spans="1:17">
      <c r="A40" s="186" t="str">
        <f>B40&amp;"_"&amp;COUNTIF($B$2:B40,B40)</f>
        <v>2018_1</v>
      </c>
      <c r="B40" s="195">
        <v>2018</v>
      </c>
      <c r="C40" s="195">
        <v>8</v>
      </c>
      <c r="D40" s="195" t="s">
        <v>91</v>
      </c>
      <c r="E40" s="196"/>
      <c r="F40" s="189">
        <v>10.5</v>
      </c>
      <c r="G40" s="197" t="s">
        <v>53</v>
      </c>
      <c r="M40" s="201">
        <v>420</v>
      </c>
    </row>
    <row r="41" spans="1:17">
      <c r="A41" s="186" t="str">
        <f>B41&amp;"_"&amp;COUNTIF($B$2:B41,B41)</f>
        <v>2018_2</v>
      </c>
      <c r="B41" s="195">
        <v>2018</v>
      </c>
      <c r="C41" s="195">
        <v>8</v>
      </c>
      <c r="D41" s="195" t="s">
        <v>91</v>
      </c>
      <c r="F41" s="189">
        <v>1</v>
      </c>
      <c r="G41" s="197" t="s">
        <v>92</v>
      </c>
      <c r="H41" s="195">
        <v>1</v>
      </c>
      <c r="J41" s="191" t="s">
        <v>93</v>
      </c>
      <c r="K41" s="195" t="s">
        <v>27</v>
      </c>
      <c r="M41" s="192">
        <v>2760</v>
      </c>
    </row>
    <row r="42" spans="1:17">
      <c r="A42" s="186" t="str">
        <f>B42&amp;"_"&amp;COUNTIF($B$2:B42,B42)</f>
        <v>2019_1</v>
      </c>
      <c r="B42" s="195">
        <v>2019</v>
      </c>
      <c r="C42" s="195">
        <v>1</v>
      </c>
      <c r="D42" s="195">
        <v>540004439</v>
      </c>
      <c r="F42" s="189">
        <v>56</v>
      </c>
      <c r="G42" s="197" t="s">
        <v>57</v>
      </c>
      <c r="H42" s="195">
        <v>1</v>
      </c>
      <c r="J42" s="191" t="s">
        <v>93</v>
      </c>
      <c r="K42" s="195" t="s">
        <v>27</v>
      </c>
    </row>
    <row r="43" spans="1:17">
      <c r="A43" s="186" t="str">
        <f>B43&amp;"_"&amp;COUNTIF($B$2:B43,B43)</f>
        <v>2020_1</v>
      </c>
      <c r="B43" s="195">
        <v>2020</v>
      </c>
      <c r="F43" s="189">
        <v>1</v>
      </c>
      <c r="G43" s="197" t="s">
        <v>94</v>
      </c>
      <c r="H43" s="195">
        <v>1</v>
      </c>
      <c r="M43" s="192">
        <v>370</v>
      </c>
      <c r="N43" s="198" t="s">
        <v>95</v>
      </c>
      <c r="O43" s="195" t="s">
        <v>96</v>
      </c>
      <c r="Q43" s="194">
        <v>120</v>
      </c>
    </row>
    <row r="44" spans="1:17">
      <c r="A44" s="186" t="str">
        <f>B44&amp;"_"&amp;COUNTIF($B$2:B44,B44)</f>
        <v>2020_2</v>
      </c>
      <c r="B44" s="195">
        <v>2020</v>
      </c>
      <c r="C44" s="195">
        <v>1</v>
      </c>
      <c r="D44" s="195">
        <v>540004940</v>
      </c>
      <c r="F44" s="189">
        <v>2</v>
      </c>
      <c r="G44" s="197" t="s">
        <v>59</v>
      </c>
      <c r="H44" s="195">
        <v>2</v>
      </c>
      <c r="J44" s="191" t="s">
        <v>93</v>
      </c>
      <c r="K44" s="195" t="s">
        <v>27</v>
      </c>
    </row>
    <row r="45" spans="1:17">
      <c r="A45" s="186" t="str">
        <f>B45&amp;"_"&amp;COUNTIF($B$2:B45,B45)</f>
        <v>2021_1</v>
      </c>
      <c r="B45" s="195">
        <v>2021</v>
      </c>
      <c r="E45" s="196">
        <v>1350</v>
      </c>
      <c r="G45" s="197" t="s">
        <v>44</v>
      </c>
    </row>
    <row r="46" spans="1:17">
      <c r="A46" s="186" t="str">
        <f>B46&amp;"_"&amp;COUNTIF($B$2:B46,B46)</f>
        <v>2021_2</v>
      </c>
      <c r="B46" s="195">
        <v>2021</v>
      </c>
      <c r="E46" s="196">
        <v>725</v>
      </c>
      <c r="G46" s="197" t="s">
        <v>45</v>
      </c>
    </row>
    <row r="47" spans="1:17">
      <c r="A47" s="186" t="str">
        <f>B47&amp;"_"&amp;COUNTIF($B$2:B47,B47)</f>
        <v>2021_3</v>
      </c>
      <c r="B47" s="195">
        <v>2021</v>
      </c>
      <c r="E47" s="199">
        <v>100</v>
      </c>
      <c r="G47" s="197" t="s">
        <v>46</v>
      </c>
    </row>
    <row r="48" spans="1:17">
      <c r="A48" s="186" t="str">
        <f>B48&amp;"_"&amp;COUNTIF($B$2:B48,B48)</f>
        <v>2021_4</v>
      </c>
      <c r="B48" s="195">
        <v>2021</v>
      </c>
      <c r="E48" s="199">
        <v>60</v>
      </c>
      <c r="G48" s="197" t="s">
        <v>47</v>
      </c>
    </row>
    <row r="49" spans="1:15">
      <c r="A49" s="186" t="str">
        <f>B49&amp;"_"&amp;COUNTIF($B$2:B49,B49)</f>
        <v>2021_5</v>
      </c>
      <c r="B49" s="195">
        <v>2021</v>
      </c>
      <c r="C49" s="195">
        <v>1</v>
      </c>
      <c r="D49" s="195" t="s">
        <v>48</v>
      </c>
      <c r="E49" s="196">
        <v>149.66999999999999</v>
      </c>
      <c r="G49" s="197" t="s">
        <v>49</v>
      </c>
      <c r="J49" s="191" t="s">
        <v>97</v>
      </c>
    </row>
    <row r="50" spans="1:15">
      <c r="A50" s="186" t="str">
        <f>B50&amp;"_"&amp;COUNTIF($B$2:B50,B50)</f>
        <v>2022_1</v>
      </c>
      <c r="B50" s="195">
        <v>2022</v>
      </c>
      <c r="C50" s="195">
        <v>1</v>
      </c>
      <c r="D50" s="195" t="s">
        <v>48</v>
      </c>
      <c r="E50" s="196">
        <v>3396.8</v>
      </c>
      <c r="G50" s="197" t="s">
        <v>50</v>
      </c>
      <c r="J50" s="191" t="s">
        <v>98</v>
      </c>
    </row>
    <row r="51" spans="1:15">
      <c r="A51" s="186" t="str">
        <f>B51&amp;"_"&amp;COUNTIF($B$2:B51,B51)</f>
        <v>2023_1</v>
      </c>
      <c r="B51" s="195">
        <v>2023</v>
      </c>
      <c r="E51" s="187" t="s">
        <v>19</v>
      </c>
      <c r="F51" s="189">
        <v>6</v>
      </c>
      <c r="G51" s="190" t="s">
        <v>20</v>
      </c>
      <c r="H51" s="187"/>
      <c r="I51" s="187"/>
      <c r="K51" s="187"/>
    </row>
    <row r="52" spans="1:15">
      <c r="A52" s="186" t="str">
        <f>B52&amp;"_"&amp;COUNTIF($B$2:B52,B52)</f>
        <v>2023_2</v>
      </c>
      <c r="B52" s="195">
        <v>2023</v>
      </c>
      <c r="C52" s="195">
        <v>1</v>
      </c>
      <c r="D52" s="195" t="s">
        <v>21</v>
      </c>
      <c r="E52" s="187" t="s">
        <v>22</v>
      </c>
      <c r="F52" s="189">
        <v>6</v>
      </c>
      <c r="G52" s="190" t="s">
        <v>23</v>
      </c>
      <c r="H52" s="187" t="s">
        <v>24</v>
      </c>
      <c r="I52" s="187" t="s">
        <v>99</v>
      </c>
      <c r="J52" s="191" t="s">
        <v>100</v>
      </c>
      <c r="K52" s="187" t="s">
        <v>27</v>
      </c>
    </row>
    <row r="53" spans="1:15">
      <c r="A53" s="186" t="str">
        <f>B53&amp;"_"&amp;COUNTIF($B$2:B53,B53)</f>
        <v>2024_1</v>
      </c>
      <c r="B53" s="195">
        <v>2024</v>
      </c>
      <c r="C53" s="195">
        <v>1</v>
      </c>
      <c r="D53" s="187" t="s">
        <v>66</v>
      </c>
      <c r="E53" s="187" t="s">
        <v>62</v>
      </c>
      <c r="F53" s="189">
        <v>328</v>
      </c>
      <c r="G53" s="190" t="s">
        <v>63</v>
      </c>
      <c r="H53" s="187" t="s">
        <v>35</v>
      </c>
      <c r="I53" s="187"/>
      <c r="J53" s="191" t="s">
        <v>100</v>
      </c>
      <c r="K53" s="187" t="s">
        <v>27</v>
      </c>
    </row>
    <row r="54" spans="1:15">
      <c r="A54" s="186" t="str">
        <f>B54&amp;"_"&amp;COUNTIF($B$2:B54,B54)</f>
        <v>2025_1</v>
      </c>
      <c r="B54" s="195">
        <v>2025</v>
      </c>
      <c r="D54" s="187"/>
      <c r="E54" s="187" t="s">
        <v>101</v>
      </c>
      <c r="F54" s="189">
        <v>3</v>
      </c>
      <c r="G54" s="190" t="s">
        <v>76</v>
      </c>
      <c r="H54" s="187"/>
      <c r="I54" s="187"/>
      <c r="K54" s="187"/>
    </row>
    <row r="55" spans="1:15">
      <c r="A55" s="186" t="str">
        <f>B55&amp;"_"&amp;COUNTIF($B$2:B55,B55)</f>
        <v>2025_2</v>
      </c>
      <c r="B55" s="195">
        <v>2025</v>
      </c>
      <c r="C55" s="195">
        <v>7</v>
      </c>
      <c r="D55" s="187"/>
      <c r="E55" s="187" t="s">
        <v>102</v>
      </c>
      <c r="F55" s="189">
        <v>4</v>
      </c>
      <c r="G55" s="190" t="s">
        <v>78</v>
      </c>
      <c r="H55" s="187" t="s">
        <v>31</v>
      </c>
      <c r="I55" s="187"/>
      <c r="J55" s="191" t="s">
        <v>103</v>
      </c>
      <c r="K55" s="187" t="s">
        <v>33</v>
      </c>
    </row>
    <row r="56" spans="1:15">
      <c r="A56" s="186" t="str">
        <f>B56&amp;"_"&amp;COUNTIF($B$2:B56,B56)</f>
        <v>2026_1</v>
      </c>
      <c r="B56" s="195">
        <v>2026</v>
      </c>
      <c r="C56" s="195">
        <v>1</v>
      </c>
      <c r="F56" s="189">
        <v>2</v>
      </c>
      <c r="G56" s="197" t="s">
        <v>59</v>
      </c>
      <c r="H56" s="195">
        <v>2</v>
      </c>
      <c r="J56" s="191" t="s">
        <v>103</v>
      </c>
      <c r="K56" s="195" t="s">
        <v>27</v>
      </c>
    </row>
    <row r="57" spans="1:15">
      <c r="A57" s="186" t="str">
        <f>B57&amp;"_"&amp;COUNTIF($B$2:B57,B57)</f>
        <v>2027_1</v>
      </c>
      <c r="B57" s="195">
        <v>2027</v>
      </c>
      <c r="C57" s="195">
        <v>16</v>
      </c>
      <c r="D57" s="195" t="s">
        <v>104</v>
      </c>
      <c r="E57" s="195" t="s">
        <v>105</v>
      </c>
      <c r="F57" s="189">
        <v>5</v>
      </c>
      <c r="G57" s="197" t="s">
        <v>106</v>
      </c>
      <c r="H57" s="195">
        <v>1</v>
      </c>
      <c r="I57" s="195">
        <v>1700</v>
      </c>
      <c r="J57" s="191">
        <v>39013</v>
      </c>
      <c r="K57" s="195" t="s">
        <v>107</v>
      </c>
      <c r="L57" s="195" t="s">
        <v>74</v>
      </c>
      <c r="M57" s="192">
        <v>2415</v>
      </c>
    </row>
    <row r="58" spans="1:15">
      <c r="A58" s="186" t="str">
        <f>B58&amp;"_"&amp;COUNTIF($B$2:B58,B58)</f>
        <v>2028_1</v>
      </c>
      <c r="B58" s="195">
        <v>2028</v>
      </c>
      <c r="C58" s="195">
        <v>2</v>
      </c>
      <c r="D58" s="195">
        <v>340011327</v>
      </c>
      <c r="F58" s="189">
        <v>2</v>
      </c>
      <c r="G58" s="197" t="s">
        <v>108</v>
      </c>
      <c r="H58" s="195">
        <v>2</v>
      </c>
      <c r="I58" s="200">
        <v>7040</v>
      </c>
      <c r="J58" s="191">
        <v>39013</v>
      </c>
      <c r="K58" s="195" t="s">
        <v>27</v>
      </c>
    </row>
    <row r="59" spans="1:15">
      <c r="A59" s="186" t="str">
        <f>B59&amp;"_"&amp;COUNTIF($B$2:B59,B59)</f>
        <v>2029_1</v>
      </c>
      <c r="B59" s="195">
        <v>2029</v>
      </c>
      <c r="C59" s="195">
        <v>2</v>
      </c>
      <c r="D59" s="195">
        <v>340003436</v>
      </c>
      <c r="E59" s="195">
        <v>307020</v>
      </c>
      <c r="F59" s="189">
        <v>20</v>
      </c>
      <c r="G59" s="197" t="s">
        <v>109</v>
      </c>
      <c r="H59" s="195">
        <v>2</v>
      </c>
      <c r="J59" s="191">
        <v>39013</v>
      </c>
      <c r="K59" s="195" t="s">
        <v>27</v>
      </c>
    </row>
    <row r="60" spans="1:15">
      <c r="A60" s="186" t="str">
        <f>B60&amp;"_"&amp;COUNTIF($B$2:B60,B60)</f>
        <v>2030_1</v>
      </c>
      <c r="B60" s="187" t="s">
        <v>110</v>
      </c>
      <c r="D60" s="187"/>
      <c r="E60" s="187" t="s">
        <v>39</v>
      </c>
      <c r="F60" s="189">
        <v>4</v>
      </c>
      <c r="G60" s="190" t="s">
        <v>40</v>
      </c>
      <c r="H60" s="187"/>
      <c r="I60" s="187"/>
      <c r="K60" s="187"/>
      <c r="L60" s="187"/>
      <c r="N60" s="193"/>
      <c r="O60" s="187"/>
    </row>
    <row r="61" spans="1:15">
      <c r="A61" s="186" t="str">
        <f>B61&amp;"_"&amp;COUNTIF($B$2:B61,B61)</f>
        <v>2030_2</v>
      </c>
      <c r="B61" s="187" t="s">
        <v>110</v>
      </c>
      <c r="D61" s="187"/>
      <c r="E61" s="187" t="s">
        <v>41</v>
      </c>
      <c r="F61" s="189">
        <v>4</v>
      </c>
      <c r="G61" s="190" t="s">
        <v>42</v>
      </c>
      <c r="H61" s="187"/>
      <c r="I61" s="187"/>
      <c r="K61" s="187"/>
      <c r="L61" s="187"/>
      <c r="N61" s="193"/>
      <c r="O61" s="187"/>
    </row>
    <row r="62" spans="1:15">
      <c r="A62" s="186" t="str">
        <f>B62&amp;"_"&amp;COUNTIF($B$2:B62,B62)</f>
        <v>2030_3</v>
      </c>
      <c r="B62" s="187" t="s">
        <v>110</v>
      </c>
      <c r="D62" s="187"/>
      <c r="E62" s="187" t="s">
        <v>19</v>
      </c>
      <c r="F62" s="189">
        <v>4</v>
      </c>
      <c r="G62" s="190" t="s">
        <v>20</v>
      </c>
      <c r="H62" s="187"/>
      <c r="I62" s="187"/>
      <c r="K62" s="187"/>
      <c r="L62" s="187"/>
      <c r="N62" s="193"/>
      <c r="O62" s="187"/>
    </row>
    <row r="63" spans="1:15">
      <c r="A63" s="186" t="str">
        <f>B63&amp;"_"&amp;COUNTIF($B$2:B63,B63)</f>
        <v>2030_4</v>
      </c>
      <c r="B63" s="187" t="s">
        <v>110</v>
      </c>
      <c r="C63" s="195">
        <v>1</v>
      </c>
      <c r="D63" s="187" t="s">
        <v>21</v>
      </c>
      <c r="E63" s="187" t="s">
        <v>22</v>
      </c>
      <c r="F63" s="189">
        <v>4</v>
      </c>
      <c r="G63" s="190" t="s">
        <v>23</v>
      </c>
      <c r="H63" s="187" t="s">
        <v>111</v>
      </c>
      <c r="I63" s="187" t="s">
        <v>112</v>
      </c>
      <c r="J63" s="191">
        <v>39014</v>
      </c>
      <c r="K63" s="195" t="s">
        <v>27</v>
      </c>
      <c r="L63" s="187"/>
      <c r="N63" s="193"/>
      <c r="O63" s="187"/>
    </row>
    <row r="64" spans="1:15">
      <c r="A64" s="186" t="str">
        <f>B64&amp;"_"&amp;COUNTIF($B$2:B64,B64)</f>
        <v>2031_1</v>
      </c>
      <c r="B64" s="195">
        <v>2031</v>
      </c>
      <c r="D64" s="187"/>
      <c r="E64" s="187" t="s">
        <v>39</v>
      </c>
      <c r="F64" s="189">
        <v>4</v>
      </c>
      <c r="G64" s="190" t="s">
        <v>40</v>
      </c>
      <c r="H64" s="187"/>
      <c r="I64" s="187"/>
      <c r="K64" s="187"/>
      <c r="L64" s="187"/>
      <c r="N64" s="193"/>
      <c r="O64" s="187"/>
    </row>
    <row r="65" spans="1:15">
      <c r="A65" s="186" t="str">
        <f>B65&amp;"_"&amp;COUNTIF($B$2:B65,B65)</f>
        <v>2031_2</v>
      </c>
      <c r="B65" s="195">
        <v>2031</v>
      </c>
      <c r="C65" s="195">
        <v>1</v>
      </c>
      <c r="D65" s="187" t="s">
        <v>21</v>
      </c>
      <c r="E65" s="187" t="s">
        <v>41</v>
      </c>
      <c r="F65" s="189">
        <v>4</v>
      </c>
      <c r="G65" s="190" t="s">
        <v>42</v>
      </c>
      <c r="H65" s="187" t="s">
        <v>35</v>
      </c>
      <c r="I65" s="187" t="s">
        <v>113</v>
      </c>
      <c r="J65" s="191">
        <v>39014</v>
      </c>
      <c r="K65" s="195" t="s">
        <v>27</v>
      </c>
      <c r="L65" s="187"/>
      <c r="N65" s="193"/>
      <c r="O65" s="187"/>
    </row>
    <row r="66" spans="1:15">
      <c r="A66" s="186" t="str">
        <f>B66&amp;"_"&amp;COUNTIF($B$2:B66,B66)</f>
        <v>2032_1</v>
      </c>
      <c r="B66" s="195">
        <v>2032</v>
      </c>
      <c r="C66" s="195">
        <v>1</v>
      </c>
      <c r="D66" s="195">
        <v>540005234</v>
      </c>
      <c r="F66" s="189">
        <v>2</v>
      </c>
      <c r="G66" s="197" t="s">
        <v>59</v>
      </c>
      <c r="H66" s="195">
        <v>2</v>
      </c>
      <c r="J66" s="191">
        <v>39014</v>
      </c>
      <c r="K66" s="195" t="s">
        <v>27</v>
      </c>
    </row>
    <row r="67" spans="1:15">
      <c r="A67" s="186" t="str">
        <f>B67&amp;"_"&amp;COUNTIF($B$2:B67,B67)</f>
        <v>2033_1</v>
      </c>
      <c r="B67" s="195">
        <v>2033</v>
      </c>
      <c r="D67" s="187"/>
      <c r="E67" s="187" t="s">
        <v>62</v>
      </c>
      <c r="F67" s="189">
        <v>328</v>
      </c>
      <c r="G67" s="190" t="s">
        <v>63</v>
      </c>
      <c r="H67" s="187"/>
      <c r="I67" s="187"/>
      <c r="K67" s="187"/>
    </row>
    <row r="68" spans="1:15">
      <c r="A68" s="186" t="str">
        <f>B68&amp;"_"&amp;COUNTIF($B$2:B68,B68)</f>
        <v>2033_2</v>
      </c>
      <c r="B68" s="195">
        <v>2033</v>
      </c>
      <c r="D68" s="187"/>
      <c r="E68" s="187" t="s">
        <v>64</v>
      </c>
      <c r="F68" s="189">
        <v>192</v>
      </c>
      <c r="G68" s="190" t="s">
        <v>65</v>
      </c>
      <c r="H68" s="187"/>
      <c r="I68" s="187"/>
      <c r="K68" s="187"/>
    </row>
    <row r="69" spans="1:15">
      <c r="A69" s="186" t="str">
        <f>B69&amp;"_"&amp;COUNTIF($B$2:B69,B69)</f>
        <v>2033_3</v>
      </c>
      <c r="B69" s="195">
        <v>2033</v>
      </c>
      <c r="C69" s="195">
        <v>1</v>
      </c>
      <c r="D69" s="187" t="s">
        <v>66</v>
      </c>
      <c r="E69" s="187" t="s">
        <v>67</v>
      </c>
      <c r="F69" s="189">
        <v>50</v>
      </c>
      <c r="G69" s="190" t="s">
        <v>68</v>
      </c>
      <c r="H69" s="187" t="s">
        <v>69</v>
      </c>
      <c r="I69" s="187"/>
      <c r="J69" s="191">
        <v>39014</v>
      </c>
      <c r="K69" s="187" t="s">
        <v>27</v>
      </c>
    </row>
    <row r="70" spans="1:15">
      <c r="A70" s="186" t="str">
        <f>B70&amp;"_"&amp;COUNTIF($B$2:B70,B70)</f>
        <v>2034_1</v>
      </c>
      <c r="B70" s="195">
        <v>2034</v>
      </c>
      <c r="C70" s="195">
        <v>3</v>
      </c>
      <c r="D70" s="195" t="s">
        <v>114</v>
      </c>
      <c r="E70" s="195" t="s">
        <v>71</v>
      </c>
      <c r="F70" s="189">
        <v>300</v>
      </c>
      <c r="G70" s="197" t="s">
        <v>72</v>
      </c>
      <c r="H70" s="195">
        <v>1</v>
      </c>
      <c r="I70" s="195">
        <v>2400</v>
      </c>
      <c r="J70" s="191">
        <v>39015</v>
      </c>
      <c r="K70" s="195" t="s">
        <v>73</v>
      </c>
      <c r="L70" s="195" t="s">
        <v>74</v>
      </c>
    </row>
    <row r="71" spans="1:15">
      <c r="A71" s="186" t="str">
        <f>B71&amp;"_"&amp;COUNTIF($B$2:B71,B71)</f>
        <v>2035_1</v>
      </c>
      <c r="B71" s="195">
        <v>2035</v>
      </c>
      <c r="D71" s="187"/>
      <c r="E71" s="187" t="s">
        <v>115</v>
      </c>
      <c r="F71" s="189">
        <v>2</v>
      </c>
      <c r="G71" s="190" t="s">
        <v>76</v>
      </c>
      <c r="H71" s="187"/>
      <c r="I71" s="187"/>
      <c r="K71" s="187"/>
    </row>
    <row r="72" spans="1:15">
      <c r="A72" s="186" t="str">
        <f>B72&amp;"_"&amp;COUNTIF($B$2:B72,B72)</f>
        <v>2035_2</v>
      </c>
      <c r="B72" s="195">
        <v>2035</v>
      </c>
      <c r="C72" s="195">
        <v>7</v>
      </c>
      <c r="D72" s="187"/>
      <c r="E72" s="187" t="s">
        <v>116</v>
      </c>
      <c r="F72" s="189">
        <v>7</v>
      </c>
      <c r="G72" s="190" t="s">
        <v>78</v>
      </c>
      <c r="H72" s="187" t="s">
        <v>31</v>
      </c>
      <c r="I72" s="187"/>
      <c r="J72" s="191">
        <v>39016</v>
      </c>
      <c r="K72" s="187" t="s">
        <v>33</v>
      </c>
    </row>
    <row r="73" spans="1:15">
      <c r="A73" s="186" t="str">
        <f>B73&amp;"_"&amp;COUNTIF($B$2:B73,B73)</f>
        <v>2036_1</v>
      </c>
      <c r="B73" s="195">
        <v>2036</v>
      </c>
      <c r="D73" s="187"/>
      <c r="E73" s="187"/>
      <c r="F73" s="189">
        <v>70</v>
      </c>
      <c r="G73" s="190" t="s">
        <v>117</v>
      </c>
      <c r="H73" s="187"/>
      <c r="I73" s="187"/>
      <c r="K73" s="187"/>
    </row>
    <row r="74" spans="1:15">
      <c r="A74" s="186" t="str">
        <f>B74&amp;"_"&amp;COUNTIF($B$2:B74,B74)</f>
        <v>2036_2</v>
      </c>
      <c r="B74" s="195">
        <v>2036</v>
      </c>
      <c r="C74" s="195">
        <v>17</v>
      </c>
      <c r="D74" s="195" t="s">
        <v>118</v>
      </c>
      <c r="F74" s="189">
        <v>48</v>
      </c>
      <c r="G74" s="197" t="s">
        <v>119</v>
      </c>
      <c r="H74" s="195">
        <v>14</v>
      </c>
      <c r="I74" s="200">
        <v>53000</v>
      </c>
      <c r="J74" s="191">
        <v>39020</v>
      </c>
      <c r="K74" s="195" t="s">
        <v>120</v>
      </c>
      <c r="L74" s="195" t="s">
        <v>74</v>
      </c>
    </row>
    <row r="75" spans="1:15">
      <c r="A75" s="186" t="str">
        <f>B75&amp;"_"&amp;COUNTIF($B$2:B75,B75)</f>
        <v>2037_1</v>
      </c>
      <c r="B75" s="187" t="s">
        <v>121</v>
      </c>
      <c r="D75" s="187"/>
      <c r="E75" s="187" t="s">
        <v>19</v>
      </c>
      <c r="F75" s="189">
        <v>6</v>
      </c>
      <c r="G75" s="190" t="s">
        <v>20</v>
      </c>
      <c r="H75" s="187"/>
      <c r="I75" s="187"/>
      <c r="K75" s="187"/>
      <c r="L75" s="187"/>
      <c r="N75" s="193"/>
      <c r="O75" s="187"/>
    </row>
    <row r="76" spans="1:15">
      <c r="A76" s="186" t="str">
        <f>B76&amp;"_"&amp;COUNTIF($B$2:B76,B76)</f>
        <v>2037_2</v>
      </c>
      <c r="B76" s="187" t="s">
        <v>121</v>
      </c>
      <c r="C76" s="195">
        <v>1</v>
      </c>
      <c r="D76" s="187" t="s">
        <v>21</v>
      </c>
      <c r="E76" s="187" t="s">
        <v>22</v>
      </c>
      <c r="F76" s="189">
        <v>6</v>
      </c>
      <c r="G76" s="190" t="s">
        <v>23</v>
      </c>
      <c r="H76" s="187" t="s">
        <v>24</v>
      </c>
      <c r="I76" s="187" t="s">
        <v>99</v>
      </c>
      <c r="J76" s="191">
        <v>39021</v>
      </c>
      <c r="K76" s="195" t="s">
        <v>27</v>
      </c>
      <c r="L76" s="187"/>
      <c r="N76" s="193"/>
      <c r="O76" s="187"/>
    </row>
    <row r="77" spans="1:15">
      <c r="A77" s="186" t="str">
        <f>B77&amp;"_"&amp;COUNTIF($B$2:B77,B77)</f>
        <v>2037A_1</v>
      </c>
      <c r="B77" s="187" t="s">
        <v>122</v>
      </c>
      <c r="D77" s="187"/>
      <c r="E77" s="187"/>
      <c r="F77" s="189">
        <v>1</v>
      </c>
      <c r="G77" s="190" t="s">
        <v>123</v>
      </c>
      <c r="H77" s="187"/>
      <c r="I77" s="187"/>
      <c r="L77" s="187"/>
      <c r="M77" s="192">
        <v>630</v>
      </c>
      <c r="N77" s="193"/>
      <c r="O77" s="187"/>
    </row>
    <row r="78" spans="1:15">
      <c r="A78" s="186" t="str">
        <f>B78&amp;"_"&amp;COUNTIF($B$2:B78,B78)</f>
        <v>2037A_2</v>
      </c>
      <c r="B78" s="187" t="s">
        <v>122</v>
      </c>
      <c r="C78" s="195">
        <v>6</v>
      </c>
      <c r="D78" s="187" t="s">
        <v>124</v>
      </c>
      <c r="E78" s="187"/>
      <c r="F78" s="189">
        <v>1</v>
      </c>
      <c r="G78" s="190" t="s">
        <v>125</v>
      </c>
      <c r="H78" s="187" t="s">
        <v>35</v>
      </c>
      <c r="I78" s="187"/>
      <c r="J78" s="191">
        <v>39020</v>
      </c>
      <c r="K78" s="195" t="s">
        <v>27</v>
      </c>
      <c r="L78" s="187"/>
      <c r="M78" s="192">
        <v>260</v>
      </c>
      <c r="N78" s="193"/>
      <c r="O78" s="187"/>
    </row>
    <row r="79" spans="1:15">
      <c r="A79" s="186" t="str">
        <f>B79&amp;"_"&amp;COUNTIF($B$2:B79,B79)</f>
        <v>2038_1</v>
      </c>
      <c r="B79" s="195">
        <v>2038</v>
      </c>
      <c r="C79" s="195">
        <v>1</v>
      </c>
      <c r="D79" s="195">
        <v>540005539</v>
      </c>
      <c r="F79" s="189">
        <v>2</v>
      </c>
      <c r="G79" s="197" t="s">
        <v>59</v>
      </c>
      <c r="H79" s="195">
        <v>2</v>
      </c>
      <c r="J79" s="191">
        <v>39025</v>
      </c>
      <c r="K79" s="195" t="s">
        <v>27</v>
      </c>
    </row>
    <row r="80" spans="1:15">
      <c r="A80" s="186" t="str">
        <f>B80&amp;"_"&amp;COUNTIF($B$2:B80,B80)</f>
        <v>2039_1</v>
      </c>
      <c r="B80" s="195">
        <v>2039</v>
      </c>
      <c r="C80" s="195">
        <v>2</v>
      </c>
      <c r="D80" s="195">
        <v>340011327</v>
      </c>
      <c r="F80" s="189">
        <v>3</v>
      </c>
      <c r="G80" s="197" t="s">
        <v>108</v>
      </c>
      <c r="H80" s="195">
        <v>3</v>
      </c>
      <c r="I80" s="200">
        <v>10560</v>
      </c>
      <c r="J80" s="191">
        <v>39029</v>
      </c>
      <c r="K80" s="195" t="s">
        <v>27</v>
      </c>
    </row>
    <row r="81" spans="1:17">
      <c r="A81" s="186" t="str">
        <f>B81&amp;"_"&amp;COUNTIF($B$2:B81,B81)</f>
        <v>2040_1</v>
      </c>
      <c r="B81" s="195">
        <v>2040</v>
      </c>
      <c r="E81" s="195" t="s">
        <v>126</v>
      </c>
      <c r="F81" s="189">
        <v>12</v>
      </c>
      <c r="G81" s="197" t="s">
        <v>127</v>
      </c>
    </row>
    <row r="82" spans="1:17">
      <c r="A82" s="186" t="str">
        <f>B82&amp;"_"&amp;COUNTIF($B$2:B82,B82)</f>
        <v>2040_2</v>
      </c>
      <c r="B82" s="195">
        <v>2040</v>
      </c>
      <c r="E82" s="195" t="s">
        <v>128</v>
      </c>
      <c r="F82" s="189">
        <v>16</v>
      </c>
      <c r="G82" s="197" t="s">
        <v>129</v>
      </c>
    </row>
    <row r="83" spans="1:17">
      <c r="A83" s="186" t="str">
        <f>B83&amp;"_"&amp;COUNTIF($B$2:B83,B83)</f>
        <v>2040_3</v>
      </c>
      <c r="B83" s="195">
        <v>2040</v>
      </c>
      <c r="E83" s="195" t="s">
        <v>130</v>
      </c>
      <c r="F83" s="189">
        <v>8</v>
      </c>
      <c r="G83" s="197" t="s">
        <v>131</v>
      </c>
    </row>
    <row r="84" spans="1:17">
      <c r="A84" s="186" t="str">
        <f>B84&amp;"_"&amp;COUNTIF($B$2:B84,B84)</f>
        <v>2040_4</v>
      </c>
      <c r="B84" s="195">
        <v>2040</v>
      </c>
      <c r="E84" s="195" t="s">
        <v>132</v>
      </c>
      <c r="F84" s="189">
        <v>8</v>
      </c>
      <c r="G84" s="197" t="s">
        <v>133</v>
      </c>
    </row>
    <row r="85" spans="1:17">
      <c r="A85" s="186" t="str">
        <f>B85&amp;"_"&amp;COUNTIF($B$2:B85,B85)</f>
        <v>2040_5</v>
      </c>
      <c r="B85" s="195">
        <v>2040</v>
      </c>
      <c r="E85" s="195" t="s">
        <v>134</v>
      </c>
      <c r="F85" s="189">
        <v>40</v>
      </c>
      <c r="G85" s="197" t="s">
        <v>135</v>
      </c>
    </row>
    <row r="86" spans="1:17">
      <c r="A86" s="186" t="str">
        <f>B86&amp;"_"&amp;COUNTIF($B$2:B86,B86)</f>
        <v>2040_6</v>
      </c>
      <c r="B86" s="195">
        <v>2040</v>
      </c>
      <c r="C86" s="195">
        <v>2</v>
      </c>
      <c r="D86" s="195" t="s">
        <v>81</v>
      </c>
      <c r="E86" s="195" t="s">
        <v>82</v>
      </c>
      <c r="F86" s="189">
        <v>12</v>
      </c>
      <c r="G86" s="197" t="s">
        <v>136</v>
      </c>
      <c r="H86" s="195">
        <v>2</v>
      </c>
      <c r="I86" s="200">
        <v>2300</v>
      </c>
      <c r="J86" s="191">
        <v>39029</v>
      </c>
      <c r="K86" s="195" t="s">
        <v>27</v>
      </c>
    </row>
    <row r="87" spans="1:17">
      <c r="A87" s="186" t="str">
        <f>B87&amp;"_"&amp;COUNTIF($B$2:B87,B87)</f>
        <v>2041_1</v>
      </c>
      <c r="B87" s="187" t="s">
        <v>137</v>
      </c>
      <c r="D87" s="187"/>
      <c r="E87" s="187" t="s">
        <v>19</v>
      </c>
      <c r="F87" s="189">
        <v>4</v>
      </c>
      <c r="G87" s="190" t="s">
        <v>20</v>
      </c>
      <c r="H87" s="187"/>
      <c r="I87" s="187"/>
      <c r="K87" s="187"/>
      <c r="L87" s="187"/>
      <c r="N87" s="193"/>
      <c r="O87" s="187"/>
    </row>
    <row r="88" spans="1:17">
      <c r="A88" s="186" t="str">
        <f>B88&amp;"_"&amp;COUNTIF($B$2:B88,B88)</f>
        <v>2041_2</v>
      </c>
      <c r="B88" s="187" t="s">
        <v>137</v>
      </c>
      <c r="C88" s="195">
        <v>1</v>
      </c>
      <c r="D88" s="187" t="s">
        <v>138</v>
      </c>
      <c r="E88" s="187" t="s">
        <v>22</v>
      </c>
      <c r="F88" s="189">
        <v>4</v>
      </c>
      <c r="G88" s="190" t="s">
        <v>23</v>
      </c>
      <c r="H88" s="187" t="s">
        <v>35</v>
      </c>
      <c r="I88" s="187" t="s">
        <v>113</v>
      </c>
      <c r="J88" s="191">
        <v>39030</v>
      </c>
      <c r="K88" s="195" t="s">
        <v>27</v>
      </c>
      <c r="L88" s="187"/>
      <c r="N88" s="193"/>
      <c r="O88" s="187"/>
    </row>
    <row r="89" spans="1:17">
      <c r="A89" s="186" t="str">
        <f>B89&amp;"_"&amp;COUNTIF($B$2:B89,B89)</f>
        <v>2042_1</v>
      </c>
      <c r="B89" s="187" t="s">
        <v>139</v>
      </c>
      <c r="D89" s="187"/>
      <c r="E89" s="187" t="s">
        <v>39</v>
      </c>
      <c r="F89" s="189">
        <v>4</v>
      </c>
      <c r="G89" s="190" t="s">
        <v>40</v>
      </c>
      <c r="H89" s="187"/>
      <c r="I89" s="187"/>
      <c r="K89" s="187"/>
      <c r="L89" s="187"/>
      <c r="N89" s="193"/>
      <c r="O89" s="187"/>
    </row>
    <row r="90" spans="1:17">
      <c r="A90" s="186" t="str">
        <f>B90&amp;"_"&amp;COUNTIF($B$2:B90,B90)</f>
        <v>2042_2</v>
      </c>
      <c r="B90" s="187" t="s">
        <v>139</v>
      </c>
      <c r="C90" s="195">
        <v>1</v>
      </c>
      <c r="D90" s="187" t="s">
        <v>21</v>
      </c>
      <c r="E90" s="187" t="s">
        <v>41</v>
      </c>
      <c r="F90" s="189">
        <v>4</v>
      </c>
      <c r="G90" s="190" t="s">
        <v>42</v>
      </c>
      <c r="H90" s="187" t="s">
        <v>35</v>
      </c>
      <c r="I90" s="187" t="s">
        <v>113</v>
      </c>
      <c r="J90" s="191">
        <v>39030</v>
      </c>
      <c r="K90" s="195" t="s">
        <v>27</v>
      </c>
      <c r="L90" s="187"/>
      <c r="N90" s="193"/>
      <c r="O90" s="187"/>
    </row>
    <row r="91" spans="1:17">
      <c r="A91" s="186" t="str">
        <f>B91&amp;"_"&amp;COUNTIF($B$2:B91,B91)</f>
        <v>2043_1</v>
      </c>
      <c r="B91" s="195">
        <v>2043</v>
      </c>
      <c r="E91" s="195" t="s">
        <v>140</v>
      </c>
      <c r="F91" s="189">
        <v>8</v>
      </c>
      <c r="G91" s="190" t="s">
        <v>76</v>
      </c>
      <c r="I91" s="200"/>
    </row>
    <row r="92" spans="1:17">
      <c r="A92" s="186" t="str">
        <f>B92&amp;"_"&amp;COUNTIF($B$2:B92,B92)</f>
        <v>2043_2</v>
      </c>
      <c r="B92" s="195">
        <v>2043</v>
      </c>
      <c r="E92" s="195" t="s">
        <v>141</v>
      </c>
      <c r="F92" s="189">
        <v>1</v>
      </c>
      <c r="G92" s="190" t="s">
        <v>78</v>
      </c>
      <c r="I92" s="200"/>
    </row>
    <row r="93" spans="1:17">
      <c r="A93" s="186" t="str">
        <f>B93&amp;"_"&amp;COUNTIF($B$2:B93,B93)</f>
        <v>2043_3</v>
      </c>
      <c r="B93" s="195">
        <v>2043</v>
      </c>
      <c r="C93" s="195">
        <v>7</v>
      </c>
      <c r="E93" s="195">
        <v>3749</v>
      </c>
      <c r="F93" s="189">
        <v>1</v>
      </c>
      <c r="G93" s="197" t="s">
        <v>142</v>
      </c>
      <c r="H93" s="195">
        <v>1</v>
      </c>
      <c r="I93" s="200"/>
      <c r="J93" s="191">
        <v>39031</v>
      </c>
      <c r="K93" s="195" t="s">
        <v>33</v>
      </c>
      <c r="L93" s="195" t="s">
        <v>74</v>
      </c>
      <c r="M93" s="192">
        <v>30</v>
      </c>
    </row>
    <row r="94" spans="1:17">
      <c r="A94" s="186" t="str">
        <f>B94&amp;"_"&amp;COUNTIF($B$2:B94,B94)</f>
        <v>2044_1</v>
      </c>
      <c r="B94" s="195">
        <v>2044</v>
      </c>
      <c r="C94" s="195">
        <v>11</v>
      </c>
      <c r="D94" s="195" t="s">
        <v>143</v>
      </c>
      <c r="F94" s="189">
        <v>2</v>
      </c>
      <c r="G94" s="197" t="s">
        <v>144</v>
      </c>
      <c r="H94" s="195">
        <v>1</v>
      </c>
      <c r="J94" s="191">
        <v>39017</v>
      </c>
      <c r="K94" s="195" t="s">
        <v>27</v>
      </c>
      <c r="M94" s="192" t="s">
        <v>145</v>
      </c>
    </row>
    <row r="95" spans="1:17">
      <c r="A95" s="186" t="str">
        <f>B95&amp;"_"&amp;COUNTIF($B$2:B95,B95)</f>
        <v>2045_1</v>
      </c>
      <c r="B95" s="195">
        <v>2045</v>
      </c>
      <c r="C95" s="195">
        <v>3</v>
      </c>
      <c r="D95" s="195">
        <v>340011387</v>
      </c>
      <c r="F95" s="189">
        <v>8</v>
      </c>
      <c r="G95" s="197" t="s">
        <v>79</v>
      </c>
      <c r="H95" s="195">
        <v>3</v>
      </c>
      <c r="I95" s="200">
        <v>10600</v>
      </c>
      <c r="J95" s="191">
        <v>39034</v>
      </c>
      <c r="K95" s="195" t="s">
        <v>73</v>
      </c>
      <c r="L95" s="195" t="s">
        <v>74</v>
      </c>
      <c r="N95" s="198" t="s">
        <v>146</v>
      </c>
      <c r="O95" s="195" t="s">
        <v>147</v>
      </c>
      <c r="Q95" s="194">
        <v>0</v>
      </c>
    </row>
    <row r="96" spans="1:17">
      <c r="A96" s="186" t="str">
        <f>B96&amp;"_"&amp;COUNTIF($B$2:B96,B96)</f>
        <v>2046_1</v>
      </c>
      <c r="B96" s="195">
        <v>2046</v>
      </c>
      <c r="C96" s="195">
        <v>3</v>
      </c>
      <c r="D96" s="195" t="s">
        <v>148</v>
      </c>
      <c r="E96" s="195" t="s">
        <v>149</v>
      </c>
      <c r="F96" s="189">
        <v>100</v>
      </c>
      <c r="G96" s="197" t="s">
        <v>150</v>
      </c>
      <c r="H96" s="195">
        <v>1</v>
      </c>
      <c r="I96" s="195">
        <v>500</v>
      </c>
      <c r="J96" s="191">
        <v>39034</v>
      </c>
      <c r="K96" s="195" t="s">
        <v>73</v>
      </c>
      <c r="L96" s="195" t="s">
        <v>74</v>
      </c>
    </row>
    <row r="97" spans="1:15">
      <c r="A97" s="186" t="str">
        <f>B97&amp;"_"&amp;COUNTIF($B$2:B97,B97)</f>
        <v>2047_1</v>
      </c>
      <c r="B97" s="195">
        <v>2047</v>
      </c>
      <c r="C97" s="195">
        <v>8</v>
      </c>
      <c r="D97" s="195" t="s">
        <v>151</v>
      </c>
      <c r="F97" s="189">
        <v>1</v>
      </c>
      <c r="G97" s="197" t="s">
        <v>152</v>
      </c>
      <c r="H97" s="195">
        <v>2</v>
      </c>
      <c r="J97" s="191">
        <v>39035</v>
      </c>
      <c r="K97" s="195" t="s">
        <v>27</v>
      </c>
      <c r="M97" s="192">
        <v>1550</v>
      </c>
    </row>
    <row r="98" spans="1:15">
      <c r="A98" s="186" t="str">
        <f>B98&amp;"_"&amp;COUNTIF($B$2:B98,B98)</f>
        <v>2048_1</v>
      </c>
      <c r="B98" s="195">
        <v>2048</v>
      </c>
      <c r="E98" s="196">
        <v>1350</v>
      </c>
      <c r="G98" s="197" t="s">
        <v>44</v>
      </c>
    </row>
    <row r="99" spans="1:15">
      <c r="A99" s="186" t="str">
        <f>B99&amp;"_"&amp;COUNTIF($B$2:B99,B99)</f>
        <v>2048_2</v>
      </c>
      <c r="B99" s="195">
        <v>2048</v>
      </c>
      <c r="E99" s="196">
        <v>725</v>
      </c>
      <c r="G99" s="197" t="s">
        <v>45</v>
      </c>
    </row>
    <row r="100" spans="1:15">
      <c r="A100" s="186" t="str">
        <f>B100&amp;"_"&amp;COUNTIF($B$2:B100,B100)</f>
        <v>2048_3</v>
      </c>
      <c r="B100" s="195">
        <v>2048</v>
      </c>
      <c r="E100" s="199">
        <v>100</v>
      </c>
      <c r="G100" s="197" t="s">
        <v>46</v>
      </c>
    </row>
    <row r="101" spans="1:15">
      <c r="A101" s="186" t="str">
        <f>B101&amp;"_"&amp;COUNTIF($B$2:B101,B101)</f>
        <v>2048_4</v>
      </c>
      <c r="B101" s="195">
        <v>2048</v>
      </c>
      <c r="E101" s="199">
        <v>60</v>
      </c>
      <c r="G101" s="197" t="s">
        <v>47</v>
      </c>
    </row>
    <row r="102" spans="1:15">
      <c r="A102" s="186" t="str">
        <f>B102&amp;"_"&amp;COUNTIF($B$2:B102,B102)</f>
        <v>2048_5</v>
      </c>
      <c r="B102" s="195">
        <v>2048</v>
      </c>
      <c r="C102" s="195">
        <v>1</v>
      </c>
      <c r="D102" s="195" t="s">
        <v>153</v>
      </c>
      <c r="E102" s="196">
        <v>187.25</v>
      </c>
      <c r="G102" s="197" t="s">
        <v>154</v>
      </c>
      <c r="J102" s="191" t="s">
        <v>155</v>
      </c>
    </row>
    <row r="103" spans="1:15">
      <c r="A103" s="186" t="str">
        <f>B103&amp;"_"&amp;COUNTIF($B$2:B103,B103)</f>
        <v>2049_1</v>
      </c>
      <c r="B103" s="195">
        <v>2049</v>
      </c>
      <c r="C103" s="195">
        <v>1</v>
      </c>
      <c r="D103" s="195" t="s">
        <v>153</v>
      </c>
      <c r="E103" s="196">
        <v>3396.8</v>
      </c>
      <c r="G103" s="197" t="s">
        <v>50</v>
      </c>
      <c r="J103" s="191" t="s">
        <v>156</v>
      </c>
    </row>
    <row r="104" spans="1:15">
      <c r="A104" s="186" t="str">
        <f>B104&amp;"_"&amp;COUNTIF($B$2:B104,B104)</f>
        <v>2050_1</v>
      </c>
      <c r="B104" s="187" t="s">
        <v>157</v>
      </c>
      <c r="D104" s="187"/>
      <c r="E104" s="187" t="s">
        <v>19</v>
      </c>
      <c r="F104" s="189">
        <v>4</v>
      </c>
      <c r="G104" s="190" t="s">
        <v>20</v>
      </c>
      <c r="H104" s="187"/>
      <c r="I104" s="187"/>
      <c r="K104" s="187"/>
      <c r="L104" s="187"/>
      <c r="N104" s="193"/>
      <c r="O104" s="187"/>
    </row>
    <row r="105" spans="1:15">
      <c r="A105" s="186" t="str">
        <f>B105&amp;"_"&amp;COUNTIF($B$2:B105,B105)</f>
        <v>2050_2</v>
      </c>
      <c r="B105" s="187" t="s">
        <v>157</v>
      </c>
      <c r="C105" s="195">
        <v>1</v>
      </c>
      <c r="D105" s="187" t="s">
        <v>138</v>
      </c>
      <c r="E105" s="187" t="s">
        <v>22</v>
      </c>
      <c r="F105" s="189">
        <v>4</v>
      </c>
      <c r="G105" s="190" t="s">
        <v>23</v>
      </c>
      <c r="H105" s="187" t="s">
        <v>35</v>
      </c>
      <c r="I105" s="187" t="s">
        <v>113</v>
      </c>
      <c r="J105" s="191">
        <v>39035</v>
      </c>
      <c r="K105" s="195" t="s">
        <v>27</v>
      </c>
      <c r="L105" s="187"/>
      <c r="N105" s="193"/>
      <c r="O105" s="187"/>
    </row>
    <row r="106" spans="1:15">
      <c r="A106" s="186" t="str">
        <f>B106&amp;"_"&amp;COUNTIF($B$2:B106,B106)</f>
        <v>2051_1</v>
      </c>
      <c r="B106" s="195">
        <v>2051</v>
      </c>
      <c r="C106" s="195">
        <v>1</v>
      </c>
      <c r="D106" s="195">
        <v>540005539</v>
      </c>
      <c r="F106" s="189">
        <v>2</v>
      </c>
      <c r="G106" s="197" t="s">
        <v>59</v>
      </c>
      <c r="H106" s="195">
        <v>2</v>
      </c>
      <c r="J106" s="191">
        <v>39035</v>
      </c>
      <c r="K106" s="195" t="s">
        <v>27</v>
      </c>
    </row>
    <row r="107" spans="1:15">
      <c r="A107" s="186" t="str">
        <f>B107&amp;"_"&amp;COUNTIF($B$2:B107,B107)</f>
        <v>2052_1</v>
      </c>
      <c r="B107" s="195">
        <v>2052</v>
      </c>
      <c r="D107" s="187"/>
      <c r="E107" s="187" t="s">
        <v>62</v>
      </c>
      <c r="F107" s="189">
        <v>328</v>
      </c>
      <c r="G107" s="190" t="s">
        <v>63</v>
      </c>
      <c r="H107" s="187"/>
      <c r="I107" s="187"/>
      <c r="K107" s="187"/>
    </row>
    <row r="108" spans="1:15">
      <c r="A108" s="186" t="str">
        <f>B108&amp;"_"&amp;COUNTIF($B$2:B108,B108)</f>
        <v>2052_2</v>
      </c>
      <c r="B108" s="195">
        <v>2052</v>
      </c>
      <c r="C108" s="195">
        <v>1</v>
      </c>
      <c r="D108" s="187" t="s">
        <v>66</v>
      </c>
      <c r="E108" s="187" t="s">
        <v>64</v>
      </c>
      <c r="F108" s="189">
        <v>192</v>
      </c>
      <c r="G108" s="190" t="s">
        <v>65</v>
      </c>
      <c r="H108" s="187" t="s">
        <v>111</v>
      </c>
      <c r="I108" s="187"/>
      <c r="J108" s="191">
        <v>39035</v>
      </c>
      <c r="K108" s="187" t="s">
        <v>27</v>
      </c>
    </row>
    <row r="109" spans="1:15">
      <c r="A109" s="186" t="str">
        <f>B109&amp;"_"&amp;COUNTIF($B$2:B109,B109)</f>
        <v>2053_1</v>
      </c>
      <c r="B109" s="195">
        <v>2053</v>
      </c>
      <c r="C109" s="195">
        <v>1</v>
      </c>
      <c r="D109" s="195">
        <v>540005777</v>
      </c>
      <c r="F109" s="189">
        <v>112</v>
      </c>
      <c r="G109" s="197" t="s">
        <v>57</v>
      </c>
      <c r="H109" s="195">
        <v>2</v>
      </c>
      <c r="J109" s="191">
        <v>39038</v>
      </c>
      <c r="K109" s="195" t="s">
        <v>27</v>
      </c>
    </row>
    <row r="110" spans="1:15">
      <c r="A110" s="186" t="str">
        <f>B110&amp;"_"&amp;COUNTIF($B$2:B110,B110)</f>
        <v>2054_1</v>
      </c>
      <c r="B110" s="187" t="s">
        <v>158</v>
      </c>
      <c r="D110" s="187"/>
      <c r="E110" s="187" t="s">
        <v>19</v>
      </c>
      <c r="F110" s="189">
        <v>4</v>
      </c>
      <c r="G110" s="190" t="s">
        <v>20</v>
      </c>
      <c r="H110" s="187"/>
      <c r="I110" s="187"/>
      <c r="K110" s="187"/>
      <c r="L110" s="187"/>
      <c r="N110" s="193"/>
      <c r="O110" s="187"/>
    </row>
    <row r="111" spans="1:15">
      <c r="A111" s="186" t="str">
        <f>B111&amp;"_"&amp;COUNTIF($B$2:B111,B111)</f>
        <v>2054_2</v>
      </c>
      <c r="B111" s="187" t="s">
        <v>158</v>
      </c>
      <c r="C111" s="195">
        <v>1</v>
      </c>
      <c r="D111" s="187" t="s">
        <v>138</v>
      </c>
      <c r="E111" s="187" t="s">
        <v>22</v>
      </c>
      <c r="F111" s="189">
        <v>4</v>
      </c>
      <c r="G111" s="190" t="s">
        <v>23</v>
      </c>
      <c r="H111" s="187" t="s">
        <v>35</v>
      </c>
      <c r="I111" s="187" t="s">
        <v>113</v>
      </c>
      <c r="J111" s="191">
        <v>39038</v>
      </c>
      <c r="K111" s="195" t="s">
        <v>27</v>
      </c>
      <c r="L111" s="187"/>
      <c r="N111" s="193"/>
      <c r="O111" s="187"/>
    </row>
    <row r="112" spans="1:15">
      <c r="A112" s="186" t="str">
        <f>B112&amp;"_"&amp;COUNTIF($B$2:B112,B112)</f>
        <v>2055_1</v>
      </c>
      <c r="B112" s="195">
        <v>2055</v>
      </c>
      <c r="D112" s="187"/>
      <c r="E112" s="187" t="s">
        <v>39</v>
      </c>
      <c r="F112" s="189">
        <v>2</v>
      </c>
      <c r="G112" s="190" t="s">
        <v>40</v>
      </c>
      <c r="H112" s="187"/>
      <c r="I112" s="187"/>
      <c r="K112" s="187"/>
      <c r="L112" s="187"/>
      <c r="N112" s="193"/>
      <c r="O112" s="187"/>
    </row>
    <row r="113" spans="1:17">
      <c r="A113" s="186" t="str">
        <f>B113&amp;"_"&amp;COUNTIF($B$2:B113,B113)</f>
        <v>2055_2</v>
      </c>
      <c r="B113" s="195">
        <v>2055</v>
      </c>
      <c r="C113" s="195">
        <v>1</v>
      </c>
      <c r="D113" s="187" t="s">
        <v>21</v>
      </c>
      <c r="E113" s="187" t="s">
        <v>41</v>
      </c>
      <c r="F113" s="189">
        <v>2</v>
      </c>
      <c r="G113" s="190" t="s">
        <v>42</v>
      </c>
      <c r="H113" s="187" t="s">
        <v>31</v>
      </c>
      <c r="I113" s="187" t="s">
        <v>159</v>
      </c>
      <c r="J113" s="191">
        <v>39038</v>
      </c>
      <c r="K113" s="195" t="s">
        <v>27</v>
      </c>
      <c r="L113" s="187"/>
      <c r="N113" s="193"/>
      <c r="O113" s="187"/>
    </row>
    <row r="114" spans="1:17">
      <c r="A114" s="186" t="str">
        <f>B114&amp;"_"&amp;COUNTIF($B$2:B114,B114)</f>
        <v>2056_1</v>
      </c>
      <c r="B114" s="195">
        <v>2056</v>
      </c>
      <c r="C114" s="195">
        <v>2</v>
      </c>
      <c r="D114" s="195">
        <v>340011824</v>
      </c>
      <c r="F114" s="189">
        <v>1</v>
      </c>
      <c r="G114" s="197" t="s">
        <v>160</v>
      </c>
      <c r="H114" s="195">
        <v>1</v>
      </c>
      <c r="J114" s="191">
        <v>39038</v>
      </c>
      <c r="K114" s="195" t="s">
        <v>27</v>
      </c>
    </row>
    <row r="115" spans="1:17">
      <c r="A115" s="186" t="str">
        <f>B115&amp;"_"&amp;COUNTIF($B$2:B115,B115)</f>
        <v>2057_1</v>
      </c>
      <c r="B115" s="195">
        <v>2057</v>
      </c>
      <c r="C115" s="195">
        <v>17</v>
      </c>
      <c r="D115" s="195" t="s">
        <v>118</v>
      </c>
      <c r="E115" s="195">
        <v>336152</v>
      </c>
      <c r="F115" s="189">
        <v>52</v>
      </c>
      <c r="G115" s="197" t="s">
        <v>119</v>
      </c>
      <c r="H115" s="195">
        <v>13</v>
      </c>
      <c r="I115" s="200">
        <v>52000</v>
      </c>
      <c r="J115" s="191">
        <v>39042</v>
      </c>
      <c r="K115" s="195" t="s">
        <v>120</v>
      </c>
      <c r="L115" s="195" t="s">
        <v>74</v>
      </c>
    </row>
    <row r="116" spans="1:17">
      <c r="A116" s="186" t="str">
        <f>B116&amp;"_"&amp;COUNTIF($B$2:B116,B116)</f>
        <v>2058_1</v>
      </c>
      <c r="B116" s="195">
        <v>2058</v>
      </c>
      <c r="C116" s="195">
        <v>7</v>
      </c>
      <c r="F116" s="189">
        <v>9</v>
      </c>
      <c r="G116" s="190" t="s">
        <v>78</v>
      </c>
      <c r="H116" s="195">
        <v>1</v>
      </c>
      <c r="I116" s="200"/>
      <c r="J116" s="191">
        <v>39042</v>
      </c>
      <c r="K116" s="195" t="s">
        <v>33</v>
      </c>
      <c r="L116" s="195" t="s">
        <v>74</v>
      </c>
    </row>
    <row r="117" spans="1:17">
      <c r="A117" s="186" t="str">
        <f>B117&amp;"_"&amp;COUNTIF($B$2:B117,B117)</f>
        <v>2059_1</v>
      </c>
      <c r="B117" s="195">
        <v>2059</v>
      </c>
      <c r="C117" s="195">
        <v>7</v>
      </c>
      <c r="F117" s="189">
        <v>9</v>
      </c>
      <c r="G117" s="190" t="s">
        <v>78</v>
      </c>
      <c r="H117" s="195">
        <v>1</v>
      </c>
      <c r="I117" s="200"/>
      <c r="J117" s="191">
        <v>39043</v>
      </c>
      <c r="K117" s="195" t="s">
        <v>33</v>
      </c>
      <c r="L117" s="195" t="s">
        <v>74</v>
      </c>
    </row>
    <row r="118" spans="1:17">
      <c r="A118" s="186" t="str">
        <f>B118&amp;"_"&amp;COUNTIF($B$2:B118,B118)</f>
        <v>2060_1</v>
      </c>
      <c r="B118" s="195">
        <v>2060</v>
      </c>
      <c r="E118" s="195" t="s">
        <v>161</v>
      </c>
      <c r="F118" s="189">
        <v>2</v>
      </c>
      <c r="G118" s="190" t="s">
        <v>76</v>
      </c>
    </row>
    <row r="119" spans="1:17">
      <c r="A119" s="186" t="str">
        <f>B119&amp;"_"&amp;COUNTIF($B$2:B119,B119)</f>
        <v>2060_2</v>
      </c>
      <c r="B119" s="195">
        <v>2060</v>
      </c>
      <c r="C119" s="195">
        <v>7</v>
      </c>
      <c r="F119" s="189">
        <v>7</v>
      </c>
      <c r="G119" s="190" t="s">
        <v>78</v>
      </c>
      <c r="H119" s="195">
        <v>1</v>
      </c>
      <c r="I119" s="200"/>
      <c r="J119" s="191">
        <v>39044</v>
      </c>
      <c r="K119" s="195" t="s">
        <v>33</v>
      </c>
      <c r="L119" s="195" t="s">
        <v>74</v>
      </c>
    </row>
    <row r="120" spans="1:17">
      <c r="A120" s="186" t="str">
        <f>B120&amp;"_"&amp;COUNTIF($B$2:B120,B120)</f>
        <v>2061_1</v>
      </c>
      <c r="B120" s="195">
        <v>2061</v>
      </c>
      <c r="C120" s="195">
        <v>3</v>
      </c>
      <c r="D120" s="195" t="s">
        <v>114</v>
      </c>
      <c r="E120" s="195" t="s">
        <v>71</v>
      </c>
      <c r="F120" s="189">
        <v>300</v>
      </c>
      <c r="G120" s="197" t="s">
        <v>72</v>
      </c>
      <c r="H120" s="195">
        <v>1</v>
      </c>
      <c r="I120" s="195">
        <v>2400</v>
      </c>
      <c r="J120" s="191">
        <v>39048</v>
      </c>
      <c r="K120" s="195" t="s">
        <v>73</v>
      </c>
      <c r="L120" s="195" t="s">
        <v>74</v>
      </c>
      <c r="N120" s="198" t="s">
        <v>162</v>
      </c>
      <c r="O120" s="195" t="s">
        <v>163</v>
      </c>
      <c r="Q120" s="194">
        <v>600</v>
      </c>
    </row>
    <row r="121" spans="1:17">
      <c r="A121" s="186" t="str">
        <f>B121&amp;"_"&amp;COUNTIF($B$2:B121,B121)</f>
        <v>2062_1</v>
      </c>
      <c r="B121" s="187" t="s">
        <v>164</v>
      </c>
      <c r="D121" s="187"/>
      <c r="E121" s="187" t="s">
        <v>19</v>
      </c>
      <c r="F121" s="189">
        <v>6</v>
      </c>
      <c r="G121" s="190" t="s">
        <v>20</v>
      </c>
      <c r="H121" s="187"/>
      <c r="I121" s="187"/>
      <c r="K121" s="187"/>
      <c r="L121" s="187"/>
      <c r="N121" s="193"/>
      <c r="O121" s="187"/>
    </row>
    <row r="122" spans="1:17">
      <c r="A122" s="186" t="str">
        <f>B122&amp;"_"&amp;COUNTIF($B$2:B122,B122)</f>
        <v>2062_2</v>
      </c>
      <c r="B122" s="187" t="s">
        <v>164</v>
      </c>
      <c r="C122" s="195">
        <v>1</v>
      </c>
      <c r="D122" s="187" t="s">
        <v>138</v>
      </c>
      <c r="E122" s="187" t="s">
        <v>22</v>
      </c>
      <c r="F122" s="189">
        <v>6</v>
      </c>
      <c r="G122" s="190" t="s">
        <v>23</v>
      </c>
      <c r="H122" s="187" t="s">
        <v>24</v>
      </c>
      <c r="I122" s="187" t="s">
        <v>99</v>
      </c>
      <c r="J122" s="191">
        <v>39045</v>
      </c>
      <c r="K122" s="195" t="s">
        <v>27</v>
      </c>
      <c r="L122" s="187"/>
      <c r="N122" s="193"/>
      <c r="O122" s="187"/>
    </row>
    <row r="123" spans="1:17">
      <c r="A123" s="186" t="str">
        <f>B123&amp;"_"&amp;COUNTIF($B$2:B123,B123)</f>
        <v>2063_1</v>
      </c>
      <c r="B123" s="187" t="s">
        <v>165</v>
      </c>
      <c r="D123" s="187"/>
      <c r="E123" s="187" t="s">
        <v>39</v>
      </c>
      <c r="F123" s="189">
        <v>2</v>
      </c>
      <c r="G123" s="190" t="s">
        <v>40</v>
      </c>
      <c r="H123" s="187"/>
      <c r="I123" s="187"/>
      <c r="K123" s="187"/>
      <c r="L123" s="187"/>
      <c r="N123" s="193"/>
      <c r="O123" s="187"/>
    </row>
    <row r="124" spans="1:17">
      <c r="A124" s="186" t="str">
        <f>B124&amp;"_"&amp;COUNTIF($B$2:B124,B124)</f>
        <v>2063_2</v>
      </c>
      <c r="B124" s="187" t="s">
        <v>165</v>
      </c>
      <c r="C124" s="195">
        <v>1</v>
      </c>
      <c r="D124" s="187" t="s">
        <v>21</v>
      </c>
      <c r="E124" s="187" t="s">
        <v>41</v>
      </c>
      <c r="F124" s="189">
        <v>2</v>
      </c>
      <c r="G124" s="190" t="s">
        <v>42</v>
      </c>
      <c r="H124" s="187" t="s">
        <v>31</v>
      </c>
      <c r="I124" s="187" t="s">
        <v>159</v>
      </c>
      <c r="J124" s="191">
        <v>39045</v>
      </c>
      <c r="K124" s="195" t="s">
        <v>27</v>
      </c>
      <c r="L124" s="187"/>
      <c r="N124" s="193"/>
      <c r="O124" s="187"/>
    </row>
    <row r="125" spans="1:17">
      <c r="A125" s="186" t="str">
        <f>B125&amp;"_"&amp;COUNTIF($B$2:B125,B125)</f>
        <v>2064_1</v>
      </c>
      <c r="B125" s="195">
        <v>2064</v>
      </c>
      <c r="C125" s="195">
        <v>1</v>
      </c>
      <c r="D125" s="195">
        <v>540005777</v>
      </c>
      <c r="F125" s="189">
        <v>56</v>
      </c>
      <c r="G125" s="197" t="s">
        <v>57</v>
      </c>
      <c r="H125" s="195">
        <v>1</v>
      </c>
      <c r="J125" s="191">
        <v>39045</v>
      </c>
      <c r="K125" s="195" t="s">
        <v>27</v>
      </c>
    </row>
    <row r="126" spans="1:17">
      <c r="A126" s="186" t="str">
        <f>B126&amp;"_"&amp;COUNTIF($B$2:B126,B126)</f>
        <v>2065_1</v>
      </c>
      <c r="B126" s="195">
        <v>2065</v>
      </c>
      <c r="C126" s="195">
        <v>1</v>
      </c>
      <c r="D126" s="195">
        <v>540005539</v>
      </c>
      <c r="F126" s="189">
        <v>2</v>
      </c>
      <c r="G126" s="197" t="s">
        <v>59</v>
      </c>
      <c r="H126" s="195">
        <v>2</v>
      </c>
      <c r="J126" s="191">
        <v>39045</v>
      </c>
      <c r="K126" s="195" t="s">
        <v>27</v>
      </c>
    </row>
    <row r="127" spans="1:17">
      <c r="A127" s="186" t="str">
        <f>B127&amp;"_"&amp;COUNTIF($B$2:B127,B127)</f>
        <v>2066_1</v>
      </c>
      <c r="B127" s="195">
        <v>2066</v>
      </c>
      <c r="C127" s="195">
        <v>3</v>
      </c>
      <c r="D127" s="195">
        <v>340012970</v>
      </c>
      <c r="F127" s="189">
        <v>8</v>
      </c>
      <c r="G127" s="197" t="s">
        <v>79</v>
      </c>
      <c r="H127" s="195">
        <v>3</v>
      </c>
      <c r="I127" s="200">
        <v>10600</v>
      </c>
      <c r="J127" s="191">
        <v>39048</v>
      </c>
      <c r="K127" s="195" t="s">
        <v>73</v>
      </c>
      <c r="L127" s="195" t="s">
        <v>74</v>
      </c>
    </row>
    <row r="128" spans="1:17">
      <c r="A128" s="186" t="str">
        <f>B128&amp;"_"&amp;COUNTIF($B$2:B128,B128)</f>
        <v>2067_1</v>
      </c>
      <c r="B128" s="195">
        <v>2067</v>
      </c>
      <c r="C128" s="195">
        <v>2</v>
      </c>
      <c r="D128" s="195">
        <v>340011327</v>
      </c>
      <c r="F128" s="189">
        <v>2</v>
      </c>
      <c r="G128" s="197" t="s">
        <v>108</v>
      </c>
      <c r="H128" s="195">
        <v>3</v>
      </c>
      <c r="I128" s="200">
        <v>12320</v>
      </c>
      <c r="J128" s="191">
        <v>39049</v>
      </c>
      <c r="K128" s="195" t="s">
        <v>27</v>
      </c>
    </row>
    <row r="129" spans="1:17">
      <c r="A129" s="186" t="str">
        <f>B129&amp;"_"&amp;COUNTIF($B$2:B129,B129)</f>
        <v>2068_1</v>
      </c>
      <c r="B129" s="195">
        <v>2068</v>
      </c>
      <c r="C129" s="195">
        <v>2</v>
      </c>
      <c r="D129" s="195">
        <v>340011327</v>
      </c>
      <c r="F129" s="189">
        <v>2</v>
      </c>
      <c r="G129" s="197" t="s">
        <v>108</v>
      </c>
      <c r="H129" s="195">
        <v>3</v>
      </c>
      <c r="I129" s="200">
        <v>12320</v>
      </c>
      <c r="J129" s="191">
        <v>39049</v>
      </c>
      <c r="K129" s="195" t="s">
        <v>27</v>
      </c>
      <c r="N129" s="198" t="s">
        <v>166</v>
      </c>
      <c r="O129" s="195" t="s">
        <v>167</v>
      </c>
      <c r="Q129" s="194">
        <v>2200</v>
      </c>
    </row>
    <row r="130" spans="1:17">
      <c r="A130" s="186" t="str">
        <f>B130&amp;"_"&amp;COUNTIF($B$2:B130,B130)</f>
        <v>2069_1</v>
      </c>
      <c r="B130" s="195">
        <v>2069</v>
      </c>
      <c r="C130" s="195">
        <v>2</v>
      </c>
      <c r="D130" s="195" t="s">
        <v>81</v>
      </c>
      <c r="E130" s="195" t="s">
        <v>82</v>
      </c>
      <c r="F130" s="189">
        <v>16</v>
      </c>
      <c r="G130" s="197" t="s">
        <v>136</v>
      </c>
      <c r="H130" s="195">
        <v>1</v>
      </c>
      <c r="I130" s="200">
        <v>560</v>
      </c>
      <c r="J130" s="191">
        <v>39049</v>
      </c>
      <c r="K130" s="195" t="s">
        <v>27</v>
      </c>
    </row>
    <row r="131" spans="1:17">
      <c r="A131" s="186" t="str">
        <f>B131&amp;"_"&amp;COUNTIF($B$2:B131,B131)</f>
        <v>2070_1</v>
      </c>
      <c r="B131" s="187" t="s">
        <v>168</v>
      </c>
      <c r="D131" s="187"/>
      <c r="E131" s="187" t="s">
        <v>19</v>
      </c>
      <c r="F131" s="189">
        <v>2</v>
      </c>
      <c r="G131" s="190" t="s">
        <v>20</v>
      </c>
      <c r="H131" s="187"/>
      <c r="I131" s="187"/>
      <c r="K131" s="187"/>
      <c r="L131" s="187"/>
      <c r="N131" s="193"/>
      <c r="O131" s="187"/>
    </row>
    <row r="132" spans="1:17">
      <c r="A132" s="186" t="str">
        <f>B132&amp;"_"&amp;COUNTIF($B$2:B132,B132)</f>
        <v>2070_2</v>
      </c>
      <c r="B132" s="187" t="s">
        <v>168</v>
      </c>
      <c r="C132" s="195">
        <v>1</v>
      </c>
      <c r="D132" s="187" t="s">
        <v>138</v>
      </c>
      <c r="E132" s="187" t="s">
        <v>22</v>
      </c>
      <c r="F132" s="189">
        <v>2</v>
      </c>
      <c r="G132" s="190" t="s">
        <v>23</v>
      </c>
      <c r="H132" s="187" t="s">
        <v>31</v>
      </c>
      <c r="I132" s="187" t="s">
        <v>159</v>
      </c>
      <c r="J132" s="191">
        <v>39049</v>
      </c>
      <c r="K132" s="195" t="s">
        <v>27</v>
      </c>
      <c r="L132" s="187"/>
      <c r="N132" s="193"/>
      <c r="O132" s="187"/>
    </row>
    <row r="133" spans="1:17">
      <c r="A133" s="186" t="str">
        <f>B133&amp;"_"&amp;COUNTIF($B$2:B133,B133)</f>
        <v>2071_1</v>
      </c>
      <c r="B133" s="195">
        <v>2071</v>
      </c>
      <c r="F133" s="189">
        <v>1</v>
      </c>
      <c r="G133" s="197" t="s">
        <v>169</v>
      </c>
      <c r="I133" s="200"/>
      <c r="M133" s="192">
        <v>685</v>
      </c>
    </row>
    <row r="134" spans="1:17">
      <c r="A134" s="186" t="str">
        <f>B134&amp;"_"&amp;COUNTIF($B$2:B134,B134)</f>
        <v>2071_2</v>
      </c>
      <c r="B134" s="195">
        <v>2071</v>
      </c>
      <c r="C134" s="195">
        <v>1</v>
      </c>
      <c r="D134" s="195">
        <v>540006112</v>
      </c>
      <c r="F134" s="189">
        <v>1</v>
      </c>
      <c r="G134" s="197" t="s">
        <v>170</v>
      </c>
      <c r="H134" s="195">
        <v>2</v>
      </c>
      <c r="I134" s="200"/>
      <c r="J134" s="191">
        <v>39049</v>
      </c>
      <c r="K134" s="195" t="s">
        <v>27</v>
      </c>
      <c r="M134" s="192">
        <v>245</v>
      </c>
    </row>
    <row r="135" spans="1:17">
      <c r="A135" s="186" t="str">
        <f>B135&amp;"_"&amp;COUNTIF($B$2:B135,B135)</f>
        <v>2072_1</v>
      </c>
      <c r="B135" s="195">
        <v>2072</v>
      </c>
      <c r="C135" s="195">
        <v>1</v>
      </c>
      <c r="D135" s="187" t="s">
        <v>66</v>
      </c>
      <c r="E135" s="187" t="s">
        <v>62</v>
      </c>
      <c r="F135" s="189">
        <v>328</v>
      </c>
      <c r="G135" s="190" t="s">
        <v>63</v>
      </c>
      <c r="H135" s="187" t="s">
        <v>35</v>
      </c>
      <c r="I135" s="187"/>
      <c r="J135" s="191">
        <v>39049</v>
      </c>
      <c r="K135" s="195" t="s">
        <v>27</v>
      </c>
    </row>
    <row r="136" spans="1:17">
      <c r="A136" s="186" t="str">
        <f>B136&amp;"_"&amp;COUNTIF($B$2:B136,B136)</f>
        <v>2073_1</v>
      </c>
      <c r="B136" s="195">
        <v>2073</v>
      </c>
      <c r="E136" s="195" t="s">
        <v>171</v>
      </c>
      <c r="F136" s="189">
        <v>2</v>
      </c>
      <c r="G136" s="190" t="s">
        <v>76</v>
      </c>
    </row>
    <row r="137" spans="1:17">
      <c r="A137" s="186" t="str">
        <f>B137&amp;"_"&amp;COUNTIF($B$2:B137,B137)</f>
        <v>2073_2</v>
      </c>
      <c r="B137" s="195">
        <v>2073</v>
      </c>
      <c r="C137" s="195">
        <v>7</v>
      </c>
      <c r="E137" s="195" t="s">
        <v>172</v>
      </c>
      <c r="F137" s="189">
        <v>7</v>
      </c>
      <c r="G137" s="190" t="s">
        <v>78</v>
      </c>
      <c r="H137" s="195">
        <v>1</v>
      </c>
      <c r="I137" s="200"/>
      <c r="J137" s="191">
        <v>39044</v>
      </c>
      <c r="K137" s="195" t="s">
        <v>33</v>
      </c>
      <c r="L137" s="195" t="s">
        <v>74</v>
      </c>
    </row>
    <row r="138" spans="1:17">
      <c r="A138" s="186" t="str">
        <f>B138&amp;"_"&amp;COUNTIF($B$2:B138,B138)</f>
        <v>2074_1</v>
      </c>
      <c r="B138" s="195">
        <v>2074</v>
      </c>
      <c r="E138" s="195">
        <v>1</v>
      </c>
      <c r="F138" s="189">
        <v>3192</v>
      </c>
      <c r="G138" s="197" t="s">
        <v>173</v>
      </c>
      <c r="M138" s="192">
        <v>4947</v>
      </c>
    </row>
    <row r="139" spans="1:17">
      <c r="A139" s="186" t="str">
        <f>B139&amp;"_"&amp;COUNTIF($B$2:B139,B139)</f>
        <v>2074_2</v>
      </c>
      <c r="B139" s="195">
        <v>2074</v>
      </c>
      <c r="E139" s="195">
        <v>2</v>
      </c>
      <c r="F139" s="189">
        <v>28</v>
      </c>
      <c r="G139" s="197" t="s">
        <v>174</v>
      </c>
      <c r="M139" s="192">
        <v>810</v>
      </c>
    </row>
    <row r="140" spans="1:17">
      <c r="A140" s="186" t="str">
        <f>B140&amp;"_"&amp;COUNTIF($B$2:B140,B140)</f>
        <v>2074_3</v>
      </c>
      <c r="B140" s="195">
        <v>2074</v>
      </c>
      <c r="C140" s="195">
        <v>18</v>
      </c>
      <c r="D140" s="195">
        <v>261589046</v>
      </c>
      <c r="E140" s="195">
        <v>3</v>
      </c>
      <c r="F140" s="189">
        <v>2</v>
      </c>
      <c r="G140" s="197" t="s">
        <v>175</v>
      </c>
      <c r="H140" s="195">
        <v>8</v>
      </c>
      <c r="J140" s="191" t="s">
        <v>176</v>
      </c>
      <c r="K140" s="195" t="s">
        <v>27</v>
      </c>
      <c r="M140" s="192">
        <v>225</v>
      </c>
    </row>
    <row r="141" spans="1:17">
      <c r="A141" s="186" t="str">
        <f>B141&amp;"_"&amp;COUNTIF($B$2:B141,B141)</f>
        <v>2075_1</v>
      </c>
      <c r="B141" s="187" t="s">
        <v>177</v>
      </c>
      <c r="D141" s="187"/>
      <c r="E141" s="187" t="s">
        <v>39</v>
      </c>
      <c r="F141" s="189">
        <v>4</v>
      </c>
      <c r="G141" s="190" t="s">
        <v>40</v>
      </c>
      <c r="H141" s="187"/>
      <c r="I141" s="187"/>
      <c r="K141" s="187"/>
      <c r="L141" s="187"/>
      <c r="N141" s="193"/>
      <c r="O141" s="187"/>
    </row>
    <row r="142" spans="1:17">
      <c r="A142" s="186" t="str">
        <f>B142&amp;"_"&amp;COUNTIF($B$2:B142,B142)</f>
        <v>2075_2</v>
      </c>
      <c r="B142" s="187" t="s">
        <v>177</v>
      </c>
      <c r="C142" s="195">
        <v>1</v>
      </c>
      <c r="D142" s="187" t="s">
        <v>21</v>
      </c>
      <c r="E142" s="187" t="s">
        <v>41</v>
      </c>
      <c r="F142" s="189">
        <v>4</v>
      </c>
      <c r="G142" s="190" t="s">
        <v>42</v>
      </c>
      <c r="H142" s="187" t="s">
        <v>35</v>
      </c>
      <c r="I142" s="187" t="s">
        <v>113</v>
      </c>
      <c r="J142" s="191" t="s">
        <v>178</v>
      </c>
      <c r="K142" s="195" t="s">
        <v>27</v>
      </c>
      <c r="L142" s="187"/>
      <c r="N142" s="193"/>
      <c r="O142" s="187"/>
    </row>
    <row r="143" spans="1:17">
      <c r="A143" s="186" t="str">
        <f>B143&amp;"_"&amp;COUNTIF($B$2:B143,B143)</f>
        <v>2076_1</v>
      </c>
      <c r="B143" s="195">
        <v>2076</v>
      </c>
      <c r="E143" s="195">
        <v>653338</v>
      </c>
      <c r="F143" s="189">
        <v>4</v>
      </c>
      <c r="G143" s="190" t="s">
        <v>16</v>
      </c>
      <c r="I143" s="200"/>
    </row>
    <row r="144" spans="1:17">
      <c r="A144" s="186" t="str">
        <f>B144&amp;"_"&amp;COUNTIF($B$2:B144,B144)</f>
        <v>2076_2</v>
      </c>
      <c r="B144" s="195">
        <v>2076</v>
      </c>
      <c r="C144" s="195">
        <v>1</v>
      </c>
      <c r="D144" s="187" t="s">
        <v>179</v>
      </c>
      <c r="E144" s="195">
        <v>653339</v>
      </c>
      <c r="F144" s="189">
        <v>4</v>
      </c>
      <c r="G144" s="190" t="s">
        <v>18</v>
      </c>
      <c r="H144" s="195">
        <v>2</v>
      </c>
      <c r="I144" s="200">
        <v>6000</v>
      </c>
      <c r="J144" s="191" t="s">
        <v>178</v>
      </c>
      <c r="K144" s="195" t="s">
        <v>27</v>
      </c>
    </row>
    <row r="145" spans="1:17">
      <c r="A145" s="186" t="str">
        <f>B145&amp;"_"&amp;COUNTIF($B$2:B145,B145)</f>
        <v>2077_1</v>
      </c>
      <c r="B145" s="195">
        <v>2077</v>
      </c>
      <c r="E145" s="195" t="s">
        <v>180</v>
      </c>
      <c r="F145" s="189">
        <v>5</v>
      </c>
      <c r="G145" s="190" t="s">
        <v>76</v>
      </c>
    </row>
    <row r="146" spans="1:17">
      <c r="A146" s="186" t="str">
        <f>B146&amp;"_"&amp;COUNTIF($B$2:B146,B146)</f>
        <v>2077_2</v>
      </c>
      <c r="B146" s="195">
        <v>2077</v>
      </c>
      <c r="C146" s="195">
        <v>7</v>
      </c>
      <c r="E146" s="195">
        <v>2183</v>
      </c>
      <c r="F146" s="189">
        <v>1</v>
      </c>
      <c r="G146" s="190" t="s">
        <v>142</v>
      </c>
      <c r="H146" s="195">
        <v>1</v>
      </c>
      <c r="I146" s="200"/>
      <c r="J146" s="191" t="s">
        <v>181</v>
      </c>
      <c r="K146" s="195" t="s">
        <v>33</v>
      </c>
      <c r="L146" s="195" t="s">
        <v>74</v>
      </c>
      <c r="N146" s="198" t="s">
        <v>182</v>
      </c>
      <c r="O146" s="195" t="s">
        <v>183</v>
      </c>
      <c r="Q146" s="194">
        <v>30</v>
      </c>
    </row>
    <row r="147" spans="1:17">
      <c r="A147" s="186" t="str">
        <f>B147&amp;"_"&amp;COUNTIF($B$2:B147,B147)</f>
        <v>2078_1</v>
      </c>
      <c r="B147" s="195">
        <v>2078</v>
      </c>
      <c r="C147" s="195">
        <v>15</v>
      </c>
      <c r="D147" s="187" t="s">
        <v>184</v>
      </c>
      <c r="F147" s="189">
        <v>4</v>
      </c>
      <c r="G147" s="190" t="s">
        <v>185</v>
      </c>
      <c r="H147" s="195">
        <v>1</v>
      </c>
      <c r="I147" s="200">
        <v>1600</v>
      </c>
      <c r="J147" s="191" t="s">
        <v>181</v>
      </c>
      <c r="K147" s="195" t="s">
        <v>33</v>
      </c>
      <c r="L147" s="195" t="s">
        <v>74</v>
      </c>
      <c r="M147" s="192">
        <v>410</v>
      </c>
      <c r="N147" s="198" t="s">
        <v>186</v>
      </c>
      <c r="O147" s="195" t="s">
        <v>187</v>
      </c>
      <c r="Q147" s="194">
        <v>280</v>
      </c>
    </row>
    <row r="148" spans="1:17">
      <c r="A148" s="186" t="str">
        <f>B148&amp;"_"&amp;COUNTIF($B$2:B148,B148)</f>
        <v>2079_1</v>
      </c>
      <c r="B148" s="195">
        <v>2079</v>
      </c>
      <c r="D148" s="187"/>
      <c r="E148" s="195">
        <v>32999</v>
      </c>
      <c r="F148" s="189">
        <v>10</v>
      </c>
      <c r="G148" s="190" t="s">
        <v>188</v>
      </c>
      <c r="I148" s="200"/>
    </row>
    <row r="149" spans="1:17">
      <c r="A149" s="186" t="str">
        <f>B149&amp;"_"&amp;COUNTIF($B$2:B149,B149)</f>
        <v>2079_2</v>
      </c>
      <c r="B149" s="195">
        <v>2079</v>
      </c>
      <c r="C149" s="195">
        <v>4</v>
      </c>
      <c r="D149" s="187" t="s">
        <v>189</v>
      </c>
      <c r="E149" s="195">
        <v>33990</v>
      </c>
      <c r="F149" s="189">
        <v>10</v>
      </c>
      <c r="G149" s="190" t="s">
        <v>190</v>
      </c>
      <c r="H149" s="195">
        <v>5</v>
      </c>
      <c r="I149" s="200">
        <v>15000</v>
      </c>
      <c r="J149" s="191" t="s">
        <v>181</v>
      </c>
      <c r="K149" s="195" t="s">
        <v>191</v>
      </c>
      <c r="L149" s="195" t="s">
        <v>74</v>
      </c>
    </row>
    <row r="150" spans="1:17">
      <c r="A150" s="186" t="str">
        <f>B150&amp;"_"&amp;COUNTIF($B$2:B150,B150)</f>
        <v>2080_1</v>
      </c>
      <c r="B150" s="195">
        <v>2080</v>
      </c>
      <c r="D150" s="187"/>
      <c r="F150" s="189">
        <v>3.5</v>
      </c>
      <c r="G150" s="190" t="s">
        <v>192</v>
      </c>
      <c r="I150" s="200"/>
    </row>
    <row r="151" spans="1:17">
      <c r="A151" s="186" t="str">
        <f>B151&amp;"_"&amp;COUNTIF($B$2:B151,B151)</f>
        <v>2080_2</v>
      </c>
      <c r="B151" s="195">
        <v>2080</v>
      </c>
      <c r="D151" s="187"/>
      <c r="F151" s="189">
        <v>135</v>
      </c>
      <c r="G151" s="190" t="s">
        <v>193</v>
      </c>
      <c r="I151" s="200"/>
    </row>
    <row r="152" spans="1:17">
      <c r="A152" s="186" t="str">
        <f>B152&amp;"_"&amp;COUNTIF($B$2:B152,B152)</f>
        <v>2080_3</v>
      </c>
      <c r="B152" s="195">
        <v>2080</v>
      </c>
      <c r="C152" s="195">
        <v>19</v>
      </c>
      <c r="D152" s="187" t="s">
        <v>194</v>
      </c>
      <c r="F152" s="189">
        <v>20</v>
      </c>
      <c r="G152" s="190" t="s">
        <v>195</v>
      </c>
      <c r="H152" s="195">
        <v>0</v>
      </c>
      <c r="I152" s="200">
        <v>0</v>
      </c>
      <c r="J152" s="191" t="s">
        <v>181</v>
      </c>
      <c r="K152" s="195" t="s">
        <v>27</v>
      </c>
      <c r="M152" s="192">
        <v>220.75</v>
      </c>
    </row>
    <row r="153" spans="1:17">
      <c r="A153" s="186" t="str">
        <f>B153&amp;"_"&amp;COUNTIF($B$2:B153,B153)</f>
        <v>2081_1</v>
      </c>
      <c r="B153" s="195">
        <v>2081</v>
      </c>
      <c r="D153" s="187"/>
      <c r="E153" s="187" t="s">
        <v>62</v>
      </c>
      <c r="F153" s="189">
        <v>328</v>
      </c>
      <c r="G153" s="190" t="s">
        <v>63</v>
      </c>
      <c r="H153" s="187"/>
      <c r="I153" s="187"/>
      <c r="K153" s="187"/>
    </row>
    <row r="154" spans="1:17">
      <c r="A154" s="186" t="str">
        <f>B154&amp;"_"&amp;COUNTIF($B$2:B154,B154)</f>
        <v>2081_2</v>
      </c>
      <c r="B154" s="195">
        <v>2081</v>
      </c>
      <c r="C154" s="195">
        <v>1</v>
      </c>
      <c r="D154" s="187" t="s">
        <v>66</v>
      </c>
      <c r="E154" s="187" t="s">
        <v>64</v>
      </c>
      <c r="F154" s="189">
        <v>192</v>
      </c>
      <c r="G154" s="190" t="s">
        <v>65</v>
      </c>
      <c r="H154" s="187" t="s">
        <v>111</v>
      </c>
      <c r="I154" s="187"/>
      <c r="J154" s="191" t="s">
        <v>196</v>
      </c>
      <c r="K154" s="187" t="s">
        <v>27</v>
      </c>
    </row>
    <row r="155" spans="1:17">
      <c r="A155" s="186" t="str">
        <f>B155&amp;"_"&amp;COUNTIF($B$2:B155,B155)</f>
        <v>2082_1</v>
      </c>
      <c r="B155" s="195">
        <v>2082</v>
      </c>
      <c r="C155" s="195">
        <v>1</v>
      </c>
      <c r="D155" s="195">
        <v>540005633</v>
      </c>
      <c r="F155" s="189">
        <v>1</v>
      </c>
      <c r="G155" s="197" t="s">
        <v>197</v>
      </c>
      <c r="H155" s="195">
        <v>0</v>
      </c>
      <c r="I155" s="195">
        <v>0</v>
      </c>
      <c r="J155" s="191" t="s">
        <v>196</v>
      </c>
      <c r="K155" s="195" t="s">
        <v>27</v>
      </c>
      <c r="M155" s="192">
        <v>54736</v>
      </c>
    </row>
    <row r="156" spans="1:17">
      <c r="A156" s="186" t="str">
        <f>B156&amp;"_"&amp;COUNTIF($B$2:B156,B156)</f>
        <v>2083_1</v>
      </c>
      <c r="B156" s="195">
        <v>2083</v>
      </c>
      <c r="E156" s="195">
        <v>653338</v>
      </c>
      <c r="F156" s="189">
        <v>4</v>
      </c>
      <c r="G156" s="190" t="s">
        <v>16</v>
      </c>
      <c r="I156" s="200"/>
    </row>
    <row r="157" spans="1:17">
      <c r="A157" s="186" t="str">
        <f>B157&amp;"_"&amp;COUNTIF($B$2:B157,B157)</f>
        <v>2083_2</v>
      </c>
      <c r="B157" s="195">
        <v>2083</v>
      </c>
      <c r="C157" s="195">
        <v>1</v>
      </c>
      <c r="D157" s="187" t="s">
        <v>179</v>
      </c>
      <c r="E157" s="195">
        <v>653339</v>
      </c>
      <c r="F157" s="189">
        <v>4</v>
      </c>
      <c r="G157" s="190" t="s">
        <v>18</v>
      </c>
      <c r="H157" s="195">
        <v>2</v>
      </c>
      <c r="I157" s="200">
        <v>6000</v>
      </c>
      <c r="J157" s="191" t="s">
        <v>198</v>
      </c>
      <c r="K157" s="195" t="s">
        <v>27</v>
      </c>
    </row>
    <row r="158" spans="1:17">
      <c r="A158" s="186" t="str">
        <f>B158&amp;"_"&amp;COUNTIF($B$2:B158,B158)</f>
        <v>2084_1</v>
      </c>
      <c r="B158" s="187" t="s">
        <v>199</v>
      </c>
      <c r="D158" s="187"/>
      <c r="E158" s="187" t="s">
        <v>39</v>
      </c>
      <c r="F158" s="189">
        <v>2</v>
      </c>
      <c r="G158" s="190" t="s">
        <v>40</v>
      </c>
      <c r="H158" s="187"/>
      <c r="I158" s="187"/>
      <c r="K158" s="187"/>
      <c r="L158" s="187"/>
      <c r="N158" s="193"/>
      <c r="O158" s="187"/>
    </row>
    <row r="159" spans="1:17">
      <c r="A159" s="186" t="str">
        <f>B159&amp;"_"&amp;COUNTIF($B$2:B159,B159)</f>
        <v>2084_2</v>
      </c>
      <c r="B159" s="187" t="s">
        <v>199</v>
      </c>
      <c r="C159" s="195">
        <v>1</v>
      </c>
      <c r="D159" s="187" t="s">
        <v>21</v>
      </c>
      <c r="E159" s="187" t="s">
        <v>41</v>
      </c>
      <c r="F159" s="189">
        <v>2</v>
      </c>
      <c r="G159" s="190" t="s">
        <v>42</v>
      </c>
      <c r="H159" s="187" t="s">
        <v>31</v>
      </c>
      <c r="I159" s="187" t="s">
        <v>159</v>
      </c>
      <c r="J159" s="191" t="s">
        <v>198</v>
      </c>
      <c r="K159" s="195" t="s">
        <v>27</v>
      </c>
      <c r="L159" s="187"/>
      <c r="N159" s="193"/>
      <c r="O159" s="187"/>
    </row>
    <row r="160" spans="1:17">
      <c r="A160" s="186" t="str">
        <f>B160&amp;"_"&amp;COUNTIF($B$2:B160,B160)</f>
        <v>2085_1</v>
      </c>
      <c r="B160" s="195">
        <v>2085</v>
      </c>
      <c r="C160" s="195">
        <v>1</v>
      </c>
      <c r="D160" s="195">
        <v>540005903</v>
      </c>
      <c r="F160" s="189">
        <v>2</v>
      </c>
      <c r="G160" s="197" t="s">
        <v>59</v>
      </c>
      <c r="H160" s="195">
        <v>2</v>
      </c>
      <c r="J160" s="191" t="s">
        <v>198</v>
      </c>
      <c r="K160" s="195" t="s">
        <v>27</v>
      </c>
    </row>
    <row r="161" spans="1:15">
      <c r="A161" s="186" t="str">
        <f>B161&amp;"_"&amp;COUNTIF($B$2:B161,B161)</f>
        <v>2086_1</v>
      </c>
      <c r="B161" s="195">
        <v>2086</v>
      </c>
      <c r="C161" s="195">
        <v>1</v>
      </c>
      <c r="D161" s="187" t="s">
        <v>66</v>
      </c>
      <c r="E161" s="187" t="s">
        <v>67</v>
      </c>
      <c r="F161" s="189">
        <v>50</v>
      </c>
      <c r="G161" s="190" t="s">
        <v>68</v>
      </c>
      <c r="H161" s="187" t="s">
        <v>31</v>
      </c>
      <c r="I161" s="187"/>
      <c r="J161" s="191" t="s">
        <v>198</v>
      </c>
      <c r="K161" s="187" t="s">
        <v>27</v>
      </c>
    </row>
    <row r="162" spans="1:15">
      <c r="A162" s="186" t="str">
        <f>B162&amp;"_"&amp;COUNTIF($B$2:B162,B162)</f>
        <v>2087_1</v>
      </c>
      <c r="B162" s="187" t="s">
        <v>200</v>
      </c>
      <c r="D162" s="187"/>
      <c r="E162" s="187" t="s">
        <v>19</v>
      </c>
      <c r="F162" s="189">
        <v>2</v>
      </c>
      <c r="G162" s="190" t="s">
        <v>20</v>
      </c>
      <c r="H162" s="187"/>
      <c r="I162" s="187"/>
      <c r="K162" s="187"/>
      <c r="L162" s="187"/>
      <c r="N162" s="193"/>
      <c r="O162" s="187"/>
    </row>
    <row r="163" spans="1:15">
      <c r="A163" s="186" t="str">
        <f>B163&amp;"_"&amp;COUNTIF($B$2:B163,B163)</f>
        <v>2087_2</v>
      </c>
      <c r="B163" s="187" t="s">
        <v>200</v>
      </c>
      <c r="C163" s="195">
        <v>1</v>
      </c>
      <c r="D163" s="187" t="s">
        <v>138</v>
      </c>
      <c r="E163" s="187" t="s">
        <v>22</v>
      </c>
      <c r="F163" s="189">
        <v>2</v>
      </c>
      <c r="G163" s="190" t="s">
        <v>23</v>
      </c>
      <c r="H163" s="187" t="s">
        <v>31</v>
      </c>
      <c r="I163" s="187" t="s">
        <v>159</v>
      </c>
      <c r="J163" s="191" t="s">
        <v>198</v>
      </c>
      <c r="K163" s="195" t="s">
        <v>27</v>
      </c>
      <c r="L163" s="187"/>
      <c r="N163" s="193"/>
      <c r="O163" s="187"/>
    </row>
    <row r="164" spans="1:15">
      <c r="A164" s="186" t="str">
        <f>B164&amp;"_"&amp;COUNTIF($B$2:B164,B164)</f>
        <v>2088_1</v>
      </c>
      <c r="B164" s="195">
        <v>2088</v>
      </c>
      <c r="E164" s="196">
        <v>1350</v>
      </c>
      <c r="G164" s="197" t="s">
        <v>44</v>
      </c>
    </row>
    <row r="165" spans="1:15">
      <c r="A165" s="186" t="str">
        <f>B165&amp;"_"&amp;COUNTIF($B$2:B165,B165)</f>
        <v>2088_2</v>
      </c>
      <c r="B165" s="195">
        <v>2088</v>
      </c>
      <c r="E165" s="196">
        <v>725</v>
      </c>
      <c r="G165" s="197" t="s">
        <v>45</v>
      </c>
    </row>
    <row r="166" spans="1:15">
      <c r="A166" s="186" t="str">
        <f>B166&amp;"_"&amp;COUNTIF($B$2:B166,B166)</f>
        <v>2088_3</v>
      </c>
      <c r="B166" s="195">
        <v>2088</v>
      </c>
      <c r="E166" s="199">
        <v>100</v>
      </c>
      <c r="G166" s="197" t="s">
        <v>46</v>
      </c>
    </row>
    <row r="167" spans="1:15">
      <c r="A167" s="186" t="str">
        <f>B167&amp;"_"&amp;COUNTIF($B$2:B167,B167)</f>
        <v>2088_4</v>
      </c>
      <c r="B167" s="195">
        <v>2088</v>
      </c>
      <c r="E167" s="199">
        <v>60</v>
      </c>
      <c r="G167" s="197" t="s">
        <v>47</v>
      </c>
    </row>
    <row r="168" spans="1:15">
      <c r="A168" s="186" t="str">
        <f>B168&amp;"_"&amp;COUNTIF($B$2:B168,B168)</f>
        <v>2088_5</v>
      </c>
      <c r="B168" s="195">
        <v>2088</v>
      </c>
      <c r="C168" s="195">
        <v>1</v>
      </c>
      <c r="D168" s="195" t="s">
        <v>153</v>
      </c>
      <c r="E168" s="196">
        <v>248.18</v>
      </c>
      <c r="G168" s="197" t="s">
        <v>154</v>
      </c>
      <c r="J168" s="191" t="s">
        <v>201</v>
      </c>
    </row>
    <row r="169" spans="1:15">
      <c r="A169" s="186" t="str">
        <f>B169&amp;"_"&amp;COUNTIF($B$2:B169,B169)</f>
        <v>2089_1</v>
      </c>
      <c r="B169" s="195">
        <v>2089</v>
      </c>
      <c r="C169" s="195">
        <v>1</v>
      </c>
      <c r="D169" s="195" t="s">
        <v>153</v>
      </c>
      <c r="E169" s="196">
        <v>3396.8</v>
      </c>
      <c r="G169" s="197" t="s">
        <v>50</v>
      </c>
      <c r="J169" s="191" t="s">
        <v>202</v>
      </c>
    </row>
    <row r="170" spans="1:15">
      <c r="A170" s="186" t="str">
        <f>B170&amp;"_"&amp;COUNTIF($B$2:B170,B170)</f>
        <v>2090_1</v>
      </c>
      <c r="B170" s="195">
        <v>2090</v>
      </c>
      <c r="C170" s="195">
        <v>13</v>
      </c>
      <c r="D170" s="187" t="s">
        <v>203</v>
      </c>
      <c r="E170" s="187"/>
      <c r="F170" s="189">
        <v>15</v>
      </c>
      <c r="G170" s="190" t="s">
        <v>204</v>
      </c>
      <c r="H170" s="187" t="s">
        <v>24</v>
      </c>
      <c r="I170" s="187"/>
      <c r="J170" s="191" t="s">
        <v>198</v>
      </c>
      <c r="K170" s="195" t="s">
        <v>33</v>
      </c>
      <c r="L170" s="195" t="s">
        <v>74</v>
      </c>
    </row>
    <row r="171" spans="1:15">
      <c r="A171" s="186" t="str">
        <f>B171&amp;"_"&amp;COUNTIF($B$2:B171,B171)</f>
        <v>2091_1</v>
      </c>
      <c r="B171" s="195">
        <v>2091</v>
      </c>
      <c r="C171" s="195">
        <v>7</v>
      </c>
      <c r="F171" s="189">
        <v>8</v>
      </c>
      <c r="G171" s="190" t="s">
        <v>78</v>
      </c>
      <c r="H171" s="195">
        <v>1</v>
      </c>
      <c r="I171" s="200"/>
      <c r="J171" s="191" t="s">
        <v>205</v>
      </c>
      <c r="K171" s="195" t="s">
        <v>33</v>
      </c>
      <c r="L171" s="195" t="s">
        <v>74</v>
      </c>
    </row>
    <row r="172" spans="1:15">
      <c r="A172" s="186" t="str">
        <f>B172&amp;"_"&amp;COUNTIF($B$2:B172,B172)</f>
        <v>2092_1</v>
      </c>
      <c r="B172" s="187" t="s">
        <v>206</v>
      </c>
      <c r="D172" s="187"/>
      <c r="E172" s="187" t="s">
        <v>39</v>
      </c>
      <c r="F172" s="189">
        <v>2</v>
      </c>
      <c r="G172" s="190" t="s">
        <v>40</v>
      </c>
      <c r="H172" s="187"/>
      <c r="I172" s="187"/>
      <c r="K172" s="187"/>
      <c r="L172" s="187"/>
      <c r="N172" s="193"/>
      <c r="O172" s="187"/>
    </row>
    <row r="173" spans="1:15">
      <c r="A173" s="186" t="str">
        <f>B173&amp;"_"&amp;COUNTIF($B$2:B173,B173)</f>
        <v>2092_2</v>
      </c>
      <c r="B173" s="187" t="s">
        <v>206</v>
      </c>
      <c r="C173" s="195">
        <v>1</v>
      </c>
      <c r="D173" s="187" t="s">
        <v>21</v>
      </c>
      <c r="E173" s="187" t="s">
        <v>41</v>
      </c>
      <c r="F173" s="189">
        <v>2</v>
      </c>
      <c r="G173" s="190" t="s">
        <v>42</v>
      </c>
      <c r="H173" s="187" t="s">
        <v>31</v>
      </c>
      <c r="I173" s="187" t="s">
        <v>159</v>
      </c>
      <c r="J173" s="191" t="s">
        <v>205</v>
      </c>
      <c r="K173" s="195" t="s">
        <v>27</v>
      </c>
      <c r="L173" s="187"/>
      <c r="N173" s="193"/>
      <c r="O173" s="187"/>
    </row>
    <row r="174" spans="1:15">
      <c r="A174" s="186" t="str">
        <f>B174&amp;"_"&amp;COUNTIF($B$2:B174,B174)</f>
        <v>2093_1</v>
      </c>
      <c r="B174" s="187" t="s">
        <v>207</v>
      </c>
      <c r="D174" s="187"/>
      <c r="E174" s="187" t="s">
        <v>19</v>
      </c>
      <c r="F174" s="189">
        <v>6</v>
      </c>
      <c r="G174" s="190" t="s">
        <v>20</v>
      </c>
      <c r="H174" s="187"/>
      <c r="I174" s="187"/>
      <c r="K174" s="187"/>
      <c r="L174" s="187"/>
      <c r="N174" s="193"/>
      <c r="O174" s="187"/>
    </row>
    <row r="175" spans="1:15">
      <c r="A175" s="186" t="str">
        <f>B175&amp;"_"&amp;COUNTIF($B$2:B175,B175)</f>
        <v>2093_2</v>
      </c>
      <c r="B175" s="187" t="s">
        <v>207</v>
      </c>
      <c r="C175" s="195">
        <v>1</v>
      </c>
      <c r="D175" s="187" t="s">
        <v>138</v>
      </c>
      <c r="E175" s="187" t="s">
        <v>22</v>
      </c>
      <c r="F175" s="189">
        <v>6</v>
      </c>
      <c r="G175" s="190" t="s">
        <v>23</v>
      </c>
      <c r="H175" s="187" t="s">
        <v>24</v>
      </c>
      <c r="I175" s="187" t="s">
        <v>99</v>
      </c>
      <c r="J175" s="191" t="s">
        <v>205</v>
      </c>
      <c r="K175" s="195" t="s">
        <v>27</v>
      </c>
      <c r="L175" s="187"/>
      <c r="N175" s="193"/>
      <c r="O175" s="187"/>
    </row>
    <row r="176" spans="1:15">
      <c r="A176" s="186" t="str">
        <f>B176&amp;"_"&amp;COUNTIF($B$2:B176,B176)</f>
        <v>2094_1</v>
      </c>
      <c r="B176" s="195">
        <v>2094</v>
      </c>
      <c r="F176" s="189">
        <v>16</v>
      </c>
      <c r="G176" s="197" t="s">
        <v>208</v>
      </c>
    </row>
    <row r="177" spans="1:15">
      <c r="A177" s="186" t="str">
        <f>B177&amp;"_"&amp;COUNTIF($B$2:B177,B177)</f>
        <v>2094_2</v>
      </c>
      <c r="B177" s="195">
        <v>2094</v>
      </c>
      <c r="C177" s="195">
        <v>2</v>
      </c>
      <c r="D177" s="195">
        <v>340011971</v>
      </c>
      <c r="F177" s="189">
        <v>16</v>
      </c>
      <c r="G177" s="197" t="s">
        <v>209</v>
      </c>
      <c r="H177" s="195">
        <v>8</v>
      </c>
      <c r="I177" s="200">
        <v>21500</v>
      </c>
      <c r="J177" s="191" t="s">
        <v>210</v>
      </c>
      <c r="K177" s="195" t="s">
        <v>27</v>
      </c>
    </row>
    <row r="178" spans="1:15">
      <c r="A178" s="186" t="str">
        <f>B178&amp;"_"&amp;COUNTIF($B$2:B178,B178)</f>
        <v>2095_1</v>
      </c>
      <c r="B178" s="195">
        <v>2095</v>
      </c>
      <c r="D178" s="187"/>
      <c r="E178" s="195">
        <v>32999</v>
      </c>
      <c r="F178" s="189">
        <v>10</v>
      </c>
      <c r="G178" s="190" t="s">
        <v>188</v>
      </c>
      <c r="I178" s="200"/>
    </row>
    <row r="179" spans="1:15">
      <c r="A179" s="186" t="str">
        <f>B179&amp;"_"&amp;COUNTIF($B$2:B179,B179)</f>
        <v>2095_2</v>
      </c>
      <c r="B179" s="195">
        <v>2095</v>
      </c>
      <c r="C179" s="195">
        <v>4</v>
      </c>
      <c r="D179" s="187" t="s">
        <v>189</v>
      </c>
      <c r="E179" s="195">
        <v>33990</v>
      </c>
      <c r="F179" s="189">
        <v>10</v>
      </c>
      <c r="G179" s="190" t="s">
        <v>190</v>
      </c>
      <c r="H179" s="195">
        <v>6</v>
      </c>
      <c r="I179" s="200">
        <v>15000</v>
      </c>
      <c r="J179" s="191" t="s">
        <v>211</v>
      </c>
      <c r="K179" s="195" t="s">
        <v>191</v>
      </c>
      <c r="L179" s="195" t="s">
        <v>74</v>
      </c>
    </row>
    <row r="180" spans="1:15">
      <c r="A180" s="186" t="str">
        <f>B180&amp;"_"&amp;COUNTIF($B$2:B180,B180)</f>
        <v>2096_1</v>
      </c>
      <c r="B180" s="195">
        <v>2096</v>
      </c>
      <c r="C180" s="195">
        <v>17</v>
      </c>
      <c r="D180" s="195" t="s">
        <v>212</v>
      </c>
      <c r="E180" s="195">
        <v>336151</v>
      </c>
      <c r="F180" s="189">
        <v>48</v>
      </c>
      <c r="G180" s="197" t="s">
        <v>213</v>
      </c>
      <c r="H180" s="195">
        <v>12</v>
      </c>
      <c r="I180" s="200">
        <v>50000</v>
      </c>
      <c r="J180" s="191" t="s">
        <v>211</v>
      </c>
      <c r="K180" s="195" t="s">
        <v>120</v>
      </c>
      <c r="L180" s="195" t="s">
        <v>74</v>
      </c>
    </row>
    <row r="181" spans="1:15">
      <c r="A181" s="186" t="str">
        <f>B181&amp;"_"&amp;COUNTIF($B$2:B181,B181)</f>
        <v>2097_1</v>
      </c>
      <c r="B181" s="187" t="s">
        <v>214</v>
      </c>
      <c r="D181" s="187"/>
      <c r="E181" s="187" t="s">
        <v>39</v>
      </c>
      <c r="F181" s="189">
        <v>4</v>
      </c>
      <c r="G181" s="190" t="s">
        <v>40</v>
      </c>
      <c r="H181" s="187"/>
      <c r="I181" s="187"/>
      <c r="K181" s="187"/>
      <c r="L181" s="187"/>
      <c r="N181" s="193"/>
      <c r="O181" s="187"/>
    </row>
    <row r="182" spans="1:15">
      <c r="A182" s="186" t="str">
        <f>B182&amp;"_"&amp;COUNTIF($B$2:B182,B182)</f>
        <v>2097_2</v>
      </c>
      <c r="B182" s="187" t="s">
        <v>214</v>
      </c>
      <c r="C182" s="195">
        <v>1</v>
      </c>
      <c r="D182" s="187" t="s">
        <v>21</v>
      </c>
      <c r="E182" s="187" t="s">
        <v>41</v>
      </c>
      <c r="F182" s="189">
        <v>4</v>
      </c>
      <c r="G182" s="190" t="s">
        <v>42</v>
      </c>
      <c r="H182" s="187" t="s">
        <v>35</v>
      </c>
      <c r="I182" s="187" t="s">
        <v>113</v>
      </c>
      <c r="J182" s="191" t="s">
        <v>211</v>
      </c>
      <c r="K182" s="195" t="s">
        <v>27</v>
      </c>
      <c r="L182" s="187"/>
      <c r="N182" s="193"/>
      <c r="O182" s="187"/>
    </row>
    <row r="183" spans="1:15">
      <c r="A183" s="186" t="str">
        <f>B183&amp;"_"&amp;COUNTIF($B$2:B183,B183)</f>
        <v>2098_1</v>
      </c>
      <c r="B183" s="187" t="s">
        <v>215</v>
      </c>
      <c r="D183" s="187"/>
      <c r="E183" s="187" t="s">
        <v>19</v>
      </c>
      <c r="F183" s="189">
        <v>6</v>
      </c>
      <c r="G183" s="190" t="s">
        <v>20</v>
      </c>
      <c r="H183" s="187"/>
      <c r="I183" s="187"/>
      <c r="K183" s="187"/>
      <c r="L183" s="187"/>
      <c r="N183" s="193"/>
      <c r="O183" s="187"/>
    </row>
    <row r="184" spans="1:15">
      <c r="A184" s="186" t="str">
        <f>B184&amp;"_"&amp;COUNTIF($B$2:B184,B184)</f>
        <v>2098_2</v>
      </c>
      <c r="B184" s="187" t="s">
        <v>215</v>
      </c>
      <c r="C184" s="195">
        <v>1</v>
      </c>
      <c r="D184" s="187" t="s">
        <v>138</v>
      </c>
      <c r="E184" s="187" t="s">
        <v>22</v>
      </c>
      <c r="F184" s="189">
        <v>6</v>
      </c>
      <c r="G184" s="190" t="s">
        <v>23</v>
      </c>
      <c r="H184" s="187" t="s">
        <v>24</v>
      </c>
      <c r="I184" s="187" t="s">
        <v>99</v>
      </c>
      <c r="J184" s="191" t="s">
        <v>211</v>
      </c>
      <c r="K184" s="195" t="s">
        <v>27</v>
      </c>
      <c r="L184" s="187"/>
      <c r="N184" s="193"/>
      <c r="O184" s="187"/>
    </row>
    <row r="185" spans="1:15">
      <c r="A185" s="186" t="str">
        <f>B185&amp;"_"&amp;COUNTIF($B$2:B185,B185)</f>
        <v>2099_1</v>
      </c>
      <c r="B185" s="195">
        <v>2099</v>
      </c>
      <c r="E185" s="195">
        <v>653338</v>
      </c>
      <c r="F185" s="189">
        <v>2</v>
      </c>
      <c r="G185" s="190" t="s">
        <v>16</v>
      </c>
      <c r="I185" s="200"/>
    </row>
    <row r="186" spans="1:15">
      <c r="A186" s="186" t="str">
        <f>B186&amp;"_"&amp;COUNTIF($B$2:B186,B186)</f>
        <v>2099_2</v>
      </c>
      <c r="B186" s="195">
        <v>2099</v>
      </c>
      <c r="C186" s="195">
        <v>1</v>
      </c>
      <c r="D186" s="187" t="s">
        <v>179</v>
      </c>
      <c r="E186" s="195">
        <v>653339</v>
      </c>
      <c r="F186" s="189">
        <v>2</v>
      </c>
      <c r="G186" s="190" t="s">
        <v>18</v>
      </c>
      <c r="H186" s="195">
        <v>1</v>
      </c>
      <c r="I186" s="200">
        <v>3000</v>
      </c>
      <c r="J186" s="191" t="s">
        <v>211</v>
      </c>
      <c r="K186" s="195" t="s">
        <v>27</v>
      </c>
    </row>
    <row r="187" spans="1:15">
      <c r="A187" s="186" t="str">
        <f>B187&amp;"_"&amp;COUNTIF($B$2:B187,B187)</f>
        <v>2100_1</v>
      </c>
      <c r="B187" s="195">
        <v>2100</v>
      </c>
      <c r="C187" s="195">
        <v>1</v>
      </c>
      <c r="D187" s="187"/>
      <c r="F187" s="189">
        <v>10</v>
      </c>
      <c r="G187" s="190" t="s">
        <v>216</v>
      </c>
      <c r="H187" s="195">
        <v>2</v>
      </c>
      <c r="I187" s="200"/>
      <c r="J187" s="191" t="s">
        <v>211</v>
      </c>
      <c r="K187" s="195" t="s">
        <v>27</v>
      </c>
    </row>
    <row r="188" spans="1:15">
      <c r="A188" s="186" t="str">
        <f>B188&amp;"_"&amp;COUNTIF($B$2:B188,B188)</f>
        <v>2101_1</v>
      </c>
      <c r="B188" s="195">
        <v>2101</v>
      </c>
      <c r="F188" s="189">
        <v>2</v>
      </c>
      <c r="G188" s="190" t="s">
        <v>76</v>
      </c>
    </row>
    <row r="189" spans="1:15">
      <c r="A189" s="186" t="str">
        <f>B189&amp;"_"&amp;COUNTIF($B$2:B189,B189)</f>
        <v>2101_2</v>
      </c>
      <c r="B189" s="195">
        <v>2101</v>
      </c>
      <c r="C189" s="195">
        <v>7</v>
      </c>
      <c r="F189" s="189">
        <v>7</v>
      </c>
      <c r="G189" s="190" t="s">
        <v>78</v>
      </c>
      <c r="H189" s="195">
        <v>1</v>
      </c>
      <c r="I189" s="200"/>
      <c r="J189" s="191" t="s">
        <v>211</v>
      </c>
      <c r="K189" s="195" t="s">
        <v>33</v>
      </c>
      <c r="L189" s="195" t="s">
        <v>74</v>
      </c>
    </row>
    <row r="190" spans="1:15">
      <c r="A190" s="186" t="str">
        <f>B190&amp;"_"&amp;COUNTIF($B$2:B190,B190)</f>
        <v>2102_1</v>
      </c>
      <c r="B190" s="195">
        <v>2102</v>
      </c>
      <c r="C190" s="195">
        <v>6</v>
      </c>
      <c r="D190" s="187" t="s">
        <v>217</v>
      </c>
      <c r="E190" s="187"/>
      <c r="F190" s="189">
        <v>1</v>
      </c>
      <c r="G190" s="190" t="s">
        <v>218</v>
      </c>
      <c r="H190" s="187" t="s">
        <v>31</v>
      </c>
      <c r="I190" s="187"/>
      <c r="J190" s="191" t="s">
        <v>219</v>
      </c>
      <c r="K190" s="195" t="s">
        <v>27</v>
      </c>
      <c r="M190" s="192">
        <v>320</v>
      </c>
    </row>
    <row r="191" spans="1:15">
      <c r="A191" s="186" t="str">
        <f>B191&amp;"_"&amp;COUNTIF($B$2:B191,B191)</f>
        <v>2103_1</v>
      </c>
      <c r="B191" s="195">
        <v>2103</v>
      </c>
      <c r="E191" s="195" t="s">
        <v>220</v>
      </c>
      <c r="F191" s="189">
        <v>1</v>
      </c>
      <c r="G191" s="190" t="s">
        <v>76</v>
      </c>
    </row>
    <row r="192" spans="1:15">
      <c r="A192" s="186" t="str">
        <f>B192&amp;"_"&amp;COUNTIF($B$2:B192,B192)</f>
        <v>2103_2</v>
      </c>
      <c r="B192" s="195">
        <v>2103</v>
      </c>
      <c r="C192" s="195">
        <v>7</v>
      </c>
      <c r="E192" s="195" t="s">
        <v>221</v>
      </c>
      <c r="F192" s="189">
        <v>6</v>
      </c>
      <c r="G192" s="190" t="s">
        <v>78</v>
      </c>
      <c r="H192" s="195">
        <v>1</v>
      </c>
      <c r="I192" s="200"/>
      <c r="J192" s="191" t="s">
        <v>219</v>
      </c>
      <c r="K192" s="195" t="s">
        <v>33</v>
      </c>
      <c r="L192" s="195" t="s">
        <v>74</v>
      </c>
    </row>
    <row r="193" spans="1:15">
      <c r="A193" s="186" t="str">
        <f>B193&amp;"_"&amp;COUNTIF($B$2:B193,B193)</f>
        <v>2104_1</v>
      </c>
      <c r="B193" s="195">
        <v>2104</v>
      </c>
      <c r="C193" s="195">
        <v>18</v>
      </c>
      <c r="D193" s="195">
        <v>261589046</v>
      </c>
      <c r="F193" s="189">
        <v>2</v>
      </c>
      <c r="G193" s="197" t="s">
        <v>174</v>
      </c>
      <c r="H193" s="195">
        <v>1</v>
      </c>
      <c r="J193" s="191">
        <v>39142</v>
      </c>
      <c r="K193" s="195" t="s">
        <v>27</v>
      </c>
    </row>
    <row r="194" spans="1:15">
      <c r="A194" s="186" t="str">
        <f>B194&amp;"_"&amp;COUNTIF($B$2:B194,B194)</f>
        <v>2105_1</v>
      </c>
      <c r="B194" s="187" t="s">
        <v>222</v>
      </c>
      <c r="D194" s="187"/>
      <c r="E194" s="187" t="s">
        <v>39</v>
      </c>
      <c r="F194" s="189">
        <v>4</v>
      </c>
      <c r="G194" s="190" t="s">
        <v>40</v>
      </c>
      <c r="H194" s="187"/>
      <c r="I194" s="187"/>
      <c r="K194" s="187"/>
      <c r="L194" s="187"/>
      <c r="N194" s="193"/>
      <c r="O194" s="187"/>
    </row>
    <row r="195" spans="1:15">
      <c r="A195" s="186" t="str">
        <f>B195&amp;"_"&amp;COUNTIF($B$2:B195,B195)</f>
        <v>2105_2</v>
      </c>
      <c r="B195" s="187" t="s">
        <v>222</v>
      </c>
      <c r="C195" s="195">
        <v>1</v>
      </c>
      <c r="D195" s="187" t="s">
        <v>21</v>
      </c>
      <c r="E195" s="187" t="s">
        <v>41</v>
      </c>
      <c r="F195" s="189">
        <v>4</v>
      </c>
      <c r="G195" s="190" t="s">
        <v>42</v>
      </c>
      <c r="H195" s="187" t="s">
        <v>35</v>
      </c>
      <c r="I195" s="187" t="s">
        <v>113</v>
      </c>
      <c r="J195" s="191" t="s">
        <v>223</v>
      </c>
      <c r="K195" s="195" t="s">
        <v>27</v>
      </c>
      <c r="L195" s="187"/>
      <c r="N195" s="193"/>
      <c r="O195" s="187"/>
    </row>
    <row r="196" spans="1:15">
      <c r="A196" s="186" t="str">
        <f>B196&amp;"_"&amp;COUNTIF($B$2:B196,B196)</f>
        <v>2106_1</v>
      </c>
      <c r="B196" s="187" t="s">
        <v>224</v>
      </c>
      <c r="D196" s="187"/>
      <c r="E196" s="187" t="s">
        <v>19</v>
      </c>
      <c r="F196" s="189">
        <v>2</v>
      </c>
      <c r="G196" s="190" t="s">
        <v>20</v>
      </c>
      <c r="H196" s="187"/>
      <c r="I196" s="187"/>
      <c r="K196" s="187"/>
      <c r="L196" s="187"/>
      <c r="N196" s="193"/>
      <c r="O196" s="187"/>
    </row>
    <row r="197" spans="1:15">
      <c r="A197" s="186" t="str">
        <f>B197&amp;"_"&amp;COUNTIF($B$2:B197,B197)</f>
        <v>2106_2</v>
      </c>
      <c r="B197" s="187" t="s">
        <v>224</v>
      </c>
      <c r="C197" s="195">
        <v>1</v>
      </c>
      <c r="D197" s="187" t="s">
        <v>138</v>
      </c>
      <c r="E197" s="187" t="s">
        <v>22</v>
      </c>
      <c r="F197" s="189">
        <v>2</v>
      </c>
      <c r="G197" s="190" t="s">
        <v>23</v>
      </c>
      <c r="H197" s="187" t="s">
        <v>31</v>
      </c>
      <c r="I197" s="187" t="s">
        <v>159</v>
      </c>
      <c r="J197" s="191" t="s">
        <v>223</v>
      </c>
      <c r="K197" s="195" t="s">
        <v>27</v>
      </c>
      <c r="L197" s="187"/>
      <c r="N197" s="193"/>
      <c r="O197" s="187"/>
    </row>
    <row r="198" spans="1:15">
      <c r="A198" s="186" t="str">
        <f>B198&amp;"_"&amp;COUNTIF($B$2:B198,B198)</f>
        <v>2107_1</v>
      </c>
      <c r="B198" s="195">
        <v>2107</v>
      </c>
      <c r="C198" s="195">
        <v>1</v>
      </c>
      <c r="D198" s="187" t="s">
        <v>225</v>
      </c>
      <c r="E198" s="187"/>
      <c r="F198" s="189">
        <v>56</v>
      </c>
      <c r="G198" s="197" t="s">
        <v>57</v>
      </c>
      <c r="H198" s="187" t="s">
        <v>31</v>
      </c>
      <c r="I198" s="187"/>
      <c r="J198" s="191" t="s">
        <v>223</v>
      </c>
      <c r="K198" s="195" t="s">
        <v>27</v>
      </c>
    </row>
    <row r="199" spans="1:15">
      <c r="A199" s="186" t="str">
        <f>B199&amp;"_"&amp;COUNTIF($B$2:B199,B199)</f>
        <v>2108_1</v>
      </c>
      <c r="B199" s="195">
        <v>2108</v>
      </c>
      <c r="C199" s="195">
        <v>6</v>
      </c>
      <c r="D199" s="187" t="s">
        <v>226</v>
      </c>
      <c r="E199" s="187"/>
      <c r="F199" s="189">
        <v>1</v>
      </c>
      <c r="G199" s="190" t="s">
        <v>227</v>
      </c>
      <c r="H199" s="187" t="s">
        <v>31</v>
      </c>
      <c r="I199" s="187"/>
      <c r="J199" s="191" t="s">
        <v>228</v>
      </c>
      <c r="K199" s="195" t="s">
        <v>27</v>
      </c>
      <c r="M199" s="192">
        <v>260</v>
      </c>
    </row>
    <row r="200" spans="1:15">
      <c r="A200" s="186" t="str">
        <f>B200&amp;"_"&amp;COUNTIF($B$2:B200,B200)</f>
        <v>2109_1</v>
      </c>
      <c r="B200" s="195">
        <v>2109</v>
      </c>
      <c r="C200" s="195">
        <v>3</v>
      </c>
      <c r="D200" s="195" t="s">
        <v>229</v>
      </c>
      <c r="E200" s="195" t="s">
        <v>71</v>
      </c>
      <c r="F200" s="189">
        <v>300</v>
      </c>
      <c r="G200" s="197" t="s">
        <v>72</v>
      </c>
      <c r="H200" s="195">
        <v>1</v>
      </c>
      <c r="I200" s="195">
        <v>2400</v>
      </c>
      <c r="J200" s="191">
        <v>39085</v>
      </c>
      <c r="K200" s="195" t="s">
        <v>73</v>
      </c>
      <c r="L200" s="195" t="s">
        <v>74</v>
      </c>
    </row>
    <row r="201" spans="1:15">
      <c r="A201" s="186" t="str">
        <f>B201&amp;"_"&amp;COUNTIF($B$2:B201,B201)</f>
        <v>2110_1</v>
      </c>
      <c r="B201" s="187" t="s">
        <v>230</v>
      </c>
      <c r="D201" s="187"/>
      <c r="E201" s="187" t="s">
        <v>19</v>
      </c>
      <c r="F201" s="189">
        <v>2</v>
      </c>
      <c r="G201" s="190" t="s">
        <v>20</v>
      </c>
      <c r="H201" s="187"/>
      <c r="I201" s="187"/>
      <c r="K201" s="187"/>
      <c r="L201" s="187"/>
      <c r="N201" s="193"/>
      <c r="O201" s="187"/>
    </row>
    <row r="202" spans="1:15">
      <c r="A202" s="186" t="str">
        <f>B202&amp;"_"&amp;COUNTIF($B$2:B202,B202)</f>
        <v>2110_2</v>
      </c>
      <c r="B202" s="187" t="s">
        <v>230</v>
      </c>
      <c r="C202" s="195">
        <v>1</v>
      </c>
      <c r="D202" s="187" t="s">
        <v>138</v>
      </c>
      <c r="E202" s="187" t="s">
        <v>22</v>
      </c>
      <c r="F202" s="189">
        <v>2</v>
      </c>
      <c r="G202" s="190" t="s">
        <v>23</v>
      </c>
      <c r="H202" s="187" t="s">
        <v>31</v>
      </c>
      <c r="I202" s="187" t="s">
        <v>159</v>
      </c>
      <c r="J202" s="191" t="s">
        <v>231</v>
      </c>
      <c r="K202" s="195" t="s">
        <v>27</v>
      </c>
      <c r="L202" s="187"/>
      <c r="N202" s="193"/>
      <c r="O202" s="187"/>
    </row>
    <row r="203" spans="1:15">
      <c r="A203" s="186" t="str">
        <f>B203&amp;"_"&amp;COUNTIF($B$2:B203,B203)</f>
        <v>2111_1</v>
      </c>
      <c r="B203" s="187" t="s">
        <v>232</v>
      </c>
      <c r="C203" s="195">
        <v>1</v>
      </c>
      <c r="D203" s="195">
        <v>540005903</v>
      </c>
      <c r="F203" s="189">
        <v>2</v>
      </c>
      <c r="G203" s="197" t="s">
        <v>59</v>
      </c>
      <c r="H203" s="195">
        <v>2</v>
      </c>
      <c r="J203" s="191" t="s">
        <v>231</v>
      </c>
      <c r="K203" s="195" t="s">
        <v>27</v>
      </c>
    </row>
    <row r="204" spans="1:15">
      <c r="A204" s="186" t="str">
        <f>B204&amp;"_"&amp;COUNTIF($B$2:B204,B204)</f>
        <v>2112_1</v>
      </c>
      <c r="B204" s="187" t="s">
        <v>233</v>
      </c>
      <c r="E204" s="195">
        <v>653338</v>
      </c>
      <c r="F204" s="189">
        <v>2</v>
      </c>
      <c r="G204" s="190" t="s">
        <v>16</v>
      </c>
      <c r="I204" s="200"/>
    </row>
    <row r="205" spans="1:15">
      <c r="A205" s="186" t="str">
        <f>B205&amp;"_"&amp;COUNTIF($B$2:B205,B205)</f>
        <v>2112_2</v>
      </c>
      <c r="B205" s="187" t="s">
        <v>233</v>
      </c>
      <c r="C205" s="195">
        <v>1</v>
      </c>
      <c r="D205" s="187" t="s">
        <v>179</v>
      </c>
      <c r="E205" s="195">
        <v>653339</v>
      </c>
      <c r="F205" s="189">
        <v>2</v>
      </c>
      <c r="G205" s="190" t="s">
        <v>18</v>
      </c>
      <c r="H205" s="195">
        <v>1</v>
      </c>
      <c r="I205" s="200">
        <v>3000</v>
      </c>
      <c r="J205" s="191" t="s">
        <v>231</v>
      </c>
      <c r="K205" s="195" t="s">
        <v>27</v>
      </c>
    </row>
    <row r="206" spans="1:15">
      <c r="A206" s="186" t="str">
        <f>B206&amp;"_"&amp;COUNTIF($B$2:B206,B206)</f>
        <v>2113_1</v>
      </c>
      <c r="B206" s="187" t="s">
        <v>234</v>
      </c>
      <c r="D206" s="187"/>
      <c r="E206" s="187" t="s">
        <v>19</v>
      </c>
      <c r="F206" s="189">
        <v>2</v>
      </c>
      <c r="G206" s="190" t="s">
        <v>20</v>
      </c>
      <c r="H206" s="187"/>
      <c r="I206" s="187"/>
      <c r="K206" s="187"/>
      <c r="L206" s="187"/>
      <c r="N206" s="193"/>
      <c r="O206" s="187"/>
    </row>
    <row r="207" spans="1:15">
      <c r="A207" s="186" t="str">
        <f>B207&amp;"_"&amp;COUNTIF($B$2:B207,B207)</f>
        <v>2113_2</v>
      </c>
      <c r="B207" s="187" t="s">
        <v>234</v>
      </c>
      <c r="C207" s="195">
        <v>1</v>
      </c>
      <c r="D207" s="187" t="s">
        <v>138</v>
      </c>
      <c r="E207" s="187" t="s">
        <v>22</v>
      </c>
      <c r="F207" s="189">
        <v>2</v>
      </c>
      <c r="G207" s="190" t="s">
        <v>23</v>
      </c>
      <c r="H207" s="187" t="s">
        <v>31</v>
      </c>
      <c r="I207" s="187" t="s">
        <v>159</v>
      </c>
      <c r="J207" s="191">
        <v>39086</v>
      </c>
      <c r="K207" s="195" t="s">
        <v>27</v>
      </c>
      <c r="L207" s="187"/>
      <c r="N207" s="193"/>
      <c r="O207" s="187"/>
    </row>
    <row r="208" spans="1:15">
      <c r="A208" s="186" t="str">
        <f>B208&amp;"_"&amp;COUNTIF($B$2:B208,B208)</f>
        <v>2114_1</v>
      </c>
      <c r="B208" s="187" t="s">
        <v>235</v>
      </c>
      <c r="D208" s="187"/>
      <c r="E208" s="187" t="s">
        <v>19</v>
      </c>
      <c r="F208" s="189">
        <v>4</v>
      </c>
      <c r="G208" s="190" t="s">
        <v>20</v>
      </c>
      <c r="H208" s="187"/>
      <c r="I208" s="187"/>
      <c r="K208" s="187"/>
      <c r="L208" s="187"/>
      <c r="N208" s="193"/>
      <c r="O208" s="187"/>
    </row>
    <row r="209" spans="1:15">
      <c r="A209" s="186" t="str">
        <f>B209&amp;"_"&amp;COUNTIF($B$2:B209,B209)</f>
        <v>2114_2</v>
      </c>
      <c r="B209" s="187" t="s">
        <v>235</v>
      </c>
      <c r="C209" s="195">
        <v>1</v>
      </c>
      <c r="D209" s="187" t="s">
        <v>236</v>
      </c>
      <c r="E209" s="187" t="s">
        <v>22</v>
      </c>
      <c r="F209" s="189">
        <v>4</v>
      </c>
      <c r="G209" s="190" t="s">
        <v>23</v>
      </c>
      <c r="H209" s="187" t="s">
        <v>35</v>
      </c>
      <c r="I209" s="187" t="s">
        <v>113</v>
      </c>
      <c r="J209" s="191">
        <v>39087</v>
      </c>
      <c r="K209" s="195" t="s">
        <v>27</v>
      </c>
      <c r="L209" s="187"/>
      <c r="N209" s="193"/>
      <c r="O209" s="187"/>
    </row>
    <row r="210" spans="1:15">
      <c r="A210" s="186" t="str">
        <f>B210&amp;"_"&amp;COUNTIF($B$2:B210,B210)</f>
        <v>2115_1</v>
      </c>
      <c r="B210" s="187" t="s">
        <v>237</v>
      </c>
      <c r="D210" s="187"/>
      <c r="E210" s="187" t="s">
        <v>39</v>
      </c>
      <c r="F210" s="189">
        <v>2</v>
      </c>
      <c r="G210" s="190" t="s">
        <v>40</v>
      </c>
      <c r="H210" s="187"/>
      <c r="I210" s="187"/>
      <c r="K210" s="187"/>
      <c r="L210" s="187"/>
      <c r="N210" s="193"/>
      <c r="O210" s="187"/>
    </row>
    <row r="211" spans="1:15">
      <c r="A211" s="186" t="str">
        <f>B211&amp;"_"&amp;COUNTIF($B$2:B211,B211)</f>
        <v>2115_2</v>
      </c>
      <c r="B211" s="187" t="s">
        <v>237</v>
      </c>
      <c r="C211" s="195">
        <v>1</v>
      </c>
      <c r="D211" s="187" t="s">
        <v>21</v>
      </c>
      <c r="E211" s="187" t="s">
        <v>41</v>
      </c>
      <c r="F211" s="189">
        <v>2</v>
      </c>
      <c r="G211" s="190" t="s">
        <v>42</v>
      </c>
      <c r="H211" s="187" t="s">
        <v>31</v>
      </c>
      <c r="I211" s="187" t="s">
        <v>159</v>
      </c>
      <c r="J211" s="191">
        <v>39087</v>
      </c>
      <c r="K211" s="195" t="s">
        <v>27</v>
      </c>
      <c r="L211" s="187"/>
      <c r="N211" s="193"/>
      <c r="O211" s="187"/>
    </row>
    <row r="212" spans="1:15">
      <c r="A212" s="186" t="str">
        <f>B212&amp;"_"&amp;COUNTIF($B$2:B212,B212)</f>
        <v>2116_1</v>
      </c>
      <c r="B212" s="195">
        <v>2116</v>
      </c>
      <c r="E212" s="195" t="s">
        <v>238</v>
      </c>
      <c r="F212" s="189">
        <v>7</v>
      </c>
      <c r="G212" s="190" t="s">
        <v>76</v>
      </c>
    </row>
    <row r="213" spans="1:15">
      <c r="A213" s="186" t="str">
        <f>B213&amp;"_"&amp;COUNTIF($B$2:B213,B213)</f>
        <v>2116_2</v>
      </c>
      <c r="B213" s="195">
        <v>2116</v>
      </c>
      <c r="C213" s="195">
        <v>7</v>
      </c>
      <c r="E213" s="195" t="s">
        <v>239</v>
      </c>
      <c r="F213" s="189">
        <v>2</v>
      </c>
      <c r="G213" s="190" t="s">
        <v>78</v>
      </c>
      <c r="H213" s="195">
        <v>1</v>
      </c>
      <c r="I213" s="200"/>
      <c r="J213" s="191">
        <v>39090</v>
      </c>
      <c r="K213" s="195" t="s">
        <v>33</v>
      </c>
      <c r="L213" s="195" t="s">
        <v>74</v>
      </c>
    </row>
    <row r="214" spans="1:15">
      <c r="A214" s="186" t="str">
        <f>B214&amp;"_"&amp;COUNTIF($B$2:B214,B214)</f>
        <v>2117_1</v>
      </c>
      <c r="B214" s="187" t="s">
        <v>240</v>
      </c>
      <c r="D214" s="187"/>
      <c r="E214" s="187" t="s">
        <v>19</v>
      </c>
      <c r="F214" s="189">
        <v>4</v>
      </c>
      <c r="G214" s="190" t="s">
        <v>241</v>
      </c>
      <c r="H214" s="187"/>
      <c r="I214" s="187"/>
      <c r="K214" s="187"/>
      <c r="L214" s="187"/>
      <c r="N214" s="193"/>
      <c r="O214" s="187"/>
    </row>
    <row r="215" spans="1:15">
      <c r="A215" s="186" t="str">
        <f>B215&amp;"_"&amp;COUNTIF($B$2:B215,B215)</f>
        <v>2117_2</v>
      </c>
      <c r="B215" s="187" t="s">
        <v>240</v>
      </c>
      <c r="C215" s="195">
        <v>1</v>
      </c>
      <c r="D215" s="187" t="s">
        <v>236</v>
      </c>
      <c r="E215" s="187" t="s">
        <v>22</v>
      </c>
      <c r="F215" s="189">
        <v>4</v>
      </c>
      <c r="G215" s="190" t="s">
        <v>242</v>
      </c>
      <c r="H215" s="187" t="s">
        <v>35</v>
      </c>
      <c r="I215" s="187" t="s">
        <v>113</v>
      </c>
      <c r="J215" s="191">
        <v>39090</v>
      </c>
      <c r="K215" s="195" t="s">
        <v>27</v>
      </c>
      <c r="L215" s="187"/>
      <c r="N215" s="193"/>
      <c r="O215" s="187"/>
    </row>
    <row r="216" spans="1:15">
      <c r="A216" s="186" t="str">
        <f>B216&amp;"_"&amp;COUNTIF($B$2:B216,B216)</f>
        <v>2118_1</v>
      </c>
      <c r="B216" s="195">
        <v>2118</v>
      </c>
      <c r="C216" s="195">
        <v>6</v>
      </c>
      <c r="D216" s="187" t="s">
        <v>243</v>
      </c>
      <c r="E216" s="187"/>
      <c r="F216" s="189">
        <v>1</v>
      </c>
      <c r="G216" s="190" t="s">
        <v>244</v>
      </c>
      <c r="H216" s="187" t="s">
        <v>31</v>
      </c>
      <c r="I216" s="187"/>
      <c r="J216" s="191">
        <v>39090</v>
      </c>
      <c r="K216" s="195" t="s">
        <v>27</v>
      </c>
      <c r="M216" s="192">
        <v>342</v>
      </c>
    </row>
    <row r="217" spans="1:15">
      <c r="A217" s="186" t="str">
        <f>B217&amp;"_"&amp;COUNTIF($B$2:B217,B217)</f>
        <v>2119_1</v>
      </c>
      <c r="B217" s="195">
        <v>2119</v>
      </c>
      <c r="C217" s="195">
        <v>20</v>
      </c>
      <c r="D217" s="187" t="s">
        <v>245</v>
      </c>
      <c r="E217" s="187"/>
      <c r="F217" s="189">
        <v>1</v>
      </c>
      <c r="G217" s="190" t="s">
        <v>246</v>
      </c>
      <c r="H217" s="187" t="s">
        <v>24</v>
      </c>
      <c r="I217" s="187" t="s">
        <v>247</v>
      </c>
      <c r="J217" s="191">
        <v>39092</v>
      </c>
      <c r="K217" s="195" t="s">
        <v>33</v>
      </c>
      <c r="L217" s="195" t="s">
        <v>74</v>
      </c>
      <c r="M217" s="192">
        <v>2270</v>
      </c>
    </row>
    <row r="218" spans="1:15">
      <c r="A218" s="186" t="str">
        <f>B218&amp;"_"&amp;COUNTIF($B$2:B218,B218)</f>
        <v>2120_1</v>
      </c>
      <c r="B218" s="195">
        <v>2120</v>
      </c>
      <c r="E218" s="195" t="s">
        <v>248</v>
      </c>
      <c r="F218" s="189">
        <v>6</v>
      </c>
      <c r="G218" s="190" t="s">
        <v>76</v>
      </c>
    </row>
    <row r="219" spans="1:15">
      <c r="A219" s="186" t="str">
        <f>B219&amp;"_"&amp;COUNTIF($B$2:B219,B219)</f>
        <v>2120_2</v>
      </c>
      <c r="B219" s="195">
        <v>2120</v>
      </c>
      <c r="C219" s="195">
        <v>7</v>
      </c>
      <c r="E219" s="195" t="s">
        <v>249</v>
      </c>
      <c r="F219" s="189">
        <v>2</v>
      </c>
      <c r="G219" s="190" t="s">
        <v>78</v>
      </c>
      <c r="H219" s="195">
        <v>1</v>
      </c>
      <c r="I219" s="200"/>
      <c r="J219" s="191">
        <v>39093</v>
      </c>
      <c r="K219" s="195" t="s">
        <v>33</v>
      </c>
      <c r="L219" s="195" t="s">
        <v>74</v>
      </c>
    </row>
    <row r="220" spans="1:15">
      <c r="A220" s="186" t="str">
        <f>B220&amp;"_"&amp;COUNTIF($B$2:B220,B220)</f>
        <v>2121_1</v>
      </c>
      <c r="B220" s="195">
        <v>2121</v>
      </c>
      <c r="C220" s="195">
        <v>17</v>
      </c>
      <c r="D220" s="195" t="s">
        <v>212</v>
      </c>
      <c r="E220" s="195">
        <v>336151</v>
      </c>
      <c r="F220" s="189">
        <v>52</v>
      </c>
      <c r="G220" s="197" t="s">
        <v>213</v>
      </c>
      <c r="H220" s="195">
        <v>13</v>
      </c>
      <c r="I220" s="200">
        <v>54000</v>
      </c>
      <c r="J220" s="191">
        <v>39093</v>
      </c>
      <c r="K220" s="195" t="s">
        <v>120</v>
      </c>
      <c r="L220" s="195" t="s">
        <v>74</v>
      </c>
    </row>
    <row r="221" spans="1:15">
      <c r="A221" s="186" t="str">
        <f>B221&amp;"_"&amp;COUNTIF($B$2:B221,B221)</f>
        <v>2122_1</v>
      </c>
      <c r="B221" s="187" t="s">
        <v>250</v>
      </c>
      <c r="D221" s="187"/>
      <c r="E221" s="187" t="s">
        <v>19</v>
      </c>
      <c r="F221" s="189">
        <v>6</v>
      </c>
      <c r="G221" s="190" t="s">
        <v>241</v>
      </c>
      <c r="H221" s="187"/>
      <c r="I221" s="187"/>
      <c r="K221" s="187"/>
      <c r="L221" s="187"/>
      <c r="N221" s="193"/>
      <c r="O221" s="187"/>
    </row>
    <row r="222" spans="1:15">
      <c r="A222" s="186" t="str">
        <f>B222&amp;"_"&amp;COUNTIF($B$2:B222,B222)</f>
        <v>2122_2</v>
      </c>
      <c r="B222" s="187" t="s">
        <v>250</v>
      </c>
      <c r="C222" s="195">
        <v>1</v>
      </c>
      <c r="D222" s="187" t="s">
        <v>251</v>
      </c>
      <c r="E222" s="187" t="s">
        <v>22</v>
      </c>
      <c r="F222" s="189">
        <v>6</v>
      </c>
      <c r="G222" s="190" t="s">
        <v>242</v>
      </c>
      <c r="H222" s="187" t="s">
        <v>24</v>
      </c>
      <c r="I222" s="187" t="s">
        <v>99</v>
      </c>
      <c r="J222" s="191">
        <v>39093</v>
      </c>
      <c r="K222" s="195" t="s">
        <v>27</v>
      </c>
      <c r="L222" s="187"/>
      <c r="N222" s="193"/>
      <c r="O222" s="187"/>
    </row>
    <row r="223" spans="1:15">
      <c r="A223" s="186" t="str">
        <f>B223&amp;"_"&amp;COUNTIF($B$2:B223,B223)</f>
        <v>2123_1</v>
      </c>
      <c r="B223" s="187" t="s">
        <v>252</v>
      </c>
      <c r="D223" s="187"/>
      <c r="E223" s="187" t="s">
        <v>39</v>
      </c>
      <c r="F223" s="189">
        <v>2</v>
      </c>
      <c r="G223" s="190" t="s">
        <v>40</v>
      </c>
      <c r="H223" s="187"/>
      <c r="I223" s="187"/>
      <c r="K223" s="187"/>
      <c r="L223" s="187"/>
      <c r="N223" s="193"/>
      <c r="O223" s="187"/>
    </row>
    <row r="224" spans="1:15">
      <c r="A224" s="186" t="str">
        <f>B224&amp;"_"&amp;COUNTIF($B$2:B224,B224)</f>
        <v>2123_2</v>
      </c>
      <c r="B224" s="187" t="s">
        <v>252</v>
      </c>
      <c r="C224" s="195">
        <v>1</v>
      </c>
      <c r="D224" s="187" t="s">
        <v>21</v>
      </c>
      <c r="E224" s="187" t="s">
        <v>41</v>
      </c>
      <c r="F224" s="189">
        <v>2</v>
      </c>
      <c r="G224" s="190" t="s">
        <v>42</v>
      </c>
      <c r="H224" s="187" t="s">
        <v>31</v>
      </c>
      <c r="I224" s="187" t="s">
        <v>159</v>
      </c>
      <c r="J224" s="191">
        <v>39093</v>
      </c>
      <c r="K224" s="195" t="s">
        <v>27</v>
      </c>
      <c r="L224" s="187"/>
      <c r="N224" s="193"/>
      <c r="O224" s="187"/>
    </row>
    <row r="225" spans="1:12">
      <c r="A225" s="186" t="str">
        <f>B225&amp;"_"&amp;COUNTIF($B$2:B225,B225)</f>
        <v>2124_1</v>
      </c>
      <c r="B225" s="187" t="s">
        <v>253</v>
      </c>
      <c r="C225" s="195">
        <v>1</v>
      </c>
      <c r="D225" s="195">
        <v>540005903</v>
      </c>
      <c r="F225" s="189">
        <v>2</v>
      </c>
      <c r="G225" s="197" t="s">
        <v>59</v>
      </c>
      <c r="H225" s="195">
        <v>2</v>
      </c>
      <c r="J225" s="191">
        <v>39093</v>
      </c>
      <c r="K225" s="195" t="s">
        <v>27</v>
      </c>
    </row>
    <row r="226" spans="1:12">
      <c r="A226" s="186" t="str">
        <f>B226&amp;"_"&amp;COUNTIF($B$2:B226,B226)</f>
        <v>2125_1</v>
      </c>
      <c r="B226" s="195">
        <v>2125</v>
      </c>
      <c r="C226" s="195">
        <v>1</v>
      </c>
      <c r="D226" s="187" t="s">
        <v>225</v>
      </c>
      <c r="E226" s="187"/>
      <c r="F226" s="189">
        <v>112</v>
      </c>
      <c r="G226" s="197" t="s">
        <v>57</v>
      </c>
      <c r="H226" s="187" t="s">
        <v>35</v>
      </c>
      <c r="I226" s="187"/>
      <c r="J226" s="191">
        <v>39093</v>
      </c>
      <c r="K226" s="195" t="s">
        <v>27</v>
      </c>
    </row>
    <row r="227" spans="1:12">
      <c r="A227" s="186" t="str">
        <f>B227&amp;"_"&amp;COUNTIF($B$2:B227,B227)</f>
        <v>2126_1</v>
      </c>
      <c r="B227" s="195">
        <v>2126</v>
      </c>
      <c r="E227" s="196">
        <v>1350</v>
      </c>
      <c r="G227" s="197" t="s">
        <v>44</v>
      </c>
    </row>
    <row r="228" spans="1:12">
      <c r="A228" s="186" t="str">
        <f>B228&amp;"_"&amp;COUNTIF($B$2:B228,B228)</f>
        <v>2126_2</v>
      </c>
      <c r="B228" s="195">
        <v>2126</v>
      </c>
      <c r="E228" s="196">
        <v>725</v>
      </c>
      <c r="G228" s="197" t="s">
        <v>45</v>
      </c>
    </row>
    <row r="229" spans="1:12">
      <c r="A229" s="186" t="str">
        <f>B229&amp;"_"&amp;COUNTIF($B$2:B229,B229)</f>
        <v>2126_3</v>
      </c>
      <c r="B229" s="195">
        <v>2126</v>
      </c>
      <c r="E229" s="199">
        <v>100</v>
      </c>
      <c r="G229" s="197" t="s">
        <v>46</v>
      </c>
    </row>
    <row r="230" spans="1:12">
      <c r="A230" s="186" t="str">
        <f>B230&amp;"_"&amp;COUNTIF($B$2:B230,B230)</f>
        <v>2126_4</v>
      </c>
      <c r="B230" s="195">
        <v>2126</v>
      </c>
      <c r="E230" s="199">
        <v>60</v>
      </c>
      <c r="G230" s="197" t="s">
        <v>47</v>
      </c>
    </row>
    <row r="231" spans="1:12">
      <c r="A231" s="186" t="str">
        <f>B231&amp;"_"&amp;COUNTIF($B$2:B231,B231)</f>
        <v>2126_5</v>
      </c>
      <c r="B231" s="195">
        <v>2126</v>
      </c>
      <c r="C231" s="195">
        <v>1</v>
      </c>
      <c r="D231" s="195">
        <v>540006792</v>
      </c>
      <c r="E231" s="196">
        <v>194.73</v>
      </c>
      <c r="G231" s="197" t="s">
        <v>154</v>
      </c>
      <c r="J231" s="191" t="s">
        <v>254</v>
      </c>
    </row>
    <row r="232" spans="1:12">
      <c r="A232" s="186" t="str">
        <f>B232&amp;"_"&amp;COUNTIF($B$2:B232,B232)</f>
        <v>2127_1</v>
      </c>
      <c r="B232" s="195">
        <v>2127</v>
      </c>
      <c r="C232" s="195">
        <v>1</v>
      </c>
      <c r="D232" s="195">
        <v>540006792</v>
      </c>
      <c r="E232" s="196">
        <v>3396.8</v>
      </c>
      <c r="G232" s="197" t="s">
        <v>50</v>
      </c>
      <c r="J232" s="191" t="s">
        <v>255</v>
      </c>
    </row>
    <row r="233" spans="1:12">
      <c r="A233" s="186" t="str">
        <f>B233&amp;"_"&amp;COUNTIF($B$2:B233,B233)</f>
        <v>2128_1</v>
      </c>
      <c r="B233" s="195">
        <v>2128</v>
      </c>
      <c r="C233" s="195">
        <v>3</v>
      </c>
      <c r="D233" s="195" t="s">
        <v>229</v>
      </c>
      <c r="E233" s="195" t="s">
        <v>71</v>
      </c>
      <c r="F233" s="189">
        <v>300</v>
      </c>
      <c r="G233" s="197" t="s">
        <v>72</v>
      </c>
      <c r="H233" s="195">
        <v>1</v>
      </c>
      <c r="I233" s="195">
        <v>2400</v>
      </c>
      <c r="J233" s="191">
        <v>39094</v>
      </c>
      <c r="K233" s="195" t="s">
        <v>73</v>
      </c>
      <c r="L233" s="195" t="s">
        <v>74</v>
      </c>
    </row>
    <row r="234" spans="1:12">
      <c r="A234" s="186" t="str">
        <f>B234&amp;"_"&amp;COUNTIF($B$2:B234,B234)</f>
        <v>2129_1</v>
      </c>
      <c r="B234" s="195">
        <v>2129</v>
      </c>
      <c r="C234" s="195">
        <v>7</v>
      </c>
      <c r="E234" s="195" t="s">
        <v>256</v>
      </c>
      <c r="F234" s="189">
        <v>8</v>
      </c>
      <c r="G234" s="190" t="s">
        <v>76</v>
      </c>
      <c r="H234" s="195">
        <v>1</v>
      </c>
      <c r="I234" s="200"/>
      <c r="J234" s="191">
        <v>39093</v>
      </c>
      <c r="K234" s="195" t="s">
        <v>33</v>
      </c>
      <c r="L234" s="195" t="s">
        <v>74</v>
      </c>
    </row>
    <row r="235" spans="1:12">
      <c r="A235" s="186" t="str">
        <f>B235&amp;"_"&amp;COUNTIF($B$2:B235,B235)</f>
        <v>2130_1</v>
      </c>
      <c r="B235" s="195">
        <v>2130</v>
      </c>
      <c r="E235" s="195" t="s">
        <v>126</v>
      </c>
      <c r="F235" s="189">
        <v>48</v>
      </c>
      <c r="G235" s="197" t="s">
        <v>127</v>
      </c>
    </row>
    <row r="236" spans="1:12">
      <c r="A236" s="186" t="str">
        <f>B236&amp;"_"&amp;COUNTIF($B$2:B236,B236)</f>
        <v>2130_2</v>
      </c>
      <c r="B236" s="195">
        <v>2130</v>
      </c>
      <c r="E236" s="195" t="s">
        <v>128</v>
      </c>
      <c r="F236" s="189">
        <v>64</v>
      </c>
      <c r="G236" s="197" t="s">
        <v>129</v>
      </c>
    </row>
    <row r="237" spans="1:12">
      <c r="A237" s="186" t="str">
        <f>B237&amp;"_"&amp;COUNTIF($B$2:B237,B237)</f>
        <v>2130_3</v>
      </c>
      <c r="B237" s="195">
        <v>2130</v>
      </c>
      <c r="E237" s="195" t="s">
        <v>130</v>
      </c>
      <c r="F237" s="189">
        <v>32</v>
      </c>
      <c r="G237" s="197" t="s">
        <v>131</v>
      </c>
    </row>
    <row r="238" spans="1:12">
      <c r="A238" s="186" t="str">
        <f>B238&amp;"_"&amp;COUNTIF($B$2:B238,B238)</f>
        <v>2130_4</v>
      </c>
      <c r="B238" s="195">
        <v>2130</v>
      </c>
      <c r="E238" s="195" t="s">
        <v>132</v>
      </c>
      <c r="F238" s="189">
        <v>32</v>
      </c>
      <c r="G238" s="197" t="s">
        <v>133</v>
      </c>
    </row>
    <row r="239" spans="1:12">
      <c r="A239" s="186" t="str">
        <f>B239&amp;"_"&amp;COUNTIF($B$2:B239,B239)</f>
        <v>2130_5</v>
      </c>
      <c r="B239" s="195">
        <v>2130</v>
      </c>
      <c r="E239" s="195" t="s">
        <v>134</v>
      </c>
      <c r="F239" s="189">
        <v>160</v>
      </c>
      <c r="G239" s="197" t="s">
        <v>135</v>
      </c>
    </row>
    <row r="240" spans="1:12">
      <c r="A240" s="186" t="str">
        <f>B240&amp;"_"&amp;COUNTIF($B$2:B240,B240)</f>
        <v>2130_6</v>
      </c>
      <c r="B240" s="195">
        <v>2130</v>
      </c>
      <c r="C240" s="195">
        <v>2</v>
      </c>
      <c r="D240" s="195" t="s">
        <v>81</v>
      </c>
      <c r="E240" s="195" t="s">
        <v>82</v>
      </c>
      <c r="F240" s="189">
        <v>64</v>
      </c>
      <c r="G240" s="197" t="s">
        <v>136</v>
      </c>
      <c r="H240" s="195">
        <v>2</v>
      </c>
      <c r="I240" s="200">
        <v>10000</v>
      </c>
      <c r="J240" s="191">
        <v>39099</v>
      </c>
      <c r="K240" s="195" t="s">
        <v>27</v>
      </c>
    </row>
    <row r="241" spans="1:17">
      <c r="A241" s="186" t="str">
        <f>B241&amp;"_"&amp;COUNTIF($B$2:B241,B241)</f>
        <v>2131_1</v>
      </c>
      <c r="B241" s="195">
        <v>2131</v>
      </c>
      <c r="C241" s="195">
        <v>13</v>
      </c>
      <c r="D241" s="187" t="s">
        <v>257</v>
      </c>
      <c r="E241" s="187"/>
      <c r="F241" s="189">
        <v>2</v>
      </c>
      <c r="G241" s="190" t="s">
        <v>258</v>
      </c>
      <c r="H241" s="187" t="s">
        <v>31</v>
      </c>
      <c r="I241" s="187"/>
      <c r="J241" s="191">
        <v>39099</v>
      </c>
      <c r="K241" s="195" t="s">
        <v>33</v>
      </c>
      <c r="L241" s="195" t="s">
        <v>74</v>
      </c>
      <c r="M241" s="192">
        <v>45</v>
      </c>
    </row>
    <row r="242" spans="1:17">
      <c r="A242" s="186" t="str">
        <f>B242&amp;"_"&amp;COUNTIF($B$2:B242,B242)</f>
        <v>2132_1</v>
      </c>
      <c r="B242" s="195">
        <v>2132</v>
      </c>
      <c r="C242" s="195">
        <v>13</v>
      </c>
      <c r="D242" s="187" t="s">
        <v>257</v>
      </c>
      <c r="E242" s="187"/>
      <c r="F242" s="189">
        <v>1</v>
      </c>
      <c r="G242" s="190" t="s">
        <v>259</v>
      </c>
      <c r="H242" s="187" t="s">
        <v>31</v>
      </c>
      <c r="I242" s="187"/>
      <c r="J242" s="191">
        <v>39099</v>
      </c>
      <c r="K242" s="195" t="s">
        <v>33</v>
      </c>
      <c r="L242" s="195" t="s">
        <v>74</v>
      </c>
    </row>
    <row r="243" spans="1:17">
      <c r="A243" s="186" t="str">
        <f>B243&amp;"_"&amp;COUNTIF($B$2:B243,B243)</f>
        <v>2133_1</v>
      </c>
      <c r="B243" s="187" t="s">
        <v>260</v>
      </c>
      <c r="D243" s="187"/>
      <c r="E243" s="187" t="s">
        <v>19</v>
      </c>
      <c r="F243" s="189">
        <v>12</v>
      </c>
      <c r="G243" s="190" t="s">
        <v>241</v>
      </c>
      <c r="H243" s="187"/>
      <c r="I243" s="187"/>
      <c r="K243" s="187"/>
      <c r="L243" s="187"/>
      <c r="N243" s="193"/>
      <c r="O243" s="187"/>
    </row>
    <row r="244" spans="1:17">
      <c r="A244" s="186" t="str">
        <f>B244&amp;"_"&amp;COUNTIF($B$2:B244,B244)</f>
        <v>2133_2</v>
      </c>
      <c r="B244" s="187" t="s">
        <v>260</v>
      </c>
      <c r="C244" s="195">
        <v>1</v>
      </c>
      <c r="D244" s="187" t="s">
        <v>251</v>
      </c>
      <c r="E244" s="187" t="s">
        <v>22</v>
      </c>
      <c r="F244" s="189">
        <v>12</v>
      </c>
      <c r="G244" s="190" t="s">
        <v>242</v>
      </c>
      <c r="H244" s="187" t="s">
        <v>111</v>
      </c>
      <c r="I244" s="187" t="s">
        <v>112</v>
      </c>
      <c r="J244" s="191">
        <v>39099</v>
      </c>
      <c r="K244" s="195" t="s">
        <v>27</v>
      </c>
      <c r="L244" s="187"/>
      <c r="N244" s="193"/>
      <c r="O244" s="187"/>
    </row>
    <row r="245" spans="1:17">
      <c r="A245" s="186" t="str">
        <f>B245&amp;"_"&amp;COUNTIF($B$2:B245,B245)</f>
        <v>2134_1</v>
      </c>
      <c r="B245" s="187" t="s">
        <v>261</v>
      </c>
      <c r="D245" s="187"/>
      <c r="E245" s="187" t="s">
        <v>39</v>
      </c>
      <c r="F245" s="189">
        <v>2</v>
      </c>
      <c r="G245" s="190" t="s">
        <v>262</v>
      </c>
      <c r="H245" s="187"/>
      <c r="I245" s="187"/>
      <c r="K245" s="187"/>
      <c r="L245" s="187"/>
      <c r="N245" s="193"/>
      <c r="O245" s="187"/>
    </row>
    <row r="246" spans="1:17">
      <c r="A246" s="186" t="str">
        <f>B246&amp;"_"&amp;COUNTIF($B$2:B246,B246)</f>
        <v>2134_2</v>
      </c>
      <c r="B246" s="187" t="s">
        <v>261</v>
      </c>
      <c r="C246" s="195">
        <v>1</v>
      </c>
      <c r="D246" s="187" t="s">
        <v>21</v>
      </c>
      <c r="E246" s="187" t="s">
        <v>41</v>
      </c>
      <c r="F246" s="189">
        <v>2</v>
      </c>
      <c r="G246" s="190" t="s">
        <v>263</v>
      </c>
      <c r="H246" s="187" t="s">
        <v>31</v>
      </c>
      <c r="I246" s="187" t="s">
        <v>159</v>
      </c>
      <c r="J246" s="191">
        <v>39099</v>
      </c>
      <c r="K246" s="195" t="s">
        <v>27</v>
      </c>
      <c r="L246" s="187"/>
      <c r="N246" s="193"/>
      <c r="O246" s="187"/>
    </row>
    <row r="247" spans="1:17">
      <c r="A247" s="186" t="str">
        <f>B247&amp;"_"&amp;COUNTIF($B$2:B247,B247)</f>
        <v>2135_1</v>
      </c>
      <c r="B247" s="195">
        <v>2135</v>
      </c>
      <c r="C247" s="195">
        <v>1</v>
      </c>
      <c r="D247" s="187" t="s">
        <v>225</v>
      </c>
      <c r="E247" s="187"/>
      <c r="F247" s="189">
        <v>56</v>
      </c>
      <c r="G247" s="197" t="s">
        <v>57</v>
      </c>
      <c r="H247" s="187" t="s">
        <v>31</v>
      </c>
      <c r="I247" s="187"/>
      <c r="J247" s="191">
        <v>39099</v>
      </c>
      <c r="K247" s="195" t="s">
        <v>27</v>
      </c>
    </row>
    <row r="248" spans="1:17">
      <c r="A248" s="186" t="str">
        <f>B248&amp;"_"&amp;COUNTIF($B$2:B248,B248)</f>
        <v>2136_1</v>
      </c>
      <c r="B248" s="195">
        <v>2136</v>
      </c>
      <c r="C248" s="195">
        <v>1</v>
      </c>
      <c r="D248" s="187" t="s">
        <v>264</v>
      </c>
      <c r="E248" s="187" t="s">
        <v>62</v>
      </c>
      <c r="F248" s="189">
        <v>328</v>
      </c>
      <c r="G248" s="190" t="s">
        <v>63</v>
      </c>
      <c r="H248" s="187" t="s">
        <v>35</v>
      </c>
      <c r="I248" s="187"/>
      <c r="J248" s="191">
        <v>39099</v>
      </c>
      <c r="K248" s="195" t="s">
        <v>27</v>
      </c>
    </row>
    <row r="249" spans="1:17">
      <c r="A249" s="186" t="str">
        <f>B249&amp;"_"&amp;COUNTIF($B$2:B249,B249)</f>
        <v>2137_1</v>
      </c>
      <c r="B249" s="195">
        <v>2137</v>
      </c>
      <c r="E249" s="195" t="s">
        <v>265</v>
      </c>
      <c r="F249" s="189">
        <v>5</v>
      </c>
      <c r="G249" s="190" t="s">
        <v>76</v>
      </c>
    </row>
    <row r="250" spans="1:17">
      <c r="A250" s="186" t="str">
        <f>B250&amp;"_"&amp;COUNTIF($B$2:B250,B250)</f>
        <v>2137_2</v>
      </c>
      <c r="B250" s="195">
        <v>2137</v>
      </c>
      <c r="E250" s="195" t="s">
        <v>266</v>
      </c>
      <c r="F250" s="189">
        <v>1</v>
      </c>
      <c r="G250" s="190" t="s">
        <v>78</v>
      </c>
      <c r="I250" s="200"/>
    </row>
    <row r="251" spans="1:17">
      <c r="A251" s="186" t="str">
        <f>B251&amp;"_"&amp;COUNTIF($B$2:B251,B251)</f>
        <v>2137_3</v>
      </c>
      <c r="B251" s="195">
        <v>2137</v>
      </c>
      <c r="C251" s="195">
        <v>7</v>
      </c>
      <c r="D251" s="187"/>
      <c r="E251" s="187" t="s">
        <v>267</v>
      </c>
      <c r="F251" s="189">
        <v>2</v>
      </c>
      <c r="G251" s="190" t="s">
        <v>142</v>
      </c>
      <c r="H251" s="195">
        <v>1</v>
      </c>
      <c r="I251" s="200"/>
      <c r="J251" s="191">
        <v>39100</v>
      </c>
      <c r="K251" s="195" t="s">
        <v>33</v>
      </c>
      <c r="L251" s="195" t="s">
        <v>74</v>
      </c>
      <c r="N251" s="198" t="s">
        <v>182</v>
      </c>
      <c r="O251" s="195" t="s">
        <v>183</v>
      </c>
      <c r="Q251" s="194">
        <v>60</v>
      </c>
    </row>
    <row r="252" spans="1:17">
      <c r="A252" s="186" t="str">
        <f>B252&amp;"_"&amp;COUNTIF($B$2:B252,B252)</f>
        <v>2138_1</v>
      </c>
      <c r="B252" s="195">
        <v>2138</v>
      </c>
      <c r="D252" s="187"/>
      <c r="E252" s="187" t="s">
        <v>268</v>
      </c>
      <c r="F252" s="189">
        <v>1</v>
      </c>
      <c r="G252" s="190" t="s">
        <v>76</v>
      </c>
      <c r="H252" s="187"/>
      <c r="I252" s="187"/>
    </row>
    <row r="253" spans="1:17">
      <c r="A253" s="186" t="str">
        <f>B253&amp;"_"&amp;COUNTIF($B$2:B253,B253)</f>
        <v>2138_2</v>
      </c>
      <c r="B253" s="195">
        <v>2138</v>
      </c>
      <c r="C253" s="195">
        <v>7</v>
      </c>
      <c r="D253" s="187"/>
      <c r="E253" s="187" t="s">
        <v>269</v>
      </c>
      <c r="F253" s="189">
        <v>8</v>
      </c>
      <c r="G253" s="190" t="s">
        <v>78</v>
      </c>
      <c r="H253" s="187" t="s">
        <v>31</v>
      </c>
      <c r="I253" s="187"/>
      <c r="J253" s="191">
        <v>39104</v>
      </c>
      <c r="K253" s="195" t="s">
        <v>33</v>
      </c>
      <c r="L253" s="195" t="s">
        <v>74</v>
      </c>
    </row>
    <row r="254" spans="1:17">
      <c r="A254" s="186" t="str">
        <f>B254&amp;"_"&amp;COUNTIF($B$2:B254,B254)</f>
        <v>2139_1</v>
      </c>
      <c r="B254" s="195">
        <v>2139</v>
      </c>
      <c r="C254" s="195">
        <v>3</v>
      </c>
      <c r="D254" s="195" t="s">
        <v>270</v>
      </c>
      <c r="E254" s="195" t="s">
        <v>71</v>
      </c>
      <c r="F254" s="189">
        <v>300</v>
      </c>
      <c r="G254" s="197" t="s">
        <v>72</v>
      </c>
      <c r="H254" s="195">
        <v>1</v>
      </c>
      <c r="I254" s="195">
        <v>2400</v>
      </c>
      <c r="J254" s="191">
        <v>39107</v>
      </c>
      <c r="K254" s="195" t="s">
        <v>73</v>
      </c>
      <c r="L254" s="195" t="s">
        <v>74</v>
      </c>
    </row>
    <row r="255" spans="1:17">
      <c r="A255" s="186" t="str">
        <f>B255&amp;"_"&amp;COUNTIF($B$2:B255,B255)</f>
        <v>2140_1</v>
      </c>
      <c r="B255" s="187" t="s">
        <v>271</v>
      </c>
      <c r="D255" s="187"/>
      <c r="E255" s="187" t="s">
        <v>19</v>
      </c>
      <c r="F255" s="189">
        <v>4</v>
      </c>
      <c r="G255" s="190" t="s">
        <v>241</v>
      </c>
      <c r="H255" s="187"/>
      <c r="I255" s="187"/>
      <c r="K255" s="187"/>
      <c r="L255" s="187"/>
      <c r="N255" s="193"/>
      <c r="O255" s="187"/>
    </row>
    <row r="256" spans="1:17">
      <c r="A256" s="186" t="str">
        <f>B256&amp;"_"&amp;COUNTIF($B$2:B256,B256)</f>
        <v>2140_2</v>
      </c>
      <c r="B256" s="187" t="s">
        <v>271</v>
      </c>
      <c r="C256" s="195">
        <v>1</v>
      </c>
      <c r="D256" s="187" t="s">
        <v>251</v>
      </c>
      <c r="E256" s="187" t="s">
        <v>22</v>
      </c>
      <c r="F256" s="189">
        <v>4</v>
      </c>
      <c r="G256" s="190" t="s">
        <v>242</v>
      </c>
      <c r="H256" s="187" t="s">
        <v>35</v>
      </c>
      <c r="I256" s="187" t="s">
        <v>113</v>
      </c>
      <c r="J256" s="191">
        <v>39107</v>
      </c>
      <c r="K256" s="195" t="s">
        <v>27</v>
      </c>
      <c r="L256" s="187"/>
      <c r="N256" s="193"/>
      <c r="O256" s="187"/>
    </row>
    <row r="257" spans="1:15">
      <c r="A257" s="186" t="str">
        <f>B257&amp;"_"&amp;COUNTIF($B$2:B257,B257)</f>
        <v>2141_1</v>
      </c>
      <c r="B257" s="187" t="s">
        <v>272</v>
      </c>
      <c r="D257" s="187"/>
      <c r="E257" s="187" t="s">
        <v>39</v>
      </c>
      <c r="F257" s="189">
        <v>4</v>
      </c>
      <c r="G257" s="190" t="s">
        <v>262</v>
      </c>
      <c r="H257" s="187"/>
      <c r="I257" s="187"/>
      <c r="K257" s="187"/>
      <c r="L257" s="187"/>
      <c r="N257" s="193"/>
      <c r="O257" s="187"/>
    </row>
    <row r="258" spans="1:15">
      <c r="A258" s="186" t="str">
        <f>B258&amp;"_"&amp;COUNTIF($B$2:B258,B258)</f>
        <v>2141_2</v>
      </c>
      <c r="B258" s="187" t="s">
        <v>272</v>
      </c>
      <c r="C258" s="195">
        <v>1</v>
      </c>
      <c r="D258" s="187" t="s">
        <v>273</v>
      </c>
      <c r="E258" s="187" t="s">
        <v>41</v>
      </c>
      <c r="F258" s="189">
        <v>4</v>
      </c>
      <c r="G258" s="190" t="s">
        <v>263</v>
      </c>
      <c r="H258" s="187" t="s">
        <v>35</v>
      </c>
      <c r="I258" s="187" t="s">
        <v>113</v>
      </c>
      <c r="J258" s="191">
        <v>39107</v>
      </c>
      <c r="K258" s="195" t="s">
        <v>27</v>
      </c>
      <c r="L258" s="187"/>
      <c r="N258" s="193"/>
      <c r="O258" s="187"/>
    </row>
    <row r="259" spans="1:15">
      <c r="A259" s="186" t="str">
        <f>B259&amp;"_"&amp;COUNTIF($B$2:B259,B259)</f>
        <v>2142_1</v>
      </c>
      <c r="B259" s="195">
        <v>2142</v>
      </c>
      <c r="C259" s="195">
        <v>1</v>
      </c>
      <c r="D259" s="187" t="s">
        <v>225</v>
      </c>
      <c r="E259" s="187"/>
      <c r="F259" s="189">
        <v>56</v>
      </c>
      <c r="G259" s="197" t="s">
        <v>57</v>
      </c>
      <c r="H259" s="187" t="s">
        <v>31</v>
      </c>
      <c r="I259" s="187"/>
      <c r="J259" s="191">
        <v>39107</v>
      </c>
      <c r="K259" s="195" t="s">
        <v>27</v>
      </c>
    </row>
    <row r="260" spans="1:15">
      <c r="A260" s="186" t="str">
        <f>B260&amp;"_"&amp;COUNTIF($B$2:B260,B260)</f>
        <v>2143_1</v>
      </c>
      <c r="B260" s="195">
        <v>2143</v>
      </c>
      <c r="C260" s="195">
        <v>1</v>
      </c>
      <c r="D260" s="187" t="s">
        <v>264</v>
      </c>
      <c r="E260" s="187" t="s">
        <v>64</v>
      </c>
      <c r="F260" s="189">
        <v>192</v>
      </c>
      <c r="G260" s="190" t="s">
        <v>65</v>
      </c>
      <c r="H260" s="187" t="s">
        <v>85</v>
      </c>
      <c r="I260" s="187"/>
      <c r="J260" s="191">
        <v>39107</v>
      </c>
      <c r="K260" s="187" t="s">
        <v>27</v>
      </c>
    </row>
    <row r="261" spans="1:15">
      <c r="A261" s="186" t="str">
        <f>B261&amp;"_"&amp;COUNTIF($B$2:B261,B261)</f>
        <v>2144_1</v>
      </c>
      <c r="B261" s="187" t="s">
        <v>274</v>
      </c>
      <c r="D261" s="187"/>
      <c r="E261" s="187" t="s">
        <v>15</v>
      </c>
      <c r="F261" s="189">
        <v>8</v>
      </c>
      <c r="G261" s="190" t="s">
        <v>275</v>
      </c>
      <c r="H261" s="187"/>
      <c r="I261" s="187"/>
      <c r="K261" s="187"/>
      <c r="L261" s="187"/>
      <c r="N261" s="193"/>
      <c r="O261" s="187"/>
    </row>
    <row r="262" spans="1:15">
      <c r="A262" s="186" t="str">
        <f>B262&amp;"_"&amp;COUNTIF($B$2:B262,B262)</f>
        <v>2144_2</v>
      </c>
      <c r="B262" s="187" t="s">
        <v>274</v>
      </c>
      <c r="C262" s="195">
        <v>1</v>
      </c>
      <c r="D262" s="187" t="s">
        <v>276</v>
      </c>
      <c r="E262" s="187" t="s">
        <v>17</v>
      </c>
      <c r="F262" s="189">
        <v>8</v>
      </c>
      <c r="G262" s="190" t="s">
        <v>277</v>
      </c>
      <c r="H262" s="187" t="s">
        <v>85</v>
      </c>
      <c r="I262" s="187" t="s">
        <v>86</v>
      </c>
      <c r="J262" s="191">
        <v>39107</v>
      </c>
      <c r="K262" s="195" t="s">
        <v>27</v>
      </c>
      <c r="L262" s="187"/>
      <c r="N262" s="193"/>
      <c r="O262" s="187"/>
    </row>
    <row r="263" spans="1:15">
      <c r="A263" s="186" t="str">
        <f>B263&amp;"_"&amp;COUNTIF($B$2:B263,B263)</f>
        <v>2145_1</v>
      </c>
      <c r="B263" s="195">
        <v>2145</v>
      </c>
      <c r="C263" s="195">
        <v>11</v>
      </c>
      <c r="D263" s="187" t="s">
        <v>278</v>
      </c>
      <c r="E263" s="187"/>
      <c r="F263" s="189">
        <v>22</v>
      </c>
      <c r="G263" s="190" t="s">
        <v>279</v>
      </c>
      <c r="H263" s="187"/>
      <c r="I263" s="187"/>
      <c r="J263" s="191">
        <v>39107</v>
      </c>
      <c r="K263" s="195" t="s">
        <v>27</v>
      </c>
    </row>
    <row r="264" spans="1:15">
      <c r="A264" s="186" t="str">
        <f>B264&amp;"_"&amp;COUNTIF($B$2:B264,B264)</f>
        <v>2146_1</v>
      </c>
      <c r="B264" s="195">
        <v>2146</v>
      </c>
      <c r="C264" s="195">
        <v>6</v>
      </c>
      <c r="D264" s="187" t="s">
        <v>280</v>
      </c>
      <c r="E264" s="187"/>
      <c r="F264" s="189">
        <v>7</v>
      </c>
      <c r="G264" s="190" t="s">
        <v>281</v>
      </c>
      <c r="H264" s="187"/>
      <c r="I264" s="187"/>
      <c r="J264" s="191">
        <v>39107</v>
      </c>
      <c r="K264" s="195" t="s">
        <v>27</v>
      </c>
    </row>
    <row r="265" spans="1:15">
      <c r="A265" s="186" t="str">
        <f>B265&amp;"_"&amp;COUNTIF($B$2:B265,B265)</f>
        <v>2147_1</v>
      </c>
      <c r="B265" s="187" t="s">
        <v>282</v>
      </c>
      <c r="D265" s="187"/>
      <c r="E265" s="187" t="s">
        <v>19</v>
      </c>
      <c r="F265" s="189">
        <v>4</v>
      </c>
      <c r="G265" s="190" t="s">
        <v>241</v>
      </c>
      <c r="H265" s="187"/>
      <c r="I265" s="187"/>
      <c r="K265" s="187"/>
      <c r="L265" s="187"/>
      <c r="N265" s="193"/>
      <c r="O265" s="187"/>
    </row>
    <row r="266" spans="1:15">
      <c r="A266" s="186" t="str">
        <f>B266&amp;"_"&amp;COUNTIF($B$2:B266,B266)</f>
        <v>2147_2</v>
      </c>
      <c r="B266" s="187" t="s">
        <v>282</v>
      </c>
      <c r="C266" s="195">
        <v>1</v>
      </c>
      <c r="D266" s="187" t="s">
        <v>251</v>
      </c>
      <c r="E266" s="187" t="s">
        <v>22</v>
      </c>
      <c r="F266" s="189">
        <v>4</v>
      </c>
      <c r="G266" s="190" t="s">
        <v>242</v>
      </c>
      <c r="H266" s="187" t="s">
        <v>35</v>
      </c>
      <c r="I266" s="187" t="s">
        <v>113</v>
      </c>
      <c r="J266" s="191">
        <v>39113</v>
      </c>
      <c r="K266" s="195" t="s">
        <v>27</v>
      </c>
      <c r="L266" s="187"/>
      <c r="N266" s="193"/>
      <c r="O266" s="187"/>
    </row>
    <row r="267" spans="1:15">
      <c r="A267" s="186" t="str">
        <f>B267&amp;"_"&amp;COUNTIF($B$2:B267,B267)</f>
        <v>2148_1</v>
      </c>
      <c r="B267" s="187" t="s">
        <v>283</v>
      </c>
      <c r="D267" s="187"/>
      <c r="E267" s="187" t="s">
        <v>15</v>
      </c>
      <c r="F267" s="189">
        <v>4</v>
      </c>
      <c r="G267" s="190" t="s">
        <v>275</v>
      </c>
      <c r="H267" s="187"/>
      <c r="I267" s="187"/>
      <c r="K267" s="187"/>
      <c r="L267" s="187"/>
      <c r="N267" s="193"/>
      <c r="O267" s="187"/>
    </row>
    <row r="268" spans="1:15">
      <c r="A268" s="186" t="str">
        <f>B268&amp;"_"&amp;COUNTIF($B$2:B268,B268)</f>
        <v>2148_2</v>
      </c>
      <c r="B268" s="187" t="s">
        <v>283</v>
      </c>
      <c r="C268" s="195">
        <v>1</v>
      </c>
      <c r="D268" s="187" t="s">
        <v>276</v>
      </c>
      <c r="E268" s="187" t="s">
        <v>17</v>
      </c>
      <c r="F268" s="189">
        <v>4</v>
      </c>
      <c r="G268" s="190" t="s">
        <v>277</v>
      </c>
      <c r="H268" s="187" t="s">
        <v>35</v>
      </c>
      <c r="I268" s="187" t="s">
        <v>113</v>
      </c>
      <c r="J268" s="191">
        <v>39113</v>
      </c>
      <c r="K268" s="195" t="s">
        <v>27</v>
      </c>
      <c r="L268" s="187"/>
      <c r="N268" s="193"/>
      <c r="O268" s="187"/>
    </row>
    <row r="269" spans="1:15">
      <c r="A269" s="186" t="str">
        <f>B269&amp;"_"&amp;COUNTIF($B$2:B269,B269)</f>
        <v>2149_1</v>
      </c>
      <c r="B269" s="195">
        <v>2149</v>
      </c>
      <c r="D269" s="187"/>
      <c r="E269" s="187"/>
      <c r="F269" s="189">
        <v>112</v>
      </c>
      <c r="G269" s="197" t="s">
        <v>57</v>
      </c>
      <c r="H269" s="187"/>
      <c r="I269" s="187"/>
      <c r="K269" s="195" t="s">
        <v>27</v>
      </c>
    </row>
    <row r="270" spans="1:15">
      <c r="A270" s="186" t="str">
        <f>B270&amp;"_"&amp;COUNTIF($B$2:B270,B270)</f>
        <v>2149_2</v>
      </c>
      <c r="B270" s="195">
        <v>2149</v>
      </c>
      <c r="C270" s="195">
        <v>1</v>
      </c>
      <c r="D270" s="187" t="s">
        <v>284</v>
      </c>
      <c r="E270" s="187"/>
      <c r="F270" s="189">
        <v>150</v>
      </c>
      <c r="G270" s="190" t="s">
        <v>58</v>
      </c>
      <c r="H270" s="187" t="s">
        <v>24</v>
      </c>
      <c r="I270" s="187"/>
      <c r="J270" s="191">
        <v>39113</v>
      </c>
      <c r="K270" s="187" t="s">
        <v>27</v>
      </c>
    </row>
    <row r="271" spans="1:15">
      <c r="A271" s="186" t="str">
        <f>B271&amp;"_"&amp;COUNTIF($B$2:B271,B271)</f>
        <v>2150_1</v>
      </c>
      <c r="B271" s="187" t="s">
        <v>285</v>
      </c>
      <c r="C271" s="195">
        <v>1</v>
      </c>
      <c r="D271" s="195">
        <v>540005903</v>
      </c>
      <c r="F271" s="189">
        <v>2</v>
      </c>
      <c r="G271" s="197" t="s">
        <v>59</v>
      </c>
      <c r="H271" s="195">
        <v>2</v>
      </c>
      <c r="J271" s="191">
        <v>39113</v>
      </c>
      <c r="K271" s="195" t="s">
        <v>27</v>
      </c>
    </row>
    <row r="272" spans="1:15">
      <c r="A272" s="186" t="str">
        <f>B272&amp;"_"&amp;COUNTIF($B$2:B272,B272)</f>
        <v>2151_1</v>
      </c>
      <c r="B272" s="195">
        <v>2151</v>
      </c>
      <c r="C272" s="195">
        <v>16</v>
      </c>
      <c r="D272" s="187" t="s">
        <v>286</v>
      </c>
      <c r="E272" s="187"/>
      <c r="F272" s="189">
        <v>1</v>
      </c>
      <c r="G272" s="190" t="s">
        <v>287</v>
      </c>
      <c r="H272" s="187" t="s">
        <v>35</v>
      </c>
      <c r="I272" s="187"/>
      <c r="J272" s="191">
        <v>39118</v>
      </c>
      <c r="K272" s="195" t="s">
        <v>33</v>
      </c>
      <c r="L272" s="195" t="s">
        <v>74</v>
      </c>
    </row>
    <row r="273" spans="1:13">
      <c r="A273" s="186" t="str">
        <f>B273&amp;"_"&amp;COUNTIF($B$2:B273,B273)</f>
        <v>2152_1</v>
      </c>
      <c r="B273" s="195">
        <v>2152</v>
      </c>
      <c r="D273" s="187"/>
      <c r="E273" s="187" t="s">
        <v>288</v>
      </c>
      <c r="G273" s="190" t="s">
        <v>289</v>
      </c>
      <c r="H273" s="187"/>
      <c r="I273" s="187"/>
    </row>
    <row r="274" spans="1:13">
      <c r="A274" s="186" t="str">
        <f>B274&amp;"_"&amp;COUNTIF($B$2:B274,B274)</f>
        <v>2152_2</v>
      </c>
      <c r="B274" s="195">
        <v>2152</v>
      </c>
      <c r="C274" s="195">
        <v>1</v>
      </c>
      <c r="D274" s="187" t="s">
        <v>290</v>
      </c>
      <c r="E274" s="187" t="s">
        <v>291</v>
      </c>
      <c r="G274" s="190" t="s">
        <v>292</v>
      </c>
      <c r="H274" s="187"/>
      <c r="I274" s="187"/>
      <c r="J274" s="191">
        <v>39118</v>
      </c>
      <c r="K274" s="195" t="s">
        <v>27</v>
      </c>
    </row>
    <row r="275" spans="1:13">
      <c r="A275" s="186" t="str">
        <f>B275&amp;"_"&amp;COUNTIF($B$2:B275,B275)</f>
        <v>2153_1</v>
      </c>
      <c r="B275" s="195">
        <v>2153</v>
      </c>
      <c r="C275" s="195">
        <v>3</v>
      </c>
      <c r="D275" s="195" t="s">
        <v>270</v>
      </c>
      <c r="E275" s="195" t="s">
        <v>71</v>
      </c>
      <c r="F275" s="189">
        <v>300</v>
      </c>
      <c r="G275" s="197" t="s">
        <v>72</v>
      </c>
      <c r="H275" s="195">
        <v>1</v>
      </c>
      <c r="I275" s="195">
        <v>2400</v>
      </c>
      <c r="J275" s="191">
        <v>39119</v>
      </c>
      <c r="K275" s="195" t="s">
        <v>73</v>
      </c>
      <c r="L275" s="195" t="s">
        <v>74</v>
      </c>
    </row>
    <row r="276" spans="1:13">
      <c r="A276" s="186" t="str">
        <f>B276&amp;"_"&amp;COUNTIF($B$2:B276,B276)</f>
        <v>2154_1</v>
      </c>
      <c r="B276" s="195">
        <v>2154</v>
      </c>
      <c r="C276" s="195">
        <v>5</v>
      </c>
      <c r="D276" s="187" t="s">
        <v>293</v>
      </c>
      <c r="E276" s="187"/>
      <c r="F276" s="189">
        <v>1</v>
      </c>
      <c r="G276" s="190" t="s">
        <v>294</v>
      </c>
      <c r="H276" s="187" t="s">
        <v>295</v>
      </c>
      <c r="I276" s="187" t="s">
        <v>295</v>
      </c>
      <c r="J276" s="191">
        <v>39120</v>
      </c>
      <c r="K276" s="195" t="s">
        <v>27</v>
      </c>
      <c r="M276" s="192">
        <v>2625</v>
      </c>
    </row>
    <row r="277" spans="1:13">
      <c r="A277" s="186" t="str">
        <f>B277&amp;"_"&amp;COUNTIF($B$2:B277,B277)</f>
        <v>2155_1</v>
      </c>
      <c r="B277" s="195">
        <v>2155</v>
      </c>
      <c r="C277" s="195">
        <v>5</v>
      </c>
      <c r="D277" s="187" t="s">
        <v>296</v>
      </c>
      <c r="E277" s="187"/>
      <c r="F277" s="189">
        <v>1</v>
      </c>
      <c r="G277" s="190" t="s">
        <v>297</v>
      </c>
      <c r="H277" s="187"/>
      <c r="I277" s="187" t="s">
        <v>295</v>
      </c>
      <c r="J277" s="191">
        <v>39120</v>
      </c>
      <c r="K277" s="195" t="s">
        <v>27</v>
      </c>
      <c r="M277" s="192">
        <v>2002</v>
      </c>
    </row>
    <row r="278" spans="1:13">
      <c r="A278" s="186" t="str">
        <f>B278&amp;"_"&amp;COUNTIF($B$2:B278,B278)</f>
        <v>2156_1</v>
      </c>
      <c r="B278" s="195">
        <v>2156</v>
      </c>
      <c r="D278" s="187"/>
      <c r="E278" s="187" t="s">
        <v>298</v>
      </c>
      <c r="F278" s="189">
        <v>9</v>
      </c>
      <c r="G278" s="190" t="s">
        <v>299</v>
      </c>
      <c r="H278" s="187"/>
      <c r="I278" s="187"/>
    </row>
    <row r="279" spans="1:13">
      <c r="A279" s="186" t="str">
        <f>B279&amp;"_"&amp;COUNTIF($B$2:B279,B279)</f>
        <v>2156_2</v>
      </c>
      <c r="B279" s="195">
        <v>2156</v>
      </c>
      <c r="C279" s="195">
        <v>5</v>
      </c>
      <c r="D279" s="187" t="s">
        <v>300</v>
      </c>
      <c r="E279" s="187" t="s">
        <v>301</v>
      </c>
      <c r="F279" s="189">
        <v>9</v>
      </c>
      <c r="G279" s="190" t="s">
        <v>302</v>
      </c>
      <c r="H279" s="187" t="s">
        <v>111</v>
      </c>
      <c r="I279" s="187" t="s">
        <v>303</v>
      </c>
      <c r="J279" s="191" t="s">
        <v>304</v>
      </c>
      <c r="K279" s="195" t="s">
        <v>305</v>
      </c>
      <c r="L279" s="195" t="s">
        <v>74</v>
      </c>
    </row>
    <row r="280" spans="1:13">
      <c r="A280" s="186" t="str">
        <f>B280&amp;"_"&amp;COUNTIF($B$2:B280,B280)</f>
        <v>2157_1</v>
      </c>
      <c r="B280" s="195">
        <v>2157</v>
      </c>
      <c r="D280" s="187"/>
      <c r="E280" s="187" t="s">
        <v>306</v>
      </c>
      <c r="F280" s="189">
        <v>9</v>
      </c>
      <c r="G280" s="190" t="s">
        <v>307</v>
      </c>
      <c r="H280" s="187"/>
      <c r="I280" s="187"/>
    </row>
    <row r="281" spans="1:13">
      <c r="A281" s="186" t="str">
        <f>B281&amp;"_"&amp;COUNTIF($B$2:B281,B281)</f>
        <v>2157_2</v>
      </c>
      <c r="B281" s="195">
        <v>2157</v>
      </c>
      <c r="C281" s="195">
        <v>5</v>
      </c>
      <c r="D281" s="187" t="s">
        <v>308</v>
      </c>
      <c r="E281" s="187" t="s">
        <v>309</v>
      </c>
      <c r="F281" s="189">
        <v>9</v>
      </c>
      <c r="G281" s="190" t="s">
        <v>310</v>
      </c>
      <c r="H281" s="187" t="s">
        <v>69</v>
      </c>
      <c r="I281" s="187" t="s">
        <v>112</v>
      </c>
      <c r="J281" s="191" t="s">
        <v>304</v>
      </c>
      <c r="K281" s="195" t="s">
        <v>305</v>
      </c>
      <c r="L281" s="195" t="s">
        <v>74</v>
      </c>
    </row>
    <row r="282" spans="1:13">
      <c r="A282" s="186" t="str">
        <f>B282&amp;"_"&amp;COUNTIF($B$2:B282,B282)</f>
        <v>2158_1</v>
      </c>
      <c r="B282" s="195">
        <v>2158</v>
      </c>
      <c r="C282" s="195">
        <v>1</v>
      </c>
      <c r="D282" s="187" t="s">
        <v>284</v>
      </c>
      <c r="E282" s="187"/>
      <c r="F282" s="189">
        <v>112</v>
      </c>
      <c r="G282" s="197" t="s">
        <v>57</v>
      </c>
      <c r="H282" s="187" t="s">
        <v>35</v>
      </c>
      <c r="I282" s="187"/>
      <c r="J282" s="191">
        <v>39121</v>
      </c>
      <c r="K282" s="195" t="s">
        <v>27</v>
      </c>
    </row>
    <row r="283" spans="1:13">
      <c r="A283" s="186" t="str">
        <f>B283&amp;"_"&amp;COUNTIF($B$2:B283,B283)</f>
        <v>2159_1</v>
      </c>
      <c r="B283" s="195">
        <v>2159</v>
      </c>
      <c r="D283" s="187"/>
      <c r="E283" s="187" t="s">
        <v>67</v>
      </c>
      <c r="F283" s="189">
        <v>50</v>
      </c>
      <c r="G283" s="197" t="s">
        <v>311</v>
      </c>
      <c r="H283" s="187"/>
      <c r="I283" s="187"/>
    </row>
    <row r="284" spans="1:13">
      <c r="A284" s="186" t="str">
        <f>B284&amp;"_"&amp;COUNTIF($B$2:B284,B284)</f>
        <v>2159_2</v>
      </c>
      <c r="B284" s="195">
        <v>2159</v>
      </c>
      <c r="C284" s="195">
        <v>1</v>
      </c>
      <c r="D284" s="187" t="s">
        <v>264</v>
      </c>
      <c r="E284" s="187" t="s">
        <v>62</v>
      </c>
      <c r="F284" s="189">
        <v>328</v>
      </c>
      <c r="G284" s="190" t="s">
        <v>63</v>
      </c>
      <c r="H284" s="187" t="s">
        <v>24</v>
      </c>
      <c r="I284" s="187"/>
      <c r="J284" s="191">
        <v>39121</v>
      </c>
      <c r="K284" s="195" t="s">
        <v>27</v>
      </c>
    </row>
    <row r="285" spans="1:13">
      <c r="A285" s="186" t="str">
        <f>B285&amp;"_"&amp;COUNTIF($B$2:B285,B285)</f>
        <v>2160_1</v>
      </c>
      <c r="B285" s="195">
        <v>2160</v>
      </c>
      <c r="C285" s="195">
        <v>12</v>
      </c>
      <c r="D285" s="195" t="s">
        <v>312</v>
      </c>
      <c r="E285" s="195" t="s">
        <v>313</v>
      </c>
      <c r="F285" s="189">
        <v>3</v>
      </c>
      <c r="G285" s="197" t="s">
        <v>314</v>
      </c>
      <c r="H285" s="195">
        <v>1</v>
      </c>
      <c r="I285" s="195">
        <v>250</v>
      </c>
      <c r="J285" s="191">
        <v>39125</v>
      </c>
      <c r="K285" s="195" t="s">
        <v>27</v>
      </c>
    </row>
    <row r="286" spans="1:13">
      <c r="A286" s="186" t="str">
        <f>B286&amp;"_"&amp;COUNTIF($B$2:B286,B286)</f>
        <v>2161_1</v>
      </c>
      <c r="B286" s="195">
        <v>2161</v>
      </c>
      <c r="E286" s="196">
        <v>1350</v>
      </c>
      <c r="G286" s="197" t="s">
        <v>44</v>
      </c>
    </row>
    <row r="287" spans="1:13">
      <c r="A287" s="186" t="str">
        <f>B287&amp;"_"&amp;COUNTIF($B$2:B287,B287)</f>
        <v>2161_2</v>
      </c>
      <c r="B287" s="195">
        <v>2161</v>
      </c>
      <c r="E287" s="196">
        <v>725</v>
      </c>
      <c r="G287" s="197" t="s">
        <v>45</v>
      </c>
    </row>
    <row r="288" spans="1:13">
      <c r="A288" s="186" t="str">
        <f>B288&amp;"_"&amp;COUNTIF($B$2:B288,B288)</f>
        <v>2161_3</v>
      </c>
      <c r="B288" s="195">
        <v>2161</v>
      </c>
      <c r="E288" s="199">
        <v>100</v>
      </c>
      <c r="G288" s="197" t="s">
        <v>46</v>
      </c>
    </row>
    <row r="289" spans="1:13">
      <c r="A289" s="186" t="str">
        <f>B289&amp;"_"&amp;COUNTIF($B$2:B289,B289)</f>
        <v>2161_4</v>
      </c>
      <c r="B289" s="195">
        <v>2161</v>
      </c>
      <c r="E289" s="199">
        <v>60</v>
      </c>
      <c r="G289" s="197" t="s">
        <v>47</v>
      </c>
    </row>
    <row r="290" spans="1:13">
      <c r="A290" s="186" t="str">
        <f>B290&amp;"_"&amp;COUNTIF($B$2:B290,B290)</f>
        <v>2161_5</v>
      </c>
      <c r="B290" s="195">
        <v>2161</v>
      </c>
      <c r="C290" s="195">
        <v>1</v>
      </c>
      <c r="D290" s="195">
        <v>540006792</v>
      </c>
      <c r="E290" s="196">
        <v>130.32</v>
      </c>
      <c r="G290" s="197" t="s">
        <v>154</v>
      </c>
      <c r="J290" s="191" t="s">
        <v>315</v>
      </c>
    </row>
    <row r="291" spans="1:13">
      <c r="A291" s="186" t="str">
        <f>B291&amp;"_"&amp;COUNTIF($B$2:B291,B291)</f>
        <v>2162_1</v>
      </c>
      <c r="B291" s="195">
        <v>2162</v>
      </c>
      <c r="C291" s="195">
        <v>1</v>
      </c>
      <c r="D291" s="195">
        <v>540006792</v>
      </c>
      <c r="E291" s="196">
        <v>3396.8</v>
      </c>
      <c r="G291" s="197" t="s">
        <v>50</v>
      </c>
      <c r="J291" s="191" t="s">
        <v>316</v>
      </c>
    </row>
    <row r="292" spans="1:13">
      <c r="A292" s="186" t="str">
        <f>B292&amp;"_"&amp;COUNTIF($B$2:B292,B292)</f>
        <v>2163_1</v>
      </c>
      <c r="B292" s="195">
        <v>2163</v>
      </c>
      <c r="E292" s="196" t="s">
        <v>317</v>
      </c>
      <c r="F292" s="189">
        <v>46</v>
      </c>
      <c r="G292" s="197" t="s">
        <v>109</v>
      </c>
      <c r="M292" s="192">
        <v>12</v>
      </c>
    </row>
    <row r="293" spans="1:13">
      <c r="A293" s="186" t="str">
        <f>B293&amp;"_"&amp;COUNTIF($B$2:B293,B293)</f>
        <v>2163_2</v>
      </c>
      <c r="B293" s="195">
        <v>2163</v>
      </c>
      <c r="C293" s="195">
        <v>9</v>
      </c>
      <c r="D293" s="195">
        <v>43227</v>
      </c>
      <c r="E293" s="196"/>
      <c r="F293" s="189">
        <v>46</v>
      </c>
      <c r="G293" s="197" t="s">
        <v>318</v>
      </c>
      <c r="H293" s="195">
        <v>2</v>
      </c>
      <c r="I293" s="195">
        <v>3700</v>
      </c>
      <c r="J293" s="191">
        <v>39127</v>
      </c>
      <c r="K293" s="195" t="s">
        <v>319</v>
      </c>
      <c r="L293" s="195" t="s">
        <v>74</v>
      </c>
    </row>
    <row r="294" spans="1:13">
      <c r="A294" s="186" t="str">
        <f>B294&amp;"_"&amp;COUNTIF($B$2:B294,B294)</f>
        <v>2164_1</v>
      </c>
      <c r="B294" s="195">
        <v>2164</v>
      </c>
      <c r="E294" s="196">
        <v>364</v>
      </c>
      <c r="F294" s="189">
        <v>2</v>
      </c>
      <c r="G294" s="197" t="s">
        <v>320</v>
      </c>
    </row>
    <row r="295" spans="1:13">
      <c r="A295" s="186" t="str">
        <f>B295&amp;"_"&amp;COUNTIF($B$2:B295,B295)</f>
        <v>2164_2</v>
      </c>
      <c r="B295" s="195">
        <v>2164</v>
      </c>
      <c r="E295" s="196">
        <v>423</v>
      </c>
      <c r="F295" s="189">
        <v>2</v>
      </c>
      <c r="G295" s="197" t="s">
        <v>321</v>
      </c>
    </row>
    <row r="296" spans="1:13">
      <c r="A296" s="186" t="str">
        <f>B296&amp;"_"&amp;COUNTIF($B$2:B296,B296)</f>
        <v>2164_3</v>
      </c>
      <c r="B296" s="195">
        <v>2164</v>
      </c>
      <c r="C296" s="195">
        <v>2</v>
      </c>
      <c r="D296" s="195">
        <v>340016338</v>
      </c>
      <c r="E296" s="196">
        <v>540</v>
      </c>
      <c r="F296" s="189">
        <v>2</v>
      </c>
      <c r="G296" s="197" t="s">
        <v>322</v>
      </c>
      <c r="J296" s="191">
        <v>39127</v>
      </c>
      <c r="K296" s="195" t="s">
        <v>27</v>
      </c>
      <c r="M296" s="192">
        <v>2634</v>
      </c>
    </row>
    <row r="297" spans="1:13">
      <c r="A297" s="186" t="str">
        <f>B297&amp;"_"&amp;COUNTIF($B$2:B297,B297)</f>
        <v>2165_1</v>
      </c>
      <c r="B297" s="195">
        <v>2165</v>
      </c>
      <c r="E297" s="195" t="s">
        <v>323</v>
      </c>
      <c r="F297" s="189">
        <v>5</v>
      </c>
      <c r="G297" s="190" t="s">
        <v>76</v>
      </c>
    </row>
    <row r="298" spans="1:13">
      <c r="A298" s="186" t="str">
        <f>B298&amp;"_"&amp;COUNTIF($B$2:B298,B298)</f>
        <v>2165_2</v>
      </c>
      <c r="B298" s="195">
        <v>2165</v>
      </c>
      <c r="C298" s="195">
        <v>7</v>
      </c>
      <c r="E298" s="195" t="s">
        <v>324</v>
      </c>
      <c r="F298" s="189">
        <v>6</v>
      </c>
      <c r="G298" s="190" t="s">
        <v>78</v>
      </c>
      <c r="H298" s="195">
        <v>1</v>
      </c>
      <c r="I298" s="200"/>
      <c r="J298" s="191">
        <v>39127</v>
      </c>
      <c r="K298" s="195" t="s">
        <v>33</v>
      </c>
      <c r="L298" s="195" t="s">
        <v>74</v>
      </c>
    </row>
    <row r="299" spans="1:13">
      <c r="A299" s="186" t="str">
        <f>B299&amp;"_"&amp;COUNTIF($B$2:B299,B299)</f>
        <v>2166_1</v>
      </c>
      <c r="B299" s="195">
        <v>2166</v>
      </c>
      <c r="E299" s="195">
        <v>315221</v>
      </c>
      <c r="F299" s="189">
        <v>44</v>
      </c>
      <c r="G299" s="197" t="s">
        <v>325</v>
      </c>
      <c r="I299" s="200"/>
    </row>
    <row r="300" spans="1:13">
      <c r="A300" s="186" t="str">
        <f>B300&amp;"_"&amp;COUNTIF($B$2:B300,B300)</f>
        <v>2166_2</v>
      </c>
      <c r="B300" s="195">
        <v>2166</v>
      </c>
      <c r="E300" s="195">
        <v>336152</v>
      </c>
      <c r="F300" s="189">
        <v>8</v>
      </c>
      <c r="G300" s="197" t="s">
        <v>326</v>
      </c>
      <c r="I300" s="200"/>
    </row>
    <row r="301" spans="1:13">
      <c r="A301" s="186" t="str">
        <f>B301&amp;"_"&amp;COUNTIF($B$2:B301,B301)</f>
        <v>2166_3</v>
      </c>
      <c r="B301" s="195">
        <v>2166</v>
      </c>
      <c r="E301" s="195">
        <v>364561</v>
      </c>
      <c r="F301" s="189">
        <v>8</v>
      </c>
      <c r="G301" s="190" t="s">
        <v>327</v>
      </c>
      <c r="I301" s="200"/>
    </row>
    <row r="302" spans="1:13">
      <c r="A302" s="186" t="str">
        <f>B302&amp;"_"&amp;COUNTIF($B$2:B302,B302)</f>
        <v>2166_4</v>
      </c>
      <c r="B302" s="195">
        <v>2166</v>
      </c>
      <c r="C302" s="195">
        <v>17</v>
      </c>
      <c r="D302" s="195" t="s">
        <v>328</v>
      </c>
      <c r="F302" s="189">
        <v>44</v>
      </c>
      <c r="G302" s="190" t="s">
        <v>329</v>
      </c>
      <c r="H302" s="195">
        <v>13</v>
      </c>
      <c r="I302" s="200">
        <v>54000</v>
      </c>
      <c r="J302" s="191">
        <v>39132</v>
      </c>
      <c r="K302" s="195" t="s">
        <v>120</v>
      </c>
      <c r="L302" s="195" t="s">
        <v>74</v>
      </c>
    </row>
    <row r="303" spans="1:13">
      <c r="A303" s="186" t="str">
        <f>B303&amp;"_"&amp;COUNTIF($B$2:B303,B303)</f>
        <v>2167_1</v>
      </c>
      <c r="B303" s="195">
        <v>2167</v>
      </c>
      <c r="C303" s="195">
        <v>3</v>
      </c>
      <c r="D303" s="195" t="s">
        <v>330</v>
      </c>
      <c r="E303" s="195" t="s">
        <v>71</v>
      </c>
      <c r="F303" s="189">
        <v>300</v>
      </c>
      <c r="G303" s="197" t="s">
        <v>72</v>
      </c>
      <c r="H303" s="195">
        <v>1</v>
      </c>
      <c r="I303" s="195">
        <v>2400</v>
      </c>
      <c r="J303" s="191">
        <v>39132</v>
      </c>
      <c r="K303" s="195" t="s">
        <v>73</v>
      </c>
      <c r="L303" s="195" t="s">
        <v>74</v>
      </c>
    </row>
    <row r="304" spans="1:13">
      <c r="A304" s="186" t="str">
        <f>B304&amp;"_"&amp;COUNTIF($B$2:B304,B304)</f>
        <v>2168_1</v>
      </c>
      <c r="B304" s="195">
        <v>2168</v>
      </c>
      <c r="C304" s="195">
        <v>3</v>
      </c>
      <c r="D304" s="195" t="s">
        <v>331</v>
      </c>
      <c r="E304" s="195" t="s">
        <v>149</v>
      </c>
      <c r="F304" s="189">
        <v>100</v>
      </c>
      <c r="G304" s="197" t="s">
        <v>68</v>
      </c>
      <c r="H304" s="195">
        <v>1</v>
      </c>
      <c r="I304" s="195">
        <v>550</v>
      </c>
      <c r="J304" s="191">
        <v>39132</v>
      </c>
      <c r="K304" s="195" t="s">
        <v>73</v>
      </c>
      <c r="L304" s="195" t="s">
        <v>74</v>
      </c>
    </row>
    <row r="305" spans="1:17">
      <c r="A305" s="186" t="str">
        <f>B305&amp;"_"&amp;COUNTIF($B$2:B305,B305)</f>
        <v>2169_1</v>
      </c>
      <c r="B305" s="195">
        <v>2169</v>
      </c>
      <c r="E305" s="195" t="s">
        <v>332</v>
      </c>
      <c r="F305" s="189">
        <v>2</v>
      </c>
      <c r="G305" s="190" t="s">
        <v>76</v>
      </c>
    </row>
    <row r="306" spans="1:17">
      <c r="A306" s="186" t="str">
        <f>B306&amp;"_"&amp;COUNTIF($B$2:B306,B306)</f>
        <v>2169_2</v>
      </c>
      <c r="B306" s="195">
        <v>2169</v>
      </c>
      <c r="E306" s="195" t="s">
        <v>333</v>
      </c>
      <c r="F306" s="189">
        <v>3</v>
      </c>
      <c r="G306" s="190" t="s">
        <v>78</v>
      </c>
      <c r="I306" s="200"/>
    </row>
    <row r="307" spans="1:17">
      <c r="A307" s="186" t="str">
        <f>B307&amp;"_"&amp;COUNTIF($B$2:B307,B307)</f>
        <v>2169_3</v>
      </c>
      <c r="B307" s="195">
        <v>2169</v>
      </c>
      <c r="C307" s="195">
        <v>7</v>
      </c>
      <c r="F307" s="189">
        <v>1</v>
      </c>
      <c r="G307" s="190" t="s">
        <v>142</v>
      </c>
      <c r="H307" s="195">
        <v>1</v>
      </c>
      <c r="I307" s="200"/>
      <c r="J307" s="191">
        <v>39132</v>
      </c>
      <c r="K307" s="195" t="s">
        <v>33</v>
      </c>
      <c r="L307" s="195" t="s">
        <v>74</v>
      </c>
      <c r="N307" s="198" t="s">
        <v>182</v>
      </c>
      <c r="O307" s="195" t="s">
        <v>183</v>
      </c>
      <c r="Q307" s="194">
        <v>30</v>
      </c>
    </row>
    <row r="308" spans="1:17">
      <c r="A308" s="186" t="str">
        <f>B308&amp;"_"&amp;COUNTIF($B$2:B308,B308)</f>
        <v>2170_1</v>
      </c>
      <c r="B308" s="195">
        <v>2170</v>
      </c>
      <c r="D308" s="187"/>
      <c r="E308" s="187" t="s">
        <v>298</v>
      </c>
      <c r="F308" s="189">
        <v>9</v>
      </c>
      <c r="G308" s="190" t="s">
        <v>299</v>
      </c>
      <c r="H308" s="187"/>
      <c r="I308" s="187"/>
    </row>
    <row r="309" spans="1:17">
      <c r="A309" s="186" t="str">
        <f>B309&amp;"_"&amp;COUNTIF($B$2:B309,B309)</f>
        <v>2170_2</v>
      </c>
      <c r="B309" s="195">
        <v>2170</v>
      </c>
      <c r="C309" s="195">
        <v>5</v>
      </c>
      <c r="D309" s="187" t="s">
        <v>300</v>
      </c>
      <c r="E309" s="187" t="s">
        <v>301</v>
      </c>
      <c r="F309" s="189">
        <v>9</v>
      </c>
      <c r="G309" s="190" t="s">
        <v>302</v>
      </c>
      <c r="H309" s="187" t="s">
        <v>111</v>
      </c>
      <c r="I309" s="187" t="s">
        <v>303</v>
      </c>
      <c r="J309" s="191" t="s">
        <v>334</v>
      </c>
      <c r="K309" s="195" t="s">
        <v>305</v>
      </c>
      <c r="L309" s="195" t="s">
        <v>74</v>
      </c>
    </row>
    <row r="310" spans="1:17">
      <c r="A310" s="186" t="str">
        <f>B310&amp;"_"&amp;COUNTIF($B$2:B310,B310)</f>
        <v>2171_1</v>
      </c>
      <c r="B310" s="195">
        <v>2171</v>
      </c>
      <c r="D310" s="187"/>
      <c r="E310" s="187" t="s">
        <v>306</v>
      </c>
      <c r="F310" s="189">
        <v>9</v>
      </c>
      <c r="G310" s="190" t="s">
        <v>307</v>
      </c>
      <c r="H310" s="187"/>
      <c r="I310" s="187"/>
    </row>
    <row r="311" spans="1:17">
      <c r="A311" s="186" t="str">
        <f>B311&amp;"_"&amp;COUNTIF($B$2:B311,B311)</f>
        <v>2171_2</v>
      </c>
      <c r="B311" s="195">
        <v>2171</v>
      </c>
      <c r="C311" s="195">
        <v>5</v>
      </c>
      <c r="D311" s="187" t="s">
        <v>308</v>
      </c>
      <c r="E311" s="187" t="s">
        <v>309</v>
      </c>
      <c r="F311" s="189">
        <v>9</v>
      </c>
      <c r="G311" s="190" t="s">
        <v>310</v>
      </c>
      <c r="H311" s="187" t="s">
        <v>69</v>
      </c>
      <c r="I311" s="187" t="s">
        <v>112</v>
      </c>
      <c r="J311" s="191" t="s">
        <v>334</v>
      </c>
      <c r="K311" s="195" t="s">
        <v>305</v>
      </c>
      <c r="L311" s="195" t="s">
        <v>74</v>
      </c>
    </row>
    <row r="312" spans="1:17">
      <c r="A312" s="186" t="str">
        <f>B312&amp;"_"&amp;COUNTIF($B$2:B312,B312)</f>
        <v>2172_1</v>
      </c>
      <c r="B312" s="195">
        <v>2172</v>
      </c>
      <c r="D312" s="187"/>
      <c r="E312" s="187" t="s">
        <v>64</v>
      </c>
      <c r="F312" s="189">
        <v>192</v>
      </c>
      <c r="G312" s="190" t="s">
        <v>65</v>
      </c>
      <c r="H312" s="187"/>
      <c r="I312" s="187"/>
      <c r="K312" s="187" t="s">
        <v>27</v>
      </c>
    </row>
    <row r="313" spans="1:17">
      <c r="A313" s="186" t="str">
        <f>B313&amp;"_"&amp;COUNTIF($B$2:B313,B313)</f>
        <v>2172_2</v>
      </c>
      <c r="B313" s="195">
        <v>2172</v>
      </c>
      <c r="C313" s="195">
        <v>1</v>
      </c>
      <c r="D313" s="187" t="s">
        <v>264</v>
      </c>
      <c r="E313" s="187" t="s">
        <v>62</v>
      </c>
      <c r="F313" s="189">
        <v>328</v>
      </c>
      <c r="G313" s="190" t="s">
        <v>63</v>
      </c>
      <c r="H313" s="187" t="s">
        <v>111</v>
      </c>
      <c r="I313" s="187"/>
      <c r="J313" s="191">
        <v>39135</v>
      </c>
      <c r="K313" s="195" t="s">
        <v>27</v>
      </c>
    </row>
    <row r="314" spans="1:17">
      <c r="A314" s="186" t="str">
        <f>B314&amp;"_"&amp;COUNTIF($B$2:B314,B314)</f>
        <v>2173_1</v>
      </c>
      <c r="B314" s="187" t="s">
        <v>335</v>
      </c>
      <c r="C314" s="195">
        <v>1</v>
      </c>
      <c r="D314" s="195">
        <v>540005903</v>
      </c>
      <c r="F314" s="189">
        <v>2</v>
      </c>
      <c r="G314" s="197" t="s">
        <v>59</v>
      </c>
      <c r="H314" s="195">
        <v>2</v>
      </c>
      <c r="J314" s="191">
        <v>39135</v>
      </c>
      <c r="K314" s="195" t="s">
        <v>27</v>
      </c>
    </row>
    <row r="315" spans="1:17">
      <c r="A315" s="186" t="str">
        <f>B315&amp;"_"&amp;COUNTIF($B$2:B315,B315)</f>
        <v>2174_1</v>
      </c>
      <c r="B315" s="187" t="s">
        <v>336</v>
      </c>
      <c r="C315" s="195">
        <v>1</v>
      </c>
      <c r="D315" s="187" t="s">
        <v>284</v>
      </c>
      <c r="E315" s="187"/>
      <c r="F315" s="189">
        <v>112</v>
      </c>
      <c r="G315" s="197" t="s">
        <v>57</v>
      </c>
      <c r="H315" s="187" t="s">
        <v>35</v>
      </c>
      <c r="I315" s="187"/>
      <c r="J315" s="191">
        <v>39157</v>
      </c>
      <c r="K315" s="187" t="s">
        <v>27</v>
      </c>
    </row>
    <row r="316" spans="1:17">
      <c r="A316" s="186" t="str">
        <f>B316&amp;"_"&amp;COUNTIF($B$2:B316,B316)</f>
        <v>2175_1</v>
      </c>
      <c r="B316" s="187" t="s">
        <v>337</v>
      </c>
      <c r="D316" s="187"/>
      <c r="E316" s="187" t="s">
        <v>19</v>
      </c>
      <c r="F316" s="189">
        <v>6</v>
      </c>
      <c r="G316" s="190" t="s">
        <v>241</v>
      </c>
      <c r="H316" s="187"/>
      <c r="I316" s="187"/>
      <c r="K316" s="187"/>
      <c r="L316" s="187"/>
      <c r="N316" s="193"/>
      <c r="O316" s="187"/>
    </row>
    <row r="317" spans="1:17">
      <c r="A317" s="186" t="str">
        <f>B317&amp;"_"&amp;COUNTIF($B$2:B317,B317)</f>
        <v>2175_2</v>
      </c>
      <c r="B317" s="187" t="s">
        <v>337</v>
      </c>
      <c r="C317" s="195">
        <v>1</v>
      </c>
      <c r="D317" s="187" t="s">
        <v>251</v>
      </c>
      <c r="E317" s="187" t="s">
        <v>22</v>
      </c>
      <c r="F317" s="189">
        <v>6</v>
      </c>
      <c r="G317" s="190" t="s">
        <v>242</v>
      </c>
      <c r="H317" s="187" t="s">
        <v>24</v>
      </c>
      <c r="I317" s="187" t="s">
        <v>99</v>
      </c>
      <c r="J317" s="191">
        <v>39135</v>
      </c>
      <c r="K317" s="195" t="s">
        <v>27</v>
      </c>
      <c r="L317" s="187"/>
      <c r="N317" s="193"/>
      <c r="O317" s="187"/>
    </row>
    <row r="318" spans="1:17">
      <c r="A318" s="186" t="str">
        <f>B318&amp;"_"&amp;COUNTIF($B$2:B318,B318)</f>
        <v>2176_1</v>
      </c>
      <c r="B318" s="187" t="s">
        <v>338</v>
      </c>
      <c r="D318" s="187"/>
      <c r="E318" s="187" t="s">
        <v>15</v>
      </c>
      <c r="F318" s="189">
        <v>6</v>
      </c>
      <c r="G318" s="190" t="s">
        <v>275</v>
      </c>
      <c r="H318" s="187"/>
      <c r="I318" s="187"/>
      <c r="K318" s="187"/>
      <c r="L318" s="187"/>
      <c r="N318" s="193"/>
      <c r="O318" s="187"/>
    </row>
    <row r="319" spans="1:17">
      <c r="A319" s="186" t="str">
        <f>B319&amp;"_"&amp;COUNTIF($B$2:B319,B319)</f>
        <v>2176_2</v>
      </c>
      <c r="B319" s="187" t="s">
        <v>338</v>
      </c>
      <c r="C319" s="195">
        <v>1</v>
      </c>
      <c r="D319" s="187" t="s">
        <v>276</v>
      </c>
      <c r="E319" s="187" t="s">
        <v>17</v>
      </c>
      <c r="F319" s="189">
        <v>6</v>
      </c>
      <c r="G319" s="190" t="s">
        <v>277</v>
      </c>
      <c r="H319" s="187" t="s">
        <v>24</v>
      </c>
      <c r="I319" s="187" t="s">
        <v>99</v>
      </c>
      <c r="J319" s="191">
        <v>39135</v>
      </c>
      <c r="K319" s="195" t="s">
        <v>27</v>
      </c>
      <c r="L319" s="187"/>
      <c r="N319" s="193"/>
      <c r="O319" s="187"/>
    </row>
    <row r="320" spans="1:17">
      <c r="A320" s="186" t="str">
        <f>B320&amp;"_"&amp;COUNTIF($B$2:B320,B320)</f>
        <v>2177_1</v>
      </c>
      <c r="B320" s="187" t="s">
        <v>339</v>
      </c>
      <c r="C320" s="195">
        <v>2</v>
      </c>
      <c r="D320" s="195">
        <v>340017280</v>
      </c>
      <c r="F320" s="189">
        <v>3</v>
      </c>
      <c r="G320" s="197" t="s">
        <v>108</v>
      </c>
      <c r="H320" s="195">
        <v>4</v>
      </c>
      <c r="I320" s="200">
        <v>10560</v>
      </c>
      <c r="J320" s="191">
        <v>39139</v>
      </c>
      <c r="K320" s="195" t="s">
        <v>27</v>
      </c>
    </row>
    <row r="321" spans="1:15">
      <c r="A321" s="186" t="str">
        <f>B321&amp;"_"&amp;COUNTIF($B$2:B321,B321)</f>
        <v>2178_1</v>
      </c>
      <c r="B321" s="187" t="s">
        <v>340</v>
      </c>
      <c r="C321" s="195">
        <v>2</v>
      </c>
      <c r="D321" s="195">
        <v>340016411</v>
      </c>
      <c r="F321" s="189">
        <v>2</v>
      </c>
      <c r="G321" s="197" t="s">
        <v>341</v>
      </c>
      <c r="H321" s="195">
        <v>1</v>
      </c>
      <c r="J321" s="191">
        <v>39139</v>
      </c>
      <c r="K321" s="195" t="s">
        <v>27</v>
      </c>
    </row>
    <row r="322" spans="1:15">
      <c r="A322" s="186" t="str">
        <f>B322&amp;"_"&amp;COUNTIF($B$2:B322,B322)</f>
        <v>2179_1</v>
      </c>
      <c r="B322" s="187" t="s">
        <v>342</v>
      </c>
      <c r="F322" s="189">
        <v>3500</v>
      </c>
      <c r="G322" s="197" t="s">
        <v>343</v>
      </c>
      <c r="I322" s="200"/>
    </row>
    <row r="323" spans="1:15">
      <c r="A323" s="186" t="str">
        <f>B323&amp;"_"&amp;COUNTIF($B$2:B323,B323)</f>
        <v>2179_2</v>
      </c>
      <c r="B323" s="187" t="s">
        <v>342</v>
      </c>
      <c r="F323" s="189">
        <v>80</v>
      </c>
      <c r="G323" s="197" t="s">
        <v>344</v>
      </c>
    </row>
    <row r="324" spans="1:15">
      <c r="A324" s="186" t="str">
        <f>B324&amp;"_"&amp;COUNTIF($B$2:B324,B324)</f>
        <v>2179_3</v>
      </c>
      <c r="B324" s="187" t="s">
        <v>342</v>
      </c>
      <c r="F324" s="189">
        <v>200</v>
      </c>
      <c r="G324" s="197" t="s">
        <v>345</v>
      </c>
    </row>
    <row r="325" spans="1:15">
      <c r="A325" s="186" t="str">
        <f>B325&amp;"_"&amp;COUNTIF($B$2:B325,B325)</f>
        <v>2179_4</v>
      </c>
      <c r="B325" s="187" t="s">
        <v>342</v>
      </c>
      <c r="F325" s="189">
        <v>1</v>
      </c>
      <c r="G325" s="197" t="s">
        <v>346</v>
      </c>
    </row>
    <row r="326" spans="1:15">
      <c r="A326" s="186" t="str">
        <f>B326&amp;"_"&amp;COUNTIF($B$2:B326,B326)</f>
        <v>2179_5</v>
      </c>
      <c r="B326" s="187" t="s">
        <v>342</v>
      </c>
      <c r="F326" s="189">
        <v>70</v>
      </c>
      <c r="G326" s="197" t="s">
        <v>347</v>
      </c>
    </row>
    <row r="327" spans="1:15">
      <c r="A327" s="186" t="str">
        <f>B327&amp;"_"&amp;COUNTIF($B$2:B327,B327)</f>
        <v>2179_6</v>
      </c>
      <c r="B327" s="187" t="s">
        <v>342</v>
      </c>
      <c r="F327" s="189">
        <v>5</v>
      </c>
      <c r="G327" s="197" t="s">
        <v>348</v>
      </c>
    </row>
    <row r="328" spans="1:15">
      <c r="A328" s="186" t="str">
        <f>B328&amp;"_"&amp;COUNTIF($B$2:B328,B328)</f>
        <v>2179_7</v>
      </c>
      <c r="B328" s="187" t="s">
        <v>342</v>
      </c>
      <c r="C328" s="195">
        <v>21</v>
      </c>
      <c r="D328" s="195">
        <v>200609134</v>
      </c>
      <c r="F328" s="189">
        <v>1</v>
      </c>
      <c r="G328" s="197" t="s">
        <v>7</v>
      </c>
      <c r="H328" s="195">
        <v>10</v>
      </c>
      <c r="I328" s="200">
        <v>30000</v>
      </c>
      <c r="J328" s="191">
        <v>39142</v>
      </c>
      <c r="K328" s="195" t="s">
        <v>27</v>
      </c>
    </row>
    <row r="329" spans="1:15">
      <c r="A329" s="186" t="str">
        <f>B329&amp;"_"&amp;COUNTIF($B$2:B329,B329)</f>
        <v>2180_1</v>
      </c>
      <c r="B329" s="187" t="s">
        <v>349</v>
      </c>
      <c r="F329" s="189">
        <v>1500</v>
      </c>
      <c r="G329" s="197" t="s">
        <v>343</v>
      </c>
    </row>
    <row r="330" spans="1:15">
      <c r="A330" s="186" t="str">
        <f>B330&amp;"_"&amp;COUNTIF($B$2:B330,B330)</f>
        <v>2180_2</v>
      </c>
      <c r="B330" s="187" t="s">
        <v>349</v>
      </c>
      <c r="F330" s="189">
        <v>250</v>
      </c>
      <c r="G330" s="197" t="s">
        <v>344</v>
      </c>
    </row>
    <row r="331" spans="1:15">
      <c r="A331" s="186" t="str">
        <f>B331&amp;"_"&amp;COUNTIF($B$2:B331,B331)</f>
        <v>2180_3</v>
      </c>
      <c r="B331" s="187" t="s">
        <v>349</v>
      </c>
      <c r="F331" s="189">
        <v>900</v>
      </c>
      <c r="G331" s="197" t="s">
        <v>345</v>
      </c>
    </row>
    <row r="332" spans="1:15">
      <c r="A332" s="186" t="str">
        <f>B332&amp;"_"&amp;COUNTIF($B$2:B332,B332)</f>
        <v>2180_4</v>
      </c>
      <c r="B332" s="187" t="s">
        <v>349</v>
      </c>
      <c r="F332" s="189">
        <v>1</v>
      </c>
      <c r="G332" s="197" t="s">
        <v>346</v>
      </c>
    </row>
    <row r="333" spans="1:15">
      <c r="A333" s="186" t="str">
        <f>B333&amp;"_"&amp;COUNTIF($B$2:B333,B333)</f>
        <v>2180_5</v>
      </c>
      <c r="B333" s="187" t="s">
        <v>349</v>
      </c>
      <c r="F333" s="189">
        <v>14</v>
      </c>
      <c r="G333" s="197" t="s">
        <v>350</v>
      </c>
    </row>
    <row r="334" spans="1:15">
      <c r="A334" s="186" t="str">
        <f>B334&amp;"_"&amp;COUNTIF($B$2:B334,B334)</f>
        <v>2180_6</v>
      </c>
      <c r="B334" s="187" t="s">
        <v>349</v>
      </c>
      <c r="C334" s="195">
        <v>18</v>
      </c>
      <c r="D334" s="195">
        <v>261589076</v>
      </c>
      <c r="F334" s="189">
        <v>10</v>
      </c>
      <c r="G334" s="197" t="s">
        <v>351</v>
      </c>
      <c r="H334" s="195">
        <v>5</v>
      </c>
      <c r="I334" s="200">
        <v>12000</v>
      </c>
      <c r="J334" s="191">
        <v>39142</v>
      </c>
      <c r="K334" s="195" t="s">
        <v>27</v>
      </c>
    </row>
    <row r="335" spans="1:15">
      <c r="A335" s="186" t="str">
        <f>B335&amp;"_"&amp;COUNTIF($B$2:B335,B335)</f>
        <v>2181_1</v>
      </c>
      <c r="B335" s="187" t="s">
        <v>352</v>
      </c>
      <c r="D335" s="187"/>
      <c r="E335" s="187" t="s">
        <v>19</v>
      </c>
      <c r="F335" s="189">
        <v>4</v>
      </c>
      <c r="G335" s="190" t="s">
        <v>241</v>
      </c>
      <c r="H335" s="187"/>
      <c r="I335" s="187"/>
      <c r="K335" s="187"/>
      <c r="L335" s="187"/>
      <c r="N335" s="193"/>
      <c r="O335" s="187"/>
    </row>
    <row r="336" spans="1:15">
      <c r="A336" s="186" t="str">
        <f>B336&amp;"_"&amp;COUNTIF($B$2:B336,B336)</f>
        <v>2181_2</v>
      </c>
      <c r="B336" s="187" t="s">
        <v>352</v>
      </c>
      <c r="C336" s="195">
        <v>1</v>
      </c>
      <c r="D336" s="187" t="s">
        <v>353</v>
      </c>
      <c r="E336" s="187" t="s">
        <v>22</v>
      </c>
      <c r="F336" s="189">
        <v>4</v>
      </c>
      <c r="G336" s="190" t="s">
        <v>242</v>
      </c>
      <c r="H336" s="187" t="s">
        <v>35</v>
      </c>
      <c r="I336" s="187" t="s">
        <v>113</v>
      </c>
      <c r="J336" s="191">
        <v>39148</v>
      </c>
      <c r="K336" s="195" t="s">
        <v>27</v>
      </c>
      <c r="L336" s="187"/>
      <c r="N336" s="193"/>
      <c r="O336" s="187"/>
    </row>
    <row r="337" spans="1:17">
      <c r="A337" s="186" t="str">
        <f>B337&amp;"_"&amp;COUNTIF($B$2:B337,B337)</f>
        <v>2182_1</v>
      </c>
      <c r="B337" s="187" t="s">
        <v>354</v>
      </c>
      <c r="D337" s="187"/>
      <c r="E337" s="187" t="s">
        <v>39</v>
      </c>
      <c r="F337" s="189">
        <v>4</v>
      </c>
      <c r="G337" s="190" t="s">
        <v>262</v>
      </c>
      <c r="H337" s="187"/>
      <c r="I337" s="187"/>
      <c r="K337" s="187"/>
    </row>
    <row r="338" spans="1:17">
      <c r="A338" s="186" t="str">
        <f>B338&amp;"_"&amp;COUNTIF($B$2:B338,B338)</f>
        <v>2182_2</v>
      </c>
      <c r="B338" s="187" t="s">
        <v>354</v>
      </c>
      <c r="C338" s="195">
        <v>1</v>
      </c>
      <c r="D338" s="187" t="s">
        <v>273</v>
      </c>
      <c r="E338" s="187" t="s">
        <v>41</v>
      </c>
      <c r="F338" s="189">
        <v>4</v>
      </c>
      <c r="G338" s="190" t="s">
        <v>263</v>
      </c>
      <c r="H338" s="187" t="s">
        <v>35</v>
      </c>
      <c r="I338" s="187" t="s">
        <v>113</v>
      </c>
      <c r="J338" s="191">
        <v>39148</v>
      </c>
      <c r="K338" s="195" t="s">
        <v>27</v>
      </c>
    </row>
    <row r="339" spans="1:17">
      <c r="A339" s="186" t="str">
        <f>B339&amp;"_"&amp;COUNTIF($B$2:B339,B339)</f>
        <v>2183_1</v>
      </c>
      <c r="B339" s="187" t="s">
        <v>355</v>
      </c>
      <c r="C339" s="195">
        <v>6</v>
      </c>
      <c r="D339" s="195">
        <v>340017757</v>
      </c>
      <c r="F339" s="189">
        <v>1</v>
      </c>
      <c r="G339" s="197" t="s">
        <v>356</v>
      </c>
      <c r="H339" s="195">
        <v>1</v>
      </c>
      <c r="I339" s="200"/>
      <c r="J339" s="191">
        <v>39148</v>
      </c>
      <c r="K339" s="195" t="s">
        <v>27</v>
      </c>
      <c r="M339" s="192">
        <v>220</v>
      </c>
    </row>
    <row r="340" spans="1:17">
      <c r="A340" s="186" t="str">
        <f>B340&amp;"_"&amp;COUNTIF($B$2:B340,B340)</f>
        <v>2184_1</v>
      </c>
      <c r="B340" s="187" t="s">
        <v>357</v>
      </c>
      <c r="F340" s="189">
        <v>2</v>
      </c>
      <c r="G340" s="197" t="s">
        <v>358</v>
      </c>
      <c r="I340" s="200"/>
    </row>
    <row r="341" spans="1:17">
      <c r="A341" s="186" t="str">
        <f>B341&amp;"_"&amp;COUNTIF($B$2:B341,B341)</f>
        <v>2184_2</v>
      </c>
      <c r="B341" s="187" t="s">
        <v>357</v>
      </c>
      <c r="C341" s="195">
        <v>7</v>
      </c>
      <c r="F341" s="189">
        <v>3</v>
      </c>
      <c r="G341" s="197" t="s">
        <v>359</v>
      </c>
      <c r="H341" s="195">
        <v>1</v>
      </c>
      <c r="I341" s="200"/>
      <c r="J341" s="191">
        <v>39148</v>
      </c>
      <c r="K341" s="195" t="s">
        <v>33</v>
      </c>
      <c r="L341" s="195" t="s">
        <v>74</v>
      </c>
    </row>
    <row r="342" spans="1:17">
      <c r="A342" s="186" t="str">
        <f>B342&amp;"_"&amp;COUNTIF($B$2:B342,B342)</f>
        <v>2185_1</v>
      </c>
      <c r="B342" s="187" t="s">
        <v>360</v>
      </c>
      <c r="E342" s="195" t="s">
        <v>361</v>
      </c>
      <c r="F342" s="189">
        <v>10</v>
      </c>
      <c r="G342" s="197" t="s">
        <v>358</v>
      </c>
      <c r="I342" s="200"/>
    </row>
    <row r="343" spans="1:17">
      <c r="A343" s="186" t="str">
        <f>B343&amp;"_"&amp;COUNTIF($B$2:B343,B343)</f>
        <v>2185_2</v>
      </c>
      <c r="B343" s="187" t="s">
        <v>360</v>
      </c>
      <c r="C343" s="195">
        <v>7</v>
      </c>
      <c r="E343" s="195" t="s">
        <v>362</v>
      </c>
      <c r="F343" s="189">
        <v>2</v>
      </c>
      <c r="G343" s="197" t="s">
        <v>359</v>
      </c>
      <c r="H343" s="195">
        <v>1</v>
      </c>
      <c r="I343" s="200"/>
      <c r="J343" s="191">
        <v>39148</v>
      </c>
      <c r="K343" s="195" t="s">
        <v>33</v>
      </c>
      <c r="L343" s="195" t="s">
        <v>74</v>
      </c>
    </row>
    <row r="344" spans="1:17">
      <c r="A344" s="186" t="str">
        <f>B344&amp;"_"&amp;COUNTIF($B$2:B344,B344)</f>
        <v>2186_1</v>
      </c>
      <c r="B344" s="195">
        <v>2186</v>
      </c>
      <c r="C344" s="195">
        <v>17</v>
      </c>
      <c r="E344" s="195">
        <v>315221</v>
      </c>
      <c r="F344" s="189">
        <v>32</v>
      </c>
      <c r="G344" s="197" t="s">
        <v>325</v>
      </c>
      <c r="I344" s="200"/>
    </row>
    <row r="345" spans="1:17">
      <c r="A345" s="186" t="str">
        <f>B345&amp;"_"&amp;COUNTIF($B$2:B345,B345)</f>
        <v>2186_2</v>
      </c>
      <c r="B345" s="195">
        <v>2186</v>
      </c>
      <c r="C345" s="195">
        <v>17</v>
      </c>
      <c r="E345" s="195">
        <v>336152</v>
      </c>
      <c r="F345" s="189">
        <v>20</v>
      </c>
      <c r="G345" s="197" t="s">
        <v>326</v>
      </c>
      <c r="I345" s="200"/>
    </row>
    <row r="346" spans="1:17">
      <c r="A346" s="186" t="str">
        <f>B346&amp;"_"&amp;COUNTIF($B$2:B346,B346)</f>
        <v>2186_3</v>
      </c>
      <c r="B346" s="195">
        <v>2186</v>
      </c>
      <c r="C346" s="195">
        <v>17</v>
      </c>
      <c r="E346" s="195">
        <v>364561</v>
      </c>
      <c r="F346" s="189">
        <v>20</v>
      </c>
      <c r="G346" s="190" t="s">
        <v>327</v>
      </c>
      <c r="I346" s="200"/>
    </row>
    <row r="347" spans="1:17">
      <c r="A347" s="186" t="str">
        <f>B347&amp;"_"&amp;COUNTIF($B$2:B347,B347)</f>
        <v>2186_4</v>
      </c>
      <c r="B347" s="195">
        <v>2186</v>
      </c>
      <c r="C347" s="195">
        <v>17</v>
      </c>
      <c r="D347" s="195" t="s">
        <v>328</v>
      </c>
      <c r="F347" s="189">
        <v>32</v>
      </c>
      <c r="G347" s="190" t="s">
        <v>329</v>
      </c>
      <c r="H347" s="195">
        <v>13</v>
      </c>
      <c r="I347" s="200">
        <v>54000</v>
      </c>
      <c r="J347" s="191">
        <v>39149</v>
      </c>
      <c r="K347" s="195" t="s">
        <v>120</v>
      </c>
      <c r="L347" s="195" t="s">
        <v>74</v>
      </c>
    </row>
    <row r="348" spans="1:17">
      <c r="A348" s="186" t="str">
        <f>B348&amp;"_"&amp;COUNTIF($B$2:B348,B348)</f>
        <v>2187_1</v>
      </c>
      <c r="B348" s="187" t="s">
        <v>363</v>
      </c>
      <c r="D348" s="187"/>
      <c r="E348" s="187" t="s">
        <v>19</v>
      </c>
      <c r="F348" s="189">
        <v>8</v>
      </c>
      <c r="G348" s="190" t="s">
        <v>241</v>
      </c>
      <c r="H348" s="187"/>
      <c r="I348" s="187"/>
      <c r="K348" s="187"/>
      <c r="L348" s="187"/>
      <c r="N348" s="193"/>
      <c r="O348" s="187"/>
    </row>
    <row r="349" spans="1:17">
      <c r="A349" s="186" t="str">
        <f>B349&amp;"_"&amp;COUNTIF($B$2:B349,B349)</f>
        <v>2187_2</v>
      </c>
      <c r="B349" s="187" t="s">
        <v>363</v>
      </c>
      <c r="C349" s="195">
        <v>1</v>
      </c>
      <c r="D349" s="187" t="s">
        <v>353</v>
      </c>
      <c r="E349" s="187" t="s">
        <v>22</v>
      </c>
      <c r="F349" s="189">
        <v>8</v>
      </c>
      <c r="G349" s="190" t="s">
        <v>242</v>
      </c>
      <c r="H349" s="187" t="s">
        <v>85</v>
      </c>
      <c r="I349" s="187" t="s">
        <v>86</v>
      </c>
      <c r="J349" s="191">
        <v>39149</v>
      </c>
      <c r="K349" s="195" t="s">
        <v>27</v>
      </c>
      <c r="L349" s="187"/>
      <c r="N349" s="193"/>
      <c r="O349" s="187"/>
    </row>
    <row r="350" spans="1:17" ht="13.5" thickBot="1">
      <c r="A350" s="186" t="str">
        <f>B350&amp;"_"&amp;COUNTIF($B$2:B350,B350)</f>
        <v>2188_1</v>
      </c>
      <c r="B350" s="187" t="s">
        <v>364</v>
      </c>
      <c r="D350" s="187"/>
      <c r="E350" s="187" t="s">
        <v>39</v>
      </c>
      <c r="F350" s="189">
        <v>8</v>
      </c>
      <c r="G350" s="190" t="s">
        <v>262</v>
      </c>
      <c r="H350" s="187"/>
      <c r="I350" s="187"/>
      <c r="K350" s="187"/>
    </row>
    <row r="351" spans="1:17">
      <c r="A351" s="186" t="str">
        <f>B351&amp;"_"&amp;COUNTIF($B$2:B351,B351)</f>
        <v>2188_2</v>
      </c>
      <c r="B351" s="187" t="s">
        <v>364</v>
      </c>
      <c r="C351" s="195">
        <v>1</v>
      </c>
      <c r="D351" s="187" t="s">
        <v>273</v>
      </c>
      <c r="E351" s="187" t="s">
        <v>41</v>
      </c>
      <c r="F351" s="189">
        <v>8</v>
      </c>
      <c r="G351" s="190" t="s">
        <v>263</v>
      </c>
      <c r="H351" s="187" t="s">
        <v>85</v>
      </c>
      <c r="I351" s="187" t="s">
        <v>86</v>
      </c>
      <c r="J351" s="191">
        <v>39149</v>
      </c>
      <c r="K351" s="195" t="s">
        <v>27</v>
      </c>
      <c r="N351" s="202" t="s">
        <v>10</v>
      </c>
      <c r="O351" s="203" t="s">
        <v>365</v>
      </c>
      <c r="P351" s="203" t="s">
        <v>366</v>
      </c>
      <c r="Q351" s="204" t="s">
        <v>13</v>
      </c>
    </row>
    <row r="352" spans="1:17">
      <c r="A352" s="186" t="str">
        <f>B352&amp;"_"&amp;COUNTIF($B$2:B352,B352)</f>
        <v>2189_1</v>
      </c>
      <c r="B352" s="195">
        <v>2189</v>
      </c>
      <c r="D352" s="187"/>
      <c r="E352" s="187" t="s">
        <v>298</v>
      </c>
      <c r="F352" s="189">
        <v>7</v>
      </c>
      <c r="G352" s="190" t="s">
        <v>299</v>
      </c>
      <c r="H352" s="187"/>
      <c r="I352" s="187"/>
    </row>
    <row r="353" spans="1:17">
      <c r="A353" s="186" t="str">
        <f>B353&amp;"_"&amp;COUNTIF($B$2:B353,B353)</f>
        <v>2189_2</v>
      </c>
      <c r="B353" s="195">
        <v>2189</v>
      </c>
      <c r="C353" s="195">
        <v>5</v>
      </c>
      <c r="D353" s="187" t="s">
        <v>300</v>
      </c>
      <c r="E353" s="187" t="s">
        <v>367</v>
      </c>
      <c r="F353" s="189">
        <v>7</v>
      </c>
      <c r="G353" s="190" t="s">
        <v>302</v>
      </c>
      <c r="H353" s="187" t="s">
        <v>85</v>
      </c>
      <c r="I353" s="187" t="s">
        <v>368</v>
      </c>
      <c r="J353" s="191" t="s">
        <v>369</v>
      </c>
      <c r="K353" s="195" t="s">
        <v>305</v>
      </c>
      <c r="L353" s="195" t="s">
        <v>74</v>
      </c>
    </row>
    <row r="354" spans="1:17">
      <c r="A354" s="186" t="str">
        <f>B354&amp;"_"&amp;COUNTIF($B$2:B354,B354)</f>
        <v>2190_1</v>
      </c>
      <c r="B354" s="195">
        <v>2190</v>
      </c>
      <c r="D354" s="187"/>
      <c r="E354" s="187" t="s">
        <v>309</v>
      </c>
      <c r="F354" s="189">
        <v>7</v>
      </c>
      <c r="G354" s="190" t="s">
        <v>307</v>
      </c>
      <c r="H354" s="187"/>
      <c r="I354" s="187"/>
    </row>
    <row r="355" spans="1:17">
      <c r="A355" s="186" t="str">
        <f>B355&amp;"_"&amp;COUNTIF($B$2:B355,B355)</f>
        <v>2190_2</v>
      </c>
      <c r="B355" s="195">
        <v>2190</v>
      </c>
      <c r="C355" s="195">
        <v>5</v>
      </c>
      <c r="D355" s="187" t="s">
        <v>308</v>
      </c>
      <c r="E355" s="187" t="s">
        <v>306</v>
      </c>
      <c r="F355" s="189">
        <v>7</v>
      </c>
      <c r="G355" s="190" t="s">
        <v>310</v>
      </c>
      <c r="H355" s="187" t="s">
        <v>111</v>
      </c>
      <c r="I355" s="187" t="s">
        <v>370</v>
      </c>
      <c r="J355" s="191" t="s">
        <v>369</v>
      </c>
      <c r="K355" s="195" t="s">
        <v>305</v>
      </c>
      <c r="L355" s="195" t="s">
        <v>74</v>
      </c>
      <c r="N355" s="198" t="s">
        <v>371</v>
      </c>
      <c r="O355" s="195" t="s">
        <v>372</v>
      </c>
      <c r="Q355" s="194">
        <v>300</v>
      </c>
    </row>
    <row r="356" spans="1:17">
      <c r="A356" s="186" t="str">
        <f>B356&amp;"_"&amp;COUNTIF($B$2:B356,B356)</f>
        <v>2191_1</v>
      </c>
      <c r="B356" s="195">
        <v>2191</v>
      </c>
      <c r="C356" s="195">
        <v>3</v>
      </c>
      <c r="D356" s="195" t="s">
        <v>330</v>
      </c>
      <c r="E356" s="195" t="s">
        <v>71</v>
      </c>
      <c r="F356" s="189">
        <v>300</v>
      </c>
      <c r="G356" s="197" t="s">
        <v>72</v>
      </c>
      <c r="H356" s="195">
        <v>1</v>
      </c>
      <c r="I356" s="195">
        <v>2400</v>
      </c>
      <c r="J356" s="191">
        <v>39147</v>
      </c>
      <c r="K356" s="195" t="s">
        <v>373</v>
      </c>
      <c r="M356" s="201" t="s">
        <v>374</v>
      </c>
    </row>
    <row r="357" spans="1:17">
      <c r="A357" s="186" t="str">
        <f>B357&amp;"_"&amp;COUNTIF($B$2:B357,B357)</f>
        <v>2192_1</v>
      </c>
      <c r="B357" s="195">
        <v>2192</v>
      </c>
      <c r="E357" s="196">
        <v>1350</v>
      </c>
      <c r="G357" s="197" t="s">
        <v>44</v>
      </c>
    </row>
    <row r="358" spans="1:17">
      <c r="A358" s="186" t="str">
        <f>B358&amp;"_"&amp;COUNTIF($B$2:B358,B358)</f>
        <v>2192_2</v>
      </c>
      <c r="B358" s="195">
        <v>2192</v>
      </c>
      <c r="E358" s="196">
        <v>725</v>
      </c>
      <c r="G358" s="197" t="s">
        <v>45</v>
      </c>
    </row>
    <row r="359" spans="1:17">
      <c r="A359" s="186" t="str">
        <f>B359&amp;"_"&amp;COUNTIF($B$2:B359,B359)</f>
        <v>2192_3</v>
      </c>
      <c r="B359" s="195">
        <v>2192</v>
      </c>
      <c r="E359" s="199">
        <v>100</v>
      </c>
      <c r="G359" s="197" t="s">
        <v>46</v>
      </c>
    </row>
    <row r="360" spans="1:17">
      <c r="A360" s="186" t="str">
        <f>B360&amp;"_"&amp;COUNTIF($B$2:B360,B360)</f>
        <v>2192_4</v>
      </c>
      <c r="B360" s="195">
        <v>2192</v>
      </c>
      <c r="E360" s="199">
        <v>60</v>
      </c>
      <c r="G360" s="197" t="s">
        <v>47</v>
      </c>
    </row>
    <row r="361" spans="1:17">
      <c r="A361" s="186" t="str">
        <f>B361&amp;"_"&amp;COUNTIF($B$2:B361,B361)</f>
        <v>2192_5</v>
      </c>
      <c r="B361" s="195">
        <v>2192</v>
      </c>
      <c r="C361" s="195">
        <v>1</v>
      </c>
      <c r="D361" s="195">
        <v>540006792</v>
      </c>
      <c r="E361" s="196">
        <v>203.71</v>
      </c>
      <c r="G361" s="197" t="s">
        <v>154</v>
      </c>
      <c r="J361" s="191" t="s">
        <v>375</v>
      </c>
    </row>
    <row r="362" spans="1:17">
      <c r="A362" s="186" t="str">
        <f>B362&amp;"_"&amp;COUNTIF($B$2:B362,B362)</f>
        <v>2193_1</v>
      </c>
      <c r="B362" s="195">
        <v>2193</v>
      </c>
      <c r="C362" s="195">
        <v>1</v>
      </c>
      <c r="D362" s="195">
        <v>540006792</v>
      </c>
      <c r="E362" s="196">
        <v>3396.8</v>
      </c>
      <c r="G362" s="197" t="s">
        <v>50</v>
      </c>
      <c r="J362" s="191" t="s">
        <v>376</v>
      </c>
    </row>
    <row r="363" spans="1:17">
      <c r="A363" s="186" t="str">
        <f>B363&amp;"_"&amp;COUNTIF($B$2:B363,B363)</f>
        <v>2194_1</v>
      </c>
      <c r="B363" s="195">
        <v>2194</v>
      </c>
      <c r="C363" s="195">
        <v>3</v>
      </c>
      <c r="D363" s="195" t="s">
        <v>377</v>
      </c>
      <c r="E363" s="195" t="s">
        <v>71</v>
      </c>
      <c r="F363" s="189">
        <v>300</v>
      </c>
      <c r="G363" s="197" t="s">
        <v>72</v>
      </c>
      <c r="H363" s="195">
        <v>1</v>
      </c>
      <c r="I363" s="195">
        <v>2400</v>
      </c>
      <c r="J363" s="191">
        <v>39154</v>
      </c>
      <c r="K363" s="195" t="s">
        <v>73</v>
      </c>
      <c r="L363" s="195" t="s">
        <v>74</v>
      </c>
    </row>
    <row r="364" spans="1:17">
      <c r="A364" s="186" t="str">
        <f>B364&amp;"_"&amp;COUNTIF($B$2:B364,B364)</f>
        <v>2195_1</v>
      </c>
      <c r="B364" s="195">
        <v>2195</v>
      </c>
      <c r="C364" s="195">
        <v>3</v>
      </c>
      <c r="D364" s="195" t="s">
        <v>378</v>
      </c>
      <c r="E364" s="195" t="s">
        <v>149</v>
      </c>
      <c r="F364" s="189">
        <v>100</v>
      </c>
      <c r="G364" s="197" t="s">
        <v>68</v>
      </c>
      <c r="H364" s="195">
        <v>1</v>
      </c>
      <c r="I364" s="195">
        <v>550</v>
      </c>
      <c r="J364" s="191">
        <v>39154</v>
      </c>
      <c r="K364" s="195" t="s">
        <v>73</v>
      </c>
      <c r="L364" s="195" t="s">
        <v>74</v>
      </c>
    </row>
    <row r="365" spans="1:17">
      <c r="A365" s="186" t="str">
        <f>B365&amp;"_"&amp;COUNTIF($B$2:B365,B365)</f>
        <v>2196_1</v>
      </c>
      <c r="B365" s="195">
        <v>2196</v>
      </c>
      <c r="C365" s="195">
        <v>1</v>
      </c>
      <c r="D365" s="195">
        <v>540008635</v>
      </c>
      <c r="E365" s="196"/>
      <c r="F365" s="189">
        <v>1</v>
      </c>
      <c r="G365" s="197" t="s">
        <v>379</v>
      </c>
      <c r="H365" s="195">
        <v>1</v>
      </c>
      <c r="J365" s="191">
        <v>39154</v>
      </c>
      <c r="K365" s="195" t="s">
        <v>27</v>
      </c>
    </row>
    <row r="366" spans="1:17">
      <c r="A366" s="186" t="str">
        <f>B366&amp;"_"&amp;COUNTIF($B$2:B366,B366)</f>
        <v>2197_1</v>
      </c>
      <c r="B366" s="187" t="s">
        <v>380</v>
      </c>
      <c r="E366" s="195" t="s">
        <v>381</v>
      </c>
      <c r="F366" s="189">
        <v>5</v>
      </c>
      <c r="G366" s="197" t="s">
        <v>358</v>
      </c>
      <c r="I366" s="200"/>
    </row>
    <row r="367" spans="1:17">
      <c r="A367" s="186" t="str">
        <f>B367&amp;"_"&amp;COUNTIF($B$2:B367,B367)</f>
        <v>2197_2</v>
      </c>
      <c r="B367" s="187" t="s">
        <v>380</v>
      </c>
      <c r="E367" s="195" t="s">
        <v>382</v>
      </c>
      <c r="F367" s="189">
        <v>5</v>
      </c>
      <c r="G367" s="197" t="s">
        <v>359</v>
      </c>
      <c r="I367" s="200"/>
    </row>
    <row r="368" spans="1:17">
      <c r="A368" s="186" t="str">
        <f>B368&amp;"_"&amp;COUNTIF($B$2:B368,B368)</f>
        <v>2197_3</v>
      </c>
      <c r="B368" s="187" t="s">
        <v>380</v>
      </c>
      <c r="C368" s="195">
        <v>7</v>
      </c>
      <c r="E368" s="196" t="s">
        <v>383</v>
      </c>
      <c r="F368" s="189">
        <v>2</v>
      </c>
      <c r="G368" s="197" t="s">
        <v>142</v>
      </c>
      <c r="H368" s="195">
        <v>1</v>
      </c>
      <c r="I368" s="200"/>
      <c r="J368" s="191">
        <v>39155</v>
      </c>
      <c r="K368" s="195" t="s">
        <v>33</v>
      </c>
      <c r="L368" s="195" t="s">
        <v>74</v>
      </c>
      <c r="N368" s="198" t="s">
        <v>182</v>
      </c>
      <c r="O368" s="195" t="s">
        <v>183</v>
      </c>
      <c r="Q368" s="194">
        <v>60</v>
      </c>
    </row>
    <row r="369" spans="1:15">
      <c r="A369" s="186" t="str">
        <f>B369&amp;"_"&amp;COUNTIF($B$2:B369,B369)</f>
        <v>2198_1</v>
      </c>
      <c r="B369" s="195">
        <v>2198</v>
      </c>
      <c r="C369" s="195">
        <v>1</v>
      </c>
      <c r="D369" s="195">
        <v>540005903</v>
      </c>
      <c r="F369" s="189">
        <v>2</v>
      </c>
      <c r="G369" s="197" t="s">
        <v>59</v>
      </c>
      <c r="H369" s="195">
        <v>2</v>
      </c>
      <c r="J369" s="191">
        <v>39157</v>
      </c>
      <c r="K369" s="195" t="s">
        <v>27</v>
      </c>
    </row>
    <row r="370" spans="1:15">
      <c r="A370" s="186" t="str">
        <f>B370&amp;"_"&amp;COUNTIF($B$2:B370,B370)</f>
        <v>2199_1</v>
      </c>
      <c r="B370" s="187" t="s">
        <v>29</v>
      </c>
      <c r="D370" s="187"/>
      <c r="E370" s="187" t="s">
        <v>19</v>
      </c>
      <c r="F370" s="189">
        <v>4</v>
      </c>
      <c r="G370" s="190" t="s">
        <v>241</v>
      </c>
      <c r="H370" s="187"/>
      <c r="I370" s="187"/>
      <c r="K370" s="187"/>
      <c r="L370" s="187"/>
      <c r="N370" s="193"/>
      <c r="O370" s="187"/>
    </row>
    <row r="371" spans="1:15">
      <c r="A371" s="186" t="str">
        <f>B371&amp;"_"&amp;COUNTIF($B$2:B371,B371)</f>
        <v>2199_2</v>
      </c>
      <c r="B371" s="187" t="s">
        <v>29</v>
      </c>
      <c r="C371" s="195">
        <v>1</v>
      </c>
      <c r="D371" s="187" t="s">
        <v>353</v>
      </c>
      <c r="E371" s="187" t="s">
        <v>22</v>
      </c>
      <c r="F371" s="189">
        <v>4</v>
      </c>
      <c r="G371" s="190" t="s">
        <v>242</v>
      </c>
      <c r="H371" s="187" t="s">
        <v>35</v>
      </c>
      <c r="I371" s="187" t="s">
        <v>113</v>
      </c>
      <c r="J371" s="191">
        <v>39157</v>
      </c>
      <c r="K371" s="195" t="s">
        <v>27</v>
      </c>
      <c r="L371" s="187"/>
      <c r="N371" s="193"/>
      <c r="O371" s="187"/>
    </row>
    <row r="372" spans="1:15">
      <c r="A372" s="186" t="str">
        <f>B372&amp;"_"&amp;COUNTIF($B$2:B372,B372)</f>
        <v>2200_1</v>
      </c>
      <c r="B372" s="187" t="s">
        <v>384</v>
      </c>
      <c r="D372" s="187"/>
      <c r="E372" s="187" t="s">
        <v>39</v>
      </c>
      <c r="F372" s="189">
        <v>4</v>
      </c>
      <c r="G372" s="190" t="s">
        <v>262</v>
      </c>
      <c r="H372" s="187"/>
      <c r="I372" s="187"/>
      <c r="K372" s="187"/>
    </row>
    <row r="373" spans="1:15">
      <c r="A373" s="186" t="str">
        <f>B373&amp;"_"&amp;COUNTIF($B$2:B373,B373)</f>
        <v>2200_2</v>
      </c>
      <c r="B373" s="187" t="s">
        <v>384</v>
      </c>
      <c r="C373" s="195">
        <v>1</v>
      </c>
      <c r="D373" s="187" t="s">
        <v>273</v>
      </c>
      <c r="E373" s="187" t="s">
        <v>41</v>
      </c>
      <c r="F373" s="189">
        <v>4</v>
      </c>
      <c r="G373" s="190" t="s">
        <v>263</v>
      </c>
      <c r="H373" s="187" t="s">
        <v>35</v>
      </c>
      <c r="I373" s="187" t="s">
        <v>113</v>
      </c>
      <c r="J373" s="191">
        <v>39157</v>
      </c>
      <c r="K373" s="195" t="s">
        <v>27</v>
      </c>
    </row>
    <row r="374" spans="1:15">
      <c r="A374" s="186" t="str">
        <f>B374&amp;"_"&amp;COUNTIF($B$2:B374,B374)</f>
        <v>2201_1</v>
      </c>
      <c r="B374" s="195">
        <v>2201</v>
      </c>
      <c r="E374" s="187" t="s">
        <v>64</v>
      </c>
      <c r="F374" s="189">
        <v>192</v>
      </c>
      <c r="G374" s="190" t="s">
        <v>65</v>
      </c>
    </row>
    <row r="375" spans="1:15">
      <c r="A375" s="186" t="str">
        <f>B375&amp;"_"&amp;COUNTIF($B$2:B375,B375)</f>
        <v>2201_2</v>
      </c>
      <c r="B375" s="195">
        <v>2201</v>
      </c>
      <c r="E375" s="187" t="s">
        <v>62</v>
      </c>
      <c r="F375" s="189">
        <v>328</v>
      </c>
      <c r="G375" s="190" t="s">
        <v>63</v>
      </c>
    </row>
    <row r="376" spans="1:15">
      <c r="A376" s="186" t="str">
        <f>B376&amp;"_"&amp;COUNTIF($B$2:B376,B376)</f>
        <v>2201_3</v>
      </c>
      <c r="B376" s="195">
        <v>2201</v>
      </c>
      <c r="C376" s="195">
        <v>1</v>
      </c>
      <c r="D376" s="187" t="s">
        <v>264</v>
      </c>
      <c r="E376" s="187" t="s">
        <v>67</v>
      </c>
      <c r="F376" s="189">
        <v>50</v>
      </c>
      <c r="G376" s="190" t="s">
        <v>68</v>
      </c>
      <c r="H376" s="195">
        <v>7</v>
      </c>
      <c r="I376" s="200"/>
      <c r="J376" s="191">
        <v>39157</v>
      </c>
      <c r="K376" s="195" t="s">
        <v>27</v>
      </c>
    </row>
    <row r="377" spans="1:15">
      <c r="A377" s="186" t="str">
        <f>B377&amp;"_"&amp;COUNTIF($B$2:B377,B377)</f>
        <v>2202_1</v>
      </c>
      <c r="B377" s="187" t="s">
        <v>385</v>
      </c>
      <c r="C377" s="195">
        <v>6</v>
      </c>
      <c r="D377" s="195">
        <v>340019356</v>
      </c>
      <c r="F377" s="189">
        <v>2</v>
      </c>
      <c r="G377" s="197" t="s">
        <v>386</v>
      </c>
      <c r="H377" s="195">
        <v>1</v>
      </c>
      <c r="I377" s="200"/>
      <c r="J377" s="191">
        <v>39158</v>
      </c>
      <c r="K377" s="195" t="s">
        <v>27</v>
      </c>
      <c r="M377" s="192">
        <v>290</v>
      </c>
    </row>
    <row r="378" spans="1:15">
      <c r="A378" s="186" t="str">
        <f>B378&amp;"_"&amp;COUNTIF($B$2:B378,B378)</f>
        <v>2203_1</v>
      </c>
      <c r="B378" s="195">
        <v>2203</v>
      </c>
      <c r="C378" s="195">
        <v>3</v>
      </c>
      <c r="D378" s="187" t="s">
        <v>387</v>
      </c>
      <c r="E378" s="187"/>
      <c r="F378" s="189">
        <v>1</v>
      </c>
      <c r="G378" s="190" t="s">
        <v>388</v>
      </c>
      <c r="I378" s="200"/>
      <c r="J378" s="191">
        <v>39160</v>
      </c>
      <c r="K378" s="195" t="s">
        <v>27</v>
      </c>
      <c r="M378" s="192">
        <v>563</v>
      </c>
    </row>
    <row r="379" spans="1:15">
      <c r="A379" s="186" t="str">
        <f>B379&amp;"_"&amp;COUNTIF($B$2:B379,B379)</f>
        <v>2204_1</v>
      </c>
      <c r="B379" s="195">
        <v>2204</v>
      </c>
      <c r="C379" s="195">
        <v>3</v>
      </c>
      <c r="D379" s="187" t="s">
        <v>389</v>
      </c>
      <c r="E379" s="187"/>
      <c r="F379" s="189">
        <v>10</v>
      </c>
      <c r="G379" s="190" t="s">
        <v>390</v>
      </c>
      <c r="I379" s="200"/>
      <c r="J379" s="191">
        <v>39160</v>
      </c>
      <c r="K379" s="195" t="s">
        <v>27</v>
      </c>
      <c r="M379" s="192" t="s">
        <v>391</v>
      </c>
    </row>
    <row r="380" spans="1:15">
      <c r="A380" s="186" t="str">
        <f>B380&amp;"_"&amp;COUNTIF($B$2:B380,B380)</f>
        <v>2205_1</v>
      </c>
      <c r="B380" s="195">
        <v>2205</v>
      </c>
      <c r="E380" s="195">
        <v>315221</v>
      </c>
      <c r="F380" s="189">
        <v>16</v>
      </c>
      <c r="G380" s="197" t="s">
        <v>325</v>
      </c>
      <c r="I380" s="200"/>
    </row>
    <row r="381" spans="1:15">
      <c r="A381" s="186" t="str">
        <f>B381&amp;"_"&amp;COUNTIF($B$2:B381,B381)</f>
        <v>2205_2</v>
      </c>
      <c r="B381" s="195">
        <v>2205</v>
      </c>
      <c r="E381" s="195">
        <v>336152</v>
      </c>
      <c r="F381" s="189">
        <v>36</v>
      </c>
      <c r="G381" s="197" t="s">
        <v>326</v>
      </c>
      <c r="I381" s="200"/>
    </row>
    <row r="382" spans="1:15">
      <c r="A382" s="186" t="str">
        <f>B382&amp;"_"&amp;COUNTIF($B$2:B382,B382)</f>
        <v>2205_3</v>
      </c>
      <c r="B382" s="195">
        <v>2205</v>
      </c>
      <c r="E382" s="195">
        <v>364561</v>
      </c>
      <c r="F382" s="189">
        <v>36</v>
      </c>
      <c r="G382" s="190" t="s">
        <v>327</v>
      </c>
      <c r="I382" s="200"/>
    </row>
    <row r="383" spans="1:15">
      <c r="A383" s="186" t="str">
        <f>B383&amp;"_"&amp;COUNTIF($B$2:B383,B383)</f>
        <v>2205_4</v>
      </c>
      <c r="B383" s="195">
        <v>2205</v>
      </c>
      <c r="C383" s="195">
        <v>17</v>
      </c>
      <c r="D383" s="195" t="s">
        <v>328</v>
      </c>
      <c r="F383" s="189">
        <v>16</v>
      </c>
      <c r="G383" s="190" t="s">
        <v>329</v>
      </c>
      <c r="H383" s="195">
        <v>13</v>
      </c>
      <c r="I383" s="200">
        <v>54000</v>
      </c>
      <c r="J383" s="191">
        <v>39161</v>
      </c>
      <c r="K383" s="195" t="s">
        <v>120</v>
      </c>
      <c r="L383" s="195" t="s">
        <v>74</v>
      </c>
    </row>
    <row r="384" spans="1:15">
      <c r="A384" s="186" t="str">
        <f>B384&amp;"_"&amp;COUNTIF($B$2:B384,B384)</f>
        <v>2206_1</v>
      </c>
      <c r="B384" s="187" t="s">
        <v>392</v>
      </c>
      <c r="C384" s="195">
        <v>2</v>
      </c>
      <c r="D384" s="195">
        <v>340017280</v>
      </c>
      <c r="F384" s="189">
        <v>6</v>
      </c>
      <c r="G384" s="197" t="s">
        <v>108</v>
      </c>
      <c r="H384" s="195">
        <v>7</v>
      </c>
      <c r="I384" s="200">
        <v>21120</v>
      </c>
      <c r="J384" s="191">
        <v>39161</v>
      </c>
      <c r="K384" s="195" t="s">
        <v>27</v>
      </c>
    </row>
    <row r="385" spans="1:15">
      <c r="A385" s="186" t="str">
        <f>B385&amp;"_"&amp;COUNTIF($B$2:B385,B385)</f>
        <v>2207_1</v>
      </c>
      <c r="B385" s="195">
        <v>2207</v>
      </c>
      <c r="E385" s="195" t="s">
        <v>393</v>
      </c>
      <c r="F385" s="189">
        <v>12</v>
      </c>
      <c r="G385" s="197" t="s">
        <v>358</v>
      </c>
      <c r="I385" s="200"/>
    </row>
    <row r="386" spans="1:15">
      <c r="A386" s="186" t="str">
        <f>B386&amp;"_"&amp;COUNTIF($B$2:B386,B386)</f>
        <v>2207_2</v>
      </c>
      <c r="B386" s="195">
        <v>2207</v>
      </c>
      <c r="C386" s="195">
        <v>7</v>
      </c>
      <c r="E386" s="195" t="s">
        <v>394</v>
      </c>
      <c r="F386" s="189">
        <v>3</v>
      </c>
      <c r="G386" s="197" t="s">
        <v>359</v>
      </c>
      <c r="H386" s="195">
        <v>1</v>
      </c>
      <c r="I386" s="200"/>
      <c r="J386" s="191">
        <v>39161</v>
      </c>
      <c r="K386" s="195" t="s">
        <v>33</v>
      </c>
      <c r="L386" s="195" t="s">
        <v>74</v>
      </c>
    </row>
    <row r="387" spans="1:15">
      <c r="A387" s="186" t="str">
        <f>B387&amp;"_"&amp;COUNTIF($B$2:B387,B387)</f>
        <v>2208_1</v>
      </c>
      <c r="B387" s="187" t="s">
        <v>395</v>
      </c>
      <c r="D387" s="187"/>
      <c r="E387" s="187" t="s">
        <v>19</v>
      </c>
      <c r="F387" s="189">
        <v>8</v>
      </c>
      <c r="G387" s="190" t="s">
        <v>241</v>
      </c>
      <c r="H387" s="187"/>
      <c r="I387" s="187"/>
      <c r="K387" s="187"/>
      <c r="L387" s="187"/>
      <c r="N387" s="193"/>
      <c r="O387" s="187"/>
    </row>
    <row r="388" spans="1:15">
      <c r="A388" s="186" t="str">
        <f>B388&amp;"_"&amp;COUNTIF($B$2:B388,B388)</f>
        <v>2208_2</v>
      </c>
      <c r="B388" s="187" t="s">
        <v>395</v>
      </c>
      <c r="C388" s="195">
        <v>1</v>
      </c>
      <c r="D388" s="187" t="s">
        <v>353</v>
      </c>
      <c r="E388" s="187" t="s">
        <v>22</v>
      </c>
      <c r="F388" s="189">
        <v>8</v>
      </c>
      <c r="G388" s="190" t="s">
        <v>242</v>
      </c>
      <c r="H388" s="187" t="s">
        <v>85</v>
      </c>
      <c r="I388" s="187" t="s">
        <v>86</v>
      </c>
      <c r="J388" s="191">
        <v>39163</v>
      </c>
      <c r="K388" s="195" t="s">
        <v>27</v>
      </c>
      <c r="L388" s="187"/>
      <c r="N388" s="193"/>
      <c r="O388" s="187"/>
    </row>
    <row r="389" spans="1:15">
      <c r="A389" s="186" t="str">
        <f>B389&amp;"_"&amp;COUNTIF($B$2:B389,B389)</f>
        <v>2209_1</v>
      </c>
      <c r="B389" s="187" t="s">
        <v>396</v>
      </c>
      <c r="D389" s="187"/>
      <c r="E389" s="187" t="s">
        <v>39</v>
      </c>
      <c r="F389" s="189">
        <v>2</v>
      </c>
      <c r="G389" s="190" t="s">
        <v>262</v>
      </c>
      <c r="H389" s="187"/>
      <c r="I389" s="187"/>
      <c r="K389" s="187"/>
    </row>
    <row r="390" spans="1:15">
      <c r="A390" s="186" t="str">
        <f>B390&amp;"_"&amp;COUNTIF($B$2:B390,B390)</f>
        <v>2209_2</v>
      </c>
      <c r="B390" s="187" t="s">
        <v>396</v>
      </c>
      <c r="C390" s="195">
        <v>1</v>
      </c>
      <c r="D390" s="187" t="s">
        <v>273</v>
      </c>
      <c r="E390" s="187" t="s">
        <v>41</v>
      </c>
      <c r="F390" s="189">
        <v>2</v>
      </c>
      <c r="G390" s="190" t="s">
        <v>263</v>
      </c>
      <c r="H390" s="187" t="s">
        <v>31</v>
      </c>
      <c r="I390" s="187" t="s">
        <v>159</v>
      </c>
      <c r="J390" s="191">
        <v>39163</v>
      </c>
      <c r="K390" s="195" t="s">
        <v>27</v>
      </c>
    </row>
    <row r="391" spans="1:15">
      <c r="A391" s="186" t="str">
        <f>B391&amp;"_"&amp;COUNTIF($B$2:B391,B391)</f>
        <v>2210_1</v>
      </c>
      <c r="B391" s="195">
        <v>2210</v>
      </c>
      <c r="C391" s="195">
        <v>1</v>
      </c>
      <c r="D391" s="195">
        <v>540005903</v>
      </c>
      <c r="F391" s="189">
        <v>2</v>
      </c>
      <c r="G391" s="197" t="s">
        <v>59</v>
      </c>
      <c r="H391" s="195">
        <v>2</v>
      </c>
      <c r="J391" s="191">
        <v>39163</v>
      </c>
      <c r="K391" s="195" t="s">
        <v>27</v>
      </c>
    </row>
    <row r="392" spans="1:15">
      <c r="A392" s="186" t="str">
        <f>B392&amp;"_"&amp;COUNTIF($B$2:B392,B392)</f>
        <v>2211_1</v>
      </c>
      <c r="B392" s="195">
        <v>2211</v>
      </c>
      <c r="C392" s="195">
        <v>1</v>
      </c>
      <c r="D392" s="187" t="s">
        <v>284</v>
      </c>
      <c r="E392" s="187"/>
      <c r="F392" s="189">
        <v>36</v>
      </c>
      <c r="G392" s="190" t="s">
        <v>60</v>
      </c>
      <c r="H392" s="195">
        <v>1</v>
      </c>
      <c r="I392" s="200"/>
      <c r="J392" s="191">
        <v>39163</v>
      </c>
      <c r="K392" s="195" t="s">
        <v>27</v>
      </c>
    </row>
    <row r="393" spans="1:15">
      <c r="A393" s="186" t="str">
        <f>B393&amp;"_"&amp;COUNTIF($B$2:B393,B393)</f>
        <v>2212_1</v>
      </c>
      <c r="B393" s="195">
        <v>2212</v>
      </c>
      <c r="E393" s="195" t="s">
        <v>397</v>
      </c>
      <c r="F393" s="189">
        <v>4</v>
      </c>
      <c r="G393" s="197" t="s">
        <v>358</v>
      </c>
      <c r="I393" s="200"/>
    </row>
    <row r="394" spans="1:15">
      <c r="A394" s="186" t="str">
        <f>B394&amp;"_"&amp;COUNTIF($B$2:B394,B394)</f>
        <v>2212_2</v>
      </c>
      <c r="B394" s="195">
        <v>2212</v>
      </c>
      <c r="C394" s="195">
        <v>7</v>
      </c>
      <c r="E394" s="195" t="s">
        <v>398</v>
      </c>
      <c r="F394" s="189">
        <v>8</v>
      </c>
      <c r="G394" s="197" t="s">
        <v>359</v>
      </c>
      <c r="H394" s="195">
        <v>1</v>
      </c>
      <c r="I394" s="200"/>
      <c r="J394" s="191">
        <v>39163</v>
      </c>
      <c r="K394" s="195" t="s">
        <v>33</v>
      </c>
      <c r="L394" s="195" t="s">
        <v>74</v>
      </c>
    </row>
    <row r="395" spans="1:15">
      <c r="A395" s="186" t="str">
        <f>B395&amp;"_"&amp;COUNTIF($B$2:B395,B395)</f>
        <v>2213_1</v>
      </c>
      <c r="B395" s="195">
        <v>2213</v>
      </c>
      <c r="C395" s="195">
        <v>3</v>
      </c>
      <c r="D395" s="195" t="s">
        <v>377</v>
      </c>
      <c r="E395" s="195" t="s">
        <v>71</v>
      </c>
      <c r="F395" s="189">
        <v>300</v>
      </c>
      <c r="G395" s="197" t="s">
        <v>72</v>
      </c>
      <c r="H395" s="195">
        <v>1</v>
      </c>
      <c r="I395" s="195">
        <v>2400</v>
      </c>
      <c r="J395" s="191">
        <v>39163</v>
      </c>
      <c r="K395" s="195" t="s">
        <v>73</v>
      </c>
      <c r="L395" s="195" t="s">
        <v>74</v>
      </c>
    </row>
    <row r="396" spans="1:15">
      <c r="A396" s="186" t="str">
        <f>B396&amp;"_"&amp;COUNTIF($B$2:B396,B396)</f>
        <v>2214_1</v>
      </c>
      <c r="B396" s="195">
        <v>2214</v>
      </c>
      <c r="C396" s="195">
        <v>1</v>
      </c>
      <c r="D396" s="195">
        <v>540008939</v>
      </c>
      <c r="F396" s="189">
        <v>1</v>
      </c>
      <c r="G396" s="197" t="s">
        <v>399</v>
      </c>
      <c r="H396" s="195">
        <v>1</v>
      </c>
      <c r="I396" s="200"/>
      <c r="J396" s="191">
        <v>39168</v>
      </c>
      <c r="K396" s="195" t="s">
        <v>27</v>
      </c>
      <c r="M396" s="192">
        <v>8750.56</v>
      </c>
    </row>
    <row r="397" spans="1:15">
      <c r="A397" s="186" t="str">
        <f>B397&amp;"_"&amp;COUNTIF($B$2:B397,B397)</f>
        <v>2215_1</v>
      </c>
      <c r="B397" s="195">
        <v>2215</v>
      </c>
      <c r="C397" s="195">
        <v>3</v>
      </c>
      <c r="D397" s="195" t="s">
        <v>400</v>
      </c>
      <c r="E397" s="195" t="s">
        <v>71</v>
      </c>
      <c r="F397" s="189">
        <v>300</v>
      </c>
      <c r="G397" s="197" t="s">
        <v>72</v>
      </c>
      <c r="H397" s="195">
        <v>1</v>
      </c>
      <c r="I397" s="195">
        <v>2400</v>
      </c>
      <c r="J397" s="191">
        <v>39170</v>
      </c>
      <c r="K397" s="195" t="s">
        <v>73</v>
      </c>
      <c r="L397" s="195" t="s">
        <v>74</v>
      </c>
    </row>
    <row r="398" spans="1:15">
      <c r="A398" s="186" t="str">
        <f>B398&amp;"_"&amp;COUNTIF($B$2:B398,B398)</f>
        <v>2216_1</v>
      </c>
      <c r="B398" s="195">
        <v>2216</v>
      </c>
      <c r="C398" s="195">
        <v>13</v>
      </c>
      <c r="D398" s="187" t="s">
        <v>257</v>
      </c>
      <c r="E398" s="187"/>
      <c r="F398" s="189">
        <v>1</v>
      </c>
      <c r="G398" s="190" t="s">
        <v>204</v>
      </c>
      <c r="H398" s="187" t="s">
        <v>31</v>
      </c>
      <c r="I398" s="187"/>
      <c r="J398" s="191">
        <v>39175</v>
      </c>
      <c r="K398" s="195" t="s">
        <v>33</v>
      </c>
      <c r="L398" s="195" t="s">
        <v>74</v>
      </c>
      <c r="M398" s="192">
        <v>53</v>
      </c>
    </row>
    <row r="399" spans="1:15">
      <c r="A399" s="186" t="str">
        <f>B399&amp;"_"&amp;COUNTIF($B$2:B399,B399)</f>
        <v>2217_1</v>
      </c>
      <c r="B399" s="195">
        <v>2217</v>
      </c>
      <c r="E399" s="187" t="s">
        <v>401</v>
      </c>
      <c r="F399" s="189">
        <v>2</v>
      </c>
      <c r="G399" s="190" t="s">
        <v>242</v>
      </c>
      <c r="H399" s="187"/>
      <c r="I399" s="187"/>
    </row>
    <row r="400" spans="1:15">
      <c r="A400" s="186" t="str">
        <f>B400&amp;"_"&amp;COUNTIF($B$2:B400,B400)</f>
        <v>2217_2</v>
      </c>
      <c r="B400" s="195">
        <v>2217</v>
      </c>
      <c r="E400" s="187" t="s">
        <v>402</v>
      </c>
      <c r="F400" s="189">
        <v>4</v>
      </c>
      <c r="G400" s="190" t="s">
        <v>403</v>
      </c>
      <c r="H400" s="187"/>
      <c r="I400" s="187"/>
    </row>
    <row r="401" spans="1:17">
      <c r="A401" s="186" t="str">
        <f>B401&amp;"_"&amp;COUNTIF($B$2:B401,B401)</f>
        <v>2217_3</v>
      </c>
      <c r="B401" s="195">
        <v>2217</v>
      </c>
      <c r="E401" s="187" t="s">
        <v>404</v>
      </c>
      <c r="F401" s="189">
        <v>8</v>
      </c>
      <c r="G401" s="190" t="s">
        <v>405</v>
      </c>
      <c r="H401" s="187"/>
      <c r="I401" s="187"/>
    </row>
    <row r="402" spans="1:17">
      <c r="A402" s="186" t="str">
        <f>B402&amp;"_"&amp;COUNTIF($B$2:B402,B402)</f>
        <v>2217_4</v>
      </c>
      <c r="B402" s="195">
        <v>2217</v>
      </c>
      <c r="E402" s="187" t="s">
        <v>406</v>
      </c>
      <c r="F402" s="189">
        <v>6</v>
      </c>
      <c r="G402" s="190" t="s">
        <v>407</v>
      </c>
      <c r="H402" s="187"/>
      <c r="I402" s="187"/>
    </row>
    <row r="403" spans="1:17">
      <c r="A403" s="186" t="str">
        <f>B403&amp;"_"&amp;COUNTIF($B$2:B403,B403)</f>
        <v>2217_5</v>
      </c>
      <c r="B403" s="195">
        <v>2217</v>
      </c>
      <c r="C403" s="195">
        <v>1</v>
      </c>
      <c r="D403" s="195">
        <v>540009001</v>
      </c>
      <c r="E403" s="187" t="s">
        <v>408</v>
      </c>
      <c r="F403" s="189">
        <v>4</v>
      </c>
      <c r="G403" s="190" t="s">
        <v>241</v>
      </c>
      <c r="H403" s="187" t="s">
        <v>111</v>
      </c>
      <c r="I403" s="187" t="s">
        <v>112</v>
      </c>
      <c r="J403" s="191">
        <v>39175</v>
      </c>
      <c r="K403" s="195" t="s">
        <v>27</v>
      </c>
    </row>
    <row r="404" spans="1:17">
      <c r="A404" s="186" t="str">
        <f>B404&amp;"_"&amp;COUNTIF($B$2:B404,B404)</f>
        <v>2218_1</v>
      </c>
      <c r="B404" s="195">
        <v>2218</v>
      </c>
      <c r="E404" s="187" t="s">
        <v>409</v>
      </c>
      <c r="F404" s="189">
        <v>4</v>
      </c>
      <c r="G404" s="190" t="s">
        <v>262</v>
      </c>
    </row>
    <row r="405" spans="1:17">
      <c r="A405" s="186" t="str">
        <f>B405&amp;"_"&amp;COUNTIF($B$2:B405,B405)</f>
        <v>2218_2</v>
      </c>
      <c r="B405" s="195">
        <v>2218</v>
      </c>
      <c r="C405" s="195">
        <v>1</v>
      </c>
      <c r="D405" s="195">
        <v>540009012</v>
      </c>
      <c r="E405" s="187" t="s">
        <v>410</v>
      </c>
      <c r="F405" s="189">
        <v>4</v>
      </c>
      <c r="G405" s="190" t="s">
        <v>263</v>
      </c>
      <c r="H405" s="195">
        <v>2</v>
      </c>
      <c r="I405" s="200">
        <v>6000</v>
      </c>
      <c r="J405" s="191">
        <v>39175</v>
      </c>
      <c r="K405" s="195" t="s">
        <v>27</v>
      </c>
    </row>
    <row r="406" spans="1:17">
      <c r="A406" s="186" t="str">
        <f>B406&amp;"_"&amp;COUNTIF($B$2:B406,B406)</f>
        <v>2219_1</v>
      </c>
      <c r="B406" s="195">
        <v>2219</v>
      </c>
      <c r="C406" s="195">
        <v>1</v>
      </c>
      <c r="D406" s="195" t="s">
        <v>411</v>
      </c>
      <c r="E406" s="195" t="s">
        <v>412</v>
      </c>
      <c r="F406" s="189">
        <v>29</v>
      </c>
      <c r="G406" s="205" t="s">
        <v>413</v>
      </c>
      <c r="H406" s="195">
        <v>1</v>
      </c>
      <c r="J406" s="191">
        <v>39175</v>
      </c>
      <c r="K406" s="195" t="s">
        <v>27</v>
      </c>
    </row>
    <row r="407" spans="1:17">
      <c r="A407" s="186" t="str">
        <f>B407&amp;"_"&amp;COUNTIF($B$2:B407,B407)</f>
        <v>2220_1</v>
      </c>
      <c r="B407" s="195">
        <v>2220</v>
      </c>
      <c r="C407" s="195">
        <v>1</v>
      </c>
      <c r="D407" s="187" t="s">
        <v>264</v>
      </c>
      <c r="E407" s="187" t="s">
        <v>62</v>
      </c>
      <c r="F407" s="189">
        <v>328</v>
      </c>
      <c r="G407" s="190" t="s">
        <v>63</v>
      </c>
      <c r="H407" s="195">
        <v>2</v>
      </c>
      <c r="J407" s="191">
        <v>39175</v>
      </c>
      <c r="K407" s="195" t="s">
        <v>27</v>
      </c>
    </row>
    <row r="408" spans="1:17">
      <c r="A408" s="186" t="str">
        <f>B408&amp;"_"&amp;COUNTIF($B$2:B408,B408)</f>
        <v>2221_1</v>
      </c>
      <c r="B408" s="195">
        <v>2221</v>
      </c>
      <c r="C408" s="195">
        <v>3</v>
      </c>
      <c r="D408" s="195">
        <v>340017109</v>
      </c>
      <c r="F408" s="189">
        <v>12</v>
      </c>
      <c r="G408" s="197" t="s">
        <v>414</v>
      </c>
      <c r="H408" s="195">
        <v>12</v>
      </c>
      <c r="I408" s="200">
        <v>33000</v>
      </c>
      <c r="J408" s="191">
        <v>39176</v>
      </c>
      <c r="K408" s="195" t="s">
        <v>73</v>
      </c>
      <c r="L408" s="195" t="s">
        <v>74</v>
      </c>
      <c r="N408" s="198" t="s">
        <v>415</v>
      </c>
      <c r="O408" s="195" t="s">
        <v>416</v>
      </c>
      <c r="Q408" s="194">
        <v>1200</v>
      </c>
    </row>
    <row r="409" spans="1:17">
      <c r="A409" s="186" t="str">
        <f>B409&amp;"_"&amp;COUNTIF($B$2:B409,B409)</f>
        <v>2222_1</v>
      </c>
      <c r="B409" s="195">
        <v>2222</v>
      </c>
      <c r="C409" s="195">
        <v>3</v>
      </c>
      <c r="D409" s="195" t="s">
        <v>400</v>
      </c>
      <c r="E409" s="195" t="s">
        <v>71</v>
      </c>
      <c r="F409" s="189">
        <v>300</v>
      </c>
      <c r="G409" s="197" t="s">
        <v>72</v>
      </c>
      <c r="H409" s="195">
        <v>1</v>
      </c>
      <c r="I409" s="195">
        <v>2400</v>
      </c>
      <c r="J409" s="191">
        <v>39177</v>
      </c>
      <c r="K409" s="195" t="s">
        <v>73</v>
      </c>
      <c r="L409" s="195" t="s">
        <v>74</v>
      </c>
    </row>
    <row r="410" spans="1:17">
      <c r="A410" s="186" t="str">
        <f>B410&amp;"_"&amp;COUNTIF($B$2:B410,B410)</f>
        <v>2223_1</v>
      </c>
      <c r="B410" s="195">
        <v>2223</v>
      </c>
      <c r="C410" s="195">
        <v>2</v>
      </c>
      <c r="D410" s="195" t="s">
        <v>417</v>
      </c>
      <c r="F410" s="189">
        <v>1</v>
      </c>
      <c r="G410" s="197" t="s">
        <v>418</v>
      </c>
      <c r="H410" s="195">
        <v>1</v>
      </c>
      <c r="J410" s="191">
        <v>39178</v>
      </c>
      <c r="K410" s="195" t="s">
        <v>27</v>
      </c>
      <c r="M410" s="192">
        <v>1648</v>
      </c>
    </row>
    <row r="411" spans="1:17">
      <c r="A411" s="186" t="str">
        <f>B411&amp;"_"&amp;COUNTIF($B$2:B411,B411)</f>
        <v>2224_1</v>
      </c>
      <c r="B411" s="195">
        <v>2224</v>
      </c>
      <c r="C411" s="195">
        <v>1</v>
      </c>
      <c r="D411" s="195">
        <v>540009313</v>
      </c>
      <c r="F411" s="189">
        <v>1</v>
      </c>
      <c r="G411" s="197" t="s">
        <v>419</v>
      </c>
      <c r="J411" s="191">
        <v>39182</v>
      </c>
      <c r="K411" s="195" t="s">
        <v>27</v>
      </c>
      <c r="M411" s="192">
        <v>3029.04</v>
      </c>
    </row>
    <row r="412" spans="1:17">
      <c r="A412" s="186" t="str">
        <f>B412&amp;"_"&amp;COUNTIF($B$2:B412,B412)</f>
        <v>2225_1</v>
      </c>
      <c r="B412" s="195">
        <v>2225</v>
      </c>
      <c r="F412" s="189">
        <v>1</v>
      </c>
      <c r="G412" s="197" t="s">
        <v>420</v>
      </c>
      <c r="M412" s="192">
        <v>20223.16</v>
      </c>
    </row>
    <row r="413" spans="1:17">
      <c r="A413" s="186" t="str">
        <f>B413&amp;"_"&amp;COUNTIF($B$2:B413,B413)</f>
        <v>2225_2</v>
      </c>
      <c r="B413" s="195">
        <v>2225</v>
      </c>
      <c r="C413" s="195">
        <v>1</v>
      </c>
      <c r="D413" s="195">
        <v>540009309</v>
      </c>
      <c r="F413" s="189">
        <v>1</v>
      </c>
      <c r="G413" s="197" t="s">
        <v>421</v>
      </c>
      <c r="H413" s="195">
        <v>7</v>
      </c>
      <c r="I413" s="200">
        <v>32000</v>
      </c>
      <c r="J413" s="191">
        <v>39182</v>
      </c>
      <c r="K413" s="195" t="s">
        <v>27</v>
      </c>
      <c r="M413" s="192">
        <v>3346.25</v>
      </c>
    </row>
    <row r="414" spans="1:17">
      <c r="A414" s="186" t="str">
        <f>B414&amp;"_"&amp;COUNTIF($B$2:B414,B414)</f>
        <v>2226_1</v>
      </c>
      <c r="B414" s="195">
        <v>2226</v>
      </c>
      <c r="E414" s="187" t="s">
        <v>19</v>
      </c>
      <c r="F414" s="189">
        <v>6</v>
      </c>
      <c r="G414" s="190" t="s">
        <v>241</v>
      </c>
      <c r="I414" s="200"/>
    </row>
    <row r="415" spans="1:17">
      <c r="A415" s="186" t="str">
        <f>B415&amp;"_"&amp;COUNTIF($B$2:B415,B415)</f>
        <v>2226_2</v>
      </c>
      <c r="B415" s="195">
        <v>2226</v>
      </c>
      <c r="C415" s="195">
        <v>1</v>
      </c>
      <c r="D415" s="195">
        <v>540009001</v>
      </c>
      <c r="E415" s="187" t="s">
        <v>22</v>
      </c>
      <c r="F415" s="189">
        <v>6</v>
      </c>
      <c r="G415" s="190" t="s">
        <v>242</v>
      </c>
      <c r="H415" s="195">
        <v>3</v>
      </c>
      <c r="I415" s="200">
        <v>9000</v>
      </c>
      <c r="J415" s="191">
        <v>39183</v>
      </c>
      <c r="K415" s="195" t="s">
        <v>27</v>
      </c>
    </row>
    <row r="416" spans="1:17">
      <c r="A416" s="186" t="str">
        <f>B416&amp;"_"&amp;COUNTIF($B$2:B416,B416)</f>
        <v>2227_1</v>
      </c>
      <c r="B416" s="195">
        <v>2227</v>
      </c>
      <c r="E416" s="187" t="s">
        <v>422</v>
      </c>
      <c r="F416" s="189">
        <v>2</v>
      </c>
      <c r="G416" s="190" t="s">
        <v>275</v>
      </c>
      <c r="I416" s="200"/>
    </row>
    <row r="417" spans="1:17">
      <c r="A417" s="186" t="str">
        <f>B417&amp;"_"&amp;COUNTIF($B$2:B417,B417)</f>
        <v>2227_2</v>
      </c>
      <c r="B417" s="195">
        <v>2227</v>
      </c>
      <c r="C417" s="195">
        <v>1</v>
      </c>
      <c r="D417" s="195">
        <v>540009011</v>
      </c>
      <c r="E417" s="187" t="s">
        <v>423</v>
      </c>
      <c r="F417" s="189">
        <v>2</v>
      </c>
      <c r="G417" s="190" t="s">
        <v>277</v>
      </c>
      <c r="H417" s="195">
        <v>1</v>
      </c>
      <c r="I417" s="200">
        <v>3000</v>
      </c>
      <c r="J417" s="191">
        <v>39183</v>
      </c>
      <c r="K417" s="195" t="s">
        <v>27</v>
      </c>
    </row>
    <row r="418" spans="1:17">
      <c r="A418" s="186" t="str">
        <f>B418&amp;"_"&amp;COUNTIF($B$2:B418,B418)</f>
        <v>2228_1</v>
      </c>
      <c r="B418" s="195">
        <v>2228</v>
      </c>
      <c r="F418" s="189">
        <v>145</v>
      </c>
      <c r="G418" s="197" t="s">
        <v>58</v>
      </c>
      <c r="I418" s="200"/>
    </row>
    <row r="419" spans="1:17">
      <c r="A419" s="186" t="str">
        <f>B419&amp;"_"&amp;COUNTIF($B$2:B419,B419)</f>
        <v>2228_2</v>
      </c>
      <c r="B419" s="195">
        <v>2228</v>
      </c>
      <c r="C419" s="195">
        <v>1</v>
      </c>
      <c r="D419" s="195">
        <v>540009301</v>
      </c>
      <c r="F419" s="189">
        <v>76</v>
      </c>
      <c r="G419" s="197" t="s">
        <v>424</v>
      </c>
      <c r="H419" s="195">
        <v>5</v>
      </c>
      <c r="I419" s="200">
        <v>10000</v>
      </c>
      <c r="J419" s="191">
        <v>39183</v>
      </c>
      <c r="K419" s="195" t="s">
        <v>27</v>
      </c>
    </row>
    <row r="420" spans="1:17">
      <c r="A420" s="186" t="str">
        <f>B420&amp;"_"&amp;COUNTIF($B$2:B420,B420)</f>
        <v>2229_1</v>
      </c>
      <c r="B420" s="195">
        <v>2229</v>
      </c>
      <c r="E420" s="195">
        <v>315221</v>
      </c>
      <c r="F420" s="189">
        <v>16</v>
      </c>
      <c r="G420" s="197" t="s">
        <v>325</v>
      </c>
      <c r="I420" s="200"/>
    </row>
    <row r="421" spans="1:17">
      <c r="A421" s="186" t="str">
        <f>B421&amp;"_"&amp;COUNTIF($B$2:B421,B421)</f>
        <v>2229_2</v>
      </c>
      <c r="B421" s="195">
        <v>2229</v>
      </c>
      <c r="E421" s="195">
        <v>336152</v>
      </c>
      <c r="F421" s="189">
        <v>36</v>
      </c>
      <c r="G421" s="197" t="s">
        <v>326</v>
      </c>
      <c r="I421" s="200"/>
      <c r="N421" s="198" t="s">
        <v>425</v>
      </c>
      <c r="O421" s="195" t="s">
        <v>426</v>
      </c>
      <c r="Q421" s="194">
        <v>0</v>
      </c>
    </row>
    <row r="422" spans="1:17">
      <c r="A422" s="186" t="str">
        <f>B422&amp;"_"&amp;COUNTIF($B$2:B422,B422)</f>
        <v>2229_3</v>
      </c>
      <c r="B422" s="195">
        <v>2229</v>
      </c>
      <c r="E422" s="195">
        <v>364561</v>
      </c>
      <c r="F422" s="189">
        <v>36</v>
      </c>
      <c r="G422" s="190" t="s">
        <v>327</v>
      </c>
      <c r="I422" s="200"/>
    </row>
    <row r="423" spans="1:17">
      <c r="A423" s="186" t="str">
        <f>B423&amp;"_"&amp;COUNTIF($B$2:B423,B423)</f>
        <v>2229_4</v>
      </c>
      <c r="B423" s="195">
        <v>2229</v>
      </c>
      <c r="C423" s="195">
        <v>17</v>
      </c>
      <c r="D423" s="195" t="s">
        <v>328</v>
      </c>
      <c r="F423" s="189">
        <v>16</v>
      </c>
      <c r="G423" s="190" t="s">
        <v>329</v>
      </c>
      <c r="H423" s="195">
        <v>13</v>
      </c>
      <c r="I423" s="200">
        <v>54000</v>
      </c>
      <c r="J423" s="191">
        <v>39184</v>
      </c>
      <c r="K423" s="195" t="s">
        <v>120</v>
      </c>
      <c r="L423" s="195" t="s">
        <v>74</v>
      </c>
    </row>
    <row r="424" spans="1:17">
      <c r="A424" s="186" t="str">
        <f>B424&amp;"_"&amp;COUNTIF($B$2:B424,B424)</f>
        <v>2230_1</v>
      </c>
      <c r="B424" s="195">
        <v>2230</v>
      </c>
      <c r="E424" s="196">
        <v>1350</v>
      </c>
      <c r="G424" s="197" t="s">
        <v>44</v>
      </c>
    </row>
    <row r="425" spans="1:17">
      <c r="A425" s="186" t="str">
        <f>B425&amp;"_"&amp;COUNTIF($B$2:B425,B425)</f>
        <v>2230_2</v>
      </c>
      <c r="B425" s="195">
        <v>2230</v>
      </c>
      <c r="E425" s="196">
        <v>725</v>
      </c>
      <c r="G425" s="197" t="s">
        <v>45</v>
      </c>
    </row>
    <row r="426" spans="1:17">
      <c r="A426" s="186" t="str">
        <f>B426&amp;"_"&amp;COUNTIF($B$2:B426,B426)</f>
        <v>2230_3</v>
      </c>
      <c r="B426" s="195">
        <v>2230</v>
      </c>
      <c r="E426" s="199">
        <v>100</v>
      </c>
      <c r="G426" s="197" t="s">
        <v>46</v>
      </c>
    </row>
    <row r="427" spans="1:17">
      <c r="A427" s="186" t="str">
        <f>B427&amp;"_"&amp;COUNTIF($B$2:B427,B427)</f>
        <v>2230_4</v>
      </c>
      <c r="B427" s="195">
        <v>2230</v>
      </c>
      <c r="E427" s="199">
        <v>60</v>
      </c>
      <c r="G427" s="197" t="s">
        <v>47</v>
      </c>
    </row>
    <row r="428" spans="1:17">
      <c r="A428" s="186" t="str">
        <f>B428&amp;"_"&amp;COUNTIF($B$2:B428,B428)</f>
        <v>2230_5</v>
      </c>
      <c r="B428" s="195">
        <v>2230</v>
      </c>
      <c r="C428" s="195">
        <v>1</v>
      </c>
      <c r="D428" s="195">
        <v>540006792</v>
      </c>
      <c r="E428" s="196">
        <v>204.64</v>
      </c>
      <c r="G428" s="197" t="s">
        <v>154</v>
      </c>
      <c r="J428" s="191" t="s">
        <v>427</v>
      </c>
    </row>
    <row r="429" spans="1:17">
      <c r="A429" s="186" t="str">
        <f>B429&amp;"_"&amp;COUNTIF($B$2:B429,B429)</f>
        <v>2231_1</v>
      </c>
      <c r="B429" s="195">
        <v>2231</v>
      </c>
      <c r="C429" s="195">
        <v>1</v>
      </c>
      <c r="D429" s="195">
        <v>540006792</v>
      </c>
      <c r="E429" s="196">
        <v>3396.8</v>
      </c>
      <c r="G429" s="197" t="s">
        <v>50</v>
      </c>
      <c r="J429" s="191" t="s">
        <v>428</v>
      </c>
    </row>
    <row r="430" spans="1:17">
      <c r="A430" s="186" t="str">
        <f>B430&amp;"_"&amp;COUNTIF($B$2:B430,B430)</f>
        <v>2232_1</v>
      </c>
      <c r="B430" s="195">
        <v>2232</v>
      </c>
      <c r="E430" s="187" t="s">
        <v>19</v>
      </c>
      <c r="F430" s="189">
        <v>2</v>
      </c>
      <c r="G430" s="190" t="s">
        <v>241</v>
      </c>
      <c r="I430" s="200"/>
    </row>
    <row r="431" spans="1:17">
      <c r="A431" s="186" t="str">
        <f>B431&amp;"_"&amp;COUNTIF($B$2:B431,B431)</f>
        <v>2232_2</v>
      </c>
      <c r="B431" s="195">
        <v>2232</v>
      </c>
      <c r="C431" s="195">
        <v>1</v>
      </c>
      <c r="D431" s="195">
        <v>540009001</v>
      </c>
      <c r="E431" s="187" t="s">
        <v>22</v>
      </c>
      <c r="F431" s="189">
        <v>2</v>
      </c>
      <c r="G431" s="190" t="s">
        <v>242</v>
      </c>
      <c r="H431" s="195">
        <v>1</v>
      </c>
      <c r="I431" s="200">
        <v>3000</v>
      </c>
      <c r="J431" s="191">
        <v>39184</v>
      </c>
      <c r="K431" s="195" t="s">
        <v>27</v>
      </c>
    </row>
    <row r="432" spans="1:17">
      <c r="A432" s="186" t="str">
        <f>B432&amp;"_"&amp;COUNTIF($B$2:B432,B432)</f>
        <v>2233_1</v>
      </c>
      <c r="B432" s="195">
        <v>2233</v>
      </c>
      <c r="E432" s="187" t="s">
        <v>15</v>
      </c>
      <c r="F432" s="189">
        <v>2</v>
      </c>
      <c r="G432" s="190" t="s">
        <v>275</v>
      </c>
      <c r="I432" s="200"/>
    </row>
    <row r="433" spans="1:17">
      <c r="A433" s="186" t="str">
        <f>B433&amp;"_"&amp;COUNTIF($B$2:B433,B433)</f>
        <v>2233_2</v>
      </c>
      <c r="B433" s="195">
        <v>2233</v>
      </c>
      <c r="C433" s="195">
        <v>1</v>
      </c>
      <c r="D433" s="195">
        <v>540009011</v>
      </c>
      <c r="E433" s="187" t="s">
        <v>17</v>
      </c>
      <c r="F433" s="189">
        <v>2</v>
      </c>
      <c r="G433" s="190" t="s">
        <v>277</v>
      </c>
      <c r="H433" s="195">
        <v>1</v>
      </c>
      <c r="I433" s="200">
        <v>3000</v>
      </c>
      <c r="J433" s="191">
        <v>39184</v>
      </c>
      <c r="K433" s="195" t="s">
        <v>27</v>
      </c>
    </row>
    <row r="434" spans="1:17">
      <c r="A434" s="186" t="str">
        <f>B434&amp;"_"&amp;COUNTIF($B$2:B434,B434)</f>
        <v>2234_1</v>
      </c>
      <c r="B434" s="195">
        <v>2234</v>
      </c>
      <c r="E434" s="187" t="s">
        <v>39</v>
      </c>
      <c r="F434" s="189">
        <v>4</v>
      </c>
      <c r="G434" s="190" t="s">
        <v>262</v>
      </c>
    </row>
    <row r="435" spans="1:17">
      <c r="A435" s="186" t="str">
        <f>B435&amp;"_"&amp;COUNTIF($B$2:B435,B435)</f>
        <v>2234_2</v>
      </c>
      <c r="B435" s="195">
        <v>2234</v>
      </c>
      <c r="C435" s="195">
        <v>1</v>
      </c>
      <c r="D435" s="195">
        <v>540009012</v>
      </c>
      <c r="E435" s="187" t="s">
        <v>41</v>
      </c>
      <c r="F435" s="189">
        <v>4</v>
      </c>
      <c r="G435" s="190" t="s">
        <v>263</v>
      </c>
      <c r="H435" s="195">
        <v>2</v>
      </c>
      <c r="I435" s="200">
        <v>6000</v>
      </c>
      <c r="J435" s="191">
        <v>39184</v>
      </c>
      <c r="K435" s="195" t="s">
        <v>27</v>
      </c>
    </row>
    <row r="436" spans="1:17">
      <c r="A436" s="186" t="str">
        <f>B436&amp;"_"&amp;COUNTIF($B$2:B436,B436)</f>
        <v>2235_1</v>
      </c>
      <c r="B436" s="195">
        <v>2235</v>
      </c>
      <c r="E436" s="195" t="s">
        <v>429</v>
      </c>
      <c r="F436" s="189">
        <v>4</v>
      </c>
      <c r="G436" s="197" t="s">
        <v>358</v>
      </c>
      <c r="I436" s="200"/>
    </row>
    <row r="437" spans="1:17">
      <c r="A437" s="186" t="str">
        <f>B437&amp;"_"&amp;COUNTIF($B$2:B437,B437)</f>
        <v>2235_2</v>
      </c>
      <c r="B437" s="195">
        <v>2235</v>
      </c>
      <c r="C437" s="195">
        <v>7</v>
      </c>
      <c r="E437" s="195" t="s">
        <v>430</v>
      </c>
      <c r="F437" s="189">
        <v>4</v>
      </c>
      <c r="G437" s="197" t="s">
        <v>359</v>
      </c>
      <c r="H437" s="195">
        <v>1</v>
      </c>
      <c r="I437" s="200"/>
      <c r="J437" s="191">
        <v>39188</v>
      </c>
      <c r="K437" s="195" t="s">
        <v>33</v>
      </c>
      <c r="L437" s="195" t="s">
        <v>74</v>
      </c>
    </row>
    <row r="438" spans="1:17">
      <c r="A438" s="186" t="str">
        <f>B438&amp;"_"&amp;COUNTIF($B$2:B438,B438)</f>
        <v>2236_1</v>
      </c>
      <c r="B438" s="195">
        <v>2236</v>
      </c>
      <c r="C438" s="195">
        <v>22</v>
      </c>
      <c r="E438" s="196" t="s">
        <v>431</v>
      </c>
      <c r="F438" s="189">
        <v>36</v>
      </c>
      <c r="G438" s="197" t="s">
        <v>432</v>
      </c>
      <c r="H438" s="195">
        <v>36</v>
      </c>
      <c r="J438" s="191">
        <v>39185</v>
      </c>
      <c r="K438" s="195" t="s">
        <v>27</v>
      </c>
    </row>
    <row r="439" spans="1:17">
      <c r="A439" s="186" t="str">
        <f>B439&amp;"_"&amp;COUNTIF($B$2:B439,B439)</f>
        <v>2237_1</v>
      </c>
      <c r="B439" s="195">
        <v>2237</v>
      </c>
      <c r="C439" s="195">
        <v>3</v>
      </c>
      <c r="D439" s="195" t="s">
        <v>433</v>
      </c>
      <c r="E439" s="195" t="s">
        <v>149</v>
      </c>
      <c r="F439" s="189">
        <v>100</v>
      </c>
      <c r="G439" s="197" t="s">
        <v>68</v>
      </c>
      <c r="H439" s="195">
        <v>1</v>
      </c>
      <c r="I439" s="195">
        <v>550</v>
      </c>
      <c r="J439" s="191">
        <v>39191</v>
      </c>
      <c r="K439" s="195" t="s">
        <v>73</v>
      </c>
      <c r="L439" s="195" t="s">
        <v>74</v>
      </c>
    </row>
    <row r="440" spans="1:17">
      <c r="A440" s="186" t="str">
        <f>B440&amp;"_"&amp;COUNTIF($B$2:B440,B440)</f>
        <v>2238_1</v>
      </c>
      <c r="B440" s="195">
        <v>2238</v>
      </c>
      <c r="E440" s="195" t="s">
        <v>71</v>
      </c>
      <c r="F440" s="189">
        <v>300</v>
      </c>
      <c r="G440" s="197" t="s">
        <v>72</v>
      </c>
      <c r="N440" s="198" t="s">
        <v>434</v>
      </c>
      <c r="O440" s="195" t="s">
        <v>416</v>
      </c>
      <c r="Q440" s="194">
        <v>40</v>
      </c>
    </row>
    <row r="441" spans="1:17">
      <c r="A441" s="186" t="str">
        <f>B441&amp;"_"&amp;COUNTIF($B$2:B441,B441)</f>
        <v>2238_2</v>
      </c>
      <c r="B441" s="195">
        <v>2238</v>
      </c>
      <c r="C441" s="195">
        <v>3</v>
      </c>
      <c r="D441" s="195" t="s">
        <v>435</v>
      </c>
      <c r="E441" s="195" t="s">
        <v>149</v>
      </c>
      <c r="F441" s="189">
        <v>100</v>
      </c>
      <c r="G441" s="197" t="s">
        <v>68</v>
      </c>
      <c r="H441" s="195">
        <v>1</v>
      </c>
      <c r="I441" s="195">
        <v>2950</v>
      </c>
      <c r="J441" s="191">
        <v>39191</v>
      </c>
      <c r="K441" s="195" t="s">
        <v>73</v>
      </c>
      <c r="L441" s="195" t="s">
        <v>74</v>
      </c>
    </row>
    <row r="442" spans="1:17">
      <c r="A442" s="186" t="str">
        <f>B442&amp;"_"&amp;COUNTIF($B$2:B442,B442)</f>
        <v>2239_1</v>
      </c>
      <c r="B442" s="195">
        <v>2239</v>
      </c>
      <c r="E442" s="187" t="s">
        <v>19</v>
      </c>
      <c r="F442" s="189">
        <v>6</v>
      </c>
      <c r="G442" s="190" t="s">
        <v>241</v>
      </c>
      <c r="I442" s="200"/>
    </row>
    <row r="443" spans="1:17">
      <c r="A443" s="186" t="str">
        <f>B443&amp;"_"&amp;COUNTIF($B$2:B443,B443)</f>
        <v>2239_2</v>
      </c>
      <c r="B443" s="195">
        <v>2239</v>
      </c>
      <c r="C443" s="195">
        <v>1</v>
      </c>
      <c r="D443" s="195">
        <v>540009001</v>
      </c>
      <c r="E443" s="187" t="s">
        <v>22</v>
      </c>
      <c r="F443" s="189">
        <v>6</v>
      </c>
      <c r="G443" s="190" t="s">
        <v>242</v>
      </c>
      <c r="H443" s="195">
        <v>1</v>
      </c>
      <c r="I443" s="200">
        <v>9000</v>
      </c>
      <c r="J443" s="191">
        <v>39190</v>
      </c>
      <c r="K443" s="195" t="s">
        <v>27</v>
      </c>
    </row>
    <row r="444" spans="1:17">
      <c r="A444" s="186" t="str">
        <f>B444&amp;"_"&amp;COUNTIF($B$2:B444,B444)</f>
        <v>2240_1</v>
      </c>
      <c r="B444" s="195">
        <v>2240</v>
      </c>
      <c r="E444" s="187" t="s">
        <v>64</v>
      </c>
      <c r="F444" s="189">
        <v>192</v>
      </c>
      <c r="G444" s="190" t="s">
        <v>65</v>
      </c>
    </row>
    <row r="445" spans="1:17">
      <c r="A445" s="186" t="str">
        <f>B445&amp;"_"&amp;COUNTIF($B$2:B445,B445)</f>
        <v>2240_2</v>
      </c>
      <c r="B445" s="195">
        <v>2240</v>
      </c>
      <c r="E445" s="187" t="s">
        <v>62</v>
      </c>
      <c r="F445" s="189">
        <v>328</v>
      </c>
      <c r="G445" s="190" t="s">
        <v>63</v>
      </c>
    </row>
    <row r="446" spans="1:17">
      <c r="A446" s="186" t="str">
        <f>B446&amp;"_"&amp;COUNTIF($B$2:B446,B446)</f>
        <v>2240_3</v>
      </c>
      <c r="B446" s="195">
        <v>2240</v>
      </c>
      <c r="C446" s="195">
        <v>1</v>
      </c>
      <c r="D446" s="187" t="s">
        <v>264</v>
      </c>
      <c r="E446" s="187" t="s">
        <v>67</v>
      </c>
      <c r="F446" s="189">
        <v>50</v>
      </c>
      <c r="G446" s="190" t="s">
        <v>68</v>
      </c>
      <c r="H446" s="195">
        <v>7</v>
      </c>
      <c r="I446" s="200"/>
      <c r="J446" s="191">
        <v>39191</v>
      </c>
      <c r="K446" s="195" t="s">
        <v>27</v>
      </c>
    </row>
    <row r="447" spans="1:17">
      <c r="A447" s="186" t="str">
        <f>B447&amp;"_"&amp;COUNTIF($B$2:B447,B447)</f>
        <v>2241_1</v>
      </c>
      <c r="B447" s="195">
        <v>2241</v>
      </c>
      <c r="E447" s="187" t="s">
        <v>19</v>
      </c>
      <c r="F447" s="189">
        <v>2</v>
      </c>
      <c r="G447" s="190" t="s">
        <v>241</v>
      </c>
      <c r="I447" s="200"/>
    </row>
    <row r="448" spans="1:17">
      <c r="A448" s="186" t="str">
        <f>B448&amp;"_"&amp;COUNTIF($B$2:B448,B448)</f>
        <v>2241_2</v>
      </c>
      <c r="B448" s="195">
        <v>2241</v>
      </c>
      <c r="C448" s="195">
        <v>1</v>
      </c>
      <c r="D448" s="195">
        <v>540009001</v>
      </c>
      <c r="E448" s="187" t="s">
        <v>22</v>
      </c>
      <c r="F448" s="189">
        <v>2</v>
      </c>
      <c r="G448" s="190" t="s">
        <v>242</v>
      </c>
      <c r="H448" s="195">
        <v>1</v>
      </c>
      <c r="I448" s="200">
        <v>3000</v>
      </c>
      <c r="J448" s="191">
        <v>39191</v>
      </c>
      <c r="K448" s="195" t="s">
        <v>27</v>
      </c>
    </row>
    <row r="449" spans="1:12">
      <c r="A449" s="186" t="str">
        <f>B449&amp;"_"&amp;COUNTIF($B$2:B449,B449)</f>
        <v>2242_1</v>
      </c>
      <c r="B449" s="195">
        <v>2242</v>
      </c>
      <c r="E449" s="187" t="s">
        <v>15</v>
      </c>
      <c r="F449" s="189">
        <v>4</v>
      </c>
      <c r="G449" s="190" t="s">
        <v>275</v>
      </c>
      <c r="I449" s="200"/>
    </row>
    <row r="450" spans="1:12">
      <c r="A450" s="186" t="str">
        <f>B450&amp;"_"&amp;COUNTIF($B$2:B450,B450)</f>
        <v>2242_2</v>
      </c>
      <c r="B450" s="195">
        <v>2242</v>
      </c>
      <c r="C450" s="195">
        <v>1</v>
      </c>
      <c r="D450" s="195">
        <v>540009011</v>
      </c>
      <c r="E450" s="187" t="s">
        <v>17</v>
      </c>
      <c r="F450" s="189">
        <v>4</v>
      </c>
      <c r="G450" s="190" t="s">
        <v>277</v>
      </c>
      <c r="H450" s="195">
        <v>2</v>
      </c>
      <c r="I450" s="200">
        <v>6000</v>
      </c>
      <c r="J450" s="191">
        <v>39191</v>
      </c>
      <c r="K450" s="195" t="s">
        <v>27</v>
      </c>
    </row>
    <row r="451" spans="1:12">
      <c r="A451" s="186" t="str">
        <f>B451&amp;"_"&amp;COUNTIF($B$2:B451,B451)</f>
        <v>2243_1</v>
      </c>
      <c r="B451" s="195">
        <v>2243</v>
      </c>
      <c r="C451" s="195">
        <v>1</v>
      </c>
      <c r="D451" s="195">
        <v>540005903</v>
      </c>
      <c r="F451" s="189">
        <v>2</v>
      </c>
      <c r="G451" s="197" t="s">
        <v>59</v>
      </c>
      <c r="H451" s="195">
        <v>2</v>
      </c>
      <c r="J451" s="191">
        <v>39191</v>
      </c>
      <c r="K451" s="195" t="s">
        <v>27</v>
      </c>
    </row>
    <row r="452" spans="1:12">
      <c r="A452" s="186" t="str">
        <f>B452&amp;"_"&amp;COUNTIF($B$2:B452,B452)</f>
        <v>2244_1</v>
      </c>
      <c r="B452" s="195">
        <v>2244</v>
      </c>
      <c r="F452" s="189">
        <v>19</v>
      </c>
      <c r="G452" s="197" t="s">
        <v>109</v>
      </c>
    </row>
    <row r="453" spans="1:12">
      <c r="A453" s="186" t="str">
        <f>B453&amp;"_"&amp;COUNTIF($B$2:B453,B453)</f>
        <v>2244_2</v>
      </c>
      <c r="B453" s="195">
        <v>2244</v>
      </c>
      <c r="C453" s="195">
        <v>2</v>
      </c>
      <c r="D453" s="195">
        <v>340017184</v>
      </c>
      <c r="F453" s="189">
        <v>1</v>
      </c>
      <c r="G453" s="197" t="s">
        <v>436</v>
      </c>
      <c r="H453" s="195">
        <v>2</v>
      </c>
      <c r="J453" s="191">
        <v>39192</v>
      </c>
      <c r="K453" s="195" t="s">
        <v>27</v>
      </c>
    </row>
    <row r="454" spans="1:12">
      <c r="A454" s="186" t="str">
        <f>B454&amp;"_"&amp;COUNTIF($B$2:B454,B454)</f>
        <v>2245_1</v>
      </c>
      <c r="B454" s="195">
        <v>2245</v>
      </c>
      <c r="F454" s="189">
        <v>1500</v>
      </c>
      <c r="G454" s="197" t="s">
        <v>343</v>
      </c>
    </row>
    <row r="455" spans="1:12">
      <c r="A455" s="186" t="str">
        <f>B455&amp;"_"&amp;COUNTIF($B$2:B455,B455)</f>
        <v>2245_2</v>
      </c>
      <c r="B455" s="195">
        <v>2245</v>
      </c>
      <c r="F455" s="189">
        <v>900</v>
      </c>
      <c r="G455" s="197" t="s">
        <v>437</v>
      </c>
    </row>
    <row r="456" spans="1:12">
      <c r="A456" s="186" t="str">
        <f>B456&amp;"_"&amp;COUNTIF($B$2:B456,B456)</f>
        <v>2245_3</v>
      </c>
      <c r="B456" s="195">
        <v>2245</v>
      </c>
      <c r="F456" s="189">
        <v>200</v>
      </c>
      <c r="G456" s="197" t="s">
        <v>344</v>
      </c>
    </row>
    <row r="457" spans="1:12">
      <c r="A457" s="186" t="str">
        <f>B457&amp;"_"&amp;COUNTIF($B$2:B457,B457)</f>
        <v>2245_4</v>
      </c>
      <c r="B457" s="195">
        <v>2245</v>
      </c>
      <c r="F457" s="189">
        <v>50</v>
      </c>
      <c r="G457" s="197" t="s">
        <v>174</v>
      </c>
    </row>
    <row r="458" spans="1:12">
      <c r="A458" s="186" t="str">
        <f>B458&amp;"_"&amp;COUNTIF($B$2:B458,B458)</f>
        <v>2245_5</v>
      </c>
      <c r="B458" s="195">
        <v>2245</v>
      </c>
      <c r="F458" s="189">
        <v>10</v>
      </c>
      <c r="G458" s="197" t="s">
        <v>351</v>
      </c>
    </row>
    <row r="459" spans="1:12">
      <c r="A459" s="186" t="str">
        <f>B459&amp;"_"&amp;COUNTIF($B$2:B459,B459)</f>
        <v>2245_6</v>
      </c>
      <c r="B459" s="195">
        <v>2245</v>
      </c>
      <c r="C459" s="195">
        <v>18</v>
      </c>
      <c r="D459" s="195" t="s">
        <v>438</v>
      </c>
      <c r="F459" s="189">
        <v>1</v>
      </c>
      <c r="G459" s="197" t="s">
        <v>175</v>
      </c>
      <c r="H459" s="195">
        <v>6</v>
      </c>
      <c r="J459" s="191">
        <v>39195</v>
      </c>
      <c r="K459" s="195" t="s">
        <v>27</v>
      </c>
    </row>
    <row r="460" spans="1:12">
      <c r="A460" s="186" t="str">
        <f>B460&amp;"_"&amp;COUNTIF($B$2:B460,B460)</f>
        <v>2246_1</v>
      </c>
      <c r="B460" s="195">
        <v>2246</v>
      </c>
      <c r="C460" s="195">
        <v>23</v>
      </c>
      <c r="D460" s="195" t="s">
        <v>439</v>
      </c>
      <c r="F460" s="189">
        <v>7</v>
      </c>
      <c r="G460" s="197" t="s">
        <v>440</v>
      </c>
      <c r="J460" s="191">
        <v>39196</v>
      </c>
      <c r="K460" s="195" t="s">
        <v>33</v>
      </c>
      <c r="L460" s="195" t="s">
        <v>74</v>
      </c>
    </row>
    <row r="461" spans="1:12">
      <c r="A461" s="186" t="str">
        <f>B461&amp;"_"&amp;COUNTIF($B$2:B461,B461)</f>
        <v>2247_1</v>
      </c>
      <c r="B461" s="195">
        <v>2247</v>
      </c>
      <c r="E461" s="187" t="s">
        <v>19</v>
      </c>
      <c r="F461" s="189">
        <v>2</v>
      </c>
      <c r="G461" s="190" t="s">
        <v>241</v>
      </c>
      <c r="I461" s="200"/>
    </row>
    <row r="462" spans="1:12">
      <c r="A462" s="186" t="str">
        <f>B462&amp;"_"&amp;COUNTIF($B$2:B462,B462)</f>
        <v>2247_2</v>
      </c>
      <c r="B462" s="195">
        <v>2247</v>
      </c>
      <c r="C462" s="195">
        <v>1</v>
      </c>
      <c r="D462" s="195">
        <v>540009001</v>
      </c>
      <c r="E462" s="187" t="s">
        <v>22</v>
      </c>
      <c r="F462" s="189">
        <v>2</v>
      </c>
      <c r="G462" s="190" t="s">
        <v>242</v>
      </c>
      <c r="H462" s="195">
        <v>1</v>
      </c>
      <c r="I462" s="200">
        <v>3000</v>
      </c>
      <c r="J462" s="191">
        <v>39196</v>
      </c>
      <c r="K462" s="195" t="s">
        <v>27</v>
      </c>
    </row>
    <row r="463" spans="1:12">
      <c r="A463" s="186" t="str">
        <f>B463&amp;"_"&amp;COUNTIF($B$2:B463,B463)</f>
        <v>2248_1</v>
      </c>
      <c r="B463" s="195">
        <v>2248</v>
      </c>
      <c r="E463" s="187" t="s">
        <v>15</v>
      </c>
      <c r="F463" s="189">
        <v>4</v>
      </c>
      <c r="G463" s="190" t="s">
        <v>275</v>
      </c>
      <c r="I463" s="200"/>
    </row>
    <row r="464" spans="1:12">
      <c r="A464" s="186" t="str">
        <f>B464&amp;"_"&amp;COUNTIF($B$2:B464,B464)</f>
        <v>2248_2</v>
      </c>
      <c r="B464" s="195">
        <v>2248</v>
      </c>
      <c r="C464" s="195">
        <v>1</v>
      </c>
      <c r="D464" s="195">
        <v>540009011</v>
      </c>
      <c r="E464" s="187" t="s">
        <v>17</v>
      </c>
      <c r="F464" s="189">
        <v>4</v>
      </c>
      <c r="G464" s="190" t="s">
        <v>277</v>
      </c>
      <c r="H464" s="195">
        <v>2</v>
      </c>
      <c r="I464" s="200">
        <v>6000</v>
      </c>
      <c r="J464" s="191">
        <v>39196</v>
      </c>
      <c r="K464" s="195" t="s">
        <v>27</v>
      </c>
    </row>
    <row r="465" spans="1:17">
      <c r="A465" s="186" t="str">
        <f>B465&amp;"_"&amp;COUNTIF($B$2:B465,B465)</f>
        <v>2249_1</v>
      </c>
      <c r="B465" s="195">
        <v>2249</v>
      </c>
      <c r="C465" s="195">
        <v>3</v>
      </c>
      <c r="D465" s="195" t="s">
        <v>435</v>
      </c>
      <c r="E465" s="195" t="s">
        <v>71</v>
      </c>
      <c r="F465" s="189">
        <v>300</v>
      </c>
      <c r="G465" s="197" t="s">
        <v>72</v>
      </c>
      <c r="H465" s="195">
        <v>1</v>
      </c>
      <c r="I465" s="195">
        <v>2400</v>
      </c>
      <c r="J465" s="191">
        <v>39197</v>
      </c>
      <c r="K465" s="195" t="s">
        <v>73</v>
      </c>
      <c r="L465" s="195" t="s">
        <v>74</v>
      </c>
    </row>
    <row r="466" spans="1:17">
      <c r="A466" s="186" t="str">
        <f>B466&amp;"_"&amp;COUNTIF($B$2:B466,B466)</f>
        <v>2250_1</v>
      </c>
      <c r="B466" s="195">
        <v>2250</v>
      </c>
      <c r="C466" s="195">
        <v>9</v>
      </c>
      <c r="D466" s="195">
        <v>47285</v>
      </c>
      <c r="F466" s="189">
        <v>1</v>
      </c>
      <c r="G466" s="197" t="s">
        <v>441</v>
      </c>
      <c r="H466" s="195">
        <v>1</v>
      </c>
      <c r="I466" s="200">
        <v>3000</v>
      </c>
      <c r="J466" s="191">
        <v>39197</v>
      </c>
      <c r="K466" s="195" t="s">
        <v>319</v>
      </c>
      <c r="L466" s="195" t="s">
        <v>74</v>
      </c>
    </row>
    <row r="467" spans="1:17">
      <c r="A467" s="186" t="str">
        <f>B467&amp;"_"&amp;COUNTIF($B$2:B467,B467)</f>
        <v>2251_1</v>
      </c>
      <c r="B467" s="195">
        <v>2251</v>
      </c>
      <c r="F467" s="189">
        <v>36</v>
      </c>
      <c r="G467" s="197" t="s">
        <v>442</v>
      </c>
    </row>
    <row r="468" spans="1:17">
      <c r="A468" s="186" t="str">
        <f>B468&amp;"_"&amp;COUNTIF($B$2:B468,B468)</f>
        <v>2251_2</v>
      </c>
      <c r="B468" s="195">
        <v>2251</v>
      </c>
      <c r="C468" s="195">
        <v>9</v>
      </c>
      <c r="D468" s="195">
        <v>47357</v>
      </c>
      <c r="F468" s="189">
        <v>1</v>
      </c>
      <c r="G468" s="197" t="s">
        <v>443</v>
      </c>
      <c r="H468" s="195">
        <v>2</v>
      </c>
      <c r="I468" s="195">
        <v>2850</v>
      </c>
      <c r="J468" s="191">
        <v>39197</v>
      </c>
      <c r="K468" s="195" t="s">
        <v>319</v>
      </c>
      <c r="L468" s="195" t="s">
        <v>74</v>
      </c>
    </row>
    <row r="469" spans="1:17">
      <c r="A469" s="186" t="str">
        <f>B469&amp;"_"&amp;COUNTIF($B$2:B469,B469)</f>
        <v>2252_1</v>
      </c>
      <c r="B469" s="195">
        <v>2252</v>
      </c>
      <c r="E469" s="195">
        <v>315221</v>
      </c>
      <c r="F469" s="189">
        <v>16</v>
      </c>
      <c r="G469" s="197" t="s">
        <v>325</v>
      </c>
      <c r="I469" s="200"/>
    </row>
    <row r="470" spans="1:17">
      <c r="A470" s="186" t="str">
        <f>B470&amp;"_"&amp;COUNTIF($B$2:B470,B470)</f>
        <v>2252_2</v>
      </c>
      <c r="B470" s="195">
        <v>2252</v>
      </c>
      <c r="E470" s="195">
        <v>336152</v>
      </c>
      <c r="F470" s="189">
        <v>36</v>
      </c>
      <c r="G470" s="197" t="s">
        <v>326</v>
      </c>
      <c r="I470" s="200"/>
      <c r="N470" s="198" t="s">
        <v>425</v>
      </c>
      <c r="O470" s="195" t="s">
        <v>426</v>
      </c>
      <c r="Q470" s="194">
        <v>0</v>
      </c>
    </row>
    <row r="471" spans="1:17">
      <c r="A471" s="186" t="str">
        <f>B471&amp;"_"&amp;COUNTIF($B$2:B471,B471)</f>
        <v>2252_3</v>
      </c>
      <c r="B471" s="195">
        <v>2252</v>
      </c>
      <c r="C471" s="195">
        <v>17</v>
      </c>
      <c r="D471" s="195" t="s">
        <v>328</v>
      </c>
      <c r="F471" s="189">
        <v>16</v>
      </c>
      <c r="G471" s="190" t="s">
        <v>329</v>
      </c>
      <c r="H471" s="195">
        <v>13</v>
      </c>
      <c r="I471" s="200">
        <v>54000</v>
      </c>
      <c r="J471" s="191">
        <v>39198</v>
      </c>
      <c r="K471" s="195" t="s">
        <v>120</v>
      </c>
      <c r="L471" s="195" t="s">
        <v>74</v>
      </c>
    </row>
    <row r="472" spans="1:17">
      <c r="A472" s="186" t="str">
        <f>B472&amp;"_"&amp;COUNTIF($B$2:B472,B472)</f>
        <v>2253_1</v>
      </c>
      <c r="B472" s="195">
        <v>2253</v>
      </c>
      <c r="E472" s="187" t="s">
        <v>19</v>
      </c>
      <c r="F472" s="189">
        <v>4</v>
      </c>
      <c r="G472" s="190" t="s">
        <v>241</v>
      </c>
      <c r="I472" s="200"/>
    </row>
    <row r="473" spans="1:17">
      <c r="A473" s="186" t="str">
        <f>B473&amp;"_"&amp;COUNTIF($B$2:B473,B473)</f>
        <v>2253_2</v>
      </c>
      <c r="B473" s="195">
        <v>2253</v>
      </c>
      <c r="C473" s="195">
        <v>1</v>
      </c>
      <c r="D473" s="195">
        <v>540009001</v>
      </c>
      <c r="E473" s="187" t="s">
        <v>22</v>
      </c>
      <c r="F473" s="189">
        <v>4</v>
      </c>
      <c r="G473" s="190" t="s">
        <v>242</v>
      </c>
      <c r="H473" s="195">
        <v>2</v>
      </c>
      <c r="I473" s="200">
        <v>6000</v>
      </c>
      <c r="J473" s="191">
        <v>39198</v>
      </c>
      <c r="K473" s="195" t="s">
        <v>27</v>
      </c>
    </row>
    <row r="474" spans="1:17">
      <c r="A474" s="186" t="str">
        <f>B474&amp;"_"&amp;COUNTIF($B$2:B474,B474)</f>
        <v>2254_1</v>
      </c>
      <c r="B474" s="195">
        <v>2254</v>
      </c>
      <c r="E474" s="195" t="s">
        <v>444</v>
      </c>
      <c r="F474" s="189">
        <v>10</v>
      </c>
      <c r="G474" s="197" t="s">
        <v>358</v>
      </c>
      <c r="I474" s="200"/>
    </row>
    <row r="475" spans="1:17">
      <c r="A475" s="186" t="str">
        <f>B475&amp;"_"&amp;COUNTIF($B$2:B475,B475)</f>
        <v>2254_2</v>
      </c>
      <c r="B475" s="195">
        <v>2254</v>
      </c>
      <c r="C475" s="195">
        <v>7</v>
      </c>
      <c r="E475" s="195" t="s">
        <v>445</v>
      </c>
      <c r="F475" s="189">
        <v>3</v>
      </c>
      <c r="G475" s="190" t="s">
        <v>446</v>
      </c>
      <c r="H475" s="195">
        <v>1</v>
      </c>
      <c r="I475" s="200"/>
      <c r="J475" s="191">
        <v>39163</v>
      </c>
      <c r="K475" s="195" t="s">
        <v>33</v>
      </c>
      <c r="L475" s="195" t="s">
        <v>74</v>
      </c>
      <c r="N475" s="198" t="s">
        <v>182</v>
      </c>
      <c r="O475" s="195" t="s">
        <v>183</v>
      </c>
      <c r="Q475" s="194">
        <v>90</v>
      </c>
    </row>
    <row r="476" spans="1:17">
      <c r="A476" s="186" t="str">
        <f>B476&amp;"_"&amp;COUNTIF($B$2:B476,B476)</f>
        <v>2255_1</v>
      </c>
      <c r="B476" s="195">
        <v>2255</v>
      </c>
      <c r="E476" s="187" t="s">
        <v>19</v>
      </c>
      <c r="F476" s="189">
        <v>4</v>
      </c>
      <c r="G476" s="190" t="s">
        <v>241</v>
      </c>
      <c r="I476" s="200"/>
    </row>
    <row r="477" spans="1:17">
      <c r="A477" s="186" t="str">
        <f>B477&amp;"_"&amp;COUNTIF($B$2:B477,B477)</f>
        <v>2255_2</v>
      </c>
      <c r="B477" s="195">
        <v>2255</v>
      </c>
      <c r="C477" s="195">
        <v>1</v>
      </c>
      <c r="D477" s="195">
        <v>540009001</v>
      </c>
      <c r="E477" s="187" t="s">
        <v>22</v>
      </c>
      <c r="F477" s="189">
        <v>4</v>
      </c>
      <c r="G477" s="190" t="s">
        <v>242</v>
      </c>
      <c r="H477" s="195">
        <v>2</v>
      </c>
      <c r="I477" s="200">
        <v>6000</v>
      </c>
      <c r="J477" s="191">
        <v>39203</v>
      </c>
      <c r="K477" s="195" t="s">
        <v>27</v>
      </c>
    </row>
    <row r="478" spans="1:17">
      <c r="A478" s="186" t="str">
        <f>B478&amp;"_"&amp;COUNTIF($B$2:B478,B478)</f>
        <v>2256_1</v>
      </c>
      <c r="B478" s="195">
        <v>2256</v>
      </c>
      <c r="E478" s="187" t="s">
        <v>15</v>
      </c>
      <c r="F478" s="189">
        <v>2</v>
      </c>
      <c r="G478" s="190" t="s">
        <v>275</v>
      </c>
      <c r="I478" s="200"/>
    </row>
    <row r="479" spans="1:17">
      <c r="A479" s="186" t="str">
        <f>B479&amp;"_"&amp;COUNTIF($B$2:B479,B479)</f>
        <v>2256_2</v>
      </c>
      <c r="B479" s="195">
        <v>2256</v>
      </c>
      <c r="C479" s="195">
        <v>1</v>
      </c>
      <c r="D479" s="195">
        <v>540009011</v>
      </c>
      <c r="E479" s="187" t="s">
        <v>17</v>
      </c>
      <c r="F479" s="189">
        <v>2</v>
      </c>
      <c r="G479" s="190" t="s">
        <v>277</v>
      </c>
      <c r="H479" s="195">
        <v>1</v>
      </c>
      <c r="I479" s="200">
        <v>3000</v>
      </c>
      <c r="J479" s="191">
        <v>39203</v>
      </c>
      <c r="K479" s="195" t="s">
        <v>27</v>
      </c>
    </row>
    <row r="480" spans="1:17">
      <c r="A480" s="186" t="str">
        <f>B480&amp;"_"&amp;COUNTIF($B$2:B480,B480)</f>
        <v>2257_1</v>
      </c>
      <c r="B480" s="195">
        <v>2257</v>
      </c>
      <c r="E480" s="187" t="s">
        <v>19</v>
      </c>
      <c r="F480" s="189">
        <v>4</v>
      </c>
      <c r="G480" s="190" t="s">
        <v>241</v>
      </c>
      <c r="I480" s="200"/>
    </row>
    <row r="481" spans="1:17">
      <c r="A481" s="186" t="str">
        <f>B481&amp;"_"&amp;COUNTIF($B$2:B481,B481)</f>
        <v>2257_2</v>
      </c>
      <c r="B481" s="195">
        <v>2257</v>
      </c>
      <c r="C481" s="195">
        <v>1</v>
      </c>
      <c r="D481" s="195">
        <v>540009001</v>
      </c>
      <c r="E481" s="187" t="s">
        <v>22</v>
      </c>
      <c r="F481" s="189">
        <v>4</v>
      </c>
      <c r="G481" s="190" t="s">
        <v>242</v>
      </c>
      <c r="H481" s="195">
        <v>2</v>
      </c>
      <c r="I481" s="200">
        <v>6000</v>
      </c>
      <c r="J481" s="191">
        <v>39204</v>
      </c>
      <c r="K481" s="195" t="s">
        <v>27</v>
      </c>
    </row>
    <row r="482" spans="1:17">
      <c r="A482" s="186" t="str">
        <f>B482&amp;"_"&amp;COUNTIF($B$2:B482,B482)</f>
        <v>2258_1</v>
      </c>
      <c r="B482" s="195">
        <v>2258</v>
      </c>
      <c r="C482" s="195">
        <v>6</v>
      </c>
      <c r="D482" s="195">
        <v>340019764</v>
      </c>
      <c r="E482" s="187" t="s">
        <v>447</v>
      </c>
      <c r="F482" s="189">
        <v>2</v>
      </c>
      <c r="G482" s="190" t="s">
        <v>448</v>
      </c>
      <c r="H482" s="195">
        <v>1</v>
      </c>
      <c r="I482" s="200"/>
      <c r="J482" s="191">
        <v>39204</v>
      </c>
      <c r="K482" s="195" t="s">
        <v>27</v>
      </c>
    </row>
    <row r="483" spans="1:17">
      <c r="A483" s="186" t="str">
        <f>B483&amp;"_"&amp;COUNTIF($B$2:B483,B483)</f>
        <v>2259_1</v>
      </c>
      <c r="B483" s="195">
        <v>2259</v>
      </c>
      <c r="C483" s="195">
        <v>3</v>
      </c>
      <c r="D483" s="195" t="s">
        <v>449</v>
      </c>
      <c r="E483" s="195" t="s">
        <v>71</v>
      </c>
      <c r="F483" s="189">
        <v>300</v>
      </c>
      <c r="G483" s="197" t="s">
        <v>72</v>
      </c>
      <c r="H483" s="195">
        <v>1</v>
      </c>
      <c r="I483" s="195">
        <v>2400</v>
      </c>
      <c r="J483" s="191">
        <v>39205</v>
      </c>
      <c r="K483" s="195" t="s">
        <v>73</v>
      </c>
      <c r="L483" s="195" t="s">
        <v>74</v>
      </c>
    </row>
    <row r="484" spans="1:17">
      <c r="A484" s="186" t="str">
        <f>B484&amp;"_"&amp;COUNTIF($B$2:B484,B484)</f>
        <v>2260_1</v>
      </c>
      <c r="B484" s="195">
        <v>2260</v>
      </c>
      <c r="C484" s="195">
        <v>22</v>
      </c>
      <c r="E484" s="187"/>
      <c r="F484" s="189" t="s">
        <v>450</v>
      </c>
      <c r="G484" s="190" t="s">
        <v>451</v>
      </c>
      <c r="I484" s="200"/>
      <c r="J484" s="191">
        <v>39205</v>
      </c>
      <c r="K484" s="195" t="s">
        <v>27</v>
      </c>
    </row>
    <row r="485" spans="1:17">
      <c r="A485" s="186" t="str">
        <f>B485&amp;"_"&amp;COUNTIF($B$2:B485,B485)</f>
        <v>2261_1</v>
      </c>
      <c r="B485" s="195">
        <v>2261</v>
      </c>
      <c r="E485" s="195">
        <v>315221</v>
      </c>
      <c r="F485" s="189">
        <v>24</v>
      </c>
      <c r="G485" s="197" t="s">
        <v>325</v>
      </c>
      <c r="I485" s="200"/>
    </row>
    <row r="486" spans="1:17">
      <c r="A486" s="186" t="str">
        <f>B486&amp;"_"&amp;COUNTIF($B$2:B486,B486)</f>
        <v>2261_2</v>
      </c>
      <c r="B486" s="195">
        <v>2261</v>
      </c>
      <c r="E486" s="195">
        <v>336152</v>
      </c>
      <c r="F486" s="189">
        <v>28</v>
      </c>
      <c r="G486" s="197" t="s">
        <v>326</v>
      </c>
      <c r="I486" s="200"/>
      <c r="N486" s="198" t="s">
        <v>425</v>
      </c>
      <c r="O486" s="195" t="s">
        <v>426</v>
      </c>
      <c r="Q486" s="194">
        <v>0</v>
      </c>
    </row>
    <row r="487" spans="1:17">
      <c r="A487" s="186" t="str">
        <f>B487&amp;"_"&amp;COUNTIF($B$2:B487,B487)</f>
        <v>2261_3</v>
      </c>
      <c r="B487" s="195">
        <v>2261</v>
      </c>
      <c r="C487" s="195">
        <v>17</v>
      </c>
      <c r="D487" s="195" t="s">
        <v>328</v>
      </c>
      <c r="F487" s="189">
        <v>24</v>
      </c>
      <c r="G487" s="190" t="s">
        <v>329</v>
      </c>
      <c r="H487" s="195">
        <v>13</v>
      </c>
      <c r="I487" s="200">
        <v>54000</v>
      </c>
      <c r="J487" s="191">
        <v>39209</v>
      </c>
      <c r="K487" s="195" t="s">
        <v>120</v>
      </c>
      <c r="L487" s="195" t="s">
        <v>74</v>
      </c>
    </row>
    <row r="488" spans="1:17">
      <c r="A488" s="186" t="str">
        <f>B488&amp;"_"&amp;COUNTIF($B$2:B488,B488)</f>
        <v>2262_1</v>
      </c>
      <c r="B488" s="195">
        <v>2262</v>
      </c>
      <c r="C488" s="195">
        <v>1</v>
      </c>
      <c r="D488" s="195">
        <v>540009879</v>
      </c>
      <c r="E488" s="187"/>
      <c r="F488" s="189">
        <v>1</v>
      </c>
      <c r="G488" s="197" t="s">
        <v>452</v>
      </c>
      <c r="H488" s="195">
        <v>7</v>
      </c>
      <c r="I488" s="200"/>
      <c r="J488" s="191">
        <v>39209</v>
      </c>
      <c r="K488" s="195" t="s">
        <v>27</v>
      </c>
      <c r="M488" s="192">
        <v>20223.16</v>
      </c>
    </row>
    <row r="489" spans="1:17">
      <c r="A489" s="186" t="str">
        <f>B489&amp;"_"&amp;COUNTIF($B$2:B489,B489)</f>
        <v>2263_1</v>
      </c>
      <c r="B489" s="195">
        <v>2263</v>
      </c>
      <c r="C489" s="195">
        <v>7</v>
      </c>
      <c r="E489" s="195" t="s">
        <v>453</v>
      </c>
      <c r="F489" s="189">
        <v>12</v>
      </c>
      <c r="G489" s="197" t="s">
        <v>358</v>
      </c>
      <c r="H489" s="195">
        <v>1</v>
      </c>
      <c r="I489" s="200"/>
      <c r="J489" s="191">
        <v>39209</v>
      </c>
      <c r="K489" s="195" t="s">
        <v>33</v>
      </c>
      <c r="L489" s="195" t="s">
        <v>74</v>
      </c>
    </row>
    <row r="490" spans="1:17">
      <c r="A490" s="186" t="str">
        <f>B490&amp;"_"&amp;COUNTIF($B$2:B490,B490)</f>
        <v>2264_1</v>
      </c>
      <c r="B490" s="195">
        <v>2264</v>
      </c>
      <c r="C490" s="195">
        <v>1</v>
      </c>
      <c r="D490" s="195">
        <v>540005903</v>
      </c>
      <c r="F490" s="189">
        <v>2</v>
      </c>
      <c r="G490" s="197" t="s">
        <v>59</v>
      </c>
      <c r="H490" s="195">
        <v>2</v>
      </c>
      <c r="J490" s="191">
        <v>39210</v>
      </c>
      <c r="K490" s="195" t="s">
        <v>27</v>
      </c>
    </row>
    <row r="491" spans="1:17">
      <c r="A491" s="186" t="str">
        <f>B491&amp;"_"&amp;COUNTIF($B$2:B491,B491)</f>
        <v>2265_1</v>
      </c>
      <c r="B491" s="195">
        <v>2265</v>
      </c>
      <c r="C491" s="195">
        <v>1</v>
      </c>
      <c r="D491" s="187" t="s">
        <v>264</v>
      </c>
      <c r="E491" s="187" t="s">
        <v>62</v>
      </c>
      <c r="F491" s="189">
        <v>328</v>
      </c>
      <c r="G491" s="190" t="s">
        <v>63</v>
      </c>
      <c r="H491" s="195">
        <v>2</v>
      </c>
      <c r="J491" s="191">
        <v>39210</v>
      </c>
      <c r="K491" s="195" t="s">
        <v>27</v>
      </c>
    </row>
    <row r="492" spans="1:17">
      <c r="A492" s="186" t="str">
        <f>B492&amp;"_"&amp;COUNTIF($B$2:B492,B492)</f>
        <v>2266_1</v>
      </c>
      <c r="B492" s="195">
        <v>2266</v>
      </c>
      <c r="E492" s="187" t="s">
        <v>19</v>
      </c>
      <c r="F492" s="189">
        <v>8</v>
      </c>
      <c r="G492" s="190" t="s">
        <v>241</v>
      </c>
      <c r="I492" s="200"/>
    </row>
    <row r="493" spans="1:17">
      <c r="A493" s="186" t="str">
        <f>B493&amp;"_"&amp;COUNTIF($B$2:B493,B493)</f>
        <v>2266_2</v>
      </c>
      <c r="B493" s="195">
        <v>2266</v>
      </c>
      <c r="C493" s="195">
        <v>1</v>
      </c>
      <c r="D493" s="195">
        <v>540009001</v>
      </c>
      <c r="E493" s="187" t="s">
        <v>22</v>
      </c>
      <c r="F493" s="189">
        <v>8</v>
      </c>
      <c r="G493" s="190" t="s">
        <v>242</v>
      </c>
      <c r="H493" s="195">
        <v>4</v>
      </c>
      <c r="I493" s="200">
        <v>12000</v>
      </c>
      <c r="J493" s="191">
        <v>39210</v>
      </c>
      <c r="K493" s="195" t="s">
        <v>27</v>
      </c>
    </row>
    <row r="494" spans="1:17">
      <c r="A494" s="186" t="str">
        <f>B494&amp;"_"&amp;COUNTIF($B$2:B494,B494)</f>
        <v>2267_1</v>
      </c>
      <c r="B494" s="195">
        <v>2267</v>
      </c>
      <c r="E494" s="195">
        <v>32999</v>
      </c>
      <c r="F494" s="189">
        <v>10</v>
      </c>
      <c r="G494" s="197" t="s">
        <v>454</v>
      </c>
      <c r="I494" s="200"/>
    </row>
    <row r="495" spans="1:17">
      <c r="A495" s="186" t="str">
        <f>B495&amp;"_"&amp;COUNTIF($B$2:B495,B495)</f>
        <v>2267_2</v>
      </c>
      <c r="B495" s="195">
        <v>2267</v>
      </c>
      <c r="C495" s="195">
        <v>4</v>
      </c>
      <c r="D495" s="195">
        <v>4500132067</v>
      </c>
      <c r="E495" s="195">
        <v>33990</v>
      </c>
      <c r="F495" s="189">
        <v>10</v>
      </c>
      <c r="G495" s="197" t="s">
        <v>455</v>
      </c>
      <c r="H495" s="195">
        <v>5</v>
      </c>
      <c r="I495" s="200">
        <v>15000</v>
      </c>
      <c r="J495" s="191">
        <v>39211</v>
      </c>
      <c r="K495" s="195" t="s">
        <v>191</v>
      </c>
      <c r="L495" s="195" t="s">
        <v>74</v>
      </c>
    </row>
    <row r="496" spans="1:17">
      <c r="A496" s="186" t="str">
        <f>B496&amp;"_"&amp;COUNTIF($B$2:B496,B496)</f>
        <v>2268_1</v>
      </c>
      <c r="B496" s="195">
        <v>2268</v>
      </c>
      <c r="C496" s="195">
        <v>3</v>
      </c>
      <c r="D496" s="195" t="s">
        <v>449</v>
      </c>
      <c r="E496" s="195" t="s">
        <v>71</v>
      </c>
      <c r="F496" s="189">
        <v>300</v>
      </c>
      <c r="G496" s="197" t="s">
        <v>72</v>
      </c>
      <c r="H496" s="195">
        <v>1</v>
      </c>
      <c r="I496" s="195">
        <v>2400</v>
      </c>
      <c r="J496" s="191">
        <v>39211</v>
      </c>
      <c r="K496" s="195" t="s">
        <v>73</v>
      </c>
      <c r="L496" s="195" t="s">
        <v>74</v>
      </c>
    </row>
    <row r="497" spans="1:13">
      <c r="A497" s="186" t="str">
        <f>B497&amp;"_"&amp;COUNTIF($B$2:B497,B497)</f>
        <v>2269_1</v>
      </c>
      <c r="B497" s="195">
        <v>2269</v>
      </c>
      <c r="C497" s="195">
        <v>3</v>
      </c>
      <c r="D497" s="195" t="s">
        <v>456</v>
      </c>
      <c r="E497" s="195" t="s">
        <v>149</v>
      </c>
      <c r="F497" s="189">
        <v>100</v>
      </c>
      <c r="G497" s="197" t="s">
        <v>68</v>
      </c>
      <c r="H497" s="195">
        <v>1</v>
      </c>
      <c r="I497" s="195">
        <v>550</v>
      </c>
      <c r="J497" s="191">
        <v>39211</v>
      </c>
      <c r="K497" s="195" t="s">
        <v>73</v>
      </c>
      <c r="L497" s="195" t="s">
        <v>74</v>
      </c>
    </row>
    <row r="498" spans="1:13">
      <c r="A498" s="186" t="str">
        <f>B498&amp;"_"&amp;COUNTIF($B$2:B498,B498)</f>
        <v>2270_1</v>
      </c>
      <c r="B498" s="195">
        <v>2270</v>
      </c>
      <c r="E498" s="195" t="s">
        <v>457</v>
      </c>
      <c r="F498" s="189">
        <v>2</v>
      </c>
      <c r="G498" s="197" t="s">
        <v>358</v>
      </c>
      <c r="I498" s="200"/>
    </row>
    <row r="499" spans="1:13">
      <c r="A499" s="186" t="str">
        <f>B499&amp;"_"&amp;COUNTIF($B$2:B499,B499)</f>
        <v>2270_2</v>
      </c>
      <c r="B499" s="195">
        <v>2270</v>
      </c>
      <c r="C499" s="195">
        <v>7</v>
      </c>
      <c r="E499" s="195" t="s">
        <v>458</v>
      </c>
      <c r="F499" s="189">
        <v>5</v>
      </c>
      <c r="G499" s="197" t="s">
        <v>359</v>
      </c>
      <c r="H499" s="195">
        <v>1</v>
      </c>
      <c r="I499" s="200"/>
      <c r="J499" s="191">
        <v>39212</v>
      </c>
      <c r="K499" s="195" t="s">
        <v>33</v>
      </c>
      <c r="L499" s="195" t="s">
        <v>74</v>
      </c>
    </row>
    <row r="500" spans="1:13">
      <c r="A500" s="186" t="str">
        <f>B500&amp;"_"&amp;COUNTIF($B$2:B500,B500)</f>
        <v>2271_1</v>
      </c>
      <c r="B500" s="195">
        <v>2271</v>
      </c>
      <c r="C500" s="195">
        <v>1</v>
      </c>
      <c r="D500" s="195">
        <v>540009879</v>
      </c>
      <c r="E500" s="187"/>
      <c r="F500" s="189">
        <v>1</v>
      </c>
      <c r="G500" s="197" t="s">
        <v>459</v>
      </c>
      <c r="H500" s="195">
        <v>7</v>
      </c>
      <c r="I500" s="200"/>
      <c r="J500" s="191">
        <v>39213</v>
      </c>
      <c r="K500" s="195" t="s">
        <v>27</v>
      </c>
      <c r="M500" s="192">
        <v>20223.16</v>
      </c>
    </row>
    <row r="501" spans="1:13">
      <c r="A501" s="186" t="str">
        <f>B501&amp;"_"&amp;COUNTIF($B$2:B501,B501)</f>
        <v>2272_1</v>
      </c>
      <c r="B501" s="195">
        <v>2272</v>
      </c>
      <c r="E501" s="196">
        <v>1350</v>
      </c>
      <c r="G501" s="197" t="s">
        <v>44</v>
      </c>
    </row>
    <row r="502" spans="1:13">
      <c r="A502" s="186" t="str">
        <f>B502&amp;"_"&amp;COUNTIF($B$2:B502,B502)</f>
        <v>2272_2</v>
      </c>
      <c r="B502" s="195">
        <v>2272</v>
      </c>
      <c r="E502" s="196">
        <v>725</v>
      </c>
      <c r="G502" s="197" t="s">
        <v>45</v>
      </c>
    </row>
    <row r="503" spans="1:13">
      <c r="A503" s="186" t="str">
        <f>B503&amp;"_"&amp;COUNTIF($B$2:B503,B503)</f>
        <v>2272_3</v>
      </c>
      <c r="B503" s="195">
        <v>2272</v>
      </c>
      <c r="E503" s="199">
        <v>100</v>
      </c>
      <c r="G503" s="197" t="s">
        <v>46</v>
      </c>
    </row>
    <row r="504" spans="1:13">
      <c r="A504" s="186" t="str">
        <f>B504&amp;"_"&amp;COUNTIF($B$2:B504,B504)</f>
        <v>2272_4</v>
      </c>
      <c r="B504" s="195">
        <v>2272</v>
      </c>
      <c r="E504" s="199">
        <v>60</v>
      </c>
      <c r="G504" s="197" t="s">
        <v>47</v>
      </c>
    </row>
    <row r="505" spans="1:13">
      <c r="A505" s="186" t="str">
        <f>B505&amp;"_"&amp;COUNTIF($B$2:B505,B505)</f>
        <v>2272_5</v>
      </c>
      <c r="B505" s="195">
        <v>2272</v>
      </c>
      <c r="C505" s="195">
        <v>1</v>
      </c>
      <c r="D505" s="195">
        <v>540006792</v>
      </c>
      <c r="E505" s="196">
        <v>205.62</v>
      </c>
      <c r="G505" s="197" t="s">
        <v>154</v>
      </c>
      <c r="J505" s="191" t="s">
        <v>460</v>
      </c>
    </row>
    <row r="506" spans="1:13">
      <c r="A506" s="186" t="str">
        <f>B506&amp;"_"&amp;COUNTIF($B$2:B506,B506)</f>
        <v>2273_1</v>
      </c>
      <c r="B506" s="195">
        <v>2273</v>
      </c>
      <c r="C506" s="195">
        <v>1</v>
      </c>
      <c r="D506" s="195">
        <v>540006792</v>
      </c>
      <c r="E506" s="196">
        <v>3396.8</v>
      </c>
      <c r="G506" s="197" t="s">
        <v>50</v>
      </c>
      <c r="J506" s="191" t="s">
        <v>461</v>
      </c>
    </row>
    <row r="507" spans="1:13">
      <c r="A507" s="186" t="str">
        <f>B507&amp;"_"&amp;COUNTIF($B$2:B507,B507)</f>
        <v>2274_1</v>
      </c>
      <c r="B507" s="195">
        <v>2274</v>
      </c>
      <c r="E507" s="187" t="s">
        <v>19</v>
      </c>
      <c r="F507" s="189">
        <v>6</v>
      </c>
      <c r="G507" s="190" t="s">
        <v>241</v>
      </c>
      <c r="I507" s="200"/>
    </row>
    <row r="508" spans="1:13">
      <c r="A508" s="186" t="str">
        <f>B508&amp;"_"&amp;COUNTIF($B$2:B508,B508)</f>
        <v>2274_2</v>
      </c>
      <c r="B508" s="195">
        <v>2274</v>
      </c>
      <c r="C508" s="195">
        <v>1</v>
      </c>
      <c r="D508" s="195">
        <v>540009001</v>
      </c>
      <c r="E508" s="187" t="s">
        <v>22</v>
      </c>
      <c r="F508" s="189">
        <v>6</v>
      </c>
      <c r="G508" s="190" t="s">
        <v>242</v>
      </c>
      <c r="H508" s="195">
        <v>3</v>
      </c>
      <c r="I508" s="200">
        <v>8500</v>
      </c>
      <c r="J508" s="191">
        <v>39216</v>
      </c>
      <c r="K508" s="195" t="s">
        <v>27</v>
      </c>
    </row>
    <row r="509" spans="1:13">
      <c r="A509" s="186" t="str">
        <f>B509&amp;"_"&amp;COUNTIF($B$2:B509,B509)</f>
        <v>2275_1</v>
      </c>
      <c r="B509" s="195">
        <v>2275</v>
      </c>
      <c r="E509" s="195">
        <v>32999</v>
      </c>
      <c r="F509" s="189">
        <v>10</v>
      </c>
      <c r="G509" s="197" t="s">
        <v>454</v>
      </c>
      <c r="I509" s="200"/>
    </row>
    <row r="510" spans="1:13">
      <c r="A510" s="186" t="str">
        <f>B510&amp;"_"&amp;COUNTIF($B$2:B510,B510)</f>
        <v>2275_2</v>
      </c>
      <c r="B510" s="195">
        <v>2275</v>
      </c>
      <c r="C510" s="195">
        <v>4</v>
      </c>
      <c r="D510" s="195">
        <v>4500132067</v>
      </c>
      <c r="E510" s="195">
        <v>33990</v>
      </c>
      <c r="F510" s="189">
        <v>10</v>
      </c>
      <c r="G510" s="197" t="s">
        <v>455</v>
      </c>
      <c r="H510" s="195">
        <v>5</v>
      </c>
      <c r="I510" s="200">
        <v>15000</v>
      </c>
      <c r="J510" s="191">
        <v>39217</v>
      </c>
      <c r="K510" s="195" t="s">
        <v>191</v>
      </c>
      <c r="L510" s="195" t="s">
        <v>74</v>
      </c>
    </row>
    <row r="511" spans="1:13">
      <c r="A511" s="186" t="str">
        <f>B511&amp;"_"&amp;COUNTIF($B$2:B511,B511)</f>
        <v>2276_1</v>
      </c>
      <c r="B511" s="195">
        <v>2276</v>
      </c>
      <c r="E511" s="187" t="s">
        <v>19</v>
      </c>
      <c r="F511" s="189">
        <v>6</v>
      </c>
      <c r="G511" s="190" t="s">
        <v>241</v>
      </c>
      <c r="I511" s="200"/>
    </row>
    <row r="512" spans="1:13">
      <c r="A512" s="186" t="str">
        <f>B512&amp;"_"&amp;COUNTIF($B$2:B512,B512)</f>
        <v>2276_2</v>
      </c>
      <c r="B512" s="195">
        <v>2276</v>
      </c>
      <c r="C512" s="195">
        <v>1</v>
      </c>
      <c r="D512" s="195">
        <v>540009001</v>
      </c>
      <c r="E512" s="187" t="s">
        <v>22</v>
      </c>
      <c r="F512" s="189">
        <v>6</v>
      </c>
      <c r="G512" s="190" t="s">
        <v>242</v>
      </c>
      <c r="H512" s="195">
        <v>3</v>
      </c>
      <c r="I512" s="200">
        <v>9000</v>
      </c>
      <c r="J512" s="191">
        <v>39219</v>
      </c>
      <c r="K512" s="195" t="s">
        <v>27</v>
      </c>
    </row>
    <row r="513" spans="1:17">
      <c r="A513" s="186" t="str">
        <f>B513&amp;"_"&amp;COUNTIF($B$2:B513,B513)</f>
        <v>2277_1</v>
      </c>
      <c r="B513" s="195">
        <v>2277</v>
      </c>
      <c r="E513" s="187" t="s">
        <v>19</v>
      </c>
      <c r="F513" s="189">
        <v>2</v>
      </c>
      <c r="G513" s="190" t="s">
        <v>241</v>
      </c>
      <c r="I513" s="200"/>
    </row>
    <row r="514" spans="1:17">
      <c r="A514" s="186" t="str">
        <f>B514&amp;"_"&amp;COUNTIF($B$2:B514,B514)</f>
        <v>2277_2</v>
      </c>
      <c r="B514" s="195">
        <v>2277</v>
      </c>
      <c r="C514" s="195">
        <v>1</v>
      </c>
      <c r="D514" s="195">
        <v>540009001</v>
      </c>
      <c r="E514" s="187" t="s">
        <v>22</v>
      </c>
      <c r="F514" s="189">
        <v>2</v>
      </c>
      <c r="G514" s="190" t="s">
        <v>242</v>
      </c>
      <c r="H514" s="195">
        <v>1</v>
      </c>
      <c r="I514" s="200">
        <v>3000</v>
      </c>
      <c r="J514" s="191">
        <v>39219</v>
      </c>
      <c r="K514" s="195" t="s">
        <v>27</v>
      </c>
    </row>
    <row r="515" spans="1:17">
      <c r="A515" s="186" t="str">
        <f>B515&amp;"_"&amp;COUNTIF($B$2:B515,B515)</f>
        <v>2278_1</v>
      </c>
      <c r="B515" s="187" t="s">
        <v>462</v>
      </c>
      <c r="C515" s="195">
        <v>1</v>
      </c>
      <c r="D515" s="187" t="s">
        <v>284</v>
      </c>
      <c r="E515" s="187"/>
      <c r="F515" s="189">
        <v>112</v>
      </c>
      <c r="G515" s="197" t="s">
        <v>57</v>
      </c>
      <c r="H515" s="187" t="s">
        <v>35</v>
      </c>
      <c r="I515" s="187"/>
      <c r="J515" s="191">
        <v>39219</v>
      </c>
      <c r="K515" s="187" t="s">
        <v>27</v>
      </c>
    </row>
    <row r="516" spans="1:17">
      <c r="A516" s="186" t="str">
        <f>B516&amp;"_"&amp;COUNTIF($B$2:B516,B516)</f>
        <v>2279_1</v>
      </c>
      <c r="B516" s="195">
        <v>2279</v>
      </c>
      <c r="E516" s="187" t="s">
        <v>19</v>
      </c>
      <c r="F516" s="189">
        <v>12</v>
      </c>
      <c r="G516" s="190" t="s">
        <v>241</v>
      </c>
      <c r="I516" s="200"/>
    </row>
    <row r="517" spans="1:17">
      <c r="A517" s="186" t="str">
        <f>B517&amp;"_"&amp;COUNTIF($B$2:B517,B517)</f>
        <v>2279_2</v>
      </c>
      <c r="B517" s="195">
        <v>2279</v>
      </c>
      <c r="C517" s="195">
        <v>1</v>
      </c>
      <c r="D517" s="195">
        <v>540009001</v>
      </c>
      <c r="E517" s="187" t="s">
        <v>22</v>
      </c>
      <c r="F517" s="189">
        <v>12</v>
      </c>
      <c r="G517" s="190" t="s">
        <v>242</v>
      </c>
      <c r="H517" s="195">
        <v>6</v>
      </c>
      <c r="I517" s="200">
        <v>18000</v>
      </c>
      <c r="J517" s="191">
        <v>39226</v>
      </c>
      <c r="K517" s="195" t="s">
        <v>27</v>
      </c>
    </row>
    <row r="518" spans="1:17">
      <c r="A518" s="186" t="str">
        <f>B518&amp;"_"&amp;COUNTIF($B$2:B518,B518)</f>
        <v>2280_1</v>
      </c>
      <c r="B518" s="195">
        <v>2280</v>
      </c>
      <c r="E518" s="187" t="s">
        <v>64</v>
      </c>
      <c r="F518" s="189">
        <v>192</v>
      </c>
      <c r="G518" s="190" t="s">
        <v>65</v>
      </c>
    </row>
    <row r="519" spans="1:17">
      <c r="A519" s="186" t="str">
        <f>B519&amp;"_"&amp;COUNTIF($B$2:B519,B519)</f>
        <v>2280_2</v>
      </c>
      <c r="B519" s="195">
        <v>2280</v>
      </c>
      <c r="C519" s="195">
        <v>1</v>
      </c>
      <c r="D519" s="187" t="s">
        <v>264</v>
      </c>
      <c r="E519" s="187" t="s">
        <v>67</v>
      </c>
      <c r="F519" s="189">
        <v>50</v>
      </c>
      <c r="G519" s="190" t="s">
        <v>68</v>
      </c>
      <c r="H519" s="195">
        <v>5</v>
      </c>
      <c r="I519" s="200"/>
      <c r="J519" s="191">
        <v>39227</v>
      </c>
      <c r="K519" s="195" t="s">
        <v>27</v>
      </c>
    </row>
    <row r="520" spans="1:17">
      <c r="A520" s="186" t="str">
        <f>B520&amp;"_"&amp;COUNTIF($B$2:B520,B520)</f>
        <v>2281_1</v>
      </c>
      <c r="B520" s="195">
        <v>2281</v>
      </c>
      <c r="E520" s="195">
        <v>315221</v>
      </c>
      <c r="F520" s="189">
        <v>32</v>
      </c>
      <c r="G520" s="197" t="s">
        <v>325</v>
      </c>
      <c r="I520" s="200"/>
    </row>
    <row r="521" spans="1:17">
      <c r="A521" s="186" t="str">
        <f>B521&amp;"_"&amp;COUNTIF($B$2:B521,B521)</f>
        <v>2281_2</v>
      </c>
      <c r="B521" s="195">
        <v>2281</v>
      </c>
      <c r="E521" s="195">
        <v>336152</v>
      </c>
      <c r="F521" s="189">
        <v>20</v>
      </c>
      <c r="G521" s="197" t="s">
        <v>326</v>
      </c>
      <c r="I521" s="200"/>
      <c r="N521" s="198" t="s">
        <v>425</v>
      </c>
      <c r="O521" s="195" t="s">
        <v>426</v>
      </c>
      <c r="Q521" s="194">
        <v>0</v>
      </c>
    </row>
    <row r="522" spans="1:17">
      <c r="A522" s="186" t="str">
        <f>B522&amp;"_"&amp;COUNTIF($B$2:B522,B522)</f>
        <v>2281_3</v>
      </c>
      <c r="B522" s="195">
        <v>2281</v>
      </c>
      <c r="C522" s="195">
        <v>17</v>
      </c>
      <c r="D522" s="195" t="s">
        <v>328</v>
      </c>
      <c r="F522" s="189">
        <v>32</v>
      </c>
      <c r="G522" s="190" t="s">
        <v>329</v>
      </c>
      <c r="H522" s="195">
        <v>13</v>
      </c>
      <c r="I522" s="200">
        <v>54000</v>
      </c>
      <c r="J522" s="191">
        <v>39230</v>
      </c>
      <c r="K522" s="195" t="s">
        <v>120</v>
      </c>
      <c r="L522" s="195" t="s">
        <v>74</v>
      </c>
    </row>
    <row r="523" spans="1:17">
      <c r="A523" s="186" t="str">
        <f>B523&amp;"_"&amp;COUNTIF($B$2:B523,B523)</f>
        <v>2282_1</v>
      </c>
      <c r="B523" s="195">
        <v>2282</v>
      </c>
      <c r="C523" s="195">
        <v>1</v>
      </c>
      <c r="D523" s="195">
        <v>540010368</v>
      </c>
      <c r="E523" s="187"/>
      <c r="F523" s="189">
        <v>1</v>
      </c>
      <c r="G523" s="197" t="s">
        <v>463</v>
      </c>
      <c r="H523" s="195">
        <v>7</v>
      </c>
      <c r="I523" s="200"/>
      <c r="J523" s="191">
        <v>39230</v>
      </c>
      <c r="K523" s="195" t="s">
        <v>27</v>
      </c>
      <c r="M523" s="192">
        <v>20223.16</v>
      </c>
    </row>
    <row r="524" spans="1:17">
      <c r="A524" s="186" t="str">
        <f>B524&amp;"_"&amp;COUNTIF($B$2:B524,B524)</f>
        <v>2283_1</v>
      </c>
      <c r="B524" s="195">
        <v>2283</v>
      </c>
      <c r="C524" s="195">
        <v>1</v>
      </c>
      <c r="D524" s="195">
        <v>540005903</v>
      </c>
      <c r="F524" s="189">
        <v>2</v>
      </c>
      <c r="G524" s="197" t="s">
        <v>59</v>
      </c>
      <c r="H524" s="195">
        <v>2</v>
      </c>
      <c r="J524" s="191">
        <v>39233</v>
      </c>
      <c r="K524" s="195" t="s">
        <v>27</v>
      </c>
    </row>
    <row r="525" spans="1:17">
      <c r="A525" s="186" t="str">
        <f>B525&amp;"_"&amp;COUNTIF($B$2:B525,B525)</f>
        <v>2284_1</v>
      </c>
      <c r="B525" s="195">
        <v>2284</v>
      </c>
      <c r="C525" s="195">
        <v>1</v>
      </c>
      <c r="D525" s="187" t="s">
        <v>264</v>
      </c>
      <c r="E525" s="187" t="s">
        <v>62</v>
      </c>
      <c r="F525" s="189">
        <v>328</v>
      </c>
      <c r="G525" s="190" t="s">
        <v>63</v>
      </c>
      <c r="H525" s="195">
        <v>2</v>
      </c>
      <c r="J525" s="191">
        <v>39233</v>
      </c>
      <c r="K525" s="195" t="s">
        <v>27</v>
      </c>
    </row>
    <row r="526" spans="1:17">
      <c r="A526" s="186" t="str">
        <f>B526&amp;"_"&amp;COUNTIF($B$2:B526,B526)</f>
        <v>2285_1</v>
      </c>
      <c r="B526" s="195">
        <v>2285</v>
      </c>
      <c r="E526" s="187"/>
      <c r="F526" s="189">
        <v>85</v>
      </c>
      <c r="G526" s="197" t="s">
        <v>464</v>
      </c>
      <c r="I526" s="200"/>
    </row>
    <row r="527" spans="1:17">
      <c r="A527" s="186" t="str">
        <f>B527&amp;"_"&amp;COUNTIF($B$2:B527,B527)</f>
        <v>2285_2</v>
      </c>
      <c r="B527" s="195">
        <v>2285</v>
      </c>
      <c r="E527" s="187"/>
      <c r="F527" s="189">
        <v>2</v>
      </c>
      <c r="G527" s="197" t="s">
        <v>465</v>
      </c>
      <c r="I527" s="200"/>
    </row>
    <row r="528" spans="1:17">
      <c r="A528" s="186" t="str">
        <f>B528&amp;"_"&amp;COUNTIF($B$2:B528,B528)</f>
        <v>2285_3</v>
      </c>
      <c r="B528" s="195">
        <v>2285</v>
      </c>
      <c r="C528" s="195">
        <v>24</v>
      </c>
      <c r="D528" s="195" t="s">
        <v>466</v>
      </c>
      <c r="E528" s="187"/>
      <c r="F528" s="189">
        <v>1</v>
      </c>
      <c r="G528" s="197" t="s">
        <v>7</v>
      </c>
      <c r="H528" s="195">
        <v>2</v>
      </c>
      <c r="I528" s="200"/>
      <c r="J528" s="191">
        <v>39237</v>
      </c>
      <c r="K528" s="195" t="s">
        <v>27</v>
      </c>
    </row>
    <row r="529" spans="1:17">
      <c r="A529" s="186" t="str">
        <f>B529&amp;"_"&amp;COUNTIF($B$2:B529,B529)</f>
        <v>2286_1</v>
      </c>
      <c r="B529" s="195">
        <v>2286</v>
      </c>
      <c r="C529" s="195">
        <v>7</v>
      </c>
      <c r="E529" s="195" t="s">
        <v>467</v>
      </c>
      <c r="F529" s="189">
        <v>11</v>
      </c>
      <c r="G529" s="197" t="s">
        <v>358</v>
      </c>
      <c r="H529" s="195">
        <v>1</v>
      </c>
      <c r="I529" s="200"/>
      <c r="J529" s="191">
        <v>39237</v>
      </c>
      <c r="K529" s="195" t="s">
        <v>33</v>
      </c>
      <c r="L529" s="195" t="s">
        <v>74</v>
      </c>
    </row>
    <row r="530" spans="1:17">
      <c r="A530" s="186" t="str">
        <f>B530&amp;"_"&amp;COUNTIF($B$2:B530,B530)</f>
        <v>2287_1</v>
      </c>
      <c r="B530" s="195">
        <v>2287</v>
      </c>
      <c r="C530" s="195">
        <v>3</v>
      </c>
      <c r="D530" s="195" t="s">
        <v>468</v>
      </c>
      <c r="E530" s="195" t="s">
        <v>71</v>
      </c>
      <c r="F530" s="189">
        <v>300</v>
      </c>
      <c r="G530" s="197" t="s">
        <v>72</v>
      </c>
      <c r="H530" s="195">
        <v>1</v>
      </c>
      <c r="I530" s="195">
        <v>2400</v>
      </c>
      <c r="J530" s="191">
        <v>39237</v>
      </c>
      <c r="K530" s="195" t="s">
        <v>73</v>
      </c>
      <c r="L530" s="195" t="s">
        <v>74</v>
      </c>
      <c r="N530" s="198" t="s">
        <v>469</v>
      </c>
      <c r="O530" s="195" t="s">
        <v>470</v>
      </c>
      <c r="Q530" s="194">
        <v>20</v>
      </c>
    </row>
    <row r="531" spans="1:17">
      <c r="A531" s="186" t="str">
        <f>B531&amp;"_"&amp;COUNTIF($B$2:B531,B531)</f>
        <v>2288_1</v>
      </c>
      <c r="B531" s="195">
        <v>2288</v>
      </c>
      <c r="E531" s="195">
        <v>315221</v>
      </c>
      <c r="F531" s="189">
        <v>4</v>
      </c>
      <c r="G531" s="197" t="s">
        <v>325</v>
      </c>
      <c r="I531" s="200"/>
    </row>
    <row r="532" spans="1:17">
      <c r="A532" s="186" t="str">
        <f>B532&amp;"_"&amp;COUNTIF($B$2:B532,B532)</f>
        <v>2288_2</v>
      </c>
      <c r="B532" s="195">
        <v>2288</v>
      </c>
      <c r="C532" s="195">
        <v>17</v>
      </c>
      <c r="D532" s="195" t="s">
        <v>471</v>
      </c>
      <c r="E532" s="195">
        <v>336152</v>
      </c>
      <c r="F532" s="189">
        <v>48</v>
      </c>
      <c r="G532" s="197" t="s">
        <v>326</v>
      </c>
      <c r="H532" s="195">
        <v>13</v>
      </c>
      <c r="I532" s="200">
        <v>54000</v>
      </c>
      <c r="J532" s="191">
        <v>39238</v>
      </c>
      <c r="K532" s="195" t="s">
        <v>120</v>
      </c>
      <c r="L532" s="195" t="s">
        <v>74</v>
      </c>
      <c r="N532" s="198" t="s">
        <v>425</v>
      </c>
      <c r="O532" s="195" t="s">
        <v>426</v>
      </c>
      <c r="Q532" s="194">
        <v>0</v>
      </c>
    </row>
    <row r="533" spans="1:17">
      <c r="A533" s="186" t="str">
        <f>B533&amp;"_"&amp;COUNTIF($B$2:B533,B533)</f>
        <v>2289_1</v>
      </c>
      <c r="B533" s="195">
        <v>2289</v>
      </c>
      <c r="C533" s="195">
        <v>17</v>
      </c>
      <c r="D533" s="195" t="s">
        <v>472</v>
      </c>
      <c r="E533" s="187" t="s">
        <v>473</v>
      </c>
      <c r="F533" s="189">
        <v>24</v>
      </c>
      <c r="G533" s="190" t="s">
        <v>327</v>
      </c>
      <c r="H533" s="195">
        <v>0</v>
      </c>
      <c r="I533" s="200">
        <v>0</v>
      </c>
      <c r="J533" s="191">
        <v>39238</v>
      </c>
      <c r="K533" s="195" t="s">
        <v>120</v>
      </c>
      <c r="L533" s="195" t="s">
        <v>74</v>
      </c>
    </row>
    <row r="534" spans="1:17">
      <c r="A534" s="186" t="str">
        <f>B534&amp;"_"&amp;COUNTIF($B$2:B534,B534)</f>
        <v>2290_1</v>
      </c>
      <c r="B534" s="195">
        <v>2290</v>
      </c>
      <c r="C534" s="195">
        <v>2</v>
      </c>
      <c r="D534" s="195">
        <v>340016411</v>
      </c>
      <c r="E534" s="187"/>
      <c r="F534" s="189">
        <v>2</v>
      </c>
      <c r="G534" s="197" t="s">
        <v>474</v>
      </c>
      <c r="H534" s="195">
        <v>1</v>
      </c>
      <c r="I534" s="200"/>
      <c r="J534" s="191">
        <v>39239</v>
      </c>
      <c r="K534" s="195" t="s">
        <v>27</v>
      </c>
    </row>
    <row r="535" spans="1:17">
      <c r="A535" s="186" t="str">
        <f>B535&amp;"_"&amp;COUNTIF($B$2:B535,B535)</f>
        <v>2291_1</v>
      </c>
      <c r="B535" s="195">
        <v>2291</v>
      </c>
      <c r="C535" s="195">
        <v>2</v>
      </c>
      <c r="D535" s="195">
        <v>340022394</v>
      </c>
      <c r="E535" s="187"/>
      <c r="F535" s="189">
        <v>48</v>
      </c>
      <c r="G535" s="197" t="s">
        <v>475</v>
      </c>
      <c r="H535" s="195">
        <v>1</v>
      </c>
      <c r="I535" s="200"/>
      <c r="J535" s="191">
        <v>39239</v>
      </c>
      <c r="K535" s="195" t="s">
        <v>27</v>
      </c>
    </row>
    <row r="536" spans="1:17">
      <c r="A536" s="186" t="str">
        <f>B536&amp;"_"&amp;COUNTIF($B$2:B536,B536)</f>
        <v>2292_1</v>
      </c>
      <c r="B536" s="195">
        <v>2292</v>
      </c>
      <c r="E536" s="187"/>
      <c r="F536" s="189">
        <v>4</v>
      </c>
      <c r="G536" s="197" t="s">
        <v>476</v>
      </c>
      <c r="I536" s="200"/>
    </row>
    <row r="537" spans="1:17">
      <c r="A537" s="186" t="str">
        <f>B537&amp;"_"&amp;COUNTIF($B$2:B537,B537)</f>
        <v>2292_2</v>
      </c>
      <c r="B537" s="195">
        <v>2292</v>
      </c>
      <c r="C537" s="195">
        <v>1</v>
      </c>
      <c r="D537" s="195" t="s">
        <v>477</v>
      </c>
      <c r="F537" s="189">
        <v>4</v>
      </c>
      <c r="G537" s="197" t="s">
        <v>478</v>
      </c>
      <c r="H537" s="195">
        <v>1</v>
      </c>
      <c r="I537" s="200"/>
      <c r="J537" s="191">
        <v>39240</v>
      </c>
      <c r="K537" s="195" t="s">
        <v>27</v>
      </c>
    </row>
    <row r="538" spans="1:17">
      <c r="A538" s="186" t="str">
        <f>B538&amp;"_"&amp;COUNTIF($B$2:B538,B538)</f>
        <v>2293_1</v>
      </c>
      <c r="B538" s="195">
        <v>2293</v>
      </c>
      <c r="E538" s="196">
        <v>1350</v>
      </c>
      <c r="G538" s="197" t="s">
        <v>44</v>
      </c>
    </row>
    <row r="539" spans="1:17">
      <c r="A539" s="186" t="str">
        <f>B539&amp;"_"&amp;COUNTIF($B$2:B539,B539)</f>
        <v>2293_2</v>
      </c>
      <c r="B539" s="195">
        <v>2293</v>
      </c>
      <c r="E539" s="196">
        <v>725</v>
      </c>
      <c r="G539" s="197" t="s">
        <v>45</v>
      </c>
    </row>
    <row r="540" spans="1:17">
      <c r="A540" s="186" t="str">
        <f>B540&amp;"_"&amp;COUNTIF($B$2:B540,B540)</f>
        <v>2293_3</v>
      </c>
      <c r="B540" s="195">
        <v>2293</v>
      </c>
      <c r="E540" s="199">
        <v>100</v>
      </c>
      <c r="G540" s="197" t="s">
        <v>46</v>
      </c>
    </row>
    <row r="541" spans="1:17">
      <c r="A541" s="186" t="str">
        <f>B541&amp;"_"&amp;COUNTIF($B$2:B541,B541)</f>
        <v>2293_4</v>
      </c>
      <c r="B541" s="195">
        <v>2293</v>
      </c>
      <c r="E541" s="199">
        <v>60</v>
      </c>
      <c r="G541" s="197" t="s">
        <v>47</v>
      </c>
    </row>
    <row r="542" spans="1:17">
      <c r="A542" s="186" t="str">
        <f>B542&amp;"_"&amp;COUNTIF($B$2:B542,B542)</f>
        <v>2293_5</v>
      </c>
      <c r="B542" s="195">
        <v>2293</v>
      </c>
      <c r="C542" s="195">
        <v>1</v>
      </c>
      <c r="D542" s="195">
        <v>540006792</v>
      </c>
      <c r="E542" s="196">
        <v>239.44</v>
      </c>
      <c r="G542" s="197" t="s">
        <v>154</v>
      </c>
      <c r="J542" s="191" t="s">
        <v>479</v>
      </c>
    </row>
    <row r="543" spans="1:17">
      <c r="A543" s="186" t="str">
        <f>B543&amp;"_"&amp;COUNTIF($B$2:B543,B543)</f>
        <v>2294_1</v>
      </c>
      <c r="B543" s="195">
        <v>2294</v>
      </c>
      <c r="C543" s="195">
        <v>1</v>
      </c>
      <c r="D543" s="195">
        <v>540006792</v>
      </c>
      <c r="E543" s="196">
        <v>3396.8</v>
      </c>
      <c r="G543" s="197" t="s">
        <v>50</v>
      </c>
      <c r="J543" s="191" t="s">
        <v>480</v>
      </c>
    </row>
    <row r="544" spans="1:17">
      <c r="A544" s="186" t="str">
        <f>B544&amp;"_"&amp;COUNTIF($B$2:B544,B544)</f>
        <v>2295_1</v>
      </c>
      <c r="B544" s="195">
        <v>2295</v>
      </c>
      <c r="E544" s="195">
        <v>315221</v>
      </c>
      <c r="F544" s="189">
        <v>20</v>
      </c>
      <c r="G544" s="197" t="s">
        <v>325</v>
      </c>
      <c r="I544" s="200"/>
    </row>
    <row r="545" spans="1:17">
      <c r="A545" s="186" t="str">
        <f>B545&amp;"_"&amp;COUNTIF($B$2:B545,B545)</f>
        <v>2295_2</v>
      </c>
      <c r="B545" s="195">
        <v>2295</v>
      </c>
      <c r="E545" s="195">
        <v>336152</v>
      </c>
      <c r="F545" s="189">
        <v>16</v>
      </c>
      <c r="G545" s="197" t="s">
        <v>326</v>
      </c>
      <c r="I545" s="200"/>
      <c r="N545" s="198" t="s">
        <v>425</v>
      </c>
      <c r="O545" s="195" t="s">
        <v>426</v>
      </c>
      <c r="Q545" s="194">
        <v>0</v>
      </c>
    </row>
    <row r="546" spans="1:17">
      <c r="A546" s="186" t="str">
        <f>B546&amp;"_"&amp;COUNTIF($B$2:B546,B546)</f>
        <v>2295_3</v>
      </c>
      <c r="B546" s="195">
        <v>2295</v>
      </c>
      <c r="C546" s="195">
        <v>17</v>
      </c>
      <c r="D546" s="195" t="s">
        <v>328</v>
      </c>
      <c r="F546" s="189">
        <v>20</v>
      </c>
      <c r="G546" s="190" t="s">
        <v>329</v>
      </c>
      <c r="H546" s="195">
        <v>9</v>
      </c>
      <c r="I546" s="200">
        <v>37500</v>
      </c>
      <c r="J546" s="191">
        <v>39245</v>
      </c>
      <c r="K546" s="195" t="s">
        <v>120</v>
      </c>
      <c r="L546" s="195" t="s">
        <v>74</v>
      </c>
    </row>
    <row r="547" spans="1:17">
      <c r="A547" s="186" t="str">
        <f>B547&amp;"_"&amp;COUNTIF($B$2:B547,B547)</f>
        <v>2296_1</v>
      </c>
      <c r="B547" s="195">
        <v>2296</v>
      </c>
      <c r="C547" s="195">
        <v>1</v>
      </c>
      <c r="D547" s="187" t="s">
        <v>264</v>
      </c>
      <c r="E547" s="187" t="s">
        <v>62</v>
      </c>
      <c r="F547" s="189">
        <v>328</v>
      </c>
      <c r="G547" s="190" t="s">
        <v>63</v>
      </c>
      <c r="H547" s="195">
        <v>2</v>
      </c>
      <c r="J547" s="191">
        <v>39247</v>
      </c>
      <c r="K547" s="195" t="s">
        <v>27</v>
      </c>
    </row>
    <row r="548" spans="1:17">
      <c r="A548" s="186" t="str">
        <f>B548&amp;"_"&amp;COUNTIF($B$2:B548,B548)</f>
        <v>2297_1</v>
      </c>
      <c r="B548" s="195">
        <v>2297</v>
      </c>
      <c r="C548" s="195">
        <v>25</v>
      </c>
      <c r="D548" s="195">
        <v>7084</v>
      </c>
      <c r="F548" s="189">
        <v>1</v>
      </c>
      <c r="G548" s="197" t="s">
        <v>481</v>
      </c>
      <c r="I548" s="200"/>
      <c r="J548" s="191">
        <v>39251</v>
      </c>
      <c r="K548" s="195" t="s">
        <v>27</v>
      </c>
      <c r="M548" s="192">
        <v>540</v>
      </c>
    </row>
    <row r="549" spans="1:17">
      <c r="A549" s="186" t="str">
        <f>B549&amp;"_"&amp;COUNTIF($B$2:B549,B549)</f>
        <v>2298_1</v>
      </c>
      <c r="B549" s="195">
        <v>2298</v>
      </c>
      <c r="C549" s="195">
        <v>15</v>
      </c>
      <c r="D549" s="195">
        <v>3033</v>
      </c>
      <c r="F549" s="189">
        <v>4</v>
      </c>
      <c r="G549" s="197" t="s">
        <v>185</v>
      </c>
      <c r="H549" s="195">
        <v>1</v>
      </c>
      <c r="I549" s="200"/>
      <c r="J549" s="191">
        <v>39251</v>
      </c>
      <c r="K549" s="195" t="s">
        <v>27</v>
      </c>
      <c r="N549" s="198" t="s">
        <v>482</v>
      </c>
      <c r="O549" s="195" t="s">
        <v>483</v>
      </c>
      <c r="Q549" s="194">
        <v>80</v>
      </c>
    </row>
    <row r="550" spans="1:17">
      <c r="A550" s="186" t="str">
        <f>B550&amp;"_"&amp;COUNTIF($B$2:B550,B550)</f>
        <v>2299_1</v>
      </c>
      <c r="B550" s="195">
        <v>2299</v>
      </c>
      <c r="E550" s="195" t="s">
        <v>484</v>
      </c>
      <c r="F550" s="189">
        <v>4</v>
      </c>
      <c r="G550" s="197" t="s">
        <v>358</v>
      </c>
      <c r="I550" s="200"/>
    </row>
    <row r="551" spans="1:17">
      <c r="A551" s="186" t="str">
        <f>B551&amp;"_"&amp;COUNTIF($B$2:B551,B551)</f>
        <v>2299_2</v>
      </c>
      <c r="B551" s="195">
        <v>2299</v>
      </c>
      <c r="C551" s="195">
        <v>7</v>
      </c>
      <c r="E551" s="195" t="s">
        <v>485</v>
      </c>
      <c r="F551" s="189">
        <v>5</v>
      </c>
      <c r="G551" s="197" t="s">
        <v>359</v>
      </c>
      <c r="H551" s="195">
        <v>1</v>
      </c>
      <c r="I551" s="200"/>
      <c r="J551" s="191">
        <v>39251</v>
      </c>
      <c r="K551" s="195" t="s">
        <v>33</v>
      </c>
      <c r="L551" s="195" t="s">
        <v>74</v>
      </c>
    </row>
    <row r="552" spans="1:17">
      <c r="A552" s="186" t="str">
        <f>B552&amp;"_"&amp;COUNTIF($B$2:B552,B552)</f>
        <v>2300_1</v>
      </c>
      <c r="B552" s="195">
        <v>2300</v>
      </c>
      <c r="C552" s="195">
        <v>7</v>
      </c>
      <c r="E552" s="195" t="s">
        <v>486</v>
      </c>
      <c r="F552" s="189">
        <v>12</v>
      </c>
      <c r="G552" s="197" t="s">
        <v>358</v>
      </c>
      <c r="H552" s="195">
        <v>1</v>
      </c>
      <c r="I552" s="200"/>
      <c r="J552" s="191">
        <v>39254</v>
      </c>
      <c r="K552" s="195" t="s">
        <v>33</v>
      </c>
      <c r="L552" s="195" t="s">
        <v>74</v>
      </c>
    </row>
    <row r="553" spans="1:17">
      <c r="A553" s="186" t="str">
        <f>B553&amp;"_"&amp;COUNTIF($B$2:B553,B553)</f>
        <v>2301_1</v>
      </c>
      <c r="B553" s="195">
        <v>2301</v>
      </c>
      <c r="E553" s="187" t="s">
        <v>64</v>
      </c>
      <c r="F553" s="189">
        <v>192</v>
      </c>
      <c r="G553" s="190" t="s">
        <v>65</v>
      </c>
    </row>
    <row r="554" spans="1:17">
      <c r="A554" s="186" t="str">
        <f>B554&amp;"_"&amp;COUNTIF($B$2:B554,B554)</f>
        <v>2301_2</v>
      </c>
      <c r="B554" s="195">
        <v>2301</v>
      </c>
      <c r="C554" s="195">
        <v>1</v>
      </c>
      <c r="D554" s="187" t="s">
        <v>264</v>
      </c>
      <c r="E554" s="187" t="s">
        <v>67</v>
      </c>
      <c r="F554" s="189">
        <v>50</v>
      </c>
      <c r="G554" s="190" t="s">
        <v>68</v>
      </c>
      <c r="H554" s="195">
        <v>5</v>
      </c>
      <c r="I554" s="200"/>
      <c r="J554" s="191">
        <v>39255</v>
      </c>
      <c r="K554" s="195" t="s">
        <v>27</v>
      </c>
    </row>
    <row r="555" spans="1:17">
      <c r="A555" s="186" t="str">
        <f>B555&amp;"_"&amp;COUNTIF($B$2:B555,B555)</f>
        <v>2302_1</v>
      </c>
      <c r="B555" s="195">
        <v>2302</v>
      </c>
      <c r="E555" s="187" t="s">
        <v>19</v>
      </c>
      <c r="F555" s="189">
        <v>4</v>
      </c>
      <c r="G555" s="190" t="s">
        <v>241</v>
      </c>
      <c r="I555" s="200"/>
    </row>
    <row r="556" spans="1:17">
      <c r="A556" s="186" t="str">
        <f>B556&amp;"_"&amp;COUNTIF($B$2:B556,B556)</f>
        <v>2302_2</v>
      </c>
      <c r="B556" s="195">
        <v>2302</v>
      </c>
      <c r="C556" s="195">
        <v>1</v>
      </c>
      <c r="D556" s="195">
        <v>540009001</v>
      </c>
      <c r="E556" s="187" t="s">
        <v>22</v>
      </c>
      <c r="F556" s="189">
        <v>4</v>
      </c>
      <c r="G556" s="190" t="s">
        <v>242</v>
      </c>
      <c r="H556" s="195">
        <v>2</v>
      </c>
      <c r="I556" s="200">
        <v>6000</v>
      </c>
      <c r="J556" s="191">
        <v>39255</v>
      </c>
      <c r="K556" s="195" t="s">
        <v>27</v>
      </c>
    </row>
    <row r="557" spans="1:17">
      <c r="A557" s="186" t="str">
        <f>B557&amp;"_"&amp;COUNTIF($B$2:B557,B557)</f>
        <v>2303_1</v>
      </c>
      <c r="B557" s="195">
        <v>2303</v>
      </c>
      <c r="C557" s="195">
        <v>2</v>
      </c>
      <c r="D557" s="195">
        <v>340022394</v>
      </c>
      <c r="E557" s="187"/>
      <c r="F557" s="189">
        <v>52</v>
      </c>
      <c r="G557" s="197" t="s">
        <v>475</v>
      </c>
      <c r="H557" s="195">
        <v>1</v>
      </c>
      <c r="I557" s="200"/>
      <c r="J557" s="191">
        <v>39255</v>
      </c>
      <c r="K557" s="195" t="s">
        <v>27</v>
      </c>
    </row>
    <row r="558" spans="1:17">
      <c r="A558" s="186" t="str">
        <f>B558&amp;"_"&amp;COUNTIF($B$2:B558,B558)</f>
        <v>2304_1</v>
      </c>
      <c r="B558" s="195">
        <v>2304</v>
      </c>
      <c r="C558" s="195">
        <v>22</v>
      </c>
      <c r="F558" s="189">
        <v>4</v>
      </c>
      <c r="G558" s="197" t="s">
        <v>487</v>
      </c>
      <c r="I558" s="200"/>
      <c r="J558" s="191">
        <v>39255</v>
      </c>
      <c r="K558" s="195" t="s">
        <v>27</v>
      </c>
    </row>
    <row r="559" spans="1:17">
      <c r="A559" s="186" t="str">
        <f>B559&amp;"_"&amp;COUNTIF($B$2:B559,B559)</f>
        <v>2305_1</v>
      </c>
      <c r="B559" s="195">
        <v>2305</v>
      </c>
      <c r="C559" s="195">
        <v>16</v>
      </c>
      <c r="D559" s="195" t="s">
        <v>488</v>
      </c>
      <c r="E559" s="195" t="s">
        <v>489</v>
      </c>
      <c r="F559" s="189">
        <v>24</v>
      </c>
      <c r="G559" s="197" t="s">
        <v>490</v>
      </c>
      <c r="H559" s="195">
        <v>4</v>
      </c>
      <c r="I559" s="200">
        <v>9000</v>
      </c>
      <c r="J559" s="191">
        <v>39260</v>
      </c>
      <c r="K559" s="195" t="s">
        <v>491</v>
      </c>
      <c r="L559" s="195" t="s">
        <v>74</v>
      </c>
    </row>
    <row r="560" spans="1:17">
      <c r="A560" s="186" t="str">
        <f>B560&amp;"_"&amp;COUNTIF($B$2:B560,B560)</f>
        <v>2306_1</v>
      </c>
      <c r="B560" s="195">
        <v>2306</v>
      </c>
      <c r="E560" s="187" t="s">
        <v>19</v>
      </c>
      <c r="F560" s="189">
        <v>8</v>
      </c>
      <c r="G560" s="190" t="s">
        <v>241</v>
      </c>
      <c r="I560" s="200"/>
    </row>
    <row r="561" spans="1:17">
      <c r="A561" s="186" t="str">
        <f>B561&amp;"_"&amp;COUNTIF($B$2:B561,B561)</f>
        <v>2306_2</v>
      </c>
      <c r="B561" s="195">
        <v>2306</v>
      </c>
      <c r="C561" s="195">
        <v>1</v>
      </c>
      <c r="D561" s="195">
        <v>540009001</v>
      </c>
      <c r="E561" s="187" t="s">
        <v>22</v>
      </c>
      <c r="F561" s="189">
        <v>8</v>
      </c>
      <c r="G561" s="190" t="s">
        <v>242</v>
      </c>
      <c r="H561" s="195">
        <v>4</v>
      </c>
      <c r="I561" s="200">
        <v>12000</v>
      </c>
      <c r="J561" s="191">
        <v>39261</v>
      </c>
      <c r="K561" s="195" t="s">
        <v>27</v>
      </c>
    </row>
    <row r="562" spans="1:17">
      <c r="A562" s="186" t="str">
        <f>B562&amp;"_"&amp;COUNTIF($B$2:B562,B562)</f>
        <v>2307_1</v>
      </c>
      <c r="B562" s="195">
        <v>2307</v>
      </c>
      <c r="C562" s="195">
        <v>1</v>
      </c>
      <c r="D562" s="187" t="s">
        <v>284</v>
      </c>
      <c r="E562" s="187"/>
      <c r="F562" s="189">
        <v>112</v>
      </c>
      <c r="G562" s="197" t="s">
        <v>57</v>
      </c>
      <c r="H562" s="187" t="s">
        <v>35</v>
      </c>
      <c r="I562" s="187"/>
      <c r="J562" s="191">
        <v>39261</v>
      </c>
      <c r="K562" s="187" t="s">
        <v>27</v>
      </c>
    </row>
    <row r="563" spans="1:17">
      <c r="A563" s="186" t="str">
        <f>B563&amp;"_"&amp;COUNTIF($B$2:B563,B563)</f>
        <v>2308_1</v>
      </c>
      <c r="B563" s="195">
        <v>2308</v>
      </c>
      <c r="F563" s="189">
        <v>17</v>
      </c>
      <c r="G563" s="197" t="s">
        <v>424</v>
      </c>
      <c r="I563" s="200"/>
    </row>
    <row r="564" spans="1:17">
      <c r="A564" s="186" t="str">
        <f>B564&amp;"_"&amp;COUNTIF($B$2:B564,B564)</f>
        <v>2308_2</v>
      </c>
      <c r="B564" s="195">
        <v>2308</v>
      </c>
      <c r="C564" s="195">
        <v>1</v>
      </c>
      <c r="D564" s="195">
        <v>540010940</v>
      </c>
      <c r="F564" s="189">
        <v>1</v>
      </c>
      <c r="G564" s="197" t="s">
        <v>492</v>
      </c>
      <c r="H564" s="195">
        <v>2</v>
      </c>
      <c r="I564" s="200"/>
      <c r="J564" s="191">
        <v>39261</v>
      </c>
      <c r="K564" s="187" t="s">
        <v>27</v>
      </c>
    </row>
    <row r="565" spans="1:17">
      <c r="A565" s="186" t="str">
        <f>B565&amp;"_"&amp;COUNTIF($B$2:B565,B565)</f>
        <v>2309_1</v>
      </c>
      <c r="B565" s="195">
        <v>2309</v>
      </c>
      <c r="E565" s="187" t="s">
        <v>493</v>
      </c>
      <c r="F565" s="189">
        <v>2</v>
      </c>
      <c r="G565" s="190" t="s">
        <v>494</v>
      </c>
      <c r="I565" s="200"/>
    </row>
    <row r="566" spans="1:17">
      <c r="A566" s="186" t="str">
        <f>B566&amp;"_"&amp;COUNTIF($B$2:B566,B566)</f>
        <v>2309_2</v>
      </c>
      <c r="B566" s="195">
        <v>2309</v>
      </c>
      <c r="C566" s="195">
        <v>1</v>
      </c>
      <c r="D566" s="195">
        <v>540009015</v>
      </c>
      <c r="E566" s="187" t="s">
        <v>495</v>
      </c>
      <c r="F566" s="189">
        <v>2</v>
      </c>
      <c r="G566" s="190" t="s">
        <v>496</v>
      </c>
      <c r="H566" s="195">
        <v>1</v>
      </c>
      <c r="I566" s="200">
        <v>3000</v>
      </c>
      <c r="J566" s="191">
        <v>39261</v>
      </c>
      <c r="K566" s="195" t="s">
        <v>27</v>
      </c>
    </row>
    <row r="567" spans="1:17">
      <c r="A567" s="186" t="str">
        <f>B567&amp;"_"&amp;COUNTIF($B$2:B567,B567)</f>
        <v>2310_1</v>
      </c>
      <c r="B567" s="195">
        <v>2310</v>
      </c>
      <c r="C567" s="195">
        <v>1</v>
      </c>
      <c r="D567" s="195">
        <v>540005903</v>
      </c>
      <c r="F567" s="189">
        <v>2</v>
      </c>
      <c r="G567" s="197" t="s">
        <v>59</v>
      </c>
      <c r="H567" s="195">
        <v>2</v>
      </c>
      <c r="J567" s="191">
        <v>39261</v>
      </c>
      <c r="K567" s="195" t="s">
        <v>27</v>
      </c>
    </row>
    <row r="568" spans="1:17">
      <c r="A568" s="186" t="str">
        <f>B568&amp;"_"&amp;COUNTIF($B$2:B568,B568)</f>
        <v>2311_1</v>
      </c>
      <c r="B568" s="195">
        <v>2311</v>
      </c>
      <c r="E568" s="195" t="s">
        <v>497</v>
      </c>
      <c r="F568" s="189">
        <v>4</v>
      </c>
      <c r="G568" s="197" t="s">
        <v>358</v>
      </c>
      <c r="I568" s="200"/>
    </row>
    <row r="569" spans="1:17">
      <c r="A569" s="186" t="str">
        <f>B569&amp;"_"&amp;COUNTIF($B$2:B569,B569)</f>
        <v>2311_2</v>
      </c>
      <c r="B569" s="195">
        <v>2311</v>
      </c>
      <c r="C569" s="195">
        <v>7</v>
      </c>
      <c r="E569" s="195" t="s">
        <v>498</v>
      </c>
      <c r="F569" s="189">
        <v>13</v>
      </c>
      <c r="G569" s="197" t="s">
        <v>359</v>
      </c>
      <c r="H569" s="195">
        <v>2</v>
      </c>
      <c r="I569" s="200"/>
      <c r="J569" s="191">
        <v>39261</v>
      </c>
      <c r="K569" s="195" t="s">
        <v>33</v>
      </c>
      <c r="L569" s="195" t="s">
        <v>74</v>
      </c>
    </row>
    <row r="570" spans="1:17">
      <c r="A570" s="186" t="str">
        <f>B570&amp;"_"&amp;COUNTIF($B$2:B570,B570)</f>
        <v>2312_1</v>
      </c>
      <c r="B570" s="195">
        <v>2312</v>
      </c>
      <c r="C570" s="195">
        <v>3</v>
      </c>
      <c r="D570" s="195" t="s">
        <v>468</v>
      </c>
      <c r="E570" s="195" t="s">
        <v>71</v>
      </c>
      <c r="F570" s="189">
        <v>300</v>
      </c>
      <c r="G570" s="197" t="s">
        <v>72</v>
      </c>
      <c r="H570" s="195">
        <v>1</v>
      </c>
      <c r="I570" s="195">
        <v>2400</v>
      </c>
      <c r="J570" s="191">
        <v>39272</v>
      </c>
      <c r="K570" s="195" t="s">
        <v>73</v>
      </c>
      <c r="L570" s="195" t="s">
        <v>74</v>
      </c>
    </row>
    <row r="571" spans="1:17">
      <c r="A571" s="186" t="str">
        <f>B571&amp;"_"&amp;COUNTIF($B$2:B571,B571)</f>
        <v>2313_1</v>
      </c>
      <c r="B571" s="195">
        <v>2313</v>
      </c>
      <c r="C571" s="195">
        <v>3</v>
      </c>
      <c r="D571" s="195" t="s">
        <v>499</v>
      </c>
      <c r="E571" s="195" t="s">
        <v>71</v>
      </c>
      <c r="F571" s="189">
        <v>600</v>
      </c>
      <c r="G571" s="197" t="s">
        <v>72</v>
      </c>
      <c r="H571" s="195">
        <v>2</v>
      </c>
      <c r="I571" s="195">
        <v>4800</v>
      </c>
      <c r="J571" s="191">
        <v>39272</v>
      </c>
      <c r="K571" s="195" t="s">
        <v>73</v>
      </c>
      <c r="L571" s="195" t="s">
        <v>74</v>
      </c>
    </row>
    <row r="572" spans="1:17">
      <c r="A572" s="186" t="str">
        <f>B572&amp;"_"&amp;COUNTIF($B$2:B572,B572)</f>
        <v>2314_1</v>
      </c>
      <c r="B572" s="195">
        <v>2314</v>
      </c>
      <c r="C572" s="195">
        <v>2</v>
      </c>
      <c r="D572" s="195">
        <v>340022394</v>
      </c>
      <c r="E572" s="187"/>
      <c r="F572" s="189">
        <v>50</v>
      </c>
      <c r="G572" s="197" t="s">
        <v>475</v>
      </c>
      <c r="H572" s="195">
        <v>1</v>
      </c>
      <c r="I572" s="200"/>
      <c r="J572" s="191">
        <v>39273</v>
      </c>
      <c r="K572" s="195" t="s">
        <v>27</v>
      </c>
    </row>
    <row r="573" spans="1:17">
      <c r="A573" s="186" t="str">
        <f>B573&amp;"_"&amp;COUNTIF($B$2:B573,B573)</f>
        <v>2315_1</v>
      </c>
      <c r="B573" s="195">
        <v>2315</v>
      </c>
      <c r="C573" s="195">
        <v>1</v>
      </c>
      <c r="D573" s="187" t="s">
        <v>264</v>
      </c>
      <c r="E573" s="187" t="s">
        <v>62</v>
      </c>
      <c r="F573" s="189">
        <v>328</v>
      </c>
      <c r="G573" s="190" t="s">
        <v>63</v>
      </c>
      <c r="H573" s="195">
        <v>2</v>
      </c>
      <c r="J573" s="191">
        <v>39273</v>
      </c>
      <c r="K573" s="195" t="s">
        <v>27</v>
      </c>
    </row>
    <row r="574" spans="1:17">
      <c r="A574" s="186" t="str">
        <f>B574&amp;"_"&amp;COUNTIF($B$2:B574,B574)</f>
        <v>2316_1</v>
      </c>
      <c r="B574" s="195">
        <v>2316</v>
      </c>
      <c r="C574" s="195">
        <v>1</v>
      </c>
      <c r="D574" s="195">
        <v>540009739</v>
      </c>
      <c r="F574" s="189">
        <v>90</v>
      </c>
      <c r="G574" s="197" t="s">
        <v>500</v>
      </c>
      <c r="H574" s="195">
        <v>2</v>
      </c>
      <c r="I574" s="195">
        <v>6200</v>
      </c>
      <c r="J574" s="191">
        <v>39273</v>
      </c>
      <c r="K574" s="195" t="s">
        <v>27</v>
      </c>
      <c r="N574" s="198" t="s">
        <v>501</v>
      </c>
      <c r="O574" s="195" t="s">
        <v>502</v>
      </c>
      <c r="Q574" s="194">
        <v>500</v>
      </c>
    </row>
    <row r="575" spans="1:17">
      <c r="A575" s="186" t="str">
        <f>B575&amp;"_"&amp;COUNTIF($B$2:B575,B575)</f>
        <v>2317_1</v>
      </c>
      <c r="B575" s="195">
        <v>2317</v>
      </c>
      <c r="C575" s="195">
        <v>1</v>
      </c>
      <c r="D575" s="195">
        <v>540010061</v>
      </c>
      <c r="F575" s="189">
        <v>2</v>
      </c>
      <c r="G575" s="197" t="s">
        <v>59</v>
      </c>
      <c r="H575" s="195">
        <v>2</v>
      </c>
      <c r="J575" s="191">
        <v>39274</v>
      </c>
      <c r="K575" s="195" t="s">
        <v>27</v>
      </c>
    </row>
    <row r="576" spans="1:17">
      <c r="A576" s="186" t="str">
        <f>B576&amp;"_"&amp;COUNTIF($B$2:B576,B576)</f>
        <v>2318_1</v>
      </c>
      <c r="B576" s="195">
        <v>2318</v>
      </c>
      <c r="C576" s="195">
        <v>1</v>
      </c>
      <c r="D576" s="187" t="s">
        <v>503</v>
      </c>
      <c r="E576" s="187"/>
      <c r="F576" s="189">
        <v>112</v>
      </c>
      <c r="G576" s="197" t="s">
        <v>57</v>
      </c>
      <c r="H576" s="187" t="s">
        <v>35</v>
      </c>
      <c r="I576" s="187"/>
      <c r="J576" s="191">
        <v>39274</v>
      </c>
      <c r="K576" s="187" t="s">
        <v>27</v>
      </c>
    </row>
    <row r="577" spans="1:13">
      <c r="A577" s="186" t="str">
        <f>B577&amp;"_"&amp;COUNTIF($B$2:B577,B577)</f>
        <v>2319_1</v>
      </c>
      <c r="B577" s="195">
        <v>2319</v>
      </c>
      <c r="C577" s="195">
        <v>6</v>
      </c>
      <c r="D577" s="195">
        <v>340023963</v>
      </c>
      <c r="F577" s="189">
        <v>1</v>
      </c>
      <c r="G577" s="197" t="s">
        <v>123</v>
      </c>
      <c r="H577" s="195">
        <v>1</v>
      </c>
      <c r="J577" s="191">
        <v>39276</v>
      </c>
      <c r="K577" s="187" t="s">
        <v>27</v>
      </c>
    </row>
    <row r="578" spans="1:13">
      <c r="A578" s="186" t="str">
        <f>B578&amp;"_"&amp;COUNTIF($B$2:B578,B578)</f>
        <v>2320_1</v>
      </c>
      <c r="B578" s="195">
        <v>2320</v>
      </c>
      <c r="C578" s="195">
        <v>6</v>
      </c>
      <c r="D578" s="195">
        <v>340024275</v>
      </c>
      <c r="F578" s="189">
        <v>2</v>
      </c>
      <c r="G578" s="197" t="s">
        <v>504</v>
      </c>
      <c r="H578" s="195">
        <v>1</v>
      </c>
      <c r="J578" s="191">
        <v>39276</v>
      </c>
      <c r="K578" s="187" t="s">
        <v>27</v>
      </c>
    </row>
    <row r="579" spans="1:13">
      <c r="A579" s="186" t="str">
        <f>B579&amp;"_"&amp;COUNTIF($B$2:B579,B579)</f>
        <v>2321_1</v>
      </c>
      <c r="B579" s="195">
        <v>2321</v>
      </c>
      <c r="C579" s="195">
        <v>2</v>
      </c>
      <c r="D579" s="195">
        <v>340016411</v>
      </c>
      <c r="E579" s="187"/>
      <c r="F579" s="189">
        <v>1</v>
      </c>
      <c r="G579" s="197" t="s">
        <v>474</v>
      </c>
      <c r="H579" s="195">
        <v>1</v>
      </c>
      <c r="I579" s="200"/>
      <c r="J579" s="191">
        <v>39279</v>
      </c>
      <c r="K579" s="195" t="s">
        <v>27</v>
      </c>
    </row>
    <row r="580" spans="1:13">
      <c r="A580" s="186" t="str">
        <f>B580&amp;"_"&amp;COUNTIF($B$2:B580,B580)</f>
        <v>2322_1</v>
      </c>
      <c r="B580" s="195">
        <v>2322</v>
      </c>
      <c r="C580" s="195">
        <v>6</v>
      </c>
      <c r="D580" s="195">
        <v>340023770</v>
      </c>
      <c r="E580" s="195">
        <v>500410781</v>
      </c>
      <c r="F580" s="189">
        <v>2</v>
      </c>
      <c r="G580" s="197" t="s">
        <v>448</v>
      </c>
      <c r="H580" s="195">
        <v>1</v>
      </c>
      <c r="J580" s="191">
        <v>39279</v>
      </c>
      <c r="K580" s="195" t="s">
        <v>27</v>
      </c>
    </row>
    <row r="581" spans="1:13">
      <c r="A581" s="186" t="str">
        <f>B581&amp;"_"&amp;COUNTIF($B$2:B581,B581)</f>
        <v>2323_1</v>
      </c>
      <c r="B581" s="195">
        <v>2323</v>
      </c>
      <c r="E581" s="196">
        <v>1350</v>
      </c>
      <c r="G581" s="197" t="s">
        <v>44</v>
      </c>
    </row>
    <row r="582" spans="1:13">
      <c r="A582" s="186" t="str">
        <f>B582&amp;"_"&amp;COUNTIF($B$2:B582,B582)</f>
        <v>2323_2</v>
      </c>
      <c r="B582" s="195">
        <v>2323</v>
      </c>
      <c r="E582" s="196">
        <v>725</v>
      </c>
      <c r="G582" s="197" t="s">
        <v>45</v>
      </c>
    </row>
    <row r="583" spans="1:13">
      <c r="A583" s="186" t="str">
        <f>B583&amp;"_"&amp;COUNTIF($B$2:B583,B583)</f>
        <v>2323_3</v>
      </c>
      <c r="B583" s="195">
        <v>2323</v>
      </c>
      <c r="E583" s="199">
        <v>100</v>
      </c>
      <c r="G583" s="197" t="s">
        <v>46</v>
      </c>
    </row>
    <row r="584" spans="1:13">
      <c r="A584" s="186" t="str">
        <f>B584&amp;"_"&amp;COUNTIF($B$2:B584,B584)</f>
        <v>2323_4</v>
      </c>
      <c r="B584" s="195">
        <v>2323</v>
      </c>
      <c r="E584" s="199">
        <v>60</v>
      </c>
      <c r="G584" s="197" t="s">
        <v>47</v>
      </c>
    </row>
    <row r="585" spans="1:13">
      <c r="A585" s="186" t="str">
        <f>B585&amp;"_"&amp;COUNTIF($B$2:B585,B585)</f>
        <v>2323_5</v>
      </c>
      <c r="B585" s="195">
        <v>2323</v>
      </c>
      <c r="C585" s="195">
        <v>1</v>
      </c>
      <c r="D585" s="195">
        <v>540006792</v>
      </c>
      <c r="E585" s="196">
        <v>178.59</v>
      </c>
      <c r="G585" s="197" t="s">
        <v>154</v>
      </c>
      <c r="J585" s="191" t="s">
        <v>505</v>
      </c>
    </row>
    <row r="586" spans="1:13">
      <c r="A586" s="186" t="str">
        <f>B586&amp;"_"&amp;COUNTIF($B$2:B586,B586)</f>
        <v>2324_1</v>
      </c>
      <c r="B586" s="195">
        <v>2324</v>
      </c>
      <c r="C586" s="195">
        <v>1</v>
      </c>
      <c r="D586" s="195">
        <v>540006792</v>
      </c>
      <c r="E586" s="196">
        <v>3396.8</v>
      </c>
      <c r="G586" s="197" t="s">
        <v>50</v>
      </c>
      <c r="J586" s="191" t="s">
        <v>506</v>
      </c>
    </row>
    <row r="587" spans="1:13">
      <c r="A587" s="186" t="str">
        <f>B587&amp;"_"&amp;COUNTIF($B$2:B587,B587)</f>
        <v>2325_1</v>
      </c>
      <c r="B587" s="195">
        <v>2325</v>
      </c>
      <c r="C587" s="195">
        <v>13</v>
      </c>
      <c r="D587" s="195" t="s">
        <v>257</v>
      </c>
      <c r="F587" s="189">
        <v>1</v>
      </c>
      <c r="G587" s="197" t="s">
        <v>259</v>
      </c>
      <c r="H587" s="195">
        <v>1</v>
      </c>
      <c r="J587" s="191">
        <v>39279</v>
      </c>
      <c r="M587" s="192">
        <v>360.5</v>
      </c>
    </row>
    <row r="588" spans="1:13">
      <c r="A588" s="186" t="str">
        <f>B588&amp;"_"&amp;COUNTIF($B$2:B588,B588)</f>
        <v>2326_1</v>
      </c>
      <c r="B588" s="195">
        <v>2326</v>
      </c>
      <c r="F588" s="189">
        <v>14</v>
      </c>
      <c r="G588" s="197" t="s">
        <v>507</v>
      </c>
    </row>
    <row r="589" spans="1:13">
      <c r="A589" s="186" t="str">
        <f>B589&amp;"_"&amp;COUNTIF($B$2:B589,B589)</f>
        <v>2326_2</v>
      </c>
      <c r="B589" s="195">
        <v>2326</v>
      </c>
      <c r="C589" s="195">
        <v>6</v>
      </c>
      <c r="D589" s="195">
        <v>340024457</v>
      </c>
      <c r="F589" s="189">
        <v>2</v>
      </c>
      <c r="G589" s="197" t="s">
        <v>508</v>
      </c>
      <c r="H589" s="195">
        <v>0</v>
      </c>
      <c r="J589" s="191">
        <v>39280</v>
      </c>
      <c r="K589" s="195" t="s">
        <v>27</v>
      </c>
      <c r="M589" s="192" t="s">
        <v>509</v>
      </c>
    </row>
    <row r="590" spans="1:13">
      <c r="A590" s="186" t="str">
        <f>B590&amp;"_"&amp;COUNTIF($B$2:B590,B590)</f>
        <v>2327_1</v>
      </c>
      <c r="B590" s="195">
        <v>2327</v>
      </c>
      <c r="E590" s="187" t="s">
        <v>39</v>
      </c>
      <c r="F590" s="189">
        <v>8</v>
      </c>
      <c r="G590" s="190" t="s">
        <v>262</v>
      </c>
    </row>
    <row r="591" spans="1:13">
      <c r="A591" s="186" t="str">
        <f>B591&amp;"_"&amp;COUNTIF($B$2:B591,B591)</f>
        <v>2327_2</v>
      </c>
      <c r="B591" s="195">
        <v>2327</v>
      </c>
      <c r="C591" s="195">
        <v>1</v>
      </c>
      <c r="D591" s="195">
        <v>540009012</v>
      </c>
      <c r="E591" s="187" t="s">
        <v>41</v>
      </c>
      <c r="F591" s="189">
        <v>8</v>
      </c>
      <c r="G591" s="190" t="s">
        <v>263</v>
      </c>
      <c r="H591" s="195">
        <v>4</v>
      </c>
      <c r="I591" s="200">
        <v>12000</v>
      </c>
      <c r="J591" s="191">
        <v>39282</v>
      </c>
      <c r="K591" s="195" t="s">
        <v>27</v>
      </c>
    </row>
    <row r="592" spans="1:13">
      <c r="A592" s="186" t="str">
        <f>B592&amp;"_"&amp;COUNTIF($B$2:B592,B592)</f>
        <v>2328_1</v>
      </c>
      <c r="B592" s="195">
        <v>2328</v>
      </c>
      <c r="E592" s="187" t="s">
        <v>19</v>
      </c>
      <c r="F592" s="189">
        <v>2</v>
      </c>
      <c r="G592" s="190" t="s">
        <v>241</v>
      </c>
      <c r="I592" s="200"/>
    </row>
    <row r="593" spans="1:13">
      <c r="A593" s="186" t="str">
        <f>B593&amp;"_"&amp;COUNTIF($B$2:B593,B593)</f>
        <v>2328_2</v>
      </c>
      <c r="B593" s="195">
        <v>2328</v>
      </c>
      <c r="C593" s="195">
        <v>1</v>
      </c>
      <c r="D593" s="195">
        <v>540009001</v>
      </c>
      <c r="E593" s="187" t="s">
        <v>22</v>
      </c>
      <c r="F593" s="189">
        <v>2</v>
      </c>
      <c r="G593" s="190" t="s">
        <v>242</v>
      </c>
      <c r="H593" s="195">
        <v>1</v>
      </c>
      <c r="I593" s="200">
        <v>3000</v>
      </c>
      <c r="J593" s="191">
        <v>39282</v>
      </c>
      <c r="K593" s="195" t="s">
        <v>27</v>
      </c>
    </row>
    <row r="594" spans="1:13">
      <c r="A594" s="186" t="str">
        <f>B594&amp;"_"&amp;COUNTIF($B$2:B594,B594)</f>
        <v>2329_1</v>
      </c>
      <c r="B594" s="195">
        <v>2329</v>
      </c>
      <c r="C594" s="195">
        <v>1</v>
      </c>
      <c r="D594" s="187" t="s">
        <v>284</v>
      </c>
      <c r="E594" s="187"/>
      <c r="F594" s="189">
        <v>36</v>
      </c>
      <c r="G594" s="190" t="s">
        <v>60</v>
      </c>
      <c r="H594" s="195">
        <v>1</v>
      </c>
      <c r="I594" s="200"/>
      <c r="J594" s="191">
        <v>39282</v>
      </c>
      <c r="K594" s="195" t="s">
        <v>27</v>
      </c>
    </row>
    <row r="595" spans="1:13">
      <c r="A595" s="186" t="str">
        <f>B595&amp;"_"&amp;COUNTIF($B$2:B595,B595)</f>
        <v>2330_1</v>
      </c>
      <c r="B595" s="195">
        <v>2330</v>
      </c>
      <c r="C595" s="195">
        <v>1</v>
      </c>
      <c r="D595" s="195">
        <v>540010061</v>
      </c>
      <c r="F595" s="189">
        <v>2</v>
      </c>
      <c r="G595" s="197" t="s">
        <v>59</v>
      </c>
      <c r="H595" s="195">
        <v>2</v>
      </c>
      <c r="J595" s="191">
        <v>39282</v>
      </c>
      <c r="K595" s="195" t="s">
        <v>27</v>
      </c>
    </row>
    <row r="596" spans="1:13">
      <c r="A596" s="186" t="str">
        <f>B596&amp;"_"&amp;COUNTIF($B$2:B596,B596)</f>
        <v>2331_1</v>
      </c>
      <c r="B596" s="195">
        <v>2331</v>
      </c>
      <c r="C596" s="195">
        <v>1</v>
      </c>
      <c r="D596" s="187" t="s">
        <v>264</v>
      </c>
      <c r="E596" s="187" t="s">
        <v>62</v>
      </c>
      <c r="F596" s="189">
        <v>328</v>
      </c>
      <c r="G596" s="190" t="s">
        <v>63</v>
      </c>
      <c r="H596" s="195">
        <v>2</v>
      </c>
      <c r="J596" s="191">
        <v>39288</v>
      </c>
      <c r="K596" s="195" t="s">
        <v>27</v>
      </c>
    </row>
    <row r="597" spans="1:13">
      <c r="A597" s="186" t="str">
        <f>B597&amp;"_"&amp;COUNTIF($B$2:B597,B597)</f>
        <v>2332_1</v>
      </c>
      <c r="B597" s="195">
        <v>2332</v>
      </c>
      <c r="C597" s="195">
        <v>2</v>
      </c>
      <c r="D597" s="195">
        <v>340021421</v>
      </c>
      <c r="F597" s="189">
        <v>1</v>
      </c>
      <c r="G597" s="197" t="s">
        <v>418</v>
      </c>
      <c r="H597" s="195">
        <v>1</v>
      </c>
      <c r="J597" s="191">
        <v>39288</v>
      </c>
      <c r="K597" s="195" t="s">
        <v>27</v>
      </c>
      <c r="M597" s="192">
        <v>1648</v>
      </c>
    </row>
    <row r="598" spans="1:13">
      <c r="A598" s="186" t="str">
        <f>B598&amp;"_"&amp;COUNTIF($B$2:B598,B598)</f>
        <v>2333_1</v>
      </c>
      <c r="B598" s="195">
        <v>2333</v>
      </c>
      <c r="C598" s="195">
        <v>2</v>
      </c>
      <c r="D598" s="195">
        <v>340022394</v>
      </c>
      <c r="E598" s="187"/>
      <c r="F598" s="189">
        <v>50</v>
      </c>
      <c r="G598" s="197" t="s">
        <v>475</v>
      </c>
      <c r="H598" s="195">
        <v>1</v>
      </c>
      <c r="I598" s="200"/>
      <c r="J598" s="191">
        <v>39288</v>
      </c>
      <c r="K598" s="195" t="s">
        <v>27</v>
      </c>
    </row>
    <row r="599" spans="1:13">
      <c r="A599" s="186" t="str">
        <f>B599&amp;"_"&amp;COUNTIF($B$2:B599,B599)</f>
        <v>2334_1</v>
      </c>
      <c r="B599" s="195">
        <v>2334</v>
      </c>
      <c r="C599" s="195">
        <v>2</v>
      </c>
      <c r="D599" s="195">
        <v>340016411</v>
      </c>
      <c r="E599" s="187"/>
      <c r="F599" s="189">
        <v>4</v>
      </c>
      <c r="G599" s="197" t="s">
        <v>474</v>
      </c>
      <c r="H599" s="195">
        <v>1</v>
      </c>
      <c r="I599" s="200"/>
      <c r="J599" s="191">
        <v>39288</v>
      </c>
      <c r="K599" s="195" t="s">
        <v>27</v>
      </c>
    </row>
    <row r="600" spans="1:13">
      <c r="A600" s="186" t="str">
        <f>B600&amp;"_"&amp;COUNTIF($B$2:B600,B600)</f>
        <v>2335_1</v>
      </c>
      <c r="B600" s="195">
        <v>2335</v>
      </c>
      <c r="C600" s="195">
        <v>3</v>
      </c>
      <c r="D600" s="195" t="s">
        <v>510</v>
      </c>
      <c r="E600" s="195" t="s">
        <v>71</v>
      </c>
      <c r="F600" s="189">
        <v>600</v>
      </c>
      <c r="G600" s="197" t="s">
        <v>72</v>
      </c>
      <c r="H600" s="195">
        <v>2</v>
      </c>
      <c r="I600" s="195">
        <v>4800</v>
      </c>
      <c r="J600" s="191">
        <v>39302</v>
      </c>
      <c r="K600" s="195" t="s">
        <v>73</v>
      </c>
      <c r="L600" s="195" t="s">
        <v>74</v>
      </c>
    </row>
    <row r="601" spans="1:13">
      <c r="A601" s="186" t="str">
        <f>B601&amp;"_"&amp;COUNTIF($B$2:B601,B601)</f>
        <v>2336_1</v>
      </c>
      <c r="B601" s="195">
        <v>2336</v>
      </c>
      <c r="E601" s="187" t="s">
        <v>19</v>
      </c>
      <c r="F601" s="189">
        <v>4</v>
      </c>
      <c r="G601" s="190" t="s">
        <v>241</v>
      </c>
      <c r="I601" s="200"/>
    </row>
    <row r="602" spans="1:13">
      <c r="A602" s="186" t="str">
        <f>B602&amp;"_"&amp;COUNTIF($B$2:B602,B602)</f>
        <v>2336_2</v>
      </c>
      <c r="B602" s="195">
        <v>2336</v>
      </c>
      <c r="C602" s="195">
        <v>1</v>
      </c>
      <c r="D602" s="195">
        <v>540009001</v>
      </c>
      <c r="E602" s="187" t="s">
        <v>22</v>
      </c>
      <c r="F602" s="189">
        <v>4</v>
      </c>
      <c r="G602" s="190" t="s">
        <v>242</v>
      </c>
      <c r="H602" s="195">
        <v>2</v>
      </c>
      <c r="I602" s="200">
        <v>6000</v>
      </c>
      <c r="J602" s="191">
        <v>39302</v>
      </c>
      <c r="K602" s="195" t="s">
        <v>27</v>
      </c>
    </row>
    <row r="603" spans="1:13">
      <c r="A603" s="186" t="str">
        <f>B603&amp;"_"&amp;COUNTIF($B$2:B603,B603)</f>
        <v>2337_1</v>
      </c>
      <c r="B603" s="195">
        <v>2337</v>
      </c>
      <c r="C603" s="195">
        <v>1</v>
      </c>
      <c r="D603" s="195">
        <v>540010061</v>
      </c>
      <c r="F603" s="189">
        <v>2</v>
      </c>
      <c r="G603" s="197" t="s">
        <v>59</v>
      </c>
      <c r="H603" s="195">
        <v>2</v>
      </c>
      <c r="J603" s="191">
        <v>39302</v>
      </c>
      <c r="K603" s="195" t="s">
        <v>27</v>
      </c>
    </row>
    <row r="604" spans="1:13">
      <c r="A604" s="186" t="str">
        <f>B604&amp;"_"&amp;COUNTIF($B$2:B604,B604)</f>
        <v>2338_1</v>
      </c>
      <c r="B604" s="195">
        <v>2338</v>
      </c>
      <c r="E604" s="195" t="s">
        <v>511</v>
      </c>
      <c r="F604" s="189">
        <v>10</v>
      </c>
      <c r="G604" s="197" t="s">
        <v>358</v>
      </c>
      <c r="I604" s="200"/>
    </row>
    <row r="605" spans="1:13">
      <c r="A605" s="186" t="str">
        <f>B605&amp;"_"&amp;COUNTIF($B$2:B605,B605)</f>
        <v>2338_2</v>
      </c>
      <c r="B605" s="195">
        <v>2338</v>
      </c>
      <c r="C605" s="195">
        <v>7</v>
      </c>
      <c r="E605" s="195" t="s">
        <v>512</v>
      </c>
      <c r="F605" s="189">
        <v>2</v>
      </c>
      <c r="G605" s="197" t="s">
        <v>513</v>
      </c>
      <c r="H605" s="195">
        <v>1</v>
      </c>
      <c r="I605" s="200"/>
      <c r="J605" s="191">
        <v>39308</v>
      </c>
      <c r="K605" s="195" t="s">
        <v>33</v>
      </c>
      <c r="L605" s="195" t="s">
        <v>74</v>
      </c>
    </row>
    <row r="606" spans="1:13">
      <c r="A606" s="186" t="str">
        <f>B606&amp;"_"&amp;COUNTIF($B$2:B606,B606)</f>
        <v>2339_1</v>
      </c>
      <c r="B606" s="195">
        <v>2339</v>
      </c>
      <c r="E606" s="187" t="s">
        <v>39</v>
      </c>
      <c r="F606" s="189">
        <v>2</v>
      </c>
      <c r="G606" s="190" t="s">
        <v>262</v>
      </c>
    </row>
    <row r="607" spans="1:13">
      <c r="A607" s="186" t="str">
        <f>B607&amp;"_"&amp;COUNTIF($B$2:B607,B607)</f>
        <v>2339_2</v>
      </c>
      <c r="B607" s="195">
        <v>2339</v>
      </c>
      <c r="C607" s="195">
        <v>1</v>
      </c>
      <c r="D607" s="195">
        <v>540009012</v>
      </c>
      <c r="E607" s="187" t="s">
        <v>41</v>
      </c>
      <c r="F607" s="189">
        <v>2</v>
      </c>
      <c r="G607" s="190" t="s">
        <v>263</v>
      </c>
      <c r="H607" s="195">
        <v>1</v>
      </c>
      <c r="I607" s="200">
        <v>3000</v>
      </c>
      <c r="J607" s="191">
        <v>39310</v>
      </c>
      <c r="K607" s="195" t="s">
        <v>27</v>
      </c>
    </row>
    <row r="608" spans="1:13">
      <c r="A608" s="186" t="str">
        <f>B608&amp;"_"&amp;COUNTIF($B$2:B608,B608)</f>
        <v>2340_1</v>
      </c>
      <c r="B608" s="195">
        <v>2340</v>
      </c>
      <c r="C608" s="195">
        <v>1</v>
      </c>
      <c r="D608" s="195">
        <v>540010061</v>
      </c>
      <c r="F608" s="189">
        <v>2</v>
      </c>
      <c r="G608" s="197" t="s">
        <v>59</v>
      </c>
      <c r="H608" s="195">
        <v>2</v>
      </c>
      <c r="J608" s="191">
        <v>39310</v>
      </c>
      <c r="K608" s="195" t="s">
        <v>27</v>
      </c>
    </row>
    <row r="609" spans="1:13">
      <c r="A609" s="186" t="str">
        <f>B609&amp;"_"&amp;COUNTIF($B$2:B609,B609)</f>
        <v>2341_1</v>
      </c>
      <c r="B609" s="195">
        <v>2341</v>
      </c>
      <c r="E609" s="196">
        <v>1350</v>
      </c>
      <c r="G609" s="197" t="s">
        <v>44</v>
      </c>
    </row>
    <row r="610" spans="1:13">
      <c r="A610" s="186" t="str">
        <f>B610&amp;"_"&amp;COUNTIF($B$2:B610,B610)</f>
        <v>2341_2</v>
      </c>
      <c r="B610" s="195">
        <v>2341</v>
      </c>
      <c r="E610" s="196">
        <v>725</v>
      </c>
      <c r="G610" s="197" t="s">
        <v>45</v>
      </c>
    </row>
    <row r="611" spans="1:13">
      <c r="A611" s="186" t="str">
        <f>B611&amp;"_"&amp;COUNTIF($B$2:B611,B611)</f>
        <v>2341_3</v>
      </c>
      <c r="B611" s="195">
        <v>2341</v>
      </c>
      <c r="E611" s="199">
        <v>100</v>
      </c>
      <c r="G611" s="197" t="s">
        <v>46</v>
      </c>
    </row>
    <row r="612" spans="1:13">
      <c r="A612" s="186" t="str">
        <f>B612&amp;"_"&amp;COUNTIF($B$2:B612,B612)</f>
        <v>2341_4</v>
      </c>
      <c r="B612" s="195">
        <v>2341</v>
      </c>
      <c r="E612" s="199">
        <v>60</v>
      </c>
      <c r="G612" s="197" t="s">
        <v>47</v>
      </c>
    </row>
    <row r="613" spans="1:13">
      <c r="A613" s="186" t="str">
        <f>B613&amp;"_"&amp;COUNTIF($B$2:B613,B613)</f>
        <v>2341_5</v>
      </c>
      <c r="B613" s="195">
        <v>2341</v>
      </c>
      <c r="C613" s="195">
        <v>1</v>
      </c>
      <c r="D613" s="195">
        <v>540006792</v>
      </c>
      <c r="E613" s="196">
        <v>212.08</v>
      </c>
      <c r="G613" s="197" t="s">
        <v>154</v>
      </c>
      <c r="J613" s="191" t="s">
        <v>514</v>
      </c>
    </row>
    <row r="614" spans="1:13">
      <c r="A614" s="186" t="str">
        <f>B614&amp;"_"&amp;COUNTIF($B$2:B614,B614)</f>
        <v>2342_1</v>
      </c>
      <c r="B614" s="195">
        <v>2342</v>
      </c>
      <c r="C614" s="195">
        <v>1</v>
      </c>
      <c r="D614" s="195">
        <v>540006792</v>
      </c>
      <c r="E614" s="196">
        <v>3396.8</v>
      </c>
      <c r="G614" s="197" t="s">
        <v>50</v>
      </c>
      <c r="J614" s="191" t="s">
        <v>515</v>
      </c>
    </row>
    <row r="615" spans="1:13">
      <c r="A615" s="186" t="str">
        <f>B615&amp;"_"&amp;COUNTIF($B$2:B615,B615)</f>
        <v>2343_1</v>
      </c>
      <c r="B615" s="195">
        <v>2343</v>
      </c>
      <c r="C615" s="195">
        <v>1</v>
      </c>
      <c r="D615" s="187" t="s">
        <v>264</v>
      </c>
      <c r="E615" s="187" t="s">
        <v>62</v>
      </c>
      <c r="F615" s="189">
        <v>328</v>
      </c>
      <c r="G615" s="190" t="s">
        <v>63</v>
      </c>
      <c r="H615" s="195">
        <v>2</v>
      </c>
      <c r="J615" s="191">
        <v>39310</v>
      </c>
      <c r="K615" s="195" t="s">
        <v>27</v>
      </c>
    </row>
    <row r="616" spans="1:13">
      <c r="A616" s="186" t="str">
        <f>B616&amp;"_"&amp;COUNTIF($B$2:B616,B616)</f>
        <v>2344_1</v>
      </c>
      <c r="B616" s="195">
        <v>2344</v>
      </c>
      <c r="E616" s="187" t="s">
        <v>19</v>
      </c>
      <c r="F616" s="189">
        <v>10</v>
      </c>
      <c r="G616" s="190" t="s">
        <v>241</v>
      </c>
      <c r="I616" s="200"/>
    </row>
    <row r="617" spans="1:13">
      <c r="A617" s="186" t="str">
        <f>B617&amp;"_"&amp;COUNTIF($B$2:B617,B617)</f>
        <v>2344_2</v>
      </c>
      <c r="B617" s="195">
        <v>2344</v>
      </c>
      <c r="C617" s="195">
        <v>1</v>
      </c>
      <c r="D617" s="195">
        <v>540009001</v>
      </c>
      <c r="E617" s="187" t="s">
        <v>22</v>
      </c>
      <c r="F617" s="189">
        <v>10</v>
      </c>
      <c r="G617" s="190" t="s">
        <v>242</v>
      </c>
      <c r="H617" s="195">
        <v>5</v>
      </c>
      <c r="I617" s="200">
        <v>15000</v>
      </c>
      <c r="J617" s="191">
        <v>39311</v>
      </c>
      <c r="K617" s="195" t="s">
        <v>27</v>
      </c>
    </row>
    <row r="618" spans="1:13">
      <c r="A618" s="186" t="str">
        <f>B618&amp;"_"&amp;COUNTIF($B$2:B618,B618)</f>
        <v>2345_1</v>
      </c>
      <c r="B618" s="195">
        <v>2345</v>
      </c>
      <c r="E618" s="187" t="s">
        <v>39</v>
      </c>
      <c r="F618" s="189">
        <v>2</v>
      </c>
      <c r="G618" s="190" t="s">
        <v>262</v>
      </c>
    </row>
    <row r="619" spans="1:13">
      <c r="A619" s="186" t="str">
        <f>B619&amp;"_"&amp;COUNTIF($B$2:B619,B619)</f>
        <v>2345_2</v>
      </c>
      <c r="B619" s="195">
        <v>2345</v>
      </c>
      <c r="C619" s="195">
        <v>1</v>
      </c>
      <c r="D619" s="195">
        <v>540009012</v>
      </c>
      <c r="E619" s="187" t="s">
        <v>41</v>
      </c>
      <c r="F619" s="189">
        <v>2</v>
      </c>
      <c r="G619" s="190" t="s">
        <v>263</v>
      </c>
      <c r="H619" s="195">
        <v>1</v>
      </c>
      <c r="I619" s="200">
        <v>3000</v>
      </c>
      <c r="J619" s="191">
        <v>39311</v>
      </c>
      <c r="K619" s="195" t="s">
        <v>27</v>
      </c>
    </row>
    <row r="620" spans="1:13">
      <c r="A620" s="186" t="str">
        <f>B620&amp;"_"&amp;COUNTIF($B$2:B620,B620)</f>
        <v>2346_1</v>
      </c>
      <c r="B620" s="195">
        <v>2346</v>
      </c>
      <c r="C620" s="195">
        <v>1</v>
      </c>
      <c r="D620" s="187" t="s">
        <v>503</v>
      </c>
      <c r="E620" s="187"/>
      <c r="F620" s="189">
        <v>112</v>
      </c>
      <c r="G620" s="197" t="s">
        <v>57</v>
      </c>
      <c r="H620" s="187" t="s">
        <v>35</v>
      </c>
      <c r="I620" s="187"/>
      <c r="J620" s="191">
        <v>39311</v>
      </c>
      <c r="K620" s="187" t="s">
        <v>27</v>
      </c>
    </row>
    <row r="621" spans="1:13">
      <c r="A621" s="186" t="str">
        <f>B621&amp;"_"&amp;COUNTIF($B$2:B621,B621)</f>
        <v>2347_1</v>
      </c>
      <c r="B621" s="195">
        <v>2347</v>
      </c>
      <c r="C621" s="195">
        <v>1</v>
      </c>
      <c r="D621" s="195" t="s">
        <v>516</v>
      </c>
      <c r="E621" s="195" t="s">
        <v>412</v>
      </c>
      <c r="F621" s="189">
        <v>28</v>
      </c>
      <c r="G621" s="197" t="s">
        <v>517</v>
      </c>
      <c r="H621" s="195">
        <v>1</v>
      </c>
      <c r="J621" s="191">
        <v>39311</v>
      </c>
    </row>
    <row r="622" spans="1:13">
      <c r="A622" s="186" t="str">
        <f>B622&amp;"_"&amp;COUNTIF($B$2:B622,B622)</f>
        <v>2348_1</v>
      </c>
      <c r="B622" s="195">
        <v>2348</v>
      </c>
      <c r="C622" s="195">
        <v>16</v>
      </c>
      <c r="D622" s="195" t="s">
        <v>518</v>
      </c>
      <c r="E622" s="195" t="s">
        <v>519</v>
      </c>
      <c r="F622" s="189">
        <v>1</v>
      </c>
      <c r="G622" s="197" t="s">
        <v>520</v>
      </c>
      <c r="H622" s="195">
        <v>1</v>
      </c>
      <c r="J622" s="191">
        <v>39311</v>
      </c>
      <c r="K622" s="195" t="s">
        <v>33</v>
      </c>
      <c r="L622" s="195" t="s">
        <v>74</v>
      </c>
      <c r="M622" s="192">
        <v>375</v>
      </c>
    </row>
    <row r="623" spans="1:13">
      <c r="A623" s="186" t="str">
        <f>B623&amp;"_"&amp;COUNTIF($B$2:B623,B623)</f>
        <v>2349_1</v>
      </c>
      <c r="B623" s="195">
        <v>2349</v>
      </c>
      <c r="C623" s="195">
        <v>10</v>
      </c>
      <c r="D623" s="195">
        <v>38433</v>
      </c>
      <c r="F623" s="189">
        <v>1</v>
      </c>
      <c r="G623" s="197" t="s">
        <v>521</v>
      </c>
      <c r="H623" s="195">
        <v>4</v>
      </c>
      <c r="J623" s="191">
        <v>39314</v>
      </c>
      <c r="K623" s="195" t="s">
        <v>33</v>
      </c>
      <c r="L623" s="195" t="s">
        <v>74</v>
      </c>
      <c r="M623" s="192">
        <v>600</v>
      </c>
    </row>
    <row r="624" spans="1:13">
      <c r="A624" s="186" t="str">
        <f>B624&amp;"_"&amp;COUNTIF($B$2:B624,B624)</f>
        <v>2350_1</v>
      </c>
      <c r="B624" s="195">
        <v>2350</v>
      </c>
      <c r="C624" s="195">
        <v>2</v>
      </c>
      <c r="D624" s="195">
        <v>340016411</v>
      </c>
      <c r="E624" s="187"/>
      <c r="F624" s="189">
        <v>12</v>
      </c>
      <c r="G624" s="197" t="s">
        <v>474</v>
      </c>
      <c r="H624" s="195">
        <v>4</v>
      </c>
      <c r="I624" s="200"/>
      <c r="J624" s="191">
        <v>39314</v>
      </c>
      <c r="K624" s="195" t="s">
        <v>27</v>
      </c>
    </row>
    <row r="625" spans="1:12">
      <c r="A625" s="186" t="str">
        <f>B625&amp;"_"&amp;COUNTIF($B$2:B625,B625)</f>
        <v>2351_1</v>
      </c>
      <c r="B625" s="195">
        <v>2351</v>
      </c>
      <c r="C625" s="195">
        <v>2</v>
      </c>
      <c r="D625" s="195">
        <v>340022394</v>
      </c>
      <c r="E625" s="187"/>
      <c r="F625" s="189">
        <v>50</v>
      </c>
      <c r="G625" s="197" t="s">
        <v>475</v>
      </c>
      <c r="H625" s="195">
        <v>1</v>
      </c>
      <c r="I625" s="200"/>
      <c r="J625" s="191">
        <v>39314</v>
      </c>
      <c r="K625" s="195" t="s">
        <v>27</v>
      </c>
    </row>
    <row r="626" spans="1:12">
      <c r="A626" s="186" t="str">
        <f>B626&amp;"_"&amp;COUNTIF($B$2:B626,B626)</f>
        <v>2352_1</v>
      </c>
      <c r="B626" s="187" t="s">
        <v>522</v>
      </c>
      <c r="E626" s="195" t="s">
        <v>523</v>
      </c>
      <c r="F626" s="189">
        <v>4</v>
      </c>
      <c r="G626" s="197" t="s">
        <v>358</v>
      </c>
      <c r="I626" s="200"/>
    </row>
    <row r="627" spans="1:12">
      <c r="A627" s="186" t="str">
        <f>B627&amp;"_"&amp;COUNTIF($B$2:B627,B627)</f>
        <v>2352_2</v>
      </c>
      <c r="B627" s="187" t="s">
        <v>522</v>
      </c>
      <c r="C627" s="195">
        <v>7</v>
      </c>
      <c r="E627" s="195" t="s">
        <v>524</v>
      </c>
      <c r="F627" s="189">
        <v>3</v>
      </c>
      <c r="G627" s="197" t="s">
        <v>359</v>
      </c>
      <c r="H627" s="195">
        <v>1</v>
      </c>
      <c r="I627" s="200"/>
      <c r="J627" s="191">
        <v>39315</v>
      </c>
      <c r="K627" s="195" t="s">
        <v>33</v>
      </c>
      <c r="L627" s="195" t="s">
        <v>74</v>
      </c>
    </row>
    <row r="628" spans="1:12">
      <c r="A628" s="186" t="str">
        <f>B628&amp;"_"&amp;COUNTIF($B$2:B628,B628)</f>
        <v>2353_1</v>
      </c>
      <c r="B628" s="195">
        <v>2353</v>
      </c>
      <c r="D628" s="187"/>
      <c r="E628" s="187" t="s">
        <v>62</v>
      </c>
      <c r="F628" s="189">
        <v>328</v>
      </c>
      <c r="G628" s="190" t="s">
        <v>63</v>
      </c>
    </row>
    <row r="629" spans="1:12">
      <c r="A629" s="186" t="str">
        <f>B629&amp;"_"&amp;COUNTIF($B$2:B629,B629)</f>
        <v>2353_2</v>
      </c>
      <c r="B629" s="195">
        <v>2353</v>
      </c>
      <c r="C629" s="195">
        <v>1</v>
      </c>
      <c r="D629" s="187" t="s">
        <v>264</v>
      </c>
      <c r="E629" s="187" t="s">
        <v>64</v>
      </c>
      <c r="F629" s="189">
        <v>192</v>
      </c>
      <c r="G629" s="190" t="s">
        <v>65</v>
      </c>
      <c r="H629" s="195">
        <v>6</v>
      </c>
      <c r="J629" s="191">
        <v>39321</v>
      </c>
      <c r="K629" s="195" t="s">
        <v>27</v>
      </c>
    </row>
    <row r="630" spans="1:12">
      <c r="A630" s="186" t="str">
        <f>B630&amp;"_"&amp;COUNTIF($B$2:B630,B630)</f>
        <v>2354_1</v>
      </c>
      <c r="B630" s="195">
        <v>2354</v>
      </c>
      <c r="E630" s="187" t="s">
        <v>19</v>
      </c>
      <c r="F630" s="189">
        <v>6</v>
      </c>
      <c r="G630" s="190" t="s">
        <v>241</v>
      </c>
      <c r="I630" s="200"/>
    </row>
    <row r="631" spans="1:12">
      <c r="A631" s="186" t="str">
        <f>B631&amp;"_"&amp;COUNTIF($B$2:B631,B631)</f>
        <v>2354_2</v>
      </c>
      <c r="B631" s="195">
        <v>2354</v>
      </c>
      <c r="C631" s="195">
        <v>1</v>
      </c>
      <c r="D631" s="195">
        <v>540009001</v>
      </c>
      <c r="E631" s="187" t="s">
        <v>22</v>
      </c>
      <c r="F631" s="189">
        <v>6</v>
      </c>
      <c r="G631" s="190" t="s">
        <v>242</v>
      </c>
      <c r="H631" s="195">
        <v>3</v>
      </c>
      <c r="I631" s="200">
        <v>9000</v>
      </c>
      <c r="J631" s="191">
        <v>39323</v>
      </c>
      <c r="K631" s="195" t="s">
        <v>27</v>
      </c>
    </row>
    <row r="632" spans="1:12">
      <c r="A632" s="186" t="str">
        <f>B632&amp;"_"&amp;COUNTIF($B$2:B632,B632)</f>
        <v>2355_1</v>
      </c>
      <c r="B632" s="195">
        <v>2355</v>
      </c>
      <c r="E632" s="187" t="s">
        <v>39</v>
      </c>
      <c r="F632" s="189">
        <v>2</v>
      </c>
      <c r="G632" s="190" t="s">
        <v>262</v>
      </c>
    </row>
    <row r="633" spans="1:12">
      <c r="A633" s="186" t="str">
        <f>B633&amp;"_"&amp;COUNTIF($B$2:B633,B633)</f>
        <v>2355_2</v>
      </c>
      <c r="B633" s="195">
        <v>2355</v>
      </c>
      <c r="C633" s="195">
        <v>1</v>
      </c>
      <c r="D633" s="195">
        <v>540009012</v>
      </c>
      <c r="E633" s="187" t="s">
        <v>41</v>
      </c>
      <c r="F633" s="189">
        <v>2</v>
      </c>
      <c r="G633" s="190" t="s">
        <v>263</v>
      </c>
      <c r="H633" s="195">
        <v>1</v>
      </c>
      <c r="I633" s="200">
        <v>3000</v>
      </c>
      <c r="J633" s="191">
        <v>39323</v>
      </c>
      <c r="K633" s="195" t="s">
        <v>27</v>
      </c>
    </row>
    <row r="634" spans="1:12">
      <c r="A634" s="186" t="str">
        <f>B634&amp;"_"&amp;COUNTIF($B$2:B634,B634)</f>
        <v>2356_1</v>
      </c>
      <c r="B634" s="195">
        <v>2356</v>
      </c>
      <c r="E634" s="187" t="s">
        <v>15</v>
      </c>
      <c r="F634" s="189">
        <v>2</v>
      </c>
      <c r="G634" s="190" t="s">
        <v>275</v>
      </c>
      <c r="I634" s="200"/>
    </row>
    <row r="635" spans="1:12">
      <c r="A635" s="186" t="str">
        <f>B635&amp;"_"&amp;COUNTIF($B$2:B635,B635)</f>
        <v>2356_2</v>
      </c>
      <c r="B635" s="195">
        <v>2356</v>
      </c>
      <c r="C635" s="195">
        <v>1</v>
      </c>
      <c r="D635" s="195">
        <v>540009011</v>
      </c>
      <c r="E635" s="187" t="s">
        <v>17</v>
      </c>
      <c r="F635" s="189">
        <v>2</v>
      </c>
      <c r="G635" s="190" t="s">
        <v>277</v>
      </c>
      <c r="H635" s="195">
        <v>1</v>
      </c>
      <c r="I635" s="200">
        <v>3000</v>
      </c>
      <c r="J635" s="191">
        <v>39323</v>
      </c>
      <c r="K635" s="195" t="s">
        <v>27</v>
      </c>
    </row>
    <row r="636" spans="1:12">
      <c r="A636" s="186" t="str">
        <f>B636&amp;"_"&amp;COUNTIF($B$2:B636,B636)</f>
        <v>2357_1</v>
      </c>
      <c r="B636" s="195">
        <v>2357</v>
      </c>
      <c r="C636" s="195">
        <v>1</v>
      </c>
      <c r="D636" s="187" t="s">
        <v>503</v>
      </c>
      <c r="E636" s="187"/>
      <c r="F636" s="189">
        <v>168</v>
      </c>
      <c r="G636" s="197" t="s">
        <v>57</v>
      </c>
      <c r="H636" s="187" t="s">
        <v>24</v>
      </c>
      <c r="I636" s="187"/>
      <c r="J636" s="191">
        <v>39323</v>
      </c>
      <c r="K636" s="187" t="s">
        <v>27</v>
      </c>
    </row>
    <row r="637" spans="1:12">
      <c r="A637" s="186" t="str">
        <f>B637&amp;"_"&amp;COUNTIF($B$2:B637,B637)</f>
        <v>2358_1</v>
      </c>
      <c r="B637" s="195">
        <v>2358</v>
      </c>
      <c r="C637" s="195">
        <v>7</v>
      </c>
      <c r="E637" s="195" t="s">
        <v>525</v>
      </c>
      <c r="F637" s="189">
        <v>11</v>
      </c>
      <c r="G637" s="197" t="s">
        <v>358</v>
      </c>
      <c r="H637" s="195">
        <v>1</v>
      </c>
      <c r="I637" s="200"/>
      <c r="J637" s="191">
        <v>39323</v>
      </c>
      <c r="K637" s="195" t="s">
        <v>33</v>
      </c>
      <c r="L637" s="195" t="s">
        <v>74</v>
      </c>
    </row>
    <row r="638" spans="1:12">
      <c r="A638" s="186" t="str">
        <f>B638&amp;"_"&amp;COUNTIF($B$2:B638,B638)</f>
        <v>2359_1</v>
      </c>
      <c r="B638" s="187" t="s">
        <v>526</v>
      </c>
      <c r="C638" s="195">
        <v>7</v>
      </c>
      <c r="E638" s="195" t="s">
        <v>527</v>
      </c>
      <c r="F638" s="189">
        <v>9</v>
      </c>
      <c r="G638" s="197" t="s">
        <v>359</v>
      </c>
      <c r="H638" s="195">
        <v>1</v>
      </c>
      <c r="I638" s="200"/>
      <c r="J638" s="191">
        <v>39330</v>
      </c>
      <c r="K638" s="195" t="s">
        <v>33</v>
      </c>
      <c r="L638" s="195" t="s">
        <v>74</v>
      </c>
    </row>
    <row r="639" spans="1:12">
      <c r="A639" s="186" t="str">
        <f>B639&amp;"_"&amp;COUNTIF($B$2:B639,B639)</f>
        <v>2360_1</v>
      </c>
      <c r="B639" s="195">
        <v>2360</v>
      </c>
      <c r="C639" s="195">
        <v>7</v>
      </c>
      <c r="D639" s="187"/>
      <c r="E639" s="187" t="s">
        <v>528</v>
      </c>
      <c r="F639" s="189">
        <v>7</v>
      </c>
      <c r="G639" s="197" t="s">
        <v>358</v>
      </c>
    </row>
    <row r="640" spans="1:12">
      <c r="A640" s="186" t="str">
        <f>B640&amp;"_"&amp;COUNTIF($B$2:B640,B640)</f>
        <v>2360_2</v>
      </c>
      <c r="B640" s="195">
        <v>2360</v>
      </c>
      <c r="C640" s="195">
        <v>7</v>
      </c>
      <c r="D640" s="187"/>
      <c r="E640" s="187" t="s">
        <v>529</v>
      </c>
      <c r="F640" s="189">
        <v>5</v>
      </c>
      <c r="G640" s="197" t="s">
        <v>359</v>
      </c>
      <c r="H640" s="195">
        <v>1</v>
      </c>
      <c r="J640" s="191">
        <v>39330</v>
      </c>
      <c r="K640" s="195" t="s">
        <v>33</v>
      </c>
      <c r="L640" s="195" t="s">
        <v>74</v>
      </c>
    </row>
    <row r="641" spans="1:13">
      <c r="A641" s="186" t="str">
        <f>B641&amp;"_"&amp;COUNTIF($B$2:B641,B641)</f>
        <v>2361_1</v>
      </c>
      <c r="B641" s="195">
        <v>2361</v>
      </c>
      <c r="C641" s="195">
        <v>13</v>
      </c>
      <c r="D641" s="195" t="s">
        <v>257</v>
      </c>
      <c r="F641" s="189">
        <v>1</v>
      </c>
      <c r="G641" s="197" t="s">
        <v>530</v>
      </c>
      <c r="J641" s="191">
        <v>39331</v>
      </c>
      <c r="K641" s="195" t="s">
        <v>27</v>
      </c>
      <c r="M641" s="192">
        <v>1388</v>
      </c>
    </row>
    <row r="642" spans="1:13">
      <c r="A642" s="186" t="str">
        <f>B642&amp;"_"&amp;COUNTIF($B$2:B642,B642)</f>
        <v>2362_1</v>
      </c>
      <c r="B642" s="195">
        <v>2362</v>
      </c>
      <c r="C642" s="195">
        <v>1</v>
      </c>
      <c r="D642" s="195">
        <v>540010061</v>
      </c>
      <c r="F642" s="189">
        <v>2</v>
      </c>
      <c r="G642" s="197" t="s">
        <v>59</v>
      </c>
      <c r="H642" s="195">
        <v>2</v>
      </c>
      <c r="J642" s="191">
        <v>39332</v>
      </c>
      <c r="K642" s="195" t="s">
        <v>27</v>
      </c>
    </row>
    <row r="643" spans="1:13">
      <c r="A643" s="186" t="str">
        <f>B643&amp;"_"&amp;COUNTIF($B$2:B643,B643)</f>
        <v>2363_1</v>
      </c>
      <c r="B643" s="195">
        <v>2363</v>
      </c>
      <c r="E643" s="187" t="s">
        <v>19</v>
      </c>
      <c r="F643" s="189">
        <v>2</v>
      </c>
      <c r="G643" s="190" t="s">
        <v>241</v>
      </c>
      <c r="I643" s="200"/>
    </row>
    <row r="644" spans="1:13">
      <c r="A644" s="186" t="str">
        <f>B644&amp;"_"&amp;COUNTIF($B$2:B644,B644)</f>
        <v>2363_2</v>
      </c>
      <c r="B644" s="195">
        <v>2363</v>
      </c>
      <c r="C644" s="195">
        <v>1</v>
      </c>
      <c r="D644" s="195">
        <v>540009001</v>
      </c>
      <c r="E644" s="187" t="s">
        <v>22</v>
      </c>
      <c r="F644" s="189">
        <v>2</v>
      </c>
      <c r="G644" s="190" t="s">
        <v>242</v>
      </c>
      <c r="H644" s="195">
        <v>1</v>
      </c>
      <c r="I644" s="200">
        <v>3000</v>
      </c>
      <c r="J644" s="191">
        <v>39335</v>
      </c>
      <c r="K644" s="195" t="s">
        <v>27</v>
      </c>
    </row>
    <row r="645" spans="1:13">
      <c r="A645" s="186" t="str">
        <f>B645&amp;"_"&amp;COUNTIF($B$2:B645,B645)</f>
        <v>2364_1</v>
      </c>
      <c r="B645" s="195">
        <v>2364</v>
      </c>
      <c r="E645" s="187" t="s">
        <v>15</v>
      </c>
      <c r="F645" s="189">
        <v>6</v>
      </c>
      <c r="G645" s="190" t="s">
        <v>275</v>
      </c>
      <c r="I645" s="200"/>
    </row>
    <row r="646" spans="1:13">
      <c r="A646" s="186" t="str">
        <f>B646&amp;"_"&amp;COUNTIF($B$2:B646,B646)</f>
        <v>2364_2</v>
      </c>
      <c r="B646" s="195">
        <v>2364</v>
      </c>
      <c r="C646" s="195">
        <v>1</v>
      </c>
      <c r="D646" s="195">
        <v>540009011</v>
      </c>
      <c r="E646" s="187" t="s">
        <v>17</v>
      </c>
      <c r="F646" s="189">
        <v>6</v>
      </c>
      <c r="G646" s="190" t="s">
        <v>277</v>
      </c>
      <c r="H646" s="195">
        <v>3</v>
      </c>
      <c r="I646" s="200">
        <v>9000</v>
      </c>
      <c r="J646" s="191">
        <v>39335</v>
      </c>
      <c r="K646" s="195" t="s">
        <v>27</v>
      </c>
    </row>
    <row r="647" spans="1:13">
      <c r="A647" s="186" t="str">
        <f>B647&amp;"_"&amp;COUNTIF($B$2:B647,B647)</f>
        <v>2365_1</v>
      </c>
      <c r="B647" s="195">
        <v>2365</v>
      </c>
      <c r="E647" s="187"/>
      <c r="F647" s="189">
        <v>1</v>
      </c>
      <c r="G647" s="190" t="s">
        <v>531</v>
      </c>
      <c r="I647" s="200"/>
      <c r="M647" s="192">
        <v>40.92</v>
      </c>
    </row>
    <row r="648" spans="1:13">
      <c r="A648" s="186" t="str">
        <f>B648&amp;"_"&amp;COUNTIF($B$2:B648,B648)</f>
        <v>2365_2</v>
      </c>
      <c r="B648" s="195">
        <v>2365</v>
      </c>
      <c r="C648" s="195">
        <v>22</v>
      </c>
      <c r="F648" s="189">
        <v>5</v>
      </c>
      <c r="G648" s="197" t="s">
        <v>487</v>
      </c>
      <c r="J648" s="191">
        <v>39336</v>
      </c>
      <c r="K648" s="195" t="s">
        <v>27</v>
      </c>
      <c r="M648" s="192" t="s">
        <v>532</v>
      </c>
    </row>
    <row r="649" spans="1:13">
      <c r="A649" s="186" t="str">
        <f>B649&amp;"_"&amp;COUNTIF($B$2:B649,B649)</f>
        <v>2366_1</v>
      </c>
      <c r="B649" s="195">
        <v>2366</v>
      </c>
      <c r="C649" s="195">
        <v>1</v>
      </c>
      <c r="D649" s="195">
        <v>540010425</v>
      </c>
      <c r="F649" s="189">
        <v>3</v>
      </c>
      <c r="G649" s="197" t="s">
        <v>533</v>
      </c>
      <c r="H649" s="195">
        <v>3</v>
      </c>
      <c r="J649" s="191">
        <v>39336</v>
      </c>
      <c r="K649" s="195" t="s">
        <v>27</v>
      </c>
    </row>
    <row r="650" spans="1:13">
      <c r="A650" s="186" t="str">
        <f>B650&amp;"_"&amp;COUNTIF($B$2:B650,B650)</f>
        <v>2367_1</v>
      </c>
      <c r="B650" s="195">
        <v>2367</v>
      </c>
      <c r="C650" s="195">
        <v>2</v>
      </c>
      <c r="D650" s="195">
        <v>340026642</v>
      </c>
      <c r="F650" s="189">
        <v>1</v>
      </c>
      <c r="G650" s="197" t="s">
        <v>534</v>
      </c>
      <c r="H650" s="195">
        <v>1</v>
      </c>
      <c r="J650" s="191">
        <v>39336</v>
      </c>
      <c r="K650" s="195" t="s">
        <v>27</v>
      </c>
    </row>
    <row r="651" spans="1:13">
      <c r="A651" s="186" t="str">
        <f>B651&amp;"_"&amp;COUNTIF($B$2:B651,B651)</f>
        <v>2368_1</v>
      </c>
      <c r="B651" s="195">
        <v>2368</v>
      </c>
      <c r="F651" s="189">
        <v>6</v>
      </c>
      <c r="G651" s="197" t="s">
        <v>535</v>
      </c>
    </row>
    <row r="652" spans="1:13">
      <c r="A652" s="186" t="str">
        <f>B652&amp;"_"&amp;COUNTIF($B$2:B652,B652)</f>
        <v>2368_2</v>
      </c>
      <c r="B652" s="195">
        <v>2368</v>
      </c>
      <c r="C652" s="195">
        <v>1</v>
      </c>
      <c r="D652" s="195" t="s">
        <v>477</v>
      </c>
      <c r="F652" s="189">
        <v>7</v>
      </c>
      <c r="G652" s="197" t="s">
        <v>536</v>
      </c>
      <c r="H652" s="195">
        <v>1</v>
      </c>
      <c r="J652" s="191">
        <v>39338</v>
      </c>
      <c r="K652" s="195" t="s">
        <v>27</v>
      </c>
    </row>
    <row r="653" spans="1:13">
      <c r="A653" s="186" t="str">
        <f>B653&amp;"_"&amp;COUNTIF($B$2:B653,B653)</f>
        <v>2369_1</v>
      </c>
      <c r="B653" s="195">
        <v>2369</v>
      </c>
      <c r="E653" s="187" t="s">
        <v>19</v>
      </c>
      <c r="F653" s="189">
        <v>4</v>
      </c>
      <c r="G653" s="190" t="s">
        <v>241</v>
      </c>
      <c r="I653" s="200"/>
    </row>
    <row r="654" spans="1:13">
      <c r="A654" s="186" t="str">
        <f>B654&amp;"_"&amp;COUNTIF($B$2:B654,B654)</f>
        <v>2369_2</v>
      </c>
      <c r="B654" s="195">
        <v>2369</v>
      </c>
      <c r="C654" s="195">
        <v>1</v>
      </c>
      <c r="D654" s="195">
        <v>540009001</v>
      </c>
      <c r="E654" s="187" t="s">
        <v>22</v>
      </c>
      <c r="F654" s="189">
        <v>4</v>
      </c>
      <c r="G654" s="190" t="s">
        <v>242</v>
      </c>
      <c r="H654" s="195">
        <v>2</v>
      </c>
      <c r="I654" s="200">
        <v>6000</v>
      </c>
      <c r="J654" s="191">
        <v>39338</v>
      </c>
      <c r="K654" s="195" t="s">
        <v>27</v>
      </c>
    </row>
    <row r="655" spans="1:13">
      <c r="A655" s="186" t="str">
        <f>B655&amp;"_"&amp;COUNTIF($B$2:B655,B655)</f>
        <v>2370_1</v>
      </c>
      <c r="B655" s="195">
        <v>2370</v>
      </c>
      <c r="E655" s="187" t="s">
        <v>39</v>
      </c>
      <c r="F655" s="189">
        <v>2</v>
      </c>
      <c r="G655" s="190" t="s">
        <v>262</v>
      </c>
    </row>
    <row r="656" spans="1:13">
      <c r="A656" s="186" t="str">
        <f>B656&amp;"_"&amp;COUNTIF($B$2:B656,B656)</f>
        <v>2370_2</v>
      </c>
      <c r="B656" s="195">
        <v>2370</v>
      </c>
      <c r="C656" s="195">
        <v>1</v>
      </c>
      <c r="D656" s="195">
        <v>540009012</v>
      </c>
      <c r="E656" s="187" t="s">
        <v>41</v>
      </c>
      <c r="F656" s="189">
        <v>2</v>
      </c>
      <c r="G656" s="190" t="s">
        <v>263</v>
      </c>
      <c r="H656" s="195">
        <v>1</v>
      </c>
      <c r="I656" s="200">
        <v>3000</v>
      </c>
      <c r="J656" s="191">
        <v>39338</v>
      </c>
      <c r="K656" s="195" t="s">
        <v>27</v>
      </c>
    </row>
    <row r="657" spans="1:11">
      <c r="A657" s="186" t="str">
        <f>B657&amp;"_"&amp;COUNTIF($B$2:B657,B657)</f>
        <v>2371_1</v>
      </c>
      <c r="B657" s="195">
        <v>2371</v>
      </c>
      <c r="C657" s="195">
        <v>1</v>
      </c>
      <c r="D657" s="187" t="s">
        <v>264</v>
      </c>
      <c r="E657" s="187" t="s">
        <v>67</v>
      </c>
      <c r="F657" s="189">
        <v>50</v>
      </c>
      <c r="G657" s="190" t="s">
        <v>68</v>
      </c>
      <c r="H657" s="195">
        <v>1</v>
      </c>
      <c r="I657" s="200"/>
      <c r="J657" s="191">
        <v>39338</v>
      </c>
      <c r="K657" s="195" t="s">
        <v>27</v>
      </c>
    </row>
    <row r="658" spans="1:11">
      <c r="A658" s="186" t="str">
        <f>B658&amp;"_"&amp;COUNTIF($B$2:B658,B658)</f>
        <v>2372_1</v>
      </c>
      <c r="B658" s="195">
        <v>2372</v>
      </c>
      <c r="F658" s="189">
        <v>4.5</v>
      </c>
      <c r="G658" s="197" t="s">
        <v>507</v>
      </c>
    </row>
    <row r="659" spans="1:11">
      <c r="A659" s="186" t="str">
        <f>B659&amp;"_"&amp;COUNTIF($B$2:B659,B659)</f>
        <v>2372_2</v>
      </c>
      <c r="B659" s="195">
        <v>2372</v>
      </c>
      <c r="C659" s="195">
        <v>6</v>
      </c>
      <c r="D659" s="195">
        <v>340026805</v>
      </c>
      <c r="F659" s="189">
        <v>3</v>
      </c>
      <c r="G659" s="197" t="s">
        <v>537</v>
      </c>
      <c r="H659" s="195">
        <v>0</v>
      </c>
      <c r="J659" s="191">
        <v>39338</v>
      </c>
      <c r="K659" s="195" t="s">
        <v>27</v>
      </c>
    </row>
    <row r="660" spans="1:11">
      <c r="A660" s="186" t="str">
        <f>B660&amp;"_"&amp;COUNTIF($B$2:B660,B660)</f>
        <v>2373_1</v>
      </c>
      <c r="B660" s="195">
        <v>2373</v>
      </c>
      <c r="F660" s="189">
        <v>8</v>
      </c>
      <c r="G660" s="197" t="s">
        <v>538</v>
      </c>
    </row>
    <row r="661" spans="1:11">
      <c r="A661" s="186" t="str">
        <f>B661&amp;"_"&amp;COUNTIF($B$2:B661,B661)</f>
        <v>2373_2</v>
      </c>
      <c r="B661" s="195">
        <v>2373</v>
      </c>
      <c r="C661" s="195">
        <v>3</v>
      </c>
      <c r="D661" s="195">
        <v>340024597</v>
      </c>
      <c r="F661" s="189">
        <v>16</v>
      </c>
      <c r="G661" s="197" t="s">
        <v>539</v>
      </c>
      <c r="H661" s="195">
        <v>16</v>
      </c>
      <c r="I661" s="200">
        <v>58000</v>
      </c>
      <c r="J661" s="191">
        <v>39342</v>
      </c>
      <c r="K661" s="195" t="s">
        <v>540</v>
      </c>
    </row>
    <row r="662" spans="1:11">
      <c r="A662" s="186" t="str">
        <f>B662&amp;"_"&amp;COUNTIF($B$2:B662,B662)</f>
        <v>2374_1</v>
      </c>
      <c r="B662" s="195">
        <v>2374</v>
      </c>
      <c r="C662" s="195">
        <v>1</v>
      </c>
      <c r="D662" s="195">
        <v>540010061</v>
      </c>
      <c r="F662" s="189">
        <v>1</v>
      </c>
      <c r="G662" s="197" t="s">
        <v>59</v>
      </c>
      <c r="H662" s="195">
        <v>1</v>
      </c>
      <c r="J662" s="191">
        <v>39342</v>
      </c>
      <c r="K662" s="195" t="s">
        <v>27</v>
      </c>
    </row>
    <row r="663" spans="1:11">
      <c r="A663" s="186" t="str">
        <f>B663&amp;"_"&amp;COUNTIF($B$2:B663,B663)</f>
        <v>2375_1</v>
      </c>
      <c r="B663" s="195">
        <v>2375</v>
      </c>
      <c r="E663" s="196">
        <v>1350</v>
      </c>
      <c r="G663" s="197" t="s">
        <v>44</v>
      </c>
    </row>
    <row r="664" spans="1:11">
      <c r="A664" s="186" t="str">
        <f>B664&amp;"_"&amp;COUNTIF($B$2:B664,B664)</f>
        <v>2375_2</v>
      </c>
      <c r="B664" s="195">
        <v>2375</v>
      </c>
      <c r="E664" s="196">
        <v>725</v>
      </c>
      <c r="G664" s="197" t="s">
        <v>45</v>
      </c>
    </row>
    <row r="665" spans="1:11">
      <c r="A665" s="186" t="str">
        <f>B665&amp;"_"&amp;COUNTIF($B$2:B665,B665)</f>
        <v>2375_3</v>
      </c>
      <c r="B665" s="195">
        <v>2375</v>
      </c>
      <c r="E665" s="199">
        <v>100</v>
      </c>
      <c r="G665" s="197" t="s">
        <v>46</v>
      </c>
    </row>
    <row r="666" spans="1:11">
      <c r="A666" s="186" t="str">
        <f>B666&amp;"_"&amp;COUNTIF($B$2:B666,B666)</f>
        <v>2375_4</v>
      </c>
      <c r="B666" s="195">
        <v>2375</v>
      </c>
      <c r="E666" s="199">
        <v>60</v>
      </c>
      <c r="G666" s="197" t="s">
        <v>47</v>
      </c>
    </row>
    <row r="667" spans="1:11">
      <c r="A667" s="186" t="str">
        <f>B667&amp;"_"&amp;COUNTIF($B$2:B667,B667)</f>
        <v>2375_5</v>
      </c>
      <c r="B667" s="195">
        <v>2375</v>
      </c>
      <c r="C667" s="195">
        <v>1</v>
      </c>
      <c r="D667" s="195">
        <v>540006792</v>
      </c>
      <c r="E667" s="196">
        <v>196.93</v>
      </c>
      <c r="G667" s="197" t="s">
        <v>154</v>
      </c>
      <c r="J667" s="191" t="s">
        <v>541</v>
      </c>
    </row>
    <row r="668" spans="1:11">
      <c r="A668" s="186" t="str">
        <f>B668&amp;"_"&amp;COUNTIF($B$2:B668,B668)</f>
        <v>2376_1</v>
      </c>
      <c r="B668" s="195">
        <v>2376</v>
      </c>
      <c r="C668" s="195">
        <v>1</v>
      </c>
      <c r="D668" s="195">
        <v>540006792</v>
      </c>
      <c r="E668" s="196">
        <v>3396.8</v>
      </c>
      <c r="G668" s="197" t="s">
        <v>50</v>
      </c>
      <c r="J668" s="191" t="s">
        <v>542</v>
      </c>
    </row>
    <row r="669" spans="1:11">
      <c r="A669" s="186" t="str">
        <f>B669&amp;"_"&amp;COUNTIF($B$2:B669,B669)</f>
        <v>2377_1</v>
      </c>
      <c r="B669" s="195">
        <v>2377</v>
      </c>
      <c r="E669" s="187" t="s">
        <v>19</v>
      </c>
      <c r="F669" s="189">
        <v>6</v>
      </c>
      <c r="G669" s="190" t="s">
        <v>241</v>
      </c>
      <c r="I669" s="200"/>
    </row>
    <row r="670" spans="1:11">
      <c r="A670" s="186" t="str">
        <f>B670&amp;"_"&amp;COUNTIF($B$2:B670,B670)</f>
        <v>2377_2</v>
      </c>
      <c r="B670" s="195">
        <v>2377</v>
      </c>
      <c r="C670" s="195">
        <v>1</v>
      </c>
      <c r="D670" s="195">
        <v>540009001</v>
      </c>
      <c r="E670" s="187" t="s">
        <v>22</v>
      </c>
      <c r="F670" s="189">
        <v>6</v>
      </c>
      <c r="G670" s="190" t="s">
        <v>242</v>
      </c>
      <c r="H670" s="195">
        <v>3</v>
      </c>
      <c r="I670" s="200">
        <v>9000</v>
      </c>
      <c r="J670" s="191">
        <v>39345</v>
      </c>
      <c r="K670" s="195" t="s">
        <v>27</v>
      </c>
    </row>
    <row r="671" spans="1:11">
      <c r="A671" s="186" t="str">
        <f>B671&amp;"_"&amp;COUNTIF($B$2:B671,B671)</f>
        <v>2378_1</v>
      </c>
      <c r="B671" s="195">
        <v>2378</v>
      </c>
      <c r="E671" s="187" t="s">
        <v>39</v>
      </c>
      <c r="F671" s="189">
        <v>2</v>
      </c>
      <c r="G671" s="190" t="s">
        <v>262</v>
      </c>
    </row>
    <row r="672" spans="1:11">
      <c r="A672" s="186" t="str">
        <f>B672&amp;"_"&amp;COUNTIF($B$2:B672,B672)</f>
        <v>2378_2</v>
      </c>
      <c r="B672" s="195">
        <v>2378</v>
      </c>
      <c r="C672" s="195">
        <v>1</v>
      </c>
      <c r="D672" s="195">
        <v>540009012</v>
      </c>
      <c r="E672" s="187" t="s">
        <v>41</v>
      </c>
      <c r="F672" s="189">
        <v>2</v>
      </c>
      <c r="G672" s="190" t="s">
        <v>263</v>
      </c>
      <c r="H672" s="195">
        <v>1</v>
      </c>
      <c r="I672" s="200">
        <v>3000</v>
      </c>
      <c r="J672" s="191">
        <v>39345</v>
      </c>
      <c r="K672" s="195" t="s">
        <v>27</v>
      </c>
    </row>
    <row r="673" spans="1:17">
      <c r="A673" s="186" t="str">
        <f>B673&amp;"_"&amp;COUNTIF($B$2:B673,B673)</f>
        <v>2379_1</v>
      </c>
      <c r="B673" s="195">
        <v>2379</v>
      </c>
      <c r="D673" s="187"/>
      <c r="E673" s="187" t="s">
        <v>62</v>
      </c>
      <c r="F673" s="189">
        <v>328</v>
      </c>
      <c r="G673" s="190" t="s">
        <v>63</v>
      </c>
    </row>
    <row r="674" spans="1:17">
      <c r="A674" s="186" t="str">
        <f>B674&amp;"_"&amp;COUNTIF($B$2:B674,B674)</f>
        <v>2379_2</v>
      </c>
      <c r="B674" s="195">
        <v>2379</v>
      </c>
      <c r="C674" s="195">
        <v>1</v>
      </c>
      <c r="D674" s="187" t="s">
        <v>264</v>
      </c>
      <c r="E674" s="187" t="s">
        <v>64</v>
      </c>
      <c r="F674" s="189">
        <v>192</v>
      </c>
      <c r="G674" s="190" t="s">
        <v>65</v>
      </c>
      <c r="H674" s="195">
        <v>6</v>
      </c>
      <c r="J674" s="191">
        <v>39345</v>
      </c>
      <c r="K674" s="195" t="s">
        <v>27</v>
      </c>
    </row>
    <row r="675" spans="1:17">
      <c r="A675" s="186" t="str">
        <f>B675&amp;"_"&amp;COUNTIF($B$2:B675,B675)</f>
        <v>2380_1</v>
      </c>
      <c r="B675" s="195">
        <v>2380</v>
      </c>
      <c r="C675" s="195">
        <v>10</v>
      </c>
      <c r="D675" s="195">
        <v>38634</v>
      </c>
      <c r="F675" s="189">
        <v>1</v>
      </c>
      <c r="G675" s="197" t="s">
        <v>543</v>
      </c>
      <c r="H675" s="195">
        <v>5</v>
      </c>
      <c r="J675" s="191">
        <v>39345</v>
      </c>
      <c r="K675" s="195" t="s">
        <v>33</v>
      </c>
      <c r="L675" s="195" t="s">
        <v>74</v>
      </c>
      <c r="M675" s="192">
        <v>600</v>
      </c>
    </row>
    <row r="676" spans="1:17">
      <c r="A676" s="186" t="str">
        <f>B676&amp;"_"&amp;COUNTIF($B$2:B676,B676)</f>
        <v>2381_1</v>
      </c>
      <c r="B676" s="195">
        <v>2381</v>
      </c>
      <c r="C676" s="195">
        <v>22</v>
      </c>
      <c r="D676" s="195" t="s">
        <v>245</v>
      </c>
      <c r="F676" s="189">
        <v>32</v>
      </c>
      <c r="G676" s="197" t="s">
        <v>544</v>
      </c>
      <c r="H676" s="195">
        <v>1</v>
      </c>
      <c r="J676" s="191">
        <v>39345</v>
      </c>
      <c r="K676" s="195" t="s">
        <v>27</v>
      </c>
      <c r="M676" s="192">
        <v>197.12</v>
      </c>
    </row>
    <row r="677" spans="1:17">
      <c r="A677" s="186" t="str">
        <f>B677&amp;"_"&amp;COUNTIF($B$2:B677,B677)</f>
        <v>2382_1</v>
      </c>
      <c r="B677" s="195">
        <v>2382</v>
      </c>
      <c r="C677" s="195">
        <v>22</v>
      </c>
      <c r="D677" s="195" t="s">
        <v>245</v>
      </c>
      <c r="F677" s="189">
        <v>1</v>
      </c>
      <c r="G677" s="197" t="s">
        <v>545</v>
      </c>
      <c r="H677" s="195">
        <v>1</v>
      </c>
      <c r="J677" s="191">
        <v>39352</v>
      </c>
      <c r="K677" s="195" t="s">
        <v>27</v>
      </c>
      <c r="M677" s="192">
        <v>97</v>
      </c>
    </row>
    <row r="678" spans="1:17">
      <c r="A678" s="186" t="str">
        <f>B678&amp;"_"&amp;COUNTIF($B$2:B678,B678)</f>
        <v>2383_1</v>
      </c>
      <c r="B678" s="195">
        <v>2383</v>
      </c>
      <c r="C678" s="195">
        <v>3</v>
      </c>
      <c r="D678" s="195">
        <v>340025571</v>
      </c>
      <c r="F678" s="189">
        <v>12</v>
      </c>
      <c r="G678" s="197" t="s">
        <v>546</v>
      </c>
      <c r="H678" s="195">
        <v>4</v>
      </c>
      <c r="I678" s="200">
        <v>22000</v>
      </c>
      <c r="J678" s="191">
        <v>39356</v>
      </c>
      <c r="K678" s="195" t="s">
        <v>27</v>
      </c>
    </row>
    <row r="679" spans="1:17">
      <c r="A679" s="186" t="str">
        <f>B679&amp;"_"&amp;COUNTIF($B$2:B679,B679)</f>
        <v>2384_1</v>
      </c>
      <c r="B679" s="195">
        <v>2384</v>
      </c>
      <c r="C679" s="195">
        <v>3</v>
      </c>
      <c r="D679" s="195" t="s">
        <v>547</v>
      </c>
      <c r="E679" s="195" t="s">
        <v>71</v>
      </c>
      <c r="F679" s="189">
        <v>600</v>
      </c>
      <c r="G679" s="197" t="s">
        <v>72</v>
      </c>
      <c r="H679" s="195">
        <v>2</v>
      </c>
      <c r="I679" s="195">
        <v>4800</v>
      </c>
      <c r="J679" s="191">
        <v>39356</v>
      </c>
      <c r="K679" s="195" t="s">
        <v>73</v>
      </c>
      <c r="L679" s="195" t="s">
        <v>74</v>
      </c>
    </row>
    <row r="680" spans="1:17">
      <c r="A680" s="186" t="str">
        <f>B680&amp;"_"&amp;COUNTIF($B$2:B680,B680)</f>
        <v>2385_1</v>
      </c>
      <c r="B680" s="195">
        <v>2385</v>
      </c>
      <c r="C680" s="195">
        <v>1</v>
      </c>
      <c r="D680" s="195">
        <v>540011544</v>
      </c>
      <c r="F680" s="189">
        <v>45</v>
      </c>
      <c r="G680" s="197" t="s">
        <v>500</v>
      </c>
      <c r="H680" s="195">
        <v>1</v>
      </c>
      <c r="I680" s="195">
        <v>3100</v>
      </c>
      <c r="J680" s="191">
        <v>39357</v>
      </c>
      <c r="K680" s="195" t="s">
        <v>27</v>
      </c>
      <c r="N680" s="198" t="s">
        <v>548</v>
      </c>
      <c r="P680" s="195" t="s">
        <v>549</v>
      </c>
      <c r="Q680" s="194">
        <v>300</v>
      </c>
    </row>
    <row r="681" spans="1:17">
      <c r="A681" s="186" t="str">
        <f>B681&amp;"_"&amp;COUNTIF($B$2:B681,B681)</f>
        <v>2386_1</v>
      </c>
      <c r="B681" s="195">
        <v>2386</v>
      </c>
      <c r="C681" s="195">
        <v>2</v>
      </c>
      <c r="D681" s="195">
        <v>340026668</v>
      </c>
      <c r="E681" s="187" t="s">
        <v>550</v>
      </c>
      <c r="F681" s="189">
        <v>50</v>
      </c>
      <c r="G681" s="197" t="s">
        <v>475</v>
      </c>
      <c r="H681" s="195">
        <v>1</v>
      </c>
      <c r="I681" s="200"/>
      <c r="J681" s="191">
        <v>39357</v>
      </c>
      <c r="K681" s="195" t="s">
        <v>27</v>
      </c>
    </row>
    <row r="682" spans="1:17">
      <c r="A682" s="186" t="str">
        <f>B682&amp;"_"&amp;COUNTIF($B$2:B682,B682)</f>
        <v>2387_1</v>
      </c>
      <c r="B682" s="195">
        <v>2387</v>
      </c>
      <c r="C682" s="195">
        <v>2</v>
      </c>
      <c r="D682" s="195">
        <v>340026499</v>
      </c>
      <c r="F682" s="189">
        <v>6</v>
      </c>
      <c r="G682" s="197" t="s">
        <v>551</v>
      </c>
      <c r="H682" s="195">
        <v>2</v>
      </c>
      <c r="I682" s="200">
        <v>6000</v>
      </c>
      <c r="J682" s="191">
        <v>39357</v>
      </c>
      <c r="K682" s="195" t="s">
        <v>27</v>
      </c>
    </row>
    <row r="683" spans="1:17">
      <c r="A683" s="186" t="str">
        <f>B683&amp;"_"&amp;COUNTIF($B$2:B683,B683)</f>
        <v>2388_1</v>
      </c>
      <c r="B683" s="195">
        <v>2388</v>
      </c>
      <c r="E683" s="187" t="s">
        <v>19</v>
      </c>
      <c r="F683" s="189">
        <v>2</v>
      </c>
      <c r="G683" s="190" t="s">
        <v>241</v>
      </c>
      <c r="I683" s="200"/>
    </row>
    <row r="684" spans="1:17">
      <c r="A684" s="186" t="str">
        <f>B684&amp;"_"&amp;COUNTIF($B$2:B684,B684)</f>
        <v>2388_2</v>
      </c>
      <c r="B684" s="195">
        <v>2388</v>
      </c>
      <c r="C684" s="195">
        <v>1</v>
      </c>
      <c r="D684" s="195">
        <v>540009001</v>
      </c>
      <c r="E684" s="187" t="s">
        <v>22</v>
      </c>
      <c r="F684" s="189">
        <v>2</v>
      </c>
      <c r="G684" s="190" t="s">
        <v>242</v>
      </c>
      <c r="H684" s="195">
        <v>1</v>
      </c>
      <c r="I684" s="200">
        <v>3000</v>
      </c>
      <c r="J684" s="191">
        <v>39358</v>
      </c>
      <c r="K684" s="195" t="s">
        <v>27</v>
      </c>
    </row>
    <row r="685" spans="1:17">
      <c r="A685" s="186" t="str">
        <f>B685&amp;"_"&amp;COUNTIF($B$2:B685,B685)</f>
        <v>2389_1</v>
      </c>
      <c r="B685" s="195">
        <v>2389</v>
      </c>
      <c r="E685" s="187" t="s">
        <v>19</v>
      </c>
      <c r="F685" s="189">
        <v>2</v>
      </c>
      <c r="G685" s="190" t="s">
        <v>241</v>
      </c>
      <c r="I685" s="200"/>
    </row>
    <row r="686" spans="1:17">
      <c r="A686" s="186" t="str">
        <f>B686&amp;"_"&amp;COUNTIF($B$2:B686,B686)</f>
        <v>2389_2</v>
      </c>
      <c r="B686" s="195">
        <v>2389</v>
      </c>
      <c r="C686" s="195">
        <v>1</v>
      </c>
      <c r="D686" s="195">
        <v>540009001</v>
      </c>
      <c r="E686" s="187" t="s">
        <v>22</v>
      </c>
      <c r="F686" s="189">
        <v>2</v>
      </c>
      <c r="G686" s="190" t="s">
        <v>242</v>
      </c>
      <c r="H686" s="195">
        <v>1</v>
      </c>
      <c r="I686" s="200">
        <v>3000</v>
      </c>
      <c r="J686" s="191">
        <v>39358</v>
      </c>
      <c r="K686" s="195" t="s">
        <v>27</v>
      </c>
    </row>
    <row r="687" spans="1:17">
      <c r="A687" s="186" t="str">
        <f>B687&amp;"_"&amp;COUNTIF($B$2:B687,B687)</f>
        <v>2390_1</v>
      </c>
      <c r="B687" s="195">
        <v>2390</v>
      </c>
      <c r="E687" s="187" t="s">
        <v>19</v>
      </c>
      <c r="F687" s="189">
        <v>8</v>
      </c>
      <c r="G687" s="190" t="s">
        <v>241</v>
      </c>
      <c r="I687" s="200"/>
    </row>
    <row r="688" spans="1:17">
      <c r="A688" s="186" t="str">
        <f>B688&amp;"_"&amp;COUNTIF($B$2:B688,B688)</f>
        <v>2390_2</v>
      </c>
      <c r="B688" s="195">
        <v>2390</v>
      </c>
      <c r="C688" s="195">
        <v>1</v>
      </c>
      <c r="D688" s="195">
        <v>540009001</v>
      </c>
      <c r="E688" s="187" t="s">
        <v>22</v>
      </c>
      <c r="F688" s="189">
        <v>8</v>
      </c>
      <c r="G688" s="190" t="s">
        <v>242</v>
      </c>
      <c r="H688" s="195">
        <v>4</v>
      </c>
      <c r="I688" s="200">
        <v>12000</v>
      </c>
      <c r="J688" s="191">
        <v>39359</v>
      </c>
      <c r="K688" s="195" t="s">
        <v>27</v>
      </c>
    </row>
    <row r="689" spans="1:12">
      <c r="A689" s="186" t="str">
        <f>B689&amp;"_"&amp;COUNTIF($B$2:B689,B689)</f>
        <v>2391_1</v>
      </c>
      <c r="B689" s="195">
        <v>2391</v>
      </c>
      <c r="E689" s="187" t="s">
        <v>39</v>
      </c>
      <c r="F689" s="189">
        <v>2</v>
      </c>
      <c r="G689" s="190" t="s">
        <v>262</v>
      </c>
    </row>
    <row r="690" spans="1:12">
      <c r="A690" s="186" t="str">
        <f>B690&amp;"_"&amp;COUNTIF($B$2:B690,B690)</f>
        <v>2391_2</v>
      </c>
      <c r="B690" s="195">
        <v>2391</v>
      </c>
      <c r="C690" s="195">
        <v>1</v>
      </c>
      <c r="D690" s="195">
        <v>540009012</v>
      </c>
      <c r="E690" s="187" t="s">
        <v>41</v>
      </c>
      <c r="F690" s="189">
        <v>2</v>
      </c>
      <c r="G690" s="190" t="s">
        <v>263</v>
      </c>
      <c r="H690" s="195">
        <v>1</v>
      </c>
      <c r="I690" s="200">
        <v>3000</v>
      </c>
      <c r="J690" s="191">
        <v>39359</v>
      </c>
      <c r="K690" s="195" t="s">
        <v>27</v>
      </c>
    </row>
    <row r="691" spans="1:12">
      <c r="A691" s="186" t="str">
        <f>B691&amp;"_"&amp;COUNTIF($B$2:B691,B691)</f>
        <v>2392_1</v>
      </c>
      <c r="B691" s="195">
        <v>2392</v>
      </c>
      <c r="C691" s="195">
        <v>1</v>
      </c>
      <c r="D691" s="195">
        <v>540010061</v>
      </c>
      <c r="F691" s="189">
        <v>2</v>
      </c>
      <c r="G691" s="197" t="s">
        <v>59</v>
      </c>
      <c r="H691" s="195">
        <v>2</v>
      </c>
      <c r="J691" s="191">
        <v>39359</v>
      </c>
      <c r="K691" s="195" t="s">
        <v>27</v>
      </c>
    </row>
    <row r="692" spans="1:12">
      <c r="A692" s="186" t="str">
        <f>B692&amp;"_"&amp;COUNTIF($B$2:B692,B692)</f>
        <v>2393_1</v>
      </c>
      <c r="B692" s="195">
        <v>2393</v>
      </c>
      <c r="C692" s="195">
        <v>7</v>
      </c>
      <c r="E692" s="195" t="s">
        <v>552</v>
      </c>
      <c r="F692" s="189">
        <v>9</v>
      </c>
      <c r="G692" s="197" t="s">
        <v>358</v>
      </c>
      <c r="H692" s="195">
        <v>1</v>
      </c>
      <c r="I692" s="200"/>
      <c r="J692" s="191">
        <v>39359</v>
      </c>
      <c r="K692" s="195" t="s">
        <v>33</v>
      </c>
      <c r="L692" s="195" t="s">
        <v>74</v>
      </c>
    </row>
    <row r="693" spans="1:12">
      <c r="A693" s="186" t="str">
        <f>B693&amp;"_"&amp;COUNTIF($B$2:B693,B693)</f>
        <v>2394_1</v>
      </c>
      <c r="B693" s="195">
        <v>2394</v>
      </c>
      <c r="C693" s="195">
        <v>1</v>
      </c>
      <c r="D693" s="195">
        <v>540010061</v>
      </c>
      <c r="F693" s="189">
        <v>1</v>
      </c>
      <c r="G693" s="197" t="s">
        <v>59</v>
      </c>
      <c r="H693" s="195">
        <v>1</v>
      </c>
      <c r="J693" s="191">
        <v>39361</v>
      </c>
      <c r="K693" s="195" t="s">
        <v>27</v>
      </c>
    </row>
    <row r="694" spans="1:12">
      <c r="A694" s="186" t="str">
        <f>B694&amp;"_"&amp;COUNTIF($B$2:B694,B694)</f>
        <v>2395_1</v>
      </c>
      <c r="B694" s="195">
        <v>2395</v>
      </c>
      <c r="C694" s="195">
        <v>1</v>
      </c>
      <c r="D694" s="195">
        <v>540010061</v>
      </c>
      <c r="F694" s="189">
        <v>2</v>
      </c>
      <c r="G694" s="197" t="s">
        <v>59</v>
      </c>
      <c r="H694" s="195">
        <v>2</v>
      </c>
      <c r="J694" s="191">
        <v>39371</v>
      </c>
      <c r="K694" s="195" t="s">
        <v>27</v>
      </c>
    </row>
    <row r="695" spans="1:12">
      <c r="A695" s="186" t="str">
        <f>B695&amp;"_"&amp;COUNTIF($B$2:B695,B695)</f>
        <v>2396_1</v>
      </c>
      <c r="B695" s="195">
        <v>2396</v>
      </c>
      <c r="E695" s="187" t="s">
        <v>19</v>
      </c>
      <c r="F695" s="189">
        <v>8</v>
      </c>
      <c r="G695" s="190" t="s">
        <v>241</v>
      </c>
      <c r="I695" s="200"/>
    </row>
    <row r="696" spans="1:12">
      <c r="A696" s="186" t="str">
        <f>B696&amp;"_"&amp;COUNTIF($B$2:B696,B696)</f>
        <v>2396_2</v>
      </c>
      <c r="B696" s="195">
        <v>2396</v>
      </c>
      <c r="C696" s="195">
        <v>1</v>
      </c>
      <c r="D696" s="195">
        <v>540009001</v>
      </c>
      <c r="E696" s="187" t="s">
        <v>22</v>
      </c>
      <c r="F696" s="189">
        <v>8</v>
      </c>
      <c r="G696" s="190" t="s">
        <v>242</v>
      </c>
      <c r="H696" s="195">
        <v>4</v>
      </c>
      <c r="I696" s="200">
        <v>12000</v>
      </c>
      <c r="J696" s="191">
        <v>39371</v>
      </c>
      <c r="K696" s="195" t="s">
        <v>27</v>
      </c>
    </row>
    <row r="697" spans="1:12">
      <c r="A697" s="186" t="str">
        <f>B697&amp;"_"&amp;COUNTIF($B$2:B697,B697)</f>
        <v>2397_1</v>
      </c>
      <c r="B697" s="195">
        <v>2397</v>
      </c>
      <c r="E697" s="187" t="s">
        <v>39</v>
      </c>
      <c r="F697" s="189">
        <v>4</v>
      </c>
      <c r="G697" s="190" t="s">
        <v>262</v>
      </c>
    </row>
    <row r="698" spans="1:12">
      <c r="A698" s="186" t="str">
        <f>B698&amp;"_"&amp;COUNTIF($B$2:B698,B698)</f>
        <v>2397_2</v>
      </c>
      <c r="B698" s="195">
        <v>2397</v>
      </c>
      <c r="C698" s="195">
        <v>1</v>
      </c>
      <c r="D698" s="195">
        <v>540009012</v>
      </c>
      <c r="E698" s="187" t="s">
        <v>41</v>
      </c>
      <c r="F698" s="189">
        <v>4</v>
      </c>
      <c r="G698" s="190" t="s">
        <v>263</v>
      </c>
      <c r="H698" s="195">
        <v>2</v>
      </c>
      <c r="I698" s="200">
        <v>6000</v>
      </c>
      <c r="J698" s="191">
        <v>39371</v>
      </c>
      <c r="K698" s="195" t="s">
        <v>27</v>
      </c>
    </row>
    <row r="699" spans="1:12">
      <c r="A699" s="186" t="str">
        <f>B699&amp;"_"&amp;COUNTIF($B$2:B699,B699)</f>
        <v>2398_1</v>
      </c>
      <c r="B699" s="195">
        <v>2398</v>
      </c>
      <c r="D699" s="187"/>
      <c r="E699" s="187" t="s">
        <v>62</v>
      </c>
      <c r="F699" s="189">
        <v>328</v>
      </c>
      <c r="G699" s="190" t="s">
        <v>63</v>
      </c>
    </row>
    <row r="700" spans="1:12">
      <c r="A700" s="186" t="str">
        <f>B700&amp;"_"&amp;COUNTIF($B$2:B700,B700)</f>
        <v>2398_2</v>
      </c>
      <c r="B700" s="195">
        <v>2398</v>
      </c>
      <c r="D700" s="187"/>
      <c r="E700" s="187" t="s">
        <v>67</v>
      </c>
      <c r="F700" s="189">
        <v>50</v>
      </c>
      <c r="G700" s="190" t="s">
        <v>68</v>
      </c>
    </row>
    <row r="701" spans="1:12">
      <c r="A701" s="186" t="str">
        <f>B701&amp;"_"&amp;COUNTIF($B$2:B701,B701)</f>
        <v>2398_3</v>
      </c>
      <c r="B701" s="195">
        <v>2398</v>
      </c>
      <c r="C701" s="195">
        <v>1</v>
      </c>
      <c r="D701" s="187" t="s">
        <v>264</v>
      </c>
      <c r="E701" s="187" t="s">
        <v>64</v>
      </c>
      <c r="F701" s="189">
        <v>192</v>
      </c>
      <c r="G701" s="190" t="s">
        <v>65</v>
      </c>
      <c r="H701" s="195">
        <v>7</v>
      </c>
      <c r="J701" s="191">
        <v>39371</v>
      </c>
      <c r="K701" s="195" t="s">
        <v>27</v>
      </c>
    </row>
    <row r="702" spans="1:12">
      <c r="A702" s="186" t="str">
        <f>B702&amp;"_"&amp;COUNTIF($B$2:B702,B702)</f>
        <v>2399_1</v>
      </c>
      <c r="B702" s="195">
        <v>2399</v>
      </c>
      <c r="E702" s="196">
        <v>1350</v>
      </c>
      <c r="G702" s="197" t="s">
        <v>44</v>
      </c>
    </row>
    <row r="703" spans="1:12">
      <c r="A703" s="186" t="str">
        <f>B703&amp;"_"&amp;COUNTIF($B$2:B703,B703)</f>
        <v>2399_2</v>
      </c>
      <c r="B703" s="195">
        <v>2399</v>
      </c>
      <c r="E703" s="196">
        <v>725</v>
      </c>
      <c r="G703" s="197" t="s">
        <v>45</v>
      </c>
    </row>
    <row r="704" spans="1:12">
      <c r="A704" s="186" t="str">
        <f>B704&amp;"_"&amp;COUNTIF($B$2:B704,B704)</f>
        <v>2399_3</v>
      </c>
      <c r="B704" s="195">
        <v>2399</v>
      </c>
      <c r="E704" s="199">
        <v>100</v>
      </c>
      <c r="G704" s="197" t="s">
        <v>46</v>
      </c>
    </row>
    <row r="705" spans="1:13">
      <c r="A705" s="186" t="str">
        <f>B705&amp;"_"&amp;COUNTIF($B$2:B705,B705)</f>
        <v>2399_4</v>
      </c>
      <c r="B705" s="195">
        <v>2399</v>
      </c>
      <c r="E705" s="199">
        <v>60</v>
      </c>
      <c r="G705" s="197" t="s">
        <v>47</v>
      </c>
    </row>
    <row r="706" spans="1:13">
      <c r="A706" s="186" t="str">
        <f>B706&amp;"_"&amp;COUNTIF($B$2:B706,B706)</f>
        <v>2399_5</v>
      </c>
      <c r="B706" s="195">
        <v>2399</v>
      </c>
      <c r="C706" s="195">
        <v>1</v>
      </c>
      <c r="D706" s="195">
        <v>540006792</v>
      </c>
      <c r="E706" s="196">
        <v>262.44</v>
      </c>
      <c r="G706" s="197" t="s">
        <v>154</v>
      </c>
      <c r="J706" s="191" t="s">
        <v>553</v>
      </c>
    </row>
    <row r="707" spans="1:13">
      <c r="A707" s="186" t="str">
        <f>B707&amp;"_"&amp;COUNTIF($B$2:B707,B707)</f>
        <v>2400_1</v>
      </c>
      <c r="B707" s="195">
        <v>2400</v>
      </c>
      <c r="C707" s="195">
        <v>1</v>
      </c>
      <c r="D707" s="195">
        <v>540006792</v>
      </c>
      <c r="E707" s="196">
        <v>3396.8</v>
      </c>
      <c r="G707" s="197" t="s">
        <v>50</v>
      </c>
      <c r="J707" s="191" t="s">
        <v>554</v>
      </c>
    </row>
    <row r="708" spans="1:13">
      <c r="A708" s="186" t="str">
        <f>B708&amp;"_"&amp;COUNTIF($B$2:B708,B708)</f>
        <v>2401_1</v>
      </c>
      <c r="B708" s="195">
        <v>2401</v>
      </c>
      <c r="C708" s="195">
        <v>1</v>
      </c>
      <c r="D708" s="195">
        <v>540010061</v>
      </c>
      <c r="F708" s="189">
        <v>1</v>
      </c>
      <c r="G708" s="197" t="s">
        <v>59</v>
      </c>
      <c r="H708" s="195">
        <v>1</v>
      </c>
      <c r="J708" s="191">
        <v>39374</v>
      </c>
      <c r="K708" s="195" t="s">
        <v>27</v>
      </c>
    </row>
    <row r="709" spans="1:13">
      <c r="A709" s="186" t="str">
        <f>B709&amp;"_"&amp;COUNTIF($B$2:B709,B709)</f>
        <v>2402_1</v>
      </c>
      <c r="B709" s="195">
        <v>2402</v>
      </c>
      <c r="E709" s="187" t="s">
        <v>19</v>
      </c>
      <c r="F709" s="189">
        <v>4</v>
      </c>
      <c r="G709" s="190" t="s">
        <v>241</v>
      </c>
      <c r="I709" s="200"/>
    </row>
    <row r="710" spans="1:13">
      <c r="A710" s="186" t="str">
        <f>B710&amp;"_"&amp;COUNTIF($B$2:B710,B710)</f>
        <v>2402_2</v>
      </c>
      <c r="B710" s="195">
        <v>2402</v>
      </c>
      <c r="C710" s="195">
        <v>1</v>
      </c>
      <c r="D710" s="195">
        <v>540009001</v>
      </c>
      <c r="E710" s="187" t="s">
        <v>22</v>
      </c>
      <c r="F710" s="189">
        <v>4</v>
      </c>
      <c r="G710" s="190" t="s">
        <v>242</v>
      </c>
      <c r="H710" s="195">
        <v>2</v>
      </c>
      <c r="I710" s="200">
        <v>6000</v>
      </c>
      <c r="J710" s="191">
        <v>39374</v>
      </c>
      <c r="K710" s="195" t="s">
        <v>27</v>
      </c>
    </row>
    <row r="711" spans="1:13">
      <c r="A711" s="186" t="str">
        <f>B711&amp;"_"&amp;COUNTIF($B$2:B711,B711)</f>
        <v>2403_1</v>
      </c>
      <c r="B711" s="195">
        <v>2403</v>
      </c>
      <c r="E711" s="187" t="s">
        <v>39</v>
      </c>
      <c r="F711" s="189">
        <v>2</v>
      </c>
      <c r="G711" s="190" t="s">
        <v>262</v>
      </c>
    </row>
    <row r="712" spans="1:13">
      <c r="A712" s="186" t="str">
        <f>B712&amp;"_"&amp;COUNTIF($B$2:B712,B712)</f>
        <v>2403_2</v>
      </c>
      <c r="B712" s="195">
        <v>2403</v>
      </c>
      <c r="C712" s="195">
        <v>1</v>
      </c>
      <c r="D712" s="195">
        <v>540009012</v>
      </c>
      <c r="E712" s="187" t="s">
        <v>41</v>
      </c>
      <c r="F712" s="189">
        <v>2</v>
      </c>
      <c r="G712" s="190" t="s">
        <v>263</v>
      </c>
      <c r="H712" s="195">
        <v>1</v>
      </c>
      <c r="I712" s="200">
        <v>3000</v>
      </c>
      <c r="J712" s="191">
        <v>39374</v>
      </c>
      <c r="K712" s="195" t="s">
        <v>27</v>
      </c>
    </row>
    <row r="713" spans="1:13">
      <c r="A713" s="186" t="str">
        <f>B713&amp;"_"&amp;COUNTIF($B$2:B713,B713)</f>
        <v>2404_1</v>
      </c>
      <c r="B713" s="195">
        <v>2404</v>
      </c>
      <c r="C713" s="195">
        <v>7</v>
      </c>
      <c r="E713" s="195" t="s">
        <v>555</v>
      </c>
      <c r="F713" s="189">
        <v>5</v>
      </c>
      <c r="G713" s="197" t="s">
        <v>358</v>
      </c>
      <c r="H713" s="195">
        <v>1</v>
      </c>
      <c r="I713" s="200"/>
      <c r="J713" s="191">
        <v>39374</v>
      </c>
      <c r="K713" s="195" t="s">
        <v>33</v>
      </c>
      <c r="L713" s="195" t="s">
        <v>74</v>
      </c>
    </row>
    <row r="714" spans="1:13">
      <c r="A714" s="186" t="str">
        <f>B714&amp;"_"&amp;COUNTIF($B$2:B714,B714)</f>
        <v>2405_1</v>
      </c>
      <c r="B714" s="195">
        <v>2405</v>
      </c>
      <c r="C714" s="195">
        <v>2</v>
      </c>
      <c r="D714" s="195">
        <v>340028509</v>
      </c>
      <c r="F714" s="189">
        <v>1</v>
      </c>
      <c r="G714" s="197" t="s">
        <v>556</v>
      </c>
      <c r="H714" s="195">
        <v>1</v>
      </c>
      <c r="J714" s="191">
        <v>39379</v>
      </c>
      <c r="K714" s="195" t="s">
        <v>27</v>
      </c>
      <c r="M714" s="192">
        <v>4510</v>
      </c>
    </row>
    <row r="715" spans="1:13">
      <c r="A715" s="186" t="str">
        <f>B715&amp;"_"&amp;COUNTIF($B$2:B715,B715)</f>
        <v>2406_1</v>
      </c>
      <c r="B715" s="195">
        <v>2406</v>
      </c>
      <c r="C715" s="195">
        <v>2</v>
      </c>
      <c r="D715" s="195">
        <v>340026668</v>
      </c>
      <c r="E715" s="187" t="s">
        <v>550</v>
      </c>
      <c r="F715" s="189">
        <v>50</v>
      </c>
      <c r="G715" s="197" t="s">
        <v>475</v>
      </c>
      <c r="H715" s="195">
        <v>1</v>
      </c>
      <c r="I715" s="200"/>
      <c r="J715" s="191">
        <v>39379</v>
      </c>
      <c r="K715" s="195" t="s">
        <v>27</v>
      </c>
    </row>
    <row r="716" spans="1:13">
      <c r="A716" s="186" t="str">
        <f>B716&amp;"_"&amp;COUNTIF($B$2:B716,B716)</f>
        <v>2407_1</v>
      </c>
      <c r="B716" s="195">
        <v>2407</v>
      </c>
      <c r="E716" s="187" t="s">
        <v>19</v>
      </c>
      <c r="F716" s="189">
        <v>4</v>
      </c>
      <c r="G716" s="190" t="s">
        <v>241</v>
      </c>
      <c r="I716" s="200"/>
    </row>
    <row r="717" spans="1:13">
      <c r="A717" s="186" t="str">
        <f>B717&amp;"_"&amp;COUNTIF($B$2:B717,B717)</f>
        <v>2407_2</v>
      </c>
      <c r="B717" s="195">
        <v>2407</v>
      </c>
      <c r="C717" s="195">
        <v>1</v>
      </c>
      <c r="D717" s="195">
        <v>540009001</v>
      </c>
      <c r="E717" s="187" t="s">
        <v>22</v>
      </c>
      <c r="F717" s="189">
        <v>4</v>
      </c>
      <c r="G717" s="190" t="s">
        <v>242</v>
      </c>
      <c r="H717" s="195">
        <v>2</v>
      </c>
      <c r="I717" s="200">
        <v>6000</v>
      </c>
      <c r="J717" s="191">
        <v>39379</v>
      </c>
      <c r="K717" s="195" t="s">
        <v>27</v>
      </c>
    </row>
    <row r="718" spans="1:13">
      <c r="A718" s="186" t="str">
        <f>B718&amp;"_"&amp;COUNTIF($B$2:B718,B718)</f>
        <v>2408_1</v>
      </c>
      <c r="B718" s="195">
        <v>2408</v>
      </c>
      <c r="C718" s="195">
        <v>1</v>
      </c>
      <c r="D718" s="195">
        <v>540010061</v>
      </c>
      <c r="F718" s="189">
        <v>1</v>
      </c>
      <c r="G718" s="197" t="s">
        <v>59</v>
      </c>
      <c r="H718" s="195">
        <v>1</v>
      </c>
      <c r="J718" s="191">
        <v>39379</v>
      </c>
      <c r="K718" s="195" t="s">
        <v>27</v>
      </c>
    </row>
    <row r="719" spans="1:13">
      <c r="A719" s="186" t="str">
        <f>B719&amp;"_"&amp;COUNTIF($B$2:B719,B719)</f>
        <v>2409_1</v>
      </c>
      <c r="B719" s="195">
        <v>2409</v>
      </c>
      <c r="F719" s="189">
        <v>6</v>
      </c>
      <c r="G719" s="197" t="s">
        <v>535</v>
      </c>
    </row>
    <row r="720" spans="1:13">
      <c r="A720" s="186" t="str">
        <f>B720&amp;"_"&amp;COUNTIF($B$2:B720,B720)</f>
        <v>2409_2</v>
      </c>
      <c r="B720" s="195">
        <v>2409</v>
      </c>
      <c r="C720" s="195">
        <v>1</v>
      </c>
      <c r="D720" s="195" t="s">
        <v>477</v>
      </c>
      <c r="F720" s="189">
        <v>6</v>
      </c>
      <c r="G720" s="197" t="s">
        <v>536</v>
      </c>
      <c r="H720" s="195">
        <v>1</v>
      </c>
      <c r="J720" s="191">
        <v>39379</v>
      </c>
      <c r="K720" s="195" t="s">
        <v>27</v>
      </c>
    </row>
    <row r="721" spans="1:17">
      <c r="A721" s="186" t="str">
        <f>B721&amp;"_"&amp;COUNTIF($B$2:B721,B721)</f>
        <v>2410_1</v>
      </c>
      <c r="B721" s="195">
        <v>2410</v>
      </c>
      <c r="E721" s="187" t="s">
        <v>493</v>
      </c>
      <c r="F721" s="189">
        <v>2</v>
      </c>
      <c r="G721" s="190" t="s">
        <v>494</v>
      </c>
    </row>
    <row r="722" spans="1:17">
      <c r="A722" s="186" t="str">
        <f>B722&amp;"_"&amp;COUNTIF($B$2:B722,B722)</f>
        <v>2410_2</v>
      </c>
      <c r="B722" s="195">
        <v>2410</v>
      </c>
      <c r="C722" s="195">
        <v>1</v>
      </c>
      <c r="D722" s="195" t="s">
        <v>557</v>
      </c>
      <c r="E722" s="187" t="s">
        <v>495</v>
      </c>
      <c r="F722" s="189">
        <v>2</v>
      </c>
      <c r="G722" s="190" t="s">
        <v>496</v>
      </c>
      <c r="H722" s="195">
        <v>1</v>
      </c>
      <c r="I722" s="200">
        <v>3000</v>
      </c>
      <c r="J722" s="191">
        <v>39381</v>
      </c>
      <c r="K722" s="195" t="s">
        <v>27</v>
      </c>
    </row>
    <row r="723" spans="1:17">
      <c r="A723" s="186" t="str">
        <f>B723&amp;"_"&amp;COUNTIF($B$2:B723,B723)</f>
        <v>2411_1</v>
      </c>
      <c r="B723" s="195">
        <v>2411</v>
      </c>
      <c r="C723" s="195">
        <v>26</v>
      </c>
      <c r="F723" s="189">
        <v>1</v>
      </c>
      <c r="G723" s="197" t="s">
        <v>558</v>
      </c>
      <c r="H723" s="195">
        <v>1</v>
      </c>
      <c r="I723" s="195">
        <v>2781</v>
      </c>
      <c r="J723" s="191">
        <v>39381</v>
      </c>
      <c r="K723" s="195" t="s">
        <v>33</v>
      </c>
      <c r="L723" s="195" t="s">
        <v>74</v>
      </c>
    </row>
    <row r="724" spans="1:17">
      <c r="A724" s="186" t="str">
        <f>B724&amp;"_"&amp;COUNTIF($B$2:B724,B724)</f>
        <v>2412_1</v>
      </c>
      <c r="B724" s="195">
        <v>2412</v>
      </c>
      <c r="E724" s="195" t="s">
        <v>559</v>
      </c>
      <c r="F724" s="189">
        <v>4</v>
      </c>
      <c r="G724" s="197" t="s">
        <v>359</v>
      </c>
    </row>
    <row r="725" spans="1:17">
      <c r="A725" s="186" t="str">
        <f>B725&amp;"_"&amp;COUNTIF($B$2:B725,B725)</f>
        <v>2412_2</v>
      </c>
      <c r="B725" s="195">
        <v>2412</v>
      </c>
      <c r="E725" s="195" t="s">
        <v>560</v>
      </c>
      <c r="F725" s="189">
        <v>4</v>
      </c>
      <c r="G725" s="197" t="s">
        <v>358</v>
      </c>
    </row>
    <row r="726" spans="1:17">
      <c r="A726" s="186" t="str">
        <f>B726&amp;"_"&amp;COUNTIF($B$2:B726,B726)</f>
        <v>2412_3</v>
      </c>
      <c r="B726" s="195">
        <v>2412</v>
      </c>
      <c r="C726" s="195">
        <v>7</v>
      </c>
      <c r="E726" s="195">
        <v>3571</v>
      </c>
      <c r="F726" s="189">
        <v>1</v>
      </c>
      <c r="G726" s="197" t="s">
        <v>446</v>
      </c>
      <c r="H726" s="195">
        <v>1</v>
      </c>
      <c r="I726" s="200"/>
      <c r="J726" s="191">
        <v>39381</v>
      </c>
      <c r="K726" s="195" t="s">
        <v>33</v>
      </c>
      <c r="L726" s="195" t="s">
        <v>74</v>
      </c>
    </row>
    <row r="727" spans="1:17">
      <c r="A727" s="186" t="str">
        <f>B727&amp;"_"&amp;COUNTIF($B$2:B727,B727)</f>
        <v>2413_1</v>
      </c>
      <c r="B727" s="195">
        <v>2413</v>
      </c>
      <c r="C727" s="195">
        <v>3</v>
      </c>
      <c r="D727" s="195" t="s">
        <v>561</v>
      </c>
      <c r="E727" s="195" t="s">
        <v>71</v>
      </c>
      <c r="F727" s="189">
        <v>600</v>
      </c>
      <c r="G727" s="197" t="s">
        <v>72</v>
      </c>
      <c r="H727" s="195">
        <v>2</v>
      </c>
      <c r="I727" s="195">
        <v>4800</v>
      </c>
      <c r="J727" s="191">
        <v>39384</v>
      </c>
      <c r="K727" s="195" t="s">
        <v>73</v>
      </c>
      <c r="L727" s="195" t="s">
        <v>74</v>
      </c>
    </row>
    <row r="728" spans="1:17">
      <c r="A728" s="186" t="str">
        <f>B728&amp;"_"&amp;COUNTIF($B$2:B728,B728)</f>
        <v>2414_1</v>
      </c>
      <c r="B728" s="195">
        <v>2414</v>
      </c>
      <c r="E728" s="187" t="s">
        <v>19</v>
      </c>
      <c r="F728" s="189">
        <v>4</v>
      </c>
      <c r="G728" s="190" t="s">
        <v>241</v>
      </c>
      <c r="I728" s="200"/>
    </row>
    <row r="729" spans="1:17">
      <c r="A729" s="186" t="str">
        <f>B729&amp;"_"&amp;COUNTIF($B$2:B729,B729)</f>
        <v>2414_2</v>
      </c>
      <c r="B729" s="195">
        <v>2414</v>
      </c>
      <c r="C729" s="195">
        <v>1</v>
      </c>
      <c r="D729" s="195">
        <v>540009001</v>
      </c>
      <c r="E729" s="187" t="s">
        <v>22</v>
      </c>
      <c r="F729" s="189">
        <v>4</v>
      </c>
      <c r="G729" s="190" t="s">
        <v>242</v>
      </c>
      <c r="H729" s="195">
        <v>2</v>
      </c>
      <c r="I729" s="200">
        <v>6000</v>
      </c>
      <c r="J729" s="191">
        <v>39385</v>
      </c>
      <c r="K729" s="195" t="s">
        <v>27</v>
      </c>
    </row>
    <row r="730" spans="1:17">
      <c r="A730" s="186" t="str">
        <f>B730&amp;"_"&amp;COUNTIF($B$2:B730,B730)</f>
        <v>2415_1</v>
      </c>
      <c r="B730" s="195">
        <v>2415</v>
      </c>
      <c r="E730" s="187" t="s">
        <v>15</v>
      </c>
      <c r="F730" s="189">
        <v>2</v>
      </c>
      <c r="G730" s="190" t="s">
        <v>275</v>
      </c>
      <c r="I730" s="200"/>
    </row>
    <row r="731" spans="1:17">
      <c r="A731" s="186" t="str">
        <f>B731&amp;"_"&amp;COUNTIF($B$2:B731,B731)</f>
        <v>2415_2</v>
      </c>
      <c r="B731" s="195">
        <v>2415</v>
      </c>
      <c r="C731" s="195">
        <v>1</v>
      </c>
      <c r="D731" s="195">
        <v>540009011</v>
      </c>
      <c r="E731" s="187" t="s">
        <v>17</v>
      </c>
      <c r="F731" s="189">
        <v>2</v>
      </c>
      <c r="G731" s="190" t="s">
        <v>277</v>
      </c>
      <c r="H731" s="195">
        <v>1</v>
      </c>
      <c r="I731" s="200">
        <v>3000</v>
      </c>
      <c r="J731" s="191">
        <v>39385</v>
      </c>
      <c r="K731" s="195" t="s">
        <v>27</v>
      </c>
    </row>
    <row r="732" spans="1:17">
      <c r="A732" s="186" t="str">
        <f>B732&amp;"_"&amp;COUNTIF($B$2:B732,B732)</f>
        <v>2416_1</v>
      </c>
      <c r="B732" s="195">
        <v>2416</v>
      </c>
      <c r="C732" s="195">
        <v>1</v>
      </c>
      <c r="D732" s="187" t="s">
        <v>264</v>
      </c>
      <c r="E732" s="187" t="s">
        <v>62</v>
      </c>
      <c r="F732" s="189">
        <v>328</v>
      </c>
      <c r="G732" s="190" t="s">
        <v>63</v>
      </c>
      <c r="H732" s="195">
        <v>2</v>
      </c>
      <c r="J732" s="191">
        <v>39385</v>
      </c>
      <c r="K732" s="195" t="s">
        <v>27</v>
      </c>
    </row>
    <row r="733" spans="1:17">
      <c r="A733" s="186" t="str">
        <f>B733&amp;"_"&amp;COUNTIF($B$2:B733,B733)</f>
        <v>2417_1</v>
      </c>
      <c r="B733" s="195">
        <v>2417</v>
      </c>
      <c r="E733" s="195">
        <v>112145</v>
      </c>
      <c r="F733" s="189">
        <v>20</v>
      </c>
      <c r="G733" s="197" t="s">
        <v>562</v>
      </c>
    </row>
    <row r="734" spans="1:17">
      <c r="A734" s="186" t="str">
        <f>B734&amp;"_"&amp;COUNTIF($B$2:B734,B734)</f>
        <v>2417_2</v>
      </c>
      <c r="B734" s="195">
        <v>2417</v>
      </c>
      <c r="C734" s="195">
        <v>4</v>
      </c>
      <c r="D734" s="195">
        <v>4500144797</v>
      </c>
      <c r="E734" s="195">
        <v>112146</v>
      </c>
      <c r="F734" s="189">
        <v>20</v>
      </c>
      <c r="G734" s="197" t="s">
        <v>563</v>
      </c>
      <c r="H734" s="195">
        <v>10</v>
      </c>
      <c r="I734" s="200">
        <v>45000</v>
      </c>
      <c r="J734" s="191">
        <v>39386</v>
      </c>
      <c r="K734" s="195" t="s">
        <v>564</v>
      </c>
      <c r="L734" s="195" t="s">
        <v>74</v>
      </c>
      <c r="N734" s="198" t="s">
        <v>565</v>
      </c>
      <c r="O734" s="195" t="s">
        <v>566</v>
      </c>
      <c r="Q734" s="194">
        <v>20</v>
      </c>
    </row>
    <row r="735" spans="1:17">
      <c r="A735" s="186" t="str">
        <f>B735&amp;"_"&amp;COUNTIF($B$2:B735,B735)</f>
        <v>2418_1</v>
      </c>
      <c r="B735" s="195">
        <v>2418</v>
      </c>
      <c r="E735" s="187" t="s">
        <v>19</v>
      </c>
      <c r="F735" s="189">
        <v>4</v>
      </c>
      <c r="G735" s="190" t="s">
        <v>241</v>
      </c>
      <c r="I735" s="200"/>
    </row>
    <row r="736" spans="1:17">
      <c r="A736" s="186" t="str">
        <f>B736&amp;"_"&amp;COUNTIF($B$2:B736,B736)</f>
        <v>2418_2</v>
      </c>
      <c r="B736" s="195">
        <v>2418</v>
      </c>
      <c r="C736" s="195">
        <v>1</v>
      </c>
      <c r="D736" s="195">
        <v>540009001</v>
      </c>
      <c r="E736" s="187" t="s">
        <v>22</v>
      </c>
      <c r="F736" s="189">
        <v>4</v>
      </c>
      <c r="G736" s="190" t="s">
        <v>242</v>
      </c>
      <c r="H736" s="195">
        <v>2</v>
      </c>
      <c r="I736" s="200">
        <v>6000</v>
      </c>
      <c r="J736" s="191">
        <v>39386</v>
      </c>
      <c r="K736" s="195" t="s">
        <v>27</v>
      </c>
    </row>
    <row r="737" spans="1:12">
      <c r="A737" s="186" t="str">
        <f>B737&amp;"_"&amp;COUNTIF($B$2:B737,B737)</f>
        <v>2419_1</v>
      </c>
      <c r="B737" s="195">
        <v>2419</v>
      </c>
      <c r="E737" s="187" t="s">
        <v>15</v>
      </c>
      <c r="F737" s="189">
        <v>2</v>
      </c>
      <c r="G737" s="190" t="s">
        <v>275</v>
      </c>
      <c r="I737" s="200"/>
    </row>
    <row r="738" spans="1:12">
      <c r="A738" s="186" t="str">
        <f>B738&amp;"_"&amp;COUNTIF($B$2:B738,B738)</f>
        <v>2419_2</v>
      </c>
      <c r="B738" s="195">
        <v>2419</v>
      </c>
      <c r="C738" s="195">
        <v>1</v>
      </c>
      <c r="D738" s="195">
        <v>540009011</v>
      </c>
      <c r="E738" s="187" t="s">
        <v>17</v>
      </c>
      <c r="F738" s="189">
        <v>2</v>
      </c>
      <c r="G738" s="190" t="s">
        <v>277</v>
      </c>
      <c r="H738" s="195">
        <v>1</v>
      </c>
      <c r="I738" s="200">
        <v>3000</v>
      </c>
      <c r="J738" s="191">
        <v>39386</v>
      </c>
      <c r="K738" s="195" t="s">
        <v>27</v>
      </c>
    </row>
    <row r="739" spans="1:12">
      <c r="A739" s="186" t="str">
        <f>B739&amp;"_"&amp;COUNTIF($B$2:B739,B739)</f>
        <v>2420_1</v>
      </c>
      <c r="B739" s="195">
        <v>2420</v>
      </c>
      <c r="E739" s="187" t="s">
        <v>493</v>
      </c>
      <c r="F739" s="189">
        <v>2</v>
      </c>
      <c r="G739" s="190" t="s">
        <v>494</v>
      </c>
    </row>
    <row r="740" spans="1:12">
      <c r="A740" s="186" t="str">
        <f>B740&amp;"_"&amp;COUNTIF($B$2:B740,B740)</f>
        <v>2420_2</v>
      </c>
      <c r="B740" s="195">
        <v>2420</v>
      </c>
      <c r="C740" s="195">
        <v>1</v>
      </c>
      <c r="D740" s="195" t="s">
        <v>557</v>
      </c>
      <c r="E740" s="187" t="s">
        <v>495</v>
      </c>
      <c r="F740" s="189">
        <v>2</v>
      </c>
      <c r="G740" s="190" t="s">
        <v>496</v>
      </c>
      <c r="H740" s="195">
        <v>1</v>
      </c>
      <c r="I740" s="200">
        <v>3000</v>
      </c>
      <c r="J740" s="191">
        <v>39386</v>
      </c>
      <c r="K740" s="195" t="s">
        <v>27</v>
      </c>
    </row>
    <row r="741" spans="1:12">
      <c r="A741" s="186" t="str">
        <f>B741&amp;"_"&amp;COUNTIF($B$2:B741,B741)</f>
        <v>2421_1</v>
      </c>
      <c r="B741" s="195">
        <v>2421</v>
      </c>
      <c r="E741" s="187" t="s">
        <v>19</v>
      </c>
      <c r="F741" s="189">
        <v>4</v>
      </c>
      <c r="G741" s="190" t="s">
        <v>241</v>
      </c>
      <c r="I741" s="200"/>
    </row>
    <row r="742" spans="1:12">
      <c r="A742" s="186" t="str">
        <f>B742&amp;"_"&amp;COUNTIF($B$2:B742,B742)</f>
        <v>2421_2</v>
      </c>
      <c r="B742" s="195">
        <v>2421</v>
      </c>
      <c r="C742" s="195">
        <v>1</v>
      </c>
      <c r="D742" s="195">
        <v>540009001</v>
      </c>
      <c r="E742" s="187" t="s">
        <v>22</v>
      </c>
      <c r="F742" s="189">
        <v>4</v>
      </c>
      <c r="G742" s="190" t="s">
        <v>242</v>
      </c>
      <c r="H742" s="195">
        <v>2</v>
      </c>
      <c r="I742" s="200">
        <v>6000</v>
      </c>
      <c r="J742" s="191">
        <v>39387</v>
      </c>
      <c r="K742" s="195" t="s">
        <v>27</v>
      </c>
    </row>
    <row r="743" spans="1:12">
      <c r="A743" s="186" t="str">
        <f>B743&amp;"_"&amp;COUNTIF($B$2:B743,B743)</f>
        <v>2422_1</v>
      </c>
      <c r="B743" s="195">
        <v>2422</v>
      </c>
      <c r="E743" s="187" t="s">
        <v>39</v>
      </c>
      <c r="F743" s="189">
        <v>2</v>
      </c>
      <c r="G743" s="190" t="s">
        <v>262</v>
      </c>
    </row>
    <row r="744" spans="1:12">
      <c r="A744" s="186" t="str">
        <f>B744&amp;"_"&amp;COUNTIF($B$2:B744,B744)</f>
        <v>2422_2</v>
      </c>
      <c r="B744" s="195">
        <v>2422</v>
      </c>
      <c r="C744" s="195">
        <v>1</v>
      </c>
      <c r="D744" s="195">
        <v>540009012</v>
      </c>
      <c r="E744" s="187" t="s">
        <v>41</v>
      </c>
      <c r="F744" s="189">
        <v>2</v>
      </c>
      <c r="G744" s="190" t="s">
        <v>263</v>
      </c>
      <c r="H744" s="195">
        <v>1</v>
      </c>
      <c r="I744" s="200">
        <v>3000</v>
      </c>
      <c r="J744" s="191">
        <v>39387</v>
      </c>
      <c r="K744" s="195" t="s">
        <v>27</v>
      </c>
    </row>
    <row r="745" spans="1:12">
      <c r="A745" s="186" t="str">
        <f>B745&amp;"_"&amp;COUNTIF($B$2:B745,B745)</f>
        <v>2423_1</v>
      </c>
      <c r="B745" s="195">
        <v>2423</v>
      </c>
      <c r="E745" s="195" t="s">
        <v>567</v>
      </c>
      <c r="F745" s="189">
        <v>10</v>
      </c>
      <c r="G745" s="197" t="s">
        <v>359</v>
      </c>
    </row>
    <row r="746" spans="1:12">
      <c r="A746" s="186" t="str">
        <f>B746&amp;"_"&amp;COUNTIF($B$2:B746,B746)</f>
        <v>2423_2</v>
      </c>
      <c r="B746" s="195">
        <v>2423</v>
      </c>
      <c r="C746" s="195">
        <v>7</v>
      </c>
      <c r="E746" s="195" t="s">
        <v>568</v>
      </c>
      <c r="F746" s="189">
        <v>1</v>
      </c>
      <c r="G746" s="197" t="s">
        <v>569</v>
      </c>
      <c r="H746" s="195">
        <v>1</v>
      </c>
      <c r="I746" s="200"/>
      <c r="J746" s="191">
        <v>39387</v>
      </c>
      <c r="K746" s="195" t="s">
        <v>33</v>
      </c>
      <c r="L746" s="195" t="s">
        <v>74</v>
      </c>
    </row>
    <row r="747" spans="1:12">
      <c r="A747" s="186" t="str">
        <f>B747&amp;"_"&amp;COUNTIF($B$2:B747,B747)</f>
        <v>2424_1</v>
      </c>
      <c r="B747" s="195">
        <v>2424</v>
      </c>
      <c r="C747" s="195">
        <v>2</v>
      </c>
      <c r="D747" s="195">
        <v>340016411</v>
      </c>
      <c r="E747" s="187"/>
      <c r="F747" s="189">
        <v>4</v>
      </c>
      <c r="G747" s="197" t="s">
        <v>474</v>
      </c>
      <c r="H747" s="195">
        <v>1</v>
      </c>
      <c r="I747" s="200"/>
      <c r="J747" s="191">
        <v>39388</v>
      </c>
      <c r="K747" s="195" t="s">
        <v>27</v>
      </c>
    </row>
    <row r="748" spans="1:12">
      <c r="A748" s="186" t="str">
        <f>B748&amp;"_"&amp;COUNTIF($B$2:B748,B748)</f>
        <v>2425_1</v>
      </c>
      <c r="B748" s="195">
        <v>2425</v>
      </c>
      <c r="E748" s="187" t="s">
        <v>39</v>
      </c>
      <c r="F748" s="189">
        <v>2</v>
      </c>
      <c r="G748" s="190" t="s">
        <v>262</v>
      </c>
    </row>
    <row r="749" spans="1:12">
      <c r="A749" s="186" t="str">
        <f>B749&amp;"_"&amp;COUNTIF($B$2:B749,B749)</f>
        <v>2425_2</v>
      </c>
      <c r="B749" s="195">
        <v>2425</v>
      </c>
      <c r="C749" s="195">
        <v>1</v>
      </c>
      <c r="D749" s="195">
        <v>540009012</v>
      </c>
      <c r="E749" s="187" t="s">
        <v>41</v>
      </c>
      <c r="F749" s="189">
        <v>2</v>
      </c>
      <c r="G749" s="190" t="s">
        <v>263</v>
      </c>
      <c r="H749" s="195">
        <v>1</v>
      </c>
      <c r="I749" s="200">
        <v>3000</v>
      </c>
      <c r="J749" s="191">
        <v>39393</v>
      </c>
      <c r="K749" s="195" t="s">
        <v>27</v>
      </c>
    </row>
    <row r="750" spans="1:12">
      <c r="A750" s="186" t="str">
        <f>B750&amp;"_"&amp;COUNTIF($B$2:B750,B750)</f>
        <v>2426_1</v>
      </c>
      <c r="B750" s="195">
        <v>2426</v>
      </c>
      <c r="E750" s="195" t="s">
        <v>570</v>
      </c>
      <c r="F750" s="189">
        <v>4</v>
      </c>
      <c r="G750" s="197" t="s">
        <v>359</v>
      </c>
    </row>
    <row r="751" spans="1:12">
      <c r="A751" s="186" t="str">
        <f>B751&amp;"_"&amp;COUNTIF($B$2:B751,B751)</f>
        <v>2426_2</v>
      </c>
      <c r="B751" s="195">
        <v>2426</v>
      </c>
      <c r="C751" s="195">
        <v>7</v>
      </c>
      <c r="E751" s="195" t="s">
        <v>571</v>
      </c>
      <c r="F751" s="189">
        <v>1</v>
      </c>
      <c r="G751" s="197" t="s">
        <v>569</v>
      </c>
      <c r="H751" s="195">
        <v>1</v>
      </c>
      <c r="I751" s="200"/>
      <c r="J751" s="191">
        <v>39394</v>
      </c>
      <c r="K751" s="195" t="s">
        <v>33</v>
      </c>
      <c r="L751" s="195" t="s">
        <v>74</v>
      </c>
    </row>
    <row r="752" spans="1:12">
      <c r="A752" s="186" t="str">
        <f>B752&amp;"_"&amp;COUNTIF($B$2:B752,B752)</f>
        <v>2427_1</v>
      </c>
      <c r="B752" s="195">
        <v>2427</v>
      </c>
      <c r="E752" s="187" t="s">
        <v>19</v>
      </c>
      <c r="F752" s="189">
        <v>6</v>
      </c>
      <c r="G752" s="190" t="s">
        <v>241</v>
      </c>
      <c r="I752" s="200"/>
    </row>
    <row r="753" spans="1:17">
      <c r="A753" s="186" t="str">
        <f>B753&amp;"_"&amp;COUNTIF($B$2:B753,B753)</f>
        <v>2427_2</v>
      </c>
      <c r="B753" s="195">
        <v>2427</v>
      </c>
      <c r="C753" s="195">
        <v>1</v>
      </c>
      <c r="D753" s="195">
        <v>540009001</v>
      </c>
      <c r="E753" s="187" t="s">
        <v>22</v>
      </c>
      <c r="F753" s="189">
        <v>6</v>
      </c>
      <c r="G753" s="190" t="s">
        <v>242</v>
      </c>
      <c r="H753" s="195">
        <v>3</v>
      </c>
      <c r="I753" s="200">
        <v>9000</v>
      </c>
      <c r="J753" s="191">
        <v>39398</v>
      </c>
      <c r="K753" s="195" t="s">
        <v>27</v>
      </c>
    </row>
    <row r="754" spans="1:17">
      <c r="A754" s="186" t="str">
        <f>B754&amp;"_"&amp;COUNTIF($B$2:B754,B754)</f>
        <v>2428_1</v>
      </c>
      <c r="B754" s="195">
        <v>2428</v>
      </c>
      <c r="E754" s="187" t="s">
        <v>39</v>
      </c>
      <c r="F754" s="189">
        <v>4</v>
      </c>
      <c r="G754" s="190" t="s">
        <v>262</v>
      </c>
    </row>
    <row r="755" spans="1:17">
      <c r="A755" s="186" t="str">
        <f>B755&amp;"_"&amp;COUNTIF($B$2:B755,B755)</f>
        <v>2428_2</v>
      </c>
      <c r="B755" s="195">
        <v>2428</v>
      </c>
      <c r="C755" s="195">
        <v>1</v>
      </c>
      <c r="D755" s="195">
        <v>540009012</v>
      </c>
      <c r="E755" s="187" t="s">
        <v>41</v>
      </c>
      <c r="F755" s="189">
        <v>4</v>
      </c>
      <c r="G755" s="190" t="s">
        <v>263</v>
      </c>
      <c r="H755" s="195">
        <v>2</v>
      </c>
      <c r="I755" s="200">
        <v>6000</v>
      </c>
      <c r="J755" s="191">
        <v>39398</v>
      </c>
      <c r="K755" s="195" t="s">
        <v>27</v>
      </c>
    </row>
    <row r="756" spans="1:17">
      <c r="A756" s="186" t="str">
        <f>B756&amp;"_"&amp;COUNTIF($B$2:B756,B756)</f>
        <v>2429_1</v>
      </c>
      <c r="B756" s="195">
        <v>2429</v>
      </c>
      <c r="D756" s="187"/>
      <c r="E756" s="187" t="s">
        <v>62</v>
      </c>
      <c r="F756" s="189">
        <v>328</v>
      </c>
      <c r="G756" s="190" t="s">
        <v>63</v>
      </c>
    </row>
    <row r="757" spans="1:17">
      <c r="A757" s="186" t="str">
        <f>B757&amp;"_"&amp;COUNTIF($B$2:B757,B757)</f>
        <v>2429_2</v>
      </c>
      <c r="B757" s="195">
        <v>2429</v>
      </c>
      <c r="C757" s="195">
        <v>1</v>
      </c>
      <c r="D757" s="187" t="s">
        <v>264</v>
      </c>
      <c r="E757" s="187" t="s">
        <v>64</v>
      </c>
      <c r="F757" s="189">
        <v>192</v>
      </c>
      <c r="G757" s="190" t="s">
        <v>65</v>
      </c>
      <c r="H757" s="195">
        <v>6</v>
      </c>
      <c r="J757" s="191">
        <v>39398</v>
      </c>
      <c r="K757" s="195" t="s">
        <v>27</v>
      </c>
    </row>
    <row r="758" spans="1:17">
      <c r="A758" s="186" t="str">
        <f>B758&amp;"_"&amp;COUNTIF($B$2:B758,B758)</f>
        <v>2430_1</v>
      </c>
      <c r="B758" s="195">
        <v>2430</v>
      </c>
      <c r="F758" s="189">
        <v>2</v>
      </c>
      <c r="G758" s="197" t="s">
        <v>59</v>
      </c>
    </row>
    <row r="759" spans="1:17">
      <c r="A759" s="186" t="str">
        <f>B759&amp;"_"&amp;COUNTIF($B$2:B759,B759)</f>
        <v>2430_2</v>
      </c>
      <c r="B759" s="195">
        <v>2430</v>
      </c>
      <c r="C759" s="195">
        <v>1</v>
      </c>
      <c r="D759" s="195">
        <v>540010061</v>
      </c>
      <c r="F759" s="189">
        <v>1</v>
      </c>
      <c r="G759" s="197" t="s">
        <v>572</v>
      </c>
      <c r="H759" s="195">
        <v>2</v>
      </c>
      <c r="J759" s="191">
        <v>39398</v>
      </c>
      <c r="K759" s="195" t="s">
        <v>27</v>
      </c>
    </row>
    <row r="760" spans="1:17">
      <c r="A760" s="186" t="str">
        <f>B760&amp;"_"&amp;COUNTIF($B$2:B760,B760)</f>
        <v>2431_1</v>
      </c>
      <c r="B760" s="195">
        <v>2431</v>
      </c>
      <c r="C760" s="195">
        <v>1</v>
      </c>
      <c r="D760" s="195">
        <v>540011544</v>
      </c>
      <c r="F760" s="189">
        <v>45</v>
      </c>
      <c r="G760" s="197" t="s">
        <v>500</v>
      </c>
      <c r="H760" s="195">
        <v>1</v>
      </c>
      <c r="I760" s="195">
        <v>3100</v>
      </c>
      <c r="J760" s="191">
        <v>39398</v>
      </c>
      <c r="K760" s="195" t="s">
        <v>27</v>
      </c>
      <c r="N760" s="198" t="s">
        <v>573</v>
      </c>
      <c r="P760" s="195" t="s">
        <v>574</v>
      </c>
      <c r="Q760" s="194">
        <v>200</v>
      </c>
    </row>
    <row r="761" spans="1:17">
      <c r="A761" s="186" t="str">
        <f>B761&amp;"_"&amp;COUNTIF($B$2:B761,B761)</f>
        <v>2432_1</v>
      </c>
      <c r="B761" s="195">
        <v>2432</v>
      </c>
      <c r="E761" s="196">
        <v>1350</v>
      </c>
      <c r="G761" s="197" t="s">
        <v>44</v>
      </c>
    </row>
    <row r="762" spans="1:17">
      <c r="A762" s="186" t="str">
        <f>B762&amp;"_"&amp;COUNTIF($B$2:B762,B762)</f>
        <v>2432_2</v>
      </c>
      <c r="B762" s="195">
        <v>2432</v>
      </c>
      <c r="E762" s="196">
        <v>725</v>
      </c>
      <c r="G762" s="197" t="s">
        <v>45</v>
      </c>
    </row>
    <row r="763" spans="1:17">
      <c r="A763" s="186" t="str">
        <f>B763&amp;"_"&amp;COUNTIF($B$2:B763,B763)</f>
        <v>2432_3</v>
      </c>
      <c r="B763" s="195">
        <v>2432</v>
      </c>
      <c r="E763" s="199">
        <v>100</v>
      </c>
      <c r="G763" s="197" t="s">
        <v>46</v>
      </c>
    </row>
    <row r="764" spans="1:17">
      <c r="A764" s="186" t="str">
        <f>B764&amp;"_"&amp;COUNTIF($B$2:B764,B764)</f>
        <v>2432_4</v>
      </c>
      <c r="B764" s="195">
        <v>2432</v>
      </c>
      <c r="E764" s="199">
        <v>60</v>
      </c>
      <c r="G764" s="197" t="s">
        <v>47</v>
      </c>
    </row>
    <row r="765" spans="1:17">
      <c r="A765" s="186" t="str">
        <f>B765&amp;"_"&amp;COUNTIF($B$2:B765,B765)</f>
        <v>2432_5</v>
      </c>
      <c r="B765" s="195">
        <v>2432</v>
      </c>
      <c r="C765" s="195">
        <v>1</v>
      </c>
      <c r="D765" s="195">
        <v>540006792</v>
      </c>
      <c r="E765" s="196">
        <v>171.69</v>
      </c>
      <c r="G765" s="197" t="s">
        <v>154</v>
      </c>
      <c r="J765" s="191" t="s">
        <v>575</v>
      </c>
    </row>
    <row r="766" spans="1:17">
      <c r="A766" s="186" t="str">
        <f>B766&amp;"_"&amp;COUNTIF($B$2:B766,B766)</f>
        <v>2433_1</v>
      </c>
      <c r="B766" s="195">
        <v>2433</v>
      </c>
      <c r="C766" s="195">
        <v>1</v>
      </c>
      <c r="D766" s="195">
        <v>540006792</v>
      </c>
      <c r="E766" s="196">
        <v>3396.8</v>
      </c>
      <c r="G766" s="197" t="s">
        <v>50</v>
      </c>
      <c r="J766" s="191" t="s">
        <v>576</v>
      </c>
    </row>
    <row r="767" spans="1:17">
      <c r="A767" s="186" t="str">
        <f>B767&amp;"_"&amp;COUNTIF($B$2:B767,B767)</f>
        <v>2434_1</v>
      </c>
      <c r="B767" s="195">
        <v>2434</v>
      </c>
      <c r="C767" s="195">
        <v>2</v>
      </c>
      <c r="D767" s="195">
        <v>340026668</v>
      </c>
      <c r="E767" s="187" t="s">
        <v>550</v>
      </c>
      <c r="F767" s="189">
        <v>50</v>
      </c>
      <c r="G767" s="197" t="s">
        <v>475</v>
      </c>
      <c r="H767" s="195">
        <v>1</v>
      </c>
      <c r="I767" s="200"/>
      <c r="J767" s="191">
        <v>39399</v>
      </c>
      <c r="K767" s="195" t="s">
        <v>27</v>
      </c>
    </row>
    <row r="768" spans="1:17">
      <c r="A768" s="186" t="str">
        <f>B768&amp;"_"&amp;COUNTIF($B$2:B768,B768)</f>
        <v>2435_1</v>
      </c>
      <c r="B768" s="195">
        <v>2435</v>
      </c>
      <c r="F768" s="189">
        <v>17</v>
      </c>
      <c r="G768" s="197" t="s">
        <v>109</v>
      </c>
    </row>
    <row r="769" spans="1:12">
      <c r="A769" s="186" t="str">
        <f>B769&amp;"_"&amp;COUNTIF($B$2:B769,B769)</f>
        <v>2435_2</v>
      </c>
      <c r="B769" s="195">
        <v>2435</v>
      </c>
      <c r="C769" s="195">
        <v>2</v>
      </c>
      <c r="D769" s="195">
        <v>340017184</v>
      </c>
      <c r="F769" s="189">
        <v>3</v>
      </c>
      <c r="G769" s="197" t="s">
        <v>577</v>
      </c>
      <c r="H769" s="195">
        <v>2</v>
      </c>
      <c r="J769" s="191">
        <v>39399</v>
      </c>
      <c r="K769" s="195" t="s">
        <v>27</v>
      </c>
    </row>
    <row r="770" spans="1:12">
      <c r="A770" s="186" t="str">
        <f>B770&amp;"_"&amp;COUNTIF($B$2:B770,B770)</f>
        <v>2436_1</v>
      </c>
      <c r="B770" s="195">
        <v>2436</v>
      </c>
      <c r="C770" s="195">
        <v>2</v>
      </c>
      <c r="D770" s="195">
        <v>340027306</v>
      </c>
      <c r="F770" s="189">
        <v>3</v>
      </c>
      <c r="G770" s="197" t="s">
        <v>108</v>
      </c>
      <c r="H770" s="195">
        <v>4</v>
      </c>
      <c r="I770" s="200"/>
      <c r="J770" s="191">
        <v>39399</v>
      </c>
      <c r="K770" s="195" t="s">
        <v>27</v>
      </c>
    </row>
    <row r="771" spans="1:12">
      <c r="A771" s="186" t="str">
        <f>B771&amp;"_"&amp;COUNTIF($B$2:B771,B771)</f>
        <v>2437_1</v>
      </c>
      <c r="B771" s="195">
        <v>2437</v>
      </c>
      <c r="C771" s="195">
        <v>2</v>
      </c>
      <c r="D771" s="195">
        <v>340016411</v>
      </c>
      <c r="E771" s="187"/>
      <c r="F771" s="189">
        <v>8</v>
      </c>
      <c r="G771" s="197" t="s">
        <v>578</v>
      </c>
      <c r="H771" s="195">
        <v>3</v>
      </c>
      <c r="I771" s="200"/>
      <c r="J771" s="191">
        <v>39401</v>
      </c>
      <c r="K771" s="195" t="s">
        <v>27</v>
      </c>
    </row>
    <row r="772" spans="1:12">
      <c r="A772" s="186" t="str">
        <f>B772&amp;"_"&amp;COUNTIF($B$2:B772,B772)</f>
        <v>2438_1</v>
      </c>
      <c r="B772" s="195">
        <v>2438</v>
      </c>
      <c r="E772" s="195">
        <v>32999</v>
      </c>
      <c r="F772" s="189">
        <v>20</v>
      </c>
      <c r="G772" s="197" t="s">
        <v>579</v>
      </c>
    </row>
    <row r="773" spans="1:12">
      <c r="A773" s="186" t="str">
        <f>B773&amp;"_"&amp;COUNTIF($B$2:B773,B773)</f>
        <v>2438_2</v>
      </c>
      <c r="B773" s="195">
        <v>2438</v>
      </c>
      <c r="C773" s="195">
        <v>4</v>
      </c>
      <c r="D773" s="195">
        <v>4500147620</v>
      </c>
      <c r="E773" s="195">
        <v>33990</v>
      </c>
      <c r="F773" s="189">
        <v>20</v>
      </c>
      <c r="G773" s="197" t="s">
        <v>580</v>
      </c>
      <c r="H773" s="195">
        <v>10</v>
      </c>
      <c r="I773" s="200">
        <v>30000</v>
      </c>
      <c r="J773" s="191">
        <v>39402</v>
      </c>
      <c r="K773" s="195" t="s">
        <v>564</v>
      </c>
      <c r="L773" s="195" t="s">
        <v>74</v>
      </c>
    </row>
    <row r="774" spans="1:12">
      <c r="A774" s="186" t="str">
        <f>B774&amp;"_"&amp;COUNTIF($B$2:B774,B774)</f>
        <v>2439_1</v>
      </c>
      <c r="B774" s="195">
        <v>2439</v>
      </c>
      <c r="E774" s="187" t="s">
        <v>39</v>
      </c>
      <c r="F774" s="189">
        <v>2</v>
      </c>
      <c r="G774" s="190" t="s">
        <v>262</v>
      </c>
    </row>
    <row r="775" spans="1:12">
      <c r="A775" s="186" t="str">
        <f>B775&amp;"_"&amp;COUNTIF($B$2:B775,B775)</f>
        <v>2439_2</v>
      </c>
      <c r="B775" s="195">
        <v>2439</v>
      </c>
      <c r="C775" s="195">
        <v>1</v>
      </c>
      <c r="D775" s="195">
        <v>540009012</v>
      </c>
      <c r="E775" s="187" t="s">
        <v>41</v>
      </c>
      <c r="F775" s="189">
        <v>2</v>
      </c>
      <c r="G775" s="190" t="s">
        <v>263</v>
      </c>
      <c r="H775" s="195">
        <v>1</v>
      </c>
      <c r="I775" s="200">
        <v>3000</v>
      </c>
      <c r="J775" s="191">
        <v>39401</v>
      </c>
      <c r="K775" s="195" t="s">
        <v>27</v>
      </c>
    </row>
    <row r="776" spans="1:12">
      <c r="A776" s="186" t="str">
        <f>B776&amp;"_"&amp;COUNTIF($B$2:B776,B776)</f>
        <v>2440_1</v>
      </c>
      <c r="B776" s="195">
        <v>2440</v>
      </c>
      <c r="E776" s="187" t="s">
        <v>39</v>
      </c>
      <c r="F776" s="189">
        <v>2</v>
      </c>
      <c r="G776" s="190" t="s">
        <v>262</v>
      </c>
    </row>
    <row r="777" spans="1:12">
      <c r="A777" s="186" t="str">
        <f>B777&amp;"_"&amp;COUNTIF($B$2:B777,B777)</f>
        <v>2440_2</v>
      </c>
      <c r="B777" s="195">
        <v>2440</v>
      </c>
      <c r="C777" s="195">
        <v>1</v>
      </c>
      <c r="D777" s="195">
        <v>540009012</v>
      </c>
      <c r="E777" s="187" t="s">
        <v>41</v>
      </c>
      <c r="F777" s="189">
        <v>2</v>
      </c>
      <c r="G777" s="190" t="s">
        <v>263</v>
      </c>
      <c r="H777" s="195">
        <v>1</v>
      </c>
      <c r="I777" s="200">
        <v>3000</v>
      </c>
      <c r="J777" s="191">
        <v>39402</v>
      </c>
      <c r="K777" s="195" t="s">
        <v>27</v>
      </c>
    </row>
    <row r="778" spans="1:12">
      <c r="A778" s="186" t="str">
        <f>B778&amp;"_"&amp;COUNTIF($B$2:B778,B778)</f>
        <v>2441_1</v>
      </c>
      <c r="B778" s="195">
        <v>2441</v>
      </c>
      <c r="E778" s="187" t="s">
        <v>39</v>
      </c>
      <c r="F778" s="189">
        <v>2</v>
      </c>
      <c r="G778" s="190" t="s">
        <v>262</v>
      </c>
    </row>
    <row r="779" spans="1:12">
      <c r="A779" s="186" t="str">
        <f>B779&amp;"_"&amp;COUNTIF($B$2:B779,B779)</f>
        <v>2441_2</v>
      </c>
      <c r="B779" s="195">
        <v>2441</v>
      </c>
      <c r="C779" s="195">
        <v>1</v>
      </c>
      <c r="D779" s="195">
        <v>540009012</v>
      </c>
      <c r="E779" s="187" t="s">
        <v>41</v>
      </c>
      <c r="F779" s="189">
        <v>2</v>
      </c>
      <c r="G779" s="190" t="s">
        <v>263</v>
      </c>
      <c r="H779" s="195">
        <v>1</v>
      </c>
      <c r="I779" s="200">
        <v>3000</v>
      </c>
      <c r="J779" s="191">
        <v>39405</v>
      </c>
      <c r="K779" s="195" t="s">
        <v>27</v>
      </c>
    </row>
    <row r="780" spans="1:12">
      <c r="A780" s="186" t="str">
        <f>B780&amp;"_"&amp;COUNTIF($B$2:B780,B780)</f>
        <v>2442_1</v>
      </c>
      <c r="B780" s="195">
        <v>2442</v>
      </c>
      <c r="E780" s="195" t="s">
        <v>581</v>
      </c>
      <c r="F780" s="189">
        <v>8</v>
      </c>
      <c r="G780" s="197" t="s">
        <v>359</v>
      </c>
    </row>
    <row r="781" spans="1:12">
      <c r="A781" s="186" t="str">
        <f>B781&amp;"_"&amp;COUNTIF($B$2:B781,B781)</f>
        <v>2442_2</v>
      </c>
      <c r="B781" s="195">
        <v>2442</v>
      </c>
      <c r="C781" s="195">
        <v>7</v>
      </c>
      <c r="E781" s="195" t="s">
        <v>582</v>
      </c>
      <c r="F781" s="189">
        <v>4</v>
      </c>
      <c r="G781" s="197" t="s">
        <v>569</v>
      </c>
      <c r="H781" s="195">
        <v>1</v>
      </c>
      <c r="I781" s="200"/>
      <c r="J781" s="191">
        <v>39405</v>
      </c>
      <c r="K781" s="195" t="s">
        <v>33</v>
      </c>
      <c r="L781" s="195" t="s">
        <v>74</v>
      </c>
    </row>
    <row r="782" spans="1:12">
      <c r="A782" s="186" t="str">
        <f>B782&amp;"_"&amp;COUNTIF($B$2:B782,B782)</f>
        <v>2443_1</v>
      </c>
      <c r="B782" s="195">
        <v>2443</v>
      </c>
      <c r="E782" s="187" t="s">
        <v>39</v>
      </c>
      <c r="F782" s="189">
        <v>2</v>
      </c>
      <c r="G782" s="190" t="s">
        <v>262</v>
      </c>
    </row>
    <row r="783" spans="1:12">
      <c r="A783" s="186" t="str">
        <f>B783&amp;"_"&amp;COUNTIF($B$2:B783,B783)</f>
        <v>2443_2</v>
      </c>
      <c r="B783" s="195">
        <v>2443</v>
      </c>
      <c r="C783" s="195">
        <v>1</v>
      </c>
      <c r="D783" s="195">
        <v>540009012</v>
      </c>
      <c r="E783" s="187" t="s">
        <v>41</v>
      </c>
      <c r="F783" s="189">
        <v>2</v>
      </c>
      <c r="G783" s="190" t="s">
        <v>263</v>
      </c>
      <c r="H783" s="195">
        <v>1</v>
      </c>
      <c r="I783" s="200">
        <v>3000</v>
      </c>
      <c r="J783" s="191">
        <v>39406</v>
      </c>
      <c r="K783" s="195" t="s">
        <v>27</v>
      </c>
    </row>
    <row r="784" spans="1:12">
      <c r="A784" s="186" t="str">
        <f>B784&amp;"_"&amp;COUNTIF($B$2:B784,B784)</f>
        <v>2444_1</v>
      </c>
      <c r="B784" s="195">
        <v>2444</v>
      </c>
      <c r="E784" s="187" t="s">
        <v>39</v>
      </c>
      <c r="F784" s="189">
        <v>2</v>
      </c>
      <c r="G784" s="190" t="s">
        <v>262</v>
      </c>
    </row>
    <row r="785" spans="1:12">
      <c r="A785" s="186" t="str">
        <f>B785&amp;"_"&amp;COUNTIF($B$2:B785,B785)</f>
        <v>2444_2</v>
      </c>
      <c r="B785" s="195">
        <v>2444</v>
      </c>
      <c r="C785" s="195">
        <v>1</v>
      </c>
      <c r="D785" s="195">
        <v>540009012</v>
      </c>
      <c r="E785" s="187" t="s">
        <v>41</v>
      </c>
      <c r="F785" s="189">
        <v>2</v>
      </c>
      <c r="G785" s="190" t="s">
        <v>263</v>
      </c>
      <c r="H785" s="195">
        <v>1</v>
      </c>
      <c r="I785" s="200">
        <v>3000</v>
      </c>
      <c r="J785" s="191">
        <v>39407</v>
      </c>
      <c r="K785" s="195" t="s">
        <v>27</v>
      </c>
    </row>
    <row r="786" spans="1:12">
      <c r="A786" s="186" t="str">
        <f>B786&amp;"_"&amp;COUNTIF($B$2:B786,B786)</f>
        <v>2445_1</v>
      </c>
      <c r="B786" s="195">
        <v>2445</v>
      </c>
      <c r="C786" s="195">
        <v>1</v>
      </c>
      <c r="D786" s="195">
        <v>540013772</v>
      </c>
      <c r="F786" s="189">
        <v>187</v>
      </c>
      <c r="G786" s="197" t="s">
        <v>58</v>
      </c>
      <c r="H786" s="195">
        <v>2</v>
      </c>
      <c r="J786" s="191">
        <v>39407</v>
      </c>
      <c r="K786" s="195" t="s">
        <v>27</v>
      </c>
    </row>
    <row r="787" spans="1:12">
      <c r="A787" s="186" t="str">
        <f>B787&amp;"_"&amp;COUNTIF($B$2:B787,B787)</f>
        <v>2446_1</v>
      </c>
      <c r="B787" s="195">
        <v>2446</v>
      </c>
      <c r="E787" s="187" t="s">
        <v>39</v>
      </c>
      <c r="F787" s="189">
        <v>2</v>
      </c>
      <c r="G787" s="190" t="s">
        <v>262</v>
      </c>
    </row>
    <row r="788" spans="1:12">
      <c r="A788" s="186" t="str">
        <f>B788&amp;"_"&amp;COUNTIF($B$2:B788,B788)</f>
        <v>2446_2</v>
      </c>
      <c r="B788" s="195">
        <v>2446</v>
      </c>
      <c r="C788" s="195">
        <v>1</v>
      </c>
      <c r="D788" s="195">
        <v>540009012</v>
      </c>
      <c r="E788" s="187" t="s">
        <v>41</v>
      </c>
      <c r="F788" s="189">
        <v>2</v>
      </c>
      <c r="G788" s="190" t="s">
        <v>263</v>
      </c>
      <c r="H788" s="195">
        <v>1</v>
      </c>
      <c r="I788" s="200">
        <v>3000</v>
      </c>
      <c r="J788" s="191">
        <v>39408</v>
      </c>
      <c r="K788" s="195" t="s">
        <v>27</v>
      </c>
    </row>
    <row r="789" spans="1:12">
      <c r="A789" s="186" t="str">
        <f>B789&amp;"_"&amp;COUNTIF($B$2:B789,B789)</f>
        <v>2447_1</v>
      </c>
      <c r="B789" s="195">
        <v>2447</v>
      </c>
      <c r="E789" s="187" t="s">
        <v>39</v>
      </c>
      <c r="F789" s="189">
        <v>2</v>
      </c>
      <c r="G789" s="190" t="s">
        <v>262</v>
      </c>
    </row>
    <row r="790" spans="1:12">
      <c r="A790" s="186" t="str">
        <f>B790&amp;"_"&amp;COUNTIF($B$2:B790,B790)</f>
        <v>2447_2</v>
      </c>
      <c r="B790" s="195">
        <v>2447</v>
      </c>
      <c r="C790" s="195">
        <v>1</v>
      </c>
      <c r="D790" s="195">
        <v>540009012</v>
      </c>
      <c r="E790" s="187" t="s">
        <v>41</v>
      </c>
      <c r="F790" s="189">
        <v>2</v>
      </c>
      <c r="G790" s="190" t="s">
        <v>263</v>
      </c>
      <c r="H790" s="195">
        <v>1</v>
      </c>
      <c r="I790" s="200">
        <v>3000</v>
      </c>
      <c r="J790" s="191">
        <v>39409</v>
      </c>
      <c r="K790" s="195" t="s">
        <v>27</v>
      </c>
    </row>
    <row r="791" spans="1:12">
      <c r="A791" s="186" t="str">
        <f>B791&amp;"_"&amp;COUNTIF($B$2:B791,B791)</f>
        <v>2448_1</v>
      </c>
      <c r="B791" s="195">
        <v>2448</v>
      </c>
      <c r="C791" s="195">
        <v>3</v>
      </c>
      <c r="D791" s="195" t="s">
        <v>583</v>
      </c>
      <c r="E791" s="195" t="s">
        <v>71</v>
      </c>
      <c r="F791" s="189">
        <v>600</v>
      </c>
      <c r="G791" s="197" t="s">
        <v>72</v>
      </c>
      <c r="H791" s="195">
        <v>2</v>
      </c>
      <c r="I791" s="195">
        <v>4800</v>
      </c>
      <c r="J791" s="191">
        <v>39413</v>
      </c>
      <c r="K791" s="195" t="s">
        <v>73</v>
      </c>
      <c r="L791" s="195" t="s">
        <v>74</v>
      </c>
    </row>
    <row r="792" spans="1:12">
      <c r="A792" s="186" t="str">
        <f>B792&amp;"_"&amp;COUNTIF($B$2:B792,B792)</f>
        <v>2449_1</v>
      </c>
      <c r="B792" s="195">
        <v>2449</v>
      </c>
      <c r="E792" s="187" t="s">
        <v>39</v>
      </c>
      <c r="F792" s="189">
        <v>4</v>
      </c>
      <c r="G792" s="190" t="s">
        <v>262</v>
      </c>
    </row>
    <row r="793" spans="1:12">
      <c r="A793" s="186" t="str">
        <f>B793&amp;"_"&amp;COUNTIF($B$2:B793,B793)</f>
        <v>2449_2</v>
      </c>
      <c r="B793" s="195">
        <v>2449</v>
      </c>
      <c r="C793" s="195">
        <v>1</v>
      </c>
      <c r="D793" s="195">
        <v>540009012</v>
      </c>
      <c r="E793" s="187" t="s">
        <v>41</v>
      </c>
      <c r="F793" s="189">
        <v>4</v>
      </c>
      <c r="G793" s="190" t="s">
        <v>263</v>
      </c>
      <c r="H793" s="195">
        <v>2</v>
      </c>
      <c r="I793" s="200">
        <v>6000</v>
      </c>
      <c r="J793" s="191">
        <v>39413</v>
      </c>
      <c r="K793" s="195" t="s">
        <v>27</v>
      </c>
    </row>
    <row r="794" spans="1:12">
      <c r="A794" s="186" t="str">
        <f>B794&amp;"_"&amp;COUNTIF($B$2:B794,B794)</f>
        <v>2450_1</v>
      </c>
      <c r="B794" s="195">
        <v>2450</v>
      </c>
      <c r="C794" s="195">
        <v>1</v>
      </c>
      <c r="D794" s="195">
        <v>540010061</v>
      </c>
      <c r="F794" s="189">
        <v>2</v>
      </c>
      <c r="G794" s="197" t="s">
        <v>59</v>
      </c>
      <c r="H794" s="195">
        <v>2</v>
      </c>
      <c r="J794" s="191">
        <v>39413</v>
      </c>
      <c r="K794" s="195" t="s">
        <v>27</v>
      </c>
    </row>
    <row r="795" spans="1:12">
      <c r="A795" s="186" t="str">
        <f>B795&amp;"_"&amp;COUNTIF($B$2:B795,B795)</f>
        <v>2451_1</v>
      </c>
      <c r="B795" s="195">
        <v>2451</v>
      </c>
      <c r="D795" s="187"/>
      <c r="E795" s="187" t="s">
        <v>62</v>
      </c>
      <c r="F795" s="189">
        <v>164</v>
      </c>
      <c r="G795" s="190" t="s">
        <v>63</v>
      </c>
    </row>
    <row r="796" spans="1:12">
      <c r="A796" s="186" t="str">
        <f>B796&amp;"_"&amp;COUNTIF($B$2:B796,B796)</f>
        <v>2451_2</v>
      </c>
      <c r="B796" s="195">
        <v>2451</v>
      </c>
      <c r="D796" s="187"/>
      <c r="E796" s="187" t="s">
        <v>67</v>
      </c>
      <c r="F796" s="189">
        <v>50</v>
      </c>
      <c r="G796" s="190" t="s">
        <v>68</v>
      </c>
    </row>
    <row r="797" spans="1:12">
      <c r="A797" s="186" t="str">
        <f>B797&amp;"_"&amp;COUNTIF($B$2:B797,B797)</f>
        <v>2451_3</v>
      </c>
      <c r="B797" s="195">
        <v>2451</v>
      </c>
      <c r="C797" s="195">
        <v>1</v>
      </c>
      <c r="D797" s="187" t="s">
        <v>264</v>
      </c>
      <c r="E797" s="187" t="s">
        <v>64</v>
      </c>
      <c r="F797" s="189">
        <v>96</v>
      </c>
      <c r="G797" s="190" t="s">
        <v>65</v>
      </c>
      <c r="H797" s="195">
        <v>4</v>
      </c>
      <c r="J797" s="191">
        <v>39413</v>
      </c>
      <c r="K797" s="195" t="s">
        <v>27</v>
      </c>
    </row>
    <row r="798" spans="1:12">
      <c r="A798" s="186" t="str">
        <f>B798&amp;"_"&amp;COUNTIF($B$2:B798,B798)</f>
        <v>2452_1</v>
      </c>
      <c r="B798" s="195">
        <v>2452</v>
      </c>
      <c r="E798" s="187" t="s">
        <v>19</v>
      </c>
      <c r="F798" s="189">
        <v>10</v>
      </c>
      <c r="G798" s="190" t="s">
        <v>241</v>
      </c>
      <c r="I798" s="200"/>
    </row>
    <row r="799" spans="1:12">
      <c r="A799" s="186" t="str">
        <f>B799&amp;"_"&amp;COUNTIF($B$2:B799,B799)</f>
        <v>2452_2</v>
      </c>
      <c r="B799" s="195">
        <v>2452</v>
      </c>
      <c r="C799" s="195">
        <v>1</v>
      </c>
      <c r="D799" s="195">
        <v>540009001</v>
      </c>
      <c r="E799" s="187" t="s">
        <v>22</v>
      </c>
      <c r="F799" s="189">
        <v>10</v>
      </c>
      <c r="G799" s="190" t="s">
        <v>242</v>
      </c>
      <c r="H799" s="195">
        <v>5</v>
      </c>
      <c r="I799" s="200">
        <v>15000</v>
      </c>
      <c r="J799" s="191">
        <v>39413</v>
      </c>
      <c r="K799" s="195" t="s">
        <v>27</v>
      </c>
    </row>
    <row r="800" spans="1:12">
      <c r="A800" s="186" t="str">
        <f>B800&amp;"_"&amp;COUNTIF($B$2:B800,B800)</f>
        <v>2453_1</v>
      </c>
      <c r="B800" s="195">
        <v>2453</v>
      </c>
      <c r="C800" s="195">
        <v>2</v>
      </c>
      <c r="D800" s="195">
        <v>340027306</v>
      </c>
      <c r="F800" s="189">
        <v>3</v>
      </c>
      <c r="G800" s="197" t="s">
        <v>108</v>
      </c>
      <c r="H800" s="195">
        <v>4</v>
      </c>
      <c r="I800" s="200"/>
      <c r="J800" s="191">
        <v>39414</v>
      </c>
      <c r="K800" s="195" t="s">
        <v>27</v>
      </c>
    </row>
    <row r="801" spans="1:11">
      <c r="A801" s="186" t="str">
        <f>B801&amp;"_"&amp;COUNTIF($B$2:B801,B801)</f>
        <v>2454_1</v>
      </c>
      <c r="B801" s="195">
        <v>2454</v>
      </c>
      <c r="C801" s="195">
        <v>2</v>
      </c>
      <c r="D801" s="195">
        <v>340016411</v>
      </c>
      <c r="E801" s="187"/>
      <c r="F801" s="189">
        <v>4</v>
      </c>
      <c r="G801" s="197" t="s">
        <v>474</v>
      </c>
      <c r="H801" s="195">
        <v>1</v>
      </c>
      <c r="I801" s="200"/>
      <c r="J801" s="191">
        <v>39414</v>
      </c>
      <c r="K801" s="195" t="s">
        <v>27</v>
      </c>
    </row>
    <row r="802" spans="1:11">
      <c r="A802" s="186" t="str">
        <f>B802&amp;"_"&amp;COUNTIF($B$2:B802,B802)</f>
        <v>2455_1</v>
      </c>
      <c r="B802" s="195">
        <v>2455</v>
      </c>
      <c r="C802" s="195">
        <v>2</v>
      </c>
      <c r="D802" s="195">
        <v>340026668</v>
      </c>
      <c r="E802" s="187" t="s">
        <v>550</v>
      </c>
      <c r="F802" s="189">
        <v>50</v>
      </c>
      <c r="G802" s="197" t="s">
        <v>475</v>
      </c>
      <c r="H802" s="195">
        <v>1</v>
      </c>
      <c r="I802" s="200"/>
      <c r="J802" s="191">
        <v>39414</v>
      </c>
      <c r="K802" s="195" t="s">
        <v>27</v>
      </c>
    </row>
    <row r="803" spans="1:11">
      <c r="A803" s="186" t="str">
        <f>B803&amp;"_"&amp;COUNTIF($B$2:B803,B803)</f>
        <v>2456_1</v>
      </c>
      <c r="B803" s="195">
        <v>2456</v>
      </c>
      <c r="E803" s="187" t="s">
        <v>19</v>
      </c>
      <c r="F803" s="189">
        <v>8</v>
      </c>
      <c r="G803" s="190" t="s">
        <v>241</v>
      </c>
      <c r="I803" s="200"/>
    </row>
    <row r="804" spans="1:11">
      <c r="A804" s="186" t="str">
        <f>B804&amp;"_"&amp;COUNTIF($B$2:B804,B804)</f>
        <v>2456_2</v>
      </c>
      <c r="B804" s="195">
        <v>2456</v>
      </c>
      <c r="C804" s="195">
        <v>1</v>
      </c>
      <c r="D804" s="195">
        <v>540009001</v>
      </c>
      <c r="E804" s="187" t="s">
        <v>22</v>
      </c>
      <c r="F804" s="189">
        <v>8</v>
      </c>
      <c r="G804" s="190" t="s">
        <v>242</v>
      </c>
      <c r="H804" s="195">
        <v>4</v>
      </c>
      <c r="I804" s="200">
        <v>12000</v>
      </c>
      <c r="J804" s="191">
        <v>39416</v>
      </c>
      <c r="K804" s="195" t="s">
        <v>27</v>
      </c>
    </row>
    <row r="805" spans="1:11">
      <c r="A805" s="186" t="str">
        <f>B805&amp;"_"&amp;COUNTIF($B$2:B805,B805)</f>
        <v>2457_1</v>
      </c>
      <c r="B805" s="195">
        <v>2457</v>
      </c>
      <c r="E805" s="187" t="s">
        <v>39</v>
      </c>
      <c r="F805" s="189">
        <v>6</v>
      </c>
      <c r="G805" s="190" t="s">
        <v>262</v>
      </c>
    </row>
    <row r="806" spans="1:11">
      <c r="A806" s="186" t="str">
        <f>B806&amp;"_"&amp;COUNTIF($B$2:B806,B806)</f>
        <v>2457_2</v>
      </c>
      <c r="B806" s="195">
        <v>2457</v>
      </c>
      <c r="C806" s="195">
        <v>1</v>
      </c>
      <c r="D806" s="195">
        <v>540009012</v>
      </c>
      <c r="E806" s="187" t="s">
        <v>41</v>
      </c>
      <c r="F806" s="189">
        <v>6</v>
      </c>
      <c r="G806" s="190" t="s">
        <v>263</v>
      </c>
      <c r="H806" s="195">
        <v>3</v>
      </c>
      <c r="I806" s="200">
        <v>9000</v>
      </c>
      <c r="J806" s="191">
        <v>39416</v>
      </c>
      <c r="K806" s="195" t="s">
        <v>27</v>
      </c>
    </row>
    <row r="807" spans="1:11">
      <c r="A807" s="186" t="str">
        <f>B807&amp;"_"&amp;COUNTIF($B$2:B807,B807)</f>
        <v>2458_1</v>
      </c>
      <c r="B807" s="195">
        <v>2458</v>
      </c>
      <c r="C807" s="195">
        <v>1</v>
      </c>
      <c r="D807" s="187" t="s">
        <v>503</v>
      </c>
      <c r="E807" s="187"/>
      <c r="F807" s="189">
        <v>56</v>
      </c>
      <c r="G807" s="197" t="s">
        <v>57</v>
      </c>
      <c r="H807" s="187" t="s">
        <v>31</v>
      </c>
      <c r="I807" s="187"/>
      <c r="J807" s="191">
        <v>39416</v>
      </c>
      <c r="K807" s="187" t="s">
        <v>27</v>
      </c>
    </row>
    <row r="808" spans="1:11">
      <c r="A808" s="186" t="str">
        <f>B808&amp;"_"&amp;COUNTIF($B$2:B808,B808)</f>
        <v>2459_1</v>
      </c>
      <c r="B808" s="195">
        <v>2459</v>
      </c>
      <c r="E808" s="187" t="s">
        <v>39</v>
      </c>
      <c r="F808" s="189">
        <v>6</v>
      </c>
      <c r="G808" s="190" t="s">
        <v>262</v>
      </c>
    </row>
    <row r="809" spans="1:11">
      <c r="A809" s="186" t="str">
        <f>B809&amp;"_"&amp;COUNTIF($B$2:B809,B809)</f>
        <v>2459_2</v>
      </c>
      <c r="B809" s="195">
        <v>2459</v>
      </c>
      <c r="C809" s="195">
        <v>1</v>
      </c>
      <c r="D809" s="195">
        <v>540009012</v>
      </c>
      <c r="E809" s="187" t="s">
        <v>41</v>
      </c>
      <c r="F809" s="189">
        <v>6</v>
      </c>
      <c r="G809" s="190" t="s">
        <v>263</v>
      </c>
      <c r="H809" s="195">
        <v>3</v>
      </c>
      <c r="I809" s="200">
        <v>9000</v>
      </c>
      <c r="J809" s="191">
        <v>39422</v>
      </c>
      <c r="K809" s="195" t="s">
        <v>27</v>
      </c>
    </row>
    <row r="810" spans="1:11">
      <c r="A810" s="186" t="str">
        <f>B810&amp;"_"&amp;COUNTIF($B$2:B810,B810)</f>
        <v>2460_1</v>
      </c>
      <c r="B810" s="195">
        <v>2460</v>
      </c>
      <c r="D810" s="187"/>
      <c r="E810" s="187" t="s">
        <v>62</v>
      </c>
      <c r="F810" s="189">
        <v>164</v>
      </c>
      <c r="G810" s="190" t="s">
        <v>63</v>
      </c>
    </row>
    <row r="811" spans="1:11">
      <c r="A811" s="186" t="str">
        <f>B811&amp;"_"&amp;COUNTIF($B$2:B811,B811)</f>
        <v>2460_2</v>
      </c>
      <c r="B811" s="195">
        <v>2460</v>
      </c>
      <c r="C811" s="195">
        <v>1</v>
      </c>
      <c r="D811" s="187" t="s">
        <v>264</v>
      </c>
      <c r="E811" s="187" t="s">
        <v>64</v>
      </c>
      <c r="F811" s="189">
        <v>96</v>
      </c>
      <c r="G811" s="190" t="s">
        <v>65</v>
      </c>
      <c r="H811" s="195">
        <v>3</v>
      </c>
      <c r="J811" s="191">
        <v>39422</v>
      </c>
      <c r="K811" s="195" t="s">
        <v>27</v>
      </c>
    </row>
    <row r="812" spans="1:11">
      <c r="A812" s="186" t="str">
        <f>B812&amp;"_"&amp;COUNTIF($B$2:B812,B812)</f>
        <v>2461_1</v>
      </c>
      <c r="B812" s="195">
        <v>2461</v>
      </c>
      <c r="E812" s="187" t="s">
        <v>19</v>
      </c>
      <c r="F812" s="189">
        <v>4</v>
      </c>
      <c r="G812" s="190" t="s">
        <v>241</v>
      </c>
      <c r="I812" s="200"/>
    </row>
    <row r="813" spans="1:11">
      <c r="A813" s="186" t="str">
        <f>B813&amp;"_"&amp;COUNTIF($B$2:B813,B813)</f>
        <v>2461_2</v>
      </c>
      <c r="B813" s="195">
        <v>2461</v>
      </c>
      <c r="C813" s="195">
        <v>1</v>
      </c>
      <c r="D813" s="195">
        <v>540009001</v>
      </c>
      <c r="E813" s="187" t="s">
        <v>22</v>
      </c>
      <c r="F813" s="189">
        <v>4</v>
      </c>
      <c r="G813" s="190" t="s">
        <v>242</v>
      </c>
      <c r="H813" s="195">
        <v>2</v>
      </c>
      <c r="I813" s="200">
        <v>15000</v>
      </c>
      <c r="J813" s="191">
        <v>39422</v>
      </c>
      <c r="K813" s="195" t="s">
        <v>27</v>
      </c>
    </row>
    <row r="814" spans="1:11">
      <c r="A814" s="186" t="str">
        <f>B814&amp;"_"&amp;COUNTIF($B$2:B814,B814)</f>
        <v>2462_1</v>
      </c>
      <c r="B814" s="195">
        <v>2462</v>
      </c>
      <c r="E814" s="196">
        <v>1350</v>
      </c>
      <c r="G814" s="197" t="s">
        <v>44</v>
      </c>
    </row>
    <row r="815" spans="1:11">
      <c r="A815" s="186" t="str">
        <f>B815&amp;"_"&amp;COUNTIF($B$2:B815,B815)</f>
        <v>2462_2</v>
      </c>
      <c r="B815" s="195">
        <v>2462</v>
      </c>
      <c r="E815" s="196">
        <v>725</v>
      </c>
      <c r="G815" s="197" t="s">
        <v>45</v>
      </c>
    </row>
    <row r="816" spans="1:11">
      <c r="A816" s="186" t="str">
        <f>B816&amp;"_"&amp;COUNTIF($B$2:B816,B816)</f>
        <v>2462_3</v>
      </c>
      <c r="B816" s="195">
        <v>2462</v>
      </c>
      <c r="E816" s="199">
        <v>100</v>
      </c>
      <c r="G816" s="197" t="s">
        <v>46</v>
      </c>
    </row>
    <row r="817" spans="1:13">
      <c r="A817" s="186" t="str">
        <f>B817&amp;"_"&amp;COUNTIF($B$2:B817,B817)</f>
        <v>2462_4</v>
      </c>
      <c r="B817" s="195">
        <v>2462</v>
      </c>
      <c r="E817" s="199">
        <v>60</v>
      </c>
      <c r="G817" s="197" t="s">
        <v>47</v>
      </c>
    </row>
    <row r="818" spans="1:13">
      <c r="A818" s="186" t="str">
        <f>B818&amp;"_"&amp;COUNTIF($B$2:B818,B818)</f>
        <v>2462_5</v>
      </c>
      <c r="B818" s="195">
        <v>2462</v>
      </c>
      <c r="C818" s="195">
        <v>1</v>
      </c>
      <c r="D818" s="195">
        <v>540006792</v>
      </c>
      <c r="E818" s="196">
        <v>256.39</v>
      </c>
      <c r="G818" s="197" t="s">
        <v>154</v>
      </c>
      <c r="J818" s="191" t="s">
        <v>584</v>
      </c>
    </row>
    <row r="819" spans="1:13">
      <c r="A819" s="186" t="str">
        <f>B819&amp;"_"&amp;COUNTIF($B$2:B819,B819)</f>
        <v>2463_1</v>
      </c>
      <c r="B819" s="195">
        <v>2463</v>
      </c>
      <c r="C819" s="195">
        <v>1</v>
      </c>
      <c r="D819" s="195">
        <v>540006792</v>
      </c>
      <c r="E819" s="196">
        <v>3396.8</v>
      </c>
      <c r="G819" s="197" t="s">
        <v>50</v>
      </c>
      <c r="J819" s="191" t="s">
        <v>585</v>
      </c>
    </row>
    <row r="820" spans="1:13">
      <c r="A820" s="186" t="str">
        <f>B820&amp;"_"&amp;COUNTIF($B$2:B820,B820)</f>
        <v>2464_1</v>
      </c>
      <c r="B820" s="195">
        <v>2464</v>
      </c>
      <c r="E820" s="195" t="s">
        <v>586</v>
      </c>
      <c r="F820" s="189">
        <v>2</v>
      </c>
      <c r="G820" s="197" t="s">
        <v>359</v>
      </c>
    </row>
    <row r="821" spans="1:13">
      <c r="A821" s="186" t="str">
        <f>B821&amp;"_"&amp;COUNTIF($B$2:B821,B821)</f>
        <v>2464_2</v>
      </c>
      <c r="B821" s="195">
        <v>2464</v>
      </c>
      <c r="C821" s="195">
        <v>7</v>
      </c>
      <c r="E821" s="195" t="s">
        <v>587</v>
      </c>
      <c r="F821" s="189">
        <v>5</v>
      </c>
      <c r="G821" s="197" t="s">
        <v>569</v>
      </c>
      <c r="H821" s="195">
        <v>1</v>
      </c>
      <c r="I821" s="200"/>
      <c r="J821" s="191">
        <v>39429</v>
      </c>
      <c r="K821" s="195" t="s">
        <v>33</v>
      </c>
      <c r="L821" s="195" t="s">
        <v>74</v>
      </c>
    </row>
    <row r="822" spans="1:13">
      <c r="A822" s="186" t="str">
        <f>B822&amp;"_"&amp;COUNTIF($B$2:B822,B822)</f>
        <v>2465_1</v>
      </c>
      <c r="B822" s="195">
        <v>2465</v>
      </c>
      <c r="C822" s="195">
        <v>1</v>
      </c>
      <c r="D822" s="195">
        <v>540014373</v>
      </c>
      <c r="F822" s="189">
        <v>1</v>
      </c>
      <c r="G822" s="197" t="s">
        <v>588</v>
      </c>
      <c r="H822" s="195">
        <v>1</v>
      </c>
      <c r="J822" s="191">
        <v>39430</v>
      </c>
      <c r="K822" s="195" t="s">
        <v>27</v>
      </c>
      <c r="M822" s="192">
        <v>1408</v>
      </c>
    </row>
    <row r="823" spans="1:13">
      <c r="A823" s="186" t="str">
        <f>B823&amp;"_"&amp;COUNTIF($B$2:B823,B823)</f>
        <v>2466_1</v>
      </c>
      <c r="B823" s="195">
        <v>2466</v>
      </c>
      <c r="C823" s="195">
        <v>22</v>
      </c>
      <c r="E823" s="196"/>
      <c r="G823" s="197" t="s">
        <v>589</v>
      </c>
      <c r="H823" s="195">
        <v>1</v>
      </c>
      <c r="J823" s="191">
        <v>39430</v>
      </c>
      <c r="K823" s="195" t="s">
        <v>27</v>
      </c>
      <c r="M823" s="196">
        <v>532.51</v>
      </c>
    </row>
    <row r="824" spans="1:13">
      <c r="A824" s="186" t="str">
        <f>B824&amp;"_"&amp;COUNTIF($B$2:B824,B824)</f>
        <v>2467_1</v>
      </c>
      <c r="B824" s="195">
        <v>2467</v>
      </c>
      <c r="E824" s="187" t="s">
        <v>19</v>
      </c>
      <c r="F824" s="189">
        <v>16</v>
      </c>
      <c r="G824" s="190" t="s">
        <v>241</v>
      </c>
      <c r="I824" s="200"/>
    </row>
    <row r="825" spans="1:13">
      <c r="A825" s="186" t="str">
        <f>B825&amp;"_"&amp;COUNTIF($B$2:B825,B825)</f>
        <v>2467_2</v>
      </c>
      <c r="B825" s="195">
        <v>2467</v>
      </c>
      <c r="C825" s="195">
        <v>1</v>
      </c>
      <c r="D825" s="195">
        <v>540009001</v>
      </c>
      <c r="E825" s="187" t="s">
        <v>22</v>
      </c>
      <c r="F825" s="189">
        <v>16</v>
      </c>
      <c r="G825" s="190" t="s">
        <v>242</v>
      </c>
      <c r="H825" s="195">
        <v>8</v>
      </c>
      <c r="I825" s="200">
        <v>24000</v>
      </c>
      <c r="J825" s="191">
        <v>39434</v>
      </c>
      <c r="K825" s="195" t="s">
        <v>27</v>
      </c>
    </row>
    <row r="826" spans="1:13">
      <c r="A826" s="186" t="str">
        <f>B826&amp;"_"&amp;COUNTIF($B$2:B826,B826)</f>
        <v>2468_1</v>
      </c>
      <c r="B826" s="195">
        <v>2468</v>
      </c>
      <c r="D826" s="187"/>
      <c r="E826" s="187" t="s">
        <v>62</v>
      </c>
      <c r="F826" s="189">
        <v>328</v>
      </c>
      <c r="G826" s="190" t="s">
        <v>63</v>
      </c>
    </row>
    <row r="827" spans="1:13">
      <c r="A827" s="186" t="str">
        <f>B827&amp;"_"&amp;COUNTIF($B$2:B827,B827)</f>
        <v>2468_2</v>
      </c>
      <c r="B827" s="195">
        <v>2468</v>
      </c>
      <c r="D827" s="187"/>
      <c r="E827" s="187" t="s">
        <v>67</v>
      </c>
      <c r="F827" s="189">
        <v>50</v>
      </c>
      <c r="G827" s="190" t="s">
        <v>68</v>
      </c>
    </row>
    <row r="828" spans="1:13">
      <c r="A828" s="186" t="str">
        <f>B828&amp;"_"&amp;COUNTIF($B$2:B828,B828)</f>
        <v>2468_3</v>
      </c>
      <c r="B828" s="195">
        <v>2468</v>
      </c>
      <c r="C828" s="195">
        <v>1</v>
      </c>
      <c r="D828" s="187" t="s">
        <v>590</v>
      </c>
      <c r="E828" s="187" t="s">
        <v>64</v>
      </c>
      <c r="F828" s="189">
        <v>192</v>
      </c>
      <c r="G828" s="190" t="s">
        <v>65</v>
      </c>
      <c r="H828" s="195">
        <v>7</v>
      </c>
      <c r="J828" s="191">
        <v>39434</v>
      </c>
      <c r="K828" s="195" t="s">
        <v>27</v>
      </c>
    </row>
    <row r="829" spans="1:13">
      <c r="A829" s="186" t="str">
        <f>B829&amp;"_"&amp;COUNTIF($B$2:B829,B829)</f>
        <v>2469_1</v>
      </c>
      <c r="B829" s="195">
        <v>2469</v>
      </c>
      <c r="C829" s="195">
        <v>3</v>
      </c>
      <c r="D829" s="195" t="s">
        <v>591</v>
      </c>
      <c r="E829" s="195" t="s">
        <v>149</v>
      </c>
      <c r="F829" s="189">
        <v>100</v>
      </c>
      <c r="G829" s="197" t="s">
        <v>68</v>
      </c>
      <c r="H829" s="195">
        <v>1</v>
      </c>
      <c r="I829" s="195">
        <v>550</v>
      </c>
      <c r="J829" s="191">
        <v>39434</v>
      </c>
      <c r="K829" s="195" t="s">
        <v>73</v>
      </c>
      <c r="L829" s="195" t="s">
        <v>74</v>
      </c>
    </row>
    <row r="830" spans="1:13">
      <c r="A830" s="186" t="str">
        <f>B830&amp;"_"&amp;COUNTIF($B$2:B830,B830)</f>
        <v>2470_1</v>
      </c>
      <c r="B830" s="195">
        <v>2470</v>
      </c>
      <c r="F830" s="189">
        <v>13</v>
      </c>
      <c r="G830" s="197" t="s">
        <v>592</v>
      </c>
      <c r="M830" s="192">
        <v>256.8</v>
      </c>
    </row>
    <row r="831" spans="1:13">
      <c r="A831" s="186" t="str">
        <f>B831&amp;"_"&amp;COUNTIF($B$2:B831,B831)</f>
        <v>2470_2</v>
      </c>
      <c r="B831" s="195">
        <v>2470</v>
      </c>
      <c r="F831" s="189">
        <v>4</v>
      </c>
      <c r="G831" s="197" t="s">
        <v>593</v>
      </c>
      <c r="M831" s="192">
        <v>132</v>
      </c>
    </row>
    <row r="832" spans="1:13">
      <c r="A832" s="186" t="str">
        <f>B832&amp;"_"&amp;COUNTIF($B$2:B832,B832)</f>
        <v>2470_3</v>
      </c>
      <c r="B832" s="195">
        <v>2470</v>
      </c>
      <c r="C832" s="195">
        <v>27</v>
      </c>
      <c r="D832" s="195" t="s">
        <v>594</v>
      </c>
      <c r="F832" s="189">
        <v>76</v>
      </c>
      <c r="G832" s="197" t="s">
        <v>595</v>
      </c>
      <c r="H832" s="195">
        <v>1</v>
      </c>
      <c r="J832" s="191">
        <v>39435</v>
      </c>
      <c r="K832" s="195" t="s">
        <v>33</v>
      </c>
      <c r="L832" s="195" t="s">
        <v>74</v>
      </c>
      <c r="M832" s="192">
        <v>228</v>
      </c>
    </row>
    <row r="833" spans="1:13">
      <c r="A833" s="186" t="str">
        <f>B833&amp;"_"&amp;COUNTIF($B$2:B833,B833)</f>
        <v>2471_1</v>
      </c>
      <c r="B833" s="195">
        <v>2471</v>
      </c>
      <c r="C833" s="195">
        <v>2</v>
      </c>
      <c r="D833" s="195">
        <v>340031859</v>
      </c>
      <c r="F833" s="189">
        <v>1</v>
      </c>
      <c r="G833" s="197" t="s">
        <v>596</v>
      </c>
      <c r="H833" s="195">
        <v>1</v>
      </c>
      <c r="J833" s="191">
        <v>39440</v>
      </c>
      <c r="K833" s="195" t="s">
        <v>27</v>
      </c>
      <c r="M833" s="192">
        <v>4510</v>
      </c>
    </row>
    <row r="834" spans="1:13">
      <c r="A834" s="186" t="str">
        <f>B834&amp;"_"&amp;COUNTIF($B$2:B834,B834)</f>
        <v>2472_1</v>
      </c>
      <c r="B834" s="195">
        <v>2472</v>
      </c>
      <c r="C834" s="195">
        <v>1</v>
      </c>
      <c r="D834" s="195">
        <v>540010061</v>
      </c>
      <c r="F834" s="189">
        <v>1</v>
      </c>
      <c r="G834" s="197" t="s">
        <v>59</v>
      </c>
      <c r="H834" s="195">
        <v>1</v>
      </c>
      <c r="J834" s="191">
        <v>39437</v>
      </c>
      <c r="K834" s="195" t="s">
        <v>27</v>
      </c>
    </row>
    <row r="835" spans="1:13">
      <c r="A835" s="186" t="str">
        <f>B835&amp;"_"&amp;COUNTIF($B$2:B835,B835)</f>
        <v>2473_1</v>
      </c>
      <c r="B835" s="195">
        <v>2473</v>
      </c>
      <c r="C835" s="195">
        <v>1</v>
      </c>
      <c r="D835" s="195">
        <v>540010061</v>
      </c>
      <c r="F835" s="189">
        <v>1</v>
      </c>
      <c r="G835" s="197" t="s">
        <v>59</v>
      </c>
      <c r="H835" s="195">
        <v>1</v>
      </c>
      <c r="J835" s="191">
        <v>39440</v>
      </c>
      <c r="K835" s="195" t="s">
        <v>27</v>
      </c>
    </row>
    <row r="836" spans="1:13">
      <c r="A836" s="186" t="str">
        <f>B836&amp;"_"&amp;COUNTIF($B$2:B836,B836)</f>
        <v>2474_1</v>
      </c>
      <c r="B836" s="195">
        <v>2474</v>
      </c>
      <c r="C836" s="195">
        <v>2</v>
      </c>
      <c r="D836" s="195">
        <v>340030579</v>
      </c>
      <c r="F836" s="189">
        <v>3</v>
      </c>
      <c r="G836" s="197" t="s">
        <v>108</v>
      </c>
      <c r="H836" s="195">
        <v>4</v>
      </c>
      <c r="I836" s="200"/>
      <c r="J836" s="191">
        <v>39447</v>
      </c>
      <c r="K836" s="195" t="s">
        <v>27</v>
      </c>
    </row>
    <row r="837" spans="1:13">
      <c r="A837" s="186" t="str">
        <f>B837&amp;"_"&amp;COUNTIF($B$2:B837,B837)</f>
        <v>2475_1</v>
      </c>
      <c r="B837" s="195">
        <v>2475</v>
      </c>
      <c r="C837" s="195">
        <v>2</v>
      </c>
      <c r="D837" s="195">
        <v>340016411</v>
      </c>
      <c r="E837" s="187"/>
      <c r="F837" s="189">
        <v>4</v>
      </c>
      <c r="G837" s="197" t="s">
        <v>597</v>
      </c>
      <c r="H837" s="195">
        <v>1</v>
      </c>
      <c r="I837" s="200"/>
      <c r="J837" s="191">
        <v>39447</v>
      </c>
      <c r="K837" s="195" t="s">
        <v>27</v>
      </c>
    </row>
    <row r="838" spans="1:13">
      <c r="A838" s="186" t="str">
        <f>B838&amp;"_"&amp;COUNTIF($B$2:B838,B838)</f>
        <v>2476_1</v>
      </c>
      <c r="B838" s="195">
        <v>2476</v>
      </c>
      <c r="C838" s="195">
        <v>2</v>
      </c>
      <c r="D838" s="195">
        <v>340026668</v>
      </c>
      <c r="E838" s="187" t="s">
        <v>550</v>
      </c>
      <c r="F838" s="189">
        <v>100</v>
      </c>
      <c r="G838" s="197" t="s">
        <v>475</v>
      </c>
      <c r="H838" s="195">
        <v>2</v>
      </c>
      <c r="I838" s="200"/>
      <c r="J838" s="191">
        <v>39447</v>
      </c>
      <c r="K838" s="195" t="s">
        <v>27</v>
      </c>
    </row>
    <row r="839" spans="1:13">
      <c r="A839" s="186" t="str">
        <f>B839&amp;"_"&amp;COUNTIF($B$2:B839,B839)</f>
        <v>2477_1</v>
      </c>
      <c r="B839" s="195">
        <v>2477</v>
      </c>
      <c r="E839" s="187" t="s">
        <v>19</v>
      </c>
      <c r="F839" s="189">
        <v>8</v>
      </c>
      <c r="G839" s="190" t="s">
        <v>241</v>
      </c>
      <c r="I839" s="200"/>
    </row>
    <row r="840" spans="1:13">
      <c r="A840" s="186" t="str">
        <f>B840&amp;"_"&amp;COUNTIF($B$2:B840,B840)</f>
        <v>2477_2</v>
      </c>
      <c r="B840" s="195">
        <v>2477</v>
      </c>
      <c r="C840" s="195">
        <v>1</v>
      </c>
      <c r="D840" s="195">
        <v>540009001</v>
      </c>
      <c r="E840" s="187" t="s">
        <v>22</v>
      </c>
      <c r="F840" s="189">
        <v>8</v>
      </c>
      <c r="G840" s="190" t="s">
        <v>242</v>
      </c>
      <c r="H840" s="195">
        <v>4</v>
      </c>
      <c r="I840" s="200">
        <v>12000</v>
      </c>
      <c r="J840" s="191">
        <v>39447</v>
      </c>
      <c r="K840" s="195" t="s">
        <v>27</v>
      </c>
    </row>
    <row r="841" spans="1:13">
      <c r="A841" s="186" t="str">
        <f>B841&amp;"_"&amp;COUNTIF($B$2:B841,B841)</f>
        <v>2478_1</v>
      </c>
      <c r="B841" s="195">
        <v>2478</v>
      </c>
      <c r="E841" s="187" t="s">
        <v>19</v>
      </c>
      <c r="F841" s="189">
        <v>6</v>
      </c>
      <c r="G841" s="190" t="s">
        <v>241</v>
      </c>
      <c r="I841" s="200"/>
    </row>
    <row r="842" spans="1:13">
      <c r="A842" s="186" t="str">
        <f>B842&amp;"_"&amp;COUNTIF($B$2:B842,B842)</f>
        <v>2478_2</v>
      </c>
      <c r="B842" s="195">
        <v>2478</v>
      </c>
      <c r="C842" s="195">
        <v>1</v>
      </c>
      <c r="D842" s="195">
        <v>540009001</v>
      </c>
      <c r="E842" s="187" t="s">
        <v>22</v>
      </c>
      <c r="F842" s="189">
        <v>6</v>
      </c>
      <c r="G842" s="190" t="s">
        <v>242</v>
      </c>
      <c r="H842" s="195">
        <v>3</v>
      </c>
      <c r="I842" s="200">
        <v>9000</v>
      </c>
      <c r="J842" s="191">
        <v>39447</v>
      </c>
      <c r="K842" s="195" t="s">
        <v>27</v>
      </c>
    </row>
    <row r="843" spans="1:13">
      <c r="A843" s="186" t="str">
        <f>B843&amp;"_"&amp;COUNTIF($B$2:B843,B843)</f>
        <v>2479_1</v>
      </c>
      <c r="B843" s="195">
        <v>2479</v>
      </c>
      <c r="C843" s="195">
        <v>1</v>
      </c>
      <c r="D843" s="195">
        <v>540010061</v>
      </c>
      <c r="F843" s="189">
        <v>2</v>
      </c>
      <c r="G843" s="197" t="s">
        <v>59</v>
      </c>
      <c r="H843" s="195">
        <v>2</v>
      </c>
      <c r="J843" s="191">
        <v>39454</v>
      </c>
      <c r="K843" s="195" t="s">
        <v>27</v>
      </c>
    </row>
    <row r="844" spans="1:13">
      <c r="A844" s="186" t="str">
        <f>B844&amp;"_"&amp;COUNTIF($B$2:B844,B844)</f>
        <v>2480_1</v>
      </c>
      <c r="B844" s="195">
        <v>2480</v>
      </c>
      <c r="C844" s="195">
        <v>1</v>
      </c>
      <c r="D844" s="187" t="s">
        <v>503</v>
      </c>
      <c r="E844" s="187"/>
      <c r="F844" s="189">
        <v>112</v>
      </c>
      <c r="G844" s="197" t="s">
        <v>57</v>
      </c>
      <c r="H844" s="187" t="s">
        <v>35</v>
      </c>
      <c r="I844" s="187"/>
      <c r="J844" s="191">
        <v>39454</v>
      </c>
      <c r="K844" s="187" t="s">
        <v>27</v>
      </c>
    </row>
    <row r="845" spans="1:13">
      <c r="A845" s="186" t="str">
        <f>B845&amp;"_"&amp;COUNTIF($B$2:B845,B845)</f>
        <v>2481_1</v>
      </c>
      <c r="B845" s="195">
        <v>2481</v>
      </c>
      <c r="C845" s="195">
        <v>16</v>
      </c>
      <c r="D845" s="195" t="s">
        <v>598</v>
      </c>
      <c r="E845" s="195" t="s">
        <v>599</v>
      </c>
      <c r="F845" s="189">
        <v>10</v>
      </c>
      <c r="G845" s="197" t="s">
        <v>600</v>
      </c>
      <c r="H845" s="195">
        <v>1</v>
      </c>
      <c r="I845" s="195">
        <v>100</v>
      </c>
      <c r="J845" s="191">
        <v>39455</v>
      </c>
      <c r="K845" s="195" t="s">
        <v>601</v>
      </c>
      <c r="L845" s="195" t="s">
        <v>74</v>
      </c>
    </row>
    <row r="846" spans="1:13">
      <c r="A846" s="186" t="str">
        <f>B846&amp;"_"&amp;COUNTIF($B$2:B846,B846)</f>
        <v>2482_1</v>
      </c>
      <c r="B846" s="195">
        <v>2482</v>
      </c>
      <c r="E846" s="187" t="s">
        <v>19</v>
      </c>
      <c r="F846" s="189">
        <v>12</v>
      </c>
      <c r="G846" s="190" t="s">
        <v>241</v>
      </c>
      <c r="I846" s="200"/>
    </row>
    <row r="847" spans="1:13">
      <c r="A847" s="186" t="str">
        <f>B847&amp;"_"&amp;COUNTIF($B$2:B847,B847)</f>
        <v>2482_2</v>
      </c>
      <c r="B847" s="195">
        <v>2482</v>
      </c>
      <c r="C847" s="195">
        <v>1</v>
      </c>
      <c r="D847" s="195">
        <v>540009001</v>
      </c>
      <c r="E847" s="187" t="s">
        <v>22</v>
      </c>
      <c r="F847" s="189">
        <v>12</v>
      </c>
      <c r="G847" s="190" t="s">
        <v>242</v>
      </c>
      <c r="H847" s="195">
        <v>6</v>
      </c>
      <c r="I847" s="200">
        <v>18000</v>
      </c>
      <c r="J847" s="191">
        <v>39457</v>
      </c>
      <c r="K847" s="195" t="s">
        <v>27</v>
      </c>
    </row>
    <row r="848" spans="1:13">
      <c r="A848" s="186" t="str">
        <f>B848&amp;"_"&amp;COUNTIF($B$2:B848,B848)</f>
        <v>2483_1</v>
      </c>
      <c r="B848" s="195">
        <v>2483</v>
      </c>
      <c r="E848" s="187" t="s">
        <v>39</v>
      </c>
      <c r="F848" s="189">
        <v>6</v>
      </c>
      <c r="G848" s="190" t="s">
        <v>262</v>
      </c>
    </row>
    <row r="849" spans="1:12">
      <c r="A849" s="186" t="str">
        <f>B849&amp;"_"&amp;COUNTIF($B$2:B849,B849)</f>
        <v>2483_2</v>
      </c>
      <c r="B849" s="195">
        <v>2483</v>
      </c>
      <c r="C849" s="195">
        <v>1</v>
      </c>
      <c r="D849" s="195">
        <v>540009012</v>
      </c>
      <c r="E849" s="187" t="s">
        <v>41</v>
      </c>
      <c r="F849" s="189">
        <v>6</v>
      </c>
      <c r="G849" s="190" t="s">
        <v>263</v>
      </c>
      <c r="H849" s="195">
        <v>3</v>
      </c>
      <c r="I849" s="200">
        <v>9000</v>
      </c>
      <c r="J849" s="191">
        <v>39457</v>
      </c>
      <c r="K849" s="195" t="s">
        <v>27</v>
      </c>
    </row>
    <row r="850" spans="1:12">
      <c r="A850" s="186" t="str">
        <f>B850&amp;"_"&amp;COUNTIF($B$2:B850,B850)</f>
        <v>2484_1</v>
      </c>
      <c r="B850" s="195">
        <v>2484</v>
      </c>
      <c r="E850" s="187" t="s">
        <v>493</v>
      </c>
      <c r="F850" s="189">
        <v>2</v>
      </c>
      <c r="G850" s="190" t="s">
        <v>494</v>
      </c>
    </row>
    <row r="851" spans="1:12">
      <c r="A851" s="186" t="str">
        <f>B851&amp;"_"&amp;COUNTIF($B$2:B851,B851)</f>
        <v>2484_2</v>
      </c>
      <c r="B851" s="195">
        <v>2484</v>
      </c>
      <c r="C851" s="195">
        <v>1</v>
      </c>
      <c r="D851" s="195" t="s">
        <v>557</v>
      </c>
      <c r="E851" s="187" t="s">
        <v>495</v>
      </c>
      <c r="F851" s="189">
        <v>2</v>
      </c>
      <c r="G851" s="190" t="s">
        <v>496</v>
      </c>
      <c r="H851" s="195">
        <v>1</v>
      </c>
      <c r="I851" s="200">
        <v>3000</v>
      </c>
      <c r="J851" s="191">
        <v>39457</v>
      </c>
      <c r="K851" s="195" t="s">
        <v>27</v>
      </c>
    </row>
    <row r="852" spans="1:12">
      <c r="A852" s="186" t="str">
        <f>B852&amp;"_"&amp;COUNTIF($B$2:B852,B852)</f>
        <v>2485_1</v>
      </c>
      <c r="B852" s="195">
        <v>2485</v>
      </c>
      <c r="C852" s="195">
        <v>1</v>
      </c>
      <c r="D852" s="195">
        <v>540014797</v>
      </c>
      <c r="F852" s="189">
        <v>36</v>
      </c>
      <c r="G852" s="197" t="s">
        <v>60</v>
      </c>
      <c r="H852" s="195">
        <v>1</v>
      </c>
      <c r="J852" s="191">
        <v>39457</v>
      </c>
      <c r="K852" s="195" t="s">
        <v>27</v>
      </c>
    </row>
    <row r="853" spans="1:12">
      <c r="A853" s="186" t="str">
        <f>B853&amp;"_"&amp;COUNTIF($B$2:B853,B853)</f>
        <v>2486_1</v>
      </c>
      <c r="B853" s="195">
        <v>2486</v>
      </c>
      <c r="E853" s="195" t="s">
        <v>602</v>
      </c>
      <c r="F853" s="189">
        <v>7</v>
      </c>
      <c r="G853" s="197" t="s">
        <v>359</v>
      </c>
    </row>
    <row r="854" spans="1:12">
      <c r="A854" s="186" t="str">
        <f>B854&amp;"_"&amp;COUNTIF($B$2:B854,B854)</f>
        <v>2486_2</v>
      </c>
      <c r="B854" s="195">
        <v>2486</v>
      </c>
      <c r="E854" s="195" t="s">
        <v>603</v>
      </c>
      <c r="F854" s="189">
        <v>2</v>
      </c>
      <c r="G854" s="197" t="s">
        <v>569</v>
      </c>
      <c r="I854" s="200"/>
    </row>
    <row r="855" spans="1:12">
      <c r="A855" s="186" t="str">
        <f>B855&amp;"_"&amp;COUNTIF($B$2:B855,B855)</f>
        <v>2486_3</v>
      </c>
      <c r="B855" s="195">
        <v>2486</v>
      </c>
      <c r="C855" s="195">
        <v>7</v>
      </c>
      <c r="E855" s="195" t="s">
        <v>604</v>
      </c>
      <c r="F855" s="189">
        <v>4</v>
      </c>
      <c r="G855" s="197" t="s">
        <v>605</v>
      </c>
      <c r="H855" s="195">
        <v>1</v>
      </c>
      <c r="I855" s="200"/>
      <c r="J855" s="191">
        <v>39457</v>
      </c>
      <c r="K855" s="195" t="s">
        <v>33</v>
      </c>
      <c r="L855" s="195" t="s">
        <v>74</v>
      </c>
    </row>
    <row r="856" spans="1:12">
      <c r="A856" s="186" t="str">
        <f>B856&amp;"_"&amp;COUNTIF($B$2:B856,B856)</f>
        <v>2487_1</v>
      </c>
      <c r="B856" s="195">
        <v>2487</v>
      </c>
      <c r="E856" s="196">
        <v>1350</v>
      </c>
      <c r="G856" s="197" t="s">
        <v>44</v>
      </c>
    </row>
    <row r="857" spans="1:12">
      <c r="A857" s="186" t="str">
        <f>B857&amp;"_"&amp;COUNTIF($B$2:B857,B857)</f>
        <v>2487_2</v>
      </c>
      <c r="B857" s="195">
        <v>2487</v>
      </c>
      <c r="E857" s="196">
        <v>725</v>
      </c>
      <c r="G857" s="197" t="s">
        <v>45</v>
      </c>
    </row>
    <row r="858" spans="1:12">
      <c r="A858" s="186" t="str">
        <f>B858&amp;"_"&amp;COUNTIF($B$2:B858,B858)</f>
        <v>2487_3</v>
      </c>
      <c r="B858" s="195">
        <v>2487</v>
      </c>
      <c r="E858" s="199">
        <v>100</v>
      </c>
      <c r="G858" s="197" t="s">
        <v>46</v>
      </c>
    </row>
    <row r="859" spans="1:12">
      <c r="A859" s="186" t="str">
        <f>B859&amp;"_"&amp;COUNTIF($B$2:B859,B859)</f>
        <v>2487_4</v>
      </c>
      <c r="B859" s="195">
        <v>2487</v>
      </c>
      <c r="E859" s="199">
        <v>60</v>
      </c>
      <c r="G859" s="197" t="s">
        <v>47</v>
      </c>
    </row>
    <row r="860" spans="1:12">
      <c r="A860" s="186" t="str">
        <f>B860&amp;"_"&amp;COUNTIF($B$2:B860,B860)</f>
        <v>2487_5</v>
      </c>
      <c r="B860" s="195">
        <v>2487</v>
      </c>
      <c r="C860" s="195">
        <v>1</v>
      </c>
      <c r="D860" s="195">
        <v>540006792</v>
      </c>
      <c r="E860" s="196">
        <v>154.59</v>
      </c>
      <c r="G860" s="197" t="s">
        <v>154</v>
      </c>
      <c r="J860" s="191" t="s">
        <v>606</v>
      </c>
    </row>
    <row r="861" spans="1:12">
      <c r="A861" s="186" t="str">
        <f>B861&amp;"_"&amp;COUNTIF($B$2:B861,B861)</f>
        <v>2488_1</v>
      </c>
      <c r="B861" s="195">
        <v>2488</v>
      </c>
      <c r="C861" s="195">
        <v>1</v>
      </c>
      <c r="D861" s="195">
        <v>540006792</v>
      </c>
      <c r="E861" s="196">
        <v>3396.8</v>
      </c>
      <c r="G861" s="197" t="s">
        <v>50</v>
      </c>
      <c r="J861" s="191" t="s">
        <v>607</v>
      </c>
    </row>
    <row r="862" spans="1:12">
      <c r="A862" s="186" t="str">
        <f>B862&amp;"_"&amp;COUNTIF($B$2:B862,B862)</f>
        <v>2489_1</v>
      </c>
      <c r="B862" s="195">
        <v>2489</v>
      </c>
      <c r="C862" s="195">
        <v>28</v>
      </c>
      <c r="D862" s="195">
        <v>160967</v>
      </c>
      <c r="F862" s="189">
        <v>3</v>
      </c>
      <c r="G862" s="197" t="s">
        <v>593</v>
      </c>
      <c r="H862" s="195">
        <v>1</v>
      </c>
      <c r="J862" s="191">
        <v>39461</v>
      </c>
      <c r="K862" s="195" t="s">
        <v>608</v>
      </c>
      <c r="L862" s="195" t="s">
        <v>74</v>
      </c>
    </row>
    <row r="863" spans="1:12">
      <c r="A863" s="186" t="str">
        <f>B863&amp;"_"&amp;COUNTIF($B$2:B863,B863)</f>
        <v>2490_1</v>
      </c>
      <c r="B863" s="195">
        <v>2490</v>
      </c>
      <c r="C863" s="195">
        <v>29</v>
      </c>
      <c r="F863" s="189">
        <v>8</v>
      </c>
      <c r="G863" s="197" t="s">
        <v>609</v>
      </c>
      <c r="H863" s="195">
        <v>1</v>
      </c>
      <c r="J863" s="191">
        <v>39461</v>
      </c>
      <c r="K863" s="195" t="s">
        <v>33</v>
      </c>
      <c r="L863" s="195" t="s">
        <v>74</v>
      </c>
    </row>
    <row r="864" spans="1:12">
      <c r="A864" s="186" t="str">
        <f>B864&amp;"_"&amp;COUNTIF($B$2:B864,B864)</f>
        <v>2491_1</v>
      </c>
      <c r="B864" s="195">
        <v>2491</v>
      </c>
      <c r="F864" s="189">
        <v>5</v>
      </c>
      <c r="G864" s="197" t="s">
        <v>535</v>
      </c>
    </row>
    <row r="865" spans="1:12">
      <c r="A865" s="186" t="str">
        <f>B865&amp;"_"&amp;COUNTIF($B$2:B865,B865)</f>
        <v>2491_2</v>
      </c>
      <c r="B865" s="195">
        <v>2491</v>
      </c>
      <c r="C865" s="195">
        <v>1</v>
      </c>
      <c r="D865" s="195" t="s">
        <v>477</v>
      </c>
      <c r="F865" s="189">
        <v>5</v>
      </c>
      <c r="G865" s="197" t="s">
        <v>536</v>
      </c>
      <c r="H865" s="195">
        <v>1</v>
      </c>
      <c r="J865" s="191">
        <v>39462</v>
      </c>
      <c r="K865" s="195" t="s">
        <v>27</v>
      </c>
    </row>
    <row r="866" spans="1:12">
      <c r="A866" s="186" t="str">
        <f>B866&amp;"_"&amp;COUNTIF($B$2:B866,B866)</f>
        <v>2492_1</v>
      </c>
      <c r="B866" s="195">
        <v>2492</v>
      </c>
      <c r="C866" s="195">
        <v>3</v>
      </c>
      <c r="D866" s="195" t="s">
        <v>610</v>
      </c>
      <c r="E866" s="195" t="s">
        <v>71</v>
      </c>
      <c r="F866" s="189">
        <v>300</v>
      </c>
      <c r="G866" s="197" t="s">
        <v>72</v>
      </c>
      <c r="H866" s="195">
        <v>1</v>
      </c>
      <c r="I866" s="195">
        <v>2400</v>
      </c>
      <c r="J866" s="191">
        <v>39463</v>
      </c>
      <c r="K866" s="195" t="s">
        <v>73</v>
      </c>
      <c r="L866" s="195" t="s">
        <v>74</v>
      </c>
    </row>
    <row r="867" spans="1:12">
      <c r="A867" s="186" t="str">
        <f>B867&amp;"_"&amp;COUNTIF($B$2:B867,B867)</f>
        <v>2493_1</v>
      </c>
      <c r="B867" s="195">
        <v>2493</v>
      </c>
      <c r="C867" s="195">
        <v>1</v>
      </c>
      <c r="D867" s="187" t="s">
        <v>590</v>
      </c>
      <c r="E867" s="187" t="s">
        <v>64</v>
      </c>
      <c r="F867" s="189">
        <v>192</v>
      </c>
      <c r="G867" s="190" t="s">
        <v>65</v>
      </c>
      <c r="H867" s="195">
        <v>4</v>
      </c>
      <c r="J867" s="191">
        <v>39463</v>
      </c>
      <c r="K867" s="195" t="s">
        <v>27</v>
      </c>
    </row>
    <row r="868" spans="1:12">
      <c r="A868" s="186" t="str">
        <f>B868&amp;"_"&amp;COUNTIF($B$2:B868,B868)</f>
        <v>2494_1</v>
      </c>
      <c r="B868" s="195">
        <v>2494</v>
      </c>
      <c r="D868" s="187"/>
      <c r="E868" s="187"/>
      <c r="F868" s="189">
        <v>1</v>
      </c>
      <c r="G868" s="190" t="s">
        <v>611</v>
      </c>
    </row>
    <row r="869" spans="1:12">
      <c r="A869" s="186" t="str">
        <f>B869&amp;"_"&amp;COUNTIF($B$2:B869,B869)</f>
        <v>2494_2</v>
      </c>
      <c r="B869" s="195">
        <v>2494</v>
      </c>
      <c r="D869" s="187"/>
      <c r="E869" s="187"/>
      <c r="F869" s="189">
        <v>56</v>
      </c>
      <c r="G869" s="190" t="s">
        <v>57</v>
      </c>
    </row>
    <row r="870" spans="1:12">
      <c r="A870" s="186" t="str">
        <f>B870&amp;"_"&amp;COUNTIF($B$2:B870,B870)</f>
        <v>2494_3</v>
      </c>
      <c r="B870" s="195">
        <v>2494</v>
      </c>
      <c r="C870" s="195">
        <v>1</v>
      </c>
      <c r="D870" s="195">
        <v>540014797</v>
      </c>
      <c r="F870" s="189">
        <v>18</v>
      </c>
      <c r="G870" s="197" t="s">
        <v>60</v>
      </c>
      <c r="H870" s="195">
        <v>3</v>
      </c>
      <c r="J870" s="191">
        <v>39463</v>
      </c>
      <c r="K870" s="195" t="s">
        <v>27</v>
      </c>
    </row>
    <row r="871" spans="1:12">
      <c r="A871" s="186" t="str">
        <f>B871&amp;"_"&amp;COUNTIF($B$2:B871,B871)</f>
        <v>2495_1</v>
      </c>
      <c r="B871" s="195">
        <v>2495</v>
      </c>
      <c r="C871" s="195">
        <v>1</v>
      </c>
      <c r="D871" s="195">
        <v>540010061</v>
      </c>
      <c r="F871" s="189">
        <v>2</v>
      </c>
      <c r="G871" s="197" t="s">
        <v>59</v>
      </c>
      <c r="H871" s="195">
        <v>2</v>
      </c>
      <c r="J871" s="191">
        <v>39463</v>
      </c>
      <c r="K871" s="195" t="s">
        <v>27</v>
      </c>
    </row>
    <row r="872" spans="1:12">
      <c r="A872" s="186" t="str">
        <f>B872&amp;"_"&amp;COUNTIF($B$2:B872,B872)</f>
        <v>2496_1</v>
      </c>
      <c r="B872" s="195">
        <v>2496</v>
      </c>
      <c r="E872" s="187" t="s">
        <v>493</v>
      </c>
      <c r="F872" s="189">
        <v>2</v>
      </c>
      <c r="G872" s="190" t="s">
        <v>494</v>
      </c>
    </row>
    <row r="873" spans="1:12">
      <c r="A873" s="186" t="str">
        <f>B873&amp;"_"&amp;COUNTIF($B$2:B873,B873)</f>
        <v>2496_2</v>
      </c>
      <c r="B873" s="195">
        <v>2496</v>
      </c>
      <c r="C873" s="195">
        <v>1</v>
      </c>
      <c r="D873" s="195" t="s">
        <v>557</v>
      </c>
      <c r="E873" s="187" t="s">
        <v>495</v>
      </c>
      <c r="F873" s="189">
        <v>2</v>
      </c>
      <c r="G873" s="190" t="s">
        <v>496</v>
      </c>
      <c r="H873" s="195">
        <v>1</v>
      </c>
      <c r="I873" s="200">
        <v>3000</v>
      </c>
      <c r="J873" s="191">
        <v>39463</v>
      </c>
      <c r="K873" s="195" t="s">
        <v>27</v>
      </c>
    </row>
    <row r="874" spans="1:12">
      <c r="A874" s="186" t="str">
        <f>B874&amp;"_"&amp;COUNTIF($B$2:B874,B874)</f>
        <v>2497_1</v>
      </c>
      <c r="B874" s="195">
        <v>2497</v>
      </c>
      <c r="E874" s="187" t="s">
        <v>39</v>
      </c>
      <c r="F874" s="189">
        <v>2</v>
      </c>
      <c r="G874" s="190" t="s">
        <v>262</v>
      </c>
    </row>
    <row r="875" spans="1:12">
      <c r="A875" s="186" t="str">
        <f>B875&amp;"_"&amp;COUNTIF($B$2:B875,B875)</f>
        <v>2497_2</v>
      </c>
      <c r="B875" s="195">
        <v>2497</v>
      </c>
      <c r="C875" s="195">
        <v>1</v>
      </c>
      <c r="D875" s="195">
        <v>540009012</v>
      </c>
      <c r="E875" s="187" t="s">
        <v>41</v>
      </c>
      <c r="F875" s="189">
        <v>2</v>
      </c>
      <c r="G875" s="190" t="s">
        <v>263</v>
      </c>
      <c r="H875" s="195">
        <v>1</v>
      </c>
      <c r="I875" s="200">
        <v>3000</v>
      </c>
      <c r="J875" s="191">
        <v>39463</v>
      </c>
      <c r="K875" s="195" t="s">
        <v>27</v>
      </c>
    </row>
    <row r="876" spans="1:12">
      <c r="A876" s="186" t="str">
        <f>B876&amp;"_"&amp;COUNTIF($B$2:B876,B876)</f>
        <v>2498_1</v>
      </c>
      <c r="B876" s="195">
        <v>2498</v>
      </c>
      <c r="E876" s="187" t="s">
        <v>15</v>
      </c>
      <c r="F876" s="189">
        <v>4</v>
      </c>
      <c r="G876" s="190" t="s">
        <v>275</v>
      </c>
      <c r="I876" s="200"/>
    </row>
    <row r="877" spans="1:12">
      <c r="A877" s="186" t="str">
        <f>B877&amp;"_"&amp;COUNTIF($B$2:B877,B877)</f>
        <v>2498_2</v>
      </c>
      <c r="B877" s="195">
        <v>2498</v>
      </c>
      <c r="C877" s="195">
        <v>1</v>
      </c>
      <c r="D877" s="195">
        <v>540009011</v>
      </c>
      <c r="E877" s="187" t="s">
        <v>17</v>
      </c>
      <c r="F877" s="189">
        <v>4</v>
      </c>
      <c r="G877" s="190" t="s">
        <v>277</v>
      </c>
      <c r="H877" s="195">
        <v>2</v>
      </c>
      <c r="I877" s="200">
        <v>6000</v>
      </c>
      <c r="J877" s="191">
        <v>39463</v>
      </c>
      <c r="K877" s="195" t="s">
        <v>27</v>
      </c>
    </row>
    <row r="878" spans="1:12">
      <c r="A878" s="186" t="str">
        <f>B878&amp;"_"&amp;COUNTIF($B$2:B878,B878)</f>
        <v>2499_1</v>
      </c>
      <c r="B878" s="195">
        <v>2499</v>
      </c>
      <c r="E878" s="195" t="s">
        <v>612</v>
      </c>
      <c r="F878" s="189">
        <v>5</v>
      </c>
      <c r="G878" s="197" t="s">
        <v>359</v>
      </c>
    </row>
    <row r="879" spans="1:12">
      <c r="A879" s="186" t="str">
        <f>B879&amp;"_"&amp;COUNTIF($B$2:B879,B879)</f>
        <v>2499_2</v>
      </c>
      <c r="B879" s="195">
        <v>2499</v>
      </c>
      <c r="C879" s="195">
        <v>7</v>
      </c>
      <c r="E879" s="195" t="s">
        <v>613</v>
      </c>
      <c r="F879" s="189">
        <v>6</v>
      </c>
      <c r="G879" s="197" t="s">
        <v>569</v>
      </c>
      <c r="H879" s="195">
        <v>1</v>
      </c>
      <c r="I879" s="200"/>
      <c r="J879" s="191">
        <v>39471</v>
      </c>
      <c r="K879" s="195" t="s">
        <v>33</v>
      </c>
      <c r="L879" s="195" t="s">
        <v>74</v>
      </c>
    </row>
    <row r="880" spans="1:12">
      <c r="A880" s="186" t="str">
        <f>B880&amp;"_"&amp;COUNTIF($B$2:B880,B880)</f>
        <v>2500_1</v>
      </c>
      <c r="B880" s="195">
        <v>2500</v>
      </c>
      <c r="C880" s="195">
        <v>2</v>
      </c>
      <c r="D880" s="195">
        <v>340030579</v>
      </c>
      <c r="F880" s="189">
        <v>3</v>
      </c>
      <c r="G880" s="197" t="s">
        <v>108</v>
      </c>
      <c r="H880" s="195">
        <v>4</v>
      </c>
      <c r="I880" s="200"/>
      <c r="J880" s="191">
        <v>39472</v>
      </c>
      <c r="K880" s="195" t="s">
        <v>27</v>
      </c>
    </row>
    <row r="881" spans="1:17">
      <c r="A881" s="186" t="str">
        <f>B881&amp;"_"&amp;COUNTIF($B$2:B881,B881)</f>
        <v>2501_1</v>
      </c>
      <c r="B881" s="195">
        <v>2501</v>
      </c>
      <c r="C881" s="195">
        <v>2</v>
      </c>
      <c r="D881" s="195">
        <v>340016411</v>
      </c>
      <c r="E881" s="187"/>
      <c r="F881" s="189">
        <v>3</v>
      </c>
      <c r="G881" s="197" t="s">
        <v>614</v>
      </c>
      <c r="H881" s="195">
        <v>4</v>
      </c>
      <c r="I881" s="200"/>
      <c r="J881" s="191">
        <v>39472</v>
      </c>
      <c r="K881" s="195" t="s">
        <v>27</v>
      </c>
    </row>
    <row r="882" spans="1:17">
      <c r="A882" s="186" t="str">
        <f>B882&amp;"_"&amp;COUNTIF($B$2:B882,B882)</f>
        <v>2502_1</v>
      </c>
      <c r="B882" s="195">
        <v>2502</v>
      </c>
      <c r="C882" s="195">
        <v>2</v>
      </c>
      <c r="D882" s="195">
        <v>340027886</v>
      </c>
      <c r="E882" s="187" t="s">
        <v>550</v>
      </c>
      <c r="F882" s="189">
        <v>50</v>
      </c>
      <c r="G882" s="197" t="s">
        <v>475</v>
      </c>
      <c r="H882" s="195">
        <v>1</v>
      </c>
      <c r="I882" s="200"/>
      <c r="J882" s="191">
        <v>39472</v>
      </c>
      <c r="K882" s="195" t="s">
        <v>27</v>
      </c>
    </row>
    <row r="883" spans="1:17">
      <c r="A883" s="186" t="str">
        <f>B883&amp;"_"&amp;COUNTIF($B$2:B883,B883)</f>
        <v>2503_1</v>
      </c>
      <c r="B883" s="195">
        <v>2503</v>
      </c>
      <c r="C883" s="195">
        <v>3</v>
      </c>
      <c r="D883" s="195" t="s">
        <v>610</v>
      </c>
      <c r="E883" s="195" t="s">
        <v>71</v>
      </c>
      <c r="F883" s="189">
        <v>300</v>
      </c>
      <c r="G883" s="197" t="s">
        <v>72</v>
      </c>
      <c r="H883" s="195">
        <v>1</v>
      </c>
      <c r="I883" s="195">
        <v>2400</v>
      </c>
      <c r="J883" s="191">
        <v>39476</v>
      </c>
      <c r="K883" s="195" t="s">
        <v>73</v>
      </c>
      <c r="L883" s="195" t="s">
        <v>74</v>
      </c>
    </row>
    <row r="884" spans="1:17">
      <c r="A884" s="186" t="str">
        <f>B884&amp;"_"&amp;COUNTIF($B$2:B884,B884)</f>
        <v>2504_1</v>
      </c>
      <c r="B884" s="195">
        <v>2504</v>
      </c>
      <c r="C884" s="195">
        <v>1</v>
      </c>
      <c r="D884" s="195">
        <v>540014797</v>
      </c>
      <c r="E884" s="187"/>
      <c r="F884" s="189">
        <v>112</v>
      </c>
      <c r="G884" s="190" t="s">
        <v>57</v>
      </c>
      <c r="H884" s="195">
        <v>2</v>
      </c>
      <c r="J884" s="191">
        <v>39476</v>
      </c>
      <c r="K884" s="195" t="s">
        <v>27</v>
      </c>
    </row>
    <row r="885" spans="1:17">
      <c r="A885" s="186" t="str">
        <f>B885&amp;"_"&amp;COUNTIF($B$2:B885,B885)</f>
        <v>2505_1</v>
      </c>
      <c r="B885" s="195">
        <v>2505</v>
      </c>
      <c r="C885" s="195">
        <v>1</v>
      </c>
      <c r="D885" s="187" t="s">
        <v>590</v>
      </c>
      <c r="E885" s="187" t="s">
        <v>62</v>
      </c>
      <c r="F885" s="189">
        <v>328</v>
      </c>
      <c r="G885" s="190" t="s">
        <v>63</v>
      </c>
      <c r="H885" s="195">
        <v>2</v>
      </c>
      <c r="J885" s="191">
        <v>39476</v>
      </c>
      <c r="K885" s="195" t="s">
        <v>27</v>
      </c>
    </row>
    <row r="886" spans="1:17">
      <c r="A886" s="186" t="str">
        <f>B886&amp;"_"&amp;COUNTIF($B$2:B886,B886)</f>
        <v>2506_1</v>
      </c>
      <c r="B886" s="195">
        <v>2506</v>
      </c>
      <c r="C886" s="195">
        <v>1</v>
      </c>
      <c r="D886" s="195">
        <v>540010061</v>
      </c>
      <c r="F886" s="189">
        <v>2</v>
      </c>
      <c r="G886" s="197" t="s">
        <v>59</v>
      </c>
      <c r="H886" s="195">
        <v>2</v>
      </c>
      <c r="J886" s="191">
        <v>39476</v>
      </c>
      <c r="K886" s="195" t="s">
        <v>27</v>
      </c>
    </row>
    <row r="887" spans="1:17">
      <c r="A887" s="186" t="str">
        <f>B887&amp;"_"&amp;COUNTIF($B$2:B887,B887)</f>
        <v>2507_1</v>
      </c>
      <c r="B887" s="195">
        <v>2507</v>
      </c>
      <c r="E887" s="187" t="s">
        <v>493</v>
      </c>
      <c r="F887" s="189">
        <v>2</v>
      </c>
      <c r="G887" s="190" t="s">
        <v>494</v>
      </c>
    </row>
    <row r="888" spans="1:17">
      <c r="A888" s="186" t="str">
        <f>B888&amp;"_"&amp;COUNTIF($B$2:B888,B888)</f>
        <v>2507_2</v>
      </c>
      <c r="B888" s="195">
        <v>2507</v>
      </c>
      <c r="C888" s="195">
        <v>1</v>
      </c>
      <c r="D888" s="195" t="s">
        <v>557</v>
      </c>
      <c r="E888" s="187" t="s">
        <v>495</v>
      </c>
      <c r="F888" s="189">
        <v>2</v>
      </c>
      <c r="G888" s="190" t="s">
        <v>496</v>
      </c>
      <c r="H888" s="195">
        <v>1</v>
      </c>
      <c r="I888" s="200">
        <v>3000</v>
      </c>
      <c r="J888" s="191">
        <v>39476</v>
      </c>
      <c r="K888" s="195" t="s">
        <v>27</v>
      </c>
    </row>
    <row r="889" spans="1:17">
      <c r="A889" s="186" t="str">
        <f>B889&amp;"_"&amp;COUNTIF($B$2:B889,B889)</f>
        <v>2508_1</v>
      </c>
      <c r="B889" s="195">
        <v>2508</v>
      </c>
      <c r="E889" s="187" t="s">
        <v>19</v>
      </c>
      <c r="F889" s="189">
        <v>6</v>
      </c>
      <c r="G889" s="190" t="s">
        <v>241</v>
      </c>
      <c r="I889" s="200"/>
    </row>
    <row r="890" spans="1:17">
      <c r="A890" s="186" t="str">
        <f>B890&amp;"_"&amp;COUNTIF($B$2:B890,B890)</f>
        <v>2508_2</v>
      </c>
      <c r="B890" s="195">
        <v>2508</v>
      </c>
      <c r="C890" s="195">
        <v>1</v>
      </c>
      <c r="D890" s="195">
        <v>540009001</v>
      </c>
      <c r="E890" s="187" t="s">
        <v>22</v>
      </c>
      <c r="F890" s="189">
        <v>6</v>
      </c>
      <c r="G890" s="190" t="s">
        <v>242</v>
      </c>
      <c r="H890" s="195">
        <v>3</v>
      </c>
      <c r="I890" s="200">
        <v>6000</v>
      </c>
      <c r="J890" s="191">
        <v>39476</v>
      </c>
      <c r="K890" s="195" t="s">
        <v>27</v>
      </c>
    </row>
    <row r="891" spans="1:17">
      <c r="A891" s="186" t="str">
        <f>B891&amp;"_"&amp;COUNTIF($B$2:B891,B891)</f>
        <v>2509_1</v>
      </c>
      <c r="B891" s="195">
        <v>2509</v>
      </c>
      <c r="C891" s="195">
        <v>22</v>
      </c>
      <c r="F891" s="189">
        <v>613.80999999999995</v>
      </c>
      <c r="G891" s="197" t="s">
        <v>615</v>
      </c>
      <c r="J891" s="191">
        <v>39477</v>
      </c>
      <c r="K891" s="195" t="s">
        <v>27</v>
      </c>
      <c r="N891" s="198" t="s">
        <v>616</v>
      </c>
      <c r="O891" s="195" t="s">
        <v>617</v>
      </c>
      <c r="Q891" s="194">
        <v>0</v>
      </c>
    </row>
    <row r="892" spans="1:17">
      <c r="A892" s="186" t="str">
        <f>B892&amp;"_"&amp;COUNTIF($B$2:B892,B892)</f>
        <v>2510_1</v>
      </c>
      <c r="B892" s="195">
        <v>2510</v>
      </c>
      <c r="C892" s="195">
        <v>1</v>
      </c>
      <c r="D892" s="195">
        <v>540015284</v>
      </c>
      <c r="F892" s="189">
        <v>2</v>
      </c>
      <c r="G892" s="197" t="s">
        <v>618</v>
      </c>
      <c r="J892" s="191">
        <v>39482</v>
      </c>
      <c r="K892" s="195" t="s">
        <v>27</v>
      </c>
      <c r="M892" s="192">
        <v>18994.5</v>
      </c>
    </row>
    <row r="893" spans="1:17">
      <c r="A893" s="186" t="str">
        <f>B893&amp;"_"&amp;COUNTIF($B$2:B893,B893)</f>
        <v>2511_1</v>
      </c>
      <c r="B893" s="195">
        <v>2511</v>
      </c>
      <c r="C893" s="195">
        <v>3</v>
      </c>
      <c r="D893" s="195" t="s">
        <v>610</v>
      </c>
      <c r="E893" s="195" t="s">
        <v>71</v>
      </c>
      <c r="F893" s="189">
        <v>300</v>
      </c>
      <c r="G893" s="197" t="s">
        <v>72</v>
      </c>
      <c r="H893" s="195">
        <v>1</v>
      </c>
      <c r="I893" s="195">
        <v>2400</v>
      </c>
      <c r="J893" s="191">
        <v>39489</v>
      </c>
      <c r="K893" s="195" t="s">
        <v>73</v>
      </c>
      <c r="L893" s="195" t="s">
        <v>74</v>
      </c>
    </row>
    <row r="894" spans="1:17">
      <c r="A894" s="186" t="str">
        <f>B894&amp;"_"&amp;COUNTIF($B$2:B894,B894)</f>
        <v>2512_1</v>
      </c>
      <c r="B894" s="195">
        <v>2512</v>
      </c>
      <c r="C894" s="195">
        <v>2</v>
      </c>
      <c r="D894" s="195">
        <v>340027886</v>
      </c>
      <c r="E894" s="187" t="s">
        <v>550</v>
      </c>
      <c r="F894" s="189">
        <v>50</v>
      </c>
      <c r="G894" s="197" t="s">
        <v>475</v>
      </c>
      <c r="H894" s="195">
        <v>1</v>
      </c>
      <c r="I894" s="200"/>
      <c r="J894" s="191">
        <v>39484</v>
      </c>
      <c r="K894" s="195" t="s">
        <v>27</v>
      </c>
    </row>
    <row r="895" spans="1:17">
      <c r="A895" s="186" t="str">
        <f>B895&amp;"_"&amp;COUNTIF($B$2:B895,B895)</f>
        <v>2513_1</v>
      </c>
      <c r="B895" s="195">
        <v>2513</v>
      </c>
      <c r="C895" s="195">
        <v>2</v>
      </c>
      <c r="D895" s="195">
        <v>340032563</v>
      </c>
      <c r="F895" s="189">
        <v>1</v>
      </c>
      <c r="G895" s="197" t="s">
        <v>619</v>
      </c>
      <c r="H895" s="195">
        <v>1</v>
      </c>
      <c r="J895" s="191">
        <v>39484</v>
      </c>
      <c r="K895" s="195" t="s">
        <v>27</v>
      </c>
      <c r="M895" s="192">
        <v>1680.96</v>
      </c>
    </row>
    <row r="896" spans="1:17">
      <c r="A896" s="186" t="str">
        <f>B896&amp;"_"&amp;COUNTIF($B$2:B896,B896)</f>
        <v>2514_1</v>
      </c>
      <c r="B896" s="195">
        <v>2514</v>
      </c>
      <c r="C896" s="195">
        <v>1</v>
      </c>
      <c r="D896" s="187" t="s">
        <v>590</v>
      </c>
      <c r="E896" s="187" t="s">
        <v>64</v>
      </c>
      <c r="F896" s="189">
        <v>192</v>
      </c>
      <c r="G896" s="190" t="s">
        <v>65</v>
      </c>
      <c r="H896" s="195">
        <v>4</v>
      </c>
      <c r="J896" s="191">
        <v>39484</v>
      </c>
      <c r="K896" s="195" t="s">
        <v>27</v>
      </c>
    </row>
    <row r="897" spans="1:12">
      <c r="A897" s="186" t="str">
        <f>B897&amp;"_"&amp;COUNTIF($B$2:B897,B897)</f>
        <v>2515_1</v>
      </c>
      <c r="B897" s="195">
        <v>2515</v>
      </c>
      <c r="F897" s="189">
        <v>54</v>
      </c>
      <c r="G897" s="197" t="s">
        <v>60</v>
      </c>
    </row>
    <row r="898" spans="1:12">
      <c r="A898" s="186" t="str">
        <f>B898&amp;"_"&amp;COUNTIF($B$2:B898,B898)</f>
        <v>2515_2</v>
      </c>
      <c r="B898" s="195">
        <v>2515</v>
      </c>
      <c r="C898" s="195">
        <v>1</v>
      </c>
      <c r="D898" s="195">
        <v>540014797</v>
      </c>
      <c r="F898" s="189">
        <v>168</v>
      </c>
      <c r="G898" s="190" t="s">
        <v>57</v>
      </c>
      <c r="H898" s="195">
        <v>5</v>
      </c>
      <c r="J898" s="191">
        <v>39484</v>
      </c>
      <c r="K898" s="195" t="s">
        <v>27</v>
      </c>
    </row>
    <row r="899" spans="1:12">
      <c r="A899" s="186" t="str">
        <f>B899&amp;"_"&amp;COUNTIF($B$2:B899,B899)</f>
        <v>2516_1</v>
      </c>
      <c r="B899" s="195">
        <v>2516</v>
      </c>
      <c r="C899" s="195">
        <v>1</v>
      </c>
      <c r="D899" s="195">
        <v>540013772</v>
      </c>
      <c r="F899" s="189">
        <v>16</v>
      </c>
      <c r="G899" s="197" t="s">
        <v>424</v>
      </c>
      <c r="H899" s="195">
        <v>1</v>
      </c>
      <c r="J899" s="191">
        <v>39484</v>
      </c>
      <c r="K899" s="195" t="s">
        <v>27</v>
      </c>
    </row>
    <row r="900" spans="1:12">
      <c r="A900" s="186" t="str">
        <f>B900&amp;"_"&amp;COUNTIF($B$2:B900,B900)</f>
        <v>2517_1</v>
      </c>
      <c r="B900" s="195">
        <v>2517</v>
      </c>
      <c r="E900" s="187" t="s">
        <v>15</v>
      </c>
      <c r="F900" s="189">
        <v>1</v>
      </c>
      <c r="G900" s="190" t="s">
        <v>275</v>
      </c>
      <c r="I900" s="200"/>
    </row>
    <row r="901" spans="1:12">
      <c r="A901" s="186" t="str">
        <f>B901&amp;"_"&amp;COUNTIF($B$2:B901,B901)</f>
        <v>2517_2</v>
      </c>
      <c r="B901" s="195">
        <v>2517</v>
      </c>
      <c r="C901" s="195">
        <v>1</v>
      </c>
      <c r="D901" s="195">
        <v>540009011</v>
      </c>
      <c r="E901" s="187" t="s">
        <v>17</v>
      </c>
      <c r="F901" s="189">
        <v>1</v>
      </c>
      <c r="G901" s="190" t="s">
        <v>277</v>
      </c>
      <c r="H901" s="195">
        <v>1</v>
      </c>
      <c r="I901" s="200">
        <v>1500</v>
      </c>
      <c r="J901" s="191">
        <v>39484</v>
      </c>
      <c r="K901" s="195" t="s">
        <v>27</v>
      </c>
    </row>
    <row r="902" spans="1:12">
      <c r="A902" s="186" t="str">
        <f>B902&amp;"_"&amp;COUNTIF($B$2:B902,B902)</f>
        <v>2518_1</v>
      </c>
      <c r="B902" s="195">
        <v>2518</v>
      </c>
      <c r="E902" s="187" t="s">
        <v>19</v>
      </c>
      <c r="F902" s="189">
        <v>8</v>
      </c>
      <c r="G902" s="190" t="s">
        <v>241</v>
      </c>
      <c r="I902" s="200"/>
    </row>
    <row r="903" spans="1:12">
      <c r="A903" s="186" t="str">
        <f>B903&amp;"_"&amp;COUNTIF($B$2:B903,B903)</f>
        <v>2518_2</v>
      </c>
      <c r="B903" s="195">
        <v>2518</v>
      </c>
      <c r="C903" s="195">
        <v>1</v>
      </c>
      <c r="D903" s="195">
        <v>540009001</v>
      </c>
      <c r="E903" s="187" t="s">
        <v>22</v>
      </c>
      <c r="F903" s="189">
        <v>8</v>
      </c>
      <c r="G903" s="190" t="s">
        <v>242</v>
      </c>
      <c r="H903" s="195">
        <v>4</v>
      </c>
      <c r="I903" s="200">
        <v>12000</v>
      </c>
      <c r="J903" s="191">
        <v>39484</v>
      </c>
      <c r="K903" s="195" t="s">
        <v>27</v>
      </c>
    </row>
    <row r="904" spans="1:12">
      <c r="A904" s="186" t="str">
        <f>B904&amp;"_"&amp;COUNTIF($B$2:B904,B904)</f>
        <v>2519_1</v>
      </c>
      <c r="B904" s="195">
        <v>2519</v>
      </c>
      <c r="E904" s="195" t="s">
        <v>620</v>
      </c>
      <c r="F904" s="189">
        <v>4</v>
      </c>
      <c r="G904" s="197" t="s">
        <v>359</v>
      </c>
    </row>
    <row r="905" spans="1:12">
      <c r="A905" s="186" t="str">
        <f>B905&amp;"_"&amp;COUNTIF($B$2:B905,B905)</f>
        <v>2519_2</v>
      </c>
      <c r="B905" s="195">
        <v>2519</v>
      </c>
      <c r="C905" s="195">
        <v>7</v>
      </c>
      <c r="E905" s="195" t="s">
        <v>621</v>
      </c>
      <c r="F905" s="189">
        <v>8</v>
      </c>
      <c r="G905" s="197" t="s">
        <v>569</v>
      </c>
      <c r="H905" s="195">
        <v>1</v>
      </c>
      <c r="I905" s="200"/>
      <c r="J905" s="191">
        <v>39489</v>
      </c>
      <c r="K905" s="195" t="s">
        <v>33</v>
      </c>
      <c r="L905" s="195" t="s">
        <v>74</v>
      </c>
    </row>
    <row r="906" spans="1:12">
      <c r="A906" s="186" t="str">
        <f>B906&amp;"_"&amp;COUNTIF($B$2:B906,B906)</f>
        <v>2520_1</v>
      </c>
      <c r="B906" s="195">
        <v>2520</v>
      </c>
      <c r="E906" s="196">
        <v>1350</v>
      </c>
      <c r="G906" s="197" t="s">
        <v>44</v>
      </c>
    </row>
    <row r="907" spans="1:12">
      <c r="A907" s="186" t="str">
        <f>B907&amp;"_"&amp;COUNTIF($B$2:B907,B907)</f>
        <v>2520_2</v>
      </c>
      <c r="B907" s="195">
        <v>2520</v>
      </c>
      <c r="E907" s="196">
        <v>725</v>
      </c>
      <c r="G907" s="197" t="s">
        <v>45</v>
      </c>
    </row>
    <row r="908" spans="1:12">
      <c r="A908" s="186" t="str">
        <f>B908&amp;"_"&amp;COUNTIF($B$2:B908,B908)</f>
        <v>2520_3</v>
      </c>
      <c r="B908" s="195">
        <v>2520</v>
      </c>
      <c r="E908" s="199">
        <v>100</v>
      </c>
      <c r="G908" s="197" t="s">
        <v>46</v>
      </c>
    </row>
    <row r="909" spans="1:12">
      <c r="A909" s="186" t="str">
        <f>B909&amp;"_"&amp;COUNTIF($B$2:B909,B909)</f>
        <v>2520_4</v>
      </c>
      <c r="B909" s="195">
        <v>2520</v>
      </c>
      <c r="E909" s="199">
        <v>60</v>
      </c>
      <c r="G909" s="197" t="s">
        <v>47</v>
      </c>
    </row>
    <row r="910" spans="1:12">
      <c r="A910" s="186" t="str">
        <f>B910&amp;"_"&amp;COUNTIF($B$2:B910,B910)</f>
        <v>2520_5</v>
      </c>
      <c r="B910" s="195">
        <v>2520</v>
      </c>
      <c r="C910" s="195">
        <v>1</v>
      </c>
      <c r="D910" s="195">
        <v>540006792</v>
      </c>
      <c r="E910" s="196">
        <v>274.51</v>
      </c>
      <c r="G910" s="197" t="s">
        <v>154</v>
      </c>
      <c r="J910" s="191" t="s">
        <v>622</v>
      </c>
    </row>
    <row r="911" spans="1:12">
      <c r="A911" s="186" t="str">
        <f>B911&amp;"_"&amp;COUNTIF($B$2:B911,B911)</f>
        <v>2521_1</v>
      </c>
      <c r="B911" s="195">
        <v>2521</v>
      </c>
      <c r="C911" s="195">
        <v>1</v>
      </c>
      <c r="D911" s="195">
        <v>540006792</v>
      </c>
      <c r="E911" s="196">
        <v>3396.8</v>
      </c>
      <c r="G911" s="197" t="s">
        <v>50</v>
      </c>
      <c r="J911" s="191" t="s">
        <v>623</v>
      </c>
    </row>
    <row r="912" spans="1:12">
      <c r="A912" s="186" t="str">
        <f>B912&amp;"_"&amp;COUNTIF($B$2:B912,B912)</f>
        <v>2522_1</v>
      </c>
      <c r="B912" s="195">
        <v>2522</v>
      </c>
      <c r="C912" s="195">
        <v>3</v>
      </c>
      <c r="D912" s="195" t="s">
        <v>624</v>
      </c>
      <c r="E912" s="195" t="s">
        <v>149</v>
      </c>
      <c r="F912" s="189">
        <v>100</v>
      </c>
      <c r="G912" s="197" t="s">
        <v>68</v>
      </c>
      <c r="H912" s="195">
        <v>1</v>
      </c>
      <c r="I912" s="195">
        <v>550</v>
      </c>
      <c r="J912" s="191">
        <v>39489</v>
      </c>
      <c r="K912" s="195" t="s">
        <v>73</v>
      </c>
      <c r="L912" s="195" t="s">
        <v>74</v>
      </c>
    </row>
    <row r="913" spans="1:12">
      <c r="A913" s="186" t="str">
        <f>B913&amp;"_"&amp;COUNTIF($B$2:B913,B913)</f>
        <v>2523_1</v>
      </c>
      <c r="B913" s="195">
        <v>2523</v>
      </c>
      <c r="E913" s="187" t="s">
        <v>19</v>
      </c>
      <c r="F913" s="189">
        <v>12</v>
      </c>
      <c r="G913" s="190" t="s">
        <v>241</v>
      </c>
      <c r="I913" s="200"/>
    </row>
    <row r="914" spans="1:12">
      <c r="A914" s="186" t="str">
        <f>B914&amp;"_"&amp;COUNTIF($B$2:B914,B914)</f>
        <v>2523_2</v>
      </c>
      <c r="B914" s="195">
        <v>2523</v>
      </c>
      <c r="C914" s="195">
        <v>1</v>
      </c>
      <c r="D914" s="195">
        <v>540009001</v>
      </c>
      <c r="E914" s="187" t="s">
        <v>22</v>
      </c>
      <c r="F914" s="189">
        <v>12</v>
      </c>
      <c r="G914" s="190" t="s">
        <v>242</v>
      </c>
      <c r="H914" s="195">
        <v>6</v>
      </c>
      <c r="I914" s="200">
        <v>18000</v>
      </c>
      <c r="J914" s="191">
        <v>39492</v>
      </c>
      <c r="K914" s="195" t="s">
        <v>27</v>
      </c>
    </row>
    <row r="915" spans="1:12">
      <c r="A915" s="186" t="str">
        <f>B915&amp;"_"&amp;COUNTIF($B$2:B915,B915)</f>
        <v>2524_1</v>
      </c>
      <c r="B915" s="195">
        <v>2524</v>
      </c>
      <c r="D915" s="187"/>
      <c r="E915" s="187" t="s">
        <v>62</v>
      </c>
      <c r="F915" s="189">
        <v>328</v>
      </c>
      <c r="G915" s="190" t="s">
        <v>63</v>
      </c>
    </row>
    <row r="916" spans="1:12">
      <c r="A916" s="186" t="str">
        <f>B916&amp;"_"&amp;COUNTIF($B$2:B916,B916)</f>
        <v>2524_2</v>
      </c>
      <c r="B916" s="195">
        <v>2524</v>
      </c>
      <c r="C916" s="195">
        <v>1</v>
      </c>
      <c r="D916" s="187" t="s">
        <v>590</v>
      </c>
      <c r="E916" s="187" t="s">
        <v>67</v>
      </c>
      <c r="F916" s="189">
        <v>50</v>
      </c>
      <c r="G916" s="190" t="s">
        <v>68</v>
      </c>
      <c r="H916" s="195">
        <v>3</v>
      </c>
      <c r="J916" s="191">
        <v>39492</v>
      </c>
      <c r="K916" s="195" t="s">
        <v>27</v>
      </c>
    </row>
    <row r="917" spans="1:12">
      <c r="A917" s="186" t="str">
        <f>B917&amp;"_"&amp;COUNTIF($B$2:B917,B917)</f>
        <v>2525_1</v>
      </c>
      <c r="B917" s="195">
        <v>2525</v>
      </c>
      <c r="C917" s="195">
        <v>1</v>
      </c>
      <c r="D917" s="195">
        <v>540014797</v>
      </c>
      <c r="F917" s="189">
        <v>18</v>
      </c>
      <c r="G917" s="197" t="s">
        <v>625</v>
      </c>
      <c r="H917" s="195">
        <v>1</v>
      </c>
      <c r="J917" s="191">
        <v>39492</v>
      </c>
      <c r="K917" s="195" t="s">
        <v>27</v>
      </c>
    </row>
    <row r="918" spans="1:12">
      <c r="A918" s="186" t="str">
        <f>B918&amp;"_"&amp;COUNTIF($B$2:B918,B918)</f>
        <v>2526_1</v>
      </c>
      <c r="B918" s="195">
        <v>2526</v>
      </c>
      <c r="C918" s="195">
        <v>1</v>
      </c>
      <c r="D918" s="195">
        <v>540015635</v>
      </c>
      <c r="F918" s="189">
        <v>2</v>
      </c>
      <c r="G918" s="197" t="s">
        <v>59</v>
      </c>
      <c r="H918" s="195">
        <v>2</v>
      </c>
      <c r="J918" s="191">
        <v>39492</v>
      </c>
      <c r="K918" s="195" t="s">
        <v>27</v>
      </c>
    </row>
    <row r="919" spans="1:12">
      <c r="A919" s="186" t="str">
        <f>B919&amp;"_"&amp;COUNTIF($B$2:B919,B919)</f>
        <v>2527_1</v>
      </c>
      <c r="B919" s="195">
        <v>2527</v>
      </c>
      <c r="E919" s="187" t="s">
        <v>15</v>
      </c>
      <c r="F919" s="189">
        <v>8</v>
      </c>
      <c r="G919" s="190" t="s">
        <v>275</v>
      </c>
      <c r="I919" s="200"/>
    </row>
    <row r="920" spans="1:12">
      <c r="A920" s="186" t="str">
        <f>B920&amp;"_"&amp;COUNTIF($B$2:B920,B920)</f>
        <v>2527_2</v>
      </c>
      <c r="B920" s="195">
        <v>2527</v>
      </c>
      <c r="E920" s="187" t="s">
        <v>17</v>
      </c>
      <c r="F920" s="189">
        <v>8</v>
      </c>
      <c r="G920" s="190" t="s">
        <v>277</v>
      </c>
      <c r="I920" s="200"/>
    </row>
    <row r="921" spans="1:12">
      <c r="A921" s="186" t="str">
        <f>B921&amp;"_"&amp;COUNTIF($B$2:B921,B921)</f>
        <v>2527_3</v>
      </c>
      <c r="B921" s="195">
        <v>2527</v>
      </c>
      <c r="E921" s="187" t="s">
        <v>39</v>
      </c>
      <c r="F921" s="189">
        <v>8</v>
      </c>
      <c r="G921" s="190" t="s">
        <v>262</v>
      </c>
    </row>
    <row r="922" spans="1:12">
      <c r="A922" s="186" t="str">
        <f>B922&amp;"_"&amp;COUNTIF($B$2:B922,B922)</f>
        <v>2527_4</v>
      </c>
      <c r="B922" s="195">
        <v>2527</v>
      </c>
      <c r="C922" s="195">
        <v>1</v>
      </c>
      <c r="D922" s="195" t="s">
        <v>626</v>
      </c>
      <c r="E922" s="187" t="s">
        <v>41</v>
      </c>
      <c r="F922" s="189">
        <v>8</v>
      </c>
      <c r="G922" s="190" t="s">
        <v>263</v>
      </c>
      <c r="H922" s="195">
        <v>8</v>
      </c>
      <c r="I922" s="200">
        <v>24000</v>
      </c>
      <c r="J922" s="191">
        <v>39498</v>
      </c>
      <c r="K922" s="195" t="s">
        <v>27</v>
      </c>
    </row>
    <row r="923" spans="1:12">
      <c r="A923" s="186" t="str">
        <f>B923&amp;"_"&amp;COUNTIF($B$2:B923,B923)</f>
        <v>2528_1</v>
      </c>
      <c r="B923" s="195">
        <v>2528</v>
      </c>
      <c r="C923" s="195">
        <v>1</v>
      </c>
      <c r="D923" s="195">
        <v>540014797</v>
      </c>
      <c r="F923" s="189">
        <v>112</v>
      </c>
      <c r="G923" s="190" t="s">
        <v>57</v>
      </c>
      <c r="H923" s="195">
        <v>2</v>
      </c>
      <c r="J923" s="191">
        <v>39498</v>
      </c>
      <c r="K923" s="195" t="s">
        <v>27</v>
      </c>
    </row>
    <row r="924" spans="1:12">
      <c r="A924" s="186" t="str">
        <f>B924&amp;"_"&amp;COUNTIF($B$2:B924,B924)</f>
        <v>2529_1</v>
      </c>
      <c r="B924" s="195">
        <v>2529</v>
      </c>
      <c r="C924" s="195">
        <v>7</v>
      </c>
      <c r="E924" s="195" t="s">
        <v>627</v>
      </c>
      <c r="F924" s="189">
        <v>8</v>
      </c>
      <c r="G924" s="197" t="s">
        <v>359</v>
      </c>
      <c r="H924" s="195">
        <v>1</v>
      </c>
      <c r="I924" s="200"/>
      <c r="J924" s="191">
        <v>39499</v>
      </c>
      <c r="K924" s="195" t="s">
        <v>33</v>
      </c>
      <c r="L924" s="195" t="s">
        <v>74</v>
      </c>
    </row>
    <row r="925" spans="1:12">
      <c r="A925" s="186" t="str">
        <f>B925&amp;"_"&amp;COUNTIF($B$2:B925,B925)</f>
        <v>2530_1</v>
      </c>
      <c r="B925" s="195">
        <v>2530</v>
      </c>
      <c r="E925" s="187" t="s">
        <v>15</v>
      </c>
      <c r="F925" s="189">
        <v>8</v>
      </c>
      <c r="G925" s="190" t="s">
        <v>275</v>
      </c>
      <c r="I925" s="200"/>
    </row>
    <row r="926" spans="1:12">
      <c r="A926" s="186" t="str">
        <f>B926&amp;"_"&amp;COUNTIF($B$2:B926,B926)</f>
        <v>2530_2</v>
      </c>
      <c r="B926" s="195">
        <v>2530</v>
      </c>
      <c r="E926" s="187" t="s">
        <v>17</v>
      </c>
      <c r="F926" s="189">
        <v>8</v>
      </c>
      <c r="G926" s="190" t="s">
        <v>277</v>
      </c>
      <c r="I926" s="200"/>
    </row>
    <row r="927" spans="1:12">
      <c r="A927" s="186" t="str">
        <f>B927&amp;"_"&amp;COUNTIF($B$2:B927,B927)</f>
        <v>2530_3</v>
      </c>
      <c r="B927" s="195">
        <v>2530</v>
      </c>
      <c r="E927" s="187" t="s">
        <v>39</v>
      </c>
      <c r="F927" s="189">
        <v>4</v>
      </c>
      <c r="G927" s="190" t="s">
        <v>262</v>
      </c>
    </row>
    <row r="928" spans="1:12">
      <c r="A928" s="186" t="str">
        <f>B928&amp;"_"&amp;COUNTIF($B$2:B928,B928)</f>
        <v>2530_4</v>
      </c>
      <c r="B928" s="195">
        <v>2530</v>
      </c>
      <c r="C928" s="195">
        <v>1</v>
      </c>
      <c r="D928" s="195" t="s">
        <v>626</v>
      </c>
      <c r="E928" s="187" t="s">
        <v>41</v>
      </c>
      <c r="F928" s="189">
        <v>4</v>
      </c>
      <c r="G928" s="190" t="s">
        <v>263</v>
      </c>
      <c r="H928" s="195">
        <v>6</v>
      </c>
      <c r="I928" s="200">
        <v>24000</v>
      </c>
      <c r="J928" s="191">
        <v>39506</v>
      </c>
      <c r="K928" s="195" t="s">
        <v>27</v>
      </c>
    </row>
    <row r="929" spans="1:12">
      <c r="A929" s="186" t="str">
        <f>B929&amp;"_"&amp;COUNTIF($B$2:B929,B929)</f>
        <v>2531_1</v>
      </c>
      <c r="B929" s="195">
        <v>2531</v>
      </c>
      <c r="C929" s="195">
        <v>1</v>
      </c>
      <c r="D929" s="195">
        <v>540014797</v>
      </c>
      <c r="F929" s="189">
        <v>112</v>
      </c>
      <c r="G929" s="190" t="s">
        <v>57</v>
      </c>
      <c r="H929" s="195">
        <v>2</v>
      </c>
      <c r="J929" s="191">
        <v>39506</v>
      </c>
      <c r="K929" s="195" t="s">
        <v>27</v>
      </c>
    </row>
    <row r="930" spans="1:12">
      <c r="A930" s="186" t="str">
        <f>B930&amp;"_"&amp;COUNTIF($B$2:B930,B930)</f>
        <v>2532_1</v>
      </c>
      <c r="B930" s="195">
        <v>2532</v>
      </c>
      <c r="C930" s="195">
        <v>1</v>
      </c>
      <c r="D930" s="187" t="s">
        <v>590</v>
      </c>
      <c r="E930" s="187" t="s">
        <v>62</v>
      </c>
      <c r="F930" s="189">
        <v>328</v>
      </c>
      <c r="G930" s="190" t="s">
        <v>63</v>
      </c>
      <c r="H930" s="195">
        <v>2</v>
      </c>
      <c r="J930" s="191">
        <v>39506</v>
      </c>
      <c r="K930" s="195" t="s">
        <v>27</v>
      </c>
    </row>
    <row r="931" spans="1:12">
      <c r="A931" s="186" t="str">
        <f>B931&amp;"_"&amp;COUNTIF($B$2:B931,B931)</f>
        <v>2533_1</v>
      </c>
      <c r="B931" s="195">
        <v>2533</v>
      </c>
      <c r="C931" s="195">
        <v>1</v>
      </c>
      <c r="D931" s="195">
        <v>540015635</v>
      </c>
      <c r="F931" s="189">
        <v>2</v>
      </c>
      <c r="G931" s="197" t="s">
        <v>59</v>
      </c>
      <c r="H931" s="195">
        <v>2</v>
      </c>
      <c r="J931" s="191">
        <v>39506</v>
      </c>
      <c r="K931" s="195" t="s">
        <v>27</v>
      </c>
    </row>
    <row r="932" spans="1:12">
      <c r="A932" s="186" t="str">
        <f>B932&amp;"_"&amp;COUNTIF($B$2:B932,B932)</f>
        <v>2534_1</v>
      </c>
      <c r="B932" s="195">
        <v>2534</v>
      </c>
      <c r="E932" s="195" t="s">
        <v>628</v>
      </c>
      <c r="F932" s="189">
        <v>1</v>
      </c>
      <c r="G932" s="197" t="s">
        <v>359</v>
      </c>
    </row>
    <row r="933" spans="1:12">
      <c r="A933" s="186" t="str">
        <f>B933&amp;"_"&amp;COUNTIF($B$2:B933,B933)</f>
        <v>2534_2</v>
      </c>
      <c r="B933" s="195">
        <v>2534</v>
      </c>
      <c r="C933" s="195">
        <v>7</v>
      </c>
      <c r="E933" s="195" t="s">
        <v>629</v>
      </c>
      <c r="F933" s="189">
        <v>11</v>
      </c>
      <c r="G933" s="197" t="s">
        <v>569</v>
      </c>
      <c r="H933" s="195">
        <v>1</v>
      </c>
      <c r="I933" s="200"/>
      <c r="J933" s="191">
        <v>39511</v>
      </c>
      <c r="K933" s="195" t="s">
        <v>33</v>
      </c>
      <c r="L933" s="195" t="s">
        <v>74</v>
      </c>
    </row>
    <row r="934" spans="1:12">
      <c r="A934" s="186" t="str">
        <f>B934&amp;"_"&amp;COUNTIF($B$2:B934,B934)</f>
        <v>2535_1</v>
      </c>
      <c r="B934" s="195">
        <v>2535</v>
      </c>
      <c r="C934" s="195">
        <v>3</v>
      </c>
      <c r="D934" s="195" t="s">
        <v>630</v>
      </c>
      <c r="E934" s="195" t="s">
        <v>71</v>
      </c>
      <c r="F934" s="189">
        <v>600</v>
      </c>
      <c r="G934" s="197" t="s">
        <v>72</v>
      </c>
      <c r="H934" s="195">
        <v>2</v>
      </c>
      <c r="I934" s="195">
        <v>4800</v>
      </c>
      <c r="J934" s="191">
        <v>39511</v>
      </c>
      <c r="K934" s="195" t="s">
        <v>73</v>
      </c>
      <c r="L934" s="195" t="s">
        <v>74</v>
      </c>
    </row>
    <row r="935" spans="1:12">
      <c r="A935" s="186" t="str">
        <f>B935&amp;"_"&amp;COUNTIF($B$2:B935,B935)</f>
        <v>2536_1</v>
      </c>
      <c r="B935" s="195">
        <v>2536</v>
      </c>
      <c r="C935" s="195">
        <v>3</v>
      </c>
      <c r="D935" s="195">
        <v>340033280</v>
      </c>
      <c r="F935" s="189">
        <v>16</v>
      </c>
      <c r="G935" s="197" t="s">
        <v>631</v>
      </c>
      <c r="H935" s="195">
        <v>5</v>
      </c>
      <c r="I935" s="200">
        <v>23000</v>
      </c>
      <c r="J935" s="191">
        <v>39511</v>
      </c>
      <c r="K935" s="195" t="s">
        <v>73</v>
      </c>
      <c r="L935" s="195" t="s">
        <v>74</v>
      </c>
    </row>
    <row r="936" spans="1:12">
      <c r="A936" s="186" t="str">
        <f>B936&amp;"_"&amp;COUNTIF($B$2:B936,B936)</f>
        <v>2537_1</v>
      </c>
      <c r="B936" s="195">
        <v>2537</v>
      </c>
      <c r="E936" s="196">
        <v>1350</v>
      </c>
      <c r="G936" s="197" t="s">
        <v>44</v>
      </c>
    </row>
    <row r="937" spans="1:12">
      <c r="A937" s="186" t="str">
        <f>B937&amp;"_"&amp;COUNTIF($B$2:B937,B937)</f>
        <v>2537_2</v>
      </c>
      <c r="B937" s="195">
        <v>2537</v>
      </c>
      <c r="E937" s="196">
        <v>725</v>
      </c>
      <c r="G937" s="197" t="s">
        <v>45</v>
      </c>
    </row>
    <row r="938" spans="1:12">
      <c r="A938" s="186" t="str">
        <f>B938&amp;"_"&amp;COUNTIF($B$2:B938,B938)</f>
        <v>2537_3</v>
      </c>
      <c r="B938" s="195">
        <v>2537</v>
      </c>
      <c r="E938" s="199">
        <v>100</v>
      </c>
      <c r="G938" s="197" t="s">
        <v>46</v>
      </c>
    </row>
    <row r="939" spans="1:12">
      <c r="A939" s="186" t="str">
        <f>B939&amp;"_"&amp;COUNTIF($B$2:B939,B939)</f>
        <v>2537_4</v>
      </c>
      <c r="B939" s="195">
        <v>2537</v>
      </c>
      <c r="E939" s="199">
        <v>60</v>
      </c>
      <c r="G939" s="197" t="s">
        <v>47</v>
      </c>
    </row>
    <row r="940" spans="1:12">
      <c r="A940" s="186" t="str">
        <f>B940&amp;"_"&amp;COUNTIF($B$2:B940,B940)</f>
        <v>2537_5</v>
      </c>
      <c r="B940" s="195">
        <v>2537</v>
      </c>
      <c r="C940" s="195">
        <v>1</v>
      </c>
      <c r="D940" s="195">
        <v>540006792</v>
      </c>
      <c r="E940" s="196">
        <v>188.09</v>
      </c>
      <c r="G940" s="197" t="s">
        <v>154</v>
      </c>
      <c r="J940" s="191" t="s">
        <v>632</v>
      </c>
    </row>
    <row r="941" spans="1:12">
      <c r="A941" s="186" t="str">
        <f>B941&amp;"_"&amp;COUNTIF($B$2:B941,B941)</f>
        <v>2538_1</v>
      </c>
      <c r="B941" s="195">
        <v>2538</v>
      </c>
      <c r="C941" s="195">
        <v>1</v>
      </c>
      <c r="D941" s="195">
        <v>540006792</v>
      </c>
      <c r="E941" s="196">
        <v>3396.8</v>
      </c>
      <c r="G941" s="197" t="s">
        <v>50</v>
      </c>
      <c r="J941" s="191" t="s">
        <v>633</v>
      </c>
    </row>
    <row r="942" spans="1:12">
      <c r="A942" s="186" t="str">
        <f>B942&amp;"_"&amp;COUNTIF($B$2:B942,B942)</f>
        <v>2539_1</v>
      </c>
      <c r="B942" s="195">
        <v>2539</v>
      </c>
      <c r="E942" s="187" t="s">
        <v>19</v>
      </c>
      <c r="F942" s="189">
        <v>4</v>
      </c>
      <c r="G942" s="190" t="s">
        <v>241</v>
      </c>
      <c r="I942" s="200"/>
    </row>
    <row r="943" spans="1:12">
      <c r="A943" s="186" t="str">
        <f>B943&amp;"_"&amp;COUNTIF($B$2:B943,B943)</f>
        <v>2539_2</v>
      </c>
      <c r="B943" s="195">
        <v>2539</v>
      </c>
      <c r="E943" s="187" t="s">
        <v>22</v>
      </c>
      <c r="F943" s="189">
        <v>4</v>
      </c>
      <c r="G943" s="190" t="s">
        <v>242</v>
      </c>
      <c r="I943" s="200"/>
    </row>
    <row r="944" spans="1:12">
      <c r="A944" s="186" t="str">
        <f>B944&amp;"_"&amp;COUNTIF($B$2:B944,B944)</f>
        <v>2539_3</v>
      </c>
      <c r="B944" s="195">
        <v>2539</v>
      </c>
      <c r="E944" s="187" t="s">
        <v>15</v>
      </c>
      <c r="F944" s="189">
        <v>2</v>
      </c>
      <c r="G944" s="190" t="s">
        <v>275</v>
      </c>
      <c r="I944" s="200"/>
    </row>
    <row r="945" spans="1:13">
      <c r="A945" s="186" t="str">
        <f>B945&amp;"_"&amp;COUNTIF($B$2:B945,B945)</f>
        <v>2539_4</v>
      </c>
      <c r="B945" s="195">
        <v>2539</v>
      </c>
      <c r="E945" s="187" t="s">
        <v>17</v>
      </c>
      <c r="F945" s="189">
        <v>2</v>
      </c>
      <c r="G945" s="190" t="s">
        <v>277</v>
      </c>
      <c r="I945" s="200"/>
    </row>
    <row r="946" spans="1:13">
      <c r="A946" s="186" t="str">
        <f>B946&amp;"_"&amp;COUNTIF($B$2:B946,B946)</f>
        <v>2539_5</v>
      </c>
      <c r="B946" s="195">
        <v>2539</v>
      </c>
      <c r="E946" s="187" t="s">
        <v>39</v>
      </c>
      <c r="F946" s="189">
        <v>2</v>
      </c>
      <c r="G946" s="190" t="s">
        <v>262</v>
      </c>
    </row>
    <row r="947" spans="1:13">
      <c r="A947" s="186" t="str">
        <f>B947&amp;"_"&amp;COUNTIF($B$2:B947,B947)</f>
        <v>2539_6</v>
      </c>
      <c r="B947" s="195">
        <v>2539</v>
      </c>
      <c r="C947" s="195">
        <v>1</v>
      </c>
      <c r="D947" s="195" t="s">
        <v>626</v>
      </c>
      <c r="E947" s="187" t="s">
        <v>41</v>
      </c>
      <c r="F947" s="189">
        <v>2</v>
      </c>
      <c r="G947" s="190" t="s">
        <v>263</v>
      </c>
      <c r="H947" s="195">
        <v>4</v>
      </c>
      <c r="I947" s="200">
        <v>18000</v>
      </c>
      <c r="J947" s="191">
        <v>39519</v>
      </c>
      <c r="K947" s="195" t="s">
        <v>27</v>
      </c>
    </row>
    <row r="948" spans="1:13">
      <c r="A948" s="186" t="str">
        <f>B948&amp;"_"&amp;COUNTIF($B$2:B948,B948)</f>
        <v>2540_1</v>
      </c>
      <c r="B948" s="195">
        <v>2540</v>
      </c>
      <c r="E948" s="195">
        <v>32999</v>
      </c>
      <c r="F948" s="189">
        <v>20</v>
      </c>
      <c r="G948" s="197" t="s">
        <v>579</v>
      </c>
    </row>
    <row r="949" spans="1:13">
      <c r="A949" s="186" t="str">
        <f>B949&amp;"_"&amp;COUNTIF($B$2:B949,B949)</f>
        <v>2540_2</v>
      </c>
      <c r="B949" s="195">
        <v>2540</v>
      </c>
      <c r="C949" s="195">
        <v>4</v>
      </c>
      <c r="D949" s="195">
        <v>4500151915</v>
      </c>
      <c r="E949" s="195">
        <v>33990</v>
      </c>
      <c r="F949" s="189">
        <v>20</v>
      </c>
      <c r="G949" s="197" t="s">
        <v>580</v>
      </c>
      <c r="H949" s="195">
        <v>10</v>
      </c>
      <c r="I949" s="200">
        <v>30000</v>
      </c>
      <c r="J949" s="191">
        <v>39520</v>
      </c>
      <c r="K949" s="195" t="s">
        <v>564</v>
      </c>
      <c r="L949" s="195" t="s">
        <v>74</v>
      </c>
    </row>
    <row r="950" spans="1:13">
      <c r="A950" s="186" t="str">
        <f>B950&amp;"_"&amp;COUNTIF($B$2:B950,B950)</f>
        <v>2541_1</v>
      </c>
      <c r="B950" s="195">
        <v>2541</v>
      </c>
      <c r="C950" s="195">
        <v>2</v>
      </c>
      <c r="D950" s="195">
        <v>340032897</v>
      </c>
      <c r="E950" s="187"/>
      <c r="F950" s="189">
        <v>16</v>
      </c>
      <c r="G950" s="197" t="s">
        <v>474</v>
      </c>
      <c r="H950" s="195">
        <v>5</v>
      </c>
      <c r="I950" s="200"/>
      <c r="J950" s="191">
        <v>39520</v>
      </c>
      <c r="K950" s="195" t="s">
        <v>27</v>
      </c>
    </row>
    <row r="951" spans="1:13">
      <c r="A951" s="186" t="str">
        <f>B951&amp;"_"&amp;COUNTIF($B$2:B951,B951)</f>
        <v>2542_1</v>
      </c>
      <c r="B951" s="195">
        <v>2542</v>
      </c>
      <c r="C951" s="195">
        <v>2</v>
      </c>
      <c r="D951" s="195">
        <v>340027886</v>
      </c>
      <c r="E951" s="187" t="s">
        <v>550</v>
      </c>
      <c r="F951" s="189">
        <v>50</v>
      </c>
      <c r="G951" s="197" t="s">
        <v>475</v>
      </c>
      <c r="H951" s="195">
        <v>1</v>
      </c>
      <c r="I951" s="200"/>
      <c r="J951" s="191">
        <v>39520</v>
      </c>
      <c r="K951" s="195" t="s">
        <v>27</v>
      </c>
    </row>
    <row r="952" spans="1:13">
      <c r="A952" s="186" t="str">
        <f>B952&amp;"_"&amp;COUNTIF($B$2:B952,B952)</f>
        <v>2543_1</v>
      </c>
      <c r="B952" s="195">
        <v>2543</v>
      </c>
      <c r="E952" s="196">
        <v>208.2</v>
      </c>
      <c r="F952" s="189">
        <v>1</v>
      </c>
      <c r="G952" s="197" t="s">
        <v>634</v>
      </c>
    </row>
    <row r="953" spans="1:13">
      <c r="A953" s="186" t="str">
        <f>B953&amp;"_"&amp;COUNTIF($B$2:B953,B953)</f>
        <v>2543_2</v>
      </c>
      <c r="B953" s="195">
        <v>2543</v>
      </c>
      <c r="E953" s="196">
        <v>540.26</v>
      </c>
      <c r="F953" s="189">
        <v>1</v>
      </c>
      <c r="G953" s="197" t="s">
        <v>635</v>
      </c>
    </row>
    <row r="954" spans="1:13">
      <c r="A954" s="186" t="str">
        <f>B954&amp;"_"&amp;COUNTIF($B$2:B954,B954)</f>
        <v>2543_3</v>
      </c>
      <c r="B954" s="195">
        <v>2543</v>
      </c>
      <c r="C954" s="195">
        <v>1</v>
      </c>
      <c r="D954" s="195">
        <v>540016014</v>
      </c>
      <c r="E954" s="196">
        <v>63.25</v>
      </c>
      <c r="F954" s="189">
        <v>1</v>
      </c>
      <c r="G954" s="197" t="s">
        <v>636</v>
      </c>
      <c r="J954" s="191">
        <v>39520</v>
      </c>
      <c r="K954" s="195" t="s">
        <v>27</v>
      </c>
    </row>
    <row r="955" spans="1:13">
      <c r="A955" s="186" t="str">
        <f>B955&amp;"_"&amp;COUNTIF($B$2:B955,B955)</f>
        <v>2544_1</v>
      </c>
      <c r="B955" s="195">
        <v>2544</v>
      </c>
      <c r="E955" s="187" t="s">
        <v>19</v>
      </c>
      <c r="F955" s="189">
        <v>20</v>
      </c>
      <c r="G955" s="190" t="s">
        <v>241</v>
      </c>
      <c r="I955" s="200"/>
    </row>
    <row r="956" spans="1:13">
      <c r="A956" s="186" t="str">
        <f>B956&amp;"_"&amp;COUNTIF($B$2:B956,B956)</f>
        <v>2544_2</v>
      </c>
      <c r="B956" s="195">
        <v>2544</v>
      </c>
      <c r="C956" s="195">
        <v>1</v>
      </c>
      <c r="D956" s="195" t="s">
        <v>626</v>
      </c>
      <c r="E956" s="187" t="s">
        <v>22</v>
      </c>
      <c r="F956" s="189">
        <v>20</v>
      </c>
      <c r="G956" s="190" t="s">
        <v>242</v>
      </c>
      <c r="H956" s="195">
        <v>10</v>
      </c>
      <c r="I956" s="200">
        <v>30000</v>
      </c>
      <c r="J956" s="191">
        <v>39520</v>
      </c>
      <c r="K956" s="195" t="s">
        <v>27</v>
      </c>
    </row>
    <row r="957" spans="1:13">
      <c r="A957" s="186" t="str">
        <f>B957&amp;"_"&amp;COUNTIF($B$2:B957,B957)</f>
        <v>2545_1</v>
      </c>
      <c r="B957" s="195">
        <v>2545</v>
      </c>
      <c r="C957" s="195">
        <v>1</v>
      </c>
      <c r="D957" s="195">
        <v>540014797</v>
      </c>
      <c r="F957" s="189">
        <v>18</v>
      </c>
      <c r="G957" s="197" t="s">
        <v>637</v>
      </c>
      <c r="H957" s="195">
        <v>1</v>
      </c>
      <c r="J957" s="191">
        <v>39520</v>
      </c>
      <c r="K957" s="195" t="s">
        <v>27</v>
      </c>
    </row>
    <row r="958" spans="1:13">
      <c r="A958" s="186" t="str">
        <f>B958&amp;"_"&amp;COUNTIF($B$2:B958,B958)</f>
        <v>2546_1</v>
      </c>
      <c r="B958" s="195">
        <v>2546</v>
      </c>
      <c r="C958" s="195">
        <v>1</v>
      </c>
      <c r="D958" s="187" t="s">
        <v>590</v>
      </c>
      <c r="E958" s="187" t="s">
        <v>67</v>
      </c>
      <c r="F958" s="189">
        <v>50</v>
      </c>
      <c r="G958" s="190" t="s">
        <v>68</v>
      </c>
      <c r="H958" s="195">
        <v>1</v>
      </c>
      <c r="J958" s="191">
        <v>39520</v>
      </c>
      <c r="K958" s="195" t="s">
        <v>27</v>
      </c>
    </row>
    <row r="959" spans="1:13">
      <c r="A959" s="186" t="str">
        <f>B959&amp;"_"&amp;COUNTIF($B$2:B959,B959)</f>
        <v>2547_1</v>
      </c>
      <c r="B959" s="195">
        <v>2547</v>
      </c>
      <c r="C959" s="195">
        <v>30</v>
      </c>
      <c r="D959" s="195" t="s">
        <v>638</v>
      </c>
      <c r="F959" s="189">
        <v>5</v>
      </c>
      <c r="G959" s="197" t="s">
        <v>592</v>
      </c>
      <c r="H959" s="195">
        <v>1</v>
      </c>
      <c r="J959" s="191">
        <v>39524</v>
      </c>
      <c r="K959" s="195" t="s">
        <v>33</v>
      </c>
      <c r="M959" s="192">
        <v>23.5</v>
      </c>
    </row>
    <row r="960" spans="1:13">
      <c r="A960" s="186" t="str">
        <f>B960&amp;"_"&amp;COUNTIF($B$2:B960,B960)</f>
        <v>2548_1</v>
      </c>
      <c r="B960" s="195">
        <v>2548</v>
      </c>
      <c r="C960" s="195">
        <v>1</v>
      </c>
      <c r="D960" s="195">
        <v>540016170</v>
      </c>
      <c r="F960" s="189">
        <v>4</v>
      </c>
      <c r="G960" s="197" t="s">
        <v>639</v>
      </c>
      <c r="H960" s="195">
        <v>4</v>
      </c>
      <c r="J960" s="191">
        <v>39524</v>
      </c>
      <c r="K960" s="195" t="s">
        <v>27</v>
      </c>
    </row>
    <row r="961" spans="1:11">
      <c r="A961" s="186" t="str">
        <f>B961&amp;"_"&amp;COUNTIF($B$2:B961,B961)</f>
        <v>2549_1</v>
      </c>
      <c r="B961" s="195">
        <v>2549</v>
      </c>
      <c r="C961" s="195">
        <v>1</v>
      </c>
      <c r="D961" s="195">
        <v>540016110</v>
      </c>
      <c r="F961" s="189">
        <v>15</v>
      </c>
      <c r="G961" s="190" t="s">
        <v>57</v>
      </c>
      <c r="H961" s="195">
        <v>1</v>
      </c>
      <c r="J961" s="191">
        <v>39526</v>
      </c>
      <c r="K961" s="195" t="s">
        <v>27</v>
      </c>
    </row>
    <row r="962" spans="1:11">
      <c r="A962" s="186" t="str">
        <f>B962&amp;"_"&amp;COUNTIF($B$2:B962,B962)</f>
        <v>2550_1</v>
      </c>
      <c r="B962" s="195">
        <v>2550</v>
      </c>
      <c r="F962" s="189">
        <v>2</v>
      </c>
      <c r="G962" s="197" t="s">
        <v>535</v>
      </c>
    </row>
    <row r="963" spans="1:11">
      <c r="A963" s="186" t="str">
        <f>B963&amp;"_"&amp;COUNTIF($B$2:B963,B963)</f>
        <v>2550_2</v>
      </c>
      <c r="B963" s="195">
        <v>2550</v>
      </c>
      <c r="C963" s="195">
        <v>1</v>
      </c>
      <c r="D963" s="195" t="s">
        <v>477</v>
      </c>
      <c r="F963" s="189">
        <v>2</v>
      </c>
      <c r="G963" s="197" t="s">
        <v>536</v>
      </c>
      <c r="H963" s="195">
        <v>1</v>
      </c>
      <c r="J963" s="191">
        <v>39526</v>
      </c>
      <c r="K963" s="195" t="s">
        <v>27</v>
      </c>
    </row>
    <row r="964" spans="1:11">
      <c r="A964" s="186" t="str">
        <f>B964&amp;"_"&amp;COUNTIF($B$2:B964,B964)</f>
        <v>2551_1</v>
      </c>
      <c r="B964" s="195">
        <v>2551</v>
      </c>
      <c r="C964" s="195">
        <v>1</v>
      </c>
      <c r="D964" s="195">
        <v>540016198</v>
      </c>
      <c r="F964" s="189">
        <v>50</v>
      </c>
      <c r="G964" s="197" t="s">
        <v>640</v>
      </c>
      <c r="H964" s="195">
        <v>1</v>
      </c>
      <c r="J964" s="191">
        <v>39526</v>
      </c>
      <c r="K964" s="195" t="s">
        <v>27</v>
      </c>
    </row>
    <row r="965" spans="1:11">
      <c r="A965" s="186" t="str">
        <f>B965&amp;"_"&amp;COUNTIF($B$2:B965,B965)</f>
        <v>2552_1</v>
      </c>
      <c r="B965" s="195">
        <v>2552</v>
      </c>
      <c r="C965" s="195">
        <v>1</v>
      </c>
      <c r="D965" s="195">
        <v>540016170</v>
      </c>
      <c r="F965" s="189">
        <v>6</v>
      </c>
      <c r="G965" s="197" t="s">
        <v>639</v>
      </c>
      <c r="H965" s="195">
        <v>6</v>
      </c>
      <c r="J965" s="191">
        <v>39527</v>
      </c>
      <c r="K965" s="195" t="s">
        <v>27</v>
      </c>
    </row>
    <row r="966" spans="1:11">
      <c r="A966" s="186" t="str">
        <f>B966&amp;"_"&amp;COUNTIF($B$2:B966,B966)</f>
        <v>2553_1</v>
      </c>
      <c r="B966" s="195">
        <v>2553</v>
      </c>
      <c r="C966" s="195">
        <v>1</v>
      </c>
      <c r="D966" s="195">
        <v>540016528</v>
      </c>
      <c r="F966" s="189">
        <v>6</v>
      </c>
      <c r="G966" s="197" t="s">
        <v>641</v>
      </c>
      <c r="H966" s="195">
        <v>3</v>
      </c>
      <c r="J966" s="191">
        <v>39527</v>
      </c>
      <c r="K966" s="195" t="s">
        <v>27</v>
      </c>
    </row>
    <row r="967" spans="1:11">
      <c r="A967" s="186" t="str">
        <f>B967&amp;"_"&amp;COUNTIF($B$2:B967,B967)</f>
        <v>2554_1</v>
      </c>
      <c r="B967" s="195">
        <v>2554</v>
      </c>
      <c r="C967" s="195">
        <v>1</v>
      </c>
      <c r="D967" s="195">
        <v>540015635</v>
      </c>
      <c r="F967" s="189">
        <v>2</v>
      </c>
      <c r="G967" s="197" t="s">
        <v>59</v>
      </c>
      <c r="H967" s="195">
        <v>2</v>
      </c>
      <c r="J967" s="191">
        <v>39527</v>
      </c>
      <c r="K967" s="195" t="s">
        <v>27</v>
      </c>
    </row>
    <row r="968" spans="1:11">
      <c r="A968" s="186" t="str">
        <f>B968&amp;"_"&amp;COUNTIF($B$2:B968,B968)</f>
        <v>2555_1</v>
      </c>
      <c r="B968" s="195">
        <v>2555</v>
      </c>
      <c r="F968" s="189">
        <v>102</v>
      </c>
      <c r="G968" s="197" t="s">
        <v>637</v>
      </c>
    </row>
    <row r="969" spans="1:11">
      <c r="A969" s="186" t="str">
        <f>B969&amp;"_"&amp;COUNTIF($B$2:B969,B969)</f>
        <v>2555_2</v>
      </c>
      <c r="B969" s="195">
        <v>2555</v>
      </c>
      <c r="C969" s="195">
        <v>1</v>
      </c>
      <c r="D969" s="195">
        <v>540016110</v>
      </c>
      <c r="F969" s="189">
        <v>180</v>
      </c>
      <c r="G969" s="197" t="s">
        <v>57</v>
      </c>
      <c r="H969" s="195">
        <v>8</v>
      </c>
      <c r="J969" s="191">
        <v>39527</v>
      </c>
      <c r="K969" s="195" t="s">
        <v>27</v>
      </c>
    </row>
    <row r="970" spans="1:11">
      <c r="A970" s="186" t="str">
        <f>B970&amp;"_"&amp;COUNTIF($B$2:B970,B970)</f>
        <v>2556_1</v>
      </c>
      <c r="B970" s="195">
        <v>2556</v>
      </c>
      <c r="C970" s="195">
        <v>1</v>
      </c>
      <c r="D970" s="195">
        <v>540016110</v>
      </c>
      <c r="F970" s="189">
        <v>50</v>
      </c>
      <c r="G970" s="197" t="s">
        <v>57</v>
      </c>
      <c r="H970" s="195">
        <v>1</v>
      </c>
      <c r="J970" s="191">
        <v>39533</v>
      </c>
      <c r="K970" s="195" t="s">
        <v>27</v>
      </c>
    </row>
    <row r="971" spans="1:11">
      <c r="A971" s="186" t="str">
        <f>B971&amp;"_"&amp;COUNTIF($B$2:B971,B971)</f>
        <v>2557_1</v>
      </c>
      <c r="B971" s="195">
        <v>2557</v>
      </c>
      <c r="C971" s="195">
        <v>1</v>
      </c>
      <c r="D971" s="195">
        <v>540016170</v>
      </c>
      <c r="F971" s="189">
        <v>6</v>
      </c>
      <c r="G971" s="197" t="s">
        <v>639</v>
      </c>
      <c r="H971" s="195">
        <v>6</v>
      </c>
      <c r="J971" s="191">
        <v>39533</v>
      </c>
      <c r="K971" s="195" t="s">
        <v>27</v>
      </c>
    </row>
    <row r="972" spans="1:11">
      <c r="A972" s="186" t="str">
        <f>B972&amp;"_"&amp;COUNTIF($B$2:B972,B972)</f>
        <v>2558_1</v>
      </c>
      <c r="B972" s="195">
        <v>2558</v>
      </c>
      <c r="C972" s="195">
        <v>1</v>
      </c>
      <c r="D972" s="195">
        <v>540016528</v>
      </c>
      <c r="F972" s="189">
        <v>6</v>
      </c>
      <c r="G972" s="197" t="s">
        <v>641</v>
      </c>
      <c r="H972" s="195">
        <v>3</v>
      </c>
      <c r="J972" s="191">
        <v>39533</v>
      </c>
      <c r="K972" s="195" t="s">
        <v>27</v>
      </c>
    </row>
    <row r="973" spans="1:11">
      <c r="A973" s="186" t="str">
        <f>B973&amp;"_"&amp;COUNTIF($B$2:B973,B973)</f>
        <v>2559_1</v>
      </c>
      <c r="B973" s="195">
        <v>2559</v>
      </c>
      <c r="C973" s="195">
        <v>1</v>
      </c>
      <c r="D973" s="187" t="s">
        <v>590</v>
      </c>
      <c r="E973" s="187" t="s">
        <v>62</v>
      </c>
      <c r="F973" s="189">
        <v>328</v>
      </c>
      <c r="G973" s="190" t="s">
        <v>63</v>
      </c>
      <c r="H973" s="195">
        <v>2</v>
      </c>
      <c r="J973" s="191">
        <v>39533</v>
      </c>
      <c r="K973" s="195" t="s">
        <v>27</v>
      </c>
    </row>
    <row r="974" spans="1:11">
      <c r="A974" s="186" t="str">
        <f>B974&amp;"_"&amp;COUNTIF($B$2:B974,B974)</f>
        <v>2560_1</v>
      </c>
      <c r="B974" s="195">
        <v>2560</v>
      </c>
      <c r="C974" s="195">
        <v>2</v>
      </c>
      <c r="D974" s="195">
        <v>340027886</v>
      </c>
      <c r="E974" s="187" t="s">
        <v>550</v>
      </c>
      <c r="F974" s="189">
        <v>50</v>
      </c>
      <c r="G974" s="197" t="s">
        <v>475</v>
      </c>
      <c r="H974" s="195">
        <v>1</v>
      </c>
      <c r="I974" s="200"/>
      <c r="J974" s="191">
        <v>39535</v>
      </c>
      <c r="K974" s="195" t="s">
        <v>27</v>
      </c>
    </row>
    <row r="975" spans="1:11">
      <c r="A975" s="186" t="str">
        <f>B975&amp;"_"&amp;COUNTIF($B$2:B975,B975)</f>
        <v>2561_1</v>
      </c>
      <c r="B975" s="195">
        <v>2561</v>
      </c>
      <c r="F975" s="189">
        <v>21</v>
      </c>
      <c r="G975" s="197" t="s">
        <v>174</v>
      </c>
    </row>
    <row r="976" spans="1:11">
      <c r="A976" s="186" t="str">
        <f>B976&amp;"_"&amp;COUNTIF($B$2:B976,B976)</f>
        <v>2561_2</v>
      </c>
      <c r="B976" s="195">
        <v>2561</v>
      </c>
      <c r="F976" s="189">
        <v>10</v>
      </c>
      <c r="G976" s="197" t="s">
        <v>642</v>
      </c>
    </row>
    <row r="977" spans="1:16">
      <c r="A977" s="186" t="str">
        <f>B977&amp;"_"&amp;COUNTIF($B$2:B977,B977)</f>
        <v>2561_3</v>
      </c>
      <c r="B977" s="195">
        <v>2561</v>
      </c>
      <c r="F977" s="189">
        <v>1</v>
      </c>
      <c r="G977" s="197" t="s">
        <v>175</v>
      </c>
    </row>
    <row r="978" spans="1:16">
      <c r="A978" s="186" t="str">
        <f>B978&amp;"_"&amp;COUNTIF($B$2:B978,B978)</f>
        <v>2561_4</v>
      </c>
      <c r="B978" s="195">
        <v>2561</v>
      </c>
      <c r="F978" s="189">
        <v>2500</v>
      </c>
      <c r="G978" s="197" t="s">
        <v>343</v>
      </c>
    </row>
    <row r="979" spans="1:16">
      <c r="A979" s="186" t="str">
        <f>B979&amp;"_"&amp;COUNTIF($B$2:B979,B979)</f>
        <v>2561_5</v>
      </c>
      <c r="B979" s="195">
        <v>2561</v>
      </c>
      <c r="F979" s="189">
        <v>5</v>
      </c>
      <c r="G979" s="197" t="s">
        <v>643</v>
      </c>
    </row>
    <row r="980" spans="1:16">
      <c r="A980" s="186" t="str">
        <f>B980&amp;"_"&amp;COUNTIF($B$2:B980,B980)</f>
        <v>2561_6</v>
      </c>
      <c r="B980" s="195">
        <v>2561</v>
      </c>
      <c r="C980" s="195">
        <v>18</v>
      </c>
      <c r="D980" s="195" t="s">
        <v>644</v>
      </c>
      <c r="F980" s="189">
        <v>6</v>
      </c>
      <c r="G980" s="197" t="s">
        <v>645</v>
      </c>
      <c r="H980" s="195">
        <v>8</v>
      </c>
      <c r="J980" s="191">
        <v>39538</v>
      </c>
      <c r="K980" s="195" t="s">
        <v>27</v>
      </c>
    </row>
    <row r="981" spans="1:16">
      <c r="A981" s="186" t="str">
        <f>B981&amp;"_"&amp;COUNTIF($B$2:B981,B981)</f>
        <v>2562_1</v>
      </c>
      <c r="B981" s="195">
        <v>2562</v>
      </c>
      <c r="E981" s="195" t="s">
        <v>646</v>
      </c>
      <c r="F981" s="189">
        <v>2</v>
      </c>
      <c r="G981" s="197" t="s">
        <v>359</v>
      </c>
    </row>
    <row r="982" spans="1:16">
      <c r="A982" s="186" t="str">
        <f>B982&amp;"_"&amp;COUNTIF($B$2:B982,B982)</f>
        <v>2562_2</v>
      </c>
      <c r="B982" s="195">
        <v>2562</v>
      </c>
      <c r="C982" s="195">
        <v>7</v>
      </c>
      <c r="E982" s="195" t="s">
        <v>647</v>
      </c>
      <c r="F982" s="189">
        <v>9</v>
      </c>
      <c r="G982" s="197" t="s">
        <v>569</v>
      </c>
      <c r="H982" s="195">
        <v>1</v>
      </c>
      <c r="I982" s="200"/>
      <c r="J982" s="191">
        <v>39539</v>
      </c>
      <c r="K982" s="195" t="s">
        <v>33</v>
      </c>
      <c r="L982" s="195" t="s">
        <v>74</v>
      </c>
    </row>
    <row r="983" spans="1:16">
      <c r="A983" s="186" t="str">
        <f>B983&amp;"_"&amp;COUNTIF($B$2:B983,B983)</f>
        <v>2563_1</v>
      </c>
      <c r="B983" s="195">
        <v>2563</v>
      </c>
      <c r="E983" s="187" t="s">
        <v>39</v>
      </c>
      <c r="F983" s="189">
        <v>4</v>
      </c>
      <c r="G983" s="190" t="s">
        <v>262</v>
      </c>
    </row>
    <row r="984" spans="1:16">
      <c r="A984" s="186" t="str">
        <f>B984&amp;"_"&amp;COUNTIF($B$2:B984,B984)</f>
        <v>2563_2</v>
      </c>
      <c r="B984" s="195">
        <v>2563</v>
      </c>
      <c r="C984" s="195">
        <v>1</v>
      </c>
      <c r="D984" s="195" t="s">
        <v>626</v>
      </c>
      <c r="E984" s="187" t="s">
        <v>41</v>
      </c>
      <c r="F984" s="189">
        <v>4</v>
      </c>
      <c r="G984" s="190" t="s">
        <v>263</v>
      </c>
      <c r="H984" s="195">
        <v>2</v>
      </c>
      <c r="I984" s="200">
        <v>6000</v>
      </c>
      <c r="J984" s="191">
        <v>39539</v>
      </c>
      <c r="K984" s="195" t="s">
        <v>27</v>
      </c>
    </row>
    <row r="985" spans="1:16">
      <c r="A985" s="186" t="str">
        <f>B985&amp;"_"&amp;COUNTIF($B$2:B985,B985)</f>
        <v>2564_1</v>
      </c>
      <c r="B985" s="195">
        <v>2564</v>
      </c>
      <c r="C985" s="195">
        <v>1</v>
      </c>
      <c r="D985" s="195">
        <v>540016170</v>
      </c>
      <c r="F985" s="189">
        <v>4</v>
      </c>
      <c r="G985" s="197" t="s">
        <v>639</v>
      </c>
      <c r="H985" s="195">
        <v>4</v>
      </c>
      <c r="J985" s="191">
        <v>39539</v>
      </c>
      <c r="K985" s="195" t="s">
        <v>27</v>
      </c>
      <c r="N985" s="198" t="s">
        <v>648</v>
      </c>
      <c r="O985" s="195" t="s">
        <v>649</v>
      </c>
      <c r="P985" s="195" t="s">
        <v>650</v>
      </c>
    </row>
    <row r="986" spans="1:16">
      <c r="A986" s="186" t="str">
        <f>B986&amp;"_"&amp;COUNTIF($B$2:B986,B986)</f>
        <v>2565_1</v>
      </c>
      <c r="B986" s="195">
        <v>2565</v>
      </c>
      <c r="C986" s="195">
        <v>1</v>
      </c>
      <c r="D986" s="195">
        <v>540016528</v>
      </c>
      <c r="F986" s="189">
        <v>2</v>
      </c>
      <c r="G986" s="197" t="s">
        <v>639</v>
      </c>
      <c r="H986" s="195">
        <v>2</v>
      </c>
      <c r="J986" s="191">
        <v>39539</v>
      </c>
      <c r="K986" s="195" t="s">
        <v>27</v>
      </c>
    </row>
    <row r="987" spans="1:16">
      <c r="A987" s="186" t="str">
        <f>B987&amp;"_"&amp;COUNTIF($B$2:B987,B987)</f>
        <v>2566_1</v>
      </c>
      <c r="B987" s="195">
        <v>2566</v>
      </c>
      <c r="C987" s="195">
        <v>1</v>
      </c>
      <c r="D987" s="195">
        <v>540016528</v>
      </c>
      <c r="F987" s="189">
        <v>4</v>
      </c>
      <c r="G987" s="197" t="s">
        <v>641</v>
      </c>
      <c r="H987" s="195">
        <v>1</v>
      </c>
      <c r="J987" s="191">
        <v>39539</v>
      </c>
      <c r="K987" s="195" t="s">
        <v>27</v>
      </c>
    </row>
    <row r="988" spans="1:16">
      <c r="A988" s="186" t="str">
        <f>B988&amp;"_"&amp;COUNTIF($B$2:B988,B988)</f>
        <v>2567_1</v>
      </c>
      <c r="B988" s="195">
        <v>2567</v>
      </c>
      <c r="C988" s="195">
        <v>1</v>
      </c>
      <c r="D988" s="195">
        <v>540016110</v>
      </c>
      <c r="F988" s="189">
        <v>56</v>
      </c>
      <c r="G988" s="197" t="s">
        <v>57</v>
      </c>
      <c r="H988" s="195">
        <v>1</v>
      </c>
      <c r="J988" s="191">
        <v>39541</v>
      </c>
      <c r="K988" s="195" t="s">
        <v>27</v>
      </c>
    </row>
    <row r="989" spans="1:16">
      <c r="A989" s="186" t="str">
        <f>B989&amp;"_"&amp;COUNTIF($B$2:B989,B989)</f>
        <v>2568_1</v>
      </c>
      <c r="B989" s="195">
        <v>2568</v>
      </c>
      <c r="C989" s="195">
        <v>1</v>
      </c>
      <c r="D989" s="195">
        <v>540016528</v>
      </c>
      <c r="F989" s="189">
        <v>7</v>
      </c>
      <c r="G989" s="197" t="s">
        <v>639</v>
      </c>
      <c r="H989" s="195">
        <v>7</v>
      </c>
      <c r="J989" s="191">
        <v>39541</v>
      </c>
      <c r="K989" s="195" t="s">
        <v>27</v>
      </c>
    </row>
    <row r="990" spans="1:16">
      <c r="A990" s="186" t="str">
        <f>B990&amp;"_"&amp;COUNTIF($B$2:B990,B990)</f>
        <v>2569_1</v>
      </c>
      <c r="B990" s="195">
        <v>2569</v>
      </c>
      <c r="C990" s="195">
        <v>1</v>
      </c>
      <c r="D990" s="195">
        <v>540016528</v>
      </c>
      <c r="F990" s="189">
        <v>4</v>
      </c>
      <c r="G990" s="197" t="s">
        <v>641</v>
      </c>
      <c r="H990" s="195">
        <v>2</v>
      </c>
      <c r="J990" s="191">
        <v>39541</v>
      </c>
      <c r="K990" s="195" t="s">
        <v>27</v>
      </c>
    </row>
    <row r="991" spans="1:16">
      <c r="A991" s="186" t="str">
        <f>B991&amp;"_"&amp;COUNTIF($B$2:B991,B991)</f>
        <v>2570_1</v>
      </c>
      <c r="B991" s="195">
        <v>2570</v>
      </c>
      <c r="C991" s="195">
        <v>6</v>
      </c>
      <c r="D991" s="195">
        <v>340035038</v>
      </c>
      <c r="E991" s="195">
        <v>500410781</v>
      </c>
      <c r="F991" s="189">
        <v>2</v>
      </c>
      <c r="G991" s="197" t="s">
        <v>448</v>
      </c>
      <c r="H991" s="195">
        <v>1</v>
      </c>
      <c r="J991" s="191">
        <v>39545</v>
      </c>
      <c r="K991" s="195" t="s">
        <v>27</v>
      </c>
    </row>
    <row r="992" spans="1:16">
      <c r="A992" s="186" t="str">
        <f>B992&amp;"_"&amp;COUNTIF($B$2:B992,B992)</f>
        <v>2571_1</v>
      </c>
      <c r="B992" s="195">
        <v>2571</v>
      </c>
      <c r="E992" s="195" t="s">
        <v>651</v>
      </c>
      <c r="F992" s="189">
        <v>11</v>
      </c>
      <c r="G992" s="197" t="s">
        <v>359</v>
      </c>
    </row>
    <row r="993" spans="1:12">
      <c r="A993" s="186" t="str">
        <f>B993&amp;"_"&amp;COUNTIF($B$2:B993,B993)</f>
        <v>2571_2</v>
      </c>
      <c r="B993" s="195">
        <v>2571</v>
      </c>
      <c r="C993" s="195">
        <v>7</v>
      </c>
      <c r="E993" s="195" t="s">
        <v>652</v>
      </c>
      <c r="F993" s="189">
        <v>1</v>
      </c>
      <c r="G993" s="197" t="s">
        <v>569</v>
      </c>
      <c r="H993" s="195">
        <v>1</v>
      </c>
      <c r="I993" s="200"/>
      <c r="J993" s="191">
        <v>39546</v>
      </c>
      <c r="K993" s="195" t="s">
        <v>33</v>
      </c>
      <c r="L993" s="195" t="s">
        <v>74</v>
      </c>
    </row>
    <row r="994" spans="1:12">
      <c r="A994" s="186" t="str">
        <f>B994&amp;"_"&amp;COUNTIF($B$2:B994,B994)</f>
        <v>2572_1</v>
      </c>
      <c r="B994" s="195">
        <v>2572</v>
      </c>
      <c r="C994" s="195">
        <v>1</v>
      </c>
      <c r="D994" s="195">
        <v>540016528</v>
      </c>
      <c r="F994" s="189">
        <v>6</v>
      </c>
      <c r="G994" s="197" t="s">
        <v>639</v>
      </c>
      <c r="H994" s="195">
        <v>7</v>
      </c>
      <c r="J994" s="191">
        <v>39548</v>
      </c>
      <c r="K994" s="195" t="s">
        <v>27</v>
      </c>
    </row>
    <row r="995" spans="1:12">
      <c r="A995" s="186" t="str">
        <f>B995&amp;"_"&amp;COUNTIF($B$2:B995,B995)</f>
        <v>2573_1</v>
      </c>
      <c r="B995" s="195">
        <v>2573</v>
      </c>
      <c r="C995" s="195">
        <v>1</v>
      </c>
      <c r="D995" s="195" t="s">
        <v>653</v>
      </c>
      <c r="F995" s="189">
        <v>6</v>
      </c>
      <c r="G995" s="197" t="s">
        <v>654</v>
      </c>
      <c r="H995" s="195">
        <v>1</v>
      </c>
      <c r="J995" s="191">
        <v>39548</v>
      </c>
      <c r="K995" s="195" t="s">
        <v>27</v>
      </c>
    </row>
    <row r="996" spans="1:12">
      <c r="A996" s="186" t="str">
        <f>B996&amp;"_"&amp;COUNTIF($B$2:B996,B996)</f>
        <v>2574_1</v>
      </c>
      <c r="B996" s="195">
        <v>2574</v>
      </c>
      <c r="C996" s="195">
        <v>1</v>
      </c>
      <c r="D996" s="195">
        <v>540015801</v>
      </c>
      <c r="F996" s="189">
        <v>80</v>
      </c>
      <c r="G996" s="197" t="s">
        <v>655</v>
      </c>
      <c r="H996" s="195">
        <v>2</v>
      </c>
      <c r="I996" s="200"/>
      <c r="J996" s="191">
        <v>39548</v>
      </c>
      <c r="K996" s="195" t="s">
        <v>27</v>
      </c>
    </row>
    <row r="997" spans="1:12">
      <c r="A997" s="186" t="str">
        <f>B997&amp;"_"&amp;COUNTIF($B$2:B997,B997)</f>
        <v>2575_1</v>
      </c>
      <c r="B997" s="195">
        <v>2575</v>
      </c>
      <c r="C997" s="195">
        <v>1</v>
      </c>
      <c r="D997" s="195">
        <v>540016110</v>
      </c>
      <c r="F997" s="189">
        <v>56</v>
      </c>
      <c r="G997" s="197" t="s">
        <v>656</v>
      </c>
      <c r="H997" s="195">
        <v>1</v>
      </c>
      <c r="I997" s="200"/>
      <c r="J997" s="191">
        <v>39548</v>
      </c>
      <c r="K997" s="195" t="s">
        <v>27</v>
      </c>
    </row>
    <row r="998" spans="1:12">
      <c r="A998" s="186" t="str">
        <f>B998&amp;"_"&amp;COUNTIF($B$2:B998,B998)</f>
        <v>2576_1</v>
      </c>
      <c r="B998" s="195">
        <v>2576</v>
      </c>
      <c r="C998" s="195">
        <v>1</v>
      </c>
      <c r="D998" s="187" t="s">
        <v>590</v>
      </c>
      <c r="E998" s="187" t="s">
        <v>67</v>
      </c>
      <c r="F998" s="189">
        <v>50</v>
      </c>
      <c r="G998" s="190" t="s">
        <v>68</v>
      </c>
      <c r="H998" s="195">
        <v>1</v>
      </c>
      <c r="J998" s="191">
        <v>39548</v>
      </c>
      <c r="K998" s="195" t="s">
        <v>27</v>
      </c>
    </row>
    <row r="999" spans="1:12">
      <c r="A999" s="186" t="str">
        <f>B999&amp;"_"&amp;COUNTIF($B$2:B999,B999)</f>
        <v>2577_1</v>
      </c>
      <c r="B999" s="195">
        <v>2577</v>
      </c>
      <c r="C999" s="195">
        <v>1</v>
      </c>
      <c r="D999" s="195">
        <v>540016528</v>
      </c>
      <c r="F999" s="189">
        <v>1</v>
      </c>
      <c r="G999" s="197" t="s">
        <v>639</v>
      </c>
      <c r="H999" s="195">
        <v>1</v>
      </c>
      <c r="J999" s="191">
        <v>39549</v>
      </c>
      <c r="K999" s="195" t="s">
        <v>27</v>
      </c>
    </row>
    <row r="1000" spans="1:12">
      <c r="A1000" s="186" t="str">
        <f>B1000&amp;"_"&amp;COUNTIF($B$2:B1000,B1000)</f>
        <v>2578_1</v>
      </c>
      <c r="B1000" s="195">
        <v>2578</v>
      </c>
      <c r="C1000" s="195">
        <v>1</v>
      </c>
      <c r="D1000" s="195">
        <v>540016528</v>
      </c>
      <c r="F1000" s="189">
        <v>5</v>
      </c>
      <c r="G1000" s="197" t="s">
        <v>657</v>
      </c>
      <c r="H1000" s="195">
        <v>5</v>
      </c>
      <c r="J1000" s="191">
        <v>39549</v>
      </c>
      <c r="K1000" s="195" t="s">
        <v>27</v>
      </c>
    </row>
    <row r="1001" spans="1:12">
      <c r="A1001" s="186" t="str">
        <f>B1001&amp;"_"&amp;COUNTIF($B$2:B1001,B1001)</f>
        <v>2579_1</v>
      </c>
      <c r="B1001" s="195">
        <v>2579</v>
      </c>
      <c r="C1001" s="195">
        <v>1</v>
      </c>
      <c r="D1001" s="187" t="s">
        <v>658</v>
      </c>
      <c r="E1001" s="187"/>
      <c r="F1001" s="189">
        <v>3</v>
      </c>
      <c r="G1001" s="190" t="s">
        <v>659</v>
      </c>
      <c r="H1001" s="195">
        <v>4</v>
      </c>
      <c r="J1001" s="191">
        <v>39552</v>
      </c>
      <c r="K1001" s="195" t="s">
        <v>27</v>
      </c>
    </row>
    <row r="1002" spans="1:12">
      <c r="A1002" s="186" t="str">
        <f>B1002&amp;"_"&amp;COUNTIF($B$2:B1002,B1002)</f>
        <v>2580_1</v>
      </c>
      <c r="B1002" s="195">
        <v>2580</v>
      </c>
      <c r="C1002" s="195">
        <v>1</v>
      </c>
      <c r="D1002" s="195">
        <v>540016110</v>
      </c>
      <c r="F1002" s="189">
        <v>56</v>
      </c>
      <c r="G1002" s="197" t="s">
        <v>656</v>
      </c>
      <c r="H1002" s="195">
        <v>1</v>
      </c>
      <c r="I1002" s="200"/>
      <c r="J1002" s="191">
        <v>39552</v>
      </c>
      <c r="K1002" s="195" t="s">
        <v>27</v>
      </c>
    </row>
    <row r="1003" spans="1:12">
      <c r="A1003" s="186" t="str">
        <f>B1003&amp;"_"&amp;COUNTIF($B$2:B1003,B1003)</f>
        <v>2581_1</v>
      </c>
      <c r="B1003" s="195">
        <v>2581</v>
      </c>
      <c r="E1003" s="187" t="s">
        <v>39</v>
      </c>
      <c r="F1003" s="189">
        <v>4</v>
      </c>
      <c r="G1003" s="190" t="s">
        <v>262</v>
      </c>
    </row>
    <row r="1004" spans="1:12">
      <c r="A1004" s="186" t="str">
        <f>B1004&amp;"_"&amp;COUNTIF($B$2:B1004,B1004)</f>
        <v>2581_2</v>
      </c>
      <c r="B1004" s="195">
        <v>2581</v>
      </c>
      <c r="E1004" s="187" t="s">
        <v>41</v>
      </c>
      <c r="F1004" s="189">
        <v>4</v>
      </c>
      <c r="G1004" s="190" t="s">
        <v>263</v>
      </c>
      <c r="I1004" s="200"/>
    </row>
    <row r="1005" spans="1:12">
      <c r="A1005" s="186" t="str">
        <f>B1005&amp;"_"&amp;COUNTIF($B$2:B1005,B1005)</f>
        <v>2581_3</v>
      </c>
      <c r="B1005" s="195">
        <v>2581</v>
      </c>
      <c r="E1005" s="187" t="s">
        <v>19</v>
      </c>
      <c r="F1005" s="189">
        <v>4</v>
      </c>
      <c r="G1005" s="190" t="s">
        <v>241</v>
      </c>
      <c r="I1005" s="200"/>
    </row>
    <row r="1006" spans="1:12">
      <c r="A1006" s="186" t="str">
        <f>B1006&amp;"_"&amp;COUNTIF($B$2:B1006,B1006)</f>
        <v>2581_4</v>
      </c>
      <c r="B1006" s="195">
        <v>2581</v>
      </c>
      <c r="C1006" s="195">
        <v>1</v>
      </c>
      <c r="D1006" s="195" t="s">
        <v>626</v>
      </c>
      <c r="E1006" s="187" t="s">
        <v>22</v>
      </c>
      <c r="F1006" s="189">
        <v>4</v>
      </c>
      <c r="G1006" s="190" t="s">
        <v>242</v>
      </c>
      <c r="H1006" s="195">
        <v>4</v>
      </c>
      <c r="I1006" s="200"/>
      <c r="J1006" s="191">
        <v>39552</v>
      </c>
      <c r="K1006" s="195" t="s">
        <v>27</v>
      </c>
    </row>
    <row r="1007" spans="1:12">
      <c r="A1007" s="186" t="str">
        <f>B1007&amp;"_"&amp;COUNTIF($B$2:B1007,B1007)</f>
        <v>2582_1</v>
      </c>
      <c r="B1007" s="195">
        <v>2582</v>
      </c>
      <c r="D1007" s="187"/>
      <c r="E1007" s="187"/>
      <c r="F1007" s="189">
        <v>26</v>
      </c>
      <c r="G1007" s="190" t="s">
        <v>660</v>
      </c>
    </row>
    <row r="1008" spans="1:12">
      <c r="A1008" s="186" t="str">
        <f>B1008&amp;"_"&amp;COUNTIF($B$2:B1008,B1008)</f>
        <v>2582_2</v>
      </c>
      <c r="B1008" s="195">
        <v>2582</v>
      </c>
      <c r="C1008" s="195">
        <v>1</v>
      </c>
      <c r="D1008" s="187" t="s">
        <v>661</v>
      </c>
      <c r="E1008" s="187"/>
      <c r="F1008" s="189">
        <v>150</v>
      </c>
      <c r="G1008" s="190" t="s">
        <v>662</v>
      </c>
      <c r="H1008" s="195">
        <v>2</v>
      </c>
      <c r="J1008" s="191">
        <v>39552</v>
      </c>
      <c r="K1008" s="195" t="s">
        <v>27</v>
      </c>
    </row>
    <row r="1009" spans="1:11">
      <c r="A1009" s="186" t="str">
        <f>B1009&amp;"_"&amp;COUNTIF($B$2:B1009,B1009)</f>
        <v>2583_1</v>
      </c>
      <c r="B1009" s="195">
        <v>2583</v>
      </c>
      <c r="D1009" s="187"/>
      <c r="E1009" s="187" t="s">
        <v>62</v>
      </c>
      <c r="F1009" s="189">
        <v>328</v>
      </c>
      <c r="G1009" s="190" t="s">
        <v>63</v>
      </c>
    </row>
    <row r="1010" spans="1:11">
      <c r="A1010" s="186" t="str">
        <f>B1010&amp;"_"&amp;COUNTIF($B$2:B1010,B1010)</f>
        <v>2583_2</v>
      </c>
      <c r="B1010" s="195">
        <v>2583</v>
      </c>
      <c r="C1010" s="195">
        <v>1</v>
      </c>
      <c r="D1010" s="187" t="s">
        <v>590</v>
      </c>
      <c r="E1010" s="187" t="s">
        <v>64</v>
      </c>
      <c r="F1010" s="189">
        <v>192</v>
      </c>
      <c r="G1010" s="190" t="s">
        <v>65</v>
      </c>
      <c r="H1010" s="195">
        <v>6</v>
      </c>
      <c r="J1010" s="191">
        <v>39552</v>
      </c>
      <c r="K1010" s="195" t="s">
        <v>27</v>
      </c>
    </row>
    <row r="1011" spans="1:11">
      <c r="A1011" s="186" t="str">
        <f>B1011&amp;"_"&amp;COUNTIF($B$2:B1011,B1011)</f>
        <v>2584_1</v>
      </c>
      <c r="B1011" s="195">
        <v>2584</v>
      </c>
      <c r="D1011" s="187"/>
      <c r="E1011" s="187"/>
      <c r="F1011" s="189">
        <v>2300</v>
      </c>
      <c r="G1011" s="197" t="s">
        <v>343</v>
      </c>
    </row>
    <row r="1012" spans="1:11">
      <c r="A1012" s="186" t="str">
        <f>B1012&amp;"_"&amp;COUNTIF($B$2:B1012,B1012)</f>
        <v>2584_2</v>
      </c>
      <c r="B1012" s="195">
        <v>2584</v>
      </c>
      <c r="D1012" s="187"/>
      <c r="E1012" s="187"/>
      <c r="F1012" s="189">
        <v>250</v>
      </c>
      <c r="G1012" s="197" t="s">
        <v>344</v>
      </c>
    </row>
    <row r="1013" spans="1:11">
      <c r="A1013" s="186" t="str">
        <f>B1013&amp;"_"&amp;COUNTIF($B$2:B1013,B1013)</f>
        <v>2584_3</v>
      </c>
      <c r="B1013" s="195">
        <v>2584</v>
      </c>
      <c r="D1013" s="187"/>
      <c r="E1013" s="187"/>
      <c r="F1013" s="189">
        <v>450</v>
      </c>
      <c r="G1013" s="197" t="s">
        <v>437</v>
      </c>
    </row>
    <row r="1014" spans="1:11">
      <c r="A1014" s="186" t="str">
        <f>B1014&amp;"_"&amp;COUNTIF($B$2:B1014,B1014)</f>
        <v>2584_4</v>
      </c>
      <c r="B1014" s="195">
        <v>2584</v>
      </c>
      <c r="D1014" s="187"/>
      <c r="E1014" s="187"/>
      <c r="F1014" s="189">
        <v>1</v>
      </c>
      <c r="G1014" s="197" t="s">
        <v>175</v>
      </c>
    </row>
    <row r="1015" spans="1:11">
      <c r="A1015" s="186" t="str">
        <f>B1015&amp;"_"&amp;COUNTIF($B$2:B1015,B1015)</f>
        <v>2584_5</v>
      </c>
      <c r="B1015" s="195">
        <v>2584</v>
      </c>
      <c r="D1015" s="187"/>
      <c r="E1015" s="187"/>
      <c r="F1015" s="189">
        <v>40</v>
      </c>
      <c r="G1015" s="197" t="s">
        <v>663</v>
      </c>
    </row>
    <row r="1016" spans="1:11">
      <c r="A1016" s="186" t="str">
        <f>B1016&amp;"_"&amp;COUNTIF($B$2:B1016,B1016)</f>
        <v>2584_6</v>
      </c>
      <c r="B1016" s="195">
        <v>2584</v>
      </c>
      <c r="D1016" s="187"/>
      <c r="E1016" s="187"/>
      <c r="F1016" s="189">
        <v>20</v>
      </c>
      <c r="G1016" s="197" t="s">
        <v>642</v>
      </c>
    </row>
    <row r="1017" spans="1:11">
      <c r="A1017" s="186" t="str">
        <f>B1017&amp;"_"&amp;COUNTIF($B$2:B1017,B1017)</f>
        <v>2584_7</v>
      </c>
      <c r="B1017" s="195">
        <v>2584</v>
      </c>
      <c r="F1017" s="189">
        <v>12</v>
      </c>
      <c r="G1017" s="197" t="s">
        <v>664</v>
      </c>
    </row>
    <row r="1018" spans="1:11">
      <c r="A1018" s="186" t="str">
        <f>B1018&amp;"_"&amp;COUNTIF($B$2:B1018,B1018)</f>
        <v>2584_8</v>
      </c>
      <c r="B1018" s="195">
        <v>2584</v>
      </c>
      <c r="C1018" s="195">
        <v>18</v>
      </c>
      <c r="D1018" s="195" t="s">
        <v>665</v>
      </c>
      <c r="F1018" s="189">
        <v>20</v>
      </c>
      <c r="G1018" s="197" t="s">
        <v>666</v>
      </c>
      <c r="H1018" s="195">
        <v>9</v>
      </c>
      <c r="J1018" s="191">
        <v>39552</v>
      </c>
      <c r="K1018" s="195" t="s">
        <v>27</v>
      </c>
    </row>
    <row r="1019" spans="1:11">
      <c r="A1019" s="186" t="str">
        <f>B1019&amp;"_"&amp;COUNTIF($B$2:B1019,B1019)</f>
        <v>2585_1</v>
      </c>
      <c r="B1019" s="195">
        <v>2585</v>
      </c>
      <c r="E1019" s="196">
        <v>1350</v>
      </c>
      <c r="G1019" s="197" t="s">
        <v>44</v>
      </c>
    </row>
    <row r="1020" spans="1:11">
      <c r="A1020" s="186" t="str">
        <f>B1020&amp;"_"&amp;COUNTIF($B$2:B1020,B1020)</f>
        <v>2585_2</v>
      </c>
      <c r="B1020" s="195">
        <v>2585</v>
      </c>
      <c r="E1020" s="196">
        <v>725</v>
      </c>
      <c r="G1020" s="197" t="s">
        <v>45</v>
      </c>
    </row>
    <row r="1021" spans="1:11">
      <c r="A1021" s="186" t="str">
        <f>B1021&amp;"_"&amp;COUNTIF($B$2:B1021,B1021)</f>
        <v>2585_3</v>
      </c>
      <c r="B1021" s="195">
        <v>2585</v>
      </c>
      <c r="E1021" s="199">
        <v>100</v>
      </c>
      <c r="G1021" s="197" t="s">
        <v>46</v>
      </c>
    </row>
    <row r="1022" spans="1:11">
      <c r="A1022" s="186" t="str">
        <f>B1022&amp;"_"&amp;COUNTIF($B$2:B1022,B1022)</f>
        <v>2585_4</v>
      </c>
      <c r="B1022" s="195">
        <v>2585</v>
      </c>
      <c r="E1022" s="199">
        <v>60</v>
      </c>
      <c r="G1022" s="197" t="s">
        <v>47</v>
      </c>
    </row>
    <row r="1023" spans="1:11">
      <c r="A1023" s="186" t="str">
        <f>B1023&amp;"_"&amp;COUNTIF($B$2:B1023,B1023)</f>
        <v>2585_5</v>
      </c>
      <c r="B1023" s="195">
        <v>2585</v>
      </c>
      <c r="C1023" s="195">
        <v>1</v>
      </c>
      <c r="D1023" s="195">
        <v>540006792</v>
      </c>
      <c r="E1023" s="196">
        <v>265.85000000000002</v>
      </c>
      <c r="G1023" s="197" t="s">
        <v>154</v>
      </c>
      <c r="J1023" s="191" t="s">
        <v>667</v>
      </c>
    </row>
    <row r="1024" spans="1:11">
      <c r="A1024" s="186" t="str">
        <f>B1024&amp;"_"&amp;COUNTIF($B$2:B1024,B1024)</f>
        <v>2586_1</v>
      </c>
      <c r="B1024" s="195">
        <v>2586</v>
      </c>
      <c r="C1024" s="195">
        <v>1</v>
      </c>
      <c r="D1024" s="195">
        <v>540006792</v>
      </c>
      <c r="E1024" s="196">
        <v>3396.8</v>
      </c>
      <c r="G1024" s="197" t="s">
        <v>50</v>
      </c>
      <c r="J1024" s="191" t="s">
        <v>668</v>
      </c>
    </row>
    <row r="1025" spans="1:12">
      <c r="A1025" s="186" t="str">
        <f>B1025&amp;"_"&amp;COUNTIF($B$2:B1025,B1025)</f>
        <v>2587_1</v>
      </c>
      <c r="B1025" s="195">
        <v>2587</v>
      </c>
      <c r="C1025" s="195">
        <v>7</v>
      </c>
      <c r="E1025" s="195" t="s">
        <v>669</v>
      </c>
      <c r="F1025" s="189">
        <v>6</v>
      </c>
      <c r="G1025" s="197" t="s">
        <v>569</v>
      </c>
      <c r="H1025" s="195">
        <v>1</v>
      </c>
      <c r="I1025" s="200"/>
      <c r="J1025" s="191">
        <v>39553</v>
      </c>
      <c r="K1025" s="195" t="s">
        <v>33</v>
      </c>
      <c r="L1025" s="195" t="s">
        <v>74</v>
      </c>
    </row>
    <row r="1026" spans="1:12">
      <c r="A1026" s="186" t="str">
        <f>B1026&amp;"_"&amp;COUNTIF($B$2:B1026,B1026)</f>
        <v>2588_1</v>
      </c>
      <c r="B1026" s="195">
        <v>2588</v>
      </c>
      <c r="E1026" s="187" t="s">
        <v>19</v>
      </c>
      <c r="F1026" s="189">
        <v>6</v>
      </c>
      <c r="G1026" s="190" t="s">
        <v>241</v>
      </c>
      <c r="I1026" s="200"/>
    </row>
    <row r="1027" spans="1:12">
      <c r="A1027" s="186" t="str">
        <f>B1027&amp;"_"&amp;COUNTIF($B$2:B1027,B1027)</f>
        <v>2588_2</v>
      </c>
      <c r="B1027" s="195">
        <v>2588</v>
      </c>
      <c r="C1027" s="195">
        <v>1</v>
      </c>
      <c r="D1027" s="195" t="s">
        <v>626</v>
      </c>
      <c r="E1027" s="187" t="s">
        <v>22</v>
      </c>
      <c r="F1027" s="189">
        <v>6</v>
      </c>
      <c r="G1027" s="190" t="s">
        <v>242</v>
      </c>
      <c r="H1027" s="195">
        <v>3</v>
      </c>
      <c r="I1027" s="200"/>
      <c r="J1027" s="191">
        <v>39554</v>
      </c>
      <c r="K1027" s="195" t="s">
        <v>27</v>
      </c>
    </row>
    <row r="1028" spans="1:12">
      <c r="A1028" s="186" t="str">
        <f>B1028&amp;"_"&amp;COUNTIF($B$2:B1028,B1028)</f>
        <v>2589_1</v>
      </c>
      <c r="B1028" s="195">
        <v>2589</v>
      </c>
      <c r="C1028" s="195">
        <v>1</v>
      </c>
      <c r="D1028" s="187" t="s">
        <v>658</v>
      </c>
      <c r="E1028" s="187"/>
      <c r="F1028" s="189">
        <v>6</v>
      </c>
      <c r="G1028" s="190" t="s">
        <v>659</v>
      </c>
      <c r="H1028" s="195">
        <v>6</v>
      </c>
      <c r="J1028" s="191">
        <v>39554</v>
      </c>
      <c r="K1028" s="195" t="s">
        <v>27</v>
      </c>
    </row>
    <row r="1029" spans="1:12">
      <c r="A1029" s="186" t="str">
        <f>B1029&amp;"_"&amp;COUNTIF($B$2:B1029,B1029)</f>
        <v>2590_1</v>
      </c>
      <c r="B1029" s="195">
        <v>2590</v>
      </c>
      <c r="C1029" s="195">
        <v>1</v>
      </c>
      <c r="D1029" s="187" t="s">
        <v>658</v>
      </c>
      <c r="E1029" s="187"/>
      <c r="F1029" s="189">
        <v>1</v>
      </c>
      <c r="G1029" s="190" t="s">
        <v>670</v>
      </c>
      <c r="H1029" s="195">
        <v>1</v>
      </c>
      <c r="I1029" s="200"/>
      <c r="J1029" s="191">
        <v>39554</v>
      </c>
      <c r="K1029" s="195" t="s">
        <v>27</v>
      </c>
    </row>
    <row r="1030" spans="1:12">
      <c r="A1030" s="186" t="str">
        <f>B1030&amp;"_"&amp;COUNTIF($B$2:B1030,B1030)</f>
        <v>2591_1</v>
      </c>
      <c r="B1030" s="195">
        <v>2591</v>
      </c>
      <c r="C1030" s="195">
        <v>1</v>
      </c>
      <c r="D1030" s="195">
        <v>540015635</v>
      </c>
      <c r="F1030" s="189">
        <v>2</v>
      </c>
      <c r="G1030" s="197" t="s">
        <v>59</v>
      </c>
      <c r="H1030" s="195">
        <v>2</v>
      </c>
      <c r="J1030" s="191">
        <v>39556</v>
      </c>
      <c r="K1030" s="195" t="s">
        <v>27</v>
      </c>
    </row>
    <row r="1031" spans="1:12">
      <c r="A1031" s="186" t="str">
        <f>B1031&amp;"_"&amp;COUNTIF($B$2:B1031,B1031)</f>
        <v>2592_1</v>
      </c>
      <c r="B1031" s="195">
        <v>2592</v>
      </c>
      <c r="C1031" s="195">
        <v>1</v>
      </c>
      <c r="D1031" s="195">
        <v>540016110</v>
      </c>
      <c r="F1031" s="189">
        <v>35</v>
      </c>
      <c r="G1031" s="197" t="s">
        <v>656</v>
      </c>
      <c r="H1031" s="195">
        <v>1</v>
      </c>
      <c r="I1031" s="200"/>
      <c r="J1031" s="191">
        <v>39556</v>
      </c>
      <c r="K1031" s="195" t="s">
        <v>27</v>
      </c>
    </row>
    <row r="1032" spans="1:12">
      <c r="A1032" s="186" t="str">
        <f>B1032&amp;"_"&amp;COUNTIF($B$2:B1032,B1032)</f>
        <v>2593_1</v>
      </c>
      <c r="B1032" s="195">
        <v>2593</v>
      </c>
      <c r="C1032" s="195">
        <v>1</v>
      </c>
      <c r="D1032" s="195">
        <v>540016528</v>
      </c>
      <c r="F1032" s="189">
        <v>9</v>
      </c>
      <c r="G1032" s="197" t="s">
        <v>657</v>
      </c>
      <c r="H1032" s="195">
        <v>11</v>
      </c>
      <c r="J1032" s="191">
        <v>39556</v>
      </c>
      <c r="K1032" s="195" t="s">
        <v>27</v>
      </c>
    </row>
    <row r="1033" spans="1:12">
      <c r="A1033" s="186" t="str">
        <f>B1033&amp;"_"&amp;COUNTIF($B$2:B1033,B1033)</f>
        <v>2594_1</v>
      </c>
      <c r="B1033" s="195">
        <v>2594</v>
      </c>
      <c r="E1033" s="195" t="s">
        <v>671</v>
      </c>
      <c r="F1033" s="189">
        <v>1</v>
      </c>
      <c r="G1033" s="197" t="s">
        <v>359</v>
      </c>
    </row>
    <row r="1034" spans="1:12">
      <c r="A1034" s="186" t="str">
        <f>B1034&amp;"_"&amp;COUNTIF($B$2:B1034,B1034)</f>
        <v>2594_2</v>
      </c>
      <c r="B1034" s="195">
        <v>2594</v>
      </c>
      <c r="C1034" s="195">
        <v>7</v>
      </c>
      <c r="E1034" s="195" t="s">
        <v>672</v>
      </c>
      <c r="F1034" s="189">
        <v>8</v>
      </c>
      <c r="G1034" s="197" t="s">
        <v>569</v>
      </c>
      <c r="H1034" s="195">
        <v>1</v>
      </c>
      <c r="I1034" s="200"/>
      <c r="J1034" s="191">
        <v>39556</v>
      </c>
      <c r="K1034" s="195" t="s">
        <v>33</v>
      </c>
      <c r="L1034" s="195" t="s">
        <v>74</v>
      </c>
    </row>
    <row r="1035" spans="1:12">
      <c r="A1035" s="186" t="str">
        <f>B1035&amp;"_"&amp;COUNTIF($B$2:B1035,B1035)</f>
        <v>2595_1</v>
      </c>
      <c r="B1035" s="195">
        <v>2595</v>
      </c>
      <c r="C1035" s="195">
        <v>1</v>
      </c>
      <c r="D1035" s="195">
        <v>540016528</v>
      </c>
      <c r="F1035" s="189">
        <v>3</v>
      </c>
      <c r="G1035" s="197" t="s">
        <v>657</v>
      </c>
      <c r="H1035" s="195">
        <v>3</v>
      </c>
      <c r="J1035" s="191">
        <v>39560</v>
      </c>
      <c r="K1035" s="195" t="s">
        <v>27</v>
      </c>
    </row>
    <row r="1036" spans="1:12">
      <c r="A1036" s="186" t="str">
        <f>B1036&amp;"_"&amp;COUNTIF($B$2:B1036,B1036)</f>
        <v>2596_1</v>
      </c>
      <c r="B1036" s="195">
        <v>2596</v>
      </c>
      <c r="E1036" s="187" t="s">
        <v>39</v>
      </c>
      <c r="F1036" s="189">
        <v>4</v>
      </c>
      <c r="G1036" s="190" t="s">
        <v>262</v>
      </c>
    </row>
    <row r="1037" spans="1:12">
      <c r="A1037" s="186" t="str">
        <f>B1037&amp;"_"&amp;COUNTIF($B$2:B1037,B1037)</f>
        <v>2596_2</v>
      </c>
      <c r="B1037" s="195">
        <v>2596</v>
      </c>
      <c r="E1037" s="187" t="s">
        <v>41</v>
      </c>
      <c r="F1037" s="189">
        <v>4</v>
      </c>
      <c r="G1037" s="190" t="s">
        <v>263</v>
      </c>
      <c r="I1037" s="200"/>
    </row>
    <row r="1038" spans="1:12">
      <c r="A1038" s="186" t="str">
        <f>B1038&amp;"_"&amp;COUNTIF($B$2:B1038,B1038)</f>
        <v>2596_3</v>
      </c>
      <c r="B1038" s="195">
        <v>2596</v>
      </c>
      <c r="E1038" s="187" t="s">
        <v>19</v>
      </c>
      <c r="F1038" s="189">
        <v>4</v>
      </c>
      <c r="G1038" s="190" t="s">
        <v>241</v>
      </c>
      <c r="I1038" s="200"/>
    </row>
    <row r="1039" spans="1:12">
      <c r="A1039" s="186" t="str">
        <f>B1039&amp;"_"&amp;COUNTIF($B$2:B1039,B1039)</f>
        <v>2596_4</v>
      </c>
      <c r="B1039" s="195">
        <v>2596</v>
      </c>
      <c r="C1039" s="195">
        <v>1</v>
      </c>
      <c r="D1039" s="195" t="s">
        <v>626</v>
      </c>
      <c r="E1039" s="187" t="s">
        <v>22</v>
      </c>
      <c r="F1039" s="189">
        <v>4</v>
      </c>
      <c r="G1039" s="190" t="s">
        <v>242</v>
      </c>
      <c r="H1039" s="195">
        <v>4</v>
      </c>
      <c r="I1039" s="200"/>
      <c r="J1039" s="191">
        <v>39561</v>
      </c>
      <c r="K1039" s="195" t="s">
        <v>27</v>
      </c>
    </row>
    <row r="1040" spans="1:12">
      <c r="A1040" s="186" t="str">
        <f>B1040&amp;"_"&amp;COUNTIF($B$2:B1040,B1040)</f>
        <v>2597_1</v>
      </c>
      <c r="B1040" s="195">
        <v>2597</v>
      </c>
      <c r="C1040" s="195">
        <v>1</v>
      </c>
      <c r="D1040" s="195">
        <v>540016110</v>
      </c>
      <c r="F1040" s="189">
        <v>56</v>
      </c>
      <c r="G1040" s="197" t="s">
        <v>656</v>
      </c>
      <c r="H1040" s="195">
        <v>1</v>
      </c>
      <c r="I1040" s="200"/>
      <c r="J1040" s="191">
        <v>39561</v>
      </c>
      <c r="K1040" s="195" t="s">
        <v>27</v>
      </c>
    </row>
    <row r="1041" spans="1:13">
      <c r="A1041" s="186" t="str">
        <f>B1041&amp;"_"&amp;COUNTIF($B$2:B1041,B1041)</f>
        <v>2598_1</v>
      </c>
      <c r="B1041" s="195">
        <v>2598</v>
      </c>
      <c r="C1041" s="195">
        <v>1</v>
      </c>
      <c r="D1041" s="195">
        <v>540016528</v>
      </c>
      <c r="F1041" s="189">
        <v>6</v>
      </c>
      <c r="G1041" s="197" t="s">
        <v>657</v>
      </c>
      <c r="H1041" s="195">
        <v>7</v>
      </c>
      <c r="J1041" s="191">
        <v>39561</v>
      </c>
      <c r="K1041" s="195" t="s">
        <v>27</v>
      </c>
    </row>
    <row r="1042" spans="1:13">
      <c r="A1042" s="186" t="str">
        <f>B1042&amp;"_"&amp;COUNTIF($B$2:B1042,B1042)</f>
        <v>2599_1</v>
      </c>
      <c r="B1042" s="195">
        <v>2599</v>
      </c>
      <c r="D1042" s="187"/>
      <c r="E1042" s="187" t="s">
        <v>673</v>
      </c>
      <c r="F1042" s="189">
        <v>18</v>
      </c>
      <c r="G1042" s="190" t="s">
        <v>674</v>
      </c>
      <c r="H1042" s="187"/>
      <c r="I1042" s="187"/>
      <c r="M1042" s="192">
        <v>1238.04</v>
      </c>
    </row>
    <row r="1043" spans="1:13">
      <c r="A1043" s="186" t="str">
        <f>B1043&amp;"_"&amp;COUNTIF($B$2:B1043,B1043)</f>
        <v>2599_2</v>
      </c>
      <c r="B1043" s="195">
        <v>2599</v>
      </c>
      <c r="C1043" s="195">
        <v>11</v>
      </c>
      <c r="D1043" s="187" t="s">
        <v>278</v>
      </c>
      <c r="E1043" s="196">
        <v>300</v>
      </c>
      <c r="F1043" s="189">
        <v>1</v>
      </c>
      <c r="G1043" s="197" t="s">
        <v>675</v>
      </c>
      <c r="H1043" s="195">
        <v>1</v>
      </c>
      <c r="I1043" s="200"/>
      <c r="J1043" s="191">
        <v>39562</v>
      </c>
      <c r="K1043" s="195" t="s">
        <v>27</v>
      </c>
      <c r="M1043" s="192">
        <v>300</v>
      </c>
    </row>
    <row r="1044" spans="1:13">
      <c r="A1044" s="186" t="str">
        <f>B1044&amp;"_"&amp;COUNTIF($B$2:B1044,B1044)</f>
        <v>2600_1</v>
      </c>
      <c r="B1044" s="195">
        <v>2600</v>
      </c>
      <c r="C1044" s="195">
        <v>5</v>
      </c>
      <c r="D1044" s="195">
        <v>270188623</v>
      </c>
      <c r="F1044" s="189">
        <v>1</v>
      </c>
      <c r="G1044" s="197" t="s">
        <v>676</v>
      </c>
      <c r="I1044" s="200"/>
      <c r="J1044" s="191">
        <v>39562</v>
      </c>
      <c r="K1044" s="195" t="s">
        <v>27</v>
      </c>
      <c r="M1044" s="192">
        <v>400</v>
      </c>
    </row>
    <row r="1045" spans="1:13">
      <c r="A1045" s="186" t="str">
        <f>B1045&amp;"_"&amp;COUNTIF($B$2:B1045,B1045)</f>
        <v>2601_1</v>
      </c>
      <c r="B1045" s="195">
        <v>2601</v>
      </c>
      <c r="E1045" s="187" t="s">
        <v>19</v>
      </c>
      <c r="F1045" s="189">
        <v>2</v>
      </c>
      <c r="G1045" s="190" t="s">
        <v>241</v>
      </c>
      <c r="I1045" s="200"/>
    </row>
    <row r="1046" spans="1:13">
      <c r="A1046" s="186" t="str">
        <f>B1046&amp;"_"&amp;COUNTIF($B$2:B1046,B1046)</f>
        <v>2601_2</v>
      </c>
      <c r="B1046" s="195">
        <v>2601</v>
      </c>
      <c r="C1046" s="195">
        <v>1</v>
      </c>
      <c r="D1046" s="195" t="s">
        <v>626</v>
      </c>
      <c r="E1046" s="187" t="s">
        <v>22</v>
      </c>
      <c r="F1046" s="189">
        <v>2</v>
      </c>
      <c r="G1046" s="190" t="s">
        <v>242</v>
      </c>
      <c r="H1046" s="195">
        <v>1</v>
      </c>
      <c r="I1046" s="200"/>
      <c r="J1046" s="191">
        <v>39563</v>
      </c>
      <c r="K1046" s="195" t="s">
        <v>27</v>
      </c>
    </row>
    <row r="1047" spans="1:13">
      <c r="A1047" s="186" t="str">
        <f>B1047&amp;"_"&amp;COUNTIF($B$2:B1047,B1047)</f>
        <v>2602_1</v>
      </c>
      <c r="B1047" s="195">
        <v>2602</v>
      </c>
      <c r="E1047" s="187" t="s">
        <v>19</v>
      </c>
      <c r="F1047" s="189">
        <v>2</v>
      </c>
      <c r="G1047" s="190" t="s">
        <v>241</v>
      </c>
      <c r="I1047" s="200"/>
    </row>
    <row r="1048" spans="1:13">
      <c r="A1048" s="186" t="str">
        <f>B1048&amp;"_"&amp;COUNTIF($B$2:B1048,B1048)</f>
        <v>2602_2</v>
      </c>
      <c r="B1048" s="195">
        <v>2602</v>
      </c>
      <c r="C1048" s="195">
        <v>1</v>
      </c>
      <c r="D1048" s="195" t="s">
        <v>626</v>
      </c>
      <c r="E1048" s="187" t="s">
        <v>22</v>
      </c>
      <c r="F1048" s="189">
        <v>2</v>
      </c>
      <c r="G1048" s="190" t="s">
        <v>242</v>
      </c>
      <c r="H1048" s="195">
        <v>1</v>
      </c>
      <c r="I1048" s="200"/>
      <c r="J1048" s="191">
        <v>39563</v>
      </c>
      <c r="K1048" s="195" t="s">
        <v>27</v>
      </c>
    </row>
    <row r="1049" spans="1:13">
      <c r="A1049" s="186" t="str">
        <f>B1049&amp;"_"&amp;COUNTIF($B$2:B1049,B1049)</f>
        <v>2603_1</v>
      </c>
      <c r="B1049" s="195">
        <v>2603</v>
      </c>
      <c r="C1049" s="195">
        <v>1</v>
      </c>
      <c r="D1049" s="195">
        <v>540016110</v>
      </c>
      <c r="F1049" s="189">
        <v>56</v>
      </c>
      <c r="G1049" s="197" t="s">
        <v>677</v>
      </c>
      <c r="H1049" s="195">
        <v>1</v>
      </c>
      <c r="I1049" s="200"/>
      <c r="J1049" s="191">
        <v>39563</v>
      </c>
      <c r="K1049" s="195" t="s">
        <v>27</v>
      </c>
    </row>
    <row r="1050" spans="1:13">
      <c r="A1050" s="186" t="str">
        <f>B1050&amp;"_"&amp;COUNTIF($B$2:B1050,B1050)</f>
        <v>2604_1</v>
      </c>
      <c r="B1050" s="195">
        <v>2604</v>
      </c>
      <c r="C1050" s="195">
        <v>1</v>
      </c>
      <c r="D1050" s="195">
        <v>540016528</v>
      </c>
      <c r="F1050" s="189">
        <v>12</v>
      </c>
      <c r="G1050" s="197" t="s">
        <v>657</v>
      </c>
      <c r="H1050" s="195">
        <v>14</v>
      </c>
      <c r="J1050" s="191">
        <v>39563</v>
      </c>
      <c r="K1050" s="195" t="s">
        <v>27</v>
      </c>
    </row>
    <row r="1051" spans="1:13">
      <c r="A1051" s="186" t="str">
        <f>B1051&amp;"_"&amp;COUNTIF($B$2:B1051,B1051)</f>
        <v>2605_1</v>
      </c>
      <c r="B1051" s="195">
        <v>2605</v>
      </c>
      <c r="E1051" s="187" t="s">
        <v>19</v>
      </c>
      <c r="F1051" s="189">
        <v>2</v>
      </c>
      <c r="G1051" s="190" t="s">
        <v>241</v>
      </c>
      <c r="I1051" s="200"/>
    </row>
    <row r="1052" spans="1:13">
      <c r="A1052" s="186" t="str">
        <f>B1052&amp;"_"&amp;COUNTIF($B$2:B1052,B1052)</f>
        <v>2605_2</v>
      </c>
      <c r="B1052" s="195">
        <v>2605</v>
      </c>
      <c r="C1052" s="195">
        <v>1</v>
      </c>
      <c r="D1052" s="195" t="s">
        <v>626</v>
      </c>
      <c r="E1052" s="187" t="s">
        <v>22</v>
      </c>
      <c r="F1052" s="189">
        <v>2</v>
      </c>
      <c r="G1052" s="190" t="s">
        <v>242</v>
      </c>
      <c r="H1052" s="195">
        <v>1</v>
      </c>
      <c r="I1052" s="200"/>
      <c r="J1052" s="191">
        <v>39567</v>
      </c>
      <c r="K1052" s="195" t="s">
        <v>27</v>
      </c>
    </row>
    <row r="1053" spans="1:13">
      <c r="A1053" s="186" t="str">
        <f>B1053&amp;"_"&amp;COUNTIF($B$2:B1053,B1053)</f>
        <v>2606_1</v>
      </c>
      <c r="B1053" s="195">
        <v>2606</v>
      </c>
      <c r="C1053" s="195">
        <v>1</v>
      </c>
      <c r="D1053" s="195">
        <v>540016110</v>
      </c>
      <c r="F1053" s="189">
        <v>56</v>
      </c>
      <c r="G1053" s="197" t="s">
        <v>656</v>
      </c>
      <c r="H1053" s="195">
        <v>1</v>
      </c>
      <c r="I1053" s="200"/>
      <c r="J1053" s="191">
        <v>39567</v>
      </c>
      <c r="K1053" s="195" t="s">
        <v>27</v>
      </c>
    </row>
    <row r="1054" spans="1:13">
      <c r="A1054" s="186" t="str">
        <f>B1054&amp;"_"&amp;COUNTIF($B$2:B1054,B1054)</f>
        <v>2607_1</v>
      </c>
      <c r="B1054" s="195">
        <v>2607</v>
      </c>
      <c r="F1054" s="189">
        <v>1</v>
      </c>
      <c r="G1054" s="197" t="s">
        <v>678</v>
      </c>
      <c r="I1054" s="200"/>
      <c r="M1054" s="192">
        <v>750</v>
      </c>
    </row>
    <row r="1055" spans="1:13">
      <c r="A1055" s="186" t="str">
        <f>B1055&amp;"_"&amp;COUNTIF($B$2:B1055,B1055)</f>
        <v>2607_2</v>
      </c>
      <c r="B1055" s="195">
        <v>2607</v>
      </c>
      <c r="C1055" s="195">
        <v>1</v>
      </c>
      <c r="D1055" s="195">
        <v>540016923</v>
      </c>
      <c r="F1055" s="189">
        <v>1</v>
      </c>
      <c r="G1055" s="197" t="s">
        <v>679</v>
      </c>
      <c r="H1055" s="195">
        <v>2</v>
      </c>
      <c r="I1055" s="200"/>
      <c r="J1055" s="191">
        <v>39567</v>
      </c>
      <c r="K1055" s="195" t="s">
        <v>27</v>
      </c>
      <c r="M1055" s="192">
        <v>700</v>
      </c>
    </row>
    <row r="1056" spans="1:13">
      <c r="A1056" s="186" t="str">
        <f>B1056&amp;"_"&amp;COUNTIF($B$2:B1056,B1056)</f>
        <v>2608_1</v>
      </c>
      <c r="B1056" s="195">
        <v>2608</v>
      </c>
      <c r="C1056" s="195">
        <v>1</v>
      </c>
      <c r="D1056" s="195">
        <v>540016528</v>
      </c>
      <c r="F1056" s="189">
        <v>6</v>
      </c>
      <c r="G1056" s="197" t="s">
        <v>657</v>
      </c>
      <c r="H1056" s="195">
        <v>7</v>
      </c>
      <c r="J1056" s="191">
        <v>39567</v>
      </c>
      <c r="K1056" s="195" t="s">
        <v>27</v>
      </c>
    </row>
    <row r="1057" spans="1:11">
      <c r="A1057" s="186" t="str">
        <f>B1057&amp;"_"&amp;COUNTIF($B$2:B1057,B1057)</f>
        <v>2609_1</v>
      </c>
      <c r="B1057" s="195">
        <v>2609</v>
      </c>
      <c r="C1057" s="195">
        <v>1</v>
      </c>
      <c r="D1057" s="195">
        <v>540016528</v>
      </c>
      <c r="F1057" s="189">
        <v>9</v>
      </c>
      <c r="G1057" s="197" t="s">
        <v>657</v>
      </c>
      <c r="H1057" s="195">
        <v>11</v>
      </c>
      <c r="J1057" s="191">
        <v>39569</v>
      </c>
      <c r="K1057" s="195" t="s">
        <v>27</v>
      </c>
    </row>
    <row r="1058" spans="1:11">
      <c r="A1058" s="186" t="str">
        <f>B1058&amp;"_"&amp;COUNTIF($B$2:B1058,B1058)</f>
        <v>2610_1</v>
      </c>
      <c r="B1058" s="195">
        <v>2610</v>
      </c>
      <c r="E1058" s="187" t="s">
        <v>19</v>
      </c>
      <c r="F1058" s="189">
        <v>2</v>
      </c>
      <c r="G1058" s="190" t="s">
        <v>241</v>
      </c>
      <c r="I1058" s="200"/>
    </row>
    <row r="1059" spans="1:11">
      <c r="A1059" s="186" t="str">
        <f>B1059&amp;"_"&amp;COUNTIF($B$2:B1059,B1059)</f>
        <v>2610_2</v>
      </c>
      <c r="B1059" s="195">
        <v>2610</v>
      </c>
      <c r="C1059" s="195">
        <v>1</v>
      </c>
      <c r="D1059" s="195" t="s">
        <v>626</v>
      </c>
      <c r="E1059" s="187" t="s">
        <v>22</v>
      </c>
      <c r="F1059" s="189">
        <v>2</v>
      </c>
      <c r="G1059" s="190" t="s">
        <v>242</v>
      </c>
      <c r="H1059" s="195">
        <v>1</v>
      </c>
      <c r="I1059" s="200"/>
      <c r="J1059" s="191">
        <v>39569</v>
      </c>
      <c r="K1059" s="195" t="s">
        <v>27</v>
      </c>
    </row>
    <row r="1060" spans="1:11">
      <c r="A1060" s="186" t="str">
        <f>B1060&amp;"_"&amp;COUNTIF($B$2:B1060,B1060)</f>
        <v>2611_1</v>
      </c>
      <c r="B1060" s="195">
        <v>2611</v>
      </c>
      <c r="C1060" s="195">
        <v>1</v>
      </c>
      <c r="D1060" s="195">
        <v>540016110</v>
      </c>
      <c r="F1060" s="189">
        <v>56</v>
      </c>
      <c r="G1060" s="197" t="s">
        <v>677</v>
      </c>
      <c r="H1060" s="195">
        <v>1</v>
      </c>
      <c r="I1060" s="200"/>
      <c r="J1060" s="191">
        <v>39569</v>
      </c>
      <c r="K1060" s="195" t="s">
        <v>27</v>
      </c>
    </row>
    <row r="1061" spans="1:11">
      <c r="A1061" s="186" t="str">
        <f>B1061&amp;"_"&amp;COUNTIF($B$2:B1061,B1061)</f>
        <v>2612_1</v>
      </c>
      <c r="B1061" s="195">
        <v>2612</v>
      </c>
      <c r="C1061" s="195">
        <v>1</v>
      </c>
      <c r="D1061" s="187" t="s">
        <v>658</v>
      </c>
      <c r="F1061" s="189">
        <v>3</v>
      </c>
      <c r="G1061" s="197" t="s">
        <v>657</v>
      </c>
      <c r="H1061" s="195">
        <v>3</v>
      </c>
      <c r="J1061" s="191">
        <v>39569</v>
      </c>
      <c r="K1061" s="195" t="s">
        <v>27</v>
      </c>
    </row>
    <row r="1062" spans="1:11">
      <c r="A1062" s="186" t="str">
        <f>B1062&amp;"_"&amp;COUNTIF($B$2:B1062,B1062)</f>
        <v>2613_1</v>
      </c>
      <c r="B1062" s="195">
        <v>2613</v>
      </c>
      <c r="E1062" s="187" t="s">
        <v>19</v>
      </c>
      <c r="F1062" s="189">
        <v>4</v>
      </c>
      <c r="G1062" s="190" t="s">
        <v>241</v>
      </c>
      <c r="I1062" s="200"/>
    </row>
    <row r="1063" spans="1:11">
      <c r="A1063" s="186" t="str">
        <f>B1063&amp;"_"&amp;COUNTIF($B$2:B1063,B1063)</f>
        <v>2613_2</v>
      </c>
      <c r="B1063" s="195">
        <v>2613</v>
      </c>
      <c r="C1063" s="195">
        <v>1</v>
      </c>
      <c r="D1063" s="195" t="s">
        <v>626</v>
      </c>
      <c r="E1063" s="187" t="s">
        <v>22</v>
      </c>
      <c r="F1063" s="189">
        <v>4</v>
      </c>
      <c r="G1063" s="190" t="s">
        <v>242</v>
      </c>
      <c r="H1063" s="195">
        <v>2</v>
      </c>
      <c r="I1063" s="200"/>
      <c r="J1063" s="191">
        <v>39569</v>
      </c>
      <c r="K1063" s="195" t="s">
        <v>27</v>
      </c>
    </row>
    <row r="1064" spans="1:11">
      <c r="A1064" s="186" t="str">
        <f>B1064&amp;"_"&amp;COUNTIF($B$2:B1064,B1064)</f>
        <v>2614_1</v>
      </c>
      <c r="B1064" s="195">
        <v>2614</v>
      </c>
      <c r="C1064" s="195">
        <v>1</v>
      </c>
      <c r="D1064" s="195">
        <v>540016110</v>
      </c>
      <c r="F1064" s="189">
        <v>38</v>
      </c>
      <c r="G1064" s="197" t="s">
        <v>637</v>
      </c>
      <c r="H1064" s="195">
        <v>1</v>
      </c>
      <c r="J1064" s="191">
        <v>39569</v>
      </c>
      <c r="K1064" s="195" t="s">
        <v>27</v>
      </c>
    </row>
    <row r="1065" spans="1:11">
      <c r="A1065" s="186" t="str">
        <f>B1065&amp;"_"&amp;COUNTIF($B$2:B1065,B1065)</f>
        <v>2615_1</v>
      </c>
      <c r="B1065" s="195">
        <v>2615</v>
      </c>
      <c r="C1065" s="195">
        <v>1</v>
      </c>
      <c r="D1065" s="187" t="s">
        <v>590</v>
      </c>
      <c r="E1065" s="187" t="s">
        <v>62</v>
      </c>
      <c r="F1065" s="189">
        <v>328</v>
      </c>
      <c r="G1065" s="190" t="s">
        <v>63</v>
      </c>
      <c r="H1065" s="195">
        <v>2</v>
      </c>
      <c r="J1065" s="191">
        <v>39569</v>
      </c>
      <c r="K1065" s="195" t="s">
        <v>27</v>
      </c>
    </row>
    <row r="1066" spans="1:11">
      <c r="A1066" s="186" t="str">
        <f>B1066&amp;"_"&amp;COUNTIF($B$2:B1066,B1066)</f>
        <v>2616_1</v>
      </c>
      <c r="B1066" s="195">
        <v>2616</v>
      </c>
      <c r="E1066" s="196">
        <v>675</v>
      </c>
      <c r="G1066" s="197" t="s">
        <v>44</v>
      </c>
    </row>
    <row r="1067" spans="1:11">
      <c r="A1067" s="186" t="str">
        <f>B1067&amp;"_"&amp;COUNTIF($B$2:B1067,B1067)</f>
        <v>2616_2</v>
      </c>
      <c r="B1067" s="195">
        <v>2616</v>
      </c>
      <c r="E1067" s="196">
        <v>362.5</v>
      </c>
      <c r="G1067" s="197" t="s">
        <v>45</v>
      </c>
    </row>
    <row r="1068" spans="1:11">
      <c r="A1068" s="186" t="str">
        <f>B1068&amp;"_"&amp;COUNTIF($B$2:B1068,B1068)</f>
        <v>2616_3</v>
      </c>
      <c r="B1068" s="195">
        <v>2616</v>
      </c>
      <c r="E1068" s="199">
        <v>50</v>
      </c>
      <c r="G1068" s="197" t="s">
        <v>46</v>
      </c>
    </row>
    <row r="1069" spans="1:11">
      <c r="A1069" s="186" t="str">
        <f>B1069&amp;"_"&amp;COUNTIF($B$2:B1069,B1069)</f>
        <v>2616_4</v>
      </c>
      <c r="B1069" s="195">
        <v>2616</v>
      </c>
      <c r="E1069" s="199">
        <v>30</v>
      </c>
      <c r="G1069" s="197" t="s">
        <v>47</v>
      </c>
    </row>
    <row r="1070" spans="1:11">
      <c r="A1070" s="186" t="str">
        <f>B1070&amp;"_"&amp;COUNTIF($B$2:B1070,B1070)</f>
        <v>2616_5</v>
      </c>
      <c r="B1070" s="195">
        <v>2616</v>
      </c>
      <c r="C1070" s="195">
        <v>1</v>
      </c>
      <c r="D1070" s="195">
        <v>540006792</v>
      </c>
      <c r="E1070" s="196">
        <v>125</v>
      </c>
      <c r="G1070" s="197" t="s">
        <v>154</v>
      </c>
      <c r="J1070" s="191" t="s">
        <v>680</v>
      </c>
    </row>
    <row r="1071" spans="1:11">
      <c r="A1071" s="186" t="str">
        <f>B1071&amp;"_"&amp;COUNTIF($B$2:B1071,B1071)</f>
        <v>2617_1</v>
      </c>
      <c r="B1071" s="195">
        <v>2617</v>
      </c>
      <c r="C1071" s="195">
        <v>1</v>
      </c>
      <c r="D1071" s="195">
        <v>540016110</v>
      </c>
      <c r="F1071" s="189">
        <v>56</v>
      </c>
      <c r="G1071" s="197" t="s">
        <v>656</v>
      </c>
      <c r="H1071" s="195">
        <v>1</v>
      </c>
      <c r="I1071" s="200"/>
      <c r="J1071" s="191">
        <v>39573</v>
      </c>
      <c r="K1071" s="195" t="s">
        <v>27</v>
      </c>
    </row>
    <row r="1072" spans="1:11">
      <c r="A1072" s="186" t="str">
        <f>B1072&amp;"_"&amp;COUNTIF($B$2:B1072,B1072)</f>
        <v>2618_1</v>
      </c>
      <c r="B1072" s="195">
        <v>2618</v>
      </c>
      <c r="E1072" s="187" t="s">
        <v>15</v>
      </c>
      <c r="F1072" s="189">
        <v>2</v>
      </c>
      <c r="G1072" s="190" t="s">
        <v>275</v>
      </c>
      <c r="I1072" s="200"/>
    </row>
    <row r="1073" spans="1:12">
      <c r="A1073" s="186" t="str">
        <f>B1073&amp;"_"&amp;COUNTIF($B$2:B1073,B1073)</f>
        <v>2618_2</v>
      </c>
      <c r="B1073" s="195">
        <v>2618</v>
      </c>
      <c r="C1073" s="195">
        <v>1</v>
      </c>
      <c r="D1073" s="195" t="s">
        <v>626</v>
      </c>
      <c r="E1073" s="187" t="s">
        <v>17</v>
      </c>
      <c r="F1073" s="189">
        <v>2</v>
      </c>
      <c r="G1073" s="190" t="s">
        <v>277</v>
      </c>
      <c r="H1073" s="195">
        <v>1</v>
      </c>
      <c r="I1073" s="200"/>
      <c r="J1073" s="191">
        <v>39573</v>
      </c>
      <c r="K1073" s="195" t="s">
        <v>27</v>
      </c>
    </row>
    <row r="1074" spans="1:12">
      <c r="A1074" s="186" t="str">
        <f>B1074&amp;"_"&amp;COUNTIF($B$2:B1074,B1074)</f>
        <v>2619_1</v>
      </c>
      <c r="B1074" s="195">
        <v>2619</v>
      </c>
      <c r="C1074" s="195">
        <v>1</v>
      </c>
      <c r="D1074" s="187" t="s">
        <v>658</v>
      </c>
      <c r="F1074" s="189">
        <v>7</v>
      </c>
      <c r="G1074" s="197" t="s">
        <v>657</v>
      </c>
      <c r="H1074" s="195">
        <v>7</v>
      </c>
      <c r="J1074" s="191">
        <v>39573</v>
      </c>
      <c r="K1074" s="195" t="s">
        <v>27</v>
      </c>
    </row>
    <row r="1075" spans="1:12">
      <c r="A1075" s="186" t="str">
        <f>B1075&amp;"_"&amp;COUNTIF($B$2:B1075,B1075)</f>
        <v>2620_1</v>
      </c>
      <c r="B1075" s="195">
        <v>2620</v>
      </c>
      <c r="C1075" s="195">
        <v>1</v>
      </c>
      <c r="D1075" s="187" t="s">
        <v>658</v>
      </c>
      <c r="F1075" s="189">
        <v>2</v>
      </c>
      <c r="G1075" s="197" t="s">
        <v>681</v>
      </c>
      <c r="H1075" s="195">
        <v>3</v>
      </c>
      <c r="J1075" s="191">
        <v>39573</v>
      </c>
      <c r="K1075" s="195" t="s">
        <v>27</v>
      </c>
    </row>
    <row r="1076" spans="1:12">
      <c r="A1076" s="186" t="str">
        <f>B1076&amp;"_"&amp;COUNTIF($B$2:B1076,B1076)</f>
        <v>2621_1</v>
      </c>
      <c r="B1076" s="195">
        <v>2621</v>
      </c>
      <c r="C1076" s="195">
        <v>1</v>
      </c>
      <c r="D1076" s="187" t="s">
        <v>658</v>
      </c>
      <c r="E1076" s="187"/>
      <c r="F1076" s="189">
        <v>4</v>
      </c>
      <c r="G1076" s="190" t="s">
        <v>682</v>
      </c>
      <c r="H1076" s="195">
        <v>3</v>
      </c>
      <c r="J1076" s="191">
        <v>39573</v>
      </c>
      <c r="K1076" s="195" t="s">
        <v>27</v>
      </c>
    </row>
    <row r="1077" spans="1:12">
      <c r="A1077" s="186" t="str">
        <f>B1077&amp;"_"&amp;COUNTIF($B$2:B1077,B1077)</f>
        <v>2622_1</v>
      </c>
      <c r="B1077" s="195">
        <v>2622</v>
      </c>
      <c r="C1077" s="195">
        <v>1</v>
      </c>
      <c r="D1077" s="187" t="s">
        <v>658</v>
      </c>
      <c r="E1077" s="187"/>
      <c r="F1077" s="189">
        <v>6</v>
      </c>
      <c r="G1077" s="190" t="s">
        <v>659</v>
      </c>
      <c r="H1077" s="195">
        <v>6</v>
      </c>
      <c r="J1077" s="191">
        <v>39573</v>
      </c>
      <c r="K1077" s="195" t="s">
        <v>27</v>
      </c>
    </row>
    <row r="1078" spans="1:12">
      <c r="A1078" s="186" t="str">
        <f>B1078&amp;"_"&amp;COUNTIF($B$2:B1078,B1078)</f>
        <v>2623_1</v>
      </c>
      <c r="B1078" s="195">
        <v>2623</v>
      </c>
      <c r="E1078" s="187" t="s">
        <v>19</v>
      </c>
      <c r="F1078" s="189">
        <v>8</v>
      </c>
      <c r="G1078" s="190" t="s">
        <v>241</v>
      </c>
      <c r="I1078" s="200"/>
    </row>
    <row r="1079" spans="1:12">
      <c r="A1079" s="186" t="str">
        <f>B1079&amp;"_"&amp;COUNTIF($B$2:B1079,B1079)</f>
        <v>2623_2</v>
      </c>
      <c r="B1079" s="195">
        <v>2623</v>
      </c>
      <c r="C1079" s="195">
        <v>1</v>
      </c>
      <c r="D1079" s="195" t="s">
        <v>626</v>
      </c>
      <c r="E1079" s="187" t="s">
        <v>22</v>
      </c>
      <c r="F1079" s="189">
        <v>8</v>
      </c>
      <c r="G1079" s="190" t="s">
        <v>242</v>
      </c>
      <c r="H1079" s="195">
        <v>4</v>
      </c>
      <c r="I1079" s="200"/>
      <c r="J1079" s="191">
        <v>39574</v>
      </c>
      <c r="K1079" s="195" t="s">
        <v>27</v>
      </c>
    </row>
    <row r="1080" spans="1:12">
      <c r="A1080" s="186" t="str">
        <f>B1080&amp;"_"&amp;COUNTIF($B$2:B1080,B1080)</f>
        <v>2624_1</v>
      </c>
      <c r="B1080" s="195">
        <v>2624</v>
      </c>
      <c r="C1080" s="195">
        <v>1</v>
      </c>
      <c r="D1080" s="187" t="s">
        <v>590</v>
      </c>
      <c r="E1080" s="187" t="s">
        <v>64</v>
      </c>
      <c r="F1080" s="189">
        <v>192</v>
      </c>
      <c r="G1080" s="190" t="s">
        <v>65</v>
      </c>
      <c r="H1080" s="195">
        <v>4</v>
      </c>
      <c r="J1080" s="191">
        <v>39574</v>
      </c>
      <c r="K1080" s="195" t="s">
        <v>27</v>
      </c>
    </row>
    <row r="1081" spans="1:12">
      <c r="A1081" s="186" t="str">
        <f>B1081&amp;"_"&amp;COUNTIF($B$2:B1081,B1081)</f>
        <v>2625_1</v>
      </c>
      <c r="B1081" s="195">
        <v>2625</v>
      </c>
      <c r="C1081" s="195">
        <v>1</v>
      </c>
      <c r="D1081" s="195">
        <v>540016110</v>
      </c>
      <c r="F1081" s="189">
        <v>56</v>
      </c>
      <c r="G1081" s="197" t="s">
        <v>656</v>
      </c>
      <c r="H1081" s="195">
        <v>1</v>
      </c>
      <c r="I1081" s="200"/>
      <c r="J1081" s="191">
        <v>39575</v>
      </c>
      <c r="K1081" s="195" t="s">
        <v>27</v>
      </c>
    </row>
    <row r="1082" spans="1:12">
      <c r="A1082" s="186" t="str">
        <f>B1082&amp;"_"&amp;COUNTIF($B$2:B1082,B1082)</f>
        <v>2626_1</v>
      </c>
      <c r="B1082" s="195">
        <v>2626</v>
      </c>
      <c r="C1082" s="195">
        <v>1</v>
      </c>
      <c r="D1082" s="187" t="s">
        <v>658</v>
      </c>
      <c r="F1082" s="189">
        <v>7</v>
      </c>
      <c r="G1082" s="197" t="s">
        <v>657</v>
      </c>
      <c r="H1082" s="195">
        <v>7</v>
      </c>
      <c r="J1082" s="191">
        <v>39575</v>
      </c>
      <c r="K1082" s="195" t="s">
        <v>27</v>
      </c>
    </row>
    <row r="1083" spans="1:12">
      <c r="A1083" s="186" t="str">
        <f>B1083&amp;"_"&amp;COUNTIF($B$2:B1083,B1083)</f>
        <v>2627_1</v>
      </c>
      <c r="B1083" s="195">
        <v>2627</v>
      </c>
      <c r="C1083" s="195">
        <v>1</v>
      </c>
      <c r="D1083" s="187" t="s">
        <v>658</v>
      </c>
      <c r="E1083" s="187"/>
      <c r="F1083" s="189">
        <v>7</v>
      </c>
      <c r="G1083" s="190" t="s">
        <v>682</v>
      </c>
      <c r="H1083" s="195">
        <v>7</v>
      </c>
      <c r="J1083" s="191">
        <v>39575</v>
      </c>
      <c r="K1083" s="195" t="s">
        <v>27</v>
      </c>
    </row>
    <row r="1084" spans="1:12">
      <c r="A1084" s="186" t="str">
        <f>B1084&amp;"_"&amp;COUNTIF($B$2:B1084,B1084)</f>
        <v>2628_1</v>
      </c>
      <c r="B1084" s="195">
        <v>2628</v>
      </c>
      <c r="C1084" s="195">
        <v>1</v>
      </c>
      <c r="D1084" s="187" t="s">
        <v>658</v>
      </c>
      <c r="E1084" s="187"/>
      <c r="F1084" s="189">
        <v>5</v>
      </c>
      <c r="G1084" s="190" t="s">
        <v>659</v>
      </c>
      <c r="H1084" s="195">
        <v>5</v>
      </c>
      <c r="J1084" s="191">
        <v>39575</v>
      </c>
      <c r="K1084" s="195" t="s">
        <v>27</v>
      </c>
    </row>
    <row r="1085" spans="1:12">
      <c r="A1085" s="186" t="str">
        <f>B1085&amp;"_"&amp;COUNTIF($B$2:B1085,B1085)</f>
        <v>2629_1</v>
      </c>
      <c r="B1085" s="195">
        <v>2629</v>
      </c>
      <c r="E1085" s="195" t="s">
        <v>683</v>
      </c>
      <c r="F1085" s="189">
        <v>1</v>
      </c>
      <c r="G1085" s="197" t="s">
        <v>359</v>
      </c>
    </row>
    <row r="1086" spans="1:12">
      <c r="A1086" s="186" t="str">
        <f>B1086&amp;"_"&amp;COUNTIF($B$2:B1086,B1086)</f>
        <v>2629_2</v>
      </c>
      <c r="B1086" s="195">
        <v>2629</v>
      </c>
      <c r="C1086" s="195">
        <v>7</v>
      </c>
      <c r="E1086" s="195" t="s">
        <v>684</v>
      </c>
      <c r="F1086" s="189">
        <v>11</v>
      </c>
      <c r="G1086" s="197" t="s">
        <v>569</v>
      </c>
      <c r="H1086" s="195">
        <v>1</v>
      </c>
      <c r="I1086" s="200"/>
      <c r="J1086" s="191">
        <v>39576</v>
      </c>
      <c r="K1086" s="195" t="s">
        <v>33</v>
      </c>
      <c r="L1086" s="195" t="s">
        <v>74</v>
      </c>
    </row>
    <row r="1087" spans="1:12">
      <c r="A1087" s="186" t="str">
        <f>B1087&amp;"_"&amp;COUNTIF($B$2:B1087,B1087)</f>
        <v>2630_1</v>
      </c>
      <c r="B1087" s="195">
        <v>2630</v>
      </c>
      <c r="C1087" s="195">
        <v>1</v>
      </c>
      <c r="D1087" s="187" t="s">
        <v>658</v>
      </c>
      <c r="F1087" s="189">
        <v>6</v>
      </c>
      <c r="G1087" s="197" t="s">
        <v>657</v>
      </c>
      <c r="H1087" s="195">
        <v>7</v>
      </c>
      <c r="J1087" s="191">
        <v>39576</v>
      </c>
      <c r="K1087" s="195" t="s">
        <v>27</v>
      </c>
    </row>
    <row r="1088" spans="1:12">
      <c r="A1088" s="186" t="str">
        <f>B1088&amp;"_"&amp;COUNTIF($B$2:B1088,B1088)</f>
        <v>2631_1</v>
      </c>
      <c r="B1088" s="195">
        <v>2631</v>
      </c>
      <c r="C1088" s="195">
        <v>1</v>
      </c>
      <c r="D1088" s="187" t="s">
        <v>658</v>
      </c>
      <c r="E1088" s="187"/>
      <c r="F1088" s="189">
        <v>6</v>
      </c>
      <c r="G1088" s="190" t="s">
        <v>682</v>
      </c>
      <c r="H1088" s="195">
        <v>7</v>
      </c>
      <c r="J1088" s="191">
        <v>39576</v>
      </c>
      <c r="K1088" s="195" t="s">
        <v>27</v>
      </c>
    </row>
    <row r="1089" spans="1:11">
      <c r="A1089" s="186" t="str">
        <f>B1089&amp;"_"&amp;COUNTIF($B$2:B1089,B1089)</f>
        <v>2632_1</v>
      </c>
      <c r="B1089" s="195">
        <v>2632</v>
      </c>
      <c r="C1089" s="195">
        <v>1</v>
      </c>
      <c r="D1089" s="187" t="s">
        <v>658</v>
      </c>
      <c r="E1089" s="187"/>
      <c r="F1089" s="189">
        <v>3</v>
      </c>
      <c r="G1089" s="190" t="s">
        <v>659</v>
      </c>
      <c r="H1089" s="195">
        <v>5</v>
      </c>
      <c r="J1089" s="191">
        <v>39577</v>
      </c>
      <c r="K1089" s="195" t="s">
        <v>27</v>
      </c>
    </row>
    <row r="1090" spans="1:11">
      <c r="A1090" s="186" t="str">
        <f>B1090&amp;"_"&amp;COUNTIF($B$2:B1090,B1090)</f>
        <v>2633_1</v>
      </c>
      <c r="B1090" s="195">
        <v>2633</v>
      </c>
      <c r="C1090" s="195">
        <v>1</v>
      </c>
      <c r="D1090" s="187" t="s">
        <v>658</v>
      </c>
      <c r="F1090" s="189">
        <v>6</v>
      </c>
      <c r="G1090" s="197" t="s">
        <v>657</v>
      </c>
      <c r="H1090" s="195">
        <v>7</v>
      </c>
      <c r="J1090" s="191">
        <v>39577</v>
      </c>
      <c r="K1090" s="195" t="s">
        <v>27</v>
      </c>
    </row>
    <row r="1091" spans="1:11">
      <c r="A1091" s="186" t="str">
        <f>B1091&amp;"_"&amp;COUNTIF($B$2:B1091,B1091)</f>
        <v>2634_1</v>
      </c>
      <c r="B1091" s="195">
        <v>2634</v>
      </c>
      <c r="C1091" s="195">
        <v>1</v>
      </c>
      <c r="D1091" s="187" t="s">
        <v>658</v>
      </c>
      <c r="E1091" s="187"/>
      <c r="F1091" s="189">
        <v>6</v>
      </c>
      <c r="G1091" s="190" t="s">
        <v>682</v>
      </c>
      <c r="H1091" s="195">
        <v>7</v>
      </c>
      <c r="J1091" s="191">
        <v>39577</v>
      </c>
      <c r="K1091" s="195" t="s">
        <v>27</v>
      </c>
    </row>
    <row r="1092" spans="1:11">
      <c r="A1092" s="186" t="str">
        <f>B1092&amp;"_"&amp;COUNTIF($B$2:B1092,B1092)</f>
        <v>2635_1</v>
      </c>
      <c r="B1092" s="195">
        <v>2635</v>
      </c>
      <c r="C1092" s="195">
        <v>1</v>
      </c>
      <c r="D1092" s="195">
        <v>540015635</v>
      </c>
      <c r="F1092" s="189">
        <v>2</v>
      </c>
      <c r="G1092" s="197" t="s">
        <v>59</v>
      </c>
      <c r="H1092" s="195">
        <v>2</v>
      </c>
      <c r="J1092" s="191">
        <v>39577</v>
      </c>
      <c r="K1092" s="195" t="s">
        <v>27</v>
      </c>
    </row>
    <row r="1093" spans="1:11">
      <c r="A1093" s="186" t="str">
        <f>B1093&amp;"_"&amp;COUNTIF($B$2:B1093,B1093)</f>
        <v>2636_1</v>
      </c>
      <c r="B1093" s="195">
        <v>2636</v>
      </c>
      <c r="C1093" s="195">
        <v>1</v>
      </c>
      <c r="D1093" s="187" t="s">
        <v>590</v>
      </c>
      <c r="E1093" s="187" t="s">
        <v>62</v>
      </c>
      <c r="F1093" s="189">
        <v>328</v>
      </c>
      <c r="G1093" s="190" t="s">
        <v>63</v>
      </c>
      <c r="H1093" s="195">
        <v>2</v>
      </c>
      <c r="J1093" s="191">
        <v>39580</v>
      </c>
      <c r="K1093" s="195" t="s">
        <v>27</v>
      </c>
    </row>
    <row r="1094" spans="1:11">
      <c r="A1094" s="186" t="str">
        <f>B1094&amp;"_"&amp;COUNTIF($B$2:B1094,B1094)</f>
        <v>2637_1</v>
      </c>
      <c r="B1094" s="195">
        <v>2637</v>
      </c>
      <c r="C1094" s="195">
        <v>1</v>
      </c>
      <c r="D1094" s="195">
        <v>540016110</v>
      </c>
      <c r="F1094" s="189">
        <v>56</v>
      </c>
      <c r="G1094" s="197" t="s">
        <v>656</v>
      </c>
      <c r="H1094" s="195">
        <v>1</v>
      </c>
      <c r="I1094" s="200"/>
      <c r="J1094" s="191">
        <v>39580</v>
      </c>
      <c r="K1094" s="195" t="s">
        <v>27</v>
      </c>
    </row>
    <row r="1095" spans="1:11">
      <c r="A1095" s="186" t="str">
        <f>B1095&amp;"_"&amp;COUNTIF($B$2:B1095,B1095)</f>
        <v>2638_1</v>
      </c>
      <c r="B1095" s="195">
        <v>2638</v>
      </c>
      <c r="C1095" s="195">
        <v>1</v>
      </c>
      <c r="D1095" s="187" t="s">
        <v>658</v>
      </c>
      <c r="F1095" s="189">
        <v>3</v>
      </c>
      <c r="G1095" s="197" t="s">
        <v>657</v>
      </c>
      <c r="H1095" s="195">
        <v>3</v>
      </c>
      <c r="J1095" s="191">
        <v>39580</v>
      </c>
      <c r="K1095" s="195" t="s">
        <v>27</v>
      </c>
    </row>
    <row r="1096" spans="1:11">
      <c r="A1096" s="186" t="str">
        <f>B1096&amp;"_"&amp;COUNTIF($B$2:B1096,B1096)</f>
        <v>2639_1</v>
      </c>
      <c r="B1096" s="195">
        <v>2639</v>
      </c>
      <c r="C1096" s="195">
        <v>1</v>
      </c>
      <c r="D1096" s="187" t="s">
        <v>658</v>
      </c>
      <c r="F1096" s="189">
        <v>6</v>
      </c>
      <c r="G1096" s="197" t="s">
        <v>657</v>
      </c>
      <c r="H1096" s="195">
        <v>7</v>
      </c>
      <c r="J1096" s="191">
        <v>39581</v>
      </c>
      <c r="K1096" s="195" t="s">
        <v>27</v>
      </c>
    </row>
    <row r="1097" spans="1:11">
      <c r="A1097" s="186" t="str">
        <f>B1097&amp;"_"&amp;COUNTIF($B$2:B1097,B1097)</f>
        <v>2640_1</v>
      </c>
      <c r="B1097" s="195">
        <v>2640</v>
      </c>
      <c r="E1097" s="187" t="s">
        <v>15</v>
      </c>
      <c r="F1097" s="189">
        <v>4</v>
      </c>
      <c r="G1097" s="190" t="s">
        <v>275</v>
      </c>
      <c r="I1097" s="200"/>
    </row>
    <row r="1098" spans="1:11">
      <c r="A1098" s="186" t="str">
        <f>B1098&amp;"_"&amp;COUNTIF($B$2:B1098,B1098)</f>
        <v>2640_2</v>
      </c>
      <c r="B1098" s="195">
        <v>2640</v>
      </c>
      <c r="E1098" s="187" t="s">
        <v>17</v>
      </c>
      <c r="F1098" s="189">
        <v>4</v>
      </c>
      <c r="G1098" s="190" t="s">
        <v>277</v>
      </c>
      <c r="I1098" s="200"/>
    </row>
    <row r="1099" spans="1:11">
      <c r="A1099" s="186" t="str">
        <f>B1099&amp;"_"&amp;COUNTIF($B$2:B1099,B1099)</f>
        <v>2640_3</v>
      </c>
      <c r="B1099" s="195">
        <v>2640</v>
      </c>
      <c r="E1099" s="187" t="s">
        <v>19</v>
      </c>
      <c r="F1099" s="189">
        <v>2</v>
      </c>
      <c r="G1099" s="190" t="s">
        <v>241</v>
      </c>
      <c r="I1099" s="200"/>
    </row>
    <row r="1100" spans="1:11">
      <c r="A1100" s="186" t="str">
        <f>B1100&amp;"_"&amp;COUNTIF($B$2:B1100,B1100)</f>
        <v>2640_4</v>
      </c>
      <c r="B1100" s="195">
        <v>2640</v>
      </c>
      <c r="C1100" s="195">
        <v>1</v>
      </c>
      <c r="D1100" s="195" t="s">
        <v>626</v>
      </c>
      <c r="E1100" s="187" t="s">
        <v>22</v>
      </c>
      <c r="F1100" s="189">
        <v>2</v>
      </c>
      <c r="G1100" s="190" t="s">
        <v>242</v>
      </c>
      <c r="H1100" s="195">
        <v>3</v>
      </c>
      <c r="I1100" s="200"/>
      <c r="J1100" s="191">
        <v>39581</v>
      </c>
      <c r="K1100" s="195" t="s">
        <v>27</v>
      </c>
    </row>
    <row r="1101" spans="1:11">
      <c r="A1101" s="186" t="str">
        <f>B1101&amp;"_"&amp;COUNTIF($B$2:B1101,B1101)</f>
        <v>2641_1</v>
      </c>
      <c r="B1101" s="195">
        <v>2641</v>
      </c>
      <c r="E1101" s="187" t="s">
        <v>15</v>
      </c>
      <c r="F1101" s="189">
        <v>2</v>
      </c>
      <c r="G1101" s="190" t="s">
        <v>275</v>
      </c>
      <c r="I1101" s="200"/>
    </row>
    <row r="1102" spans="1:11">
      <c r="A1102" s="186" t="str">
        <f>B1102&amp;"_"&amp;COUNTIF($B$2:B1102,B1102)</f>
        <v>2641_2</v>
      </c>
      <c r="B1102" s="195">
        <v>2641</v>
      </c>
      <c r="E1102" s="187" t="s">
        <v>17</v>
      </c>
      <c r="F1102" s="189">
        <v>2</v>
      </c>
      <c r="G1102" s="190" t="s">
        <v>277</v>
      </c>
      <c r="I1102" s="200"/>
    </row>
    <row r="1103" spans="1:11">
      <c r="A1103" s="186" t="str">
        <f>B1103&amp;"_"&amp;COUNTIF($B$2:B1103,B1103)</f>
        <v>2641_3</v>
      </c>
      <c r="B1103" s="195">
        <v>2641</v>
      </c>
      <c r="E1103" s="187" t="s">
        <v>19</v>
      </c>
      <c r="F1103" s="189">
        <v>4</v>
      </c>
      <c r="G1103" s="190" t="s">
        <v>241</v>
      </c>
      <c r="I1103" s="200"/>
    </row>
    <row r="1104" spans="1:11">
      <c r="A1104" s="186" t="str">
        <f>B1104&amp;"_"&amp;COUNTIF($B$2:B1104,B1104)</f>
        <v>2641_4</v>
      </c>
      <c r="B1104" s="195">
        <v>2641</v>
      </c>
      <c r="C1104" s="195">
        <v>1</v>
      </c>
      <c r="D1104" s="195" t="s">
        <v>626</v>
      </c>
      <c r="E1104" s="187" t="s">
        <v>22</v>
      </c>
      <c r="F1104" s="189">
        <v>4</v>
      </c>
      <c r="G1104" s="190" t="s">
        <v>242</v>
      </c>
      <c r="H1104" s="195">
        <v>3</v>
      </c>
      <c r="I1104" s="200"/>
      <c r="J1104" s="191">
        <v>39583</v>
      </c>
      <c r="K1104" s="195" t="s">
        <v>27</v>
      </c>
    </row>
    <row r="1105" spans="1:17">
      <c r="A1105" s="186" t="str">
        <f>B1105&amp;"_"&amp;COUNTIF($B$2:B1105,B1105)</f>
        <v>2642_1</v>
      </c>
      <c r="B1105" s="195">
        <v>2642</v>
      </c>
      <c r="C1105" s="195">
        <v>1</v>
      </c>
      <c r="D1105" s="195">
        <v>540016110</v>
      </c>
      <c r="F1105" s="189">
        <v>60</v>
      </c>
      <c r="G1105" s="197" t="s">
        <v>656</v>
      </c>
      <c r="H1105" s="195">
        <v>1</v>
      </c>
      <c r="I1105" s="200"/>
      <c r="J1105" s="191">
        <v>39583</v>
      </c>
      <c r="K1105" s="195" t="s">
        <v>27</v>
      </c>
    </row>
    <row r="1106" spans="1:17">
      <c r="A1106" s="186" t="str">
        <f>B1106&amp;"_"&amp;COUNTIF($B$2:B1106,B1106)</f>
        <v>2643_1</v>
      </c>
      <c r="B1106" s="195">
        <v>2643</v>
      </c>
      <c r="C1106" s="195">
        <v>1</v>
      </c>
      <c r="D1106" s="187" t="s">
        <v>658</v>
      </c>
      <c r="F1106" s="189">
        <v>6</v>
      </c>
      <c r="G1106" s="197" t="s">
        <v>657</v>
      </c>
      <c r="H1106" s="195">
        <v>7</v>
      </c>
      <c r="J1106" s="191">
        <v>39583</v>
      </c>
      <c r="K1106" s="195" t="s">
        <v>27</v>
      </c>
    </row>
    <row r="1107" spans="1:17">
      <c r="A1107" s="186" t="str">
        <f>B1107&amp;"_"&amp;COUNTIF($B$2:B1107,B1107)</f>
        <v>2644_1</v>
      </c>
      <c r="B1107" s="195">
        <v>2644</v>
      </c>
      <c r="C1107" s="195">
        <v>1</v>
      </c>
      <c r="D1107" s="195">
        <v>540006792</v>
      </c>
      <c r="E1107" s="196">
        <v>3396.8</v>
      </c>
      <c r="G1107" s="197" t="s">
        <v>50</v>
      </c>
      <c r="J1107" s="191" t="s">
        <v>685</v>
      </c>
      <c r="K1107" s="195" t="s">
        <v>27</v>
      </c>
    </row>
    <row r="1108" spans="1:17">
      <c r="A1108" s="186" t="str">
        <f>B1108&amp;"_"&amp;COUNTIF($B$2:B1108,B1108)</f>
        <v>2645_1</v>
      </c>
      <c r="B1108" s="195">
        <v>2645</v>
      </c>
      <c r="F1108" s="189">
        <v>29</v>
      </c>
      <c r="G1108" s="197" t="s">
        <v>535</v>
      </c>
      <c r="M1108" s="192">
        <v>36.770000000000003</v>
      </c>
    </row>
    <row r="1109" spans="1:17">
      <c r="A1109" s="186" t="str">
        <f>B1109&amp;"_"&amp;COUNTIF($B$2:B1109,B1109)</f>
        <v>2645_2</v>
      </c>
      <c r="B1109" s="195">
        <v>2645</v>
      </c>
      <c r="C1109" s="195">
        <v>1</v>
      </c>
      <c r="D1109" s="195" t="s">
        <v>477</v>
      </c>
      <c r="F1109" s="189">
        <v>29</v>
      </c>
      <c r="G1109" s="197" t="s">
        <v>536</v>
      </c>
      <c r="H1109" s="195">
        <v>1</v>
      </c>
      <c r="J1109" s="191">
        <v>39584</v>
      </c>
      <c r="K1109" s="195" t="s">
        <v>27</v>
      </c>
      <c r="M1109" s="192">
        <v>4.2</v>
      </c>
    </row>
    <row r="1110" spans="1:17">
      <c r="A1110" s="186" t="str">
        <f>B1110&amp;"_"&amp;COUNTIF($B$2:B1110,B1110)</f>
        <v>2646_1</v>
      </c>
      <c r="B1110" s="195">
        <v>2646</v>
      </c>
      <c r="C1110" s="195">
        <v>22</v>
      </c>
      <c r="E1110" s="196">
        <v>2534.3000000000002</v>
      </c>
      <c r="G1110" s="197" t="s">
        <v>686</v>
      </c>
      <c r="H1110" s="195">
        <v>4</v>
      </c>
      <c r="J1110" s="191">
        <v>39584</v>
      </c>
      <c r="K1110" s="195" t="s">
        <v>27</v>
      </c>
      <c r="N1110" s="198" t="s">
        <v>616</v>
      </c>
      <c r="O1110" s="195" t="s">
        <v>617</v>
      </c>
      <c r="Q1110" s="194">
        <v>0</v>
      </c>
    </row>
    <row r="1111" spans="1:17">
      <c r="A1111" s="186" t="str">
        <f>B1111&amp;"_"&amp;COUNTIF($B$2:B1111,B1111)</f>
        <v>2647_1</v>
      </c>
      <c r="B1111" s="195">
        <v>2647</v>
      </c>
      <c r="C1111" s="195">
        <v>5</v>
      </c>
      <c r="D1111" s="195">
        <v>270190579</v>
      </c>
      <c r="F1111" s="189">
        <v>3</v>
      </c>
      <c r="G1111" s="197" t="s">
        <v>687</v>
      </c>
      <c r="H1111" s="195">
        <v>1</v>
      </c>
      <c r="I1111" s="195">
        <v>4500</v>
      </c>
      <c r="J1111" s="191" t="s">
        <v>688</v>
      </c>
      <c r="K1111" s="195" t="s">
        <v>689</v>
      </c>
    </row>
    <row r="1112" spans="1:17">
      <c r="A1112" s="186" t="str">
        <f>B1112&amp;"_"&amp;COUNTIF($B$2:B1112,B1112)</f>
        <v>2648_1</v>
      </c>
      <c r="B1112" s="195">
        <v>2648</v>
      </c>
      <c r="E1112" s="187" t="s">
        <v>15</v>
      </c>
      <c r="F1112" s="189">
        <v>2</v>
      </c>
      <c r="G1112" s="190" t="s">
        <v>275</v>
      </c>
      <c r="I1112" s="200"/>
    </row>
    <row r="1113" spans="1:17">
      <c r="A1113" s="186" t="str">
        <f>B1113&amp;"_"&amp;COUNTIF($B$2:B1113,B1113)</f>
        <v>2648_2</v>
      </c>
      <c r="B1113" s="195">
        <v>2648</v>
      </c>
      <c r="C1113" s="195">
        <v>1</v>
      </c>
      <c r="D1113" s="195" t="s">
        <v>626</v>
      </c>
      <c r="E1113" s="187" t="s">
        <v>17</v>
      </c>
      <c r="F1113" s="189">
        <v>2</v>
      </c>
      <c r="G1113" s="190" t="s">
        <v>277</v>
      </c>
      <c r="H1113" s="195">
        <v>1</v>
      </c>
      <c r="I1113" s="200"/>
      <c r="J1113" s="191">
        <v>39588</v>
      </c>
      <c r="K1113" s="195" t="s">
        <v>27</v>
      </c>
    </row>
    <row r="1114" spans="1:17">
      <c r="A1114" s="186" t="str">
        <f>B1114&amp;"_"&amp;COUNTIF($B$2:B1114,B1114)</f>
        <v>2649_1</v>
      </c>
      <c r="B1114" s="195">
        <v>2649</v>
      </c>
      <c r="C1114" s="195">
        <v>1</v>
      </c>
      <c r="D1114" s="195">
        <v>540017363</v>
      </c>
      <c r="F1114" s="189">
        <v>36</v>
      </c>
      <c r="G1114" s="197" t="s">
        <v>637</v>
      </c>
      <c r="H1114" s="195">
        <v>1</v>
      </c>
      <c r="J1114" s="191">
        <v>39588</v>
      </c>
      <c r="K1114" s="195" t="s">
        <v>27</v>
      </c>
    </row>
    <row r="1115" spans="1:17">
      <c r="A1115" s="186" t="str">
        <f>B1115&amp;"_"&amp;COUNTIF($B$2:B1115,B1115)</f>
        <v>2650_1</v>
      </c>
      <c r="B1115" s="195">
        <v>2650</v>
      </c>
      <c r="C1115" s="195">
        <v>1</v>
      </c>
      <c r="D1115" s="195">
        <v>540016110</v>
      </c>
      <c r="F1115" s="189">
        <v>56</v>
      </c>
      <c r="G1115" s="197" t="s">
        <v>677</v>
      </c>
      <c r="H1115" s="195">
        <v>1</v>
      </c>
      <c r="I1115" s="200"/>
      <c r="J1115" s="191">
        <v>39588</v>
      </c>
      <c r="K1115" s="195" t="s">
        <v>27</v>
      </c>
    </row>
    <row r="1116" spans="1:17">
      <c r="A1116" s="186" t="str">
        <f>B1116&amp;"_"&amp;COUNTIF($B$2:B1116,B1116)</f>
        <v>2651_1</v>
      </c>
      <c r="B1116" s="195">
        <v>2651</v>
      </c>
      <c r="C1116" s="195">
        <v>1</v>
      </c>
      <c r="D1116" s="195">
        <v>540017361</v>
      </c>
      <c r="F1116" s="189">
        <v>9</v>
      </c>
      <c r="G1116" s="197" t="s">
        <v>657</v>
      </c>
      <c r="H1116" s="195">
        <v>10</v>
      </c>
      <c r="J1116" s="191">
        <v>39588</v>
      </c>
      <c r="K1116" s="195" t="s">
        <v>27</v>
      </c>
    </row>
    <row r="1117" spans="1:17">
      <c r="A1117" s="186" t="str">
        <f>B1117&amp;"_"&amp;COUNTIF($B$2:B1117,B1117)</f>
        <v>2652_1</v>
      </c>
      <c r="B1117" s="195">
        <v>2652</v>
      </c>
      <c r="C1117" s="195">
        <v>1</v>
      </c>
      <c r="D1117" s="195">
        <v>540018915</v>
      </c>
      <c r="E1117" s="187"/>
      <c r="F1117" s="189">
        <v>3</v>
      </c>
      <c r="G1117" s="190" t="s">
        <v>682</v>
      </c>
      <c r="I1117" s="200"/>
      <c r="J1117" s="191">
        <v>39588</v>
      </c>
      <c r="K1117" s="195" t="s">
        <v>27</v>
      </c>
    </row>
    <row r="1118" spans="1:17">
      <c r="A1118" s="186" t="str">
        <f>B1118&amp;"_"&amp;COUNTIF($B$2:B1118,B1118)</f>
        <v>2653_1</v>
      </c>
      <c r="B1118" s="195">
        <v>2653</v>
      </c>
      <c r="E1118" s="187" t="s">
        <v>19</v>
      </c>
      <c r="F1118" s="189">
        <v>4</v>
      </c>
      <c r="G1118" s="190" t="s">
        <v>241</v>
      </c>
      <c r="I1118" s="200"/>
    </row>
    <row r="1119" spans="1:17">
      <c r="A1119" s="186" t="str">
        <f>B1119&amp;"_"&amp;COUNTIF($B$2:B1119,B1119)</f>
        <v>2653_2</v>
      </c>
      <c r="B1119" s="195">
        <v>2653</v>
      </c>
      <c r="C1119" s="195">
        <v>1</v>
      </c>
      <c r="D1119" s="195" t="s">
        <v>626</v>
      </c>
      <c r="E1119" s="187" t="s">
        <v>22</v>
      </c>
      <c r="F1119" s="189">
        <v>4</v>
      </c>
      <c r="G1119" s="190" t="s">
        <v>242</v>
      </c>
      <c r="H1119" s="195">
        <v>2</v>
      </c>
      <c r="I1119" s="200"/>
      <c r="J1119" s="191">
        <v>39589</v>
      </c>
      <c r="K1119" s="195" t="s">
        <v>27</v>
      </c>
    </row>
    <row r="1120" spans="1:17">
      <c r="A1120" s="186" t="str">
        <f>B1120&amp;"_"&amp;COUNTIF($B$2:B1120,B1120)</f>
        <v>2654_1</v>
      </c>
      <c r="B1120" s="195">
        <v>2654</v>
      </c>
      <c r="C1120" s="195">
        <v>3</v>
      </c>
      <c r="D1120" s="195" t="s">
        <v>690</v>
      </c>
      <c r="E1120" s="195" t="s">
        <v>71</v>
      </c>
      <c r="F1120" s="189">
        <v>600</v>
      </c>
      <c r="G1120" s="197" t="s">
        <v>72</v>
      </c>
      <c r="H1120" s="195">
        <v>2</v>
      </c>
      <c r="I1120" s="195">
        <v>4800</v>
      </c>
      <c r="J1120" s="191">
        <v>39589</v>
      </c>
      <c r="K1120" s="195" t="s">
        <v>73</v>
      </c>
      <c r="L1120" s="195" t="s">
        <v>74</v>
      </c>
    </row>
    <row r="1121" spans="1:13">
      <c r="A1121" s="186" t="str">
        <f>B1121&amp;"_"&amp;COUNTIF($B$2:B1121,B1121)</f>
        <v>2655_1</v>
      </c>
      <c r="B1121" s="195">
        <v>2655</v>
      </c>
      <c r="E1121" s="187" t="s">
        <v>19</v>
      </c>
      <c r="F1121" s="189">
        <v>2</v>
      </c>
      <c r="G1121" s="190" t="s">
        <v>241</v>
      </c>
      <c r="I1121" s="200"/>
    </row>
    <row r="1122" spans="1:13">
      <c r="A1122" s="186" t="str">
        <f>B1122&amp;"_"&amp;COUNTIF($B$2:B1122,B1122)</f>
        <v>2655_2</v>
      </c>
      <c r="B1122" s="195">
        <v>2655</v>
      </c>
      <c r="C1122" s="195">
        <v>1</v>
      </c>
      <c r="D1122" s="195" t="s">
        <v>626</v>
      </c>
      <c r="E1122" s="187" t="s">
        <v>22</v>
      </c>
      <c r="F1122" s="189">
        <v>2</v>
      </c>
      <c r="G1122" s="190" t="s">
        <v>242</v>
      </c>
      <c r="H1122" s="195">
        <v>1</v>
      </c>
      <c r="I1122" s="200"/>
      <c r="J1122" s="191">
        <v>39590</v>
      </c>
      <c r="K1122" s="195" t="s">
        <v>27</v>
      </c>
    </row>
    <row r="1123" spans="1:13">
      <c r="A1123" s="186" t="str">
        <f>B1123&amp;"_"&amp;COUNTIF($B$2:B1123,B1123)</f>
        <v>2656_1</v>
      </c>
      <c r="B1123" s="195">
        <v>2656</v>
      </c>
      <c r="C1123" s="195">
        <v>1</v>
      </c>
      <c r="D1123" s="195">
        <v>540017361</v>
      </c>
      <c r="F1123" s="189">
        <v>1</v>
      </c>
      <c r="G1123" s="197" t="s">
        <v>657</v>
      </c>
      <c r="H1123" s="195">
        <v>1</v>
      </c>
      <c r="J1123" s="191">
        <v>39589</v>
      </c>
      <c r="K1123" s="195" t="s">
        <v>27</v>
      </c>
    </row>
    <row r="1124" spans="1:13">
      <c r="A1124" s="186" t="str">
        <f>B1124&amp;"_"&amp;COUNTIF($B$2:B1124,B1124)</f>
        <v>2657_1</v>
      </c>
      <c r="B1124" s="195">
        <v>2657</v>
      </c>
      <c r="C1124" s="195">
        <v>1</v>
      </c>
      <c r="D1124" s="195">
        <v>540018915</v>
      </c>
      <c r="E1124" s="187"/>
      <c r="F1124" s="189">
        <v>1</v>
      </c>
      <c r="G1124" s="190" t="s">
        <v>682</v>
      </c>
      <c r="H1124" s="195">
        <v>1</v>
      </c>
      <c r="I1124" s="200"/>
      <c r="J1124" s="191">
        <v>39589</v>
      </c>
      <c r="K1124" s="195" t="s">
        <v>27</v>
      </c>
    </row>
    <row r="1125" spans="1:13">
      <c r="A1125" s="186" t="str">
        <f>B1125&amp;"_"&amp;COUNTIF($B$2:B1125,B1125)</f>
        <v>2658_1</v>
      </c>
      <c r="B1125" s="195">
        <v>2658</v>
      </c>
      <c r="C1125" s="195">
        <v>1</v>
      </c>
      <c r="D1125" s="195">
        <v>540017363</v>
      </c>
      <c r="F1125" s="189">
        <v>60</v>
      </c>
      <c r="G1125" s="197" t="s">
        <v>656</v>
      </c>
      <c r="H1125" s="195">
        <v>1</v>
      </c>
      <c r="I1125" s="200"/>
      <c r="J1125" s="191">
        <v>39583</v>
      </c>
      <c r="K1125" s="195" t="s">
        <v>27</v>
      </c>
    </row>
    <row r="1126" spans="1:13">
      <c r="A1126" s="186" t="str">
        <f>B1126&amp;"_"&amp;COUNTIF($B$2:B1126,B1126)</f>
        <v>2659_1</v>
      </c>
      <c r="B1126" s="195">
        <v>2659</v>
      </c>
      <c r="F1126" s="189">
        <v>4</v>
      </c>
      <c r="G1126" s="197" t="s">
        <v>535</v>
      </c>
      <c r="M1126" s="192">
        <v>36.770000000000003</v>
      </c>
    </row>
    <row r="1127" spans="1:13">
      <c r="A1127" s="186" t="str">
        <f>B1127&amp;"_"&amp;COUNTIF($B$2:B1127,B1127)</f>
        <v>2659_2</v>
      </c>
      <c r="B1127" s="195">
        <v>2659</v>
      </c>
      <c r="C1127" s="195">
        <v>1</v>
      </c>
      <c r="D1127" s="195" t="s">
        <v>477</v>
      </c>
      <c r="F1127" s="189">
        <v>4</v>
      </c>
      <c r="G1127" s="197" t="s">
        <v>536</v>
      </c>
      <c r="H1127" s="195">
        <v>1</v>
      </c>
      <c r="J1127" s="191">
        <v>39591</v>
      </c>
      <c r="K1127" s="195" t="s">
        <v>27</v>
      </c>
      <c r="M1127" s="192">
        <v>4.2</v>
      </c>
    </row>
    <row r="1128" spans="1:13">
      <c r="A1128" s="186" t="str">
        <f>B1128&amp;"_"&amp;COUNTIF($B$2:B1128,B1128)</f>
        <v>2660_1</v>
      </c>
      <c r="B1128" s="195">
        <v>2660</v>
      </c>
      <c r="C1128" s="195">
        <v>11</v>
      </c>
      <c r="D1128" s="187" t="s">
        <v>278</v>
      </c>
      <c r="E1128" s="196">
        <v>300</v>
      </c>
      <c r="F1128" s="189">
        <v>1</v>
      </c>
      <c r="G1128" s="197" t="s">
        <v>691</v>
      </c>
      <c r="H1128" s="195">
        <v>1</v>
      </c>
      <c r="I1128" s="200"/>
      <c r="J1128" s="191">
        <v>39591</v>
      </c>
      <c r="K1128" s="195" t="s">
        <v>27</v>
      </c>
      <c r="M1128" s="192">
        <v>300</v>
      </c>
    </row>
    <row r="1129" spans="1:13">
      <c r="A1129" s="186" t="str">
        <f>B1129&amp;"_"&amp;COUNTIF($B$2:B1129,B1129)</f>
        <v>2661_1</v>
      </c>
      <c r="B1129" s="195">
        <v>2661</v>
      </c>
      <c r="C1129" s="195">
        <v>1</v>
      </c>
      <c r="D1129" s="195">
        <v>540017361</v>
      </c>
      <c r="F1129" s="189">
        <v>6</v>
      </c>
      <c r="G1129" s="197" t="s">
        <v>657</v>
      </c>
      <c r="H1129" s="195">
        <v>7</v>
      </c>
      <c r="J1129" s="191">
        <v>39591</v>
      </c>
      <c r="K1129" s="195" t="s">
        <v>27</v>
      </c>
    </row>
    <row r="1130" spans="1:13">
      <c r="A1130" s="186" t="str">
        <f>B1130&amp;"_"&amp;COUNTIF($B$2:B1130,B1130)</f>
        <v>2662_1</v>
      </c>
      <c r="B1130" s="195">
        <v>2662</v>
      </c>
      <c r="E1130" s="187" t="s">
        <v>39</v>
      </c>
      <c r="F1130" s="189">
        <v>2</v>
      </c>
      <c r="G1130" s="190" t="s">
        <v>262</v>
      </c>
    </row>
    <row r="1131" spans="1:13">
      <c r="A1131" s="186" t="str">
        <f>B1131&amp;"_"&amp;COUNTIF($B$2:B1131,B1131)</f>
        <v>2662_2</v>
      </c>
      <c r="B1131" s="195">
        <v>2662</v>
      </c>
      <c r="E1131" s="187" t="s">
        <v>41</v>
      </c>
      <c r="F1131" s="189">
        <v>2</v>
      </c>
      <c r="G1131" s="190" t="s">
        <v>263</v>
      </c>
    </row>
    <row r="1132" spans="1:13">
      <c r="A1132" s="186" t="str">
        <f>B1132&amp;"_"&amp;COUNTIF($B$2:B1132,B1132)</f>
        <v>2662_3</v>
      </c>
      <c r="B1132" s="195">
        <v>2662</v>
      </c>
      <c r="E1132" s="187" t="s">
        <v>19</v>
      </c>
      <c r="F1132" s="189">
        <v>4</v>
      </c>
      <c r="G1132" s="190" t="s">
        <v>241</v>
      </c>
      <c r="I1132" s="200"/>
    </row>
    <row r="1133" spans="1:13">
      <c r="A1133" s="186" t="str">
        <f>B1133&amp;"_"&amp;COUNTIF($B$2:B1133,B1133)</f>
        <v>2662_4</v>
      </c>
      <c r="B1133" s="195">
        <v>2662</v>
      </c>
      <c r="C1133" s="195">
        <v>1</v>
      </c>
      <c r="D1133" s="195" t="s">
        <v>626</v>
      </c>
      <c r="E1133" s="187" t="s">
        <v>22</v>
      </c>
      <c r="F1133" s="189">
        <v>4</v>
      </c>
      <c r="G1133" s="190" t="s">
        <v>242</v>
      </c>
      <c r="H1133" s="195">
        <v>3</v>
      </c>
      <c r="I1133" s="200"/>
      <c r="J1133" s="191">
        <v>39594</v>
      </c>
      <c r="K1133" s="195" t="s">
        <v>27</v>
      </c>
    </row>
    <row r="1134" spans="1:13">
      <c r="A1134" s="186" t="str">
        <f>B1134&amp;"_"&amp;COUNTIF($B$2:B1134,B1134)</f>
        <v>2663_1</v>
      </c>
      <c r="B1134" s="195">
        <v>2663</v>
      </c>
      <c r="C1134" s="195">
        <v>1</v>
      </c>
      <c r="D1134" s="195">
        <v>540017363</v>
      </c>
      <c r="F1134" s="189">
        <v>60</v>
      </c>
      <c r="G1134" s="197" t="s">
        <v>656</v>
      </c>
      <c r="H1134" s="195">
        <v>1</v>
      </c>
      <c r="I1134" s="200"/>
      <c r="J1134" s="191">
        <v>39594</v>
      </c>
      <c r="K1134" s="195" t="s">
        <v>27</v>
      </c>
    </row>
    <row r="1135" spans="1:13">
      <c r="A1135" s="186" t="str">
        <f>B1135&amp;"_"&amp;COUNTIF($B$2:B1135,B1135)</f>
        <v>2664_1</v>
      </c>
      <c r="B1135" s="195">
        <v>2664</v>
      </c>
      <c r="C1135" s="195">
        <v>1</v>
      </c>
      <c r="D1135" s="195">
        <v>540017361</v>
      </c>
      <c r="F1135" s="189">
        <v>6</v>
      </c>
      <c r="G1135" s="197" t="s">
        <v>657</v>
      </c>
      <c r="H1135" s="195">
        <v>7</v>
      </c>
      <c r="J1135" s="191">
        <v>39594</v>
      </c>
      <c r="K1135" s="195" t="s">
        <v>27</v>
      </c>
    </row>
    <row r="1136" spans="1:13">
      <c r="A1136" s="186" t="str">
        <f>B1136&amp;"_"&amp;COUNTIF($B$2:B1136,B1136)</f>
        <v>2665_1</v>
      </c>
      <c r="B1136" s="195">
        <v>2665</v>
      </c>
      <c r="E1136" s="187" t="s">
        <v>19</v>
      </c>
      <c r="F1136" s="189">
        <v>6</v>
      </c>
      <c r="G1136" s="190" t="s">
        <v>241</v>
      </c>
      <c r="I1136" s="200"/>
    </row>
    <row r="1137" spans="1:17">
      <c r="A1137" s="186" t="str">
        <f>B1137&amp;"_"&amp;COUNTIF($B$2:B1137,B1137)</f>
        <v>2665_2</v>
      </c>
      <c r="B1137" s="195">
        <v>2665</v>
      </c>
      <c r="C1137" s="195">
        <v>1</v>
      </c>
      <c r="D1137" s="195" t="s">
        <v>626</v>
      </c>
      <c r="E1137" s="187" t="s">
        <v>22</v>
      </c>
      <c r="F1137" s="189">
        <v>6</v>
      </c>
      <c r="G1137" s="190" t="s">
        <v>242</v>
      </c>
      <c r="H1137" s="195">
        <v>3</v>
      </c>
      <c r="I1137" s="200"/>
      <c r="J1137" s="191">
        <v>39596</v>
      </c>
      <c r="K1137" s="195" t="s">
        <v>27</v>
      </c>
    </row>
    <row r="1138" spans="1:17">
      <c r="A1138" s="186" t="str">
        <f>B1138&amp;"_"&amp;COUNTIF($B$2:B1138,B1138)</f>
        <v>2666_1</v>
      </c>
      <c r="B1138" s="195">
        <v>2666</v>
      </c>
      <c r="C1138" s="195">
        <v>1</v>
      </c>
      <c r="D1138" s="195">
        <v>540017363</v>
      </c>
      <c r="F1138" s="189">
        <v>36</v>
      </c>
      <c r="G1138" s="197" t="s">
        <v>637</v>
      </c>
      <c r="H1138" s="195">
        <v>1</v>
      </c>
      <c r="J1138" s="191">
        <v>39596</v>
      </c>
      <c r="K1138" s="195" t="s">
        <v>27</v>
      </c>
    </row>
    <row r="1139" spans="1:17">
      <c r="A1139" s="186" t="str">
        <f>B1139&amp;"_"&amp;COUNTIF($B$2:B1139,B1139)</f>
        <v>2667_1</v>
      </c>
      <c r="B1139" s="195">
        <v>2667</v>
      </c>
      <c r="C1139" s="195">
        <v>1</v>
      </c>
      <c r="D1139" s="195">
        <v>540016110</v>
      </c>
      <c r="F1139" s="189">
        <v>56</v>
      </c>
      <c r="G1139" s="197" t="s">
        <v>677</v>
      </c>
      <c r="H1139" s="195">
        <v>1</v>
      </c>
      <c r="I1139" s="200"/>
      <c r="J1139" s="191">
        <v>39596</v>
      </c>
      <c r="K1139" s="195" t="s">
        <v>27</v>
      </c>
    </row>
    <row r="1140" spans="1:17">
      <c r="A1140" s="186" t="str">
        <f>B1140&amp;"_"&amp;COUNTIF($B$2:B1140,B1140)</f>
        <v>2668_1</v>
      </c>
      <c r="B1140" s="195">
        <v>2668</v>
      </c>
      <c r="C1140" s="195">
        <v>1</v>
      </c>
      <c r="D1140" s="187"/>
      <c r="E1140" s="187" t="s">
        <v>64</v>
      </c>
      <c r="F1140" s="189">
        <v>192</v>
      </c>
      <c r="G1140" s="190" t="s">
        <v>65</v>
      </c>
      <c r="K1140" s="195" t="s">
        <v>27</v>
      </c>
    </row>
    <row r="1141" spans="1:17">
      <c r="A1141" s="186" t="str">
        <f>B1141&amp;"_"&amp;COUNTIF($B$2:B1141,B1141)</f>
        <v>2668_2</v>
      </c>
      <c r="B1141" s="195">
        <v>2668</v>
      </c>
      <c r="C1141" s="195">
        <v>1</v>
      </c>
      <c r="D1141" s="187" t="s">
        <v>590</v>
      </c>
      <c r="E1141" s="187" t="s">
        <v>62</v>
      </c>
      <c r="F1141" s="189">
        <v>328</v>
      </c>
      <c r="G1141" s="190" t="s">
        <v>63</v>
      </c>
      <c r="H1141" s="195">
        <v>6</v>
      </c>
      <c r="J1141" s="191">
        <v>39596</v>
      </c>
      <c r="K1141" s="195" t="s">
        <v>27</v>
      </c>
    </row>
    <row r="1142" spans="1:17">
      <c r="A1142" s="186" t="str">
        <f>B1142&amp;"_"&amp;COUNTIF($B$2:B1142,B1142)</f>
        <v>2669_1</v>
      </c>
      <c r="B1142" s="195">
        <v>2669</v>
      </c>
      <c r="C1142" s="195">
        <v>22</v>
      </c>
      <c r="E1142" s="187" t="s">
        <v>692</v>
      </c>
      <c r="F1142" s="189">
        <v>1</v>
      </c>
      <c r="G1142" s="190" t="s">
        <v>693</v>
      </c>
      <c r="H1142" s="195">
        <v>1</v>
      </c>
      <c r="I1142" s="200"/>
      <c r="J1142" s="191">
        <v>39596</v>
      </c>
      <c r="K1142" s="195" t="s">
        <v>27</v>
      </c>
    </row>
    <row r="1143" spans="1:17">
      <c r="A1143" s="186" t="str">
        <f>B1143&amp;"_"&amp;COUNTIF($B$2:B1143,B1143)</f>
        <v>2670_1</v>
      </c>
      <c r="B1143" s="195">
        <v>2670</v>
      </c>
      <c r="C1143" s="195">
        <v>1</v>
      </c>
      <c r="D1143" s="195">
        <v>540017361</v>
      </c>
      <c r="F1143" s="189">
        <v>4</v>
      </c>
      <c r="G1143" s="197" t="s">
        <v>657</v>
      </c>
      <c r="H1143" s="195">
        <v>4</v>
      </c>
      <c r="J1143" s="191">
        <v>39596</v>
      </c>
      <c r="K1143" s="195" t="s">
        <v>27</v>
      </c>
    </row>
    <row r="1144" spans="1:17">
      <c r="A1144" s="186" t="str">
        <f>B1144&amp;"_"&amp;COUNTIF($B$2:B1144,B1144)</f>
        <v>2671_1</v>
      </c>
      <c r="B1144" s="195">
        <v>2671</v>
      </c>
      <c r="C1144" s="195">
        <v>1</v>
      </c>
      <c r="D1144" s="195">
        <v>540018915</v>
      </c>
      <c r="E1144" s="187"/>
      <c r="F1144" s="189">
        <v>4</v>
      </c>
      <c r="G1144" s="190" t="s">
        <v>682</v>
      </c>
      <c r="H1144" s="195">
        <v>4</v>
      </c>
      <c r="I1144" s="200"/>
      <c r="J1144" s="191">
        <v>39596</v>
      </c>
      <c r="K1144" s="195" t="s">
        <v>27</v>
      </c>
    </row>
    <row r="1145" spans="1:17">
      <c r="A1145" s="186" t="str">
        <f>B1145&amp;"_"&amp;COUNTIF($B$2:B1145,B1145)</f>
        <v>2672_1</v>
      </c>
      <c r="B1145" s="195">
        <v>2672</v>
      </c>
      <c r="C1145" s="195">
        <v>1</v>
      </c>
      <c r="D1145" s="195">
        <v>540018915</v>
      </c>
      <c r="E1145" s="187"/>
      <c r="F1145" s="189">
        <v>2</v>
      </c>
      <c r="G1145" s="190" t="s">
        <v>694</v>
      </c>
      <c r="H1145" s="195">
        <v>2</v>
      </c>
      <c r="I1145" s="200"/>
      <c r="J1145" s="191">
        <v>39596</v>
      </c>
      <c r="K1145" s="195" t="s">
        <v>27</v>
      </c>
    </row>
    <row r="1146" spans="1:17">
      <c r="A1146" s="186" t="str">
        <f>B1146&amp;"_"&amp;COUNTIF($B$2:B1146,B1146)</f>
        <v>2673_1</v>
      </c>
      <c r="B1146" s="195">
        <v>2673</v>
      </c>
      <c r="C1146" s="195">
        <v>18</v>
      </c>
      <c r="D1146" s="195" t="s">
        <v>695</v>
      </c>
      <c r="F1146" s="189">
        <v>1</v>
      </c>
      <c r="G1146" s="197" t="s">
        <v>696</v>
      </c>
      <c r="H1146" s="195">
        <v>1</v>
      </c>
      <c r="J1146" s="191">
        <v>39597</v>
      </c>
      <c r="K1146" s="195" t="s">
        <v>27</v>
      </c>
    </row>
    <row r="1147" spans="1:17">
      <c r="A1147" s="186" t="str">
        <f>B1147&amp;"_"&amp;COUNTIF($B$2:B1147,B1147)</f>
        <v>2674_1</v>
      </c>
      <c r="B1147" s="195">
        <v>2674</v>
      </c>
      <c r="C1147" s="195">
        <v>1</v>
      </c>
      <c r="D1147" s="195">
        <v>540017361</v>
      </c>
      <c r="F1147" s="189">
        <v>12</v>
      </c>
      <c r="G1147" s="197" t="s">
        <v>657</v>
      </c>
      <c r="H1147" s="195">
        <v>14</v>
      </c>
      <c r="J1147" s="191">
        <v>39598</v>
      </c>
      <c r="K1147" s="195" t="s">
        <v>27</v>
      </c>
      <c r="N1147" s="198" t="s">
        <v>697</v>
      </c>
      <c r="O1147" s="195" t="s">
        <v>698</v>
      </c>
      <c r="Q1147" s="194">
        <v>0</v>
      </c>
    </row>
    <row r="1148" spans="1:17">
      <c r="A1148" s="186" t="str">
        <f>B1148&amp;"_"&amp;COUNTIF($B$2:B1148,B1148)</f>
        <v>2675_1</v>
      </c>
      <c r="B1148" s="195">
        <v>2675</v>
      </c>
      <c r="E1148" s="187" t="s">
        <v>19</v>
      </c>
      <c r="F1148" s="189">
        <v>4</v>
      </c>
      <c r="G1148" s="190" t="s">
        <v>241</v>
      </c>
      <c r="I1148" s="200"/>
    </row>
    <row r="1149" spans="1:17">
      <c r="A1149" s="186" t="str">
        <f>B1149&amp;"_"&amp;COUNTIF($B$2:B1149,B1149)</f>
        <v>2675_2</v>
      </c>
      <c r="B1149" s="195">
        <v>2675</v>
      </c>
      <c r="C1149" s="195">
        <v>1</v>
      </c>
      <c r="D1149" s="195" t="s">
        <v>626</v>
      </c>
      <c r="E1149" s="187" t="s">
        <v>22</v>
      </c>
      <c r="F1149" s="189">
        <v>4</v>
      </c>
      <c r="G1149" s="190" t="s">
        <v>242</v>
      </c>
      <c r="H1149" s="195">
        <v>2</v>
      </c>
      <c r="I1149" s="200"/>
      <c r="J1149" s="191">
        <v>39598</v>
      </c>
      <c r="K1149" s="195" t="s">
        <v>27</v>
      </c>
    </row>
    <row r="1150" spans="1:17">
      <c r="A1150" s="186" t="str">
        <f>B1150&amp;"_"&amp;COUNTIF($B$2:B1150,B1150)</f>
        <v>2676_1</v>
      </c>
      <c r="B1150" s="195">
        <v>2676</v>
      </c>
      <c r="C1150" s="195">
        <v>1</v>
      </c>
      <c r="D1150" s="195">
        <v>540017363</v>
      </c>
      <c r="F1150" s="189">
        <v>60</v>
      </c>
      <c r="G1150" s="197" t="s">
        <v>656</v>
      </c>
      <c r="H1150" s="195">
        <v>1</v>
      </c>
      <c r="I1150" s="200"/>
      <c r="J1150" s="191">
        <v>39598</v>
      </c>
      <c r="K1150" s="195" t="s">
        <v>27</v>
      </c>
    </row>
    <row r="1151" spans="1:17">
      <c r="A1151" s="186" t="str">
        <f>B1151&amp;"_"&amp;COUNTIF($B$2:B1151,B1151)</f>
        <v>2677_1</v>
      </c>
      <c r="B1151" s="195">
        <v>2677</v>
      </c>
      <c r="E1151" s="187" t="s">
        <v>39</v>
      </c>
      <c r="F1151" s="189">
        <v>2</v>
      </c>
      <c r="G1151" s="190" t="s">
        <v>262</v>
      </c>
    </row>
    <row r="1152" spans="1:17">
      <c r="A1152" s="186" t="str">
        <f>B1152&amp;"_"&amp;COUNTIF($B$2:B1152,B1152)</f>
        <v>2677_2</v>
      </c>
      <c r="B1152" s="195">
        <v>2677</v>
      </c>
      <c r="C1152" s="195">
        <v>1</v>
      </c>
      <c r="D1152" s="195" t="s">
        <v>626</v>
      </c>
      <c r="E1152" s="187" t="s">
        <v>41</v>
      </c>
      <c r="F1152" s="189">
        <v>2</v>
      </c>
      <c r="G1152" s="190" t="s">
        <v>263</v>
      </c>
      <c r="H1152" s="195">
        <v>1</v>
      </c>
      <c r="I1152" s="200"/>
      <c r="J1152" s="191">
        <v>39601</v>
      </c>
      <c r="K1152" s="195" t="s">
        <v>27</v>
      </c>
    </row>
    <row r="1153" spans="1:12">
      <c r="A1153" s="186" t="str">
        <f>B1153&amp;"_"&amp;COUNTIF($B$2:B1153,B1153)</f>
        <v>2678_1</v>
      </c>
      <c r="B1153" s="195">
        <v>2678</v>
      </c>
      <c r="E1153" s="187" t="s">
        <v>39</v>
      </c>
      <c r="F1153" s="189">
        <v>2</v>
      </c>
      <c r="G1153" s="190" t="s">
        <v>262</v>
      </c>
    </row>
    <row r="1154" spans="1:12">
      <c r="A1154" s="186" t="str">
        <f>B1154&amp;"_"&amp;COUNTIF($B$2:B1154,B1154)</f>
        <v>2678_2</v>
      </c>
      <c r="B1154" s="195">
        <v>2678</v>
      </c>
      <c r="E1154" s="187" t="s">
        <v>41</v>
      </c>
      <c r="F1154" s="189">
        <v>2</v>
      </c>
      <c r="G1154" s="190" t="s">
        <v>263</v>
      </c>
    </row>
    <row r="1155" spans="1:12">
      <c r="A1155" s="186" t="str">
        <f>B1155&amp;"_"&amp;COUNTIF($B$2:B1155,B1155)</f>
        <v>2678_3</v>
      </c>
      <c r="B1155" s="195">
        <v>2678</v>
      </c>
      <c r="E1155" s="187" t="s">
        <v>19</v>
      </c>
      <c r="F1155" s="189">
        <v>4</v>
      </c>
      <c r="G1155" s="190" t="s">
        <v>241</v>
      </c>
      <c r="I1155" s="200"/>
    </row>
    <row r="1156" spans="1:12">
      <c r="A1156" s="186" t="str">
        <f>B1156&amp;"_"&amp;COUNTIF($B$2:B1156,B1156)</f>
        <v>2678_4</v>
      </c>
      <c r="B1156" s="195">
        <v>2678</v>
      </c>
      <c r="C1156" s="195">
        <v>1</v>
      </c>
      <c r="D1156" s="195" t="s">
        <v>626</v>
      </c>
      <c r="E1156" s="187" t="s">
        <v>22</v>
      </c>
      <c r="F1156" s="189">
        <v>4</v>
      </c>
      <c r="G1156" s="190" t="s">
        <v>242</v>
      </c>
      <c r="H1156" s="195">
        <v>3</v>
      </c>
      <c r="I1156" s="200"/>
      <c r="J1156" s="191">
        <v>39602</v>
      </c>
      <c r="K1156" s="195" t="s">
        <v>27</v>
      </c>
    </row>
    <row r="1157" spans="1:12">
      <c r="A1157" s="186" t="str">
        <f>B1157&amp;"_"&amp;COUNTIF($B$2:B1157,B1157)</f>
        <v>2679_1</v>
      </c>
      <c r="B1157" s="195">
        <v>2679</v>
      </c>
      <c r="C1157" s="195">
        <v>1</v>
      </c>
      <c r="D1157" s="195">
        <v>540017361</v>
      </c>
      <c r="F1157" s="189">
        <v>6</v>
      </c>
      <c r="G1157" s="197" t="s">
        <v>657</v>
      </c>
      <c r="H1157" s="195">
        <v>7</v>
      </c>
      <c r="J1157" s="191">
        <v>39602</v>
      </c>
      <c r="K1157" s="195" t="s">
        <v>27</v>
      </c>
    </row>
    <row r="1158" spans="1:12">
      <c r="A1158" s="186" t="str">
        <f>B1158&amp;"_"&amp;COUNTIF($B$2:B1158,B1158)</f>
        <v>2680_1</v>
      </c>
      <c r="B1158" s="195">
        <v>2680</v>
      </c>
      <c r="E1158" s="187" t="s">
        <v>19</v>
      </c>
      <c r="F1158" s="189">
        <v>8</v>
      </c>
      <c r="G1158" s="190" t="s">
        <v>241</v>
      </c>
      <c r="I1158" s="200"/>
    </row>
    <row r="1159" spans="1:12">
      <c r="A1159" s="186" t="str">
        <f>B1159&amp;"_"&amp;COUNTIF($B$2:B1159,B1159)</f>
        <v>2680_2</v>
      </c>
      <c r="B1159" s="195">
        <v>2680</v>
      </c>
      <c r="C1159" s="195">
        <v>1</v>
      </c>
      <c r="D1159" s="195" t="s">
        <v>626</v>
      </c>
      <c r="E1159" s="187" t="s">
        <v>22</v>
      </c>
      <c r="F1159" s="189">
        <v>8</v>
      </c>
      <c r="G1159" s="190" t="s">
        <v>242</v>
      </c>
      <c r="H1159" s="195">
        <v>4</v>
      </c>
      <c r="I1159" s="200"/>
      <c r="J1159" s="191">
        <v>39604</v>
      </c>
      <c r="K1159" s="195" t="s">
        <v>27</v>
      </c>
    </row>
    <row r="1160" spans="1:12">
      <c r="A1160" s="186" t="str">
        <f>B1160&amp;"_"&amp;COUNTIF($B$2:B1160,B1160)</f>
        <v>2681_1</v>
      </c>
      <c r="B1160" s="195">
        <v>2681</v>
      </c>
      <c r="C1160" s="195">
        <v>1</v>
      </c>
      <c r="D1160" s="195">
        <v>540017363</v>
      </c>
      <c r="F1160" s="189">
        <v>180</v>
      </c>
      <c r="G1160" s="197" t="s">
        <v>57</v>
      </c>
      <c r="H1160" s="195">
        <v>4</v>
      </c>
      <c r="I1160" s="200"/>
      <c r="J1160" s="191">
        <v>39604</v>
      </c>
      <c r="K1160" s="195" t="s">
        <v>27</v>
      </c>
    </row>
    <row r="1161" spans="1:12">
      <c r="A1161" s="186" t="str">
        <f>B1161&amp;"_"&amp;COUNTIF($B$2:B1161,B1161)</f>
        <v>2682_1</v>
      </c>
      <c r="B1161" s="195">
        <v>2682</v>
      </c>
      <c r="C1161" s="195">
        <v>1</v>
      </c>
      <c r="D1161" s="195">
        <v>540015635</v>
      </c>
      <c r="F1161" s="189">
        <v>2</v>
      </c>
      <c r="G1161" s="197" t="s">
        <v>59</v>
      </c>
      <c r="H1161" s="195">
        <v>2</v>
      </c>
      <c r="J1161" s="191">
        <v>39604</v>
      </c>
      <c r="K1161" s="195" t="s">
        <v>27</v>
      </c>
    </row>
    <row r="1162" spans="1:12">
      <c r="A1162" s="186" t="str">
        <f>B1162&amp;"_"&amp;COUNTIF($B$2:B1162,B1162)</f>
        <v>2683_1</v>
      </c>
      <c r="B1162" s="195">
        <v>2683</v>
      </c>
      <c r="C1162" s="195">
        <v>1</v>
      </c>
      <c r="D1162" s="195">
        <v>540017361</v>
      </c>
      <c r="F1162" s="189">
        <v>12</v>
      </c>
      <c r="G1162" s="197" t="s">
        <v>657</v>
      </c>
      <c r="H1162" s="195">
        <v>14</v>
      </c>
      <c r="J1162" s="191">
        <v>39604</v>
      </c>
      <c r="K1162" s="195" t="s">
        <v>27</v>
      </c>
    </row>
    <row r="1163" spans="1:12">
      <c r="A1163" s="186" t="str">
        <f>B1163&amp;"_"&amp;COUNTIF($B$2:B1163,B1163)</f>
        <v>2684_1</v>
      </c>
      <c r="B1163" s="195">
        <v>2684</v>
      </c>
      <c r="E1163" s="195" t="s">
        <v>699</v>
      </c>
      <c r="F1163" s="189">
        <v>6</v>
      </c>
      <c r="G1163" s="197" t="s">
        <v>359</v>
      </c>
    </row>
    <row r="1164" spans="1:12">
      <c r="A1164" s="186" t="str">
        <f>B1164&amp;"_"&amp;COUNTIF($B$2:B1164,B1164)</f>
        <v>2684_2</v>
      </c>
      <c r="B1164" s="195">
        <v>2684</v>
      </c>
      <c r="C1164" s="195">
        <v>7</v>
      </c>
      <c r="E1164" s="195" t="s">
        <v>700</v>
      </c>
      <c r="F1164" s="189">
        <v>6</v>
      </c>
      <c r="G1164" s="197" t="s">
        <v>569</v>
      </c>
      <c r="H1164" s="195">
        <v>1</v>
      </c>
      <c r="I1164" s="200"/>
      <c r="J1164" s="191">
        <v>39605</v>
      </c>
      <c r="K1164" s="195" t="s">
        <v>33</v>
      </c>
      <c r="L1164" s="195" t="s">
        <v>74</v>
      </c>
    </row>
    <row r="1165" spans="1:12">
      <c r="A1165" s="186" t="str">
        <f>B1165&amp;"_"&amp;COUNTIF($B$2:B1165,B1165)</f>
        <v>2685_1</v>
      </c>
      <c r="B1165" s="195">
        <v>2685</v>
      </c>
      <c r="C1165" s="195">
        <v>1</v>
      </c>
      <c r="D1165" s="195">
        <v>540017361</v>
      </c>
      <c r="F1165" s="189">
        <v>6</v>
      </c>
      <c r="G1165" s="197" t="s">
        <v>657</v>
      </c>
      <c r="H1165" s="195">
        <v>7</v>
      </c>
      <c r="J1165" s="191">
        <v>39608</v>
      </c>
      <c r="K1165" s="195" t="s">
        <v>27</v>
      </c>
    </row>
    <row r="1166" spans="1:12">
      <c r="A1166" s="186" t="str">
        <f>B1166&amp;"_"&amp;COUNTIF($B$2:B1166,B1166)</f>
        <v>2686_1</v>
      </c>
      <c r="B1166" s="195">
        <v>2686</v>
      </c>
      <c r="F1166" s="189">
        <v>60</v>
      </c>
      <c r="G1166" s="197" t="s">
        <v>57</v>
      </c>
      <c r="I1166" s="200"/>
    </row>
    <row r="1167" spans="1:12">
      <c r="A1167" s="186" t="str">
        <f>B1167&amp;"_"&amp;COUNTIF($B$2:B1167,B1167)</f>
        <v>2686_2</v>
      </c>
      <c r="B1167" s="195">
        <v>2686</v>
      </c>
      <c r="C1167" s="195">
        <v>1</v>
      </c>
      <c r="D1167" s="195">
        <v>540017363</v>
      </c>
      <c r="F1167" s="189">
        <v>36</v>
      </c>
      <c r="G1167" s="197" t="s">
        <v>637</v>
      </c>
      <c r="H1167" s="195">
        <v>2</v>
      </c>
      <c r="J1167" s="191">
        <v>39608</v>
      </c>
      <c r="K1167" s="195" t="s">
        <v>27</v>
      </c>
    </row>
    <row r="1168" spans="1:12">
      <c r="A1168" s="186" t="str">
        <f>B1168&amp;"_"&amp;COUNTIF($B$2:B1168,B1168)</f>
        <v>2687_1</v>
      </c>
      <c r="B1168" s="195">
        <v>2687</v>
      </c>
      <c r="E1168" s="187" t="s">
        <v>39</v>
      </c>
      <c r="F1168" s="189">
        <v>8</v>
      </c>
      <c r="G1168" s="190" t="s">
        <v>262</v>
      </c>
    </row>
    <row r="1169" spans="1:17">
      <c r="A1169" s="186" t="str">
        <f>B1169&amp;"_"&amp;COUNTIF($B$2:B1169,B1169)</f>
        <v>2687_2</v>
      </c>
      <c r="B1169" s="195">
        <v>2687</v>
      </c>
      <c r="C1169" s="195">
        <v>1</v>
      </c>
      <c r="D1169" s="195" t="s">
        <v>626</v>
      </c>
      <c r="E1169" s="187" t="s">
        <v>41</v>
      </c>
      <c r="F1169" s="189">
        <v>8</v>
      </c>
      <c r="G1169" s="190" t="s">
        <v>263</v>
      </c>
      <c r="H1169" s="195">
        <v>4</v>
      </c>
      <c r="I1169" s="200"/>
      <c r="J1169" s="191">
        <v>39608</v>
      </c>
      <c r="K1169" s="195" t="s">
        <v>27</v>
      </c>
    </row>
    <row r="1170" spans="1:17">
      <c r="A1170" s="186" t="str">
        <f>B1170&amp;"_"&amp;COUNTIF($B$2:B1170,B1170)</f>
        <v>2688_1</v>
      </c>
      <c r="B1170" s="195">
        <v>2688</v>
      </c>
      <c r="C1170" s="195">
        <v>22</v>
      </c>
      <c r="E1170" s="187" t="s">
        <v>701</v>
      </c>
      <c r="F1170" s="189">
        <v>1</v>
      </c>
      <c r="G1170" s="190" t="s">
        <v>702</v>
      </c>
      <c r="H1170" s="195">
        <v>1</v>
      </c>
      <c r="I1170" s="200"/>
      <c r="J1170" s="191">
        <v>39608</v>
      </c>
      <c r="K1170" s="195" t="s">
        <v>27</v>
      </c>
    </row>
    <row r="1171" spans="1:17">
      <c r="A1171" s="186" t="str">
        <f>B1171&amp;"_"&amp;COUNTIF($B$2:B1171,B1171)</f>
        <v>2689_1</v>
      </c>
      <c r="B1171" s="195">
        <v>2689</v>
      </c>
      <c r="C1171" s="195">
        <v>1</v>
      </c>
      <c r="D1171" s="195">
        <v>540017361</v>
      </c>
      <c r="F1171" s="189">
        <v>6</v>
      </c>
      <c r="G1171" s="197" t="s">
        <v>657</v>
      </c>
      <c r="H1171" s="195">
        <v>7</v>
      </c>
      <c r="J1171" s="191">
        <v>39610</v>
      </c>
      <c r="K1171" s="195" t="s">
        <v>27</v>
      </c>
      <c r="N1171" s="198" t="s">
        <v>703</v>
      </c>
      <c r="O1171" s="195" t="s">
        <v>704</v>
      </c>
      <c r="Q1171" s="194">
        <v>0</v>
      </c>
    </row>
    <row r="1172" spans="1:17">
      <c r="A1172" s="186" t="str">
        <f>B1172&amp;"_"&amp;COUNTIF($B$2:B1172,B1172)</f>
        <v>2690_1</v>
      </c>
      <c r="B1172" s="195">
        <v>2690</v>
      </c>
      <c r="C1172" s="195">
        <v>1</v>
      </c>
      <c r="D1172" s="195">
        <v>540017363</v>
      </c>
      <c r="F1172" s="189">
        <v>60</v>
      </c>
      <c r="G1172" s="197" t="s">
        <v>656</v>
      </c>
      <c r="H1172" s="195">
        <v>1</v>
      </c>
      <c r="I1172" s="200"/>
      <c r="J1172" s="191">
        <v>39612</v>
      </c>
      <c r="K1172" s="195" t="s">
        <v>27</v>
      </c>
    </row>
    <row r="1173" spans="1:17">
      <c r="A1173" s="186" t="str">
        <f>B1173&amp;"_"&amp;COUNTIF($B$2:B1173,B1173)</f>
        <v>2691_1</v>
      </c>
      <c r="B1173" s="195">
        <v>2691</v>
      </c>
      <c r="C1173" s="195">
        <v>1</v>
      </c>
      <c r="D1173" s="195">
        <v>540017361</v>
      </c>
      <c r="F1173" s="189">
        <v>10</v>
      </c>
      <c r="G1173" s="197" t="s">
        <v>657</v>
      </c>
      <c r="H1173" s="195">
        <v>11</v>
      </c>
      <c r="J1173" s="191">
        <v>39612</v>
      </c>
      <c r="K1173" s="195" t="s">
        <v>27</v>
      </c>
    </row>
    <row r="1174" spans="1:17">
      <c r="A1174" s="186" t="str">
        <f>B1174&amp;"_"&amp;COUNTIF($B$2:B1174,B1174)</f>
        <v>2692_1</v>
      </c>
      <c r="B1174" s="195">
        <v>2692</v>
      </c>
      <c r="C1174" s="195">
        <v>1</v>
      </c>
      <c r="D1174" s="195">
        <v>540018915</v>
      </c>
      <c r="E1174" s="187"/>
      <c r="F1174" s="189">
        <v>7</v>
      </c>
      <c r="G1174" s="190" t="s">
        <v>682</v>
      </c>
      <c r="H1174" s="195">
        <v>0</v>
      </c>
      <c r="I1174" s="200"/>
      <c r="J1174" s="191">
        <v>39612</v>
      </c>
      <c r="K1174" s="195" t="s">
        <v>27</v>
      </c>
    </row>
    <row r="1175" spans="1:17">
      <c r="A1175" s="186" t="str">
        <f>B1175&amp;"_"&amp;COUNTIF($B$2:B1175,B1175)</f>
        <v>2693_1</v>
      </c>
      <c r="B1175" s="195">
        <v>2693</v>
      </c>
      <c r="C1175" s="195">
        <v>2</v>
      </c>
      <c r="D1175" s="195">
        <v>340038056</v>
      </c>
      <c r="E1175" s="187"/>
      <c r="F1175" s="189">
        <v>3</v>
      </c>
      <c r="G1175" s="190" t="s">
        <v>108</v>
      </c>
      <c r="H1175" s="195">
        <v>4</v>
      </c>
      <c r="I1175" s="200"/>
      <c r="J1175" s="191">
        <v>39616</v>
      </c>
      <c r="K1175" s="195" t="s">
        <v>27</v>
      </c>
    </row>
    <row r="1176" spans="1:17">
      <c r="A1176" s="186" t="str">
        <f>B1176&amp;"_"&amp;COUNTIF($B$2:B1176,B1176)</f>
        <v>2694_1</v>
      </c>
      <c r="B1176" s="195">
        <v>2694</v>
      </c>
      <c r="C1176" s="195">
        <v>1</v>
      </c>
      <c r="D1176" s="195">
        <v>540017361</v>
      </c>
      <c r="F1176" s="189">
        <v>5</v>
      </c>
      <c r="G1176" s="197" t="s">
        <v>657</v>
      </c>
      <c r="H1176" s="195">
        <v>6</v>
      </c>
      <c r="J1176" s="191">
        <v>39616</v>
      </c>
      <c r="K1176" s="195" t="s">
        <v>27</v>
      </c>
    </row>
    <row r="1177" spans="1:17">
      <c r="A1177" s="186" t="str">
        <f>B1177&amp;"_"&amp;COUNTIF($B$2:B1177,B1177)</f>
        <v>2695_1</v>
      </c>
      <c r="B1177" s="195">
        <v>2695</v>
      </c>
      <c r="D1177" s="187"/>
      <c r="E1177" s="187" t="s">
        <v>62</v>
      </c>
      <c r="F1177" s="189">
        <v>328</v>
      </c>
      <c r="G1177" s="190" t="s">
        <v>63</v>
      </c>
    </row>
    <row r="1178" spans="1:17">
      <c r="A1178" s="186" t="str">
        <f>B1178&amp;"_"&amp;COUNTIF($B$2:B1178,B1178)</f>
        <v>2695_2</v>
      </c>
      <c r="B1178" s="195">
        <v>2695</v>
      </c>
      <c r="C1178" s="195">
        <v>1</v>
      </c>
      <c r="D1178" s="187" t="s">
        <v>590</v>
      </c>
      <c r="E1178" s="187" t="s">
        <v>67</v>
      </c>
      <c r="F1178" s="189">
        <v>50</v>
      </c>
      <c r="G1178" s="190" t="s">
        <v>68</v>
      </c>
      <c r="H1178" s="195">
        <v>1</v>
      </c>
      <c r="J1178" s="191">
        <v>39616</v>
      </c>
      <c r="K1178" s="195" t="s">
        <v>27</v>
      </c>
    </row>
    <row r="1179" spans="1:17">
      <c r="A1179" s="186" t="str">
        <f>B1179&amp;"_"&amp;COUNTIF($B$2:B1179,B1179)</f>
        <v>2696_1</v>
      </c>
      <c r="B1179" s="195">
        <v>2696</v>
      </c>
      <c r="C1179" s="195">
        <v>1</v>
      </c>
      <c r="D1179" s="195">
        <v>540017363</v>
      </c>
      <c r="F1179" s="189">
        <v>60</v>
      </c>
      <c r="G1179" s="197" t="s">
        <v>656</v>
      </c>
      <c r="H1179" s="195">
        <v>1</v>
      </c>
      <c r="I1179" s="200"/>
      <c r="J1179" s="191">
        <v>39617</v>
      </c>
      <c r="K1179" s="195" t="s">
        <v>27</v>
      </c>
    </row>
    <row r="1180" spans="1:17">
      <c r="A1180" s="186" t="str">
        <f>B1180&amp;"_"&amp;COUNTIF($B$2:B1180,B1180)</f>
        <v>2697_1</v>
      </c>
      <c r="B1180" s="195">
        <v>2697</v>
      </c>
      <c r="C1180" s="195">
        <v>1</v>
      </c>
      <c r="D1180" s="195">
        <v>540017361</v>
      </c>
      <c r="F1180" s="189">
        <v>6</v>
      </c>
      <c r="G1180" s="197" t="s">
        <v>657</v>
      </c>
      <c r="H1180" s="195">
        <v>7</v>
      </c>
      <c r="J1180" s="191">
        <v>39618</v>
      </c>
      <c r="K1180" s="195" t="s">
        <v>27</v>
      </c>
    </row>
    <row r="1181" spans="1:17">
      <c r="A1181" s="186" t="str">
        <f>B1181&amp;"_"&amp;COUNTIF($B$2:B1181,B1181)</f>
        <v>2698_1</v>
      </c>
      <c r="B1181" s="195">
        <v>2698</v>
      </c>
      <c r="C1181" s="195">
        <v>1</v>
      </c>
      <c r="D1181" s="195">
        <v>540017361</v>
      </c>
      <c r="F1181" s="189">
        <v>5</v>
      </c>
      <c r="G1181" s="197" t="s">
        <v>657</v>
      </c>
      <c r="H1181" s="195">
        <v>5</v>
      </c>
      <c r="J1181" s="191">
        <v>39619</v>
      </c>
      <c r="K1181" s="195" t="s">
        <v>27</v>
      </c>
    </row>
    <row r="1182" spans="1:17">
      <c r="A1182" s="186" t="str">
        <f>B1182&amp;"_"&amp;COUNTIF($B$2:B1182,B1182)</f>
        <v>2699_1</v>
      </c>
      <c r="B1182" s="195">
        <v>2699</v>
      </c>
      <c r="C1182" s="195">
        <v>1</v>
      </c>
      <c r="D1182" s="195">
        <v>540018915</v>
      </c>
      <c r="E1182" s="187"/>
      <c r="F1182" s="189">
        <v>6</v>
      </c>
      <c r="G1182" s="190" t="s">
        <v>682</v>
      </c>
      <c r="H1182" s="195">
        <v>0</v>
      </c>
      <c r="I1182" s="200"/>
      <c r="J1182" s="191">
        <v>39619</v>
      </c>
      <c r="K1182" s="195" t="s">
        <v>27</v>
      </c>
    </row>
    <row r="1183" spans="1:17">
      <c r="A1183" s="186" t="str">
        <f>B1183&amp;"_"&amp;COUNTIF($B$2:B1183,B1183)</f>
        <v>2700_1</v>
      </c>
      <c r="B1183" s="195">
        <v>2700</v>
      </c>
      <c r="C1183" s="195">
        <v>1</v>
      </c>
      <c r="D1183" s="195">
        <v>540017361</v>
      </c>
      <c r="F1183" s="189">
        <v>1</v>
      </c>
      <c r="G1183" s="197" t="s">
        <v>657</v>
      </c>
      <c r="H1183" s="195">
        <v>1</v>
      </c>
      <c r="J1183" s="191">
        <v>39619</v>
      </c>
      <c r="K1183" s="195" t="s">
        <v>27</v>
      </c>
    </row>
    <row r="1184" spans="1:17">
      <c r="A1184" s="186" t="str">
        <f>B1184&amp;"_"&amp;COUNTIF($B$2:B1184,B1184)</f>
        <v>2701_1</v>
      </c>
      <c r="B1184" s="195">
        <v>2701</v>
      </c>
      <c r="E1184" s="187" t="s">
        <v>39</v>
      </c>
      <c r="F1184" s="189">
        <v>2</v>
      </c>
      <c r="G1184" s="190" t="s">
        <v>262</v>
      </c>
    </row>
    <row r="1185" spans="1:12">
      <c r="A1185" s="186" t="str">
        <f>B1185&amp;"_"&amp;COUNTIF($B$2:B1185,B1185)</f>
        <v>2701_2</v>
      </c>
      <c r="B1185" s="195">
        <v>2701</v>
      </c>
      <c r="C1185" s="195">
        <v>1</v>
      </c>
      <c r="D1185" s="195" t="s">
        <v>626</v>
      </c>
      <c r="E1185" s="187" t="s">
        <v>41</v>
      </c>
      <c r="F1185" s="189">
        <v>2</v>
      </c>
      <c r="G1185" s="190" t="s">
        <v>263</v>
      </c>
      <c r="H1185" s="195">
        <v>1</v>
      </c>
      <c r="I1185" s="200"/>
      <c r="J1185" s="191">
        <v>39619</v>
      </c>
      <c r="K1185" s="195" t="s">
        <v>27</v>
      </c>
    </row>
    <row r="1186" spans="1:12">
      <c r="A1186" s="186" t="str">
        <f>B1186&amp;"_"&amp;COUNTIF($B$2:B1186,B1186)</f>
        <v>2702_1</v>
      </c>
      <c r="B1186" s="195">
        <v>2702</v>
      </c>
      <c r="E1186" s="187" t="s">
        <v>19</v>
      </c>
      <c r="F1186" s="189">
        <v>4</v>
      </c>
      <c r="G1186" s="190" t="s">
        <v>241</v>
      </c>
      <c r="I1186" s="200"/>
    </row>
    <row r="1187" spans="1:12">
      <c r="A1187" s="186" t="str">
        <f>B1187&amp;"_"&amp;COUNTIF($B$2:B1187,B1187)</f>
        <v>2702_2</v>
      </c>
      <c r="B1187" s="195">
        <v>2702</v>
      </c>
      <c r="C1187" s="195">
        <v>1</v>
      </c>
      <c r="D1187" s="195" t="s">
        <v>626</v>
      </c>
      <c r="E1187" s="187" t="s">
        <v>22</v>
      </c>
      <c r="F1187" s="189">
        <v>4</v>
      </c>
      <c r="G1187" s="190" t="s">
        <v>242</v>
      </c>
      <c r="H1187" s="195">
        <v>2</v>
      </c>
      <c r="I1187" s="200"/>
      <c r="J1187" s="191">
        <v>39619</v>
      </c>
      <c r="K1187" s="195" t="s">
        <v>27</v>
      </c>
    </row>
    <row r="1188" spans="1:12">
      <c r="A1188" s="186" t="str">
        <f>B1188&amp;"_"&amp;COUNTIF($B$2:B1188,B1188)</f>
        <v>2703_1</v>
      </c>
      <c r="B1188" s="195">
        <v>2703</v>
      </c>
      <c r="C1188" s="195">
        <v>1</v>
      </c>
      <c r="D1188" s="195">
        <v>540017363</v>
      </c>
      <c r="F1188" s="189">
        <v>39</v>
      </c>
      <c r="G1188" s="197" t="s">
        <v>656</v>
      </c>
      <c r="H1188" s="195">
        <v>1</v>
      </c>
      <c r="I1188" s="200"/>
      <c r="J1188" s="191">
        <v>39619</v>
      </c>
      <c r="K1188" s="195" t="s">
        <v>27</v>
      </c>
    </row>
    <row r="1189" spans="1:12">
      <c r="A1189" s="186" t="str">
        <f>B1189&amp;"_"&amp;COUNTIF($B$2:B1189,B1189)</f>
        <v>2704_1</v>
      </c>
      <c r="B1189" s="195">
        <v>2704</v>
      </c>
      <c r="C1189" s="195">
        <v>1</v>
      </c>
      <c r="D1189" s="195">
        <v>540017363</v>
      </c>
      <c r="F1189" s="189">
        <v>43</v>
      </c>
      <c r="G1189" s="197" t="s">
        <v>637</v>
      </c>
      <c r="H1189" s="195">
        <v>2</v>
      </c>
      <c r="J1189" s="191">
        <v>39619</v>
      </c>
      <c r="K1189" s="195" t="s">
        <v>27</v>
      </c>
    </row>
    <row r="1190" spans="1:12">
      <c r="A1190" s="186" t="str">
        <f>B1190&amp;"_"&amp;COUNTIF($B$2:B1190,B1190)</f>
        <v>2705_1</v>
      </c>
      <c r="B1190" s="195">
        <v>2705</v>
      </c>
      <c r="E1190" s="195" t="s">
        <v>705</v>
      </c>
      <c r="F1190" s="189">
        <v>7</v>
      </c>
      <c r="G1190" s="197" t="s">
        <v>359</v>
      </c>
    </row>
    <row r="1191" spans="1:12">
      <c r="A1191" s="186" t="str">
        <f>B1191&amp;"_"&amp;COUNTIF($B$2:B1191,B1191)</f>
        <v>2705_2</v>
      </c>
      <c r="B1191" s="195">
        <v>2705</v>
      </c>
      <c r="C1191" s="195">
        <v>7</v>
      </c>
      <c r="E1191" s="195" t="s">
        <v>706</v>
      </c>
      <c r="F1191" s="189">
        <v>5</v>
      </c>
      <c r="G1191" s="197" t="s">
        <v>569</v>
      </c>
      <c r="H1191" s="195">
        <v>1</v>
      </c>
      <c r="I1191" s="200"/>
      <c r="J1191" s="191">
        <v>39619</v>
      </c>
      <c r="K1191" s="195" t="s">
        <v>33</v>
      </c>
      <c r="L1191" s="195" t="s">
        <v>74</v>
      </c>
    </row>
    <row r="1192" spans="1:12">
      <c r="A1192" s="186" t="str">
        <f>B1192&amp;"_"&amp;COUNTIF($B$2:B1192,B1192)</f>
        <v>2706_1</v>
      </c>
      <c r="B1192" s="195">
        <v>2706</v>
      </c>
      <c r="C1192" s="195">
        <v>1</v>
      </c>
      <c r="D1192" s="195">
        <v>540017368</v>
      </c>
      <c r="E1192" s="196">
        <v>3396.8</v>
      </c>
      <c r="G1192" s="197" t="s">
        <v>50</v>
      </c>
      <c r="J1192" s="191" t="s">
        <v>707</v>
      </c>
      <c r="K1192" s="195" t="s">
        <v>27</v>
      </c>
    </row>
    <row r="1193" spans="1:12">
      <c r="A1193" s="186" t="str">
        <f>B1193&amp;"_"&amp;COUNTIF($B$2:B1193,B1193)</f>
        <v>2707_1</v>
      </c>
      <c r="B1193" s="195">
        <v>2707</v>
      </c>
      <c r="C1193" s="195">
        <v>1</v>
      </c>
      <c r="D1193" s="195">
        <v>540018152</v>
      </c>
      <c r="F1193" s="189">
        <v>30</v>
      </c>
      <c r="G1193" s="197" t="s">
        <v>708</v>
      </c>
      <c r="H1193" s="195">
        <v>1</v>
      </c>
      <c r="J1193" s="191">
        <v>39622</v>
      </c>
      <c r="K1193" s="195" t="s">
        <v>27</v>
      </c>
    </row>
    <row r="1194" spans="1:12">
      <c r="A1194" s="186" t="str">
        <f>B1194&amp;"_"&amp;COUNTIF($B$2:B1194,B1194)</f>
        <v>2708_1</v>
      </c>
      <c r="B1194" s="195">
        <v>2708</v>
      </c>
      <c r="C1194" s="195">
        <v>22</v>
      </c>
      <c r="E1194" s="187" t="s">
        <v>709</v>
      </c>
      <c r="F1194" s="189">
        <v>1</v>
      </c>
      <c r="G1194" s="190" t="s">
        <v>710</v>
      </c>
      <c r="H1194" s="195">
        <v>1</v>
      </c>
      <c r="I1194" s="200"/>
      <c r="J1194" s="191">
        <v>39622</v>
      </c>
      <c r="K1194" s="195" t="s">
        <v>27</v>
      </c>
    </row>
    <row r="1195" spans="1:12">
      <c r="A1195" s="186" t="str">
        <f>B1195&amp;"_"&amp;COUNTIF($B$2:B1195,B1195)</f>
        <v>2709_1</v>
      </c>
      <c r="B1195" s="195">
        <v>2709</v>
      </c>
      <c r="C1195" s="195">
        <v>1</v>
      </c>
      <c r="D1195" s="195">
        <v>540017361</v>
      </c>
      <c r="F1195" s="189">
        <v>6</v>
      </c>
      <c r="G1195" s="197" t="s">
        <v>657</v>
      </c>
      <c r="H1195" s="195">
        <v>7</v>
      </c>
      <c r="J1195" s="191">
        <v>39622</v>
      </c>
      <c r="K1195" s="195" t="s">
        <v>27</v>
      </c>
    </row>
    <row r="1196" spans="1:12">
      <c r="A1196" s="186" t="str">
        <f>B1196&amp;"_"&amp;COUNTIF($B$2:B1196,B1196)</f>
        <v>2710_1</v>
      </c>
      <c r="B1196" s="195">
        <v>2710</v>
      </c>
      <c r="C1196" s="195">
        <v>7</v>
      </c>
      <c r="E1196" s="195" t="s">
        <v>711</v>
      </c>
      <c r="F1196" s="189">
        <v>9</v>
      </c>
      <c r="G1196" s="197" t="s">
        <v>359</v>
      </c>
      <c r="H1196" s="195">
        <v>1</v>
      </c>
      <c r="I1196" s="200"/>
      <c r="J1196" s="191">
        <v>39624</v>
      </c>
      <c r="K1196" s="195" t="s">
        <v>33</v>
      </c>
      <c r="L1196" s="195" t="s">
        <v>74</v>
      </c>
    </row>
    <row r="1197" spans="1:12">
      <c r="A1197" s="186" t="str">
        <f>B1197&amp;"_"&amp;COUNTIF($B$2:B1197,B1197)</f>
        <v>2711_1</v>
      </c>
      <c r="B1197" s="195">
        <v>2711</v>
      </c>
      <c r="F1197" s="189">
        <v>5</v>
      </c>
      <c r="G1197" s="197" t="s">
        <v>712</v>
      </c>
    </row>
    <row r="1198" spans="1:12">
      <c r="A1198" s="186" t="str">
        <f>B1198&amp;"_"&amp;COUNTIF($B$2:B1198,B1198)</f>
        <v>2711_2</v>
      </c>
      <c r="B1198" s="195">
        <v>2711</v>
      </c>
      <c r="C1198" s="195">
        <v>1</v>
      </c>
      <c r="D1198" s="195">
        <v>540018037</v>
      </c>
      <c r="F1198" s="189">
        <v>5</v>
      </c>
      <c r="G1198" s="197" t="s">
        <v>713</v>
      </c>
      <c r="H1198" s="195">
        <v>10</v>
      </c>
      <c r="J1198" s="191">
        <v>39626</v>
      </c>
      <c r="K1198" s="195" t="s">
        <v>27</v>
      </c>
    </row>
    <row r="1199" spans="1:12">
      <c r="A1199" s="186" t="str">
        <f>B1199&amp;"_"&amp;COUNTIF($B$2:B1199,B1199)</f>
        <v>2712_1</v>
      </c>
      <c r="B1199" s="195">
        <v>2712</v>
      </c>
      <c r="C1199" s="195">
        <v>1</v>
      </c>
      <c r="D1199" s="195">
        <v>540017361</v>
      </c>
      <c r="F1199" s="189">
        <v>12</v>
      </c>
      <c r="G1199" s="197" t="s">
        <v>657</v>
      </c>
      <c r="H1199" s="195">
        <v>14</v>
      </c>
      <c r="J1199" s="191">
        <v>39626</v>
      </c>
      <c r="K1199" s="195" t="s">
        <v>27</v>
      </c>
    </row>
    <row r="1200" spans="1:12">
      <c r="A1200" s="186" t="str">
        <f>B1200&amp;"_"&amp;COUNTIF($B$2:B1200,B1200)</f>
        <v>2713_1</v>
      </c>
      <c r="B1200" s="195">
        <v>2713</v>
      </c>
      <c r="E1200" s="187" t="s">
        <v>39</v>
      </c>
      <c r="F1200" s="189">
        <v>2</v>
      </c>
      <c r="G1200" s="190" t="s">
        <v>262</v>
      </c>
    </row>
    <row r="1201" spans="1:17">
      <c r="A1201" s="186" t="str">
        <f>B1201&amp;"_"&amp;COUNTIF($B$2:B1201,B1201)</f>
        <v>2713_2</v>
      </c>
      <c r="B1201" s="195">
        <v>2713</v>
      </c>
      <c r="E1201" s="187" t="s">
        <v>41</v>
      </c>
      <c r="F1201" s="189">
        <v>2</v>
      </c>
      <c r="G1201" s="190" t="s">
        <v>263</v>
      </c>
      <c r="I1201" s="200"/>
    </row>
    <row r="1202" spans="1:17">
      <c r="A1202" s="186" t="str">
        <f>B1202&amp;"_"&amp;COUNTIF($B$2:B1202,B1202)</f>
        <v>2713_3</v>
      </c>
      <c r="B1202" s="195">
        <v>2713</v>
      </c>
      <c r="E1202" s="187" t="s">
        <v>19</v>
      </c>
      <c r="F1202" s="189">
        <v>6</v>
      </c>
      <c r="G1202" s="190" t="s">
        <v>241</v>
      </c>
      <c r="I1202" s="200"/>
    </row>
    <row r="1203" spans="1:17">
      <c r="A1203" s="186" t="str">
        <f>B1203&amp;"_"&amp;COUNTIF($B$2:B1203,B1203)</f>
        <v>2713_4</v>
      </c>
      <c r="B1203" s="195">
        <v>2713</v>
      </c>
      <c r="C1203" s="195">
        <v>1</v>
      </c>
      <c r="D1203" s="195" t="s">
        <v>626</v>
      </c>
      <c r="E1203" s="187" t="s">
        <v>22</v>
      </c>
      <c r="F1203" s="189">
        <v>6</v>
      </c>
      <c r="G1203" s="190" t="s">
        <v>242</v>
      </c>
      <c r="H1203" s="195">
        <v>4</v>
      </c>
      <c r="I1203" s="200"/>
      <c r="J1203" s="191">
        <v>39626</v>
      </c>
      <c r="K1203" s="195" t="s">
        <v>27</v>
      </c>
      <c r="N1203" s="198" t="s">
        <v>714</v>
      </c>
      <c r="O1203" s="195" t="s">
        <v>715</v>
      </c>
      <c r="Q1203" s="194">
        <v>160</v>
      </c>
    </row>
    <row r="1204" spans="1:17">
      <c r="A1204" s="186" t="str">
        <f>B1204&amp;"_"&amp;COUNTIF($B$2:B1204,B1204)</f>
        <v>2714_1</v>
      </c>
      <c r="B1204" s="195">
        <v>2714</v>
      </c>
      <c r="F1204" s="189">
        <v>120</v>
      </c>
      <c r="G1204" s="197" t="s">
        <v>656</v>
      </c>
      <c r="I1204" s="200"/>
    </row>
    <row r="1205" spans="1:17">
      <c r="A1205" s="186" t="str">
        <f>B1205&amp;"_"&amp;COUNTIF($B$2:B1205,B1205)</f>
        <v>2714_2</v>
      </c>
      <c r="B1205" s="195">
        <v>2714</v>
      </c>
      <c r="C1205" s="195">
        <v>1</v>
      </c>
      <c r="D1205" s="195">
        <v>540017363</v>
      </c>
      <c r="F1205" s="189">
        <v>29</v>
      </c>
      <c r="G1205" s="197" t="s">
        <v>637</v>
      </c>
      <c r="H1205" s="195">
        <v>2</v>
      </c>
      <c r="J1205" s="191">
        <v>39626</v>
      </c>
      <c r="K1205" s="195" t="s">
        <v>27</v>
      </c>
    </row>
    <row r="1206" spans="1:17">
      <c r="A1206" s="186" t="str">
        <f>B1206&amp;"_"&amp;COUNTIF($B$2:B1206,B1206)</f>
        <v>2715_1</v>
      </c>
      <c r="B1206" s="195">
        <v>2715</v>
      </c>
      <c r="C1206" s="195">
        <v>1</v>
      </c>
      <c r="D1206" s="195">
        <v>540015635</v>
      </c>
      <c r="F1206" s="189">
        <v>2</v>
      </c>
      <c r="G1206" s="197" t="s">
        <v>59</v>
      </c>
      <c r="H1206" s="195">
        <v>2</v>
      </c>
      <c r="J1206" s="191">
        <v>39626</v>
      </c>
      <c r="K1206" s="195" t="s">
        <v>27</v>
      </c>
    </row>
    <row r="1207" spans="1:17">
      <c r="A1207" s="186" t="str">
        <f>B1207&amp;"_"&amp;COUNTIF($B$2:B1207,B1207)</f>
        <v>2716_1</v>
      </c>
      <c r="B1207" s="195">
        <v>2716</v>
      </c>
      <c r="E1207" s="195" t="s">
        <v>716</v>
      </c>
      <c r="F1207" s="189">
        <v>2</v>
      </c>
      <c r="G1207" s="197" t="s">
        <v>359</v>
      </c>
    </row>
    <row r="1208" spans="1:17">
      <c r="A1208" s="186" t="str">
        <f>B1208&amp;"_"&amp;COUNTIF($B$2:B1208,B1208)</f>
        <v>2716_2</v>
      </c>
      <c r="B1208" s="195">
        <v>2716</v>
      </c>
      <c r="C1208" s="195">
        <v>7</v>
      </c>
      <c r="E1208" s="195" t="s">
        <v>717</v>
      </c>
      <c r="F1208" s="189">
        <v>10</v>
      </c>
      <c r="G1208" s="197" t="s">
        <v>569</v>
      </c>
      <c r="H1208" s="195">
        <v>2</v>
      </c>
      <c r="I1208" s="200"/>
      <c r="J1208" s="191">
        <v>39631</v>
      </c>
      <c r="K1208" s="195" t="s">
        <v>33</v>
      </c>
      <c r="L1208" s="195" t="s">
        <v>74</v>
      </c>
    </row>
    <row r="1209" spans="1:17">
      <c r="A1209" s="186" t="str">
        <f>B1209&amp;"_"&amp;COUNTIF($B$2:B1209,B1209)</f>
        <v>2717_1</v>
      </c>
      <c r="B1209" s="195">
        <v>2717</v>
      </c>
      <c r="E1209" s="187" t="s">
        <v>39</v>
      </c>
      <c r="F1209" s="189">
        <v>2</v>
      </c>
      <c r="G1209" s="190" t="s">
        <v>262</v>
      </c>
    </row>
    <row r="1210" spans="1:17">
      <c r="A1210" s="186" t="str">
        <f>B1210&amp;"_"&amp;COUNTIF($B$2:B1210,B1210)</f>
        <v>2717_2</v>
      </c>
      <c r="B1210" s="195">
        <v>2717</v>
      </c>
      <c r="E1210" s="187" t="s">
        <v>41</v>
      </c>
      <c r="F1210" s="189">
        <v>2</v>
      </c>
      <c r="G1210" s="190" t="s">
        <v>263</v>
      </c>
      <c r="I1210" s="200"/>
    </row>
    <row r="1211" spans="1:17">
      <c r="A1211" s="186" t="str">
        <f>B1211&amp;"_"&amp;COUNTIF($B$2:B1211,B1211)</f>
        <v>2717_3</v>
      </c>
      <c r="B1211" s="195">
        <v>2717</v>
      </c>
      <c r="E1211" s="187" t="s">
        <v>19</v>
      </c>
      <c r="F1211" s="189">
        <v>4</v>
      </c>
      <c r="G1211" s="190" t="s">
        <v>241</v>
      </c>
      <c r="I1211" s="200"/>
    </row>
    <row r="1212" spans="1:17">
      <c r="A1212" s="186" t="str">
        <f>B1212&amp;"_"&amp;COUNTIF($B$2:B1212,B1212)</f>
        <v>2717_4</v>
      </c>
      <c r="B1212" s="195">
        <v>2717</v>
      </c>
      <c r="C1212" s="195">
        <v>1</v>
      </c>
      <c r="D1212" s="195" t="s">
        <v>626</v>
      </c>
      <c r="E1212" s="187" t="s">
        <v>22</v>
      </c>
      <c r="F1212" s="189">
        <v>4</v>
      </c>
      <c r="G1212" s="190" t="s">
        <v>242</v>
      </c>
      <c r="H1212" s="195">
        <v>4</v>
      </c>
      <c r="I1212" s="200"/>
      <c r="J1212" s="191">
        <v>39631</v>
      </c>
      <c r="K1212" s="195" t="s">
        <v>27</v>
      </c>
    </row>
    <row r="1213" spans="1:17">
      <c r="A1213" s="186" t="str">
        <f>B1213&amp;"_"&amp;COUNTIF($B$2:B1213,B1213)</f>
        <v>2718_1</v>
      </c>
      <c r="B1213" s="195">
        <v>2718</v>
      </c>
      <c r="C1213" s="195">
        <v>1</v>
      </c>
      <c r="D1213" s="195">
        <v>540017363</v>
      </c>
      <c r="F1213" s="189">
        <v>60</v>
      </c>
      <c r="G1213" s="197" t="s">
        <v>656</v>
      </c>
      <c r="H1213" s="195">
        <v>1</v>
      </c>
      <c r="J1213" s="191">
        <v>39631</v>
      </c>
      <c r="K1213" s="195" t="s">
        <v>27</v>
      </c>
    </row>
    <row r="1214" spans="1:17">
      <c r="A1214" s="186" t="str">
        <f>B1214&amp;"_"&amp;COUNTIF($B$2:B1214,B1214)</f>
        <v>2719_1</v>
      </c>
      <c r="B1214" s="195">
        <v>2719</v>
      </c>
      <c r="C1214" s="195">
        <v>1</v>
      </c>
      <c r="D1214" s="187"/>
      <c r="E1214" s="187" t="s">
        <v>64</v>
      </c>
      <c r="F1214" s="189">
        <v>192</v>
      </c>
      <c r="G1214" s="190" t="s">
        <v>65</v>
      </c>
    </row>
    <row r="1215" spans="1:17">
      <c r="A1215" s="186" t="str">
        <f>B1215&amp;"_"&amp;COUNTIF($B$2:B1215,B1215)</f>
        <v>2719_2</v>
      </c>
      <c r="B1215" s="195">
        <v>2719</v>
      </c>
      <c r="C1215" s="195">
        <v>1</v>
      </c>
      <c r="D1215" s="187" t="s">
        <v>590</v>
      </c>
      <c r="E1215" s="187" t="s">
        <v>62</v>
      </c>
      <c r="F1215" s="189">
        <v>328</v>
      </c>
      <c r="G1215" s="190" t="s">
        <v>63</v>
      </c>
      <c r="H1215" s="195">
        <v>6</v>
      </c>
      <c r="J1215" s="191">
        <v>39631</v>
      </c>
      <c r="K1215" s="195" t="s">
        <v>27</v>
      </c>
    </row>
    <row r="1216" spans="1:17">
      <c r="A1216" s="186" t="str">
        <f>B1216&amp;"_"&amp;COUNTIF($B$2:B1216,B1216)</f>
        <v>2720_1</v>
      </c>
      <c r="B1216" s="195">
        <v>2720</v>
      </c>
      <c r="C1216" s="195">
        <v>30</v>
      </c>
      <c r="D1216" s="195" t="s">
        <v>638</v>
      </c>
      <c r="F1216" s="189">
        <v>20</v>
      </c>
      <c r="G1216" s="197" t="s">
        <v>718</v>
      </c>
      <c r="H1216" s="195">
        <v>1</v>
      </c>
      <c r="J1216" s="191">
        <v>39632</v>
      </c>
      <c r="K1216" s="195" t="s">
        <v>33</v>
      </c>
      <c r="M1216" s="192">
        <v>23.5</v>
      </c>
    </row>
    <row r="1217" spans="1:12">
      <c r="A1217" s="186" t="str">
        <f>B1217&amp;"_"&amp;COUNTIF($B$2:B1217,B1217)</f>
        <v>2721_1</v>
      </c>
      <c r="B1217" s="195">
        <v>2721</v>
      </c>
      <c r="C1217" s="195">
        <v>1</v>
      </c>
      <c r="D1217" s="195">
        <v>540017361</v>
      </c>
      <c r="F1217" s="189">
        <v>12</v>
      </c>
      <c r="G1217" s="197" t="s">
        <v>657</v>
      </c>
      <c r="H1217" s="195">
        <v>14</v>
      </c>
      <c r="J1217" s="191">
        <v>39633</v>
      </c>
      <c r="K1217" s="195" t="s">
        <v>27</v>
      </c>
    </row>
    <row r="1218" spans="1:12">
      <c r="A1218" s="186" t="str">
        <f>B1218&amp;"_"&amp;COUNTIF($B$2:B1218,B1218)</f>
        <v>2722_1</v>
      </c>
      <c r="B1218" s="195">
        <v>2722</v>
      </c>
      <c r="C1218" s="195">
        <v>2</v>
      </c>
      <c r="D1218" s="195">
        <v>340038056</v>
      </c>
      <c r="E1218" s="187"/>
      <c r="F1218" s="189">
        <v>3</v>
      </c>
      <c r="G1218" s="190" t="s">
        <v>108</v>
      </c>
      <c r="H1218" s="195">
        <v>4</v>
      </c>
      <c r="I1218" s="200"/>
      <c r="J1218" s="191">
        <v>39636</v>
      </c>
      <c r="K1218" s="195" t="s">
        <v>27</v>
      </c>
    </row>
    <row r="1219" spans="1:12">
      <c r="A1219" s="186" t="str">
        <f>B1219&amp;"_"&amp;COUNTIF($B$2:B1219,B1219)</f>
        <v>2723_1</v>
      </c>
      <c r="B1219" s="195">
        <v>2723</v>
      </c>
      <c r="C1219" s="195">
        <v>2</v>
      </c>
      <c r="D1219" s="195">
        <v>340032897</v>
      </c>
      <c r="E1219" s="187"/>
      <c r="F1219" s="189">
        <v>16</v>
      </c>
      <c r="G1219" s="197" t="s">
        <v>474</v>
      </c>
      <c r="H1219" s="195">
        <v>5</v>
      </c>
      <c r="I1219" s="200"/>
      <c r="J1219" s="191">
        <v>39636</v>
      </c>
      <c r="K1219" s="195" t="s">
        <v>27</v>
      </c>
    </row>
    <row r="1220" spans="1:12">
      <c r="A1220" s="186" t="str">
        <f>B1220&amp;"_"&amp;COUNTIF($B$2:B1220,B1220)</f>
        <v>2724_1</v>
      </c>
      <c r="B1220" s="195">
        <v>2724</v>
      </c>
      <c r="C1220" s="195">
        <v>2</v>
      </c>
      <c r="D1220" s="195">
        <v>340036779</v>
      </c>
      <c r="F1220" s="189">
        <v>21</v>
      </c>
      <c r="G1220" s="197" t="s">
        <v>109</v>
      </c>
      <c r="H1220" s="195">
        <v>2</v>
      </c>
      <c r="J1220" s="191">
        <v>39636</v>
      </c>
      <c r="K1220" s="195" t="s">
        <v>27</v>
      </c>
    </row>
    <row r="1221" spans="1:12">
      <c r="A1221" s="186" t="str">
        <f>B1221&amp;"_"&amp;COUNTIF($B$2:B1221,B1221)</f>
        <v>2725_1</v>
      </c>
      <c r="B1221" s="195">
        <v>2725</v>
      </c>
      <c r="C1221" s="195">
        <v>1</v>
      </c>
      <c r="D1221" s="195">
        <v>540018915</v>
      </c>
      <c r="F1221" s="189">
        <v>6</v>
      </c>
      <c r="G1221" s="190" t="s">
        <v>694</v>
      </c>
      <c r="H1221" s="195">
        <v>6</v>
      </c>
      <c r="J1221" s="191">
        <v>39636</v>
      </c>
      <c r="K1221" s="195" t="s">
        <v>27</v>
      </c>
    </row>
    <row r="1222" spans="1:12">
      <c r="A1222" s="186" t="str">
        <f>B1222&amp;"_"&amp;COUNTIF($B$2:B1222,B1222)</f>
        <v>2726_1</v>
      </c>
      <c r="B1222" s="195">
        <v>2726</v>
      </c>
      <c r="E1222" s="187" t="s">
        <v>39</v>
      </c>
      <c r="F1222" s="189">
        <v>4</v>
      </c>
      <c r="G1222" s="190" t="s">
        <v>262</v>
      </c>
    </row>
    <row r="1223" spans="1:12">
      <c r="A1223" s="186" t="str">
        <f>B1223&amp;"_"&amp;COUNTIF($B$2:B1223,B1223)</f>
        <v>2726_2</v>
      </c>
      <c r="B1223" s="195">
        <v>2726</v>
      </c>
      <c r="C1223" s="195">
        <v>1</v>
      </c>
      <c r="D1223" s="195" t="s">
        <v>626</v>
      </c>
      <c r="E1223" s="187" t="s">
        <v>41</v>
      </c>
      <c r="F1223" s="189">
        <v>4</v>
      </c>
      <c r="G1223" s="190" t="s">
        <v>263</v>
      </c>
      <c r="H1223" s="195">
        <v>2</v>
      </c>
      <c r="I1223" s="200"/>
      <c r="J1223" s="191">
        <v>39636</v>
      </c>
      <c r="K1223" s="195" t="s">
        <v>27</v>
      </c>
    </row>
    <row r="1224" spans="1:12">
      <c r="A1224" s="186" t="str">
        <f>B1224&amp;"_"&amp;COUNTIF($B$2:B1224,B1224)</f>
        <v>2727_1</v>
      </c>
      <c r="B1224" s="195">
        <v>2727</v>
      </c>
      <c r="E1224" s="187" t="s">
        <v>719</v>
      </c>
      <c r="F1224" s="189">
        <v>16</v>
      </c>
      <c r="G1224" s="190" t="s">
        <v>720</v>
      </c>
      <c r="I1224" s="200"/>
    </row>
    <row r="1225" spans="1:12">
      <c r="A1225" s="186" t="str">
        <f>B1225&amp;"_"&amp;COUNTIF($B$2:B1225,B1225)</f>
        <v>2727_2</v>
      </c>
      <c r="B1225" s="195">
        <v>2727</v>
      </c>
      <c r="E1225" s="195">
        <v>32999</v>
      </c>
      <c r="F1225" s="189">
        <v>20</v>
      </c>
      <c r="G1225" s="197" t="s">
        <v>579</v>
      </c>
    </row>
    <row r="1226" spans="1:12">
      <c r="A1226" s="186" t="str">
        <f>B1226&amp;"_"&amp;COUNTIF($B$2:B1226,B1226)</f>
        <v>2727_3</v>
      </c>
      <c r="B1226" s="195">
        <v>2727</v>
      </c>
      <c r="C1226" s="195">
        <v>4</v>
      </c>
      <c r="D1226" s="195">
        <v>4500157637</v>
      </c>
      <c r="E1226" s="195">
        <v>33990</v>
      </c>
      <c r="F1226" s="189">
        <v>20</v>
      </c>
      <c r="G1226" s="197" t="s">
        <v>580</v>
      </c>
      <c r="H1226" s="195">
        <v>11</v>
      </c>
      <c r="I1226" s="200">
        <v>30900</v>
      </c>
      <c r="J1226" s="191">
        <v>39637</v>
      </c>
      <c r="K1226" s="195" t="s">
        <v>564</v>
      </c>
      <c r="L1226" s="195" t="s">
        <v>74</v>
      </c>
    </row>
    <row r="1227" spans="1:12">
      <c r="A1227" s="186" t="str">
        <f>B1227&amp;"_"&amp;COUNTIF($B$2:B1227,B1227)</f>
        <v>2728_1</v>
      </c>
      <c r="B1227" s="195">
        <v>2728</v>
      </c>
      <c r="C1227" s="195">
        <v>1</v>
      </c>
      <c r="D1227" s="195">
        <v>540018915</v>
      </c>
      <c r="F1227" s="189">
        <v>1</v>
      </c>
      <c r="G1227" s="190" t="s">
        <v>694</v>
      </c>
      <c r="H1227" s="195">
        <v>1</v>
      </c>
      <c r="J1227" s="191">
        <v>39637</v>
      </c>
      <c r="K1227" s="195" t="s">
        <v>27</v>
      </c>
    </row>
    <row r="1228" spans="1:12">
      <c r="A1228" s="186" t="str">
        <f>B1228&amp;"_"&amp;COUNTIF($B$2:B1228,B1228)</f>
        <v>2729_1</v>
      </c>
      <c r="B1228" s="195">
        <v>2729</v>
      </c>
      <c r="C1228" s="195">
        <v>1</v>
      </c>
      <c r="D1228" s="195">
        <v>540018915</v>
      </c>
      <c r="E1228" s="187"/>
      <c r="F1228" s="189">
        <v>4</v>
      </c>
      <c r="G1228" s="190" t="s">
        <v>682</v>
      </c>
      <c r="H1228" s="195">
        <v>0</v>
      </c>
      <c r="I1228" s="200"/>
      <c r="J1228" s="191">
        <v>39637</v>
      </c>
      <c r="K1228" s="195" t="s">
        <v>27</v>
      </c>
    </row>
    <row r="1229" spans="1:12">
      <c r="A1229" s="186" t="str">
        <f>B1229&amp;"_"&amp;COUNTIF($B$2:B1229,B1229)</f>
        <v>2730_1</v>
      </c>
      <c r="B1229" s="195">
        <v>2730</v>
      </c>
      <c r="C1229" s="195">
        <v>1</v>
      </c>
      <c r="D1229" s="195">
        <v>540017361</v>
      </c>
      <c r="F1229" s="189">
        <v>4</v>
      </c>
      <c r="G1229" s="197" t="s">
        <v>657</v>
      </c>
      <c r="H1229" s="195">
        <v>4</v>
      </c>
      <c r="J1229" s="191">
        <v>39637</v>
      </c>
      <c r="K1229" s="195" t="s">
        <v>27</v>
      </c>
    </row>
    <row r="1230" spans="1:12">
      <c r="A1230" s="186" t="str">
        <f>B1230&amp;"_"&amp;COUNTIF($B$2:B1230,B1230)</f>
        <v>2731_1</v>
      </c>
      <c r="B1230" s="195">
        <v>2731</v>
      </c>
      <c r="C1230" s="195">
        <v>1</v>
      </c>
      <c r="D1230" s="195">
        <v>540018915</v>
      </c>
      <c r="E1230" s="187"/>
      <c r="F1230" s="189">
        <v>3</v>
      </c>
      <c r="G1230" s="190" t="s">
        <v>682</v>
      </c>
      <c r="H1230" s="195">
        <v>0</v>
      </c>
      <c r="I1230" s="200"/>
      <c r="J1230" s="191">
        <v>39639</v>
      </c>
      <c r="K1230" s="195" t="s">
        <v>27</v>
      </c>
    </row>
    <row r="1231" spans="1:12">
      <c r="A1231" s="186" t="str">
        <f>B1231&amp;"_"&amp;COUNTIF($B$2:B1231,B1231)</f>
        <v>2732_1</v>
      </c>
      <c r="B1231" s="195">
        <v>2732</v>
      </c>
      <c r="C1231" s="195">
        <v>1</v>
      </c>
      <c r="D1231" s="195">
        <v>540017361</v>
      </c>
      <c r="F1231" s="189">
        <v>9</v>
      </c>
      <c r="G1231" s="197" t="s">
        <v>657</v>
      </c>
      <c r="H1231" s="195">
        <v>9</v>
      </c>
      <c r="J1231" s="191">
        <v>39639</v>
      </c>
      <c r="K1231" s="195" t="s">
        <v>27</v>
      </c>
    </row>
    <row r="1232" spans="1:12">
      <c r="A1232" s="186" t="str">
        <f>B1232&amp;"_"&amp;COUNTIF($B$2:B1232,B1232)</f>
        <v>2733_1</v>
      </c>
      <c r="B1232" s="195">
        <v>2733</v>
      </c>
      <c r="E1232" s="187" t="s">
        <v>39</v>
      </c>
      <c r="F1232" s="189">
        <v>4</v>
      </c>
      <c r="G1232" s="190" t="s">
        <v>262</v>
      </c>
    </row>
    <row r="1233" spans="1:13">
      <c r="A1233" s="186" t="str">
        <f>B1233&amp;"_"&amp;COUNTIF($B$2:B1233,B1233)</f>
        <v>2733_2</v>
      </c>
      <c r="B1233" s="195">
        <v>2733</v>
      </c>
      <c r="C1233" s="195">
        <v>1</v>
      </c>
      <c r="D1233" s="195" t="s">
        <v>626</v>
      </c>
      <c r="E1233" s="187" t="s">
        <v>41</v>
      </c>
      <c r="F1233" s="189">
        <v>4</v>
      </c>
      <c r="G1233" s="190" t="s">
        <v>263</v>
      </c>
      <c r="H1233" s="195">
        <v>2</v>
      </c>
      <c r="I1233" s="200"/>
      <c r="J1233" s="191">
        <v>39640</v>
      </c>
      <c r="K1233" s="195" t="s">
        <v>27</v>
      </c>
    </row>
    <row r="1234" spans="1:13">
      <c r="A1234" s="186" t="str">
        <f>B1234&amp;"_"&amp;COUNTIF($B$2:B1234,B1234)</f>
        <v>2734_1</v>
      </c>
      <c r="B1234" s="195">
        <v>2734</v>
      </c>
      <c r="C1234" s="195">
        <v>1</v>
      </c>
      <c r="D1234" s="195">
        <v>540017363</v>
      </c>
      <c r="F1234" s="189">
        <v>60</v>
      </c>
      <c r="G1234" s="197" t="s">
        <v>656</v>
      </c>
      <c r="H1234" s="195">
        <v>1</v>
      </c>
      <c r="I1234" s="200"/>
      <c r="J1234" s="191">
        <v>39640</v>
      </c>
      <c r="K1234" s="195" t="s">
        <v>27</v>
      </c>
    </row>
    <row r="1235" spans="1:13">
      <c r="A1235" s="186" t="str">
        <f>B1235&amp;"_"&amp;COUNTIF($B$2:B1235,B1235)</f>
        <v>2735_1</v>
      </c>
      <c r="B1235" s="195">
        <v>2735</v>
      </c>
      <c r="C1235" s="195">
        <v>30</v>
      </c>
      <c r="D1235" s="195" t="s">
        <v>638</v>
      </c>
      <c r="F1235" s="189">
        <v>15</v>
      </c>
      <c r="G1235" s="197" t="s">
        <v>718</v>
      </c>
      <c r="H1235" s="195">
        <v>1</v>
      </c>
      <c r="J1235" s="191">
        <v>39643</v>
      </c>
      <c r="K1235" s="195" t="s">
        <v>33</v>
      </c>
      <c r="M1235" s="192">
        <v>23.5</v>
      </c>
    </row>
    <row r="1236" spans="1:13">
      <c r="A1236" s="186" t="str">
        <f>B1236&amp;"_"&amp;COUNTIF($B$2:B1236,B1236)</f>
        <v>2736_1</v>
      </c>
      <c r="B1236" s="195">
        <v>2736</v>
      </c>
      <c r="E1236" s="195" t="s">
        <v>721</v>
      </c>
      <c r="F1236" s="189">
        <v>6</v>
      </c>
      <c r="G1236" s="197" t="s">
        <v>359</v>
      </c>
    </row>
    <row r="1237" spans="1:13">
      <c r="A1237" s="186" t="str">
        <f>B1237&amp;"_"&amp;COUNTIF($B$2:B1237,B1237)</f>
        <v>2736_2</v>
      </c>
      <c r="B1237" s="195">
        <v>2736</v>
      </c>
      <c r="C1237" s="195">
        <v>7</v>
      </c>
      <c r="E1237" s="195" t="s">
        <v>722</v>
      </c>
      <c r="F1237" s="189">
        <v>5</v>
      </c>
      <c r="G1237" s="197" t="s">
        <v>569</v>
      </c>
      <c r="H1237" s="195">
        <v>1</v>
      </c>
      <c r="I1237" s="200"/>
      <c r="J1237" s="191">
        <v>39643</v>
      </c>
      <c r="K1237" s="195" t="s">
        <v>33</v>
      </c>
      <c r="L1237" s="195" t="s">
        <v>74</v>
      </c>
    </row>
    <row r="1238" spans="1:13">
      <c r="A1238" s="186" t="str">
        <f>B1238&amp;"_"&amp;COUNTIF($B$2:B1238,B1238)</f>
        <v>2737_1</v>
      </c>
      <c r="B1238" s="195">
        <v>2737</v>
      </c>
      <c r="E1238" s="187" t="s">
        <v>719</v>
      </c>
      <c r="F1238" s="189">
        <v>48</v>
      </c>
      <c r="G1238" s="190" t="s">
        <v>720</v>
      </c>
      <c r="I1238" s="200"/>
    </row>
    <row r="1239" spans="1:13">
      <c r="A1239" s="186" t="str">
        <f>B1239&amp;"_"&amp;COUNTIF($B$2:B1239,B1239)</f>
        <v>2737_2</v>
      </c>
      <c r="B1239" s="195">
        <v>2737</v>
      </c>
      <c r="E1239" s="195">
        <v>32999</v>
      </c>
      <c r="F1239" s="189">
        <v>20</v>
      </c>
      <c r="G1239" s="197" t="s">
        <v>579</v>
      </c>
    </row>
    <row r="1240" spans="1:13">
      <c r="A1240" s="186" t="str">
        <f>B1240&amp;"_"&amp;COUNTIF($B$2:B1240,B1240)</f>
        <v>2737_3</v>
      </c>
      <c r="B1240" s="195">
        <v>2737</v>
      </c>
      <c r="C1240" s="195">
        <v>4</v>
      </c>
      <c r="D1240" s="195">
        <v>4500157637</v>
      </c>
      <c r="E1240" s="195">
        <v>33990</v>
      </c>
      <c r="F1240" s="189">
        <v>20</v>
      </c>
      <c r="G1240" s="197" t="s">
        <v>580</v>
      </c>
      <c r="H1240" s="195">
        <v>12</v>
      </c>
      <c r="I1240" s="200">
        <v>33000</v>
      </c>
      <c r="J1240" s="191">
        <v>39645</v>
      </c>
      <c r="K1240" s="195" t="s">
        <v>564</v>
      </c>
      <c r="L1240" s="195" t="s">
        <v>74</v>
      </c>
    </row>
    <row r="1241" spans="1:13">
      <c r="A1241" s="186" t="str">
        <f>B1241&amp;"_"&amp;COUNTIF($B$2:B1241,B1241)</f>
        <v>2738_1</v>
      </c>
      <c r="B1241" s="195">
        <v>2738</v>
      </c>
      <c r="C1241" s="195">
        <v>7</v>
      </c>
      <c r="F1241" s="189">
        <v>12</v>
      </c>
      <c r="G1241" s="197" t="s">
        <v>359</v>
      </c>
      <c r="H1241" s="195">
        <v>1</v>
      </c>
      <c r="I1241" s="200"/>
      <c r="J1241" s="191">
        <v>39644</v>
      </c>
      <c r="K1241" s="195" t="s">
        <v>33</v>
      </c>
      <c r="L1241" s="195" t="s">
        <v>74</v>
      </c>
    </row>
    <row r="1242" spans="1:13">
      <c r="A1242" s="186" t="str">
        <f>B1242&amp;"_"&amp;COUNTIF($B$2:B1242,B1242)</f>
        <v>2739_1</v>
      </c>
      <c r="B1242" s="195">
        <v>2739</v>
      </c>
      <c r="C1242" s="195">
        <v>1</v>
      </c>
      <c r="D1242" s="195">
        <v>540017363</v>
      </c>
      <c r="F1242" s="189">
        <v>60</v>
      </c>
      <c r="G1242" s="197" t="s">
        <v>656</v>
      </c>
      <c r="H1242" s="195">
        <v>1</v>
      </c>
      <c r="J1242" s="191">
        <v>39645</v>
      </c>
      <c r="K1242" s="195" t="s">
        <v>27</v>
      </c>
    </row>
    <row r="1243" spans="1:13">
      <c r="A1243" s="186" t="str">
        <f>B1243&amp;"_"&amp;COUNTIF($B$2:B1243,B1243)</f>
        <v>2740_1</v>
      </c>
      <c r="B1243" s="195">
        <v>2740</v>
      </c>
      <c r="C1243" s="195">
        <v>1</v>
      </c>
      <c r="D1243" s="195">
        <v>540017361</v>
      </c>
      <c r="F1243" s="189">
        <v>8</v>
      </c>
      <c r="G1243" s="197" t="s">
        <v>637</v>
      </c>
      <c r="H1243" s="195">
        <v>1</v>
      </c>
      <c r="J1243" s="191">
        <v>39645</v>
      </c>
      <c r="K1243" s="195" t="s">
        <v>27</v>
      </c>
    </row>
    <row r="1244" spans="1:13">
      <c r="A1244" s="186" t="str">
        <f>B1244&amp;"_"&amp;COUNTIF($B$2:B1244,B1244)</f>
        <v>2741_1</v>
      </c>
      <c r="B1244" s="195">
        <v>2741</v>
      </c>
      <c r="E1244" s="187" t="s">
        <v>19</v>
      </c>
      <c r="F1244" s="189">
        <v>6</v>
      </c>
      <c r="G1244" s="190" t="s">
        <v>241</v>
      </c>
      <c r="I1244" s="200"/>
    </row>
    <row r="1245" spans="1:13">
      <c r="A1245" s="186" t="str">
        <f>B1245&amp;"_"&amp;COUNTIF($B$2:B1245,B1245)</f>
        <v>2741_2</v>
      </c>
      <c r="B1245" s="195">
        <v>2741</v>
      </c>
      <c r="C1245" s="195">
        <v>1</v>
      </c>
      <c r="D1245" s="195" t="s">
        <v>626</v>
      </c>
      <c r="E1245" s="187" t="s">
        <v>22</v>
      </c>
      <c r="F1245" s="189">
        <v>6</v>
      </c>
      <c r="G1245" s="190" t="s">
        <v>242</v>
      </c>
      <c r="H1245" s="195">
        <v>3</v>
      </c>
      <c r="I1245" s="200"/>
      <c r="J1245" s="191">
        <v>39646</v>
      </c>
      <c r="K1245" s="195" t="s">
        <v>27</v>
      </c>
    </row>
    <row r="1246" spans="1:13">
      <c r="A1246" s="186" t="str">
        <f>B1246&amp;"_"&amp;COUNTIF($B$2:B1246,B1246)</f>
        <v>2742_1</v>
      </c>
      <c r="B1246" s="195">
        <v>2742</v>
      </c>
      <c r="C1246" s="195">
        <v>1</v>
      </c>
      <c r="D1246" s="195">
        <v>540017361</v>
      </c>
      <c r="F1246" s="189">
        <v>36</v>
      </c>
      <c r="G1246" s="197" t="s">
        <v>637</v>
      </c>
      <c r="H1246" s="195">
        <v>1</v>
      </c>
      <c r="J1246" s="191">
        <v>39646</v>
      </c>
      <c r="K1246" s="195" t="s">
        <v>27</v>
      </c>
    </row>
    <row r="1247" spans="1:13">
      <c r="A1247" s="186" t="str">
        <f>B1247&amp;"_"&amp;COUNTIF($B$2:B1247,B1247)</f>
        <v>2743_1</v>
      </c>
      <c r="B1247" s="195">
        <v>2743</v>
      </c>
      <c r="D1247" s="187"/>
      <c r="E1247" s="187" t="s">
        <v>62</v>
      </c>
      <c r="F1247" s="189">
        <v>328</v>
      </c>
      <c r="G1247" s="190" t="s">
        <v>63</v>
      </c>
      <c r="H1247" s="195">
        <v>1</v>
      </c>
      <c r="J1247" s="191">
        <v>39646</v>
      </c>
      <c r="K1247" s="195" t="s">
        <v>27</v>
      </c>
    </row>
    <row r="1248" spans="1:13">
      <c r="A1248" s="186" t="str">
        <f>B1248&amp;"_"&amp;COUNTIF($B$2:B1248,B1248)</f>
        <v>2743_2</v>
      </c>
      <c r="B1248" s="195">
        <v>2743</v>
      </c>
      <c r="C1248" s="195">
        <v>1</v>
      </c>
      <c r="D1248" s="187" t="s">
        <v>590</v>
      </c>
      <c r="E1248" s="187" t="s">
        <v>67</v>
      </c>
      <c r="F1248" s="189">
        <v>50</v>
      </c>
      <c r="G1248" s="190" t="s">
        <v>68</v>
      </c>
      <c r="H1248" s="195">
        <v>3</v>
      </c>
      <c r="J1248" s="191">
        <v>39616</v>
      </c>
      <c r="K1248" s="195" t="s">
        <v>27</v>
      </c>
    </row>
    <row r="1249" spans="1:12">
      <c r="A1249" s="186" t="str">
        <f>B1249&amp;"_"&amp;COUNTIF($B$2:B1249,B1249)</f>
        <v>2744_1</v>
      </c>
      <c r="B1249" s="195">
        <v>2744</v>
      </c>
      <c r="C1249" s="195">
        <v>1</v>
      </c>
      <c r="D1249" s="195">
        <v>540017361</v>
      </c>
      <c r="F1249" s="189">
        <v>12</v>
      </c>
      <c r="G1249" s="197" t="s">
        <v>657</v>
      </c>
      <c r="H1249" s="195">
        <v>9</v>
      </c>
      <c r="J1249" s="191">
        <v>39645</v>
      </c>
      <c r="K1249" s="195" t="s">
        <v>27</v>
      </c>
    </row>
    <row r="1250" spans="1:12">
      <c r="A1250" s="186" t="str">
        <f>B1250&amp;"_"&amp;COUNTIF($B$2:B1250,B1250)</f>
        <v>2745_1</v>
      </c>
      <c r="B1250" s="195">
        <v>2745</v>
      </c>
      <c r="C1250" s="195">
        <v>1</v>
      </c>
      <c r="D1250" s="195">
        <v>540017361</v>
      </c>
      <c r="F1250" s="189">
        <v>2</v>
      </c>
      <c r="G1250" s="197" t="s">
        <v>657</v>
      </c>
      <c r="H1250" s="195">
        <v>9</v>
      </c>
      <c r="J1250" s="191">
        <v>39646</v>
      </c>
      <c r="K1250" s="195" t="s">
        <v>27</v>
      </c>
    </row>
    <row r="1251" spans="1:12">
      <c r="A1251" s="186" t="str">
        <f>B1251&amp;"_"&amp;COUNTIF($B$2:B1251,B1251)</f>
        <v>2746_1</v>
      </c>
      <c r="B1251" s="195">
        <v>2746</v>
      </c>
      <c r="C1251" s="195">
        <v>15</v>
      </c>
      <c r="D1251" s="195">
        <v>4806</v>
      </c>
      <c r="F1251" s="189">
        <v>1</v>
      </c>
      <c r="G1251" s="197" t="s">
        <v>723</v>
      </c>
      <c r="H1251" s="195">
        <v>1</v>
      </c>
      <c r="J1251" s="191">
        <v>39647</v>
      </c>
      <c r="K1251" s="195" t="s">
        <v>27</v>
      </c>
    </row>
    <row r="1252" spans="1:12">
      <c r="A1252" s="186" t="str">
        <f>B1252&amp;"_"&amp;COUNTIF($B$2:B1252,B1252)</f>
        <v>2747_1</v>
      </c>
      <c r="B1252" s="195">
        <v>2747</v>
      </c>
      <c r="C1252" s="195">
        <v>7</v>
      </c>
      <c r="F1252" s="189">
        <v>12</v>
      </c>
      <c r="G1252" s="197" t="s">
        <v>359</v>
      </c>
      <c r="H1252" s="195">
        <v>1</v>
      </c>
      <c r="I1252" s="200"/>
      <c r="J1252" s="191">
        <v>39647</v>
      </c>
      <c r="K1252" s="195" t="s">
        <v>33</v>
      </c>
      <c r="L1252" s="195" t="s">
        <v>74</v>
      </c>
    </row>
    <row r="1253" spans="1:12">
      <c r="A1253" s="186" t="str">
        <f>B1253&amp;"_"&amp;COUNTIF($B$2:B1253,B1253)</f>
        <v>2748_1</v>
      </c>
      <c r="B1253" s="195">
        <v>2748</v>
      </c>
      <c r="C1253" s="195">
        <v>3</v>
      </c>
      <c r="D1253" s="195" t="s">
        <v>724</v>
      </c>
      <c r="E1253" s="195" t="s">
        <v>71</v>
      </c>
      <c r="F1253" s="189">
        <v>600</v>
      </c>
      <c r="G1253" s="197" t="s">
        <v>72</v>
      </c>
      <c r="H1253" s="195">
        <v>2</v>
      </c>
      <c r="I1253" s="195">
        <v>4800</v>
      </c>
      <c r="J1253" s="191">
        <v>39650</v>
      </c>
      <c r="K1253" s="195" t="s">
        <v>73</v>
      </c>
      <c r="L1253" s="195" t="s">
        <v>74</v>
      </c>
    </row>
    <row r="1254" spans="1:12">
      <c r="A1254" s="186" t="str">
        <f>B1254&amp;"_"&amp;COUNTIF($B$2:B1254,B1254)</f>
        <v>2749_1</v>
      </c>
      <c r="B1254" s="195">
        <v>2749</v>
      </c>
      <c r="C1254" s="195">
        <v>1</v>
      </c>
      <c r="D1254" s="195">
        <v>540017361</v>
      </c>
      <c r="F1254" s="189">
        <v>4</v>
      </c>
      <c r="G1254" s="197" t="s">
        <v>657</v>
      </c>
      <c r="H1254" s="195">
        <v>4</v>
      </c>
      <c r="J1254" s="191">
        <v>39649</v>
      </c>
      <c r="K1254" s="195" t="s">
        <v>27</v>
      </c>
    </row>
    <row r="1255" spans="1:12">
      <c r="A1255" s="186" t="str">
        <f>B1255&amp;"_"&amp;COUNTIF($B$2:B1255,B1255)</f>
        <v>2750_1</v>
      </c>
      <c r="B1255" s="195">
        <v>2750</v>
      </c>
      <c r="C1255" s="195">
        <v>1</v>
      </c>
      <c r="D1255" s="195">
        <v>540017361</v>
      </c>
      <c r="F1255" s="189">
        <v>6</v>
      </c>
      <c r="G1255" s="197" t="s">
        <v>657</v>
      </c>
      <c r="H1255" s="195">
        <v>8</v>
      </c>
      <c r="J1255" s="191">
        <v>39650</v>
      </c>
      <c r="K1255" s="195" t="s">
        <v>27</v>
      </c>
    </row>
    <row r="1256" spans="1:12">
      <c r="A1256" s="186" t="str">
        <f>B1256&amp;"_"&amp;COUNTIF($B$2:B1256,B1256)</f>
        <v>2751_1</v>
      </c>
      <c r="B1256" s="195">
        <v>2751</v>
      </c>
      <c r="E1256" s="187" t="s">
        <v>39</v>
      </c>
      <c r="F1256" s="189">
        <v>2</v>
      </c>
      <c r="G1256" s="190" t="s">
        <v>262</v>
      </c>
    </row>
    <row r="1257" spans="1:12">
      <c r="A1257" s="186" t="str">
        <f>B1257&amp;"_"&amp;COUNTIF($B$2:B1257,B1257)</f>
        <v>2751_2</v>
      </c>
      <c r="B1257" s="195">
        <v>2751</v>
      </c>
      <c r="E1257" s="187" t="s">
        <v>41</v>
      </c>
      <c r="F1257" s="189">
        <v>2</v>
      </c>
      <c r="G1257" s="190" t="s">
        <v>263</v>
      </c>
      <c r="I1257" s="200"/>
    </row>
    <row r="1258" spans="1:12">
      <c r="A1258" s="186" t="str">
        <f>B1258&amp;"_"&amp;COUNTIF($B$2:B1258,B1258)</f>
        <v>2751_3</v>
      </c>
      <c r="B1258" s="195">
        <v>2751</v>
      </c>
      <c r="E1258" s="187" t="s">
        <v>19</v>
      </c>
      <c r="F1258" s="189">
        <v>2</v>
      </c>
      <c r="G1258" s="190" t="s">
        <v>241</v>
      </c>
      <c r="I1258" s="200"/>
    </row>
    <row r="1259" spans="1:12">
      <c r="A1259" s="186" t="str">
        <f>B1259&amp;"_"&amp;COUNTIF($B$2:B1259,B1259)</f>
        <v>2751_4</v>
      </c>
      <c r="B1259" s="195">
        <v>2751</v>
      </c>
      <c r="C1259" s="195">
        <v>1</v>
      </c>
      <c r="D1259" s="195" t="s">
        <v>626</v>
      </c>
      <c r="E1259" s="187" t="s">
        <v>22</v>
      </c>
      <c r="F1259" s="189">
        <v>2</v>
      </c>
      <c r="G1259" s="190" t="s">
        <v>242</v>
      </c>
      <c r="H1259" s="195">
        <v>2</v>
      </c>
      <c r="I1259" s="200"/>
      <c r="J1259" s="191">
        <v>39651</v>
      </c>
      <c r="K1259" s="195" t="s">
        <v>27</v>
      </c>
    </row>
    <row r="1260" spans="1:12">
      <c r="A1260" s="186" t="str">
        <f>B1260&amp;"_"&amp;COUNTIF($B$2:B1260,B1260)</f>
        <v>2752_1</v>
      </c>
      <c r="B1260" s="195">
        <v>2752</v>
      </c>
      <c r="C1260" s="195">
        <v>1</v>
      </c>
      <c r="D1260" s="195">
        <v>540018037</v>
      </c>
      <c r="F1260" s="189">
        <v>2</v>
      </c>
      <c r="G1260" s="197" t="s">
        <v>712</v>
      </c>
      <c r="H1260" s="195">
        <v>2</v>
      </c>
      <c r="J1260" s="191">
        <v>39651</v>
      </c>
      <c r="K1260" s="195" t="s">
        <v>27</v>
      </c>
    </row>
    <row r="1261" spans="1:12">
      <c r="A1261" s="186" t="str">
        <f>B1261&amp;"_"&amp;COUNTIF($B$2:B1261,B1261)</f>
        <v>2753_1</v>
      </c>
      <c r="B1261" s="195">
        <v>2753</v>
      </c>
      <c r="C1261" s="195">
        <v>1</v>
      </c>
      <c r="D1261" s="195">
        <v>540017363</v>
      </c>
      <c r="F1261" s="189">
        <v>180</v>
      </c>
      <c r="G1261" s="197" t="s">
        <v>57</v>
      </c>
      <c r="H1261" s="195">
        <v>1</v>
      </c>
      <c r="J1261" s="191">
        <v>39651</v>
      </c>
      <c r="K1261" s="195" t="s">
        <v>27</v>
      </c>
    </row>
    <row r="1262" spans="1:12">
      <c r="A1262" s="186" t="str">
        <f>B1262&amp;"_"&amp;COUNTIF($B$2:B1262,B1262)</f>
        <v>2754_1</v>
      </c>
      <c r="B1262" s="195">
        <v>2754</v>
      </c>
      <c r="C1262" s="195">
        <v>1</v>
      </c>
      <c r="D1262" s="195">
        <v>540017361</v>
      </c>
      <c r="F1262" s="189">
        <v>41</v>
      </c>
      <c r="G1262" s="197" t="s">
        <v>637</v>
      </c>
      <c r="H1262" s="195">
        <v>2</v>
      </c>
      <c r="J1262" s="191">
        <v>39651</v>
      </c>
      <c r="K1262" s="195" t="s">
        <v>27</v>
      </c>
    </row>
    <row r="1263" spans="1:12">
      <c r="A1263" s="186" t="str">
        <f>B1263&amp;"_"&amp;COUNTIF($B$2:B1263,B1263)</f>
        <v>2755_1</v>
      </c>
      <c r="B1263" s="195">
        <v>2755</v>
      </c>
      <c r="C1263" s="195">
        <v>1</v>
      </c>
      <c r="D1263" s="195">
        <v>540017361</v>
      </c>
      <c r="F1263" s="189">
        <v>6</v>
      </c>
      <c r="G1263" s="197" t="s">
        <v>657</v>
      </c>
      <c r="H1263" s="195">
        <v>7</v>
      </c>
      <c r="J1263" s="191">
        <v>39652</v>
      </c>
      <c r="K1263" s="195" t="s">
        <v>27</v>
      </c>
    </row>
    <row r="1264" spans="1:12">
      <c r="A1264" s="186" t="str">
        <f>B1264&amp;"_"&amp;COUNTIF($B$2:B1264,B1264)</f>
        <v>2756_1</v>
      </c>
      <c r="B1264" s="195">
        <v>2756</v>
      </c>
      <c r="C1264" s="195">
        <v>1</v>
      </c>
      <c r="D1264" s="195">
        <v>540017361</v>
      </c>
      <c r="F1264" s="189">
        <v>6</v>
      </c>
      <c r="G1264" s="197" t="s">
        <v>657</v>
      </c>
      <c r="H1264" s="195">
        <v>7</v>
      </c>
      <c r="J1264" s="191">
        <v>39653</v>
      </c>
      <c r="K1264" s="195" t="s">
        <v>27</v>
      </c>
    </row>
    <row r="1265" spans="1:11">
      <c r="A1265" s="186" t="str">
        <f>B1265&amp;"_"&amp;COUNTIF($B$2:B1265,B1265)</f>
        <v>2757_1</v>
      </c>
      <c r="B1265" s="195">
        <v>2757</v>
      </c>
      <c r="C1265" s="195">
        <v>1</v>
      </c>
      <c r="D1265" s="195">
        <v>540017361</v>
      </c>
      <c r="F1265" s="189">
        <v>6</v>
      </c>
      <c r="G1265" s="197" t="s">
        <v>657</v>
      </c>
      <c r="H1265" s="195">
        <v>7</v>
      </c>
      <c r="J1265" s="191">
        <v>39654</v>
      </c>
      <c r="K1265" s="195" t="s">
        <v>27</v>
      </c>
    </row>
    <row r="1266" spans="1:11">
      <c r="A1266" s="186" t="str">
        <f>B1266&amp;"_"&amp;COUNTIF($B$2:B1266,B1266)</f>
        <v>2758_1</v>
      </c>
      <c r="B1266" s="195">
        <v>2758</v>
      </c>
      <c r="C1266" s="195">
        <v>1</v>
      </c>
      <c r="D1266" s="187" t="s">
        <v>590</v>
      </c>
      <c r="E1266" s="187" t="s">
        <v>64</v>
      </c>
      <c r="F1266" s="189">
        <v>192</v>
      </c>
      <c r="G1266" s="190" t="s">
        <v>65</v>
      </c>
      <c r="H1266" s="195">
        <v>4</v>
      </c>
      <c r="J1266" s="191">
        <v>39654</v>
      </c>
      <c r="K1266" s="195" t="s">
        <v>27</v>
      </c>
    </row>
    <row r="1267" spans="1:11">
      <c r="A1267" s="186" t="str">
        <f>B1267&amp;"_"&amp;COUNTIF($B$2:B1267,B1267)</f>
        <v>2759_1</v>
      </c>
      <c r="B1267" s="195">
        <v>2759</v>
      </c>
      <c r="E1267" s="187" t="s">
        <v>39</v>
      </c>
      <c r="F1267" s="189">
        <v>2</v>
      </c>
      <c r="G1267" s="190" t="s">
        <v>262</v>
      </c>
    </row>
    <row r="1268" spans="1:11">
      <c r="A1268" s="186" t="str">
        <f>B1268&amp;"_"&amp;COUNTIF($B$2:B1268,B1268)</f>
        <v>2759_2</v>
      </c>
      <c r="B1268" s="195">
        <v>2759</v>
      </c>
      <c r="E1268" s="187" t="s">
        <v>41</v>
      </c>
      <c r="F1268" s="189">
        <v>2</v>
      </c>
      <c r="G1268" s="190" t="s">
        <v>263</v>
      </c>
      <c r="I1268" s="200"/>
    </row>
    <row r="1269" spans="1:11">
      <c r="A1269" s="186" t="str">
        <f>B1269&amp;"_"&amp;COUNTIF($B$2:B1269,B1269)</f>
        <v>2759_3</v>
      </c>
      <c r="B1269" s="195">
        <v>2759</v>
      </c>
      <c r="E1269" s="187" t="s">
        <v>19</v>
      </c>
      <c r="F1269" s="189">
        <v>2</v>
      </c>
      <c r="G1269" s="190" t="s">
        <v>241</v>
      </c>
      <c r="I1269" s="200"/>
    </row>
    <row r="1270" spans="1:11">
      <c r="A1270" s="186" t="str">
        <f>B1270&amp;"_"&amp;COUNTIF($B$2:B1270,B1270)</f>
        <v>2759_4</v>
      </c>
      <c r="B1270" s="195">
        <v>2759</v>
      </c>
      <c r="C1270" s="195">
        <v>1</v>
      </c>
      <c r="D1270" s="195" t="s">
        <v>626</v>
      </c>
      <c r="E1270" s="187" t="s">
        <v>22</v>
      </c>
      <c r="F1270" s="189">
        <v>2</v>
      </c>
      <c r="G1270" s="190" t="s">
        <v>242</v>
      </c>
      <c r="H1270" s="195">
        <v>2</v>
      </c>
      <c r="I1270" s="200"/>
      <c r="J1270" s="191">
        <v>39653</v>
      </c>
      <c r="K1270" s="195" t="s">
        <v>27</v>
      </c>
    </row>
    <row r="1271" spans="1:11">
      <c r="A1271" s="186" t="str">
        <f>B1271&amp;"_"&amp;COUNTIF($B$2:B1271,B1271)</f>
        <v>2760_1</v>
      </c>
      <c r="B1271" s="195">
        <v>2760</v>
      </c>
      <c r="C1271" s="195">
        <v>1</v>
      </c>
      <c r="D1271" s="195">
        <v>540017363</v>
      </c>
      <c r="F1271" s="189">
        <v>60</v>
      </c>
      <c r="G1271" s="197" t="s">
        <v>57</v>
      </c>
      <c r="H1271" s="195">
        <v>1</v>
      </c>
      <c r="J1271" s="191">
        <v>39653</v>
      </c>
      <c r="K1271" s="195" t="s">
        <v>27</v>
      </c>
    </row>
    <row r="1272" spans="1:11">
      <c r="A1272" s="186" t="str">
        <f>B1272&amp;"_"&amp;COUNTIF($B$2:B1272,B1272)</f>
        <v>2761_1</v>
      </c>
      <c r="B1272" s="195">
        <v>2761</v>
      </c>
      <c r="C1272" s="195">
        <v>1</v>
      </c>
      <c r="D1272" s="195">
        <v>540015635</v>
      </c>
      <c r="F1272" s="189">
        <v>2</v>
      </c>
      <c r="G1272" s="197" t="s">
        <v>59</v>
      </c>
      <c r="H1272" s="195">
        <v>2</v>
      </c>
      <c r="J1272" s="191">
        <v>39653</v>
      </c>
      <c r="K1272" s="195" t="s">
        <v>27</v>
      </c>
    </row>
    <row r="1273" spans="1:11">
      <c r="A1273" s="186" t="str">
        <f>B1273&amp;"_"&amp;COUNTIF($B$2:B1273,B1273)</f>
        <v>2762_1</v>
      </c>
      <c r="B1273" s="195">
        <v>2762</v>
      </c>
      <c r="C1273" s="195">
        <v>1</v>
      </c>
      <c r="D1273" s="195">
        <v>540017361</v>
      </c>
      <c r="F1273" s="189">
        <v>6</v>
      </c>
      <c r="G1273" s="197" t="s">
        <v>657</v>
      </c>
      <c r="H1273" s="195">
        <v>7</v>
      </c>
      <c r="J1273" s="191">
        <v>39658</v>
      </c>
      <c r="K1273" s="195" t="s">
        <v>27</v>
      </c>
    </row>
    <row r="1274" spans="1:11">
      <c r="A1274" s="186" t="str">
        <f>B1274&amp;"_"&amp;COUNTIF($B$2:B1274,B1274)</f>
        <v>2763_1</v>
      </c>
      <c r="B1274" s="195">
        <v>2763</v>
      </c>
      <c r="E1274" s="187" t="s">
        <v>39</v>
      </c>
      <c r="F1274" s="189">
        <v>2</v>
      </c>
      <c r="G1274" s="190" t="s">
        <v>262</v>
      </c>
    </row>
    <row r="1275" spans="1:11">
      <c r="A1275" s="186" t="str">
        <f>B1275&amp;"_"&amp;COUNTIF($B$2:B1275,B1275)</f>
        <v>2763_2</v>
      </c>
      <c r="B1275" s="195">
        <v>2763</v>
      </c>
      <c r="E1275" s="187" t="s">
        <v>41</v>
      </c>
      <c r="F1275" s="189">
        <v>2</v>
      </c>
      <c r="G1275" s="190" t="s">
        <v>263</v>
      </c>
      <c r="I1275" s="200"/>
    </row>
    <row r="1276" spans="1:11">
      <c r="A1276" s="186" t="str">
        <f>B1276&amp;"_"&amp;COUNTIF($B$2:B1276,B1276)</f>
        <v>2763_3</v>
      </c>
      <c r="B1276" s="195">
        <v>2763</v>
      </c>
      <c r="E1276" s="187" t="s">
        <v>493</v>
      </c>
      <c r="F1276" s="189">
        <v>2</v>
      </c>
      <c r="G1276" s="190" t="s">
        <v>494</v>
      </c>
      <c r="I1276" s="200"/>
    </row>
    <row r="1277" spans="1:11">
      <c r="A1277" s="186" t="str">
        <f>B1277&amp;"_"&amp;COUNTIF($B$2:B1277,B1277)</f>
        <v>2763_4</v>
      </c>
      <c r="B1277" s="195">
        <v>2763</v>
      </c>
      <c r="C1277" s="195">
        <v>1</v>
      </c>
      <c r="D1277" s="195" t="s">
        <v>626</v>
      </c>
      <c r="E1277" s="187" t="s">
        <v>495</v>
      </c>
      <c r="F1277" s="189">
        <v>2</v>
      </c>
      <c r="G1277" s="190" t="s">
        <v>496</v>
      </c>
      <c r="H1277" s="195">
        <v>2</v>
      </c>
      <c r="I1277" s="200"/>
      <c r="J1277" s="191">
        <v>39658</v>
      </c>
      <c r="K1277" s="195" t="s">
        <v>27</v>
      </c>
    </row>
    <row r="1278" spans="1:11">
      <c r="A1278" s="186" t="str">
        <f>B1278&amp;"_"&amp;COUNTIF($B$2:B1278,B1278)</f>
        <v>2764_1</v>
      </c>
      <c r="B1278" s="195">
        <v>2764</v>
      </c>
      <c r="C1278" s="195">
        <v>1</v>
      </c>
      <c r="D1278" s="195">
        <v>540017363</v>
      </c>
      <c r="F1278" s="189">
        <v>50</v>
      </c>
      <c r="G1278" s="197" t="s">
        <v>57</v>
      </c>
      <c r="H1278" s="195">
        <v>1</v>
      </c>
      <c r="J1278" s="191">
        <v>39658</v>
      </c>
      <c r="K1278" s="195" t="s">
        <v>27</v>
      </c>
    </row>
    <row r="1279" spans="1:11">
      <c r="A1279" s="186" t="str">
        <f>B1279&amp;"_"&amp;COUNTIF($B$2:B1279,B1279)</f>
        <v>2765_1</v>
      </c>
      <c r="B1279" s="195">
        <v>2765</v>
      </c>
      <c r="C1279" s="195">
        <v>1</v>
      </c>
      <c r="D1279" s="187" t="s">
        <v>590</v>
      </c>
      <c r="E1279" s="187" t="s">
        <v>62</v>
      </c>
      <c r="F1279" s="189">
        <v>328</v>
      </c>
      <c r="G1279" s="190" t="s">
        <v>63</v>
      </c>
      <c r="H1279" s="195">
        <v>2</v>
      </c>
      <c r="J1279" s="191">
        <v>39658</v>
      </c>
      <c r="K1279" s="195" t="s">
        <v>27</v>
      </c>
    </row>
    <row r="1280" spans="1:11">
      <c r="A1280" s="186" t="str">
        <f>B1280&amp;"_"&amp;COUNTIF($B$2:B1280,B1280)</f>
        <v>2766_1</v>
      </c>
      <c r="B1280" s="195">
        <v>2766</v>
      </c>
      <c r="C1280" s="195">
        <v>1</v>
      </c>
      <c r="D1280" s="195">
        <v>540017368</v>
      </c>
      <c r="E1280" s="196">
        <v>3396.8</v>
      </c>
      <c r="G1280" s="197" t="s">
        <v>50</v>
      </c>
      <c r="J1280" s="191" t="s">
        <v>725</v>
      </c>
      <c r="K1280" s="195" t="s">
        <v>27</v>
      </c>
    </row>
    <row r="1281" spans="1:11">
      <c r="A1281" s="186" t="str">
        <f>B1281&amp;"_"&amp;COUNTIF($B$2:B1281,B1281)</f>
        <v>2767_1</v>
      </c>
      <c r="B1281" s="195">
        <v>2767</v>
      </c>
      <c r="C1281" s="195">
        <v>1</v>
      </c>
      <c r="D1281" s="195">
        <v>540017361</v>
      </c>
      <c r="F1281" s="189">
        <v>8</v>
      </c>
      <c r="G1281" s="197" t="s">
        <v>657</v>
      </c>
      <c r="H1281" s="195">
        <v>9</v>
      </c>
      <c r="J1281" s="191">
        <v>39660</v>
      </c>
      <c r="K1281" s="195" t="s">
        <v>27</v>
      </c>
    </row>
    <row r="1282" spans="1:11">
      <c r="A1282" s="186" t="str">
        <f>B1282&amp;"_"&amp;COUNTIF($B$2:B1282,B1282)</f>
        <v>2768_1</v>
      </c>
      <c r="B1282" s="195">
        <v>2768</v>
      </c>
      <c r="C1282" s="195">
        <v>1</v>
      </c>
      <c r="D1282" s="195">
        <v>540018935</v>
      </c>
      <c r="F1282" s="189">
        <v>4</v>
      </c>
      <c r="G1282" s="197" t="s">
        <v>657</v>
      </c>
      <c r="H1282" s="195">
        <v>5</v>
      </c>
      <c r="J1282" s="191">
        <v>39660</v>
      </c>
      <c r="K1282" s="195" t="s">
        <v>27</v>
      </c>
    </row>
    <row r="1283" spans="1:11">
      <c r="A1283" s="186" t="str">
        <f>B1283&amp;"_"&amp;COUNTIF($B$2:B1283,B1283)</f>
        <v>2769_1</v>
      </c>
      <c r="B1283" s="195">
        <v>2769</v>
      </c>
      <c r="E1283" s="187" t="s">
        <v>39</v>
      </c>
      <c r="F1283" s="189">
        <v>2</v>
      </c>
      <c r="G1283" s="190" t="s">
        <v>262</v>
      </c>
    </row>
    <row r="1284" spans="1:11">
      <c r="A1284" s="186" t="str">
        <f>B1284&amp;"_"&amp;COUNTIF($B$2:B1284,B1284)</f>
        <v>2769_2</v>
      </c>
      <c r="B1284" s="195">
        <v>2769</v>
      </c>
      <c r="E1284" s="187" t="s">
        <v>41</v>
      </c>
      <c r="F1284" s="189">
        <v>2</v>
      </c>
      <c r="G1284" s="190" t="s">
        <v>263</v>
      </c>
      <c r="I1284" s="200"/>
    </row>
    <row r="1285" spans="1:11">
      <c r="A1285" s="186" t="str">
        <f>B1285&amp;"_"&amp;COUNTIF($B$2:B1285,B1285)</f>
        <v>2769_3</v>
      </c>
      <c r="B1285" s="195">
        <v>2769</v>
      </c>
      <c r="E1285" s="187" t="s">
        <v>493</v>
      </c>
      <c r="F1285" s="189">
        <v>2</v>
      </c>
      <c r="G1285" s="190" t="s">
        <v>494</v>
      </c>
      <c r="I1285" s="200"/>
    </row>
    <row r="1286" spans="1:11">
      <c r="A1286" s="186" t="str">
        <f>B1286&amp;"_"&amp;COUNTIF($B$2:B1286,B1286)</f>
        <v>2769_4</v>
      </c>
      <c r="B1286" s="195">
        <v>2769</v>
      </c>
      <c r="C1286" s="195">
        <v>1</v>
      </c>
      <c r="D1286" s="195" t="s">
        <v>626</v>
      </c>
      <c r="E1286" s="187" t="s">
        <v>495</v>
      </c>
      <c r="F1286" s="189">
        <v>2</v>
      </c>
      <c r="G1286" s="190" t="s">
        <v>496</v>
      </c>
      <c r="H1286" s="195">
        <v>2</v>
      </c>
      <c r="I1286" s="200"/>
      <c r="J1286" s="191">
        <v>39661</v>
      </c>
      <c r="K1286" s="195" t="s">
        <v>27</v>
      </c>
    </row>
    <row r="1287" spans="1:11">
      <c r="A1287" s="186" t="str">
        <f>B1287&amp;"_"&amp;COUNTIF($B$2:B1287,B1287)</f>
        <v>2770_1</v>
      </c>
      <c r="B1287" s="195">
        <v>2770</v>
      </c>
      <c r="C1287" s="195">
        <v>1</v>
      </c>
      <c r="D1287" s="195">
        <v>540017363</v>
      </c>
      <c r="F1287" s="189">
        <v>60</v>
      </c>
      <c r="G1287" s="197" t="s">
        <v>57</v>
      </c>
      <c r="H1287" s="195">
        <v>1</v>
      </c>
      <c r="J1287" s="191">
        <v>39661</v>
      </c>
      <c r="K1287" s="195" t="s">
        <v>27</v>
      </c>
    </row>
    <row r="1288" spans="1:11">
      <c r="A1288" s="186" t="str">
        <f>B1288&amp;"_"&amp;COUNTIF($B$2:B1288,B1288)</f>
        <v>2771_1</v>
      </c>
      <c r="B1288" s="195">
        <v>2771</v>
      </c>
      <c r="C1288" s="195">
        <v>1</v>
      </c>
      <c r="D1288" s="195">
        <v>540017361</v>
      </c>
      <c r="F1288" s="189">
        <v>45</v>
      </c>
      <c r="G1288" s="197" t="s">
        <v>637</v>
      </c>
      <c r="H1288" s="195">
        <v>2</v>
      </c>
      <c r="J1288" s="191">
        <v>39661</v>
      </c>
      <c r="K1288" s="195" t="s">
        <v>27</v>
      </c>
    </row>
    <row r="1289" spans="1:11">
      <c r="A1289" s="186" t="str">
        <f>B1289&amp;"_"&amp;COUNTIF($B$2:B1289,B1289)</f>
        <v>2772_1</v>
      </c>
      <c r="B1289" s="195">
        <v>2772</v>
      </c>
      <c r="C1289" s="195">
        <v>1</v>
      </c>
      <c r="D1289" s="187" t="s">
        <v>726</v>
      </c>
      <c r="E1289" s="187"/>
      <c r="F1289" s="189">
        <v>160</v>
      </c>
      <c r="G1289" s="190" t="s">
        <v>662</v>
      </c>
      <c r="H1289" s="195">
        <v>1</v>
      </c>
      <c r="J1289" s="191">
        <v>39661</v>
      </c>
      <c r="K1289" s="195" t="s">
        <v>27</v>
      </c>
    </row>
    <row r="1290" spans="1:11">
      <c r="A1290" s="186" t="str">
        <f>B1290&amp;"_"&amp;COUNTIF($B$2:B1290,B1290)</f>
        <v>2773_1</v>
      </c>
      <c r="B1290" s="195">
        <v>2773</v>
      </c>
      <c r="C1290" s="195">
        <v>1</v>
      </c>
      <c r="D1290" s="195">
        <v>540018935</v>
      </c>
      <c r="F1290" s="189">
        <v>6</v>
      </c>
      <c r="G1290" s="197" t="s">
        <v>657</v>
      </c>
      <c r="H1290" s="195">
        <v>5</v>
      </c>
      <c r="J1290" s="191">
        <v>39664</v>
      </c>
      <c r="K1290" s="195" t="s">
        <v>27</v>
      </c>
    </row>
    <row r="1291" spans="1:11">
      <c r="A1291" s="186" t="str">
        <f>B1291&amp;"_"&amp;COUNTIF($B$2:B1291,B1291)</f>
        <v>2774_1</v>
      </c>
      <c r="B1291" s="195">
        <v>2774</v>
      </c>
      <c r="C1291" s="195">
        <v>1</v>
      </c>
      <c r="D1291" s="195">
        <v>540018935</v>
      </c>
      <c r="F1291" s="189">
        <v>6</v>
      </c>
      <c r="G1291" s="197" t="s">
        <v>657</v>
      </c>
      <c r="H1291" s="195">
        <v>5</v>
      </c>
      <c r="J1291" s="191">
        <v>39666</v>
      </c>
      <c r="K1291" s="195" t="s">
        <v>27</v>
      </c>
    </row>
    <row r="1292" spans="1:11">
      <c r="A1292" s="186" t="str">
        <f>B1292&amp;"_"&amp;COUNTIF($B$2:B1292,B1292)</f>
        <v>2775_1</v>
      </c>
      <c r="B1292" s="195">
        <v>2775</v>
      </c>
      <c r="C1292" s="195">
        <v>1</v>
      </c>
      <c r="D1292" s="195">
        <v>540018935</v>
      </c>
      <c r="F1292" s="189">
        <v>11</v>
      </c>
      <c r="G1292" s="197" t="s">
        <v>657</v>
      </c>
      <c r="H1292" s="195">
        <v>13</v>
      </c>
      <c r="J1292" s="191">
        <v>39668</v>
      </c>
      <c r="K1292" s="195" t="s">
        <v>27</v>
      </c>
    </row>
    <row r="1293" spans="1:11">
      <c r="A1293" s="186" t="str">
        <f>B1293&amp;"_"&amp;COUNTIF($B$2:B1293,B1293)</f>
        <v>2776_1</v>
      </c>
      <c r="B1293" s="195">
        <v>2776</v>
      </c>
      <c r="C1293" s="195">
        <v>1</v>
      </c>
      <c r="D1293" s="195">
        <v>540017363</v>
      </c>
      <c r="F1293" s="189">
        <v>60</v>
      </c>
      <c r="G1293" s="197" t="s">
        <v>57</v>
      </c>
      <c r="H1293" s="195">
        <v>1</v>
      </c>
      <c r="J1293" s="191">
        <v>39668</v>
      </c>
      <c r="K1293" s="195" t="s">
        <v>27</v>
      </c>
    </row>
    <row r="1294" spans="1:11">
      <c r="A1294" s="186" t="str">
        <f>B1294&amp;"_"&amp;COUNTIF($B$2:B1294,B1294)</f>
        <v>2777_1</v>
      </c>
      <c r="B1294" s="195">
        <v>2777</v>
      </c>
      <c r="C1294" s="195">
        <v>1</v>
      </c>
      <c r="D1294" s="195">
        <v>540017361</v>
      </c>
      <c r="F1294" s="189">
        <v>6</v>
      </c>
      <c r="G1294" s="197" t="s">
        <v>637</v>
      </c>
      <c r="H1294" s="195">
        <v>1</v>
      </c>
      <c r="J1294" s="191">
        <v>39668</v>
      </c>
      <c r="K1294" s="195" t="s">
        <v>27</v>
      </c>
    </row>
    <row r="1295" spans="1:11">
      <c r="A1295" s="186" t="str">
        <f>B1295&amp;"_"&amp;COUNTIF($B$2:B1295,B1295)</f>
        <v>2778_1</v>
      </c>
      <c r="B1295" s="195">
        <v>2778</v>
      </c>
      <c r="C1295" s="195">
        <v>15</v>
      </c>
      <c r="D1295" s="195">
        <v>4806</v>
      </c>
      <c r="F1295" s="189">
        <v>1</v>
      </c>
      <c r="G1295" s="197" t="s">
        <v>723</v>
      </c>
      <c r="H1295" s="195">
        <v>1</v>
      </c>
      <c r="J1295" s="191">
        <v>39668</v>
      </c>
      <c r="K1295" s="195" t="s">
        <v>27</v>
      </c>
    </row>
    <row r="1296" spans="1:11">
      <c r="A1296" s="186" t="str">
        <f>B1296&amp;"_"&amp;COUNTIF($B$2:B1296,B1296)</f>
        <v>2779_1</v>
      </c>
      <c r="B1296" s="195">
        <v>2779</v>
      </c>
      <c r="C1296" s="195">
        <v>1</v>
      </c>
      <c r="D1296" s="195">
        <v>540018935</v>
      </c>
      <c r="F1296" s="189">
        <v>6</v>
      </c>
      <c r="G1296" s="197" t="s">
        <v>657</v>
      </c>
      <c r="H1296" s="195">
        <v>5</v>
      </c>
      <c r="J1296" s="191">
        <v>39672</v>
      </c>
      <c r="K1296" s="195" t="s">
        <v>27</v>
      </c>
    </row>
    <row r="1297" spans="1:13">
      <c r="A1297" s="186" t="str">
        <f>B1297&amp;"_"&amp;COUNTIF($B$2:B1297,B1297)</f>
        <v>2780_1</v>
      </c>
      <c r="B1297" s="187" t="s">
        <v>727</v>
      </c>
      <c r="C1297" s="187"/>
      <c r="D1297" s="190"/>
      <c r="E1297" s="187" t="s">
        <v>19</v>
      </c>
      <c r="F1297" s="189">
        <v>2</v>
      </c>
      <c r="G1297" s="190" t="s">
        <v>241</v>
      </c>
    </row>
    <row r="1298" spans="1:13">
      <c r="A1298" s="186" t="str">
        <f>B1298&amp;"_"&amp;COUNTIF($B$2:B1298,B1298)</f>
        <v>2780_2</v>
      </c>
      <c r="B1298" s="187" t="s">
        <v>727</v>
      </c>
      <c r="C1298" s="187"/>
      <c r="D1298" s="190"/>
      <c r="E1298" s="187" t="s">
        <v>22</v>
      </c>
      <c r="F1298" s="189">
        <v>2</v>
      </c>
      <c r="G1298" s="190" t="s">
        <v>242</v>
      </c>
    </row>
    <row r="1299" spans="1:13">
      <c r="A1299" s="186" t="str">
        <f>B1299&amp;"_"&amp;COUNTIF($B$2:B1299,B1299)</f>
        <v>2780_3</v>
      </c>
      <c r="B1299" s="187" t="s">
        <v>727</v>
      </c>
      <c r="E1299" s="187" t="s">
        <v>39</v>
      </c>
      <c r="F1299" s="189">
        <v>4</v>
      </c>
      <c r="G1299" s="190" t="s">
        <v>262</v>
      </c>
    </row>
    <row r="1300" spans="1:13">
      <c r="A1300" s="186" t="str">
        <f>B1300&amp;"_"&amp;COUNTIF($B$2:B1300,B1300)</f>
        <v>2780_4</v>
      </c>
      <c r="B1300" s="187" t="s">
        <v>727</v>
      </c>
      <c r="E1300" s="187" t="s">
        <v>41</v>
      </c>
      <c r="F1300" s="189">
        <v>4</v>
      </c>
      <c r="G1300" s="190" t="s">
        <v>263</v>
      </c>
      <c r="I1300" s="200"/>
    </row>
    <row r="1301" spans="1:13">
      <c r="A1301" s="186" t="str">
        <f>B1301&amp;"_"&amp;COUNTIF($B$2:B1301,B1301)</f>
        <v>2780_5</v>
      </c>
      <c r="B1301" s="187" t="s">
        <v>727</v>
      </c>
      <c r="E1301" s="187" t="s">
        <v>15</v>
      </c>
      <c r="F1301" s="189">
        <v>2</v>
      </c>
      <c r="G1301" s="190" t="s">
        <v>275</v>
      </c>
      <c r="I1301" s="200"/>
    </row>
    <row r="1302" spans="1:13">
      <c r="A1302" s="186" t="str">
        <f>B1302&amp;"_"&amp;COUNTIF($B$2:B1302,B1302)</f>
        <v>2780_6</v>
      </c>
      <c r="B1302" s="187" t="s">
        <v>727</v>
      </c>
      <c r="C1302" s="195">
        <v>1</v>
      </c>
      <c r="D1302" s="195" t="s">
        <v>626</v>
      </c>
      <c r="E1302" s="187" t="s">
        <v>17</v>
      </c>
      <c r="F1302" s="189">
        <v>2</v>
      </c>
      <c r="G1302" s="190" t="s">
        <v>277</v>
      </c>
      <c r="H1302" s="195">
        <v>4</v>
      </c>
      <c r="I1302" s="200"/>
      <c r="J1302" s="191">
        <v>39672</v>
      </c>
      <c r="K1302" s="195" t="s">
        <v>27</v>
      </c>
    </row>
    <row r="1303" spans="1:13">
      <c r="A1303" s="186" t="str">
        <f>B1303&amp;"_"&amp;COUNTIF($B$2:B1303,B1303)</f>
        <v>2781_1</v>
      </c>
      <c r="B1303" s="195">
        <v>2781</v>
      </c>
      <c r="C1303" s="195">
        <v>1</v>
      </c>
      <c r="D1303" s="195">
        <v>540017363</v>
      </c>
      <c r="F1303" s="189">
        <v>60</v>
      </c>
      <c r="G1303" s="197" t="s">
        <v>57</v>
      </c>
      <c r="H1303" s="195">
        <v>1</v>
      </c>
      <c r="J1303" s="191">
        <v>39672</v>
      </c>
      <c r="K1303" s="195" t="s">
        <v>27</v>
      </c>
    </row>
    <row r="1304" spans="1:13">
      <c r="A1304" s="186" t="str">
        <f>B1304&amp;"_"&amp;COUNTIF($B$2:B1304,B1304)</f>
        <v>2782_1</v>
      </c>
      <c r="B1304" s="195">
        <v>2782</v>
      </c>
      <c r="C1304" s="195">
        <v>1</v>
      </c>
      <c r="D1304" s="195">
        <v>540018466</v>
      </c>
      <c r="F1304" s="189">
        <v>2</v>
      </c>
      <c r="G1304" s="197" t="s">
        <v>728</v>
      </c>
      <c r="H1304" s="195">
        <v>2</v>
      </c>
      <c r="J1304" s="191">
        <v>39672</v>
      </c>
      <c r="K1304" s="195" t="s">
        <v>27</v>
      </c>
    </row>
    <row r="1305" spans="1:13">
      <c r="A1305" s="186" t="str">
        <f>B1305&amp;"_"&amp;COUNTIF($B$2:B1305,B1305)</f>
        <v>2783_1</v>
      </c>
      <c r="B1305" s="195">
        <v>2783</v>
      </c>
      <c r="C1305" s="195">
        <v>30</v>
      </c>
      <c r="D1305" s="195" t="s">
        <v>638</v>
      </c>
      <c r="F1305" s="189">
        <v>20</v>
      </c>
      <c r="G1305" s="197" t="s">
        <v>718</v>
      </c>
      <c r="H1305" s="195">
        <v>1</v>
      </c>
      <c r="J1305" s="191">
        <v>39672</v>
      </c>
      <c r="K1305" s="195" t="s">
        <v>33</v>
      </c>
      <c r="M1305" s="192">
        <v>23.5</v>
      </c>
    </row>
    <row r="1306" spans="1:13">
      <c r="A1306" s="186" t="str">
        <f>B1306&amp;"_"&amp;COUNTIF($B$2:B1306,B1306)</f>
        <v>2784_1</v>
      </c>
      <c r="B1306" s="195">
        <v>2784</v>
      </c>
      <c r="C1306" s="195">
        <v>1</v>
      </c>
      <c r="D1306" s="195">
        <v>540018935</v>
      </c>
      <c r="F1306" s="189">
        <v>6</v>
      </c>
      <c r="G1306" s="197" t="s">
        <v>657</v>
      </c>
      <c r="H1306" s="195">
        <v>5</v>
      </c>
      <c r="J1306" s="191">
        <v>39675</v>
      </c>
      <c r="K1306" s="195" t="s">
        <v>27</v>
      </c>
    </row>
    <row r="1307" spans="1:13">
      <c r="A1307" s="186" t="str">
        <f>B1307&amp;"_"&amp;COUNTIF($B$2:B1307,B1307)</f>
        <v>2785_1</v>
      </c>
      <c r="B1307" s="195">
        <v>2785</v>
      </c>
      <c r="E1307" s="187" t="s">
        <v>64</v>
      </c>
      <c r="F1307" s="189">
        <v>96</v>
      </c>
      <c r="G1307" s="190" t="s">
        <v>65</v>
      </c>
    </row>
    <row r="1308" spans="1:13">
      <c r="A1308" s="186" t="str">
        <f>B1308&amp;"_"&amp;COUNTIF($B$2:B1308,B1308)</f>
        <v>2785_2</v>
      </c>
      <c r="B1308" s="195">
        <v>2785</v>
      </c>
      <c r="C1308" s="195">
        <v>1</v>
      </c>
      <c r="D1308" s="187" t="s">
        <v>590</v>
      </c>
      <c r="E1308" s="187" t="s">
        <v>62</v>
      </c>
      <c r="F1308" s="189">
        <v>164</v>
      </c>
      <c r="G1308" s="190" t="s">
        <v>63</v>
      </c>
      <c r="H1308" s="195">
        <v>3</v>
      </c>
      <c r="J1308" s="191">
        <v>39675</v>
      </c>
      <c r="K1308" s="195" t="s">
        <v>27</v>
      </c>
    </row>
    <row r="1309" spans="1:13">
      <c r="A1309" s="186" t="str">
        <f>B1309&amp;"_"&amp;COUNTIF($B$2:B1309,B1309)</f>
        <v>2786_1</v>
      </c>
      <c r="B1309" s="195">
        <v>2786</v>
      </c>
      <c r="C1309" s="195">
        <v>7</v>
      </c>
      <c r="F1309" s="189">
        <v>6</v>
      </c>
      <c r="G1309" s="197" t="s">
        <v>359</v>
      </c>
      <c r="H1309" s="195">
        <v>1</v>
      </c>
      <c r="I1309" s="200"/>
      <c r="J1309" s="191">
        <v>39678</v>
      </c>
      <c r="K1309" s="195" t="s">
        <v>33</v>
      </c>
      <c r="L1309" s="195" t="s">
        <v>74</v>
      </c>
    </row>
    <row r="1310" spans="1:13">
      <c r="A1310" s="186" t="str">
        <f>B1310&amp;"_"&amp;COUNTIF($B$2:B1310,B1310)</f>
        <v>2787_1</v>
      </c>
      <c r="B1310" s="195">
        <v>2787</v>
      </c>
      <c r="C1310" s="195">
        <v>1</v>
      </c>
      <c r="D1310" s="195">
        <v>540018935</v>
      </c>
      <c r="F1310" s="189">
        <v>6</v>
      </c>
      <c r="G1310" s="197" t="s">
        <v>657</v>
      </c>
      <c r="H1310" s="195">
        <v>7</v>
      </c>
      <c r="J1310" s="191">
        <v>39678</v>
      </c>
      <c r="K1310" s="195" t="s">
        <v>27</v>
      </c>
    </row>
    <row r="1311" spans="1:13">
      <c r="A1311" s="186" t="str">
        <f>B1311&amp;"_"&amp;COUNTIF($B$2:B1311,B1311)</f>
        <v>2788_1</v>
      </c>
      <c r="B1311" s="195">
        <v>2788</v>
      </c>
      <c r="C1311" s="195">
        <v>1</v>
      </c>
      <c r="D1311" s="195">
        <v>540017363</v>
      </c>
      <c r="F1311" s="189">
        <v>66</v>
      </c>
      <c r="G1311" s="197" t="s">
        <v>57</v>
      </c>
      <c r="H1311" s="195">
        <v>1</v>
      </c>
      <c r="J1311" s="191">
        <v>39678</v>
      </c>
      <c r="K1311" s="195" t="s">
        <v>27</v>
      </c>
    </row>
    <row r="1312" spans="1:13">
      <c r="A1312" s="186" t="str">
        <f>B1312&amp;"_"&amp;COUNTIF($B$2:B1312,B1312)</f>
        <v>2789_1</v>
      </c>
      <c r="B1312" s="187" t="s">
        <v>729</v>
      </c>
      <c r="C1312" s="187"/>
      <c r="D1312" s="190"/>
      <c r="E1312" s="187" t="s">
        <v>19</v>
      </c>
      <c r="F1312" s="189">
        <v>2</v>
      </c>
      <c r="G1312" s="190" t="s">
        <v>730</v>
      </c>
    </row>
    <row r="1313" spans="1:12">
      <c r="A1313" s="186" t="str">
        <f>B1313&amp;"_"&amp;COUNTIF($B$2:B1313,B1313)</f>
        <v>2789_2</v>
      </c>
      <c r="B1313" s="187" t="s">
        <v>729</v>
      </c>
      <c r="C1313" s="195">
        <v>1</v>
      </c>
      <c r="D1313" s="195" t="s">
        <v>626</v>
      </c>
      <c r="E1313" s="187" t="s">
        <v>22</v>
      </c>
      <c r="F1313" s="189">
        <v>2</v>
      </c>
      <c r="G1313" s="190" t="s">
        <v>731</v>
      </c>
      <c r="H1313" s="195">
        <v>1</v>
      </c>
      <c r="J1313" s="191">
        <v>39678</v>
      </c>
      <c r="K1313" s="195" t="s">
        <v>27</v>
      </c>
    </row>
    <row r="1314" spans="1:12">
      <c r="A1314" s="186" t="str">
        <f>B1314&amp;"_"&amp;COUNTIF($B$2:B1314,B1314)</f>
        <v>2790_1</v>
      </c>
      <c r="B1314" s="195">
        <v>2790</v>
      </c>
      <c r="C1314" s="195">
        <v>7</v>
      </c>
      <c r="F1314" s="189">
        <v>12</v>
      </c>
      <c r="G1314" s="197" t="s">
        <v>569</v>
      </c>
      <c r="H1314" s="195">
        <v>1</v>
      </c>
      <c r="I1314" s="200"/>
      <c r="J1314" s="191">
        <v>39679</v>
      </c>
      <c r="K1314" s="195" t="s">
        <v>33</v>
      </c>
      <c r="L1314" s="195" t="s">
        <v>74</v>
      </c>
    </row>
    <row r="1315" spans="1:12">
      <c r="A1315" s="186" t="str">
        <f>B1315&amp;"_"&amp;COUNTIF($B$2:B1315,B1315)</f>
        <v>2791_1</v>
      </c>
      <c r="B1315" s="195">
        <v>2791</v>
      </c>
      <c r="E1315" s="196">
        <v>1223</v>
      </c>
      <c r="F1315" s="189">
        <v>1</v>
      </c>
      <c r="G1315" s="197" t="s">
        <v>732</v>
      </c>
    </row>
    <row r="1316" spans="1:12">
      <c r="A1316" s="186" t="str">
        <f>B1316&amp;"_"&amp;COUNTIF($B$2:B1316,B1316)</f>
        <v>2791_2</v>
      </c>
      <c r="B1316" s="195">
        <v>2791</v>
      </c>
      <c r="C1316" s="195">
        <v>22</v>
      </c>
      <c r="E1316" s="196">
        <v>634.36</v>
      </c>
      <c r="F1316" s="189">
        <v>1</v>
      </c>
      <c r="G1316" s="197" t="s">
        <v>733</v>
      </c>
      <c r="H1316" s="195">
        <v>1</v>
      </c>
      <c r="J1316" s="191">
        <v>39679</v>
      </c>
      <c r="K1316" s="195" t="s">
        <v>27</v>
      </c>
    </row>
    <row r="1317" spans="1:12">
      <c r="A1317" s="186" t="str">
        <f>B1317&amp;"_"&amp;COUNTIF($B$2:B1317,B1317)</f>
        <v>2792_1</v>
      </c>
      <c r="B1317" s="195">
        <v>2792</v>
      </c>
      <c r="F1317" s="189">
        <v>11</v>
      </c>
      <c r="G1317" s="197" t="s">
        <v>734</v>
      </c>
    </row>
    <row r="1318" spans="1:12">
      <c r="A1318" s="186" t="str">
        <f>B1318&amp;"_"&amp;COUNTIF($B$2:B1318,B1318)</f>
        <v>2792_2</v>
      </c>
      <c r="B1318" s="195">
        <v>2792</v>
      </c>
      <c r="F1318" s="189">
        <v>2</v>
      </c>
      <c r="G1318" s="197" t="s">
        <v>735</v>
      </c>
    </row>
    <row r="1319" spans="1:12">
      <c r="A1319" s="186" t="str">
        <f>B1319&amp;"_"&amp;COUNTIF($B$2:B1319,B1319)</f>
        <v>2792_3</v>
      </c>
      <c r="B1319" s="195">
        <v>2792</v>
      </c>
      <c r="F1319" s="189">
        <v>8</v>
      </c>
      <c r="G1319" s="197" t="s">
        <v>736</v>
      </c>
    </row>
    <row r="1320" spans="1:12">
      <c r="A1320" s="186" t="str">
        <f>B1320&amp;"_"&amp;COUNTIF($B$2:B1320,B1320)</f>
        <v>2792_4</v>
      </c>
      <c r="B1320" s="195">
        <v>2792</v>
      </c>
      <c r="F1320" s="189">
        <v>21</v>
      </c>
      <c r="G1320" s="197" t="s">
        <v>737</v>
      </c>
    </row>
    <row r="1321" spans="1:12">
      <c r="A1321" s="186" t="str">
        <f>B1321&amp;"_"&amp;COUNTIF($B$2:B1321,B1321)</f>
        <v>2792_5</v>
      </c>
      <c r="B1321" s="195">
        <v>2792</v>
      </c>
      <c r="C1321" s="195">
        <v>26</v>
      </c>
      <c r="D1321" s="195">
        <v>15835</v>
      </c>
      <c r="F1321" s="189">
        <v>32</v>
      </c>
      <c r="G1321" s="197" t="s">
        <v>738</v>
      </c>
      <c r="H1321" s="195">
        <v>1</v>
      </c>
      <c r="J1321" s="191">
        <v>39675</v>
      </c>
      <c r="K1321" s="195" t="s">
        <v>27</v>
      </c>
    </row>
    <row r="1322" spans="1:12">
      <c r="A1322" s="186" t="str">
        <f>B1322&amp;"_"&amp;COUNTIF($B$2:B1322,B1322)</f>
        <v>2785A_1</v>
      </c>
      <c r="B1322" s="195" t="s">
        <v>739</v>
      </c>
      <c r="E1322" s="187" t="s">
        <v>64</v>
      </c>
      <c r="F1322" s="189">
        <v>48</v>
      </c>
      <c r="G1322" s="190" t="s">
        <v>65</v>
      </c>
    </row>
    <row r="1323" spans="1:12">
      <c r="A1323" s="186" t="str">
        <f>B1323&amp;"_"&amp;COUNTIF($B$2:B1323,B1323)</f>
        <v>2785A_2</v>
      </c>
      <c r="B1323" s="195" t="s">
        <v>739</v>
      </c>
      <c r="C1323" s="195">
        <v>1</v>
      </c>
      <c r="D1323" s="187" t="s">
        <v>590</v>
      </c>
      <c r="E1323" s="187" t="s">
        <v>62</v>
      </c>
      <c r="F1323" s="189">
        <v>164</v>
      </c>
      <c r="G1323" s="190" t="s">
        <v>63</v>
      </c>
      <c r="H1323" s="195">
        <v>2</v>
      </c>
      <c r="J1323" s="191">
        <v>39682</v>
      </c>
      <c r="K1323" s="195" t="s">
        <v>27</v>
      </c>
    </row>
    <row r="1324" spans="1:12">
      <c r="A1324" s="186" t="str">
        <f>B1324&amp;"_"&amp;COUNTIF($B$2:B1324,B1324)</f>
        <v>2793_1</v>
      </c>
      <c r="B1324" s="195">
        <v>2793</v>
      </c>
      <c r="C1324" s="195">
        <v>1</v>
      </c>
      <c r="D1324" s="187" t="s">
        <v>590</v>
      </c>
      <c r="E1324" s="187" t="s">
        <v>67</v>
      </c>
      <c r="F1324" s="189">
        <v>50</v>
      </c>
      <c r="G1324" s="190" t="s">
        <v>68</v>
      </c>
      <c r="H1324" s="195">
        <v>1</v>
      </c>
      <c r="J1324" s="191">
        <v>39682</v>
      </c>
      <c r="K1324" s="195" t="s">
        <v>27</v>
      </c>
    </row>
    <row r="1325" spans="1:12">
      <c r="A1325" s="186" t="str">
        <f>B1325&amp;"_"&amp;COUNTIF($B$2:B1325,B1325)</f>
        <v>2794_1</v>
      </c>
      <c r="B1325" s="187" t="s">
        <v>740</v>
      </c>
      <c r="E1325" s="187" t="s">
        <v>39</v>
      </c>
      <c r="F1325" s="189">
        <v>2</v>
      </c>
      <c r="G1325" s="190" t="s">
        <v>262</v>
      </c>
    </row>
    <row r="1326" spans="1:12">
      <c r="A1326" s="186" t="str">
        <f>B1326&amp;"_"&amp;COUNTIF($B$2:B1326,B1326)</f>
        <v>2794_2</v>
      </c>
      <c r="B1326" s="187" t="s">
        <v>740</v>
      </c>
      <c r="C1326" s="195">
        <v>1</v>
      </c>
      <c r="D1326" s="195" t="s">
        <v>626</v>
      </c>
      <c r="E1326" s="187" t="s">
        <v>41</v>
      </c>
      <c r="F1326" s="189">
        <v>2</v>
      </c>
      <c r="G1326" s="190" t="s">
        <v>263</v>
      </c>
      <c r="H1326" s="195">
        <v>1</v>
      </c>
      <c r="J1326" s="191">
        <v>39682</v>
      </c>
      <c r="K1326" s="195" t="s">
        <v>27</v>
      </c>
    </row>
    <row r="1327" spans="1:12">
      <c r="A1327" s="186" t="str">
        <f>B1327&amp;"_"&amp;COUNTIF($B$2:B1327,B1327)</f>
        <v>2795_1</v>
      </c>
      <c r="B1327" s="195">
        <v>2795</v>
      </c>
      <c r="C1327" s="195">
        <v>1</v>
      </c>
      <c r="D1327" s="195">
        <v>540018935</v>
      </c>
      <c r="F1327" s="189">
        <v>6</v>
      </c>
      <c r="G1327" s="197" t="s">
        <v>657</v>
      </c>
      <c r="H1327" s="195">
        <v>7</v>
      </c>
      <c r="J1327" s="191">
        <v>39680</v>
      </c>
      <c r="K1327" s="195" t="s">
        <v>27</v>
      </c>
    </row>
    <row r="1328" spans="1:12">
      <c r="A1328" s="186" t="str">
        <f>B1328&amp;"_"&amp;COUNTIF($B$2:B1328,B1328)</f>
        <v>2796_1</v>
      </c>
      <c r="B1328" s="195">
        <v>2796</v>
      </c>
      <c r="C1328" s="195">
        <v>1</v>
      </c>
      <c r="D1328" s="195">
        <v>540018935</v>
      </c>
      <c r="F1328" s="189">
        <v>6</v>
      </c>
      <c r="G1328" s="197" t="s">
        <v>657</v>
      </c>
      <c r="H1328" s="195">
        <v>7</v>
      </c>
      <c r="J1328" s="191">
        <v>39682</v>
      </c>
      <c r="K1328" s="195" t="s">
        <v>27</v>
      </c>
    </row>
    <row r="1329" spans="1:12">
      <c r="A1329" s="186" t="str">
        <f>B1329&amp;"_"&amp;COUNTIF($B$2:B1329,B1329)</f>
        <v>2797_1</v>
      </c>
      <c r="B1329" s="195">
        <v>2797</v>
      </c>
      <c r="C1329" s="195">
        <v>1</v>
      </c>
      <c r="D1329" s="195">
        <v>540017361</v>
      </c>
      <c r="F1329" s="189">
        <v>11</v>
      </c>
      <c r="G1329" s="197" t="s">
        <v>637</v>
      </c>
      <c r="H1329" s="195">
        <v>1</v>
      </c>
      <c r="J1329" s="191">
        <v>39682</v>
      </c>
      <c r="K1329" s="195" t="s">
        <v>27</v>
      </c>
    </row>
    <row r="1330" spans="1:12">
      <c r="A1330" s="186" t="str">
        <f>B1330&amp;"_"&amp;COUNTIF($B$2:B1330,B1330)</f>
        <v>2798_1</v>
      </c>
      <c r="B1330" s="195">
        <v>2798</v>
      </c>
      <c r="C1330" s="195">
        <v>1</v>
      </c>
      <c r="D1330" s="195">
        <v>540019224</v>
      </c>
      <c r="F1330" s="189">
        <v>60</v>
      </c>
      <c r="G1330" s="197" t="s">
        <v>57</v>
      </c>
      <c r="H1330" s="195">
        <v>1</v>
      </c>
      <c r="J1330" s="191">
        <v>39682</v>
      </c>
      <c r="K1330" s="195" t="s">
        <v>27</v>
      </c>
    </row>
    <row r="1331" spans="1:12">
      <c r="A1331" s="186" t="str">
        <f>B1331&amp;"_"&amp;COUNTIF($B$2:B1331,B1331)</f>
        <v>2799_1</v>
      </c>
      <c r="B1331" s="195">
        <v>2799</v>
      </c>
      <c r="F1331" s="189">
        <v>6</v>
      </c>
      <c r="G1331" s="197" t="s">
        <v>359</v>
      </c>
      <c r="H1331" s="195">
        <v>1</v>
      </c>
      <c r="I1331" s="200"/>
    </row>
    <row r="1332" spans="1:12">
      <c r="A1332" s="186" t="str">
        <f>B1332&amp;"_"&amp;COUNTIF($B$2:B1332,B1332)</f>
        <v>2799_2</v>
      </c>
      <c r="B1332" s="195">
        <v>2799</v>
      </c>
      <c r="C1332" s="195">
        <v>7</v>
      </c>
      <c r="F1332" s="189">
        <v>1</v>
      </c>
      <c r="G1332" s="197" t="s">
        <v>358</v>
      </c>
      <c r="H1332" s="195">
        <v>1</v>
      </c>
      <c r="I1332" s="200"/>
      <c r="J1332" s="191">
        <v>39685</v>
      </c>
      <c r="K1332" s="195" t="s">
        <v>33</v>
      </c>
      <c r="L1332" s="195" t="s">
        <v>74</v>
      </c>
    </row>
    <row r="1333" spans="1:12">
      <c r="A1333" s="186" t="str">
        <f>B1333&amp;"_"&amp;COUNTIF($B$2:B1333,B1333)</f>
        <v>2800_1</v>
      </c>
      <c r="B1333" s="195">
        <v>2800</v>
      </c>
      <c r="C1333" s="195">
        <v>1</v>
      </c>
      <c r="D1333" s="195">
        <v>540015635</v>
      </c>
      <c r="F1333" s="189">
        <v>2</v>
      </c>
      <c r="G1333" s="197" t="s">
        <v>59</v>
      </c>
      <c r="H1333" s="195">
        <v>2</v>
      </c>
      <c r="J1333" s="191">
        <v>39686</v>
      </c>
      <c r="K1333" s="195" t="s">
        <v>27</v>
      </c>
    </row>
    <row r="1334" spans="1:12">
      <c r="A1334" s="186" t="str">
        <f>B1334&amp;"_"&amp;COUNTIF($B$2:B1334,B1334)</f>
        <v>2801_1</v>
      </c>
      <c r="B1334" s="195">
        <v>2801</v>
      </c>
      <c r="C1334" s="195">
        <v>1</v>
      </c>
      <c r="D1334" s="195">
        <v>540017361</v>
      </c>
      <c r="F1334" s="189">
        <v>72</v>
      </c>
      <c r="G1334" s="197" t="s">
        <v>637</v>
      </c>
      <c r="H1334" s="195">
        <v>1</v>
      </c>
      <c r="J1334" s="191">
        <v>39686</v>
      </c>
      <c r="K1334" s="195" t="s">
        <v>27</v>
      </c>
    </row>
    <row r="1335" spans="1:12">
      <c r="A1335" s="186" t="str">
        <f>B1335&amp;"_"&amp;COUNTIF($B$2:B1335,B1335)</f>
        <v>2802_1</v>
      </c>
      <c r="B1335" s="195">
        <v>2802</v>
      </c>
      <c r="C1335" s="195">
        <v>1</v>
      </c>
      <c r="D1335" s="195">
        <v>540019224</v>
      </c>
      <c r="F1335" s="189">
        <v>120</v>
      </c>
      <c r="G1335" s="197" t="s">
        <v>57</v>
      </c>
      <c r="H1335" s="195">
        <v>1</v>
      </c>
      <c r="J1335" s="191">
        <v>39686</v>
      </c>
      <c r="K1335" s="195" t="s">
        <v>27</v>
      </c>
    </row>
    <row r="1336" spans="1:12">
      <c r="A1336" s="186" t="str">
        <f>B1336&amp;"_"&amp;COUNTIF($B$2:B1336,B1336)</f>
        <v>2803_1</v>
      </c>
      <c r="B1336" s="187" t="s">
        <v>741</v>
      </c>
      <c r="C1336" s="187"/>
      <c r="D1336" s="190"/>
      <c r="E1336" s="187" t="s">
        <v>19</v>
      </c>
      <c r="F1336" s="189">
        <v>2</v>
      </c>
      <c r="G1336" s="190" t="s">
        <v>241</v>
      </c>
    </row>
    <row r="1337" spans="1:12">
      <c r="A1337" s="186" t="str">
        <f>B1337&amp;"_"&amp;COUNTIF($B$2:B1337,B1337)</f>
        <v>2803_2</v>
      </c>
      <c r="B1337" s="187" t="s">
        <v>741</v>
      </c>
      <c r="C1337" s="195">
        <v>1</v>
      </c>
      <c r="D1337" s="195" t="s">
        <v>626</v>
      </c>
      <c r="E1337" s="187" t="s">
        <v>22</v>
      </c>
      <c r="F1337" s="189">
        <v>2</v>
      </c>
      <c r="G1337" s="190" t="s">
        <v>242</v>
      </c>
      <c r="H1337" s="195">
        <v>1</v>
      </c>
      <c r="J1337" s="191">
        <v>39686</v>
      </c>
      <c r="K1337" s="195" t="s">
        <v>27</v>
      </c>
    </row>
    <row r="1338" spans="1:12">
      <c r="A1338" s="186" t="str">
        <f>B1338&amp;"_"&amp;COUNTIF($B$2:B1338,B1338)</f>
        <v>2804_1</v>
      </c>
      <c r="B1338" s="195">
        <v>2804</v>
      </c>
      <c r="C1338" s="195">
        <v>1</v>
      </c>
      <c r="D1338" s="195">
        <v>540018935</v>
      </c>
      <c r="F1338" s="189">
        <v>6</v>
      </c>
      <c r="G1338" s="197" t="s">
        <v>657</v>
      </c>
      <c r="H1338" s="195">
        <v>7</v>
      </c>
      <c r="J1338" s="191">
        <v>39686</v>
      </c>
      <c r="K1338" s="195" t="s">
        <v>27</v>
      </c>
    </row>
    <row r="1339" spans="1:12">
      <c r="A1339" s="186" t="str">
        <f>B1339&amp;"_"&amp;COUNTIF($B$2:B1339,B1339)</f>
        <v>2805_1</v>
      </c>
      <c r="B1339" s="195">
        <v>2805</v>
      </c>
      <c r="D1339" s="187"/>
      <c r="E1339" s="187" t="s">
        <v>64</v>
      </c>
      <c r="F1339" s="189">
        <v>48</v>
      </c>
      <c r="G1339" s="190" t="s">
        <v>65</v>
      </c>
      <c r="H1339" s="195">
        <v>1</v>
      </c>
    </row>
    <row r="1340" spans="1:12">
      <c r="A1340" s="186" t="str">
        <f>B1340&amp;"_"&amp;COUNTIF($B$2:B1340,B1340)</f>
        <v>2805_2</v>
      </c>
      <c r="B1340" s="195">
        <v>2805</v>
      </c>
      <c r="C1340" s="195">
        <v>1</v>
      </c>
      <c r="D1340" s="187" t="s">
        <v>590</v>
      </c>
      <c r="E1340" s="187" t="s">
        <v>62</v>
      </c>
      <c r="F1340" s="189">
        <v>164</v>
      </c>
      <c r="G1340" s="190" t="s">
        <v>63</v>
      </c>
      <c r="H1340" s="195">
        <v>1</v>
      </c>
      <c r="J1340" s="191">
        <v>39687</v>
      </c>
      <c r="K1340" s="195" t="s">
        <v>27</v>
      </c>
    </row>
    <row r="1341" spans="1:12">
      <c r="A1341" s="186" t="str">
        <f>B1341&amp;"_"&amp;COUNTIF($B$2:B1341,B1341)</f>
        <v>2806_1</v>
      </c>
      <c r="B1341" s="195">
        <v>2806</v>
      </c>
      <c r="C1341" s="187"/>
      <c r="D1341" s="190"/>
      <c r="E1341" s="187" t="s">
        <v>19</v>
      </c>
      <c r="F1341" s="189">
        <v>12</v>
      </c>
      <c r="G1341" s="190" t="s">
        <v>241</v>
      </c>
    </row>
    <row r="1342" spans="1:12">
      <c r="A1342" s="186" t="str">
        <f>B1342&amp;"_"&amp;COUNTIF($B$2:B1342,B1342)</f>
        <v>2806_2</v>
      </c>
      <c r="B1342" s="195">
        <v>2806</v>
      </c>
      <c r="C1342" s="187"/>
      <c r="D1342" s="190"/>
      <c r="E1342" s="187" t="s">
        <v>22</v>
      </c>
      <c r="F1342" s="189">
        <v>12</v>
      </c>
      <c r="G1342" s="190" t="s">
        <v>242</v>
      </c>
    </row>
    <row r="1343" spans="1:12">
      <c r="A1343" s="186" t="str">
        <f>B1343&amp;"_"&amp;COUNTIF($B$2:B1343,B1343)</f>
        <v>2806_3</v>
      </c>
      <c r="B1343" s="195">
        <v>2806</v>
      </c>
      <c r="E1343" s="187" t="s">
        <v>493</v>
      </c>
      <c r="F1343" s="189">
        <v>2</v>
      </c>
      <c r="G1343" s="190" t="s">
        <v>494</v>
      </c>
    </row>
    <row r="1344" spans="1:12">
      <c r="A1344" s="186" t="str">
        <f>B1344&amp;"_"&amp;COUNTIF($B$2:B1344,B1344)</f>
        <v>2806_4</v>
      </c>
      <c r="B1344" s="195">
        <v>2806</v>
      </c>
      <c r="E1344" s="187" t="s">
        <v>495</v>
      </c>
      <c r="F1344" s="189">
        <v>2</v>
      </c>
      <c r="G1344" s="190" t="s">
        <v>496</v>
      </c>
      <c r="I1344" s="200"/>
    </row>
    <row r="1345" spans="1:12">
      <c r="A1345" s="186" t="str">
        <f>B1345&amp;"_"&amp;COUNTIF($B$2:B1345,B1345)</f>
        <v>2806_5</v>
      </c>
      <c r="B1345" s="195">
        <v>2806</v>
      </c>
      <c r="E1345" s="187" t="s">
        <v>15</v>
      </c>
      <c r="F1345" s="189">
        <v>2</v>
      </c>
      <c r="G1345" s="190" t="s">
        <v>275</v>
      </c>
      <c r="I1345" s="200"/>
    </row>
    <row r="1346" spans="1:12">
      <c r="A1346" s="186" t="str">
        <f>B1346&amp;"_"&amp;COUNTIF($B$2:B1346,B1346)</f>
        <v>2806_6</v>
      </c>
      <c r="B1346" s="195">
        <v>2806</v>
      </c>
      <c r="C1346" s="195">
        <v>1</v>
      </c>
      <c r="D1346" s="195" t="s">
        <v>626</v>
      </c>
      <c r="E1346" s="187" t="s">
        <v>17</v>
      </c>
      <c r="F1346" s="189">
        <v>2</v>
      </c>
      <c r="G1346" s="190" t="s">
        <v>277</v>
      </c>
      <c r="H1346" s="195">
        <v>8</v>
      </c>
      <c r="I1346" s="200"/>
      <c r="J1346" s="191">
        <v>39688</v>
      </c>
      <c r="K1346" s="195" t="s">
        <v>27</v>
      </c>
    </row>
    <row r="1347" spans="1:12">
      <c r="A1347" s="186" t="str">
        <f>B1347&amp;"_"&amp;COUNTIF($B$2:B1347,B1347)</f>
        <v>2807_1</v>
      </c>
      <c r="B1347" s="187" t="s">
        <v>742</v>
      </c>
      <c r="E1347" s="187" t="s">
        <v>39</v>
      </c>
      <c r="F1347" s="189">
        <v>2</v>
      </c>
      <c r="G1347" s="190" t="s">
        <v>262</v>
      </c>
    </row>
    <row r="1348" spans="1:12">
      <c r="A1348" s="186" t="str">
        <f>B1348&amp;"_"&amp;COUNTIF($B$2:B1348,B1348)</f>
        <v>2807_2</v>
      </c>
      <c r="B1348" s="187" t="s">
        <v>742</v>
      </c>
      <c r="C1348" s="195">
        <v>1</v>
      </c>
      <c r="D1348" s="195" t="s">
        <v>626</v>
      </c>
      <c r="E1348" s="187" t="s">
        <v>41</v>
      </c>
      <c r="F1348" s="189">
        <v>2</v>
      </c>
      <c r="G1348" s="190" t="s">
        <v>263</v>
      </c>
      <c r="H1348" s="195">
        <v>1</v>
      </c>
      <c r="J1348" s="191">
        <v>39693</v>
      </c>
      <c r="K1348" s="195" t="s">
        <v>27</v>
      </c>
    </row>
    <row r="1349" spans="1:12">
      <c r="A1349" s="186" t="str">
        <f>B1349&amp;"_"&amp;COUNTIF($B$2:B1349,B1349)</f>
        <v>2808_1</v>
      </c>
      <c r="B1349" s="195">
        <v>2808</v>
      </c>
      <c r="C1349" s="195">
        <v>1</v>
      </c>
      <c r="D1349" s="195">
        <v>540018935</v>
      </c>
      <c r="F1349" s="189">
        <v>6</v>
      </c>
      <c r="G1349" s="197" t="s">
        <v>657</v>
      </c>
      <c r="H1349" s="195">
        <v>7</v>
      </c>
      <c r="J1349" s="191">
        <v>39693</v>
      </c>
      <c r="K1349" s="195" t="s">
        <v>27</v>
      </c>
    </row>
    <row r="1350" spans="1:12">
      <c r="A1350" s="186" t="str">
        <f>B1350&amp;"_"&amp;COUNTIF($B$2:B1350,B1350)</f>
        <v>2809_1</v>
      </c>
      <c r="B1350" s="195">
        <v>2809</v>
      </c>
      <c r="C1350" s="195">
        <v>2</v>
      </c>
      <c r="D1350" s="195">
        <v>340041142</v>
      </c>
      <c r="F1350" s="189">
        <v>6</v>
      </c>
      <c r="G1350" s="197" t="s">
        <v>743</v>
      </c>
      <c r="H1350" s="195">
        <v>6</v>
      </c>
      <c r="J1350" s="191">
        <v>39694</v>
      </c>
      <c r="K1350" s="195" t="s">
        <v>27</v>
      </c>
    </row>
    <row r="1351" spans="1:12">
      <c r="A1351" s="186" t="str">
        <f>B1351&amp;"_"&amp;COUNTIF($B$2:B1351,B1351)</f>
        <v>2810_1</v>
      </c>
      <c r="B1351" s="195">
        <v>2810</v>
      </c>
      <c r="C1351" s="195">
        <v>2</v>
      </c>
      <c r="D1351" s="195">
        <v>340040827</v>
      </c>
      <c r="F1351" s="189">
        <v>1</v>
      </c>
      <c r="G1351" s="197" t="s">
        <v>619</v>
      </c>
      <c r="H1351" s="195">
        <v>1</v>
      </c>
      <c r="J1351" s="191">
        <v>39694</v>
      </c>
      <c r="K1351" s="195" t="s">
        <v>27</v>
      </c>
    </row>
    <row r="1352" spans="1:12">
      <c r="A1352" s="186" t="str">
        <f>B1352&amp;"_"&amp;COUNTIF($B$2:B1352,B1352)</f>
        <v>2811_1</v>
      </c>
      <c r="B1352" s="195">
        <v>2811</v>
      </c>
      <c r="C1352" s="195">
        <v>26</v>
      </c>
      <c r="D1352" s="195">
        <v>15865</v>
      </c>
      <c r="F1352" s="189">
        <v>1</v>
      </c>
      <c r="G1352" s="197" t="s">
        <v>744</v>
      </c>
      <c r="H1352" s="195">
        <v>1</v>
      </c>
      <c r="J1352" s="191">
        <v>39694</v>
      </c>
      <c r="K1352" s="195" t="s">
        <v>27</v>
      </c>
    </row>
    <row r="1353" spans="1:12">
      <c r="A1353" s="186" t="str">
        <f>B1353&amp;"_"&amp;COUNTIF($B$2:B1353,B1353)</f>
        <v>2812_1</v>
      </c>
      <c r="B1353" s="195">
        <v>2812</v>
      </c>
      <c r="E1353" s="195">
        <v>258</v>
      </c>
      <c r="F1353" s="189">
        <v>1</v>
      </c>
      <c r="G1353" s="197" t="s">
        <v>745</v>
      </c>
    </row>
    <row r="1354" spans="1:12">
      <c r="A1354" s="186" t="str">
        <f>B1354&amp;"_"&amp;COUNTIF($B$2:B1354,B1354)</f>
        <v>2812_2</v>
      </c>
      <c r="B1354" s="195">
        <v>2812</v>
      </c>
      <c r="C1354" s="195">
        <v>1</v>
      </c>
      <c r="D1354" s="195">
        <v>540015170</v>
      </c>
      <c r="E1354" s="195">
        <v>851</v>
      </c>
      <c r="F1354" s="189">
        <v>1</v>
      </c>
      <c r="G1354" s="197" t="s">
        <v>746</v>
      </c>
      <c r="H1354" s="195">
        <v>1</v>
      </c>
      <c r="J1354" s="191">
        <v>39694</v>
      </c>
      <c r="K1354" s="195" t="s">
        <v>27</v>
      </c>
    </row>
    <row r="1355" spans="1:12">
      <c r="A1355" s="186" t="str">
        <f>B1355&amp;"_"&amp;COUNTIF($B$2:B1355,B1355)</f>
        <v>2813_1</v>
      </c>
      <c r="B1355" s="195">
        <v>2813</v>
      </c>
      <c r="C1355" s="195">
        <v>3</v>
      </c>
      <c r="D1355" s="195" t="s">
        <v>747</v>
      </c>
      <c r="E1355" s="195" t="s">
        <v>149</v>
      </c>
      <c r="F1355" s="189">
        <v>100</v>
      </c>
      <c r="G1355" s="197" t="s">
        <v>68</v>
      </c>
      <c r="H1355" s="195">
        <v>1</v>
      </c>
      <c r="I1355" s="195">
        <v>550</v>
      </c>
      <c r="J1355" s="191">
        <v>39695</v>
      </c>
      <c r="K1355" s="195" t="s">
        <v>73</v>
      </c>
      <c r="L1355" s="195" t="s">
        <v>74</v>
      </c>
    </row>
    <row r="1356" spans="1:12">
      <c r="A1356" s="186" t="str">
        <f>B1356&amp;"_"&amp;COUNTIF($B$2:B1356,B1356)</f>
        <v>2814_1</v>
      </c>
      <c r="B1356" s="195">
        <v>2814</v>
      </c>
      <c r="C1356" s="195">
        <v>1</v>
      </c>
      <c r="D1356" s="187" t="s">
        <v>590</v>
      </c>
      <c r="E1356" s="187" t="s">
        <v>62</v>
      </c>
      <c r="F1356" s="189">
        <v>164</v>
      </c>
      <c r="G1356" s="190" t="s">
        <v>63</v>
      </c>
      <c r="H1356" s="195">
        <v>1</v>
      </c>
      <c r="J1356" s="191">
        <v>39695</v>
      </c>
      <c r="K1356" s="195" t="s">
        <v>27</v>
      </c>
    </row>
    <row r="1357" spans="1:12">
      <c r="A1357" s="186" t="str">
        <f>B1357&amp;"_"&amp;COUNTIF($B$2:B1357,B1357)</f>
        <v>2815_1</v>
      </c>
      <c r="B1357" s="187" t="s">
        <v>748</v>
      </c>
      <c r="E1357" s="187" t="s">
        <v>39</v>
      </c>
      <c r="F1357" s="189">
        <v>4</v>
      </c>
      <c r="G1357" s="190" t="s">
        <v>262</v>
      </c>
    </row>
    <row r="1358" spans="1:12">
      <c r="A1358" s="186" t="str">
        <f>B1358&amp;"_"&amp;COUNTIF($B$2:B1358,B1358)</f>
        <v>2815_2</v>
      </c>
      <c r="B1358" s="187" t="s">
        <v>748</v>
      </c>
      <c r="C1358" s="195">
        <v>1</v>
      </c>
      <c r="D1358" s="195" t="s">
        <v>626</v>
      </c>
      <c r="E1358" s="187" t="s">
        <v>41</v>
      </c>
      <c r="F1358" s="189">
        <v>4</v>
      </c>
      <c r="G1358" s="190" t="s">
        <v>263</v>
      </c>
      <c r="H1358" s="195">
        <v>2</v>
      </c>
      <c r="J1358" s="191">
        <v>39695</v>
      </c>
      <c r="K1358" s="195" t="s">
        <v>27</v>
      </c>
    </row>
    <row r="1359" spans="1:12">
      <c r="A1359" s="186" t="str">
        <f>B1359&amp;"_"&amp;COUNTIF($B$2:B1359,B1359)</f>
        <v>2816_1</v>
      </c>
      <c r="B1359" s="195">
        <v>2816</v>
      </c>
      <c r="C1359" s="195">
        <v>1</v>
      </c>
      <c r="D1359" s="195">
        <v>540017361</v>
      </c>
      <c r="F1359" s="189">
        <v>36</v>
      </c>
      <c r="G1359" s="197" t="s">
        <v>637</v>
      </c>
      <c r="H1359" s="195">
        <v>1</v>
      </c>
      <c r="J1359" s="191">
        <v>39695</v>
      </c>
      <c r="K1359" s="195" t="s">
        <v>27</v>
      </c>
    </row>
    <row r="1360" spans="1:12">
      <c r="A1360" s="186" t="str">
        <f>B1360&amp;"_"&amp;COUNTIF($B$2:B1360,B1360)</f>
        <v>2817_1</v>
      </c>
      <c r="B1360" s="195">
        <v>2817</v>
      </c>
      <c r="C1360" s="195">
        <v>1</v>
      </c>
      <c r="D1360" s="195">
        <v>540019224</v>
      </c>
      <c r="F1360" s="189">
        <v>60</v>
      </c>
      <c r="G1360" s="197" t="s">
        <v>57</v>
      </c>
      <c r="H1360" s="195">
        <v>1</v>
      </c>
      <c r="J1360" s="191">
        <v>39695</v>
      </c>
      <c r="K1360" s="195" t="s">
        <v>27</v>
      </c>
    </row>
    <row r="1361" spans="1:12">
      <c r="A1361" s="186" t="str">
        <f>B1361&amp;"_"&amp;COUNTIF($B$2:B1361,B1361)</f>
        <v>2818_1</v>
      </c>
      <c r="B1361" s="195">
        <v>2818</v>
      </c>
      <c r="C1361" s="195">
        <v>1</v>
      </c>
      <c r="D1361" s="195">
        <v>540018935</v>
      </c>
      <c r="F1361" s="189">
        <v>12</v>
      </c>
      <c r="G1361" s="197" t="s">
        <v>657</v>
      </c>
      <c r="H1361" s="195">
        <v>14</v>
      </c>
      <c r="J1361" s="191">
        <v>39695</v>
      </c>
      <c r="K1361" s="195" t="s">
        <v>27</v>
      </c>
    </row>
    <row r="1362" spans="1:12">
      <c r="A1362" s="186" t="str">
        <f>B1362&amp;"_"&amp;COUNTIF($B$2:B1362,B1362)</f>
        <v>2819_1</v>
      </c>
      <c r="B1362" s="195">
        <v>2819</v>
      </c>
      <c r="C1362" s="195">
        <v>13</v>
      </c>
      <c r="E1362" s="196">
        <v>92.4</v>
      </c>
      <c r="F1362" s="189">
        <v>2</v>
      </c>
      <c r="G1362" s="197" t="s">
        <v>749</v>
      </c>
      <c r="H1362" s="195">
        <v>1</v>
      </c>
      <c r="J1362" s="191">
        <v>39699</v>
      </c>
      <c r="K1362" s="195" t="s">
        <v>27</v>
      </c>
    </row>
    <row r="1363" spans="1:12">
      <c r="A1363" s="186" t="str">
        <f>B1363&amp;"_"&amp;COUNTIF($B$2:B1363,B1363)</f>
        <v>2820_1</v>
      </c>
      <c r="B1363" s="195">
        <v>2820</v>
      </c>
      <c r="F1363" s="189">
        <v>5</v>
      </c>
      <c r="G1363" s="197" t="s">
        <v>359</v>
      </c>
      <c r="I1363" s="200"/>
    </row>
    <row r="1364" spans="1:12">
      <c r="A1364" s="186" t="str">
        <f>B1364&amp;"_"&amp;COUNTIF($B$2:B1364,B1364)</f>
        <v>2820_2</v>
      </c>
      <c r="B1364" s="195">
        <v>2820</v>
      </c>
      <c r="C1364" s="195">
        <v>7</v>
      </c>
      <c r="F1364" s="189">
        <v>6</v>
      </c>
      <c r="G1364" s="197" t="s">
        <v>358</v>
      </c>
      <c r="H1364" s="195">
        <v>1</v>
      </c>
      <c r="I1364" s="200"/>
      <c r="J1364" s="191">
        <v>39699</v>
      </c>
      <c r="K1364" s="195" t="s">
        <v>33</v>
      </c>
      <c r="L1364" s="195" t="s">
        <v>74</v>
      </c>
    </row>
    <row r="1365" spans="1:12">
      <c r="A1365" s="186" t="str">
        <f>B1365&amp;"_"&amp;COUNTIF($B$2:B1365,B1365)</f>
        <v>2821_1</v>
      </c>
      <c r="B1365" s="195">
        <v>2821</v>
      </c>
      <c r="C1365" s="195">
        <v>1</v>
      </c>
      <c r="D1365" s="195">
        <v>540018935</v>
      </c>
      <c r="F1365" s="189">
        <v>6</v>
      </c>
      <c r="G1365" s="197" t="s">
        <v>657</v>
      </c>
      <c r="H1365" s="195">
        <v>7</v>
      </c>
      <c r="J1365" s="191">
        <v>39700</v>
      </c>
      <c r="K1365" s="195" t="s">
        <v>27</v>
      </c>
    </row>
    <row r="1366" spans="1:12">
      <c r="A1366" s="186" t="str">
        <f>B1366&amp;"_"&amp;COUNTIF($B$2:B1366,B1366)</f>
        <v>2822_1</v>
      </c>
      <c r="B1366" s="195">
        <v>2822</v>
      </c>
      <c r="C1366" s="195">
        <v>1</v>
      </c>
      <c r="D1366" s="195">
        <v>540018935</v>
      </c>
      <c r="F1366" s="189">
        <v>12</v>
      </c>
      <c r="G1366" s="197" t="s">
        <v>657</v>
      </c>
      <c r="H1366" s="195">
        <v>14</v>
      </c>
      <c r="J1366" s="191">
        <v>39702</v>
      </c>
      <c r="K1366" s="195" t="s">
        <v>27</v>
      </c>
    </row>
    <row r="1367" spans="1:12">
      <c r="A1367" s="186" t="str">
        <f>B1367&amp;"_"&amp;COUNTIF($B$2:B1367,B1367)</f>
        <v>2823_1</v>
      </c>
      <c r="B1367" s="195">
        <v>2823</v>
      </c>
      <c r="C1367" s="195">
        <v>1</v>
      </c>
      <c r="D1367" s="195">
        <v>540019224</v>
      </c>
      <c r="F1367" s="189">
        <v>180</v>
      </c>
      <c r="G1367" s="197" t="s">
        <v>57</v>
      </c>
      <c r="H1367" s="195">
        <v>3</v>
      </c>
      <c r="J1367" s="191">
        <v>39702</v>
      </c>
      <c r="K1367" s="195" t="s">
        <v>27</v>
      </c>
    </row>
    <row r="1368" spans="1:12">
      <c r="A1368" s="186" t="str">
        <f>B1368&amp;"_"&amp;COUNTIF($B$2:B1368,B1368)</f>
        <v>2824_1</v>
      </c>
      <c r="B1368" s="195">
        <v>2824</v>
      </c>
      <c r="E1368" s="187" t="s">
        <v>493</v>
      </c>
      <c r="F1368" s="189">
        <v>4</v>
      </c>
      <c r="G1368" s="190" t="s">
        <v>494</v>
      </c>
    </row>
    <row r="1369" spans="1:12">
      <c r="A1369" s="186" t="str">
        <f>B1369&amp;"_"&amp;COUNTIF($B$2:B1369,B1369)</f>
        <v>2824_2</v>
      </c>
      <c r="B1369" s="195">
        <v>2824</v>
      </c>
      <c r="E1369" s="187" t="s">
        <v>495</v>
      </c>
      <c r="F1369" s="189">
        <v>4</v>
      </c>
      <c r="G1369" s="190" t="s">
        <v>496</v>
      </c>
      <c r="I1369" s="200"/>
    </row>
    <row r="1370" spans="1:12">
      <c r="A1370" s="186" t="str">
        <f>B1370&amp;"_"&amp;COUNTIF($B$2:B1370,B1370)</f>
        <v>2824_3</v>
      </c>
      <c r="B1370" s="195">
        <v>2824</v>
      </c>
      <c r="E1370" s="187" t="s">
        <v>15</v>
      </c>
      <c r="F1370" s="189">
        <v>2</v>
      </c>
      <c r="G1370" s="190" t="s">
        <v>275</v>
      </c>
      <c r="I1370" s="200"/>
    </row>
    <row r="1371" spans="1:12">
      <c r="A1371" s="186" t="str">
        <f>B1371&amp;"_"&amp;COUNTIF($B$2:B1371,B1371)</f>
        <v>2824_4</v>
      </c>
      <c r="B1371" s="195">
        <v>2824</v>
      </c>
      <c r="E1371" s="187" t="s">
        <v>17</v>
      </c>
      <c r="F1371" s="189">
        <v>2</v>
      </c>
      <c r="G1371" s="190" t="s">
        <v>277</v>
      </c>
      <c r="I1371" s="200"/>
    </row>
    <row r="1372" spans="1:12">
      <c r="A1372" s="186" t="str">
        <f>B1372&amp;"_"&amp;COUNTIF($B$2:B1372,B1372)</f>
        <v>2824_5</v>
      </c>
      <c r="B1372" s="195">
        <v>2824</v>
      </c>
      <c r="E1372" s="187" t="s">
        <v>39</v>
      </c>
      <c r="F1372" s="189">
        <v>2</v>
      </c>
      <c r="G1372" s="190" t="s">
        <v>262</v>
      </c>
    </row>
    <row r="1373" spans="1:12">
      <c r="A1373" s="186" t="str">
        <f>B1373&amp;"_"&amp;COUNTIF($B$2:B1373,B1373)</f>
        <v>2824_6</v>
      </c>
      <c r="B1373" s="195">
        <v>2824</v>
      </c>
      <c r="C1373" s="195">
        <v>1</v>
      </c>
      <c r="D1373" s="195" t="s">
        <v>626</v>
      </c>
      <c r="E1373" s="187" t="s">
        <v>41</v>
      </c>
      <c r="F1373" s="189">
        <v>2</v>
      </c>
      <c r="G1373" s="190" t="s">
        <v>263</v>
      </c>
      <c r="H1373" s="195">
        <v>4</v>
      </c>
      <c r="J1373" s="191">
        <v>39702</v>
      </c>
      <c r="K1373" s="195" t="s">
        <v>27</v>
      </c>
    </row>
    <row r="1374" spans="1:12">
      <c r="A1374" s="186" t="str">
        <f>B1374&amp;"_"&amp;COUNTIF($B$2:B1374,B1374)</f>
        <v>2825_1</v>
      </c>
      <c r="B1374" s="195">
        <v>2825</v>
      </c>
      <c r="C1374" s="195">
        <v>1</v>
      </c>
      <c r="D1374" s="195">
        <v>540017361</v>
      </c>
      <c r="F1374" s="189">
        <v>36</v>
      </c>
      <c r="G1374" s="197" t="s">
        <v>637</v>
      </c>
      <c r="H1374" s="195">
        <v>1</v>
      </c>
      <c r="J1374" s="191">
        <v>39702</v>
      </c>
      <c r="K1374" s="195" t="s">
        <v>27</v>
      </c>
    </row>
    <row r="1375" spans="1:12">
      <c r="A1375" s="186" t="str">
        <f>B1375&amp;"_"&amp;COUNTIF($B$2:B1375,B1375)</f>
        <v>2826_1</v>
      </c>
      <c r="B1375" s="195">
        <v>2826</v>
      </c>
      <c r="C1375" s="195">
        <v>1</v>
      </c>
      <c r="D1375" s="195">
        <v>540019527</v>
      </c>
      <c r="E1375" s="196">
        <v>29688.75</v>
      </c>
      <c r="F1375" s="189">
        <v>1</v>
      </c>
      <c r="G1375" s="197" t="s">
        <v>750</v>
      </c>
      <c r="H1375" s="195">
        <v>3</v>
      </c>
      <c r="J1375" s="191">
        <v>39703</v>
      </c>
      <c r="K1375" s="195" t="s">
        <v>27</v>
      </c>
    </row>
    <row r="1376" spans="1:12">
      <c r="A1376" s="186" t="str">
        <f>B1376&amp;"_"&amp;COUNTIF($B$2:B1376,B1376)</f>
        <v>2827_1</v>
      </c>
      <c r="B1376" s="195">
        <v>2827</v>
      </c>
      <c r="C1376" s="195">
        <v>1</v>
      </c>
      <c r="D1376" s="195">
        <v>540018935</v>
      </c>
      <c r="F1376" s="189">
        <v>6</v>
      </c>
      <c r="G1376" s="197" t="s">
        <v>657</v>
      </c>
      <c r="H1376" s="195">
        <v>7</v>
      </c>
      <c r="J1376" s="191">
        <v>39706</v>
      </c>
      <c r="K1376" s="195" t="s">
        <v>27</v>
      </c>
    </row>
    <row r="1377" spans="1:12">
      <c r="A1377" s="186" t="str">
        <f>B1377&amp;"_"&amp;COUNTIF($B$2:B1377,B1377)</f>
        <v>2828_1</v>
      </c>
      <c r="B1377" s="195">
        <v>2828</v>
      </c>
      <c r="C1377" s="195">
        <v>1</v>
      </c>
      <c r="D1377" s="195">
        <v>540020086</v>
      </c>
      <c r="F1377" s="189">
        <v>2</v>
      </c>
      <c r="G1377" s="197" t="s">
        <v>751</v>
      </c>
      <c r="H1377" s="195">
        <v>2</v>
      </c>
      <c r="J1377" s="191">
        <v>39707</v>
      </c>
      <c r="K1377" s="195" t="s">
        <v>27</v>
      </c>
    </row>
    <row r="1378" spans="1:12">
      <c r="A1378" s="186" t="str">
        <f>B1378&amp;"_"&amp;COUNTIF($B$2:B1378,B1378)</f>
        <v>2829_1</v>
      </c>
      <c r="B1378" s="195">
        <v>2829</v>
      </c>
      <c r="C1378" s="195">
        <v>1</v>
      </c>
      <c r="D1378" s="195">
        <v>540015635</v>
      </c>
      <c r="F1378" s="189">
        <v>2</v>
      </c>
      <c r="G1378" s="197" t="s">
        <v>59</v>
      </c>
      <c r="H1378" s="195">
        <v>2</v>
      </c>
      <c r="J1378" s="191">
        <v>39708</v>
      </c>
      <c r="K1378" s="195" t="s">
        <v>27</v>
      </c>
    </row>
    <row r="1379" spans="1:12">
      <c r="A1379" s="186" t="str">
        <f>B1379&amp;"_"&amp;COUNTIF($B$2:B1379,B1379)</f>
        <v>2830_1</v>
      </c>
      <c r="B1379" s="195">
        <v>2830</v>
      </c>
      <c r="C1379" s="187"/>
      <c r="D1379" s="190"/>
      <c r="E1379" s="187" t="s">
        <v>19</v>
      </c>
      <c r="F1379" s="189">
        <v>4</v>
      </c>
      <c r="G1379" s="190" t="s">
        <v>241</v>
      </c>
    </row>
    <row r="1380" spans="1:12">
      <c r="A1380" s="186" t="str">
        <f>B1380&amp;"_"&amp;COUNTIF($B$2:B1380,B1380)</f>
        <v>2830_2</v>
      </c>
      <c r="B1380" s="195">
        <v>2830</v>
      </c>
      <c r="C1380" s="195">
        <v>1</v>
      </c>
      <c r="D1380" s="195" t="s">
        <v>626</v>
      </c>
      <c r="E1380" s="187" t="s">
        <v>22</v>
      </c>
      <c r="F1380" s="189">
        <v>4</v>
      </c>
      <c r="G1380" s="190" t="s">
        <v>242</v>
      </c>
      <c r="H1380" s="195">
        <v>2</v>
      </c>
      <c r="J1380" s="191">
        <v>39708</v>
      </c>
      <c r="K1380" s="195" t="s">
        <v>27</v>
      </c>
    </row>
    <row r="1381" spans="1:12">
      <c r="A1381" s="186" t="str">
        <f>B1381&amp;"_"&amp;COUNTIF($B$2:B1381,B1381)</f>
        <v>2831_1</v>
      </c>
      <c r="B1381" s="195">
        <v>2831</v>
      </c>
      <c r="F1381" s="189">
        <v>2</v>
      </c>
      <c r="G1381" s="197" t="s">
        <v>359</v>
      </c>
      <c r="I1381" s="200"/>
    </row>
    <row r="1382" spans="1:12">
      <c r="A1382" s="186" t="str">
        <f>B1382&amp;"_"&amp;COUNTIF($B$2:B1382,B1382)</f>
        <v>2831_2</v>
      </c>
      <c r="B1382" s="195">
        <v>2831</v>
      </c>
      <c r="C1382" s="195">
        <v>7</v>
      </c>
      <c r="F1382" s="189">
        <v>4</v>
      </c>
      <c r="G1382" s="197" t="s">
        <v>358</v>
      </c>
      <c r="H1382" s="195">
        <v>1</v>
      </c>
      <c r="I1382" s="200"/>
      <c r="J1382" s="191">
        <v>39708</v>
      </c>
      <c r="K1382" s="195" t="s">
        <v>33</v>
      </c>
      <c r="L1382" s="195" t="s">
        <v>74</v>
      </c>
    </row>
    <row r="1383" spans="1:12">
      <c r="A1383" s="186" t="str">
        <f>B1383&amp;"_"&amp;COUNTIF($B$2:B1383,B1383)</f>
        <v>2832_1</v>
      </c>
      <c r="B1383" s="195">
        <v>2832</v>
      </c>
      <c r="C1383" s="195">
        <v>1</v>
      </c>
      <c r="D1383" s="195">
        <v>540017361</v>
      </c>
      <c r="F1383" s="189">
        <v>12</v>
      </c>
      <c r="G1383" s="197" t="s">
        <v>637</v>
      </c>
      <c r="H1383" s="195">
        <v>1</v>
      </c>
      <c r="J1383" s="191">
        <v>39710</v>
      </c>
      <c r="K1383" s="195" t="s">
        <v>27</v>
      </c>
    </row>
    <row r="1384" spans="1:12">
      <c r="A1384" s="186" t="str">
        <f>B1384&amp;"_"&amp;COUNTIF($B$2:B1384,B1384)</f>
        <v>2833_1</v>
      </c>
      <c r="B1384" s="195">
        <v>2833</v>
      </c>
      <c r="C1384" s="195">
        <v>26</v>
      </c>
      <c r="D1384" s="195">
        <v>15924</v>
      </c>
      <c r="F1384" s="189">
        <v>1</v>
      </c>
      <c r="G1384" s="197" t="s">
        <v>752</v>
      </c>
      <c r="J1384" s="191">
        <v>39713</v>
      </c>
      <c r="K1384" s="195" t="s">
        <v>27</v>
      </c>
    </row>
    <row r="1385" spans="1:12">
      <c r="A1385" s="186" t="str">
        <f>B1385&amp;"_"&amp;COUNTIF($B$2:B1385,B1385)</f>
        <v>2834_1</v>
      </c>
      <c r="B1385" s="195">
        <v>2834</v>
      </c>
      <c r="F1385" s="189">
        <v>5</v>
      </c>
      <c r="G1385" s="197" t="s">
        <v>359</v>
      </c>
      <c r="I1385" s="200"/>
    </row>
    <row r="1386" spans="1:12">
      <c r="A1386" s="186" t="str">
        <f>B1386&amp;"_"&amp;COUNTIF($B$2:B1386,B1386)</f>
        <v>2834_2</v>
      </c>
      <c r="B1386" s="195">
        <v>2834</v>
      </c>
      <c r="C1386" s="195">
        <v>7</v>
      </c>
      <c r="F1386" s="189">
        <v>7</v>
      </c>
      <c r="G1386" s="197" t="s">
        <v>358</v>
      </c>
      <c r="H1386" s="195">
        <v>1</v>
      </c>
      <c r="I1386" s="200"/>
      <c r="J1386" s="191">
        <v>39714</v>
      </c>
      <c r="K1386" s="195" t="s">
        <v>33</v>
      </c>
      <c r="L1386" s="195" t="s">
        <v>74</v>
      </c>
    </row>
    <row r="1387" spans="1:12">
      <c r="A1387" s="186" t="str">
        <f>B1387&amp;"_"&amp;COUNTIF($B$2:B1387,B1387)</f>
        <v>2835_1</v>
      </c>
      <c r="B1387" s="195">
        <v>2835</v>
      </c>
      <c r="C1387" s="195">
        <v>1</v>
      </c>
      <c r="D1387" s="195">
        <v>540018935</v>
      </c>
      <c r="F1387" s="189">
        <v>6</v>
      </c>
      <c r="G1387" s="197" t="s">
        <v>657</v>
      </c>
      <c r="H1387" s="195">
        <v>7</v>
      </c>
      <c r="J1387" s="191">
        <v>39713</v>
      </c>
      <c r="K1387" s="195" t="s">
        <v>27</v>
      </c>
    </row>
    <row r="1388" spans="1:12">
      <c r="A1388" s="186" t="str">
        <f>B1388&amp;"_"&amp;COUNTIF($B$2:B1388,B1388)</f>
        <v>2836_1</v>
      </c>
      <c r="B1388" s="195">
        <v>2836</v>
      </c>
      <c r="E1388" s="187" t="s">
        <v>39</v>
      </c>
      <c r="F1388" s="189">
        <v>4</v>
      </c>
      <c r="G1388" s="190" t="s">
        <v>262</v>
      </c>
    </row>
    <row r="1389" spans="1:12">
      <c r="A1389" s="186" t="str">
        <f>B1389&amp;"_"&amp;COUNTIF($B$2:B1389,B1389)</f>
        <v>2836_2</v>
      </c>
      <c r="B1389" s="195">
        <v>2836</v>
      </c>
      <c r="E1389" s="187" t="s">
        <v>41</v>
      </c>
      <c r="F1389" s="189">
        <v>4</v>
      </c>
      <c r="G1389" s="190" t="s">
        <v>263</v>
      </c>
    </row>
    <row r="1390" spans="1:12">
      <c r="A1390" s="186" t="str">
        <f>B1390&amp;"_"&amp;COUNTIF($B$2:B1390,B1390)</f>
        <v>2836_3</v>
      </c>
      <c r="B1390" s="195">
        <v>2836</v>
      </c>
      <c r="C1390" s="187"/>
      <c r="D1390" s="190"/>
      <c r="E1390" s="187" t="s">
        <v>19</v>
      </c>
      <c r="F1390" s="189">
        <v>4</v>
      </c>
      <c r="G1390" s="190" t="s">
        <v>241</v>
      </c>
    </row>
    <row r="1391" spans="1:12">
      <c r="A1391" s="186" t="str">
        <f>B1391&amp;"_"&amp;COUNTIF($B$2:B1391,B1391)</f>
        <v>2836_4</v>
      </c>
      <c r="B1391" s="195">
        <v>2836</v>
      </c>
      <c r="C1391" s="195">
        <v>1</v>
      </c>
      <c r="D1391" s="195" t="s">
        <v>626</v>
      </c>
      <c r="E1391" s="187" t="s">
        <v>22</v>
      </c>
      <c r="F1391" s="189">
        <v>4</v>
      </c>
      <c r="G1391" s="190" t="s">
        <v>242</v>
      </c>
      <c r="H1391" s="195">
        <v>4</v>
      </c>
      <c r="J1391" s="191">
        <v>39715</v>
      </c>
      <c r="K1391" s="195" t="s">
        <v>27</v>
      </c>
    </row>
    <row r="1392" spans="1:12">
      <c r="A1392" s="186" t="str">
        <f>B1392&amp;"_"&amp;COUNTIF($B$2:B1392,B1392)</f>
        <v>2837_1</v>
      </c>
      <c r="B1392" s="195">
        <v>2837</v>
      </c>
      <c r="C1392" s="195">
        <v>1</v>
      </c>
      <c r="D1392" s="195">
        <v>540018935</v>
      </c>
      <c r="F1392" s="189">
        <v>6</v>
      </c>
      <c r="G1392" s="197" t="s">
        <v>657</v>
      </c>
      <c r="H1392" s="195">
        <v>7</v>
      </c>
      <c r="J1392" s="191">
        <v>39715</v>
      </c>
      <c r="K1392" s="195" t="s">
        <v>27</v>
      </c>
    </row>
    <row r="1393" spans="1:11">
      <c r="A1393" s="186" t="str">
        <f>B1393&amp;"_"&amp;COUNTIF($B$2:B1393,B1393)</f>
        <v>2838_1</v>
      </c>
      <c r="B1393" s="195">
        <v>2838</v>
      </c>
      <c r="C1393" s="195">
        <v>1</v>
      </c>
      <c r="D1393" s="195">
        <v>540017361</v>
      </c>
      <c r="F1393" s="189">
        <v>36</v>
      </c>
      <c r="G1393" s="197" t="s">
        <v>637</v>
      </c>
      <c r="H1393" s="195">
        <v>1</v>
      </c>
      <c r="J1393" s="191">
        <v>39715</v>
      </c>
      <c r="K1393" s="195" t="s">
        <v>27</v>
      </c>
    </row>
    <row r="1394" spans="1:11">
      <c r="A1394" s="186" t="str">
        <f>B1394&amp;"_"&amp;COUNTIF($B$2:B1394,B1394)</f>
        <v>2839_1</v>
      </c>
      <c r="B1394" s="195">
        <v>2839</v>
      </c>
      <c r="C1394" s="195">
        <v>1</v>
      </c>
      <c r="D1394" s="195">
        <v>540019224</v>
      </c>
      <c r="F1394" s="189">
        <v>60</v>
      </c>
      <c r="G1394" s="197" t="s">
        <v>57</v>
      </c>
      <c r="H1394" s="195">
        <v>1</v>
      </c>
      <c r="J1394" s="191">
        <v>39715</v>
      </c>
      <c r="K1394" s="195" t="s">
        <v>27</v>
      </c>
    </row>
    <row r="1395" spans="1:11">
      <c r="A1395" s="186" t="str">
        <f>B1395&amp;"_"&amp;COUNTIF($B$2:B1395,B1395)</f>
        <v>2840_1</v>
      </c>
      <c r="B1395" s="195">
        <v>2840</v>
      </c>
      <c r="C1395" s="195">
        <v>1</v>
      </c>
      <c r="D1395" s="195">
        <v>540018935</v>
      </c>
      <c r="F1395" s="189">
        <v>12</v>
      </c>
      <c r="G1395" s="197" t="s">
        <v>657</v>
      </c>
      <c r="H1395" s="195">
        <v>14</v>
      </c>
      <c r="J1395" s="191">
        <v>39717</v>
      </c>
      <c r="K1395" s="195" t="s">
        <v>27</v>
      </c>
    </row>
    <row r="1396" spans="1:11">
      <c r="A1396" s="186" t="str">
        <f>B1396&amp;"_"&amp;COUNTIF($B$2:B1396,B1396)</f>
        <v>2841_1</v>
      </c>
      <c r="B1396" s="195">
        <v>2841</v>
      </c>
      <c r="C1396" s="195">
        <v>22</v>
      </c>
      <c r="E1396" s="196">
        <v>648</v>
      </c>
      <c r="F1396" s="189">
        <v>1</v>
      </c>
      <c r="G1396" s="197" t="s">
        <v>753</v>
      </c>
      <c r="H1396" s="195">
        <v>1</v>
      </c>
      <c r="J1396" s="191">
        <v>39720</v>
      </c>
      <c r="K1396" s="195" t="s">
        <v>27</v>
      </c>
    </row>
    <row r="1397" spans="1:11">
      <c r="A1397" s="186" t="str">
        <f>B1397&amp;"_"&amp;COUNTIF($B$2:B1397,B1397)</f>
        <v>2842_1</v>
      </c>
      <c r="B1397" s="195">
        <v>2842</v>
      </c>
      <c r="C1397" s="187"/>
      <c r="D1397" s="190"/>
      <c r="E1397" s="187" t="s">
        <v>19</v>
      </c>
      <c r="F1397" s="189">
        <v>2</v>
      </c>
      <c r="G1397" s="190" t="s">
        <v>241</v>
      </c>
    </row>
    <row r="1398" spans="1:11">
      <c r="A1398" s="186" t="str">
        <f>B1398&amp;"_"&amp;COUNTIF($B$2:B1398,B1398)</f>
        <v>2842_2</v>
      </c>
      <c r="B1398" s="195">
        <v>2842</v>
      </c>
      <c r="C1398" s="195">
        <v>1</v>
      </c>
      <c r="D1398" s="195" t="s">
        <v>626</v>
      </c>
      <c r="E1398" s="187" t="s">
        <v>22</v>
      </c>
      <c r="F1398" s="189">
        <v>2</v>
      </c>
      <c r="G1398" s="190" t="s">
        <v>242</v>
      </c>
      <c r="H1398" s="195">
        <v>1</v>
      </c>
      <c r="J1398" s="191">
        <v>39721</v>
      </c>
      <c r="K1398" s="195" t="s">
        <v>27</v>
      </c>
    </row>
    <row r="1399" spans="1:11">
      <c r="A1399" s="186" t="str">
        <f>B1399&amp;"_"&amp;COUNTIF($B$2:B1399,B1399)</f>
        <v>2843_1</v>
      </c>
      <c r="B1399" s="195">
        <v>2843</v>
      </c>
      <c r="E1399" s="187" t="s">
        <v>15</v>
      </c>
      <c r="F1399" s="189">
        <v>2</v>
      </c>
      <c r="G1399" s="190" t="s">
        <v>275</v>
      </c>
      <c r="I1399" s="200"/>
    </row>
    <row r="1400" spans="1:11">
      <c r="A1400" s="186" t="str">
        <f>B1400&amp;"_"&amp;COUNTIF($B$2:B1400,B1400)</f>
        <v>2843_2</v>
      </c>
      <c r="B1400" s="195">
        <v>2843</v>
      </c>
      <c r="E1400" s="187" t="s">
        <v>17</v>
      </c>
      <c r="F1400" s="189">
        <v>2</v>
      </c>
      <c r="G1400" s="190" t="s">
        <v>277</v>
      </c>
      <c r="I1400" s="200"/>
    </row>
    <row r="1401" spans="1:11">
      <c r="A1401" s="186" t="str">
        <f>B1401&amp;"_"&amp;COUNTIF($B$2:B1401,B1401)</f>
        <v>2843_3</v>
      </c>
      <c r="B1401" s="195">
        <v>2843</v>
      </c>
      <c r="E1401" s="187" t="s">
        <v>39</v>
      </c>
      <c r="F1401" s="189">
        <v>2</v>
      </c>
      <c r="G1401" s="190" t="s">
        <v>262</v>
      </c>
    </row>
    <row r="1402" spans="1:11">
      <c r="A1402" s="186" t="str">
        <f>B1402&amp;"_"&amp;COUNTIF($B$2:B1402,B1402)</f>
        <v>2843_4</v>
      </c>
      <c r="B1402" s="195">
        <v>2843</v>
      </c>
      <c r="E1402" s="187" t="s">
        <v>41</v>
      </c>
      <c r="F1402" s="189">
        <v>2</v>
      </c>
      <c r="G1402" s="190" t="s">
        <v>263</v>
      </c>
    </row>
    <row r="1403" spans="1:11">
      <c r="A1403" s="186" t="str">
        <f>B1403&amp;"_"&amp;COUNTIF($B$2:B1403,B1403)</f>
        <v>2843_5</v>
      </c>
      <c r="B1403" s="195">
        <v>2843</v>
      </c>
      <c r="C1403" s="187"/>
      <c r="D1403" s="190"/>
      <c r="E1403" s="187" t="s">
        <v>19</v>
      </c>
      <c r="F1403" s="189">
        <v>8</v>
      </c>
      <c r="G1403" s="190" t="s">
        <v>241</v>
      </c>
    </row>
    <row r="1404" spans="1:11">
      <c r="A1404" s="186" t="str">
        <f>B1404&amp;"_"&amp;COUNTIF($B$2:B1404,B1404)</f>
        <v>2843_6</v>
      </c>
      <c r="B1404" s="195">
        <v>2843</v>
      </c>
      <c r="C1404" s="195">
        <v>1</v>
      </c>
      <c r="D1404" s="195" t="s">
        <v>626</v>
      </c>
      <c r="E1404" s="187" t="s">
        <v>22</v>
      </c>
      <c r="F1404" s="189">
        <v>8</v>
      </c>
      <c r="G1404" s="190" t="s">
        <v>242</v>
      </c>
      <c r="H1404" s="195">
        <v>4</v>
      </c>
      <c r="J1404" s="191">
        <v>39721</v>
      </c>
      <c r="K1404" s="195" t="s">
        <v>27</v>
      </c>
    </row>
    <row r="1405" spans="1:11">
      <c r="A1405" s="186" t="str">
        <f>B1405&amp;"_"&amp;COUNTIF($B$2:B1405,B1405)</f>
        <v>2844_1</v>
      </c>
      <c r="B1405" s="195">
        <v>2844</v>
      </c>
      <c r="C1405" s="195">
        <v>1</v>
      </c>
      <c r="D1405" s="195">
        <v>540018935</v>
      </c>
      <c r="F1405" s="189">
        <v>6</v>
      </c>
      <c r="G1405" s="197" t="s">
        <v>657</v>
      </c>
      <c r="H1405" s="195">
        <v>7</v>
      </c>
      <c r="J1405" s="191">
        <v>39721</v>
      </c>
      <c r="K1405" s="195" t="s">
        <v>27</v>
      </c>
    </row>
    <row r="1406" spans="1:11">
      <c r="A1406" s="186" t="str">
        <f>B1406&amp;"_"&amp;COUNTIF($B$2:B1406,B1406)</f>
        <v>2845_1</v>
      </c>
      <c r="B1406" s="195">
        <v>2845</v>
      </c>
      <c r="C1406" s="195">
        <v>1</v>
      </c>
      <c r="D1406" s="195">
        <v>540019224</v>
      </c>
      <c r="F1406" s="189">
        <v>60</v>
      </c>
      <c r="G1406" s="197" t="s">
        <v>57</v>
      </c>
      <c r="H1406" s="195">
        <v>1</v>
      </c>
      <c r="J1406" s="191">
        <v>39721</v>
      </c>
      <c r="K1406" s="195" t="s">
        <v>27</v>
      </c>
    </row>
    <row r="1407" spans="1:11">
      <c r="A1407" s="186" t="str">
        <f>B1407&amp;"_"&amp;COUNTIF($B$2:B1407,B1407)</f>
        <v>2846_1</v>
      </c>
      <c r="B1407" s="195">
        <v>2846</v>
      </c>
      <c r="C1407" s="195">
        <v>1</v>
      </c>
      <c r="D1407" s="195">
        <v>540019224</v>
      </c>
      <c r="F1407" s="189">
        <v>60</v>
      </c>
      <c r="G1407" s="197" t="s">
        <v>57</v>
      </c>
      <c r="H1407" s="195">
        <v>1</v>
      </c>
      <c r="J1407" s="191">
        <v>39723</v>
      </c>
      <c r="K1407" s="195" t="s">
        <v>27</v>
      </c>
    </row>
    <row r="1408" spans="1:11">
      <c r="A1408" s="186" t="str">
        <f>B1408&amp;"_"&amp;COUNTIF($B$2:B1408,B1408)</f>
        <v>2847_1</v>
      </c>
      <c r="B1408" s="195">
        <v>2847</v>
      </c>
      <c r="C1408" s="187"/>
      <c r="D1408" s="190"/>
      <c r="E1408" s="187" t="s">
        <v>19</v>
      </c>
      <c r="F1408" s="189">
        <v>2</v>
      </c>
      <c r="G1408" s="190" t="s">
        <v>241</v>
      </c>
    </row>
    <row r="1409" spans="1:12">
      <c r="A1409" s="186" t="str">
        <f>B1409&amp;"_"&amp;COUNTIF($B$2:B1409,B1409)</f>
        <v>2847_2</v>
      </c>
      <c r="B1409" s="195">
        <v>2847</v>
      </c>
      <c r="C1409" s="195">
        <v>1</v>
      </c>
      <c r="D1409" s="195" t="s">
        <v>626</v>
      </c>
      <c r="E1409" s="187" t="s">
        <v>22</v>
      </c>
      <c r="F1409" s="189">
        <v>2</v>
      </c>
      <c r="G1409" s="190" t="s">
        <v>242</v>
      </c>
      <c r="H1409" s="195">
        <v>1</v>
      </c>
      <c r="J1409" s="191">
        <v>39723</v>
      </c>
      <c r="K1409" s="195" t="s">
        <v>27</v>
      </c>
    </row>
    <row r="1410" spans="1:12">
      <c r="A1410" s="186" t="str">
        <f>B1410&amp;"_"&amp;COUNTIF($B$2:B1410,B1410)</f>
        <v>2848_1</v>
      </c>
      <c r="B1410" s="195">
        <v>2848</v>
      </c>
      <c r="F1410" s="189">
        <v>4</v>
      </c>
      <c r="G1410" s="197" t="s">
        <v>359</v>
      </c>
      <c r="I1410" s="200"/>
    </row>
    <row r="1411" spans="1:12">
      <c r="A1411" s="186" t="str">
        <f>B1411&amp;"_"&amp;COUNTIF($B$2:B1411,B1411)</f>
        <v>2848_2</v>
      </c>
      <c r="B1411" s="195">
        <v>2848</v>
      </c>
      <c r="C1411" s="195">
        <v>7</v>
      </c>
      <c r="F1411" s="189">
        <v>8</v>
      </c>
      <c r="G1411" s="197" t="s">
        <v>358</v>
      </c>
      <c r="H1411" s="195">
        <v>1</v>
      </c>
      <c r="I1411" s="200"/>
      <c r="J1411" s="191">
        <v>39723</v>
      </c>
      <c r="K1411" s="195" t="s">
        <v>33</v>
      </c>
      <c r="L1411" s="195" t="s">
        <v>74</v>
      </c>
    </row>
    <row r="1412" spans="1:12">
      <c r="A1412" s="186" t="str">
        <f>B1412&amp;"_"&amp;COUNTIF($B$2:B1412,B1412)</f>
        <v>2849_1</v>
      </c>
      <c r="B1412" s="195">
        <v>2849</v>
      </c>
      <c r="C1412" s="195">
        <v>1</v>
      </c>
      <c r="D1412" s="195">
        <v>540018935</v>
      </c>
      <c r="F1412" s="189">
        <v>12</v>
      </c>
      <c r="G1412" s="197" t="s">
        <v>657</v>
      </c>
      <c r="H1412" s="195">
        <v>14</v>
      </c>
      <c r="J1412" s="191">
        <v>39723</v>
      </c>
      <c r="K1412" s="195" t="s">
        <v>27</v>
      </c>
    </row>
    <row r="1413" spans="1:12">
      <c r="A1413" s="186" t="str">
        <f>B1413&amp;"_"&amp;COUNTIF($B$2:B1413,B1413)</f>
        <v>2850_1</v>
      </c>
      <c r="B1413" s="195">
        <v>2850</v>
      </c>
      <c r="C1413" s="195">
        <v>1</v>
      </c>
      <c r="D1413" s="195">
        <v>540017361</v>
      </c>
      <c r="F1413" s="189">
        <v>5</v>
      </c>
      <c r="G1413" s="197" t="s">
        <v>637</v>
      </c>
      <c r="H1413" s="195">
        <v>1</v>
      </c>
      <c r="J1413" s="191">
        <v>39723</v>
      </c>
      <c r="K1413" s="195" t="s">
        <v>27</v>
      </c>
    </row>
    <row r="1414" spans="1:12">
      <c r="A1414" s="186" t="str">
        <f>B1414&amp;"_"&amp;COUNTIF($B$2:B1414,B1414)</f>
        <v>2851_1</v>
      </c>
      <c r="B1414" s="195">
        <v>2851</v>
      </c>
      <c r="C1414" s="195">
        <v>1</v>
      </c>
      <c r="D1414" s="195">
        <v>540019224</v>
      </c>
      <c r="F1414" s="189">
        <v>60</v>
      </c>
      <c r="G1414" s="197" t="s">
        <v>57</v>
      </c>
      <c r="H1414" s="195">
        <v>1</v>
      </c>
      <c r="J1414" s="191">
        <v>39723</v>
      </c>
      <c r="K1414" s="195" t="s">
        <v>27</v>
      </c>
    </row>
    <row r="1415" spans="1:12">
      <c r="A1415" s="186" t="str">
        <f>B1415&amp;"_"&amp;COUNTIF($B$2:B1415,B1415)</f>
        <v>2852_1</v>
      </c>
      <c r="B1415" s="195">
        <v>2852</v>
      </c>
      <c r="C1415" s="195">
        <v>26</v>
      </c>
      <c r="D1415" s="195">
        <v>15967</v>
      </c>
      <c r="F1415" s="189">
        <v>1</v>
      </c>
      <c r="G1415" s="197" t="s">
        <v>754</v>
      </c>
      <c r="J1415" s="191">
        <v>39724</v>
      </c>
      <c r="K1415" s="195" t="s">
        <v>27</v>
      </c>
    </row>
    <row r="1416" spans="1:12">
      <c r="A1416" s="186" t="str">
        <f>B1416&amp;"_"&amp;COUNTIF($B$2:B1416,B1416)</f>
        <v>2853_1</v>
      </c>
      <c r="B1416" s="195">
        <v>2853</v>
      </c>
      <c r="C1416" s="195">
        <v>1</v>
      </c>
      <c r="D1416" s="195">
        <v>540017368</v>
      </c>
      <c r="E1416" s="196">
        <v>3396.8</v>
      </c>
      <c r="G1416" s="197" t="s">
        <v>50</v>
      </c>
      <c r="J1416" s="191" t="s">
        <v>755</v>
      </c>
      <c r="K1416" s="195" t="s">
        <v>27</v>
      </c>
    </row>
    <row r="1417" spans="1:12">
      <c r="A1417" s="186" t="str">
        <f>B1417&amp;"_"&amp;COUNTIF($B$2:B1417,B1417)</f>
        <v>2854_1</v>
      </c>
      <c r="B1417" s="195">
        <v>2854</v>
      </c>
      <c r="C1417" s="195">
        <v>1</v>
      </c>
      <c r="D1417" s="195">
        <v>540017368</v>
      </c>
      <c r="E1417" s="196">
        <v>3396.8</v>
      </c>
      <c r="G1417" s="197" t="s">
        <v>50</v>
      </c>
      <c r="J1417" s="191" t="s">
        <v>756</v>
      </c>
      <c r="K1417" s="195" t="s">
        <v>27</v>
      </c>
    </row>
    <row r="1418" spans="1:12">
      <c r="A1418" s="186" t="str">
        <f>B1418&amp;"_"&amp;COUNTIF($B$2:B1418,B1418)</f>
        <v>2855_1</v>
      </c>
      <c r="B1418" s="195">
        <v>2855</v>
      </c>
      <c r="C1418" s="195">
        <v>7</v>
      </c>
      <c r="F1418" s="189">
        <v>7</v>
      </c>
      <c r="G1418" s="197" t="s">
        <v>359</v>
      </c>
      <c r="H1418" s="195">
        <v>1</v>
      </c>
      <c r="I1418" s="200"/>
      <c r="J1418" s="191">
        <v>39727</v>
      </c>
      <c r="K1418" s="195" t="s">
        <v>33</v>
      </c>
      <c r="L1418" s="195" t="s">
        <v>74</v>
      </c>
    </row>
    <row r="1419" spans="1:12">
      <c r="A1419" s="186" t="str">
        <f>B1419&amp;"_"&amp;COUNTIF($B$2:B1419,B1419)</f>
        <v>2856_1</v>
      </c>
      <c r="B1419" s="195">
        <v>2856</v>
      </c>
      <c r="C1419" s="195">
        <v>1</v>
      </c>
      <c r="D1419" s="195">
        <v>540018935</v>
      </c>
      <c r="F1419" s="189">
        <v>6</v>
      </c>
      <c r="G1419" s="197" t="s">
        <v>657</v>
      </c>
      <c r="H1419" s="195">
        <v>7</v>
      </c>
      <c r="J1419" s="191">
        <v>39727</v>
      </c>
      <c r="K1419" s="195" t="s">
        <v>27</v>
      </c>
    </row>
    <row r="1420" spans="1:12">
      <c r="A1420" s="186" t="str">
        <f>B1420&amp;"_"&amp;COUNTIF($B$2:B1420,B1420)</f>
        <v>2857_1</v>
      </c>
      <c r="B1420" s="195">
        <v>2857</v>
      </c>
      <c r="E1420" s="187" t="s">
        <v>64</v>
      </c>
      <c r="F1420" s="189">
        <v>192</v>
      </c>
      <c r="G1420" s="190" t="s">
        <v>65</v>
      </c>
    </row>
    <row r="1421" spans="1:12">
      <c r="A1421" s="186" t="str">
        <f>B1421&amp;"_"&amp;COUNTIF($B$2:B1421,B1421)</f>
        <v>2857_2</v>
      </c>
      <c r="B1421" s="195">
        <v>2857</v>
      </c>
      <c r="D1421" s="187"/>
      <c r="E1421" s="187" t="s">
        <v>62</v>
      </c>
      <c r="F1421" s="189">
        <v>328</v>
      </c>
      <c r="G1421" s="190" t="s">
        <v>63</v>
      </c>
    </row>
    <row r="1422" spans="1:12">
      <c r="A1422" s="186" t="str">
        <f>B1422&amp;"_"&amp;COUNTIF($B$2:B1422,B1422)</f>
        <v>2857_3</v>
      </c>
      <c r="B1422" s="195">
        <v>2857</v>
      </c>
      <c r="C1422" s="195">
        <v>1</v>
      </c>
      <c r="D1422" s="187" t="s">
        <v>590</v>
      </c>
      <c r="E1422" s="187" t="s">
        <v>67</v>
      </c>
      <c r="F1422" s="189">
        <v>50</v>
      </c>
      <c r="G1422" s="190" t="s">
        <v>68</v>
      </c>
      <c r="H1422" s="195">
        <v>7</v>
      </c>
      <c r="J1422" s="191">
        <v>39728</v>
      </c>
      <c r="K1422" s="195" t="s">
        <v>27</v>
      </c>
    </row>
    <row r="1423" spans="1:12">
      <c r="A1423" s="186" t="str">
        <f>B1423&amp;"_"&amp;COUNTIF($B$2:B1423,B1423)</f>
        <v>2858_1</v>
      </c>
      <c r="B1423" s="195">
        <v>2858</v>
      </c>
      <c r="C1423" s="187"/>
      <c r="D1423" s="190"/>
      <c r="E1423" s="187" t="s">
        <v>39</v>
      </c>
      <c r="F1423" s="189">
        <v>2</v>
      </c>
      <c r="G1423" s="190" t="s">
        <v>262</v>
      </c>
    </row>
    <row r="1424" spans="1:12">
      <c r="A1424" s="186" t="str">
        <f>B1424&amp;"_"&amp;COUNTIF($B$2:B1424,B1424)</f>
        <v>2858_2</v>
      </c>
      <c r="B1424" s="195">
        <v>2858</v>
      </c>
      <c r="C1424" s="195">
        <v>1</v>
      </c>
      <c r="D1424" s="195" t="s">
        <v>626</v>
      </c>
      <c r="E1424" s="187" t="s">
        <v>41</v>
      </c>
      <c r="F1424" s="189">
        <v>2</v>
      </c>
      <c r="G1424" s="190" t="s">
        <v>263</v>
      </c>
      <c r="H1424" s="195">
        <v>1</v>
      </c>
      <c r="J1424" s="191">
        <v>39728</v>
      </c>
      <c r="K1424" s="195" t="s">
        <v>27</v>
      </c>
    </row>
    <row r="1425" spans="1:12">
      <c r="A1425" s="186" t="str">
        <f>B1425&amp;"_"&amp;COUNTIF($B$2:B1425,B1425)</f>
        <v>2859_1</v>
      </c>
      <c r="B1425" s="195">
        <v>2859</v>
      </c>
      <c r="C1425" s="195">
        <v>1</v>
      </c>
      <c r="D1425" s="195">
        <v>540019224</v>
      </c>
      <c r="F1425" s="189">
        <v>60</v>
      </c>
      <c r="G1425" s="197" t="s">
        <v>57</v>
      </c>
      <c r="H1425" s="195">
        <v>1</v>
      </c>
      <c r="J1425" s="191">
        <v>39728</v>
      </c>
      <c r="K1425" s="195" t="s">
        <v>27</v>
      </c>
    </row>
    <row r="1426" spans="1:12">
      <c r="A1426" s="186" t="str">
        <f>B1426&amp;"_"&amp;COUNTIF($B$2:B1426,B1426)</f>
        <v>2860_1</v>
      </c>
      <c r="B1426" s="195">
        <v>2860</v>
      </c>
      <c r="C1426" s="195">
        <v>1</v>
      </c>
      <c r="D1426" s="195">
        <v>540015635</v>
      </c>
      <c r="F1426" s="189">
        <v>2</v>
      </c>
      <c r="G1426" s="197" t="s">
        <v>59</v>
      </c>
      <c r="H1426" s="195">
        <v>2</v>
      </c>
      <c r="J1426" s="191">
        <v>39728</v>
      </c>
      <c r="K1426" s="195" t="s">
        <v>27</v>
      </c>
    </row>
    <row r="1427" spans="1:12">
      <c r="A1427" s="186" t="str">
        <f>B1427&amp;"_"&amp;COUNTIF($B$2:B1427,B1427)</f>
        <v>2861_1</v>
      </c>
      <c r="B1427" s="195">
        <v>2861</v>
      </c>
      <c r="C1427" s="195">
        <v>1</v>
      </c>
      <c r="D1427" s="195">
        <v>540019224</v>
      </c>
      <c r="F1427" s="189">
        <v>120</v>
      </c>
      <c r="G1427" s="197" t="s">
        <v>57</v>
      </c>
      <c r="H1427" s="195">
        <v>3</v>
      </c>
      <c r="J1427" s="191">
        <v>39731</v>
      </c>
      <c r="K1427" s="195" t="s">
        <v>27</v>
      </c>
    </row>
    <row r="1428" spans="1:12">
      <c r="A1428" s="186" t="str">
        <f>B1428&amp;"_"&amp;COUNTIF($B$2:B1428,B1428)</f>
        <v>2862_1</v>
      </c>
      <c r="B1428" s="195">
        <v>2862</v>
      </c>
      <c r="C1428" s="195">
        <v>1</v>
      </c>
      <c r="D1428" s="195">
        <v>540017361</v>
      </c>
      <c r="F1428" s="189">
        <v>36</v>
      </c>
      <c r="G1428" s="197" t="s">
        <v>637</v>
      </c>
      <c r="H1428" s="195">
        <v>1</v>
      </c>
      <c r="J1428" s="191">
        <v>39731</v>
      </c>
      <c r="K1428" s="195" t="s">
        <v>27</v>
      </c>
    </row>
    <row r="1429" spans="1:12">
      <c r="A1429" s="186" t="str">
        <f>B1429&amp;"_"&amp;COUNTIF($B$2:B1429,B1429)</f>
        <v>2863_1</v>
      </c>
      <c r="B1429" s="195">
        <v>2863</v>
      </c>
      <c r="C1429" s="195">
        <v>1</v>
      </c>
      <c r="D1429" s="195">
        <v>540018935</v>
      </c>
      <c r="F1429" s="189">
        <v>12</v>
      </c>
      <c r="G1429" s="197" t="s">
        <v>657</v>
      </c>
      <c r="H1429" s="195">
        <v>14</v>
      </c>
      <c r="J1429" s="191">
        <v>39730</v>
      </c>
      <c r="K1429" s="195" t="s">
        <v>27</v>
      </c>
    </row>
    <row r="1430" spans="1:12">
      <c r="A1430" s="186" t="str">
        <f>B1430&amp;"_"&amp;COUNTIF($B$2:B1430,B1430)</f>
        <v>2864_1</v>
      </c>
      <c r="B1430" s="195">
        <v>2864</v>
      </c>
      <c r="C1430" s="195">
        <v>3</v>
      </c>
      <c r="D1430" s="195" t="s">
        <v>757</v>
      </c>
      <c r="E1430" s="195" t="s">
        <v>71</v>
      </c>
      <c r="F1430" s="189">
        <v>600</v>
      </c>
      <c r="G1430" s="197" t="s">
        <v>72</v>
      </c>
      <c r="H1430" s="195">
        <v>2</v>
      </c>
      <c r="I1430" s="195">
        <v>4800</v>
      </c>
      <c r="J1430" s="191">
        <v>39737</v>
      </c>
      <c r="K1430" s="195" t="s">
        <v>73</v>
      </c>
      <c r="L1430" s="195" t="s">
        <v>74</v>
      </c>
    </row>
    <row r="1431" spans="1:12">
      <c r="A1431" s="186" t="str">
        <f>B1431&amp;"_"&amp;COUNTIF($B$2:B1431,B1431)</f>
        <v>2865_1</v>
      </c>
      <c r="B1431" s="195">
        <v>2865</v>
      </c>
      <c r="C1431" s="195">
        <v>26</v>
      </c>
      <c r="D1431" s="195">
        <v>15991</v>
      </c>
      <c r="F1431" s="189">
        <v>1</v>
      </c>
      <c r="G1431" s="197" t="s">
        <v>758</v>
      </c>
      <c r="J1431" s="191">
        <v>39741</v>
      </c>
      <c r="K1431" s="195" t="s">
        <v>27</v>
      </c>
    </row>
    <row r="1432" spans="1:12">
      <c r="A1432" s="186" t="str">
        <f>B1432&amp;"_"&amp;COUNTIF($B$2:B1432,B1432)</f>
        <v>2866_1</v>
      </c>
      <c r="B1432" s="195">
        <v>2866</v>
      </c>
      <c r="C1432" s="195">
        <v>26</v>
      </c>
      <c r="D1432" s="195">
        <v>15990</v>
      </c>
      <c r="F1432" s="189">
        <v>1</v>
      </c>
      <c r="G1432" s="197" t="s">
        <v>759</v>
      </c>
      <c r="J1432" s="191">
        <v>39741</v>
      </c>
      <c r="K1432" s="195" t="s">
        <v>27</v>
      </c>
    </row>
    <row r="1433" spans="1:12">
      <c r="A1433" s="186" t="str">
        <f>B1433&amp;"_"&amp;COUNTIF($B$2:B1433,B1433)</f>
        <v>2867_1</v>
      </c>
      <c r="B1433" s="195">
        <v>2867</v>
      </c>
      <c r="C1433" s="195">
        <v>1</v>
      </c>
      <c r="D1433" s="195">
        <v>540017368</v>
      </c>
      <c r="E1433" s="196">
        <v>3396.8</v>
      </c>
      <c r="G1433" s="197" t="s">
        <v>50</v>
      </c>
      <c r="J1433" s="191" t="s">
        <v>760</v>
      </c>
      <c r="K1433" s="195" t="s">
        <v>27</v>
      </c>
    </row>
    <row r="1434" spans="1:12">
      <c r="A1434" s="186" t="str">
        <f>B1434&amp;"_"&amp;COUNTIF($B$2:B1434,B1434)</f>
        <v>2868_1</v>
      </c>
      <c r="B1434" s="195">
        <v>2868</v>
      </c>
      <c r="C1434" s="195">
        <v>7</v>
      </c>
      <c r="F1434" s="189">
        <v>8</v>
      </c>
      <c r="G1434" s="197" t="s">
        <v>359</v>
      </c>
      <c r="H1434" s="195">
        <v>1</v>
      </c>
      <c r="I1434" s="200"/>
      <c r="J1434" s="191">
        <v>39742</v>
      </c>
      <c r="K1434" s="195" t="s">
        <v>33</v>
      </c>
      <c r="L1434" s="195" t="s">
        <v>74</v>
      </c>
    </row>
    <row r="1435" spans="1:12">
      <c r="A1435" s="186" t="str">
        <f>B1435&amp;"_"&amp;COUNTIF($B$2:B1435,B1435)</f>
        <v>2869_1</v>
      </c>
      <c r="B1435" s="195">
        <v>2869</v>
      </c>
      <c r="F1435" s="189">
        <v>10</v>
      </c>
      <c r="G1435" s="197" t="s">
        <v>712</v>
      </c>
    </row>
    <row r="1436" spans="1:12">
      <c r="A1436" s="186" t="str">
        <f>B1436&amp;"_"&amp;COUNTIF($B$2:B1436,B1436)</f>
        <v>2869_2</v>
      </c>
      <c r="B1436" s="195">
        <v>2869</v>
      </c>
      <c r="C1436" s="195">
        <v>1</v>
      </c>
      <c r="D1436" s="195">
        <v>540018037</v>
      </c>
      <c r="F1436" s="189">
        <v>2</v>
      </c>
      <c r="G1436" s="197" t="s">
        <v>713</v>
      </c>
      <c r="H1436" s="195">
        <v>6</v>
      </c>
      <c r="J1436" s="191">
        <v>39742</v>
      </c>
      <c r="K1436" s="195" t="s">
        <v>27</v>
      </c>
    </row>
    <row r="1437" spans="1:12">
      <c r="A1437" s="186" t="str">
        <f>B1437&amp;"_"&amp;COUNTIF($B$2:B1437,B1437)</f>
        <v>2870_1</v>
      </c>
      <c r="B1437" s="195">
        <v>2870</v>
      </c>
      <c r="C1437" s="195">
        <v>7</v>
      </c>
      <c r="F1437" s="189">
        <v>7</v>
      </c>
      <c r="G1437" s="197" t="s">
        <v>358</v>
      </c>
      <c r="H1437" s="195">
        <v>1</v>
      </c>
      <c r="I1437" s="200"/>
      <c r="J1437" s="191">
        <v>39744</v>
      </c>
      <c r="K1437" s="195" t="s">
        <v>33</v>
      </c>
      <c r="L1437" s="195" t="s">
        <v>74</v>
      </c>
    </row>
    <row r="1438" spans="1:12">
      <c r="A1438" s="186" t="str">
        <f>B1438&amp;"_"&amp;COUNTIF($B$2:B1438,B1438)</f>
        <v>2871_1</v>
      </c>
      <c r="B1438" s="195">
        <v>2871</v>
      </c>
      <c r="C1438" s="195">
        <v>22</v>
      </c>
      <c r="E1438" s="196">
        <v>4413.01</v>
      </c>
      <c r="F1438" s="189">
        <v>1</v>
      </c>
      <c r="G1438" s="197" t="s">
        <v>761</v>
      </c>
      <c r="H1438" s="195">
        <v>1</v>
      </c>
      <c r="J1438" s="191">
        <v>39744</v>
      </c>
      <c r="K1438" s="195" t="s">
        <v>27</v>
      </c>
    </row>
    <row r="1439" spans="1:12">
      <c r="A1439" s="186" t="str">
        <f>B1439&amp;"_"&amp;COUNTIF($B$2:B1439,B1439)</f>
        <v>2872_1</v>
      </c>
      <c r="B1439" s="195">
        <v>2872</v>
      </c>
      <c r="C1439" s="195">
        <v>1</v>
      </c>
      <c r="D1439" s="195">
        <v>540015635</v>
      </c>
      <c r="F1439" s="189">
        <v>2</v>
      </c>
      <c r="G1439" s="197" t="s">
        <v>59</v>
      </c>
      <c r="H1439" s="195">
        <v>2</v>
      </c>
      <c r="J1439" s="191">
        <v>39748</v>
      </c>
      <c r="K1439" s="195" t="s">
        <v>27</v>
      </c>
    </row>
    <row r="1440" spans="1:12">
      <c r="A1440" s="186" t="str">
        <f>B1440&amp;"_"&amp;COUNTIF($B$2:B1440,B1440)</f>
        <v>2873_1</v>
      </c>
      <c r="B1440" s="195">
        <v>2873</v>
      </c>
      <c r="C1440" s="195">
        <v>1</v>
      </c>
      <c r="D1440" s="195">
        <v>540020789</v>
      </c>
      <c r="F1440" s="189">
        <v>86</v>
      </c>
      <c r="G1440" s="197" t="s">
        <v>637</v>
      </c>
      <c r="H1440" s="195">
        <v>3</v>
      </c>
      <c r="J1440" s="191">
        <v>39748</v>
      </c>
      <c r="K1440" s="195" t="s">
        <v>27</v>
      </c>
    </row>
    <row r="1441" spans="1:13">
      <c r="A1441" s="186" t="str">
        <f>B1441&amp;"_"&amp;COUNTIF($B$2:B1441,B1441)</f>
        <v>2874_1</v>
      </c>
      <c r="B1441" s="195">
        <v>2874</v>
      </c>
      <c r="C1441" s="195">
        <v>1</v>
      </c>
      <c r="D1441" s="195">
        <v>540019224</v>
      </c>
      <c r="F1441" s="189">
        <v>120</v>
      </c>
      <c r="G1441" s="197" t="s">
        <v>57</v>
      </c>
      <c r="H1441" s="195">
        <v>2</v>
      </c>
      <c r="J1441" s="191">
        <v>39748</v>
      </c>
      <c r="K1441" s="195" t="s">
        <v>27</v>
      </c>
    </row>
    <row r="1442" spans="1:13">
      <c r="A1442" s="186" t="str">
        <f>B1442&amp;"_"&amp;COUNTIF($B$2:B1442,B1442)</f>
        <v>2875_1</v>
      </c>
      <c r="B1442" s="195">
        <v>2875</v>
      </c>
      <c r="F1442" s="189">
        <v>1</v>
      </c>
      <c r="G1442" s="197" t="s">
        <v>762</v>
      </c>
      <c r="M1442" s="192">
        <v>3.16</v>
      </c>
    </row>
    <row r="1443" spans="1:13">
      <c r="A1443" s="186" t="str">
        <f>B1443&amp;"_"&amp;COUNTIF($B$2:B1443,B1443)</f>
        <v>2875_2</v>
      </c>
      <c r="B1443" s="195">
        <v>2875</v>
      </c>
      <c r="C1443" s="195">
        <v>23</v>
      </c>
      <c r="D1443" s="195" t="s">
        <v>763</v>
      </c>
      <c r="F1443" s="189">
        <v>1</v>
      </c>
      <c r="G1443" s="197" t="s">
        <v>764</v>
      </c>
      <c r="H1443" s="195">
        <v>1</v>
      </c>
      <c r="J1443" s="191">
        <v>39749</v>
      </c>
      <c r="K1443" s="195" t="s">
        <v>27</v>
      </c>
      <c r="M1443" s="192">
        <v>3.5</v>
      </c>
    </row>
    <row r="1444" spans="1:13">
      <c r="A1444" s="186" t="str">
        <f>B1444&amp;"_"&amp;COUNTIF($B$2:B1444,B1444)</f>
        <v>2876_1</v>
      </c>
      <c r="B1444" s="195">
        <v>2876</v>
      </c>
      <c r="C1444" s="195">
        <v>1</v>
      </c>
      <c r="D1444" s="195">
        <v>540020683</v>
      </c>
      <c r="F1444" s="189">
        <v>1</v>
      </c>
      <c r="G1444" s="197" t="s">
        <v>765</v>
      </c>
      <c r="H1444" s="195">
        <v>2</v>
      </c>
      <c r="J1444" s="191">
        <v>39750</v>
      </c>
      <c r="K1444" s="195" t="s">
        <v>27</v>
      </c>
      <c r="M1444" s="192">
        <v>27181.919999999998</v>
      </c>
    </row>
    <row r="1445" spans="1:13">
      <c r="A1445" s="186" t="str">
        <f>B1445&amp;"_"&amp;COUNTIF($B$2:B1445,B1445)</f>
        <v>2877_1</v>
      </c>
      <c r="B1445" s="195">
        <v>2877</v>
      </c>
      <c r="C1445" s="195">
        <v>2</v>
      </c>
      <c r="D1445" s="195">
        <v>340044793</v>
      </c>
      <c r="F1445" s="189">
        <v>3</v>
      </c>
      <c r="G1445" s="190" t="s">
        <v>108</v>
      </c>
      <c r="H1445" s="195">
        <v>4</v>
      </c>
      <c r="J1445" s="191">
        <v>39758</v>
      </c>
      <c r="K1445" s="195" t="s">
        <v>27</v>
      </c>
    </row>
    <row r="1446" spans="1:13">
      <c r="A1446" s="186" t="str">
        <f>B1446&amp;"_"&amp;COUNTIF($B$2:B1446,B1446)</f>
        <v>2878_1</v>
      </c>
      <c r="B1446" s="195">
        <v>2878</v>
      </c>
      <c r="C1446" s="195">
        <v>1</v>
      </c>
      <c r="D1446" s="195">
        <v>540019224</v>
      </c>
      <c r="F1446" s="189">
        <v>120</v>
      </c>
      <c r="G1446" s="197" t="s">
        <v>57</v>
      </c>
      <c r="H1446" s="195">
        <v>2</v>
      </c>
      <c r="J1446" s="191">
        <v>39758</v>
      </c>
      <c r="K1446" s="195" t="s">
        <v>27</v>
      </c>
    </row>
    <row r="1447" spans="1:13">
      <c r="A1447" s="186" t="str">
        <f>B1447&amp;"_"&amp;COUNTIF($B$2:B1447,B1447)</f>
        <v>2879_1</v>
      </c>
      <c r="B1447" s="195">
        <v>2879</v>
      </c>
      <c r="C1447" s="195">
        <v>1</v>
      </c>
      <c r="D1447" s="195">
        <v>540015635</v>
      </c>
      <c r="F1447" s="189">
        <v>2</v>
      </c>
      <c r="G1447" s="197" t="s">
        <v>59</v>
      </c>
      <c r="H1447" s="195">
        <v>2</v>
      </c>
      <c r="J1447" s="191">
        <v>39758</v>
      </c>
      <c r="K1447" s="195" t="s">
        <v>27</v>
      </c>
    </row>
    <row r="1448" spans="1:13">
      <c r="A1448" s="186" t="str">
        <f>B1448&amp;"_"&amp;COUNTIF($B$2:B1448,B1448)</f>
        <v>2880_1</v>
      </c>
      <c r="B1448" s="195">
        <v>2880</v>
      </c>
      <c r="E1448" s="187" t="s">
        <v>64</v>
      </c>
      <c r="F1448" s="189">
        <v>192</v>
      </c>
      <c r="G1448" s="190" t="s">
        <v>65</v>
      </c>
    </row>
    <row r="1449" spans="1:13">
      <c r="A1449" s="186" t="str">
        <f>B1449&amp;"_"&amp;COUNTIF($B$2:B1449,B1449)</f>
        <v>2880_2</v>
      </c>
      <c r="B1449" s="195">
        <v>2880</v>
      </c>
      <c r="D1449" s="187"/>
      <c r="E1449" s="187" t="s">
        <v>62</v>
      </c>
      <c r="F1449" s="189">
        <v>492</v>
      </c>
      <c r="G1449" s="190" t="s">
        <v>63</v>
      </c>
    </row>
    <row r="1450" spans="1:13">
      <c r="A1450" s="186" t="str">
        <f>B1450&amp;"_"&amp;COUNTIF($B$2:B1450,B1450)</f>
        <v>2880_3</v>
      </c>
      <c r="B1450" s="195">
        <v>2880</v>
      </c>
      <c r="C1450" s="195">
        <v>1</v>
      </c>
      <c r="D1450" s="187" t="s">
        <v>590</v>
      </c>
      <c r="E1450" s="187" t="s">
        <v>67</v>
      </c>
      <c r="F1450" s="189">
        <v>50</v>
      </c>
      <c r="G1450" s="190" t="s">
        <v>68</v>
      </c>
      <c r="H1450" s="195">
        <v>8</v>
      </c>
      <c r="J1450" s="191">
        <v>39758</v>
      </c>
      <c r="K1450" s="195" t="s">
        <v>27</v>
      </c>
    </row>
    <row r="1451" spans="1:13">
      <c r="A1451" s="186" t="str">
        <f>B1451&amp;"_"&amp;COUNTIF($B$2:B1451,B1451)</f>
        <v>2881_1</v>
      </c>
      <c r="B1451" s="195">
        <v>2881</v>
      </c>
      <c r="C1451" s="195">
        <v>15</v>
      </c>
      <c r="D1451" s="195">
        <v>5099</v>
      </c>
      <c r="F1451" s="189">
        <v>3</v>
      </c>
      <c r="G1451" s="197" t="s">
        <v>766</v>
      </c>
      <c r="H1451" s="195">
        <v>1</v>
      </c>
      <c r="J1451" s="191">
        <v>39759</v>
      </c>
      <c r="K1451" s="195" t="s">
        <v>27</v>
      </c>
      <c r="M1451" s="192" t="s">
        <v>767</v>
      </c>
    </row>
    <row r="1452" spans="1:13">
      <c r="A1452" s="186" t="str">
        <f>B1452&amp;"_"&amp;COUNTIF($B$2:B1452,B1452)</f>
        <v>2882_1</v>
      </c>
      <c r="B1452" s="195">
        <v>2882</v>
      </c>
      <c r="F1452" s="189">
        <v>3</v>
      </c>
      <c r="G1452" s="197" t="s">
        <v>359</v>
      </c>
      <c r="I1452" s="200"/>
    </row>
    <row r="1453" spans="1:13">
      <c r="A1453" s="186" t="str">
        <f>B1453&amp;"_"&amp;COUNTIF($B$2:B1453,B1453)</f>
        <v>2882_2</v>
      </c>
      <c r="B1453" s="195">
        <v>2882</v>
      </c>
      <c r="C1453" s="195">
        <v>7</v>
      </c>
      <c r="F1453" s="189">
        <v>7</v>
      </c>
      <c r="G1453" s="197" t="s">
        <v>358</v>
      </c>
      <c r="H1453" s="195">
        <v>1</v>
      </c>
      <c r="I1453" s="200"/>
      <c r="J1453" s="191">
        <v>39765</v>
      </c>
      <c r="K1453" s="195" t="s">
        <v>33</v>
      </c>
      <c r="L1453" s="195" t="s">
        <v>74</v>
      </c>
    </row>
    <row r="1454" spans="1:13">
      <c r="A1454" s="186" t="str">
        <f>B1454&amp;"_"&amp;COUNTIF($B$2:B1454,B1454)</f>
        <v>2883_1</v>
      </c>
      <c r="B1454" s="195">
        <v>2883</v>
      </c>
      <c r="C1454" s="195">
        <v>5</v>
      </c>
      <c r="D1454" s="195" t="s">
        <v>768</v>
      </c>
      <c r="E1454" s="195">
        <v>500032755</v>
      </c>
      <c r="F1454" s="189">
        <v>11</v>
      </c>
      <c r="G1454" s="197" t="s">
        <v>769</v>
      </c>
      <c r="H1454" s="195">
        <v>4</v>
      </c>
      <c r="I1454" s="200">
        <v>8600</v>
      </c>
      <c r="J1454" s="191" t="s">
        <v>770</v>
      </c>
      <c r="K1454" s="195" t="s">
        <v>771</v>
      </c>
      <c r="L1454" s="195" t="s">
        <v>74</v>
      </c>
    </row>
    <row r="1455" spans="1:13">
      <c r="A1455" s="186" t="str">
        <f>B1455&amp;"_"&amp;COUNTIF($B$2:B1455,B1455)</f>
        <v>2884_1</v>
      </c>
      <c r="B1455" s="195">
        <v>2884</v>
      </c>
      <c r="C1455" s="195">
        <v>1</v>
      </c>
      <c r="D1455" s="195">
        <v>540015170</v>
      </c>
      <c r="F1455" s="189">
        <v>1</v>
      </c>
      <c r="G1455" s="197" t="s">
        <v>772</v>
      </c>
      <c r="J1455" s="191">
        <v>39767</v>
      </c>
      <c r="K1455" s="195" t="s">
        <v>27</v>
      </c>
    </row>
    <row r="1456" spans="1:13">
      <c r="A1456" s="186" t="str">
        <f>B1456&amp;"_"&amp;COUNTIF($B$2:B1456,B1456)</f>
        <v>2885_1</v>
      </c>
      <c r="B1456" s="195">
        <v>2885</v>
      </c>
      <c r="C1456" s="195">
        <v>1</v>
      </c>
      <c r="D1456" s="195">
        <v>540018940</v>
      </c>
      <c r="E1456" s="196">
        <v>3396.8</v>
      </c>
      <c r="G1456" s="197" t="s">
        <v>50</v>
      </c>
      <c r="J1456" s="191" t="s">
        <v>773</v>
      </c>
      <c r="K1456" s="195" t="s">
        <v>27</v>
      </c>
    </row>
    <row r="1457" spans="1:13">
      <c r="A1457" s="186" t="str">
        <f>B1457&amp;"_"&amp;COUNTIF($B$2:B1457,B1457)</f>
        <v>2886_1</v>
      </c>
      <c r="B1457" s="195">
        <v>2886</v>
      </c>
      <c r="F1457" s="189">
        <v>9</v>
      </c>
      <c r="G1457" s="197" t="s">
        <v>359</v>
      </c>
      <c r="I1457" s="200"/>
    </row>
    <row r="1458" spans="1:13">
      <c r="A1458" s="186" t="str">
        <f>B1458&amp;"_"&amp;COUNTIF($B$2:B1458,B1458)</f>
        <v>2886_2</v>
      </c>
      <c r="B1458" s="195">
        <v>2886</v>
      </c>
      <c r="F1458" s="189">
        <v>2</v>
      </c>
      <c r="G1458" s="197" t="s">
        <v>358</v>
      </c>
      <c r="I1458" s="200"/>
    </row>
    <row r="1459" spans="1:13">
      <c r="A1459" s="186" t="str">
        <f>B1459&amp;"_"&amp;COUNTIF($B$2:B1459,B1459)</f>
        <v>2886_3</v>
      </c>
      <c r="B1459" s="195">
        <v>2886</v>
      </c>
      <c r="C1459" s="195">
        <v>7</v>
      </c>
      <c r="F1459" s="189">
        <v>1</v>
      </c>
      <c r="G1459" s="197" t="s">
        <v>774</v>
      </c>
      <c r="H1459" s="195">
        <v>1</v>
      </c>
      <c r="I1459" s="200"/>
      <c r="J1459" s="191">
        <v>39772</v>
      </c>
      <c r="K1459" s="195" t="s">
        <v>33</v>
      </c>
      <c r="L1459" s="195" t="s">
        <v>74</v>
      </c>
    </row>
    <row r="1460" spans="1:13">
      <c r="A1460" s="186" t="str">
        <f>B1460&amp;"_"&amp;COUNTIF($B$2:B1460,B1460)</f>
        <v>2887_1</v>
      </c>
      <c r="B1460" s="195">
        <v>2887</v>
      </c>
      <c r="C1460" s="195">
        <v>2</v>
      </c>
      <c r="D1460" s="195">
        <v>340044793</v>
      </c>
      <c r="F1460" s="189">
        <v>3</v>
      </c>
      <c r="G1460" s="190" t="s">
        <v>108</v>
      </c>
      <c r="H1460" s="195">
        <v>4</v>
      </c>
      <c r="J1460" s="191">
        <v>39772</v>
      </c>
      <c r="K1460" s="195" t="s">
        <v>27</v>
      </c>
    </row>
    <row r="1461" spans="1:13">
      <c r="A1461" s="186" t="str">
        <f>B1461&amp;"_"&amp;COUNTIF($B$2:B1461,B1461)</f>
        <v>2888_1</v>
      </c>
      <c r="B1461" s="195">
        <v>2888</v>
      </c>
      <c r="C1461" s="195">
        <v>1</v>
      </c>
      <c r="D1461" s="195">
        <v>540020656</v>
      </c>
      <c r="F1461" s="189">
        <v>1</v>
      </c>
      <c r="G1461" s="197" t="s">
        <v>775</v>
      </c>
      <c r="H1461" s="195">
        <v>1</v>
      </c>
      <c r="J1461" s="191">
        <v>39772</v>
      </c>
      <c r="K1461" s="195" t="s">
        <v>27</v>
      </c>
    </row>
    <row r="1462" spans="1:13">
      <c r="A1462" s="186" t="str">
        <f>B1462&amp;"_"&amp;COUNTIF($B$2:B1462,B1462)</f>
        <v>2889_1</v>
      </c>
      <c r="B1462" s="195">
        <v>2889</v>
      </c>
      <c r="C1462" s="195">
        <v>1</v>
      </c>
      <c r="D1462" s="195">
        <v>540020656</v>
      </c>
      <c r="F1462" s="189">
        <v>390</v>
      </c>
      <c r="G1462" s="197" t="s">
        <v>662</v>
      </c>
      <c r="H1462" s="195">
        <v>4</v>
      </c>
      <c r="J1462" s="191">
        <v>39772</v>
      </c>
      <c r="K1462" s="195" t="s">
        <v>27</v>
      </c>
    </row>
    <row r="1463" spans="1:13">
      <c r="A1463" s="186" t="str">
        <f>B1463&amp;"_"&amp;COUNTIF($B$2:B1463,B1463)</f>
        <v>2890_1</v>
      </c>
      <c r="B1463" s="195">
        <v>2890</v>
      </c>
      <c r="C1463" s="195">
        <v>1</v>
      </c>
      <c r="D1463" s="187" t="s">
        <v>590</v>
      </c>
      <c r="E1463" s="187" t="s">
        <v>62</v>
      </c>
      <c r="F1463" s="189">
        <v>328</v>
      </c>
      <c r="G1463" s="190" t="s">
        <v>63</v>
      </c>
      <c r="H1463" s="195">
        <v>2</v>
      </c>
      <c r="J1463" s="191">
        <v>39772</v>
      </c>
      <c r="K1463" s="195" t="s">
        <v>27</v>
      </c>
    </row>
    <row r="1464" spans="1:13">
      <c r="A1464" s="186" t="str">
        <f>B1464&amp;"_"&amp;COUNTIF($B$2:B1464,B1464)</f>
        <v>2891_1</v>
      </c>
      <c r="B1464" s="195">
        <v>2891</v>
      </c>
      <c r="F1464" s="189">
        <v>1</v>
      </c>
      <c r="G1464" s="197" t="s">
        <v>359</v>
      </c>
      <c r="I1464" s="200"/>
    </row>
    <row r="1465" spans="1:13">
      <c r="A1465" s="186" t="str">
        <f>B1465&amp;"_"&amp;COUNTIF($B$2:B1465,B1465)</f>
        <v>2891_2</v>
      </c>
      <c r="B1465" s="195">
        <v>2891</v>
      </c>
      <c r="C1465" s="195">
        <v>7</v>
      </c>
      <c r="F1465" s="189">
        <v>5</v>
      </c>
      <c r="G1465" s="197" t="s">
        <v>358</v>
      </c>
      <c r="H1465" s="195">
        <v>1</v>
      </c>
      <c r="I1465" s="200"/>
      <c r="J1465" s="191">
        <v>39779</v>
      </c>
      <c r="K1465" s="195" t="s">
        <v>33</v>
      </c>
      <c r="L1465" s="195" t="s">
        <v>74</v>
      </c>
    </row>
    <row r="1466" spans="1:13">
      <c r="A1466" s="186" t="str">
        <f>B1466&amp;"_"&amp;COUNTIF($B$2:B1466,B1466)</f>
        <v>2892_1</v>
      </c>
      <c r="B1466" s="195">
        <v>2892</v>
      </c>
      <c r="C1466" s="195">
        <v>1</v>
      </c>
      <c r="D1466" s="195">
        <v>540015635</v>
      </c>
      <c r="F1466" s="189">
        <v>3</v>
      </c>
      <c r="G1466" s="197" t="s">
        <v>59</v>
      </c>
      <c r="H1466" s="195">
        <v>3</v>
      </c>
      <c r="J1466" s="191">
        <v>39779</v>
      </c>
      <c r="K1466" s="195" t="s">
        <v>27</v>
      </c>
    </row>
    <row r="1467" spans="1:13">
      <c r="A1467" s="186" t="str">
        <f>B1467&amp;"_"&amp;COUNTIF($B$2:B1467,B1467)</f>
        <v>2893_1</v>
      </c>
      <c r="B1467" s="195">
        <v>2893</v>
      </c>
      <c r="C1467" s="195">
        <v>3</v>
      </c>
      <c r="D1467" s="195" t="s">
        <v>776</v>
      </c>
      <c r="E1467" s="195" t="s">
        <v>71</v>
      </c>
      <c r="F1467" s="189">
        <v>600</v>
      </c>
      <c r="G1467" s="197" t="s">
        <v>72</v>
      </c>
      <c r="H1467" s="195">
        <v>2</v>
      </c>
      <c r="I1467" s="195">
        <v>4800</v>
      </c>
      <c r="J1467" s="191">
        <v>39783</v>
      </c>
      <c r="K1467" s="195" t="s">
        <v>73</v>
      </c>
      <c r="L1467" s="195" t="s">
        <v>74</v>
      </c>
    </row>
    <row r="1468" spans="1:13">
      <c r="A1468" s="186" t="str">
        <f>B1468&amp;"_"&amp;COUNTIF($B$2:B1468,B1468)</f>
        <v>2894_1</v>
      </c>
      <c r="B1468" s="195">
        <v>2894</v>
      </c>
      <c r="C1468" s="195">
        <v>2</v>
      </c>
      <c r="D1468" s="195">
        <v>340040769</v>
      </c>
      <c r="F1468" s="189">
        <v>1</v>
      </c>
      <c r="G1468" s="197" t="s">
        <v>777</v>
      </c>
      <c r="J1468" s="191">
        <v>39780</v>
      </c>
      <c r="K1468" s="195" t="s">
        <v>27</v>
      </c>
      <c r="M1468" s="192">
        <v>28194.400000000001</v>
      </c>
    </row>
    <row r="1469" spans="1:13">
      <c r="A1469" s="186" t="str">
        <f>B1469&amp;"_"&amp;COUNTIF($B$2:B1469,B1469)</f>
        <v>2895_1</v>
      </c>
      <c r="B1469" s="195">
        <v>2895</v>
      </c>
      <c r="C1469" s="195">
        <v>15</v>
      </c>
      <c r="D1469" s="195">
        <v>5226</v>
      </c>
      <c r="F1469" s="189">
        <v>1</v>
      </c>
      <c r="G1469" s="197" t="s">
        <v>723</v>
      </c>
      <c r="H1469" s="195">
        <v>1</v>
      </c>
      <c r="J1469" s="191">
        <v>39787</v>
      </c>
      <c r="K1469" s="195" t="s">
        <v>27</v>
      </c>
    </row>
    <row r="1470" spans="1:13">
      <c r="A1470" s="186" t="str">
        <f>B1470&amp;"_"&amp;COUNTIF($B$2:B1470,B1470)</f>
        <v>2896_1</v>
      </c>
      <c r="B1470" s="195">
        <v>2896</v>
      </c>
      <c r="F1470" s="189">
        <v>1</v>
      </c>
      <c r="G1470" s="2" t="s">
        <v>778</v>
      </c>
    </row>
    <row r="1471" spans="1:13">
      <c r="A1471" s="186" t="str">
        <f>B1471&amp;"_"&amp;COUNTIF($B$2:B1471,B1471)</f>
        <v>2896_2</v>
      </c>
      <c r="B1471" s="195">
        <v>2896</v>
      </c>
      <c r="F1471" s="189">
        <v>53</v>
      </c>
      <c r="G1471" s="197" t="s">
        <v>779</v>
      </c>
    </row>
    <row r="1472" spans="1:13">
      <c r="A1472" s="186" t="str">
        <f>B1472&amp;"_"&amp;COUNTIF($B$2:B1472,B1472)</f>
        <v>2896_3</v>
      </c>
      <c r="B1472" s="195">
        <v>2896</v>
      </c>
      <c r="F1472" s="189">
        <v>53</v>
      </c>
      <c r="G1472" s="197" t="s">
        <v>780</v>
      </c>
    </row>
    <row r="1473" spans="1:13">
      <c r="A1473" s="186" t="str">
        <f>B1473&amp;"_"&amp;COUNTIF($B$2:B1473,B1473)</f>
        <v>2896_4</v>
      </c>
      <c r="B1473" s="195">
        <v>2896</v>
      </c>
      <c r="F1473" s="189">
        <v>53</v>
      </c>
      <c r="G1473" s="197" t="s">
        <v>781</v>
      </c>
    </row>
    <row r="1474" spans="1:13">
      <c r="A1474" s="186" t="str">
        <f>B1474&amp;"_"&amp;COUNTIF($B$2:B1474,B1474)</f>
        <v>2896_5</v>
      </c>
      <c r="B1474" s="195">
        <v>2896</v>
      </c>
      <c r="C1474" s="195">
        <v>26</v>
      </c>
      <c r="D1474" s="195">
        <v>16111</v>
      </c>
      <c r="F1474" s="189">
        <v>1</v>
      </c>
      <c r="G1474" s="197" t="s">
        <v>7</v>
      </c>
      <c r="H1474" s="195">
        <v>1</v>
      </c>
      <c r="J1474" s="191">
        <v>39797</v>
      </c>
      <c r="K1474" s="195" t="s">
        <v>27</v>
      </c>
      <c r="M1474" s="192">
        <v>4666.63</v>
      </c>
    </row>
    <row r="1475" spans="1:13">
      <c r="A1475" s="186" t="str">
        <f>B1475&amp;"_"&amp;COUNTIF($B$2:B1475,B1475)</f>
        <v>2897_1</v>
      </c>
      <c r="B1475" s="195">
        <v>2897</v>
      </c>
      <c r="F1475" s="189">
        <v>60</v>
      </c>
      <c r="G1475" s="197" t="s">
        <v>347</v>
      </c>
    </row>
    <row r="1476" spans="1:13">
      <c r="A1476" s="186" t="str">
        <f>B1476&amp;"_"&amp;COUNTIF($B$2:B1476,B1476)</f>
        <v>2897_2</v>
      </c>
      <c r="B1476" s="195">
        <v>2897</v>
      </c>
      <c r="F1476" s="189">
        <v>20</v>
      </c>
      <c r="G1476" s="197" t="s">
        <v>642</v>
      </c>
    </row>
    <row r="1477" spans="1:13">
      <c r="A1477" s="186" t="str">
        <f>B1477&amp;"_"&amp;COUNTIF($B$2:B1477,B1477)</f>
        <v>2897_3</v>
      </c>
      <c r="B1477" s="195">
        <v>2897</v>
      </c>
      <c r="C1477" s="195">
        <v>21</v>
      </c>
      <c r="D1477" s="195">
        <v>200806787</v>
      </c>
      <c r="F1477" s="189">
        <v>1</v>
      </c>
      <c r="G1477" s="197" t="s">
        <v>782</v>
      </c>
      <c r="H1477" s="195">
        <v>2</v>
      </c>
      <c r="J1477" s="191">
        <v>39798</v>
      </c>
      <c r="K1477" s="195" t="s">
        <v>27</v>
      </c>
      <c r="M1477" s="192">
        <v>2535</v>
      </c>
    </row>
    <row r="1478" spans="1:13">
      <c r="A1478" s="186" t="str">
        <f>B1478&amp;"_"&amp;COUNTIF($B$2:B1478,B1478)</f>
        <v>2898_1</v>
      </c>
      <c r="B1478" s="195">
        <v>2898</v>
      </c>
      <c r="C1478" s="195">
        <v>1</v>
      </c>
      <c r="D1478" s="195">
        <v>540015635</v>
      </c>
      <c r="F1478" s="189">
        <v>1</v>
      </c>
      <c r="G1478" s="197" t="s">
        <v>59</v>
      </c>
      <c r="H1478" s="195">
        <v>1</v>
      </c>
      <c r="J1478" s="191">
        <v>39798</v>
      </c>
      <c r="K1478" s="195" t="s">
        <v>27</v>
      </c>
    </row>
    <row r="1479" spans="1:13">
      <c r="A1479" s="186" t="str">
        <f>B1479&amp;"_"&amp;COUNTIF($B$2:B1479,B1479)</f>
        <v>2899_1</v>
      </c>
      <c r="B1479" s="195">
        <v>2899</v>
      </c>
      <c r="C1479" s="195">
        <v>12</v>
      </c>
      <c r="D1479" s="195" t="s">
        <v>783</v>
      </c>
      <c r="F1479" s="189">
        <v>4</v>
      </c>
      <c r="G1479" s="197" t="s">
        <v>314</v>
      </c>
      <c r="H1479" s="195">
        <v>1</v>
      </c>
      <c r="J1479" s="191">
        <v>39800</v>
      </c>
      <c r="K1479" s="195" t="s">
        <v>27</v>
      </c>
    </row>
    <row r="1480" spans="1:13">
      <c r="A1480" s="186" t="str">
        <f>B1480&amp;"_"&amp;COUNTIF($B$2:B1480,B1480)</f>
        <v>2900_1</v>
      </c>
      <c r="B1480" s="195">
        <v>2900</v>
      </c>
      <c r="C1480" s="195">
        <v>6</v>
      </c>
      <c r="D1480" s="195">
        <v>340046758</v>
      </c>
      <c r="F1480" s="189">
        <v>2</v>
      </c>
      <c r="G1480" s="197" t="s">
        <v>448</v>
      </c>
      <c r="H1480" s="195">
        <v>1</v>
      </c>
      <c r="J1480" s="191">
        <v>39800</v>
      </c>
      <c r="K1480" s="195" t="s">
        <v>27</v>
      </c>
    </row>
    <row r="1481" spans="1:13">
      <c r="A1481" s="186" t="str">
        <f>B1481&amp;"_"&amp;COUNTIF($B$2:B1481,B1481)</f>
        <v>2901_1</v>
      </c>
      <c r="B1481" s="195">
        <v>2901</v>
      </c>
      <c r="C1481" s="195">
        <v>3</v>
      </c>
      <c r="D1481" s="195" t="s">
        <v>784</v>
      </c>
      <c r="E1481" s="195" t="s">
        <v>71</v>
      </c>
      <c r="F1481" s="189">
        <v>300</v>
      </c>
      <c r="G1481" s="197" t="s">
        <v>72</v>
      </c>
      <c r="H1481" s="195">
        <v>1</v>
      </c>
      <c r="I1481" s="195">
        <v>2400</v>
      </c>
      <c r="J1481" s="191">
        <v>39804</v>
      </c>
      <c r="K1481" s="195" t="s">
        <v>73</v>
      </c>
      <c r="L1481" s="195" t="s">
        <v>74</v>
      </c>
    </row>
    <row r="1482" spans="1:13">
      <c r="A1482" s="186" t="str">
        <f>B1482&amp;"_"&amp;COUNTIF($B$2:B1482,B1482)</f>
        <v>2902_1</v>
      </c>
      <c r="B1482" s="195">
        <v>2902</v>
      </c>
      <c r="C1482" s="195">
        <v>3</v>
      </c>
      <c r="D1482" s="195" t="s">
        <v>785</v>
      </c>
      <c r="E1482" s="195" t="s">
        <v>149</v>
      </c>
      <c r="F1482" s="189">
        <v>100</v>
      </c>
      <c r="G1482" s="197" t="s">
        <v>68</v>
      </c>
      <c r="H1482" s="195">
        <v>1</v>
      </c>
      <c r="I1482" s="195">
        <v>550</v>
      </c>
      <c r="J1482" s="191">
        <v>39804</v>
      </c>
      <c r="K1482" s="195" t="s">
        <v>73</v>
      </c>
      <c r="L1482" s="195" t="s">
        <v>74</v>
      </c>
    </row>
    <row r="1483" spans="1:13">
      <c r="A1483" s="186" t="str">
        <f>B1483&amp;"_"&amp;COUNTIF($B$2:B1483,B1483)</f>
        <v>2903_1</v>
      </c>
      <c r="B1483" s="195">
        <v>2903</v>
      </c>
      <c r="F1483" s="189">
        <v>3</v>
      </c>
      <c r="G1483" s="197" t="s">
        <v>359</v>
      </c>
      <c r="I1483" s="200"/>
    </row>
    <row r="1484" spans="1:13">
      <c r="A1484" s="186" t="str">
        <f>B1484&amp;"_"&amp;COUNTIF($B$2:B1484,B1484)</f>
        <v>2903_2</v>
      </c>
      <c r="B1484" s="195">
        <v>2903</v>
      </c>
      <c r="C1484" s="195">
        <v>7</v>
      </c>
      <c r="F1484" s="189">
        <v>4</v>
      </c>
      <c r="G1484" s="197" t="s">
        <v>358</v>
      </c>
      <c r="H1484" s="195">
        <v>1</v>
      </c>
      <c r="I1484" s="200"/>
      <c r="J1484" s="191">
        <v>39804</v>
      </c>
      <c r="K1484" s="195" t="s">
        <v>33</v>
      </c>
      <c r="L1484" s="195" t="s">
        <v>74</v>
      </c>
    </row>
    <row r="1485" spans="1:13">
      <c r="A1485" s="186" t="str">
        <f>B1485&amp;"_"&amp;COUNTIF($B$2:B1485,B1485)</f>
        <v>2904_1</v>
      </c>
      <c r="B1485" s="195">
        <v>2904</v>
      </c>
      <c r="E1485" s="187" t="s">
        <v>39</v>
      </c>
      <c r="F1485" s="189">
        <v>4</v>
      </c>
      <c r="G1485" s="190" t="s">
        <v>262</v>
      </c>
    </row>
    <row r="1486" spans="1:13">
      <c r="A1486" s="186" t="str">
        <f>B1486&amp;"_"&amp;COUNTIF($B$2:B1486,B1486)</f>
        <v>2904_2</v>
      </c>
      <c r="B1486" s="195">
        <v>2904</v>
      </c>
      <c r="E1486" s="187" t="s">
        <v>41</v>
      </c>
      <c r="F1486" s="189">
        <v>4</v>
      </c>
      <c r="G1486" s="190" t="s">
        <v>263</v>
      </c>
    </row>
    <row r="1487" spans="1:13">
      <c r="A1487" s="186" t="str">
        <f>B1487&amp;"_"&amp;COUNTIF($B$2:B1487,B1487)</f>
        <v>2904_3</v>
      </c>
      <c r="B1487" s="195">
        <v>2904</v>
      </c>
      <c r="C1487" s="187"/>
      <c r="D1487" s="190"/>
      <c r="E1487" s="187" t="s">
        <v>19</v>
      </c>
      <c r="F1487" s="189">
        <v>10</v>
      </c>
      <c r="G1487" s="190" t="s">
        <v>241</v>
      </c>
    </row>
    <row r="1488" spans="1:13">
      <c r="A1488" s="186" t="str">
        <f>B1488&amp;"_"&amp;COUNTIF($B$2:B1488,B1488)</f>
        <v>2904_4</v>
      </c>
      <c r="B1488" s="195">
        <v>2904</v>
      </c>
      <c r="C1488" s="195">
        <v>1</v>
      </c>
      <c r="D1488" s="195" t="s">
        <v>626</v>
      </c>
      <c r="E1488" s="187" t="s">
        <v>22</v>
      </c>
      <c r="F1488" s="189">
        <v>10</v>
      </c>
      <c r="G1488" s="190" t="s">
        <v>242</v>
      </c>
      <c r="H1488" s="195">
        <v>7</v>
      </c>
      <c r="J1488" s="191">
        <v>39805</v>
      </c>
      <c r="K1488" s="195" t="s">
        <v>27</v>
      </c>
    </row>
    <row r="1489" spans="1:13">
      <c r="A1489" s="186" t="str">
        <f>B1489&amp;"_"&amp;COUNTIF($B$2:B1489,B1489)</f>
        <v>2905_1</v>
      </c>
      <c r="B1489" s="195">
        <v>2905</v>
      </c>
      <c r="F1489" s="189">
        <v>1</v>
      </c>
      <c r="G1489" s="2" t="s">
        <v>786</v>
      </c>
    </row>
    <row r="1490" spans="1:13">
      <c r="A1490" s="186" t="str">
        <f>B1490&amp;"_"&amp;COUNTIF($B$2:B1490,B1490)</f>
        <v>2905_2</v>
      </c>
      <c r="B1490" s="195">
        <v>2905</v>
      </c>
      <c r="F1490" s="189">
        <v>43</v>
      </c>
      <c r="G1490" s="197" t="s">
        <v>779</v>
      </c>
    </row>
    <row r="1491" spans="1:13">
      <c r="A1491" s="186" t="str">
        <f>B1491&amp;"_"&amp;COUNTIF($B$2:B1491,B1491)</f>
        <v>2905_3</v>
      </c>
      <c r="B1491" s="195">
        <v>2905</v>
      </c>
      <c r="F1491" s="189">
        <v>43</v>
      </c>
      <c r="G1491" s="197" t="s">
        <v>780</v>
      </c>
    </row>
    <row r="1492" spans="1:13">
      <c r="A1492" s="186" t="str">
        <f>B1492&amp;"_"&amp;COUNTIF($B$2:B1492,B1492)</f>
        <v>2905_4</v>
      </c>
      <c r="B1492" s="195">
        <v>2905</v>
      </c>
      <c r="F1492" s="189">
        <v>26</v>
      </c>
      <c r="G1492" s="197" t="s">
        <v>781</v>
      </c>
    </row>
    <row r="1493" spans="1:13">
      <c r="A1493" s="186" t="str">
        <f>B1493&amp;"_"&amp;COUNTIF($B$2:B1493,B1493)</f>
        <v>2905_5</v>
      </c>
      <c r="B1493" s="195">
        <v>2905</v>
      </c>
      <c r="C1493" s="195">
        <v>26</v>
      </c>
      <c r="D1493" s="195">
        <v>16119</v>
      </c>
      <c r="F1493" s="189">
        <v>2</v>
      </c>
      <c r="G1493" s="197" t="s">
        <v>7</v>
      </c>
      <c r="H1493" s="195">
        <v>1</v>
      </c>
      <c r="J1493" s="191">
        <v>39797</v>
      </c>
      <c r="K1493" s="195" t="s">
        <v>27</v>
      </c>
      <c r="M1493" s="192">
        <v>4666.63</v>
      </c>
    </row>
    <row r="1494" spans="1:13">
      <c r="A1494" s="186" t="str">
        <f>B1494&amp;"_"&amp;COUNTIF($B$2:B1494,B1494)</f>
        <v>2906_1</v>
      </c>
      <c r="B1494" s="195">
        <v>2906</v>
      </c>
      <c r="C1494" s="195">
        <v>2</v>
      </c>
      <c r="D1494" s="195">
        <v>340036779</v>
      </c>
      <c r="F1494" s="189">
        <v>14</v>
      </c>
      <c r="G1494" s="197" t="s">
        <v>442</v>
      </c>
      <c r="H1494" s="195">
        <v>2</v>
      </c>
      <c r="J1494" s="191">
        <v>39820</v>
      </c>
      <c r="K1494" s="195" t="s">
        <v>27</v>
      </c>
    </row>
    <row r="1495" spans="1:13">
      <c r="A1495" s="186" t="str">
        <f>B1495&amp;"_"&amp;COUNTIF($B$2:B1495,B1495)</f>
        <v>2907_1</v>
      </c>
      <c r="B1495" s="195">
        <v>2907</v>
      </c>
      <c r="C1495" s="195">
        <v>3</v>
      </c>
      <c r="D1495" s="195" t="s">
        <v>784</v>
      </c>
      <c r="E1495" s="195" t="s">
        <v>71</v>
      </c>
      <c r="F1495" s="189">
        <v>300</v>
      </c>
      <c r="G1495" s="197" t="s">
        <v>72</v>
      </c>
      <c r="H1495" s="195">
        <v>1</v>
      </c>
      <c r="I1495" s="195">
        <v>2400</v>
      </c>
      <c r="J1495" s="191">
        <v>39821</v>
      </c>
      <c r="K1495" s="195" t="s">
        <v>73</v>
      </c>
      <c r="L1495" s="195" t="s">
        <v>74</v>
      </c>
    </row>
    <row r="1496" spans="1:13">
      <c r="A1496" s="186" t="str">
        <f>B1496&amp;"_"&amp;COUNTIF($B$2:B1496,B1496)</f>
        <v>2907A_1</v>
      </c>
      <c r="B1496" s="195" t="s">
        <v>787</v>
      </c>
      <c r="C1496" s="195">
        <v>7</v>
      </c>
      <c r="F1496" s="189">
        <v>9</v>
      </c>
      <c r="G1496" s="197" t="s">
        <v>788</v>
      </c>
      <c r="H1496" s="195">
        <v>1</v>
      </c>
      <c r="J1496" s="191">
        <v>39820</v>
      </c>
      <c r="K1496" s="195" t="s">
        <v>789</v>
      </c>
      <c r="L1496" s="195" t="s">
        <v>74</v>
      </c>
    </row>
    <row r="1497" spans="1:13">
      <c r="A1497" s="186" t="str">
        <f>B1497&amp;"_"&amp;COUNTIF($B$2:B1497,B1497)</f>
        <v>2908_1</v>
      </c>
      <c r="B1497" s="195">
        <v>2908</v>
      </c>
      <c r="F1497" s="189">
        <v>6</v>
      </c>
      <c r="G1497" s="197" t="s">
        <v>788</v>
      </c>
    </row>
    <row r="1498" spans="1:13">
      <c r="A1498" s="186" t="str">
        <f>B1498&amp;"_"&amp;COUNTIF($B$2:B1498,B1498)</f>
        <v>2908_2</v>
      </c>
      <c r="B1498" s="195">
        <v>2908</v>
      </c>
      <c r="C1498" s="195">
        <v>7</v>
      </c>
      <c r="F1498" s="189">
        <v>2</v>
      </c>
      <c r="G1498" s="197" t="s">
        <v>790</v>
      </c>
      <c r="H1498" s="195">
        <v>1</v>
      </c>
      <c r="J1498" s="191">
        <v>39822</v>
      </c>
      <c r="K1498" s="195" t="s">
        <v>789</v>
      </c>
      <c r="L1498" s="195" t="s">
        <v>74</v>
      </c>
    </row>
    <row r="1499" spans="1:13">
      <c r="A1499" s="186" t="str">
        <f>B1499&amp;"_"&amp;COUNTIF($B$2:B1499,B1499)</f>
        <v>2909_1</v>
      </c>
      <c r="B1499" s="195">
        <v>2909</v>
      </c>
      <c r="C1499" s="187"/>
      <c r="D1499" s="190"/>
      <c r="E1499" s="187" t="s">
        <v>19</v>
      </c>
      <c r="F1499" s="189">
        <v>8</v>
      </c>
      <c r="G1499" s="190" t="s">
        <v>241</v>
      </c>
    </row>
    <row r="1500" spans="1:13">
      <c r="A1500" s="186" t="str">
        <f>B1500&amp;"_"&amp;COUNTIF($B$2:B1500,B1500)</f>
        <v>2909_2</v>
      </c>
      <c r="B1500" s="195">
        <v>2909</v>
      </c>
      <c r="C1500" s="195">
        <v>1</v>
      </c>
      <c r="D1500" s="195" t="s">
        <v>626</v>
      </c>
      <c r="E1500" s="187" t="s">
        <v>22</v>
      </c>
      <c r="F1500" s="189">
        <v>8</v>
      </c>
      <c r="G1500" s="190" t="s">
        <v>242</v>
      </c>
      <c r="H1500" s="195">
        <v>4</v>
      </c>
      <c r="J1500" s="191">
        <v>39825</v>
      </c>
      <c r="K1500" s="195" t="s">
        <v>27</v>
      </c>
    </row>
    <row r="1501" spans="1:13">
      <c r="A1501" s="186" t="str">
        <f>B1501&amp;"_"&amp;COUNTIF($B$2:B1501,B1501)</f>
        <v>2910_1</v>
      </c>
      <c r="B1501" s="195">
        <v>2910</v>
      </c>
      <c r="C1501" s="195">
        <v>1</v>
      </c>
      <c r="D1501" s="195">
        <v>540015635</v>
      </c>
      <c r="F1501" s="189">
        <v>2</v>
      </c>
      <c r="G1501" s="197" t="s">
        <v>59</v>
      </c>
      <c r="H1501" s="195">
        <v>2</v>
      </c>
      <c r="J1501" s="191">
        <v>39826</v>
      </c>
      <c r="K1501" s="195" t="s">
        <v>27</v>
      </c>
    </row>
    <row r="1502" spans="1:13">
      <c r="A1502" s="186" t="str">
        <f>B1502&amp;"_"&amp;COUNTIF($B$2:B1502,B1502)</f>
        <v>2911_1</v>
      </c>
      <c r="B1502" s="195">
        <v>2911</v>
      </c>
      <c r="F1502" s="189">
        <v>11</v>
      </c>
      <c r="G1502" s="197" t="s">
        <v>788</v>
      </c>
    </row>
    <row r="1503" spans="1:13">
      <c r="A1503" s="186" t="str">
        <f>B1503&amp;"_"&amp;COUNTIF($B$2:B1503,B1503)</f>
        <v>2911_2</v>
      </c>
      <c r="B1503" s="195">
        <v>2911</v>
      </c>
      <c r="C1503" s="195">
        <v>7</v>
      </c>
      <c r="F1503" s="189">
        <v>4</v>
      </c>
      <c r="G1503" s="197" t="s">
        <v>790</v>
      </c>
      <c r="H1503" s="195">
        <v>2</v>
      </c>
      <c r="J1503" s="191">
        <v>39827</v>
      </c>
      <c r="K1503" s="195" t="s">
        <v>789</v>
      </c>
      <c r="L1503" s="195" t="s">
        <v>74</v>
      </c>
    </row>
    <row r="1504" spans="1:13">
      <c r="A1504" s="186" t="str">
        <f>B1504&amp;"_"&amp;COUNTIF($B$2:B1504,B1504)</f>
        <v>2912_1</v>
      </c>
      <c r="B1504" s="195">
        <v>2912</v>
      </c>
      <c r="E1504" s="195">
        <v>32999</v>
      </c>
      <c r="F1504" s="189">
        <v>20</v>
      </c>
      <c r="G1504" s="197" t="s">
        <v>579</v>
      </c>
    </row>
    <row r="1505" spans="1:13">
      <c r="A1505" s="186" t="str">
        <f>B1505&amp;"_"&amp;COUNTIF($B$2:B1505,B1505)</f>
        <v>2912_2</v>
      </c>
      <c r="B1505" s="195">
        <v>2912</v>
      </c>
      <c r="C1505" s="195">
        <v>4</v>
      </c>
      <c r="D1505" s="195">
        <v>4500166408</v>
      </c>
      <c r="E1505" s="195">
        <v>33990</v>
      </c>
      <c r="F1505" s="189">
        <v>20</v>
      </c>
      <c r="G1505" s="197" t="s">
        <v>580</v>
      </c>
      <c r="H1505" s="195">
        <v>10</v>
      </c>
      <c r="I1505" s="200">
        <v>33000</v>
      </c>
      <c r="J1505" s="191" t="s">
        <v>791</v>
      </c>
      <c r="K1505" s="195" t="s">
        <v>564</v>
      </c>
      <c r="L1505" s="195" t="s">
        <v>74</v>
      </c>
    </row>
    <row r="1506" spans="1:13">
      <c r="A1506" s="186" t="str">
        <f>B1506&amp;"_"&amp;COUNTIF($B$2:B1506,B1506)</f>
        <v>2913_1</v>
      </c>
      <c r="B1506" s="195">
        <v>2913</v>
      </c>
      <c r="F1506" s="189">
        <v>1</v>
      </c>
      <c r="G1506" s="2" t="s">
        <v>792</v>
      </c>
    </row>
    <row r="1507" spans="1:13">
      <c r="A1507" s="186" t="str">
        <f>B1507&amp;"_"&amp;COUNTIF($B$2:B1507,B1507)</f>
        <v>2913_2</v>
      </c>
      <c r="B1507" s="195">
        <v>2913</v>
      </c>
      <c r="F1507" s="189">
        <v>50</v>
      </c>
      <c r="G1507" s="197" t="s">
        <v>779</v>
      </c>
    </row>
    <row r="1508" spans="1:13">
      <c r="A1508" s="186" t="str">
        <f>B1508&amp;"_"&amp;COUNTIF($B$2:B1508,B1508)</f>
        <v>2913_3</v>
      </c>
      <c r="B1508" s="195">
        <v>2913</v>
      </c>
      <c r="F1508" s="189">
        <v>50</v>
      </c>
      <c r="G1508" s="197" t="s">
        <v>780</v>
      </c>
    </row>
    <row r="1509" spans="1:13">
      <c r="A1509" s="186" t="str">
        <f>B1509&amp;"_"&amp;COUNTIF($B$2:B1509,B1509)</f>
        <v>2913_4</v>
      </c>
      <c r="B1509" s="195">
        <v>2913</v>
      </c>
      <c r="F1509" s="189">
        <v>24</v>
      </c>
      <c r="G1509" s="197" t="s">
        <v>781</v>
      </c>
    </row>
    <row r="1510" spans="1:13">
      <c r="A1510" s="186" t="str">
        <f>B1510&amp;"_"&amp;COUNTIF($B$2:B1510,B1510)</f>
        <v>2913_5</v>
      </c>
      <c r="B1510" s="195">
        <v>2913</v>
      </c>
      <c r="C1510" s="195">
        <v>26</v>
      </c>
      <c r="D1510" s="195">
        <v>16139</v>
      </c>
      <c r="F1510" s="189">
        <v>2</v>
      </c>
      <c r="G1510" s="197" t="s">
        <v>7</v>
      </c>
      <c r="H1510" s="195">
        <v>1</v>
      </c>
      <c r="J1510" s="191">
        <v>39834</v>
      </c>
      <c r="K1510" s="195" t="s">
        <v>27</v>
      </c>
      <c r="M1510" s="192">
        <v>4281.5</v>
      </c>
    </row>
    <row r="1511" spans="1:13">
      <c r="A1511" s="186" t="str">
        <f>B1511&amp;"_"&amp;COUNTIF($B$2:B1511,B1511)</f>
        <v>2914_1</v>
      </c>
      <c r="B1511" s="195">
        <v>2914</v>
      </c>
      <c r="F1511" s="189">
        <v>1</v>
      </c>
      <c r="G1511" s="2" t="s">
        <v>793</v>
      </c>
    </row>
    <row r="1512" spans="1:13">
      <c r="A1512" s="186" t="str">
        <f>B1512&amp;"_"&amp;COUNTIF($B$2:B1512,B1512)</f>
        <v>2914_2</v>
      </c>
      <c r="B1512" s="195">
        <v>2914</v>
      </c>
      <c r="F1512" s="189">
        <v>51</v>
      </c>
      <c r="G1512" s="197" t="s">
        <v>779</v>
      </c>
    </row>
    <row r="1513" spans="1:13">
      <c r="A1513" s="186" t="str">
        <f>B1513&amp;"_"&amp;COUNTIF($B$2:B1513,B1513)</f>
        <v>2914_3</v>
      </c>
      <c r="B1513" s="195">
        <v>2914</v>
      </c>
      <c r="F1513" s="189">
        <v>51</v>
      </c>
      <c r="G1513" s="197" t="s">
        <v>780</v>
      </c>
    </row>
    <row r="1514" spans="1:13">
      <c r="A1514" s="186" t="str">
        <f>B1514&amp;"_"&amp;COUNTIF($B$2:B1514,B1514)</f>
        <v>2914_4</v>
      </c>
      <c r="B1514" s="195">
        <v>2914</v>
      </c>
      <c r="F1514" s="189">
        <v>23</v>
      </c>
      <c r="G1514" s="197" t="s">
        <v>781</v>
      </c>
    </row>
    <row r="1515" spans="1:13">
      <c r="A1515" s="186" t="str">
        <f>B1515&amp;"_"&amp;COUNTIF($B$2:B1515,B1515)</f>
        <v>2914_5</v>
      </c>
      <c r="B1515" s="195">
        <v>2914</v>
      </c>
      <c r="F1515" s="189">
        <v>1</v>
      </c>
      <c r="G1515" s="197" t="s">
        <v>794</v>
      </c>
    </row>
    <row r="1516" spans="1:13">
      <c r="A1516" s="186" t="str">
        <f>B1516&amp;"_"&amp;COUNTIF($B$2:B1516,B1516)</f>
        <v>2914_6</v>
      </c>
      <c r="B1516" s="195">
        <v>2914</v>
      </c>
      <c r="C1516" s="195">
        <v>26</v>
      </c>
      <c r="F1516" s="189">
        <v>1</v>
      </c>
      <c r="G1516" s="197" t="s">
        <v>795</v>
      </c>
      <c r="H1516" s="195">
        <v>1</v>
      </c>
      <c r="J1516" s="191">
        <v>39834</v>
      </c>
      <c r="K1516" s="195" t="s">
        <v>27</v>
      </c>
    </row>
    <row r="1517" spans="1:13">
      <c r="A1517" s="186" t="str">
        <f>B1517&amp;"_"&amp;COUNTIF($B$2:B1517,B1517)</f>
        <v>2915_1</v>
      </c>
      <c r="B1517" s="195">
        <v>2915</v>
      </c>
      <c r="F1517" s="189">
        <v>1</v>
      </c>
      <c r="G1517" s="2" t="s">
        <v>796</v>
      </c>
    </row>
    <row r="1518" spans="1:13">
      <c r="A1518" s="186" t="str">
        <f>B1518&amp;"_"&amp;COUNTIF($B$2:B1518,B1518)</f>
        <v>2915_2</v>
      </c>
      <c r="B1518" s="195">
        <v>2915</v>
      </c>
      <c r="F1518" s="189">
        <v>48</v>
      </c>
      <c r="G1518" s="197" t="s">
        <v>779</v>
      </c>
    </row>
    <row r="1519" spans="1:13">
      <c r="A1519" s="186" t="str">
        <f>B1519&amp;"_"&amp;COUNTIF($B$2:B1519,B1519)</f>
        <v>2915_3</v>
      </c>
      <c r="B1519" s="195">
        <v>2915</v>
      </c>
      <c r="F1519" s="189">
        <v>48</v>
      </c>
      <c r="G1519" s="197" t="s">
        <v>780</v>
      </c>
    </row>
    <row r="1520" spans="1:13">
      <c r="A1520" s="186" t="str">
        <f>B1520&amp;"_"&amp;COUNTIF($B$2:B1520,B1520)</f>
        <v>2915_4</v>
      </c>
      <c r="B1520" s="195">
        <v>2915</v>
      </c>
      <c r="F1520" s="189">
        <v>27</v>
      </c>
      <c r="G1520" s="197" t="s">
        <v>781</v>
      </c>
    </row>
    <row r="1521" spans="1:11">
      <c r="A1521" s="186" t="str">
        <f>B1521&amp;"_"&amp;COUNTIF($B$2:B1521,B1521)</f>
        <v>2915_5</v>
      </c>
      <c r="B1521" s="195">
        <v>2915</v>
      </c>
      <c r="F1521" s="189">
        <v>4301</v>
      </c>
      <c r="G1521" s="197" t="s">
        <v>797</v>
      </c>
    </row>
    <row r="1522" spans="1:11">
      <c r="A1522" s="186" t="str">
        <f>B1522&amp;"_"&amp;COUNTIF($B$2:B1522,B1522)</f>
        <v>2915_6</v>
      </c>
      <c r="B1522" s="195">
        <v>2915</v>
      </c>
      <c r="F1522" s="189">
        <v>369</v>
      </c>
      <c r="G1522" s="197" t="s">
        <v>798</v>
      </c>
    </row>
    <row r="1523" spans="1:11">
      <c r="A1523" s="186" t="str">
        <f>B1523&amp;"_"&amp;COUNTIF($B$2:B1523,B1523)</f>
        <v>2915_7</v>
      </c>
      <c r="B1523" s="195">
        <v>2915</v>
      </c>
      <c r="F1523" s="189">
        <v>400</v>
      </c>
      <c r="G1523" s="197" t="s">
        <v>799</v>
      </c>
    </row>
    <row r="1524" spans="1:11">
      <c r="A1524" s="186" t="str">
        <f>B1524&amp;"_"&amp;COUNTIF($B$2:B1524,B1524)</f>
        <v>2915_8</v>
      </c>
      <c r="B1524" s="195">
        <v>2915</v>
      </c>
      <c r="F1524" s="189">
        <v>1</v>
      </c>
      <c r="G1524" s="197" t="s">
        <v>794</v>
      </c>
    </row>
    <row r="1525" spans="1:11">
      <c r="A1525" s="186" t="str">
        <f>B1525&amp;"_"&amp;COUNTIF($B$2:B1525,B1525)</f>
        <v>2915_9</v>
      </c>
      <c r="B1525" s="195">
        <v>2915</v>
      </c>
      <c r="C1525" s="195">
        <v>26</v>
      </c>
      <c r="D1525" s="195">
        <v>16174</v>
      </c>
      <c r="F1525" s="189">
        <v>2</v>
      </c>
      <c r="G1525" s="197" t="s">
        <v>795</v>
      </c>
      <c r="H1525" s="195">
        <v>1</v>
      </c>
      <c r="J1525" s="191">
        <v>39834</v>
      </c>
      <c r="K1525" s="195" t="s">
        <v>27</v>
      </c>
    </row>
    <row r="1526" spans="1:11">
      <c r="A1526" s="186" t="str">
        <f>B1526&amp;"_"&amp;COUNTIF($B$2:B1526,B1526)</f>
        <v>2916_1</v>
      </c>
      <c r="B1526" s="195">
        <v>2916</v>
      </c>
      <c r="F1526" s="189">
        <v>1</v>
      </c>
      <c r="G1526" s="2" t="s">
        <v>800</v>
      </c>
    </row>
    <row r="1527" spans="1:11">
      <c r="A1527" s="186" t="str">
        <f>B1527&amp;"_"&amp;COUNTIF($B$2:B1527,B1527)</f>
        <v>2916_2</v>
      </c>
      <c r="B1527" s="195">
        <v>2916</v>
      </c>
      <c r="F1527" s="189">
        <v>47</v>
      </c>
      <c r="G1527" s="197" t="s">
        <v>779</v>
      </c>
    </row>
    <row r="1528" spans="1:11">
      <c r="A1528" s="186" t="str">
        <f>B1528&amp;"_"&amp;COUNTIF($B$2:B1528,B1528)</f>
        <v>2916_3</v>
      </c>
      <c r="B1528" s="195">
        <v>2916</v>
      </c>
      <c r="F1528" s="189">
        <v>47</v>
      </c>
      <c r="G1528" s="197" t="s">
        <v>780</v>
      </c>
    </row>
    <row r="1529" spans="1:11">
      <c r="A1529" s="186" t="str">
        <f>B1529&amp;"_"&amp;COUNTIF($B$2:B1529,B1529)</f>
        <v>2916_4</v>
      </c>
      <c r="B1529" s="195">
        <v>2916</v>
      </c>
      <c r="F1529" s="189">
        <v>17</v>
      </c>
      <c r="G1529" s="197" t="s">
        <v>781</v>
      </c>
    </row>
    <row r="1530" spans="1:11">
      <c r="A1530" s="186" t="str">
        <f>B1530&amp;"_"&amp;COUNTIF($B$2:B1530,B1530)</f>
        <v>2916_5</v>
      </c>
      <c r="B1530" s="195">
        <v>2916</v>
      </c>
      <c r="F1530" s="189">
        <v>1</v>
      </c>
      <c r="G1530" s="197" t="s">
        <v>794</v>
      </c>
    </row>
    <row r="1531" spans="1:11">
      <c r="A1531" s="186" t="str">
        <f>B1531&amp;"_"&amp;COUNTIF($B$2:B1531,B1531)</f>
        <v>2916_6</v>
      </c>
      <c r="B1531" s="195">
        <v>2916</v>
      </c>
      <c r="C1531" s="195">
        <v>26</v>
      </c>
      <c r="D1531" s="195">
        <v>16177</v>
      </c>
      <c r="F1531" s="189">
        <v>1</v>
      </c>
      <c r="G1531" s="197" t="s">
        <v>795</v>
      </c>
      <c r="H1531" s="195">
        <v>1</v>
      </c>
      <c r="J1531" s="191">
        <v>39834</v>
      </c>
      <c r="K1531" s="195" t="s">
        <v>27</v>
      </c>
    </row>
    <row r="1532" spans="1:11">
      <c r="A1532" s="186" t="str">
        <f>B1532&amp;"_"&amp;COUNTIF($B$2:B1532,B1532)</f>
        <v>2917_1</v>
      </c>
      <c r="B1532" s="195">
        <v>2917</v>
      </c>
      <c r="C1532" s="195">
        <v>1</v>
      </c>
      <c r="D1532" s="195">
        <v>540017368</v>
      </c>
      <c r="E1532" s="196">
        <v>3396.8</v>
      </c>
      <c r="G1532" s="197" t="s">
        <v>50</v>
      </c>
      <c r="J1532" s="191" t="s">
        <v>801</v>
      </c>
      <c r="K1532" s="195" t="s">
        <v>27</v>
      </c>
    </row>
    <row r="1533" spans="1:11">
      <c r="A1533" s="186" t="str">
        <f>B1533&amp;"_"&amp;COUNTIF($B$2:B1533,B1533)</f>
        <v>2918_1</v>
      </c>
      <c r="B1533" s="195">
        <v>2918</v>
      </c>
      <c r="C1533" s="195">
        <v>1</v>
      </c>
      <c r="D1533" s="195">
        <v>540017368</v>
      </c>
      <c r="E1533" s="196">
        <v>3396.8</v>
      </c>
      <c r="G1533" s="197" t="s">
        <v>50</v>
      </c>
      <c r="J1533" s="191" t="s">
        <v>607</v>
      </c>
      <c r="K1533" s="195" t="s">
        <v>27</v>
      </c>
    </row>
    <row r="1534" spans="1:11">
      <c r="A1534" s="186" t="str">
        <f>B1534&amp;"_"&amp;COUNTIF($B$2:B1534,B1534)</f>
        <v>2919_1</v>
      </c>
      <c r="B1534" s="195">
        <v>2919</v>
      </c>
      <c r="E1534" s="196"/>
      <c r="F1534" s="189">
        <v>21</v>
      </c>
      <c r="G1534" s="197" t="s">
        <v>802</v>
      </c>
    </row>
    <row r="1535" spans="1:11">
      <c r="A1535" s="186" t="str">
        <f>B1535&amp;"_"&amp;COUNTIF($B$2:B1535,B1535)</f>
        <v>2919_2</v>
      </c>
      <c r="B1535" s="195">
        <v>2919</v>
      </c>
      <c r="E1535" s="196"/>
      <c r="F1535" s="189">
        <v>10</v>
      </c>
      <c r="G1535" s="197" t="s">
        <v>803</v>
      </c>
    </row>
    <row r="1536" spans="1:11">
      <c r="A1536" s="186" t="str">
        <f>B1536&amp;"_"&amp;COUNTIF($B$2:B1536,B1536)</f>
        <v>2919_3</v>
      </c>
      <c r="B1536" s="195">
        <v>2919</v>
      </c>
      <c r="E1536" s="196"/>
      <c r="F1536" s="189">
        <v>2</v>
      </c>
      <c r="G1536" s="197" t="s">
        <v>762</v>
      </c>
    </row>
    <row r="1537" spans="1:11">
      <c r="A1537" s="186" t="str">
        <f>B1537&amp;"_"&amp;COUNTIF($B$2:B1537,B1537)</f>
        <v>2919_4</v>
      </c>
      <c r="B1537" s="195">
        <v>2919</v>
      </c>
      <c r="F1537" s="189">
        <v>2500</v>
      </c>
      <c r="G1537" s="197" t="s">
        <v>804</v>
      </c>
    </row>
    <row r="1538" spans="1:11">
      <c r="A1538" s="186" t="str">
        <f>B1538&amp;"_"&amp;COUNTIF($B$2:B1538,B1538)</f>
        <v>2919_5</v>
      </c>
      <c r="B1538" s="195">
        <v>2919</v>
      </c>
      <c r="C1538" s="195">
        <v>18</v>
      </c>
      <c r="D1538" s="195" t="s">
        <v>805</v>
      </c>
      <c r="E1538" s="196"/>
      <c r="F1538" s="189">
        <v>6</v>
      </c>
      <c r="G1538" s="197" t="s">
        <v>806</v>
      </c>
      <c r="H1538" s="195">
        <v>7</v>
      </c>
      <c r="J1538" s="191">
        <v>39839</v>
      </c>
      <c r="K1538" s="195" t="s">
        <v>27</v>
      </c>
    </row>
    <row r="1539" spans="1:11">
      <c r="A1539" s="186" t="str">
        <f>B1539&amp;"_"&amp;COUNTIF($B$2:B1539,B1539)</f>
        <v>2920_1</v>
      </c>
      <c r="B1539" s="195">
        <v>2920</v>
      </c>
      <c r="E1539" s="187" t="s">
        <v>39</v>
      </c>
      <c r="F1539" s="189">
        <v>6</v>
      </c>
      <c r="G1539" s="190" t="s">
        <v>262</v>
      </c>
    </row>
    <row r="1540" spans="1:11">
      <c r="A1540" s="186" t="str">
        <f>B1540&amp;"_"&amp;COUNTIF($B$2:B1540,B1540)</f>
        <v>2920_2</v>
      </c>
      <c r="B1540" s="195">
        <v>2920</v>
      </c>
      <c r="E1540" s="187" t="s">
        <v>41</v>
      </c>
      <c r="F1540" s="189">
        <v>6</v>
      </c>
      <c r="G1540" s="190" t="s">
        <v>263</v>
      </c>
    </row>
    <row r="1541" spans="1:11">
      <c r="A1541" s="186" t="str">
        <f>B1541&amp;"_"&amp;COUNTIF($B$2:B1541,B1541)</f>
        <v>2920_3</v>
      </c>
      <c r="B1541" s="195">
        <v>2920</v>
      </c>
      <c r="C1541" s="187"/>
      <c r="D1541" s="190"/>
      <c r="E1541" s="187" t="s">
        <v>19</v>
      </c>
      <c r="F1541" s="189">
        <v>2</v>
      </c>
      <c r="G1541" s="190" t="s">
        <v>241</v>
      </c>
    </row>
    <row r="1542" spans="1:11">
      <c r="A1542" s="186" t="str">
        <f>B1542&amp;"_"&amp;COUNTIF($B$2:B1542,B1542)</f>
        <v>2920_4</v>
      </c>
      <c r="B1542" s="195">
        <v>2920</v>
      </c>
      <c r="E1542" s="187" t="s">
        <v>22</v>
      </c>
      <c r="F1542" s="189">
        <v>2</v>
      </c>
      <c r="G1542" s="190" t="s">
        <v>242</v>
      </c>
    </row>
    <row r="1543" spans="1:11">
      <c r="A1543" s="186" t="str">
        <f>B1543&amp;"_"&amp;COUNTIF($B$2:B1543,B1543)</f>
        <v>2920_5</v>
      </c>
      <c r="B1543" s="195">
        <v>2920</v>
      </c>
      <c r="E1543" s="187" t="s">
        <v>493</v>
      </c>
      <c r="F1543" s="189">
        <v>4</v>
      </c>
      <c r="G1543" s="190" t="s">
        <v>494</v>
      </c>
    </row>
    <row r="1544" spans="1:11">
      <c r="A1544" s="186" t="str">
        <f>B1544&amp;"_"&amp;COUNTIF($B$2:B1544,B1544)</f>
        <v>2920_6</v>
      </c>
      <c r="B1544" s="195">
        <v>2920</v>
      </c>
      <c r="C1544" s="195">
        <v>1</v>
      </c>
      <c r="D1544" s="195" t="s">
        <v>626</v>
      </c>
      <c r="E1544" s="187" t="s">
        <v>495</v>
      </c>
      <c r="F1544" s="189">
        <v>4</v>
      </c>
      <c r="G1544" s="190" t="s">
        <v>496</v>
      </c>
      <c r="H1544" s="195">
        <v>6</v>
      </c>
      <c r="J1544" s="191">
        <v>39473</v>
      </c>
      <c r="K1544" s="195" t="s">
        <v>27</v>
      </c>
    </row>
    <row r="1545" spans="1:11">
      <c r="A1545" s="186" t="str">
        <f>B1545&amp;"_"&amp;COUNTIF($B$2:B1545,B1545)</f>
        <v>2921_1</v>
      </c>
      <c r="B1545" s="195">
        <v>2921</v>
      </c>
      <c r="C1545" s="187"/>
      <c r="D1545" s="190"/>
      <c r="E1545" s="187" t="s">
        <v>19</v>
      </c>
      <c r="F1545" s="189">
        <v>2</v>
      </c>
      <c r="G1545" s="190" t="s">
        <v>241</v>
      </c>
    </row>
    <row r="1546" spans="1:11">
      <c r="A1546" s="186" t="str">
        <f>B1546&amp;"_"&amp;COUNTIF($B$2:B1546,B1546)</f>
        <v>2921_2</v>
      </c>
      <c r="B1546" s="195">
        <v>2921</v>
      </c>
      <c r="C1546" s="195">
        <v>1</v>
      </c>
      <c r="D1546" s="195" t="s">
        <v>626</v>
      </c>
      <c r="E1546" s="187" t="s">
        <v>22</v>
      </c>
      <c r="F1546" s="189">
        <v>2</v>
      </c>
      <c r="G1546" s="190" t="s">
        <v>242</v>
      </c>
      <c r="H1546" s="195">
        <v>1</v>
      </c>
      <c r="J1546" s="191">
        <v>39475</v>
      </c>
      <c r="K1546" s="195" t="s">
        <v>27</v>
      </c>
    </row>
    <row r="1547" spans="1:11">
      <c r="A1547" s="186" t="str">
        <f>B1547&amp;"_"&amp;COUNTIF($B$2:B1547,B1547)</f>
        <v>2922_1</v>
      </c>
      <c r="B1547" s="195">
        <v>2922</v>
      </c>
      <c r="C1547" s="187"/>
      <c r="D1547" s="190"/>
      <c r="E1547" s="187" t="s">
        <v>19</v>
      </c>
      <c r="F1547" s="189">
        <v>4</v>
      </c>
      <c r="G1547" s="190" t="s">
        <v>241</v>
      </c>
    </row>
    <row r="1548" spans="1:11">
      <c r="A1548" s="186" t="str">
        <f>B1548&amp;"_"&amp;COUNTIF($B$2:B1548,B1548)</f>
        <v>2922_2</v>
      </c>
      <c r="B1548" s="195">
        <v>2922</v>
      </c>
      <c r="C1548" s="195">
        <v>1</v>
      </c>
      <c r="D1548" s="195" t="s">
        <v>626</v>
      </c>
      <c r="E1548" s="187" t="s">
        <v>22</v>
      </c>
      <c r="F1548" s="189">
        <v>4</v>
      </c>
      <c r="G1548" s="190" t="s">
        <v>242</v>
      </c>
      <c r="H1548" s="195">
        <v>2</v>
      </c>
      <c r="J1548" s="191">
        <v>39477</v>
      </c>
      <c r="K1548" s="195" t="s">
        <v>27</v>
      </c>
    </row>
    <row r="1549" spans="1:11">
      <c r="A1549" s="186" t="str">
        <f>B1549&amp;"_"&amp;COUNTIF($B$2:B1549,B1549)</f>
        <v>2923_1</v>
      </c>
      <c r="B1549" s="195">
        <v>2923</v>
      </c>
      <c r="C1549" s="195">
        <v>1</v>
      </c>
      <c r="D1549" s="195">
        <v>540015635</v>
      </c>
      <c r="F1549" s="189">
        <v>2</v>
      </c>
      <c r="G1549" s="197" t="s">
        <v>59</v>
      </c>
      <c r="H1549" s="195">
        <v>2</v>
      </c>
      <c r="J1549" s="191">
        <v>39843</v>
      </c>
      <c r="K1549" s="195" t="s">
        <v>27</v>
      </c>
    </row>
    <row r="1550" spans="1:11">
      <c r="A1550" s="186" t="str">
        <f>B1550&amp;"_"&amp;COUNTIF($B$2:B1550,B1550)</f>
        <v>2924_1</v>
      </c>
      <c r="B1550" s="195">
        <v>2924</v>
      </c>
      <c r="C1550" s="195">
        <v>1</v>
      </c>
      <c r="D1550" s="195">
        <v>540022118</v>
      </c>
      <c r="E1550" s="187"/>
      <c r="F1550" s="189">
        <v>1</v>
      </c>
      <c r="G1550" s="190" t="s">
        <v>807</v>
      </c>
      <c r="J1550" s="191">
        <v>39847</v>
      </c>
      <c r="K1550" s="195" t="s">
        <v>27</v>
      </c>
    </row>
    <row r="1551" spans="1:11">
      <c r="A1551" s="186" t="str">
        <f>B1551&amp;"_"&amp;COUNTIF($B$2:B1551,B1551)</f>
        <v>2925_1</v>
      </c>
      <c r="B1551" s="195">
        <v>2925</v>
      </c>
      <c r="C1551" s="187"/>
      <c r="D1551" s="190"/>
      <c r="E1551" s="187" t="s">
        <v>19</v>
      </c>
      <c r="F1551" s="189">
        <v>2</v>
      </c>
      <c r="G1551" s="190" t="s">
        <v>241</v>
      </c>
    </row>
    <row r="1552" spans="1:11">
      <c r="A1552" s="186" t="str">
        <f>B1552&amp;"_"&amp;COUNTIF($B$2:B1552,B1552)</f>
        <v>2925_2</v>
      </c>
      <c r="B1552" s="195">
        <v>2925</v>
      </c>
      <c r="C1552" s="195">
        <v>1</v>
      </c>
      <c r="D1552" s="195" t="s">
        <v>626</v>
      </c>
      <c r="E1552" s="187" t="s">
        <v>22</v>
      </c>
      <c r="F1552" s="189">
        <v>2</v>
      </c>
      <c r="G1552" s="190" t="s">
        <v>242</v>
      </c>
      <c r="H1552" s="195">
        <v>1</v>
      </c>
      <c r="J1552" s="191">
        <v>39847</v>
      </c>
      <c r="K1552" s="195" t="s">
        <v>27</v>
      </c>
    </row>
    <row r="1553" spans="1:13">
      <c r="A1553" s="186" t="str">
        <f>B1553&amp;"_"&amp;COUNTIF($B$2:B1553,B1553)</f>
        <v>2926_1</v>
      </c>
      <c r="B1553" s="195">
        <v>2926</v>
      </c>
      <c r="E1553" s="195">
        <v>32999</v>
      </c>
      <c r="F1553" s="189">
        <v>20</v>
      </c>
      <c r="G1553" s="197" t="s">
        <v>579</v>
      </c>
    </row>
    <row r="1554" spans="1:13">
      <c r="A1554" s="186" t="str">
        <f>B1554&amp;"_"&amp;COUNTIF($B$2:B1554,B1554)</f>
        <v>2926_2</v>
      </c>
      <c r="B1554" s="195">
        <v>2926</v>
      </c>
      <c r="C1554" s="195">
        <v>4</v>
      </c>
      <c r="D1554" s="195">
        <v>4500166408</v>
      </c>
      <c r="E1554" s="195">
        <v>33990</v>
      </c>
      <c r="F1554" s="189">
        <v>20</v>
      </c>
      <c r="G1554" s="197" t="s">
        <v>580</v>
      </c>
      <c r="H1554" s="195">
        <v>10</v>
      </c>
      <c r="I1554" s="200">
        <v>33000</v>
      </c>
      <c r="J1554" s="191">
        <v>39848</v>
      </c>
      <c r="K1554" s="195" t="s">
        <v>564</v>
      </c>
      <c r="L1554" s="195" t="s">
        <v>74</v>
      </c>
    </row>
    <row r="1555" spans="1:13">
      <c r="A1555" s="186" t="str">
        <f>B1555&amp;"_"&amp;COUNTIF($B$2:B1555,B1555)</f>
        <v>2927_1</v>
      </c>
      <c r="B1555" s="195">
        <v>2927</v>
      </c>
      <c r="C1555" s="195">
        <v>10</v>
      </c>
      <c r="D1555" s="195">
        <v>43390</v>
      </c>
      <c r="E1555" s="195">
        <v>15020151</v>
      </c>
      <c r="F1555" s="189">
        <v>1</v>
      </c>
      <c r="G1555" s="197" t="s">
        <v>808</v>
      </c>
      <c r="H1555" s="195">
        <v>6</v>
      </c>
      <c r="J1555" s="191">
        <v>39848</v>
      </c>
      <c r="K1555" s="195" t="s">
        <v>33</v>
      </c>
      <c r="L1555" s="195" t="s">
        <v>74</v>
      </c>
      <c r="M1555" s="192">
        <v>600</v>
      </c>
    </row>
    <row r="1556" spans="1:13">
      <c r="A1556" s="186" t="str">
        <f>B1556&amp;"_"&amp;COUNTIF($B$2:B1556,B1556)</f>
        <v>2928_1</v>
      </c>
      <c r="B1556" s="195">
        <v>2928</v>
      </c>
      <c r="C1556" s="195">
        <v>3</v>
      </c>
      <c r="D1556" s="195" t="s">
        <v>809</v>
      </c>
      <c r="E1556" s="195" t="s">
        <v>71</v>
      </c>
      <c r="F1556" s="189">
        <v>600</v>
      </c>
      <c r="G1556" s="197" t="s">
        <v>72</v>
      </c>
      <c r="H1556" s="195">
        <v>2</v>
      </c>
      <c r="I1556" s="195">
        <v>4800</v>
      </c>
      <c r="J1556" s="191">
        <v>39848</v>
      </c>
      <c r="K1556" s="195" t="s">
        <v>73</v>
      </c>
      <c r="L1556" s="195" t="s">
        <v>74</v>
      </c>
    </row>
    <row r="1557" spans="1:13">
      <c r="A1557" s="186" t="str">
        <f>B1557&amp;"_"&amp;COUNTIF($B$2:B1557,B1557)</f>
        <v>2929_1</v>
      </c>
      <c r="B1557" s="195">
        <v>2929</v>
      </c>
      <c r="E1557" s="187" t="s">
        <v>39</v>
      </c>
      <c r="F1557" s="189">
        <v>2</v>
      </c>
      <c r="G1557" s="190" t="s">
        <v>262</v>
      </c>
    </row>
    <row r="1558" spans="1:13">
      <c r="A1558" s="186" t="str">
        <f>B1558&amp;"_"&amp;COUNTIF($B$2:B1558,B1558)</f>
        <v>2929_2</v>
      </c>
      <c r="B1558" s="195">
        <v>2929</v>
      </c>
      <c r="E1558" s="187" t="s">
        <v>41</v>
      </c>
      <c r="F1558" s="189">
        <v>2</v>
      </c>
      <c r="G1558" s="190" t="s">
        <v>263</v>
      </c>
    </row>
    <row r="1559" spans="1:13">
      <c r="A1559" s="186" t="str">
        <f>B1559&amp;"_"&amp;COUNTIF($B$2:B1559,B1559)</f>
        <v>2929_3</v>
      </c>
      <c r="B1559" s="195">
        <v>2929</v>
      </c>
      <c r="C1559" s="187"/>
      <c r="D1559" s="190"/>
      <c r="E1559" s="187" t="s">
        <v>19</v>
      </c>
      <c r="F1559" s="189">
        <v>2</v>
      </c>
      <c r="G1559" s="190" t="s">
        <v>241</v>
      </c>
    </row>
    <row r="1560" spans="1:13">
      <c r="A1560" s="186" t="str">
        <f>B1560&amp;"_"&amp;COUNTIF($B$2:B1560,B1560)</f>
        <v>2929_4</v>
      </c>
      <c r="B1560" s="195">
        <v>2929</v>
      </c>
      <c r="C1560" s="195">
        <v>1</v>
      </c>
      <c r="D1560" s="195" t="s">
        <v>626</v>
      </c>
      <c r="E1560" s="187" t="s">
        <v>22</v>
      </c>
      <c r="F1560" s="189">
        <v>2</v>
      </c>
      <c r="G1560" s="190" t="s">
        <v>242</v>
      </c>
      <c r="H1560" s="195">
        <v>2</v>
      </c>
      <c r="J1560" s="191">
        <v>39848</v>
      </c>
      <c r="K1560" s="195" t="s">
        <v>27</v>
      </c>
    </row>
    <row r="1561" spans="1:13">
      <c r="A1561" s="186" t="str">
        <f>B1561&amp;"_"&amp;COUNTIF($B$2:B1561,B1561)</f>
        <v>2930_1</v>
      </c>
      <c r="B1561" s="195">
        <v>2930</v>
      </c>
      <c r="C1561" s="195">
        <v>1</v>
      </c>
      <c r="D1561" s="195">
        <v>540019224</v>
      </c>
      <c r="F1561" s="189">
        <v>120</v>
      </c>
      <c r="G1561" s="197" t="s">
        <v>57</v>
      </c>
      <c r="H1561" s="195">
        <v>2</v>
      </c>
      <c r="J1561" s="191">
        <v>39848</v>
      </c>
      <c r="K1561" s="195" t="s">
        <v>27</v>
      </c>
    </row>
    <row r="1562" spans="1:13">
      <c r="A1562" s="186" t="str">
        <f>B1562&amp;"_"&amp;COUNTIF($B$2:B1562,B1562)</f>
        <v>2931_1</v>
      </c>
      <c r="B1562" s="195">
        <v>2931</v>
      </c>
      <c r="C1562" s="187"/>
      <c r="D1562" s="190"/>
      <c r="E1562" s="187" t="s">
        <v>19</v>
      </c>
      <c r="F1562" s="189">
        <v>4</v>
      </c>
      <c r="G1562" s="190" t="s">
        <v>241</v>
      </c>
    </row>
    <row r="1563" spans="1:13">
      <c r="A1563" s="186" t="str">
        <f>B1563&amp;"_"&amp;COUNTIF($B$2:B1563,B1563)</f>
        <v>2931_2</v>
      </c>
      <c r="B1563" s="195">
        <v>2931</v>
      </c>
      <c r="E1563" s="187" t="s">
        <v>22</v>
      </c>
      <c r="F1563" s="189">
        <v>4</v>
      </c>
      <c r="G1563" s="190" t="s">
        <v>242</v>
      </c>
    </row>
    <row r="1564" spans="1:13">
      <c r="A1564" s="186" t="str">
        <f>B1564&amp;"_"&amp;COUNTIF($B$2:B1564,B1564)</f>
        <v>2931_3</v>
      </c>
      <c r="B1564" s="195">
        <v>2931</v>
      </c>
      <c r="E1564" s="187" t="s">
        <v>493</v>
      </c>
      <c r="F1564" s="189">
        <v>2</v>
      </c>
      <c r="G1564" s="190" t="s">
        <v>494</v>
      </c>
    </row>
    <row r="1565" spans="1:13">
      <c r="A1565" s="186" t="str">
        <f>B1565&amp;"_"&amp;COUNTIF($B$2:B1565,B1565)</f>
        <v>2931_4</v>
      </c>
      <c r="B1565" s="195">
        <v>2931</v>
      </c>
      <c r="C1565" s="195">
        <v>1</v>
      </c>
      <c r="D1565" s="195" t="s">
        <v>626</v>
      </c>
      <c r="E1565" s="187" t="s">
        <v>495</v>
      </c>
      <c r="F1565" s="189">
        <v>2</v>
      </c>
      <c r="G1565" s="190" t="s">
        <v>496</v>
      </c>
      <c r="H1565" s="195">
        <v>3</v>
      </c>
      <c r="J1565" s="191">
        <v>39487</v>
      </c>
      <c r="K1565" s="195" t="s">
        <v>27</v>
      </c>
    </row>
    <row r="1566" spans="1:13">
      <c r="A1566" s="186" t="str">
        <f>B1566&amp;"_"&amp;COUNTIF($B$2:B1566,B1566)</f>
        <v>2932_1</v>
      </c>
      <c r="B1566" s="195">
        <v>2932</v>
      </c>
      <c r="C1566" s="187"/>
      <c r="D1566" s="190"/>
      <c r="E1566" s="187" t="s">
        <v>19</v>
      </c>
      <c r="F1566" s="189">
        <v>4</v>
      </c>
      <c r="G1566" s="190" t="s">
        <v>241</v>
      </c>
    </row>
    <row r="1567" spans="1:13">
      <c r="A1567" s="186" t="str">
        <f>B1567&amp;"_"&amp;COUNTIF($B$2:B1567,B1567)</f>
        <v>2932_2</v>
      </c>
      <c r="B1567" s="195">
        <v>2932</v>
      </c>
      <c r="C1567" s="195">
        <v>1</v>
      </c>
      <c r="D1567" s="195" t="s">
        <v>626</v>
      </c>
      <c r="E1567" s="187" t="s">
        <v>22</v>
      </c>
      <c r="F1567" s="189">
        <v>4</v>
      </c>
      <c r="G1567" s="190" t="s">
        <v>242</v>
      </c>
      <c r="H1567" s="195">
        <v>2</v>
      </c>
      <c r="J1567" s="191">
        <v>39855</v>
      </c>
      <c r="K1567" s="195" t="s">
        <v>27</v>
      </c>
    </row>
    <row r="1568" spans="1:13">
      <c r="A1568" s="186" t="str">
        <f>B1568&amp;"_"&amp;COUNTIF($B$2:B1568,B1568)</f>
        <v>2933_1</v>
      </c>
      <c r="B1568" s="195">
        <v>2933</v>
      </c>
      <c r="C1568" s="195">
        <v>26</v>
      </c>
      <c r="D1568" s="195">
        <v>16213</v>
      </c>
      <c r="E1568" s="187"/>
      <c r="F1568" s="189">
        <v>1</v>
      </c>
      <c r="G1568" s="190" t="s">
        <v>810</v>
      </c>
      <c r="H1568" s="195">
        <v>1</v>
      </c>
      <c r="J1568" s="191">
        <v>39855</v>
      </c>
      <c r="K1568" s="195" t="s">
        <v>27</v>
      </c>
    </row>
    <row r="1569" spans="1:11">
      <c r="A1569" s="186" t="str">
        <f>B1569&amp;"_"&amp;COUNTIF($B$2:B1569,B1569)</f>
        <v>2934_1</v>
      </c>
      <c r="B1569" s="195">
        <v>2934</v>
      </c>
      <c r="C1569" s="195">
        <v>1</v>
      </c>
      <c r="D1569" s="195">
        <v>540022262</v>
      </c>
      <c r="F1569" s="189">
        <v>2000</v>
      </c>
      <c r="G1569" s="197" t="s">
        <v>811</v>
      </c>
      <c r="H1569" s="195">
        <v>1</v>
      </c>
      <c r="J1569" s="191">
        <v>39856</v>
      </c>
      <c r="K1569" s="195" t="s">
        <v>27</v>
      </c>
    </row>
    <row r="1570" spans="1:11">
      <c r="A1570" s="186" t="str">
        <f>B1570&amp;"_"&amp;COUNTIF($B$2:B1570,B1570)</f>
        <v>2935_1</v>
      </c>
      <c r="B1570" s="195">
        <v>2935</v>
      </c>
      <c r="F1570" s="189">
        <v>4000</v>
      </c>
      <c r="G1570" s="197" t="s">
        <v>812</v>
      </c>
    </row>
    <row r="1571" spans="1:11">
      <c r="A1571" s="186" t="str">
        <f>B1571&amp;"_"&amp;COUNTIF($B$2:B1571,B1571)</f>
        <v>2935_2</v>
      </c>
      <c r="B1571" s="195">
        <v>2935</v>
      </c>
      <c r="C1571" s="195">
        <v>1</v>
      </c>
      <c r="D1571" s="195">
        <v>540022262</v>
      </c>
      <c r="F1571" s="189">
        <v>28000</v>
      </c>
      <c r="G1571" s="197" t="s">
        <v>813</v>
      </c>
      <c r="H1571" s="195">
        <v>8</v>
      </c>
      <c r="J1571" s="191">
        <v>39861</v>
      </c>
      <c r="K1571" s="195" t="s">
        <v>27</v>
      </c>
    </row>
    <row r="1572" spans="1:11">
      <c r="A1572" s="186" t="str">
        <f>B1572&amp;"_"&amp;COUNTIF($B$2:B1572,B1572)</f>
        <v>2936_1</v>
      </c>
      <c r="B1572" s="195">
        <v>2936</v>
      </c>
      <c r="E1572" s="187" t="s">
        <v>39</v>
      </c>
      <c r="F1572" s="189">
        <v>2</v>
      </c>
      <c r="G1572" s="190" t="s">
        <v>262</v>
      </c>
    </row>
    <row r="1573" spans="1:11">
      <c r="A1573" s="186" t="str">
        <f>B1573&amp;"_"&amp;COUNTIF($B$2:B1573,B1573)</f>
        <v>2936_2</v>
      </c>
      <c r="B1573" s="195">
        <v>2936</v>
      </c>
      <c r="C1573" s="195">
        <v>1</v>
      </c>
      <c r="D1573" s="195" t="s">
        <v>626</v>
      </c>
      <c r="E1573" s="187" t="s">
        <v>41</v>
      </c>
      <c r="F1573" s="189">
        <v>2</v>
      </c>
      <c r="G1573" s="190" t="s">
        <v>263</v>
      </c>
      <c r="H1573" s="195">
        <v>1</v>
      </c>
      <c r="J1573" s="191">
        <v>39861</v>
      </c>
      <c r="K1573" s="195" t="s">
        <v>27</v>
      </c>
    </row>
    <row r="1574" spans="1:11">
      <c r="A1574" s="186" t="str">
        <f>B1574&amp;"_"&amp;COUNTIF($B$2:B1574,B1574)</f>
        <v>2937_1</v>
      </c>
      <c r="B1574" s="195">
        <v>2937</v>
      </c>
      <c r="C1574" s="195">
        <v>1</v>
      </c>
      <c r="D1574" s="195" t="s">
        <v>814</v>
      </c>
      <c r="E1574" s="187" t="s">
        <v>64</v>
      </c>
      <c r="F1574" s="189">
        <v>192</v>
      </c>
      <c r="G1574" s="190" t="s">
        <v>65</v>
      </c>
    </row>
    <row r="1575" spans="1:11">
      <c r="A1575" s="186" t="str">
        <f>B1575&amp;"_"&amp;COUNTIF($B$2:B1575,B1575)</f>
        <v>2938_1</v>
      </c>
      <c r="B1575" s="195">
        <v>2938</v>
      </c>
      <c r="C1575" s="195">
        <v>1</v>
      </c>
      <c r="D1575" s="195" t="s">
        <v>815</v>
      </c>
      <c r="E1575" s="187" t="s">
        <v>62</v>
      </c>
      <c r="F1575" s="189">
        <v>328</v>
      </c>
      <c r="G1575" s="190" t="s">
        <v>63</v>
      </c>
    </row>
    <row r="1576" spans="1:11">
      <c r="A1576" s="186" t="str">
        <f>B1576&amp;"_"&amp;COUNTIF($B$2:B1576,B1576)</f>
        <v>2939_1</v>
      </c>
      <c r="B1576" s="195">
        <v>2939</v>
      </c>
      <c r="C1576" s="195">
        <v>1</v>
      </c>
      <c r="D1576" s="195" t="s">
        <v>816</v>
      </c>
      <c r="E1576" s="187" t="s">
        <v>67</v>
      </c>
      <c r="F1576" s="189">
        <v>50</v>
      </c>
      <c r="G1576" s="190" t="s">
        <v>68</v>
      </c>
      <c r="H1576" s="195">
        <v>7</v>
      </c>
      <c r="J1576" s="191">
        <v>39861</v>
      </c>
      <c r="K1576" s="195" t="s">
        <v>27</v>
      </c>
    </row>
    <row r="1577" spans="1:11">
      <c r="A1577" s="186" t="str">
        <f>B1577&amp;"_"&amp;COUNTIF($B$2:B1577,B1577)</f>
        <v>2940_1</v>
      </c>
      <c r="B1577" s="195">
        <v>2940</v>
      </c>
      <c r="C1577" s="195">
        <v>10</v>
      </c>
      <c r="D1577" s="195">
        <v>43618</v>
      </c>
      <c r="F1577" s="189">
        <v>4</v>
      </c>
      <c r="G1577" s="197" t="s">
        <v>642</v>
      </c>
      <c r="H1577" s="195">
        <v>1</v>
      </c>
      <c r="J1577" s="191">
        <v>39861</v>
      </c>
      <c r="K1577" s="195" t="s">
        <v>27</v>
      </c>
    </row>
    <row r="1578" spans="1:11">
      <c r="A1578" s="186" t="str">
        <f>B1578&amp;"_"&amp;COUNTIF($B$2:B1578,B1578)</f>
        <v>2941_1</v>
      </c>
      <c r="B1578" s="195">
        <v>2941</v>
      </c>
      <c r="E1578" s="187" t="s">
        <v>39</v>
      </c>
      <c r="F1578" s="189">
        <v>2</v>
      </c>
      <c r="G1578" s="190" t="s">
        <v>262</v>
      </c>
    </row>
    <row r="1579" spans="1:11">
      <c r="A1579" s="186" t="str">
        <f>B1579&amp;"_"&amp;COUNTIF($B$2:B1579,B1579)</f>
        <v>2941_2</v>
      </c>
      <c r="B1579" s="195">
        <v>2941</v>
      </c>
      <c r="E1579" s="187" t="s">
        <v>41</v>
      </c>
      <c r="F1579" s="189">
        <v>2</v>
      </c>
      <c r="G1579" s="190" t="s">
        <v>263</v>
      </c>
    </row>
    <row r="1580" spans="1:11">
      <c r="A1580" s="186" t="str">
        <f>B1580&amp;"_"&amp;COUNTIF($B$2:B1580,B1580)</f>
        <v>2941_3</v>
      </c>
      <c r="B1580" s="195">
        <v>2941</v>
      </c>
      <c r="C1580" s="187"/>
      <c r="D1580" s="190"/>
      <c r="E1580" s="187" t="s">
        <v>19</v>
      </c>
      <c r="F1580" s="189">
        <v>6</v>
      </c>
      <c r="G1580" s="190" t="s">
        <v>241</v>
      </c>
    </row>
    <row r="1581" spans="1:11">
      <c r="A1581" s="186" t="str">
        <f>B1581&amp;"_"&amp;COUNTIF($B$2:B1581,B1581)</f>
        <v>2941_4</v>
      </c>
      <c r="B1581" s="195">
        <v>2941</v>
      </c>
      <c r="C1581" s="195">
        <v>1</v>
      </c>
      <c r="D1581" s="195" t="s">
        <v>626</v>
      </c>
      <c r="E1581" s="187" t="s">
        <v>22</v>
      </c>
      <c r="F1581" s="189">
        <v>6</v>
      </c>
      <c r="G1581" s="190" t="s">
        <v>242</v>
      </c>
      <c r="H1581" s="195">
        <v>4</v>
      </c>
      <c r="J1581" s="191">
        <v>39863</v>
      </c>
      <c r="K1581" s="195" t="s">
        <v>27</v>
      </c>
    </row>
    <row r="1582" spans="1:11">
      <c r="A1582" s="186" t="str">
        <f>B1582&amp;"_"&amp;COUNTIF($B$2:B1582,B1582)</f>
        <v>2942_1</v>
      </c>
      <c r="B1582" s="195">
        <v>2942</v>
      </c>
      <c r="F1582" s="189">
        <v>3</v>
      </c>
      <c r="G1582" s="197" t="s">
        <v>359</v>
      </c>
      <c r="I1582" s="200"/>
    </row>
    <row r="1583" spans="1:11">
      <c r="A1583" s="186" t="str">
        <f>B1583&amp;"_"&amp;COUNTIF($B$2:B1583,B1583)</f>
        <v>2942_2</v>
      </c>
      <c r="B1583" s="195">
        <v>2942</v>
      </c>
      <c r="C1583" s="195">
        <v>7</v>
      </c>
      <c r="F1583" s="189">
        <v>9</v>
      </c>
      <c r="G1583" s="197" t="s">
        <v>358</v>
      </c>
      <c r="H1583" s="195">
        <v>1</v>
      </c>
      <c r="I1583" s="200"/>
      <c r="J1583" s="191">
        <v>39867</v>
      </c>
      <c r="K1583" s="195" t="s">
        <v>27</v>
      </c>
    </row>
    <row r="1584" spans="1:11">
      <c r="A1584" s="186" t="str">
        <f>B1584&amp;"_"&amp;COUNTIF($B$2:B1584,B1584)</f>
        <v>2943_1</v>
      </c>
      <c r="B1584" s="195">
        <v>2943</v>
      </c>
      <c r="C1584" s="195">
        <v>1</v>
      </c>
      <c r="D1584" s="195">
        <v>540017368</v>
      </c>
      <c r="E1584" s="196">
        <v>1698.4</v>
      </c>
      <c r="G1584" s="197" t="s">
        <v>50</v>
      </c>
      <c r="J1584" s="191" t="s">
        <v>623</v>
      </c>
      <c r="K1584" s="195" t="s">
        <v>27</v>
      </c>
    </row>
    <row r="1585" spans="1:12">
      <c r="A1585" s="186" t="str">
        <f>B1585&amp;"_"&amp;COUNTIF($B$2:B1585,B1585)</f>
        <v>2944_1</v>
      </c>
      <c r="B1585" s="195">
        <v>2944</v>
      </c>
      <c r="E1585" s="187" t="s">
        <v>39</v>
      </c>
      <c r="F1585" s="189">
        <v>2</v>
      </c>
      <c r="G1585" s="190" t="s">
        <v>262</v>
      </c>
    </row>
    <row r="1586" spans="1:12">
      <c r="A1586" s="186" t="str">
        <f>B1586&amp;"_"&amp;COUNTIF($B$2:B1586,B1586)</f>
        <v>2944_2</v>
      </c>
      <c r="B1586" s="195">
        <v>2944</v>
      </c>
      <c r="E1586" s="187" t="s">
        <v>41</v>
      </c>
      <c r="F1586" s="189">
        <v>2</v>
      </c>
      <c r="G1586" s="190" t="s">
        <v>263</v>
      </c>
    </row>
    <row r="1587" spans="1:12">
      <c r="A1587" s="186" t="str">
        <f>B1587&amp;"_"&amp;COUNTIF($B$2:B1587,B1587)</f>
        <v>2944_3</v>
      </c>
      <c r="B1587" s="195">
        <v>2944</v>
      </c>
      <c r="E1587" s="187" t="s">
        <v>15</v>
      </c>
      <c r="F1587" s="189">
        <v>2</v>
      </c>
      <c r="G1587" s="190" t="s">
        <v>275</v>
      </c>
      <c r="I1587" s="200"/>
    </row>
    <row r="1588" spans="1:12">
      <c r="A1588" s="186" t="str">
        <f>B1588&amp;"_"&amp;COUNTIF($B$2:B1588,B1588)</f>
        <v>2944_4</v>
      </c>
      <c r="B1588" s="195">
        <v>2944</v>
      </c>
      <c r="C1588" s="195">
        <v>1</v>
      </c>
      <c r="D1588" s="195" t="s">
        <v>626</v>
      </c>
      <c r="E1588" s="187" t="s">
        <v>17</v>
      </c>
      <c r="F1588" s="189">
        <v>2</v>
      </c>
      <c r="G1588" s="190" t="s">
        <v>277</v>
      </c>
      <c r="H1588" s="195">
        <v>2</v>
      </c>
      <c r="I1588" s="200"/>
      <c r="J1588" s="191">
        <v>39869</v>
      </c>
      <c r="K1588" s="195" t="s">
        <v>27</v>
      </c>
    </row>
    <row r="1589" spans="1:12">
      <c r="A1589" s="186" t="str">
        <f>B1589&amp;"_"&amp;COUNTIF($B$2:B1589,B1589)</f>
        <v>2945_1</v>
      </c>
      <c r="B1589" s="195">
        <v>2945</v>
      </c>
      <c r="C1589" s="195">
        <v>1</v>
      </c>
      <c r="D1589" s="195">
        <v>540015635</v>
      </c>
      <c r="F1589" s="189">
        <v>2</v>
      </c>
      <c r="G1589" s="197" t="s">
        <v>59</v>
      </c>
      <c r="H1589" s="195">
        <v>2</v>
      </c>
      <c r="J1589" s="191">
        <v>39869</v>
      </c>
      <c r="K1589" s="195" t="s">
        <v>27</v>
      </c>
    </row>
    <row r="1590" spans="1:12">
      <c r="A1590" s="186" t="str">
        <f>B1590&amp;"_"&amp;COUNTIF($B$2:B1590,B1590)</f>
        <v>2946_1</v>
      </c>
      <c r="B1590" s="195">
        <v>2946</v>
      </c>
      <c r="C1590" s="195">
        <v>3</v>
      </c>
      <c r="D1590" s="195" t="s">
        <v>817</v>
      </c>
      <c r="E1590" s="195" t="s">
        <v>71</v>
      </c>
      <c r="F1590" s="189">
        <v>300</v>
      </c>
      <c r="G1590" s="197" t="s">
        <v>72</v>
      </c>
      <c r="H1590" s="195">
        <v>2</v>
      </c>
      <c r="I1590" s="195">
        <v>2400</v>
      </c>
      <c r="J1590" s="191">
        <v>39870</v>
      </c>
      <c r="K1590" s="195" t="s">
        <v>73</v>
      </c>
      <c r="L1590" s="195" t="s">
        <v>74</v>
      </c>
    </row>
    <row r="1591" spans="1:12">
      <c r="A1591" s="186" t="str">
        <f>B1591&amp;"_"&amp;COUNTIF($B$2:B1591,B1591)</f>
        <v>2947_1</v>
      </c>
      <c r="B1591" s="195">
        <v>2947</v>
      </c>
      <c r="E1591" s="196"/>
      <c r="F1591" s="189">
        <v>2500</v>
      </c>
      <c r="G1591" s="197" t="s">
        <v>804</v>
      </c>
    </row>
    <row r="1592" spans="1:12">
      <c r="A1592" s="186" t="str">
        <f>B1592&amp;"_"&amp;COUNTIF($B$2:B1592,B1592)</f>
        <v>2947_2</v>
      </c>
      <c r="B1592" s="195">
        <v>2947</v>
      </c>
      <c r="E1592" s="196"/>
      <c r="F1592" s="189">
        <v>50</v>
      </c>
      <c r="G1592" s="197" t="s">
        <v>818</v>
      </c>
    </row>
    <row r="1593" spans="1:12">
      <c r="A1593" s="186" t="str">
        <f>B1593&amp;"_"&amp;COUNTIF($B$2:B1593,B1593)</f>
        <v>2947_3</v>
      </c>
      <c r="B1593" s="195">
        <v>2947</v>
      </c>
      <c r="E1593" s="196"/>
      <c r="F1593" s="189">
        <v>450</v>
      </c>
      <c r="G1593" s="197" t="s">
        <v>819</v>
      </c>
    </row>
    <row r="1594" spans="1:12">
      <c r="A1594" s="186" t="str">
        <f>B1594&amp;"_"&amp;COUNTIF($B$2:B1594,B1594)</f>
        <v>2947_4</v>
      </c>
      <c r="B1594" s="195">
        <v>2947</v>
      </c>
      <c r="F1594" s="189">
        <v>1</v>
      </c>
      <c r="G1594" s="197" t="s">
        <v>820</v>
      </c>
    </row>
    <row r="1595" spans="1:12">
      <c r="A1595" s="186" t="str">
        <f>B1595&amp;"_"&amp;COUNTIF($B$2:B1595,B1595)</f>
        <v>2947_5</v>
      </c>
      <c r="B1595" s="195">
        <v>2947</v>
      </c>
      <c r="E1595" s="196"/>
      <c r="F1595" s="189">
        <v>30</v>
      </c>
      <c r="G1595" s="197" t="s">
        <v>802</v>
      </c>
    </row>
    <row r="1596" spans="1:12">
      <c r="A1596" s="186" t="str">
        <f>B1596&amp;"_"&amp;COUNTIF($B$2:B1596,B1596)</f>
        <v>2947_6</v>
      </c>
      <c r="B1596" s="195">
        <v>2947</v>
      </c>
      <c r="F1596" s="189">
        <v>15</v>
      </c>
      <c r="G1596" s="197" t="s">
        <v>803</v>
      </c>
    </row>
    <row r="1597" spans="1:12">
      <c r="A1597" s="186" t="str">
        <f>B1597&amp;"_"&amp;COUNTIF($B$2:B1597,B1597)</f>
        <v>2947_7</v>
      </c>
      <c r="B1597" s="195">
        <v>2947</v>
      </c>
      <c r="F1597" s="189">
        <v>15</v>
      </c>
      <c r="G1597" s="197" t="s">
        <v>821</v>
      </c>
    </row>
    <row r="1598" spans="1:12">
      <c r="A1598" s="186" t="str">
        <f>B1598&amp;"_"&amp;COUNTIF($B$2:B1598,B1598)</f>
        <v>2947_8</v>
      </c>
      <c r="B1598" s="195">
        <v>2947</v>
      </c>
      <c r="C1598" s="195">
        <v>18</v>
      </c>
      <c r="D1598" s="195" t="s">
        <v>822</v>
      </c>
      <c r="F1598" s="189">
        <v>20</v>
      </c>
      <c r="G1598" s="197" t="s">
        <v>823</v>
      </c>
      <c r="H1598" s="195">
        <v>8</v>
      </c>
      <c r="J1598" s="191">
        <v>39871</v>
      </c>
      <c r="K1598" s="195" t="s">
        <v>27</v>
      </c>
    </row>
    <row r="1599" spans="1:12">
      <c r="A1599" s="186" t="str">
        <f>B1599&amp;"_"&amp;COUNTIF($B$2:B1599,B1599)</f>
        <v>2948_1</v>
      </c>
      <c r="B1599" s="195">
        <v>2948</v>
      </c>
      <c r="F1599" s="189">
        <v>1</v>
      </c>
      <c r="G1599" s="197" t="s">
        <v>824</v>
      </c>
    </row>
    <row r="1600" spans="1:12">
      <c r="A1600" s="186" t="str">
        <f>B1600&amp;"_"&amp;COUNTIF($B$2:B1600,B1600)</f>
        <v>2948_2</v>
      </c>
      <c r="B1600" s="195">
        <v>2948</v>
      </c>
      <c r="F1600" s="189">
        <v>1</v>
      </c>
      <c r="G1600" s="197" t="s">
        <v>825</v>
      </c>
    </row>
    <row r="1601" spans="1:13">
      <c r="A1601" s="186" t="str">
        <f>B1601&amp;"_"&amp;COUNTIF($B$2:B1601,B1601)</f>
        <v>2948_3</v>
      </c>
      <c r="B1601" s="195">
        <v>2948</v>
      </c>
      <c r="F1601" s="189">
        <v>1</v>
      </c>
      <c r="G1601" s="197" t="s">
        <v>826</v>
      </c>
    </row>
    <row r="1602" spans="1:13">
      <c r="A1602" s="186" t="str">
        <f>B1602&amp;"_"&amp;COUNTIF($B$2:B1602,B1602)</f>
        <v>2948_4</v>
      </c>
      <c r="B1602" s="195">
        <v>2948</v>
      </c>
      <c r="F1602" s="189">
        <v>4</v>
      </c>
      <c r="G1602" s="197" t="s">
        <v>827</v>
      </c>
    </row>
    <row r="1603" spans="1:13">
      <c r="A1603" s="186" t="str">
        <f>B1603&amp;"_"&amp;COUNTIF($B$2:B1603,B1603)</f>
        <v>2948_5</v>
      </c>
      <c r="B1603" s="195">
        <v>2948</v>
      </c>
      <c r="F1603" s="189">
        <v>1</v>
      </c>
      <c r="G1603" s="197" t="s">
        <v>828</v>
      </c>
    </row>
    <row r="1604" spans="1:13">
      <c r="A1604" s="186" t="str">
        <f>B1604&amp;"_"&amp;COUNTIF($B$2:B1604,B1604)</f>
        <v>2948_6</v>
      </c>
      <c r="B1604" s="195">
        <v>2948</v>
      </c>
      <c r="F1604" s="189">
        <v>161</v>
      </c>
      <c r="G1604" s="197" t="s">
        <v>829</v>
      </c>
    </row>
    <row r="1605" spans="1:13">
      <c r="A1605" s="186" t="str">
        <f>B1605&amp;"_"&amp;COUNTIF($B$2:B1605,B1605)</f>
        <v>2948_7</v>
      </c>
      <c r="B1605" s="195">
        <v>2948</v>
      </c>
      <c r="F1605" s="189">
        <v>22</v>
      </c>
      <c r="G1605" s="197" t="s">
        <v>830</v>
      </c>
    </row>
    <row r="1606" spans="1:13">
      <c r="A1606" s="186" t="str">
        <f>B1606&amp;"_"&amp;COUNTIF($B$2:B1606,B1606)</f>
        <v>2948_8</v>
      </c>
      <c r="B1606" s="195">
        <v>2948</v>
      </c>
      <c r="F1606" s="189">
        <v>87</v>
      </c>
      <c r="G1606" s="197" t="s">
        <v>831</v>
      </c>
    </row>
    <row r="1607" spans="1:13">
      <c r="A1607" s="186" t="str">
        <f>B1607&amp;"_"&amp;COUNTIF($B$2:B1607,B1607)</f>
        <v>2948_9</v>
      </c>
      <c r="B1607" s="195">
        <v>2948</v>
      </c>
      <c r="F1607" s="189">
        <v>521</v>
      </c>
      <c r="G1607" s="197" t="s">
        <v>832</v>
      </c>
    </row>
    <row r="1608" spans="1:13">
      <c r="A1608" s="186" t="str">
        <f>B1608&amp;"_"&amp;COUNTIF($B$2:B1608,B1608)</f>
        <v>2948_10</v>
      </c>
      <c r="B1608" s="195">
        <v>2948</v>
      </c>
      <c r="F1608" s="189">
        <v>50</v>
      </c>
      <c r="G1608" s="197" t="s">
        <v>833</v>
      </c>
    </row>
    <row r="1609" spans="1:13">
      <c r="A1609" s="186" t="str">
        <f>B1609&amp;"_"&amp;COUNTIF($B$2:B1609,B1609)</f>
        <v>2948_11</v>
      </c>
      <c r="B1609" s="195">
        <v>2948</v>
      </c>
      <c r="F1609" s="189">
        <v>10</v>
      </c>
      <c r="G1609" s="197" t="s">
        <v>834</v>
      </c>
    </row>
    <row r="1610" spans="1:13">
      <c r="A1610" s="186" t="str">
        <f>B1610&amp;"_"&amp;COUNTIF($B$2:B1610,B1610)</f>
        <v>2948_12</v>
      </c>
      <c r="B1610" s="195">
        <v>2948</v>
      </c>
      <c r="F1610" s="189">
        <v>80</v>
      </c>
      <c r="G1610" s="197" t="s">
        <v>835</v>
      </c>
    </row>
    <row r="1611" spans="1:13">
      <c r="A1611" s="186" t="str">
        <f>B1611&amp;"_"&amp;COUNTIF($B$2:B1611,B1611)</f>
        <v>2948_13</v>
      </c>
      <c r="B1611" s="195">
        <v>2948</v>
      </c>
      <c r="C1611" s="195">
        <v>18</v>
      </c>
      <c r="D1611" s="195" t="s">
        <v>836</v>
      </c>
      <c r="F1611" s="189">
        <v>5</v>
      </c>
      <c r="G1611" s="197" t="s">
        <v>837</v>
      </c>
      <c r="J1611" s="191">
        <v>39875</v>
      </c>
      <c r="K1611" s="195" t="s">
        <v>27</v>
      </c>
    </row>
    <row r="1612" spans="1:13">
      <c r="A1612" s="186" t="str">
        <f>B1612&amp;"_"&amp;COUNTIF($B$2:B1612,B1612)</f>
        <v>2949_1</v>
      </c>
      <c r="B1612" s="195">
        <v>2949</v>
      </c>
      <c r="C1612" s="195">
        <v>10</v>
      </c>
      <c r="D1612" s="195">
        <v>43557</v>
      </c>
      <c r="E1612" s="195">
        <v>15075100</v>
      </c>
      <c r="F1612" s="189">
        <v>1</v>
      </c>
      <c r="G1612" s="197" t="s">
        <v>838</v>
      </c>
      <c r="J1612" s="191">
        <v>39875</v>
      </c>
      <c r="K1612" s="195" t="s">
        <v>27</v>
      </c>
      <c r="M1612" s="192">
        <v>750</v>
      </c>
    </row>
    <row r="1613" spans="1:13">
      <c r="A1613" s="186" t="str">
        <f>B1613&amp;"_"&amp;COUNTIF($B$2:B1613,B1613)</f>
        <v>2950_1</v>
      </c>
      <c r="B1613" s="195">
        <v>2950</v>
      </c>
      <c r="C1613" s="187"/>
      <c r="D1613" s="190"/>
      <c r="E1613" s="187" t="s">
        <v>19</v>
      </c>
      <c r="F1613" s="189">
        <v>8</v>
      </c>
      <c r="G1613" s="190" t="s">
        <v>241</v>
      </c>
    </row>
    <row r="1614" spans="1:13">
      <c r="A1614" s="186" t="str">
        <f>B1614&amp;"_"&amp;COUNTIF($B$2:B1614,B1614)</f>
        <v>2950_2</v>
      </c>
      <c r="B1614" s="195">
        <v>2950</v>
      </c>
      <c r="E1614" s="187" t="s">
        <v>22</v>
      </c>
      <c r="F1614" s="189">
        <v>8</v>
      </c>
      <c r="G1614" s="190" t="s">
        <v>242</v>
      </c>
    </row>
    <row r="1615" spans="1:13">
      <c r="A1615" s="186" t="str">
        <f>B1615&amp;"_"&amp;COUNTIF($B$2:B1615,B1615)</f>
        <v>2950_3</v>
      </c>
      <c r="B1615" s="195">
        <v>2950</v>
      </c>
      <c r="E1615" s="187" t="s">
        <v>39</v>
      </c>
      <c r="F1615" s="189">
        <v>4</v>
      </c>
      <c r="G1615" s="190" t="s">
        <v>262</v>
      </c>
    </row>
    <row r="1616" spans="1:13">
      <c r="A1616" s="186" t="str">
        <f>B1616&amp;"_"&amp;COUNTIF($B$2:B1616,B1616)</f>
        <v>2950_4</v>
      </c>
      <c r="B1616" s="195">
        <v>2950</v>
      </c>
      <c r="E1616" s="187" t="s">
        <v>41</v>
      </c>
      <c r="F1616" s="189">
        <v>4</v>
      </c>
      <c r="G1616" s="190" t="s">
        <v>263</v>
      </c>
    </row>
    <row r="1617" spans="1:12">
      <c r="A1617" s="186" t="str">
        <f>B1617&amp;"_"&amp;COUNTIF($B$2:B1617,B1617)</f>
        <v>2950_5</v>
      </c>
      <c r="B1617" s="195">
        <v>2950</v>
      </c>
      <c r="E1617" s="187" t="s">
        <v>15</v>
      </c>
      <c r="F1617" s="189">
        <v>4</v>
      </c>
      <c r="G1617" s="190" t="s">
        <v>275</v>
      </c>
      <c r="I1617" s="200"/>
    </row>
    <row r="1618" spans="1:12">
      <c r="A1618" s="186" t="str">
        <f>B1618&amp;"_"&amp;COUNTIF($B$2:B1618,B1618)</f>
        <v>2950_6</v>
      </c>
      <c r="B1618" s="195">
        <v>2950</v>
      </c>
      <c r="C1618" s="195">
        <v>1</v>
      </c>
      <c r="D1618" s="195" t="s">
        <v>626</v>
      </c>
      <c r="E1618" s="187" t="s">
        <v>17</v>
      </c>
      <c r="F1618" s="189">
        <v>4</v>
      </c>
      <c r="G1618" s="190" t="s">
        <v>277</v>
      </c>
      <c r="H1618" s="195">
        <v>8</v>
      </c>
      <c r="I1618" s="200"/>
      <c r="J1618" s="191">
        <v>39875</v>
      </c>
      <c r="K1618" s="195" t="s">
        <v>27</v>
      </c>
    </row>
    <row r="1619" spans="1:12">
      <c r="A1619" s="186" t="str">
        <f>B1619&amp;"_"&amp;COUNTIF($B$2:B1619,B1619)</f>
        <v>2951_1</v>
      </c>
      <c r="B1619" s="195">
        <v>2951</v>
      </c>
      <c r="F1619" s="189">
        <v>1</v>
      </c>
      <c r="G1619" s="197" t="s">
        <v>359</v>
      </c>
      <c r="I1619" s="200"/>
    </row>
    <row r="1620" spans="1:12">
      <c r="A1620" s="186" t="str">
        <f>B1620&amp;"_"&amp;COUNTIF($B$2:B1620,B1620)</f>
        <v>2951_2</v>
      </c>
      <c r="B1620" s="195">
        <v>2951</v>
      </c>
      <c r="C1620" s="195">
        <v>7</v>
      </c>
      <c r="F1620" s="189">
        <v>8</v>
      </c>
      <c r="G1620" s="197" t="s">
        <v>358</v>
      </c>
      <c r="H1620" s="195">
        <v>1</v>
      </c>
      <c r="I1620" s="200"/>
      <c r="J1620" s="191">
        <v>39877</v>
      </c>
      <c r="K1620" s="195" t="s">
        <v>27</v>
      </c>
    </row>
    <row r="1621" spans="1:12">
      <c r="A1621" s="186" t="str">
        <f>B1621&amp;"_"&amp;COUNTIF($B$2:B1621,B1621)</f>
        <v>2952_1</v>
      </c>
      <c r="B1621" s="195">
        <v>2952</v>
      </c>
      <c r="C1621" s="195">
        <v>2</v>
      </c>
      <c r="D1621" s="195">
        <v>340050998</v>
      </c>
      <c r="F1621" s="189">
        <v>3</v>
      </c>
      <c r="G1621" s="197" t="s">
        <v>108</v>
      </c>
      <c r="H1621" s="195">
        <v>4</v>
      </c>
      <c r="J1621" s="191">
        <v>39884</v>
      </c>
      <c r="K1621" s="195" t="s">
        <v>27</v>
      </c>
    </row>
    <row r="1622" spans="1:12">
      <c r="A1622" s="186" t="str">
        <f>B1622&amp;"_"&amp;COUNTIF($B$2:B1622,B1622)</f>
        <v>2952A_1</v>
      </c>
      <c r="B1622" s="195" t="s">
        <v>839</v>
      </c>
      <c r="C1622" s="195">
        <v>10</v>
      </c>
      <c r="D1622" s="195">
        <v>43605</v>
      </c>
      <c r="E1622" s="195">
        <v>13021000</v>
      </c>
      <c r="F1622" s="189">
        <v>100</v>
      </c>
      <c r="G1622" s="197" t="s">
        <v>840</v>
      </c>
      <c r="H1622" s="195">
        <v>2</v>
      </c>
      <c r="J1622" s="191">
        <v>39882</v>
      </c>
      <c r="K1622" s="195" t="s">
        <v>27</v>
      </c>
    </row>
    <row r="1623" spans="1:12">
      <c r="A1623" s="186" t="str">
        <f>B1623&amp;"_"&amp;COUNTIF($B$2:B1623,B1623)</f>
        <v>2953_1</v>
      </c>
      <c r="B1623" s="195">
        <v>2953</v>
      </c>
      <c r="C1623" s="195">
        <v>3</v>
      </c>
      <c r="D1623" s="195" t="s">
        <v>817</v>
      </c>
      <c r="E1623" s="195" t="s">
        <v>71</v>
      </c>
      <c r="F1623" s="189">
        <v>300</v>
      </c>
      <c r="G1623" s="197" t="s">
        <v>72</v>
      </c>
      <c r="H1623" s="195">
        <v>2</v>
      </c>
      <c r="I1623" s="195">
        <v>2400</v>
      </c>
      <c r="J1623" s="191">
        <v>39888</v>
      </c>
      <c r="K1623" s="195" t="s">
        <v>73</v>
      </c>
      <c r="L1623" s="195" t="s">
        <v>74</v>
      </c>
    </row>
    <row r="1624" spans="1:12">
      <c r="A1624" s="186" t="str">
        <f>B1624&amp;"_"&amp;COUNTIF($B$2:B1624,B1624)</f>
        <v>2954_1</v>
      </c>
      <c r="B1624" s="195">
        <v>2954</v>
      </c>
      <c r="E1624" s="195">
        <v>500032754</v>
      </c>
      <c r="F1624" s="189">
        <v>11</v>
      </c>
      <c r="G1624" s="197" t="s">
        <v>841</v>
      </c>
    </row>
    <row r="1625" spans="1:12">
      <c r="A1625" s="186" t="str">
        <f>B1625&amp;"_"&amp;COUNTIF($B$2:B1625,B1625)</f>
        <v>2954_2</v>
      </c>
      <c r="B1625" s="195">
        <v>2954</v>
      </c>
      <c r="C1625" s="195">
        <v>5</v>
      </c>
      <c r="D1625" s="195" t="s">
        <v>842</v>
      </c>
      <c r="E1625" s="195">
        <v>500032755</v>
      </c>
      <c r="F1625" s="189">
        <v>6</v>
      </c>
      <c r="G1625" s="197" t="s">
        <v>843</v>
      </c>
      <c r="H1625" s="195">
        <v>7</v>
      </c>
      <c r="I1625" s="195">
        <v>15500</v>
      </c>
      <c r="J1625" s="191" t="s">
        <v>844</v>
      </c>
      <c r="K1625" s="195" t="s">
        <v>845</v>
      </c>
      <c r="L1625" s="195" t="s">
        <v>74</v>
      </c>
    </row>
    <row r="1626" spans="1:12">
      <c r="A1626" s="186" t="str">
        <f>B1626&amp;"_"&amp;COUNTIF($B$2:B1626,B1626)</f>
        <v>2955_1</v>
      </c>
      <c r="B1626" s="195">
        <v>2955</v>
      </c>
      <c r="F1626" s="189">
        <v>2250</v>
      </c>
      <c r="G1626" s="197" t="s">
        <v>804</v>
      </c>
    </row>
    <row r="1627" spans="1:12">
      <c r="A1627" s="186" t="str">
        <f>B1627&amp;"_"&amp;COUNTIF($B$2:B1627,B1627)</f>
        <v>2955_2</v>
      </c>
      <c r="B1627" s="195">
        <v>2955</v>
      </c>
      <c r="F1627" s="189">
        <v>9</v>
      </c>
      <c r="G1627" s="197" t="s">
        <v>803</v>
      </c>
    </row>
    <row r="1628" spans="1:12">
      <c r="A1628" s="186" t="str">
        <f>B1628&amp;"_"&amp;COUNTIF($B$2:B1628,B1628)</f>
        <v>2955_3</v>
      </c>
      <c r="B1628" s="195">
        <v>2955</v>
      </c>
      <c r="F1628" s="189">
        <v>25</v>
      </c>
      <c r="G1628" s="197" t="s">
        <v>802</v>
      </c>
    </row>
    <row r="1629" spans="1:12">
      <c r="A1629" s="186" t="str">
        <f>B1629&amp;"_"&amp;COUNTIF($B$2:B1629,B1629)</f>
        <v>2955_4</v>
      </c>
      <c r="B1629" s="195">
        <v>2955</v>
      </c>
      <c r="F1629" s="189">
        <v>30</v>
      </c>
      <c r="G1629" s="197" t="s">
        <v>846</v>
      </c>
    </row>
    <row r="1630" spans="1:12">
      <c r="A1630" s="186" t="str">
        <f>B1630&amp;"_"&amp;COUNTIF($B$2:B1630,B1630)</f>
        <v>2955_5</v>
      </c>
      <c r="B1630" s="195">
        <v>2955</v>
      </c>
      <c r="F1630" s="189">
        <v>15</v>
      </c>
      <c r="G1630" s="197" t="s">
        <v>847</v>
      </c>
    </row>
    <row r="1631" spans="1:12">
      <c r="A1631" s="186" t="str">
        <f>B1631&amp;"_"&amp;COUNTIF($B$2:B1631,B1631)</f>
        <v>2955_6</v>
      </c>
      <c r="B1631" s="195">
        <v>2955</v>
      </c>
      <c r="F1631" s="189">
        <v>7.5</v>
      </c>
      <c r="G1631" s="197" t="s">
        <v>848</v>
      </c>
    </row>
    <row r="1632" spans="1:12">
      <c r="A1632" s="186" t="str">
        <f>B1632&amp;"_"&amp;COUNTIF($B$2:B1632,B1632)</f>
        <v>2955_7</v>
      </c>
      <c r="B1632" s="195">
        <v>2955</v>
      </c>
      <c r="F1632" s="189">
        <v>7.5</v>
      </c>
      <c r="G1632" s="197" t="s">
        <v>849</v>
      </c>
    </row>
    <row r="1633" spans="1:11">
      <c r="A1633" s="186" t="str">
        <f>B1633&amp;"_"&amp;COUNTIF($B$2:B1633,B1633)</f>
        <v>2955_8</v>
      </c>
      <c r="B1633" s="195">
        <v>2955</v>
      </c>
      <c r="F1633" s="189">
        <v>7.5</v>
      </c>
      <c r="G1633" s="197" t="s">
        <v>821</v>
      </c>
    </row>
    <row r="1634" spans="1:11">
      <c r="A1634" s="186" t="str">
        <f>B1634&amp;"_"&amp;COUNTIF($B$2:B1634,B1634)</f>
        <v>2955_9</v>
      </c>
      <c r="B1634" s="195">
        <v>2955</v>
      </c>
      <c r="C1634" s="195">
        <v>21</v>
      </c>
      <c r="D1634" s="195">
        <v>200810452</v>
      </c>
      <c r="F1634" s="189">
        <v>1</v>
      </c>
      <c r="G1634" s="197" t="s">
        <v>782</v>
      </c>
      <c r="H1634" s="195">
        <v>6.5</v>
      </c>
      <c r="J1634" s="191">
        <v>39888</v>
      </c>
      <c r="K1634" s="195" t="s">
        <v>27</v>
      </c>
    </row>
    <row r="1635" spans="1:11">
      <c r="A1635" s="186" t="str">
        <f>B1635&amp;"_"&amp;COUNTIF($B$2:B1635,B1635)</f>
        <v>2956_1</v>
      </c>
      <c r="B1635" s="195">
        <v>2956</v>
      </c>
      <c r="F1635" s="189">
        <v>2250</v>
      </c>
      <c r="G1635" s="197" t="s">
        <v>804</v>
      </c>
    </row>
    <row r="1636" spans="1:11">
      <c r="A1636" s="186" t="str">
        <f>B1636&amp;"_"&amp;COUNTIF($B$2:B1636,B1636)</f>
        <v>2956_2</v>
      </c>
      <c r="B1636" s="195">
        <v>2956</v>
      </c>
      <c r="F1636" s="189">
        <v>9</v>
      </c>
      <c r="G1636" s="197" t="s">
        <v>803</v>
      </c>
    </row>
    <row r="1637" spans="1:11">
      <c r="A1637" s="186" t="str">
        <f>B1637&amp;"_"&amp;COUNTIF($B$2:B1637,B1637)</f>
        <v>2956_3</v>
      </c>
      <c r="B1637" s="195">
        <v>2956</v>
      </c>
      <c r="F1637" s="189">
        <v>25</v>
      </c>
      <c r="G1637" s="197" t="s">
        <v>802</v>
      </c>
    </row>
    <row r="1638" spans="1:11">
      <c r="A1638" s="186" t="str">
        <f>B1638&amp;"_"&amp;COUNTIF($B$2:B1638,B1638)</f>
        <v>2956_4</v>
      </c>
      <c r="B1638" s="195">
        <v>2956</v>
      </c>
      <c r="F1638" s="189">
        <v>30</v>
      </c>
      <c r="G1638" s="197" t="s">
        <v>846</v>
      </c>
    </row>
    <row r="1639" spans="1:11">
      <c r="A1639" s="186" t="str">
        <f>B1639&amp;"_"&amp;COUNTIF($B$2:B1639,B1639)</f>
        <v>2956_5</v>
      </c>
      <c r="B1639" s="195">
        <v>2956</v>
      </c>
      <c r="F1639" s="189">
        <v>15</v>
      </c>
      <c r="G1639" s="197" t="s">
        <v>847</v>
      </c>
    </row>
    <row r="1640" spans="1:11">
      <c r="A1640" s="186" t="str">
        <f>B1640&amp;"_"&amp;COUNTIF($B$2:B1640,B1640)</f>
        <v>2956_6</v>
      </c>
      <c r="B1640" s="195">
        <v>2956</v>
      </c>
      <c r="F1640" s="189">
        <v>7.5</v>
      </c>
      <c r="G1640" s="197" t="s">
        <v>848</v>
      </c>
    </row>
    <row r="1641" spans="1:11">
      <c r="A1641" s="186" t="str">
        <f>B1641&amp;"_"&amp;COUNTIF($B$2:B1641,B1641)</f>
        <v>2956_7</v>
      </c>
      <c r="B1641" s="195">
        <v>2956</v>
      </c>
      <c r="F1641" s="189">
        <v>7.5</v>
      </c>
      <c r="G1641" s="197" t="s">
        <v>849</v>
      </c>
    </row>
    <row r="1642" spans="1:11">
      <c r="A1642" s="186" t="str">
        <f>B1642&amp;"_"&amp;COUNTIF($B$2:B1642,B1642)</f>
        <v>2956_8</v>
      </c>
      <c r="B1642" s="195">
        <v>2956</v>
      </c>
      <c r="F1642" s="189">
        <v>7.5</v>
      </c>
      <c r="G1642" s="197" t="s">
        <v>821</v>
      </c>
    </row>
    <row r="1643" spans="1:11">
      <c r="A1643" s="186" t="str">
        <f>B1643&amp;"_"&amp;COUNTIF($B$2:B1643,B1643)</f>
        <v>2956_9</v>
      </c>
      <c r="B1643" s="195">
        <v>2956</v>
      </c>
      <c r="C1643" s="195">
        <v>21</v>
      </c>
      <c r="D1643" s="195">
        <v>200810455</v>
      </c>
      <c r="F1643" s="189">
        <v>1</v>
      </c>
      <c r="G1643" s="197" t="s">
        <v>782</v>
      </c>
      <c r="H1643" s="195">
        <v>6.5</v>
      </c>
      <c r="J1643" s="191">
        <v>39888</v>
      </c>
      <c r="K1643" s="195" t="s">
        <v>27</v>
      </c>
    </row>
    <row r="1644" spans="1:11">
      <c r="A1644" s="186" t="str">
        <f>B1644&amp;"_"&amp;COUNTIF($B$2:B1644,B1644)</f>
        <v>2957_1</v>
      </c>
      <c r="B1644" s="195">
        <v>2957</v>
      </c>
      <c r="F1644" s="189">
        <v>10</v>
      </c>
      <c r="G1644" s="197" t="s">
        <v>803</v>
      </c>
    </row>
    <row r="1645" spans="1:11">
      <c r="A1645" s="186" t="str">
        <f>B1645&amp;"_"&amp;COUNTIF($B$2:B1645,B1645)</f>
        <v>2957_2</v>
      </c>
      <c r="B1645" s="195">
        <v>2957</v>
      </c>
      <c r="F1645" s="189">
        <v>2</v>
      </c>
      <c r="G1645" s="197" t="s">
        <v>820</v>
      </c>
    </row>
    <row r="1646" spans="1:11">
      <c r="A1646" s="186" t="str">
        <f>B1646&amp;"_"&amp;COUNTIF($B$2:B1646,B1646)</f>
        <v>2957_3</v>
      </c>
      <c r="B1646" s="195">
        <v>2957</v>
      </c>
      <c r="F1646" s="189">
        <v>2000</v>
      </c>
      <c r="G1646" s="197" t="s">
        <v>804</v>
      </c>
    </row>
    <row r="1647" spans="1:11">
      <c r="A1647" s="186" t="str">
        <f>B1647&amp;"_"&amp;COUNTIF($B$2:B1647,B1647)</f>
        <v>2957_4</v>
      </c>
      <c r="B1647" s="195">
        <v>2957</v>
      </c>
      <c r="C1647" s="195">
        <v>18</v>
      </c>
      <c r="D1647" s="195" t="s">
        <v>850</v>
      </c>
      <c r="F1647" s="189">
        <v>8</v>
      </c>
      <c r="G1647" s="197" t="s">
        <v>806</v>
      </c>
      <c r="H1647" s="195">
        <v>6</v>
      </c>
      <c r="J1647" s="191">
        <v>39888</v>
      </c>
      <c r="K1647" s="195" t="s">
        <v>27</v>
      </c>
    </row>
    <row r="1648" spans="1:11">
      <c r="A1648" s="186" t="str">
        <f>B1648&amp;"_"&amp;COUNTIF($B$2:B1648,B1648)</f>
        <v>2958_1</v>
      </c>
      <c r="B1648" s="195">
        <v>2958</v>
      </c>
      <c r="C1648" s="187"/>
      <c r="D1648" s="190"/>
      <c r="E1648" s="187" t="s">
        <v>19</v>
      </c>
      <c r="F1648" s="189">
        <v>4</v>
      </c>
      <c r="G1648" s="190" t="s">
        <v>241</v>
      </c>
    </row>
    <row r="1649" spans="1:11">
      <c r="A1649" s="186" t="str">
        <f>B1649&amp;"_"&amp;COUNTIF($B$2:B1649,B1649)</f>
        <v>2958_2</v>
      </c>
      <c r="B1649" s="195">
        <v>2958</v>
      </c>
      <c r="E1649" s="187" t="s">
        <v>22</v>
      </c>
      <c r="F1649" s="189">
        <v>4</v>
      </c>
      <c r="G1649" s="190" t="s">
        <v>242</v>
      </c>
    </row>
    <row r="1650" spans="1:11">
      <c r="A1650" s="186" t="str">
        <f>B1650&amp;"_"&amp;COUNTIF($B$2:B1650,B1650)</f>
        <v>2958_3</v>
      </c>
      <c r="B1650" s="195">
        <v>2958</v>
      </c>
      <c r="E1650" s="187" t="s">
        <v>39</v>
      </c>
      <c r="F1650" s="189">
        <v>4</v>
      </c>
      <c r="G1650" s="190" t="s">
        <v>262</v>
      </c>
    </row>
    <row r="1651" spans="1:11">
      <c r="A1651" s="186" t="str">
        <f>B1651&amp;"_"&amp;COUNTIF($B$2:B1651,B1651)</f>
        <v>2958_4</v>
      </c>
      <c r="B1651" s="195">
        <v>2958</v>
      </c>
      <c r="E1651" s="187" t="s">
        <v>41</v>
      </c>
      <c r="F1651" s="189">
        <v>4</v>
      </c>
      <c r="G1651" s="190" t="s">
        <v>263</v>
      </c>
    </row>
    <row r="1652" spans="1:11">
      <c r="A1652" s="186" t="str">
        <f>B1652&amp;"_"&amp;COUNTIF($B$2:B1652,B1652)</f>
        <v>2958_5</v>
      </c>
      <c r="B1652" s="195">
        <v>2958</v>
      </c>
      <c r="E1652" s="187" t="s">
        <v>15</v>
      </c>
      <c r="F1652" s="189">
        <v>3</v>
      </c>
      <c r="G1652" s="190" t="s">
        <v>275</v>
      </c>
      <c r="I1652" s="200"/>
    </row>
    <row r="1653" spans="1:11">
      <c r="A1653" s="186" t="str">
        <f>B1653&amp;"_"&amp;COUNTIF($B$2:B1653,B1653)</f>
        <v>2958_6</v>
      </c>
      <c r="B1653" s="195">
        <v>2958</v>
      </c>
      <c r="E1653" s="187" t="s">
        <v>17</v>
      </c>
      <c r="F1653" s="189">
        <v>2</v>
      </c>
      <c r="G1653" s="190" t="s">
        <v>277</v>
      </c>
      <c r="I1653" s="200"/>
    </row>
    <row r="1654" spans="1:11">
      <c r="A1654" s="186" t="str">
        <f>B1654&amp;"_"&amp;COUNTIF($B$2:B1654,B1654)</f>
        <v>2958_7</v>
      </c>
      <c r="B1654" s="195">
        <v>2958</v>
      </c>
      <c r="E1654" s="187" t="s">
        <v>493</v>
      </c>
      <c r="F1654" s="189">
        <v>2</v>
      </c>
      <c r="G1654" s="190" t="s">
        <v>494</v>
      </c>
    </row>
    <row r="1655" spans="1:11">
      <c r="A1655" s="186" t="str">
        <f>B1655&amp;"_"&amp;COUNTIF($B$2:B1655,B1655)</f>
        <v>2958_8</v>
      </c>
      <c r="B1655" s="195">
        <v>2958</v>
      </c>
      <c r="C1655" s="195">
        <v>1</v>
      </c>
      <c r="D1655" s="195" t="s">
        <v>626</v>
      </c>
      <c r="E1655" s="187" t="s">
        <v>495</v>
      </c>
      <c r="F1655" s="189">
        <v>2</v>
      </c>
      <c r="G1655" s="190" t="s">
        <v>496</v>
      </c>
      <c r="H1655" s="195">
        <v>7</v>
      </c>
      <c r="I1655" s="200"/>
      <c r="J1655" s="191">
        <v>39890</v>
      </c>
      <c r="K1655" s="195" t="s">
        <v>27</v>
      </c>
    </row>
    <row r="1656" spans="1:11">
      <c r="A1656" s="186" t="str">
        <f>B1656&amp;"_"&amp;COUNTIF($B$2:B1656,B1656)</f>
        <v>2959_1</v>
      </c>
      <c r="B1656" s="195">
        <v>2959</v>
      </c>
      <c r="C1656" s="195">
        <v>10</v>
      </c>
      <c r="D1656" s="195">
        <v>43800</v>
      </c>
      <c r="E1656" s="187" t="s">
        <v>851</v>
      </c>
      <c r="F1656" s="189">
        <v>6</v>
      </c>
      <c r="G1656" s="190" t="s">
        <v>852</v>
      </c>
      <c r="J1656" s="191">
        <v>39890</v>
      </c>
      <c r="K1656" s="195" t="s">
        <v>27</v>
      </c>
    </row>
    <row r="1657" spans="1:11">
      <c r="A1657" s="186" t="str">
        <f>B1657&amp;"_"&amp;COUNTIF($B$2:B1657,B1657)</f>
        <v>2960_1</v>
      </c>
      <c r="B1657" s="195">
        <v>2960</v>
      </c>
      <c r="E1657" s="187"/>
      <c r="F1657" s="189">
        <v>5</v>
      </c>
      <c r="G1657" s="190" t="s">
        <v>535</v>
      </c>
    </row>
    <row r="1658" spans="1:11">
      <c r="A1658" s="186" t="str">
        <f>B1658&amp;"_"&amp;COUNTIF($B$2:B1658,B1658)</f>
        <v>2960_2</v>
      </c>
      <c r="B1658" s="195">
        <v>2960</v>
      </c>
      <c r="C1658" s="195">
        <v>1</v>
      </c>
      <c r="E1658" s="187"/>
      <c r="F1658" s="189">
        <v>5</v>
      </c>
      <c r="G1658" s="190" t="s">
        <v>478</v>
      </c>
      <c r="H1658" s="195">
        <v>1</v>
      </c>
      <c r="J1658" s="191">
        <v>39891</v>
      </c>
      <c r="K1658" s="195" t="s">
        <v>27</v>
      </c>
    </row>
    <row r="1659" spans="1:11">
      <c r="A1659" s="186" t="str">
        <f>B1659&amp;"_"&amp;COUNTIF($B$2:B1659,B1659)</f>
        <v>2961_1</v>
      </c>
      <c r="B1659" s="195">
        <v>2961</v>
      </c>
      <c r="F1659" s="189">
        <v>6</v>
      </c>
      <c r="G1659" s="197" t="s">
        <v>359</v>
      </c>
      <c r="I1659" s="200"/>
    </row>
    <row r="1660" spans="1:11">
      <c r="A1660" s="186" t="str">
        <f>B1660&amp;"_"&amp;COUNTIF($B$2:B1660,B1660)</f>
        <v>2961_2</v>
      </c>
      <c r="B1660" s="195">
        <v>2961</v>
      </c>
      <c r="C1660" s="195">
        <v>7</v>
      </c>
      <c r="F1660" s="189">
        <v>6</v>
      </c>
      <c r="G1660" s="197" t="s">
        <v>358</v>
      </c>
      <c r="H1660" s="195">
        <v>1</v>
      </c>
      <c r="I1660" s="200"/>
      <c r="J1660" s="191">
        <v>39891</v>
      </c>
      <c r="K1660" s="195" t="s">
        <v>27</v>
      </c>
    </row>
    <row r="1661" spans="1:11">
      <c r="A1661" s="186" t="str">
        <f>B1661&amp;"_"&amp;COUNTIF($B$2:B1661,B1661)</f>
        <v>2962_1</v>
      </c>
      <c r="B1661" s="195">
        <v>2962</v>
      </c>
      <c r="C1661" s="195">
        <v>1</v>
      </c>
      <c r="D1661" s="195">
        <v>540015635</v>
      </c>
      <c r="F1661" s="189">
        <v>2</v>
      </c>
      <c r="G1661" s="197" t="s">
        <v>59</v>
      </c>
      <c r="H1661" s="195">
        <v>2</v>
      </c>
      <c r="J1661" s="191">
        <v>39892</v>
      </c>
      <c r="K1661" s="195" t="s">
        <v>27</v>
      </c>
    </row>
    <row r="1662" spans="1:11">
      <c r="A1662" s="186" t="str">
        <f>B1662&amp;"_"&amp;COUNTIF($B$2:B1662,B1662)</f>
        <v>2963_1</v>
      </c>
      <c r="B1662" s="195">
        <v>2963</v>
      </c>
      <c r="C1662" s="187"/>
      <c r="D1662" s="190"/>
      <c r="E1662" s="187" t="s">
        <v>19</v>
      </c>
      <c r="F1662" s="189">
        <v>4</v>
      </c>
      <c r="G1662" s="190" t="s">
        <v>241</v>
      </c>
    </row>
    <row r="1663" spans="1:11">
      <c r="A1663" s="186" t="str">
        <f>B1663&amp;"_"&amp;COUNTIF($B$2:B1663,B1663)</f>
        <v>2963_2</v>
      </c>
      <c r="B1663" s="195">
        <v>2963</v>
      </c>
      <c r="E1663" s="187" t="s">
        <v>22</v>
      </c>
      <c r="F1663" s="189">
        <v>4</v>
      </c>
      <c r="G1663" s="190" t="s">
        <v>242</v>
      </c>
    </row>
    <row r="1664" spans="1:11">
      <c r="A1664" s="186" t="str">
        <f>B1664&amp;"_"&amp;COUNTIF($B$2:B1664,B1664)</f>
        <v>2963_3</v>
      </c>
      <c r="B1664" s="195">
        <v>2963</v>
      </c>
      <c r="E1664" s="187" t="s">
        <v>39</v>
      </c>
      <c r="F1664" s="189">
        <v>2</v>
      </c>
      <c r="G1664" s="190" t="s">
        <v>262</v>
      </c>
    </row>
    <row r="1665" spans="1:11">
      <c r="A1665" s="186" t="str">
        <f>B1665&amp;"_"&amp;COUNTIF($B$2:B1665,B1665)</f>
        <v>2963_4</v>
      </c>
      <c r="B1665" s="195">
        <v>2963</v>
      </c>
      <c r="E1665" s="187" t="s">
        <v>41</v>
      </c>
      <c r="F1665" s="189">
        <v>2</v>
      </c>
      <c r="G1665" s="190" t="s">
        <v>263</v>
      </c>
    </row>
    <row r="1666" spans="1:11">
      <c r="A1666" s="186" t="str">
        <f>B1666&amp;"_"&amp;COUNTIF($B$2:B1666,B1666)</f>
        <v>2963_5</v>
      </c>
      <c r="B1666" s="195">
        <v>2963</v>
      </c>
      <c r="E1666" s="187" t="s">
        <v>15</v>
      </c>
      <c r="F1666" s="189">
        <v>2</v>
      </c>
      <c r="G1666" s="190" t="s">
        <v>275</v>
      </c>
      <c r="I1666" s="200"/>
    </row>
    <row r="1667" spans="1:11">
      <c r="A1667" s="186" t="str">
        <f>B1667&amp;"_"&amp;COUNTIF($B$2:B1667,B1667)</f>
        <v>2963_6</v>
      </c>
      <c r="B1667" s="195">
        <v>2963</v>
      </c>
      <c r="C1667" s="195">
        <v>1</v>
      </c>
      <c r="D1667" s="195" t="s">
        <v>626</v>
      </c>
      <c r="E1667" s="187" t="s">
        <v>17</v>
      </c>
      <c r="F1667" s="189">
        <v>2</v>
      </c>
      <c r="G1667" s="190" t="s">
        <v>277</v>
      </c>
      <c r="H1667" s="195">
        <v>4</v>
      </c>
      <c r="I1667" s="200"/>
      <c r="J1667" s="191">
        <v>39892</v>
      </c>
      <c r="K1667" s="195" t="s">
        <v>27</v>
      </c>
    </row>
    <row r="1668" spans="1:11">
      <c r="A1668" s="186" t="str">
        <f>B1668&amp;"_"&amp;COUNTIF($B$2:B1668,B1668)</f>
        <v>2964_1</v>
      </c>
      <c r="B1668" s="195">
        <v>2964</v>
      </c>
      <c r="C1668" s="195">
        <v>10</v>
      </c>
      <c r="D1668" s="195">
        <v>43817</v>
      </c>
      <c r="E1668" s="195">
        <v>13021000</v>
      </c>
      <c r="F1668" s="189">
        <v>80</v>
      </c>
      <c r="G1668" s="197" t="s">
        <v>840</v>
      </c>
      <c r="H1668" s="195">
        <v>1</v>
      </c>
      <c r="J1668" s="191">
        <v>39892</v>
      </c>
      <c r="K1668" s="195" t="s">
        <v>27</v>
      </c>
    </row>
    <row r="1669" spans="1:11">
      <c r="A1669" s="186" t="str">
        <f>B1669&amp;"_"&amp;COUNTIF($B$2:B1669,B1669)</f>
        <v>2965_1</v>
      </c>
      <c r="B1669" s="195">
        <v>2965</v>
      </c>
      <c r="F1669" s="189">
        <v>1</v>
      </c>
      <c r="G1669" s="197" t="s">
        <v>824</v>
      </c>
    </row>
    <row r="1670" spans="1:11">
      <c r="A1670" s="186" t="str">
        <f>B1670&amp;"_"&amp;COUNTIF($B$2:B1670,B1670)</f>
        <v>2965_2</v>
      </c>
      <c r="B1670" s="195">
        <v>2965</v>
      </c>
      <c r="F1670" s="189">
        <v>1</v>
      </c>
      <c r="G1670" s="197" t="s">
        <v>825</v>
      </c>
    </row>
    <row r="1671" spans="1:11">
      <c r="A1671" s="186" t="str">
        <f>B1671&amp;"_"&amp;COUNTIF($B$2:B1671,B1671)</f>
        <v>2965_3</v>
      </c>
      <c r="B1671" s="195">
        <v>2965</v>
      </c>
      <c r="F1671" s="189">
        <v>1</v>
      </c>
      <c r="G1671" s="197" t="s">
        <v>826</v>
      </c>
    </row>
    <row r="1672" spans="1:11">
      <c r="A1672" s="186" t="str">
        <f>B1672&amp;"_"&amp;COUNTIF($B$2:B1672,B1672)</f>
        <v>2965_4</v>
      </c>
      <c r="B1672" s="195">
        <v>2965</v>
      </c>
      <c r="F1672" s="189">
        <v>4</v>
      </c>
      <c r="G1672" s="197" t="s">
        <v>827</v>
      </c>
    </row>
    <row r="1673" spans="1:11">
      <c r="A1673" s="186" t="str">
        <f>B1673&amp;"_"&amp;COUNTIF($B$2:B1673,B1673)</f>
        <v>2965_5</v>
      </c>
      <c r="B1673" s="195">
        <v>2965</v>
      </c>
      <c r="C1673" s="195">
        <v>21</v>
      </c>
      <c r="D1673" s="195" t="s">
        <v>853</v>
      </c>
      <c r="F1673" s="189">
        <v>1</v>
      </c>
      <c r="G1673" s="197" t="s">
        <v>828</v>
      </c>
      <c r="J1673" s="191">
        <v>39892</v>
      </c>
      <c r="K1673" s="195" t="s">
        <v>27</v>
      </c>
    </row>
    <row r="1674" spans="1:11">
      <c r="A1674" s="186" t="str">
        <f>B1674&amp;"_"&amp;COUNTIF($B$2:B1674,B1674)</f>
        <v>2966_1</v>
      </c>
      <c r="B1674" s="195">
        <v>2966</v>
      </c>
      <c r="F1674" s="189">
        <v>18</v>
      </c>
      <c r="G1674" s="197" t="s">
        <v>854</v>
      </c>
    </row>
    <row r="1675" spans="1:11">
      <c r="A1675" s="186" t="str">
        <f>B1675&amp;"_"&amp;COUNTIF($B$2:B1675,B1675)</f>
        <v>2966_2</v>
      </c>
      <c r="B1675" s="195">
        <v>2966</v>
      </c>
      <c r="F1675" s="189">
        <v>19</v>
      </c>
      <c r="G1675" s="197" t="s">
        <v>855</v>
      </c>
    </row>
    <row r="1676" spans="1:11">
      <c r="A1676" s="186" t="str">
        <f>B1676&amp;"_"&amp;COUNTIF($B$2:B1676,B1676)</f>
        <v>2966_3</v>
      </c>
      <c r="B1676" s="195">
        <v>2966</v>
      </c>
      <c r="F1676" s="189">
        <v>225</v>
      </c>
      <c r="G1676" s="197" t="s">
        <v>856</v>
      </c>
    </row>
    <row r="1677" spans="1:11">
      <c r="A1677" s="186" t="str">
        <f>B1677&amp;"_"&amp;COUNTIF($B$2:B1677,B1677)</f>
        <v>2966_4</v>
      </c>
      <c r="B1677" s="195">
        <v>2966</v>
      </c>
      <c r="F1677" s="189">
        <v>161</v>
      </c>
      <c r="G1677" s="197" t="s">
        <v>829</v>
      </c>
    </row>
    <row r="1678" spans="1:11">
      <c r="A1678" s="186" t="str">
        <f>B1678&amp;"_"&amp;COUNTIF($B$2:B1678,B1678)</f>
        <v>2966_5</v>
      </c>
      <c r="B1678" s="195">
        <v>2966</v>
      </c>
      <c r="F1678" s="189">
        <v>22</v>
      </c>
      <c r="G1678" s="197" t="s">
        <v>830</v>
      </c>
    </row>
    <row r="1679" spans="1:11">
      <c r="A1679" s="186" t="str">
        <f>B1679&amp;"_"&amp;COUNTIF($B$2:B1679,B1679)</f>
        <v>2966_6</v>
      </c>
      <c r="B1679" s="195">
        <v>2966</v>
      </c>
      <c r="F1679" s="189">
        <v>70</v>
      </c>
      <c r="G1679" s="197" t="s">
        <v>831</v>
      </c>
    </row>
    <row r="1680" spans="1:11">
      <c r="A1680" s="186" t="str">
        <f>B1680&amp;"_"&amp;COUNTIF($B$2:B1680,B1680)</f>
        <v>2966_7</v>
      </c>
      <c r="B1680" s="195">
        <v>2966</v>
      </c>
      <c r="F1680" s="189">
        <v>521</v>
      </c>
      <c r="G1680" s="197" t="s">
        <v>832</v>
      </c>
    </row>
    <row r="1681" spans="1:12">
      <c r="A1681" s="186" t="str">
        <f>B1681&amp;"_"&amp;COUNTIF($B$2:B1681,B1681)</f>
        <v>2966_8</v>
      </c>
      <c r="B1681" s="195">
        <v>2966</v>
      </c>
      <c r="F1681" s="189">
        <v>51</v>
      </c>
      <c r="G1681" s="197" t="s">
        <v>833</v>
      </c>
    </row>
    <row r="1682" spans="1:12">
      <c r="A1682" s="186" t="str">
        <f>B1682&amp;"_"&amp;COUNTIF($B$2:B1682,B1682)</f>
        <v>2966_9</v>
      </c>
      <c r="B1682" s="195">
        <v>2966</v>
      </c>
      <c r="F1682" s="189">
        <v>16</v>
      </c>
      <c r="G1682" s="197" t="s">
        <v>834</v>
      </c>
    </row>
    <row r="1683" spans="1:12">
      <c r="A1683" s="186" t="str">
        <f>B1683&amp;"_"&amp;COUNTIF($B$2:B1683,B1683)</f>
        <v>2966_10</v>
      </c>
      <c r="B1683" s="195">
        <v>2966</v>
      </c>
      <c r="F1683" s="189">
        <v>108</v>
      </c>
      <c r="G1683" s="197" t="s">
        <v>835</v>
      </c>
    </row>
    <row r="1684" spans="1:12">
      <c r="A1684" s="186" t="str">
        <f>B1684&amp;"_"&amp;COUNTIF($B$2:B1684,B1684)</f>
        <v>2966_11</v>
      </c>
      <c r="B1684" s="195">
        <v>2966</v>
      </c>
      <c r="C1684" s="195">
        <v>21</v>
      </c>
      <c r="D1684" s="195" t="s">
        <v>857</v>
      </c>
      <c r="F1684" s="189">
        <v>5</v>
      </c>
      <c r="G1684" s="197" t="s">
        <v>837</v>
      </c>
      <c r="J1684" s="191">
        <v>39892</v>
      </c>
      <c r="K1684" s="195" t="s">
        <v>27</v>
      </c>
    </row>
    <row r="1685" spans="1:12">
      <c r="A1685" s="186" t="str">
        <f>B1685&amp;"_"&amp;COUNTIF($B$2:B1685,B1685)</f>
        <v>2967_1</v>
      </c>
      <c r="B1685" s="195">
        <v>2967</v>
      </c>
      <c r="C1685" s="195">
        <v>1</v>
      </c>
      <c r="D1685" s="195">
        <v>540017368</v>
      </c>
      <c r="E1685" s="196">
        <v>1698.4</v>
      </c>
      <c r="G1685" s="197" t="s">
        <v>50</v>
      </c>
      <c r="J1685" s="191" t="s">
        <v>633</v>
      </c>
      <c r="K1685" s="195" t="s">
        <v>27</v>
      </c>
    </row>
    <row r="1686" spans="1:12">
      <c r="A1686" s="186" t="str">
        <f>B1686&amp;"_"&amp;COUNTIF($B$2:B1686,B1686)</f>
        <v>2968_1</v>
      </c>
      <c r="B1686" s="195">
        <v>2968</v>
      </c>
      <c r="F1686" s="189">
        <v>2</v>
      </c>
      <c r="G1686" s="197" t="s">
        <v>359</v>
      </c>
      <c r="I1686" s="200"/>
    </row>
    <row r="1687" spans="1:12">
      <c r="A1687" s="186" t="str">
        <f>B1687&amp;"_"&amp;COUNTIF($B$2:B1687,B1687)</f>
        <v>2968_2</v>
      </c>
      <c r="B1687" s="195">
        <v>2968</v>
      </c>
      <c r="C1687" s="195">
        <v>7</v>
      </c>
      <c r="F1687" s="189">
        <v>7</v>
      </c>
      <c r="G1687" s="197" t="s">
        <v>358</v>
      </c>
      <c r="H1687" s="195">
        <v>1</v>
      </c>
      <c r="I1687" s="200"/>
      <c r="J1687" s="191">
        <v>39898</v>
      </c>
      <c r="K1687" s="195" t="s">
        <v>27</v>
      </c>
    </row>
    <row r="1688" spans="1:12">
      <c r="A1688" s="186" t="str">
        <f>B1688&amp;"_"&amp;COUNTIF($B$2:B1688,B1688)</f>
        <v>2969_1</v>
      </c>
      <c r="B1688" s="195">
        <v>2969</v>
      </c>
      <c r="E1688" s="187" t="s">
        <v>493</v>
      </c>
      <c r="F1688" s="189">
        <v>2</v>
      </c>
      <c r="G1688" s="190" t="s">
        <v>494</v>
      </c>
    </row>
    <row r="1689" spans="1:12">
      <c r="A1689" s="186" t="str">
        <f>B1689&amp;"_"&amp;COUNTIF($B$2:B1689,B1689)</f>
        <v>2969_2</v>
      </c>
      <c r="B1689" s="195">
        <v>2969</v>
      </c>
      <c r="C1689" s="195">
        <v>1</v>
      </c>
      <c r="D1689" s="195" t="s">
        <v>626</v>
      </c>
      <c r="E1689" s="187" t="s">
        <v>495</v>
      </c>
      <c r="F1689" s="189">
        <v>2</v>
      </c>
      <c r="G1689" s="190" t="s">
        <v>496</v>
      </c>
      <c r="H1689" s="195">
        <v>1</v>
      </c>
      <c r="I1689" s="200"/>
      <c r="J1689" s="191">
        <v>39899</v>
      </c>
      <c r="K1689" s="195" t="s">
        <v>27</v>
      </c>
    </row>
    <row r="1690" spans="1:12">
      <c r="A1690" s="186" t="str">
        <f>B1690&amp;"_"&amp;COUNTIF($B$2:B1690,B1690)</f>
        <v>2970_1</v>
      </c>
      <c r="B1690" s="195">
        <v>2970</v>
      </c>
      <c r="C1690" s="195">
        <v>3</v>
      </c>
      <c r="D1690" s="195" t="s">
        <v>858</v>
      </c>
      <c r="E1690" s="195" t="s">
        <v>149</v>
      </c>
      <c r="F1690" s="189">
        <v>100</v>
      </c>
      <c r="G1690" s="197" t="s">
        <v>68</v>
      </c>
      <c r="H1690" s="195">
        <v>1</v>
      </c>
      <c r="I1690" s="195">
        <v>550</v>
      </c>
      <c r="J1690" s="191">
        <v>39902</v>
      </c>
      <c r="K1690" s="195" t="s">
        <v>73</v>
      </c>
      <c r="L1690" s="195" t="s">
        <v>74</v>
      </c>
    </row>
    <row r="1691" spans="1:12">
      <c r="A1691" s="186" t="str">
        <f>B1691&amp;"_"&amp;COUNTIF($B$2:B1691,B1691)</f>
        <v>2971_1</v>
      </c>
      <c r="B1691" s="195">
        <v>2971</v>
      </c>
      <c r="F1691" s="189">
        <v>5</v>
      </c>
      <c r="G1691" s="197" t="s">
        <v>359</v>
      </c>
      <c r="I1691" s="200"/>
    </row>
    <row r="1692" spans="1:12">
      <c r="A1692" s="186" t="str">
        <f>B1692&amp;"_"&amp;COUNTIF($B$2:B1692,B1692)</f>
        <v>2971_2</v>
      </c>
      <c r="B1692" s="195">
        <v>2971</v>
      </c>
      <c r="C1692" s="195">
        <v>7</v>
      </c>
      <c r="F1692" s="189">
        <v>5</v>
      </c>
      <c r="G1692" s="197" t="s">
        <v>358</v>
      </c>
      <c r="H1692" s="195">
        <v>1</v>
      </c>
      <c r="I1692" s="200"/>
      <c r="J1692" s="191">
        <v>39904</v>
      </c>
      <c r="K1692" s="195" t="s">
        <v>27</v>
      </c>
    </row>
    <row r="1693" spans="1:12">
      <c r="A1693" s="186" t="str">
        <f>B1693&amp;"_"&amp;COUNTIF($B$2:B1693,B1693)</f>
        <v>2972_1</v>
      </c>
      <c r="B1693" s="195">
        <v>2972</v>
      </c>
      <c r="C1693" s="195">
        <v>2</v>
      </c>
      <c r="D1693" s="195">
        <v>340050998</v>
      </c>
      <c r="F1693" s="189">
        <v>3</v>
      </c>
      <c r="G1693" s="197" t="s">
        <v>108</v>
      </c>
      <c r="H1693" s="195">
        <v>4</v>
      </c>
      <c r="J1693" s="191">
        <v>39906</v>
      </c>
      <c r="K1693" s="195" t="s">
        <v>27</v>
      </c>
    </row>
    <row r="1694" spans="1:12">
      <c r="A1694" s="186" t="str">
        <f>B1694&amp;"_"&amp;COUNTIF($B$2:B1694,B1694)</f>
        <v>2973_1</v>
      </c>
      <c r="B1694" s="195">
        <v>2973</v>
      </c>
      <c r="E1694" s="187" t="s">
        <v>39</v>
      </c>
      <c r="F1694" s="189">
        <v>6</v>
      </c>
      <c r="G1694" s="190" t="s">
        <v>262</v>
      </c>
    </row>
    <row r="1695" spans="1:12">
      <c r="A1695" s="186" t="str">
        <f>B1695&amp;"_"&amp;COUNTIF($B$2:B1695,B1695)</f>
        <v>2973_2</v>
      </c>
      <c r="B1695" s="195">
        <v>2973</v>
      </c>
      <c r="E1695" s="187" t="s">
        <v>41</v>
      </c>
      <c r="F1695" s="189">
        <v>6</v>
      </c>
      <c r="G1695" s="190" t="s">
        <v>263</v>
      </c>
    </row>
    <row r="1696" spans="1:12">
      <c r="A1696" s="186" t="str">
        <f>B1696&amp;"_"&amp;COUNTIF($B$2:B1696,B1696)</f>
        <v>2973_3</v>
      </c>
      <c r="B1696" s="195">
        <v>2973</v>
      </c>
      <c r="E1696" s="187" t="s">
        <v>493</v>
      </c>
      <c r="F1696" s="189">
        <v>2</v>
      </c>
      <c r="G1696" s="190" t="s">
        <v>494</v>
      </c>
    </row>
    <row r="1697" spans="1:12">
      <c r="A1697" s="186" t="str">
        <f>B1697&amp;"_"&amp;COUNTIF($B$2:B1697,B1697)</f>
        <v>2973_4</v>
      </c>
      <c r="B1697" s="195">
        <v>2973</v>
      </c>
      <c r="C1697" s="195">
        <v>1</v>
      </c>
      <c r="D1697" s="195" t="s">
        <v>626</v>
      </c>
      <c r="E1697" s="187" t="s">
        <v>495</v>
      </c>
      <c r="F1697" s="189">
        <v>2</v>
      </c>
      <c r="G1697" s="190" t="s">
        <v>496</v>
      </c>
      <c r="H1697" s="195">
        <v>4</v>
      </c>
      <c r="I1697" s="200"/>
      <c r="J1697" s="191">
        <v>39911</v>
      </c>
      <c r="K1697" s="195" t="s">
        <v>27</v>
      </c>
    </row>
    <row r="1698" spans="1:12">
      <c r="A1698" s="186" t="str">
        <f>B1698&amp;"_"&amp;COUNTIF($B$2:B1698,B1698)</f>
        <v>2974_1</v>
      </c>
      <c r="B1698" s="195">
        <v>2974</v>
      </c>
      <c r="C1698" s="195">
        <v>1</v>
      </c>
      <c r="D1698" s="195">
        <v>540015635</v>
      </c>
      <c r="F1698" s="189">
        <v>2</v>
      </c>
      <c r="G1698" s="197" t="s">
        <v>59</v>
      </c>
      <c r="H1698" s="195">
        <v>2</v>
      </c>
      <c r="J1698" s="191">
        <v>39911</v>
      </c>
      <c r="K1698" s="195" t="s">
        <v>27</v>
      </c>
    </row>
    <row r="1699" spans="1:12">
      <c r="A1699" s="186" t="str">
        <f>B1699&amp;"_"&amp;COUNTIF($B$2:B1699,B1699)</f>
        <v>2975_1</v>
      </c>
      <c r="B1699" s="195">
        <v>2975</v>
      </c>
      <c r="E1699" s="187" t="s">
        <v>64</v>
      </c>
      <c r="F1699" s="189">
        <v>192</v>
      </c>
      <c r="G1699" s="190" t="s">
        <v>65</v>
      </c>
    </row>
    <row r="1700" spans="1:12">
      <c r="A1700" s="186" t="str">
        <f>B1700&amp;"_"&amp;COUNTIF($B$2:B1700,B1700)</f>
        <v>2975_2</v>
      </c>
      <c r="B1700" s="195">
        <v>2975</v>
      </c>
      <c r="C1700" s="195">
        <v>1</v>
      </c>
      <c r="D1700" s="195" t="s">
        <v>859</v>
      </c>
      <c r="E1700" s="187" t="s">
        <v>62</v>
      </c>
      <c r="F1700" s="189">
        <v>328</v>
      </c>
      <c r="G1700" s="190" t="s">
        <v>63</v>
      </c>
      <c r="H1700" s="195">
        <v>6</v>
      </c>
      <c r="I1700" s="200"/>
      <c r="J1700" s="191">
        <v>39911</v>
      </c>
      <c r="K1700" s="195" t="s">
        <v>27</v>
      </c>
    </row>
    <row r="1701" spans="1:12">
      <c r="A1701" s="186" t="str">
        <f>B1701&amp;"_"&amp;COUNTIF($B$2:B1701,B1701)</f>
        <v>2976_1</v>
      </c>
      <c r="B1701" s="195">
        <v>2976</v>
      </c>
      <c r="C1701" s="195">
        <v>1</v>
      </c>
      <c r="D1701" s="195">
        <v>540023032</v>
      </c>
      <c r="E1701" s="187"/>
      <c r="F1701" s="189">
        <v>226</v>
      </c>
      <c r="G1701" s="190" t="s">
        <v>662</v>
      </c>
      <c r="H1701" s="195">
        <v>3</v>
      </c>
      <c r="J1701" s="191">
        <v>39911</v>
      </c>
      <c r="K1701" s="195" t="s">
        <v>27</v>
      </c>
    </row>
    <row r="1702" spans="1:12">
      <c r="A1702" s="186" t="str">
        <f>B1702&amp;"_"&amp;COUNTIF($B$2:B1702,B1702)</f>
        <v>2977_1</v>
      </c>
      <c r="B1702" s="195">
        <v>2977</v>
      </c>
      <c r="C1702" s="195">
        <v>2</v>
      </c>
      <c r="D1702" s="195">
        <v>340049614</v>
      </c>
      <c r="F1702" s="189">
        <v>13</v>
      </c>
      <c r="G1702" s="197" t="s">
        <v>442</v>
      </c>
      <c r="H1702" s="195">
        <v>1</v>
      </c>
      <c r="J1702" s="191">
        <v>39912</v>
      </c>
      <c r="K1702" s="195" t="s">
        <v>27</v>
      </c>
    </row>
    <row r="1703" spans="1:12">
      <c r="A1703" s="186" t="str">
        <f>B1703&amp;"_"&amp;COUNTIF($B$2:B1703,B1703)</f>
        <v>2978_1</v>
      </c>
      <c r="B1703" s="195">
        <v>2978</v>
      </c>
      <c r="C1703" s="195">
        <v>2</v>
      </c>
      <c r="D1703" s="195">
        <v>340051383</v>
      </c>
      <c r="F1703" s="189">
        <v>12</v>
      </c>
      <c r="G1703" s="197" t="s">
        <v>860</v>
      </c>
      <c r="H1703" s="195">
        <v>4</v>
      </c>
      <c r="J1703" s="191">
        <v>39912</v>
      </c>
      <c r="K1703" s="195" t="s">
        <v>27</v>
      </c>
    </row>
    <row r="1704" spans="1:12">
      <c r="A1704" s="186" t="str">
        <f>B1704&amp;"_"&amp;COUNTIF($B$2:B1704,B1704)</f>
        <v>2979_1</v>
      </c>
      <c r="B1704" s="195">
        <v>2979</v>
      </c>
      <c r="F1704" s="189">
        <v>47</v>
      </c>
      <c r="G1704" s="197" t="s">
        <v>861</v>
      </c>
    </row>
    <row r="1705" spans="1:12">
      <c r="A1705" s="186" t="str">
        <f>B1705&amp;"_"&amp;COUNTIF($B$2:B1705,B1705)</f>
        <v>2979_2</v>
      </c>
      <c r="B1705" s="195">
        <v>2979</v>
      </c>
      <c r="F1705" s="189">
        <v>42</v>
      </c>
      <c r="G1705" s="197" t="s">
        <v>862</v>
      </c>
    </row>
    <row r="1706" spans="1:12">
      <c r="A1706" s="186" t="str">
        <f>B1706&amp;"_"&amp;COUNTIF($B$2:B1706,B1706)</f>
        <v>2979_3</v>
      </c>
      <c r="B1706" s="195">
        <v>2979</v>
      </c>
      <c r="C1706" s="195">
        <v>26</v>
      </c>
      <c r="D1706" s="195" t="s">
        <v>863</v>
      </c>
      <c r="F1706" s="189">
        <v>1</v>
      </c>
      <c r="G1706" s="197" t="s">
        <v>864</v>
      </c>
      <c r="J1706" s="191">
        <v>39904</v>
      </c>
    </row>
    <row r="1707" spans="1:12">
      <c r="A1707" s="186" t="str">
        <f>B1707&amp;"_"&amp;COUNTIF($B$2:B1707,B1707)</f>
        <v>2980_1</v>
      </c>
      <c r="B1707" s="195">
        <v>2980</v>
      </c>
      <c r="F1707" s="189">
        <v>2</v>
      </c>
      <c r="G1707" s="197" t="s">
        <v>535</v>
      </c>
    </row>
    <row r="1708" spans="1:12">
      <c r="A1708" s="186" t="str">
        <f>B1708&amp;"_"&amp;COUNTIF($B$2:B1708,B1708)</f>
        <v>2980_2</v>
      </c>
      <c r="B1708" s="195">
        <v>2980</v>
      </c>
      <c r="C1708" s="195">
        <v>1</v>
      </c>
      <c r="D1708" s="195" t="s">
        <v>865</v>
      </c>
      <c r="F1708" s="189">
        <v>2</v>
      </c>
      <c r="G1708" s="197" t="s">
        <v>478</v>
      </c>
      <c r="H1708" s="195">
        <v>1</v>
      </c>
      <c r="J1708" s="191">
        <v>39924</v>
      </c>
      <c r="K1708" s="195" t="s">
        <v>27</v>
      </c>
    </row>
    <row r="1709" spans="1:12">
      <c r="A1709" s="186" t="str">
        <f>B1709&amp;"_"&amp;COUNTIF($B$2:B1709,B1709)</f>
        <v>2981_1</v>
      </c>
      <c r="B1709" s="195">
        <v>2981</v>
      </c>
      <c r="C1709" s="195">
        <v>4</v>
      </c>
      <c r="D1709" s="195">
        <v>4500169874</v>
      </c>
      <c r="E1709" s="195">
        <v>33990</v>
      </c>
      <c r="F1709" s="189">
        <v>14</v>
      </c>
      <c r="G1709" s="197" t="s">
        <v>580</v>
      </c>
      <c r="H1709" s="195">
        <v>3.5</v>
      </c>
      <c r="I1709" s="200">
        <v>11500</v>
      </c>
      <c r="J1709" s="191">
        <v>39926</v>
      </c>
      <c r="K1709" s="195" t="s">
        <v>564</v>
      </c>
      <c r="L1709" s="195" t="s">
        <v>74</v>
      </c>
    </row>
    <row r="1710" spans="1:12">
      <c r="A1710" s="186" t="str">
        <f>B1710&amp;"_"&amp;COUNTIF($B$2:B1710,B1710)</f>
        <v>2982_1</v>
      </c>
      <c r="B1710" s="195">
        <v>2982</v>
      </c>
      <c r="C1710" s="195">
        <v>4</v>
      </c>
      <c r="D1710" s="195">
        <v>4500170101</v>
      </c>
      <c r="E1710" s="195">
        <v>32999</v>
      </c>
      <c r="F1710" s="189">
        <v>14</v>
      </c>
      <c r="G1710" s="197" t="s">
        <v>579</v>
      </c>
      <c r="H1710" s="195">
        <v>3.5</v>
      </c>
      <c r="I1710" s="200">
        <v>11500</v>
      </c>
      <c r="J1710" s="191">
        <v>39926</v>
      </c>
      <c r="K1710" s="195" t="s">
        <v>564</v>
      </c>
      <c r="L1710" s="195" t="s">
        <v>74</v>
      </c>
    </row>
    <row r="1711" spans="1:12">
      <c r="A1711" s="186" t="str">
        <f>B1711&amp;"_"&amp;COUNTIF($B$2:B1711,B1711)</f>
        <v>2983_1</v>
      </c>
      <c r="B1711" s="195">
        <v>2983</v>
      </c>
      <c r="F1711" s="189">
        <v>10</v>
      </c>
      <c r="G1711" s="197" t="s">
        <v>359</v>
      </c>
      <c r="I1711" s="200"/>
    </row>
    <row r="1712" spans="1:12">
      <c r="A1712" s="186" t="str">
        <f>B1712&amp;"_"&amp;COUNTIF($B$2:B1712,B1712)</f>
        <v>2983_2</v>
      </c>
      <c r="B1712" s="195">
        <v>2983</v>
      </c>
      <c r="C1712" s="195">
        <v>7</v>
      </c>
      <c r="F1712" s="189">
        <v>4</v>
      </c>
      <c r="G1712" s="197" t="s">
        <v>358</v>
      </c>
      <c r="H1712" s="195">
        <v>1</v>
      </c>
      <c r="I1712" s="200"/>
      <c r="J1712" s="191">
        <v>39931</v>
      </c>
      <c r="K1712" s="195" t="s">
        <v>27</v>
      </c>
    </row>
    <row r="1713" spans="1:12">
      <c r="A1713" s="186" t="str">
        <f>B1713&amp;"_"&amp;COUNTIF($B$2:B1713,B1713)</f>
        <v>2984_1</v>
      </c>
      <c r="B1713" s="195">
        <v>2984</v>
      </c>
      <c r="C1713" s="195">
        <v>1</v>
      </c>
      <c r="D1713" s="195">
        <v>540019224</v>
      </c>
      <c r="F1713" s="189">
        <v>120</v>
      </c>
      <c r="G1713" s="197" t="s">
        <v>57</v>
      </c>
      <c r="H1713" s="195">
        <v>2</v>
      </c>
      <c r="J1713" s="191">
        <v>39933</v>
      </c>
      <c r="K1713" s="195" t="s">
        <v>27</v>
      </c>
    </row>
    <row r="1714" spans="1:12">
      <c r="A1714" s="186" t="str">
        <f>B1714&amp;"_"&amp;COUNTIF($B$2:B1714,B1714)</f>
        <v>2985_1</v>
      </c>
      <c r="B1714" s="195">
        <v>2985</v>
      </c>
      <c r="F1714" s="189">
        <v>28</v>
      </c>
      <c r="G1714" s="197" t="s">
        <v>866</v>
      </c>
    </row>
    <row r="1715" spans="1:12">
      <c r="A1715" s="186" t="str">
        <f>B1715&amp;"_"&amp;COUNTIF($B$2:B1715,B1715)</f>
        <v>2985_2</v>
      </c>
      <c r="B1715" s="195">
        <v>2985</v>
      </c>
      <c r="F1715" s="189">
        <v>36</v>
      </c>
      <c r="G1715" s="197" t="s">
        <v>867</v>
      </c>
    </row>
    <row r="1716" spans="1:12">
      <c r="A1716" s="186" t="str">
        <f>B1716&amp;"_"&amp;COUNTIF($B$2:B1716,B1716)</f>
        <v>2985_3</v>
      </c>
      <c r="B1716" s="195">
        <v>2985</v>
      </c>
      <c r="C1716" s="195">
        <v>26</v>
      </c>
      <c r="D1716" s="195" t="s">
        <v>863</v>
      </c>
      <c r="F1716" s="189">
        <v>1</v>
      </c>
      <c r="G1716" s="197" t="s">
        <v>868</v>
      </c>
      <c r="J1716" s="191">
        <v>39934</v>
      </c>
    </row>
    <row r="1717" spans="1:12">
      <c r="A1717" s="186" t="str">
        <f>B1717&amp;"_"&amp;COUNTIF($B$2:B1717,B1717)</f>
        <v>2986_1</v>
      </c>
      <c r="B1717" s="195">
        <v>2986</v>
      </c>
      <c r="C1717" s="195">
        <v>4</v>
      </c>
      <c r="D1717" s="195">
        <v>4500169874</v>
      </c>
      <c r="E1717" s="195">
        <v>33990</v>
      </c>
      <c r="F1717" s="189">
        <v>26</v>
      </c>
      <c r="G1717" s="197" t="s">
        <v>580</v>
      </c>
      <c r="H1717" s="195">
        <v>6.5</v>
      </c>
      <c r="I1717" s="200">
        <v>21500</v>
      </c>
      <c r="J1717" s="191">
        <v>39937</v>
      </c>
      <c r="K1717" s="195" t="s">
        <v>564</v>
      </c>
      <c r="L1717" s="195" t="s">
        <v>74</v>
      </c>
    </row>
    <row r="1718" spans="1:12">
      <c r="A1718" s="186" t="str">
        <f>B1718&amp;"_"&amp;COUNTIF($B$2:B1718,B1718)</f>
        <v>2987_1</v>
      </c>
      <c r="B1718" s="195">
        <v>2987</v>
      </c>
      <c r="C1718" s="195">
        <v>4</v>
      </c>
      <c r="D1718" s="195">
        <v>4500170101</v>
      </c>
      <c r="E1718" s="195">
        <v>32999</v>
      </c>
      <c r="F1718" s="189">
        <v>26</v>
      </c>
      <c r="G1718" s="197" t="s">
        <v>579</v>
      </c>
      <c r="H1718" s="195">
        <v>6.5</v>
      </c>
      <c r="I1718" s="200">
        <v>21500</v>
      </c>
      <c r="J1718" s="191">
        <v>39937</v>
      </c>
      <c r="K1718" s="195" t="s">
        <v>564</v>
      </c>
      <c r="L1718" s="195" t="s">
        <v>74</v>
      </c>
    </row>
    <row r="1719" spans="1:12">
      <c r="A1719" s="186" t="str">
        <f>B1719&amp;"_"&amp;COUNTIF($B$2:B1719,B1719)</f>
        <v>2988_1</v>
      </c>
      <c r="B1719" s="195">
        <v>2988</v>
      </c>
      <c r="C1719" s="195">
        <v>6</v>
      </c>
      <c r="F1719" s="189">
        <v>1</v>
      </c>
      <c r="G1719" s="197" t="s">
        <v>869</v>
      </c>
      <c r="H1719" s="195">
        <v>12</v>
      </c>
      <c r="J1719" s="191">
        <v>39937</v>
      </c>
      <c r="K1719" s="195" t="s">
        <v>27</v>
      </c>
    </row>
    <row r="1720" spans="1:12">
      <c r="A1720" s="186" t="str">
        <f>B1720&amp;"_"&amp;COUNTIF($B$2:B1720,B1720)</f>
        <v>2989_1</v>
      </c>
      <c r="B1720" s="195">
        <v>2989</v>
      </c>
      <c r="E1720" s="187" t="s">
        <v>493</v>
      </c>
      <c r="F1720" s="189">
        <v>4</v>
      </c>
      <c r="G1720" s="190" t="s">
        <v>870</v>
      </c>
    </row>
    <row r="1721" spans="1:12">
      <c r="A1721" s="186" t="str">
        <f>B1721&amp;"_"&amp;COUNTIF($B$2:B1721,B1721)</f>
        <v>2989_2</v>
      </c>
      <c r="B1721" s="195">
        <v>2989</v>
      </c>
      <c r="E1721" s="187" t="s">
        <v>495</v>
      </c>
      <c r="F1721" s="189">
        <v>4</v>
      </c>
      <c r="G1721" s="190" t="s">
        <v>871</v>
      </c>
      <c r="I1721" s="200"/>
    </row>
    <row r="1722" spans="1:12">
      <c r="A1722" s="186" t="str">
        <f>B1722&amp;"_"&amp;COUNTIF($B$2:B1722,B1722)</f>
        <v>2989_3</v>
      </c>
      <c r="B1722" s="195">
        <v>2989</v>
      </c>
      <c r="C1722" s="187"/>
      <c r="D1722" s="190"/>
      <c r="E1722" s="187" t="s">
        <v>15</v>
      </c>
      <c r="F1722" s="189">
        <v>2</v>
      </c>
      <c r="G1722" s="190" t="s">
        <v>16</v>
      </c>
    </row>
    <row r="1723" spans="1:12">
      <c r="A1723" s="186" t="str">
        <f>B1723&amp;"_"&amp;COUNTIF($B$2:B1723,B1723)</f>
        <v>2989_4</v>
      </c>
      <c r="B1723" s="195">
        <v>2989</v>
      </c>
      <c r="E1723" s="187" t="s">
        <v>17</v>
      </c>
      <c r="F1723" s="189">
        <v>2</v>
      </c>
      <c r="G1723" s="190" t="s">
        <v>18</v>
      </c>
    </row>
    <row r="1724" spans="1:12">
      <c r="A1724" s="186" t="str">
        <f>B1724&amp;"_"&amp;COUNTIF($B$2:B1724,B1724)</f>
        <v>2989_5</v>
      </c>
      <c r="B1724" s="195">
        <v>2989</v>
      </c>
      <c r="E1724" s="187" t="s">
        <v>39</v>
      </c>
      <c r="F1724" s="189">
        <v>4</v>
      </c>
      <c r="G1724" s="190" t="s">
        <v>40</v>
      </c>
    </row>
    <row r="1725" spans="1:12">
      <c r="A1725" s="186" t="str">
        <f>B1725&amp;"_"&amp;COUNTIF($B$2:B1725,B1725)</f>
        <v>2989_6</v>
      </c>
      <c r="B1725" s="195">
        <v>2989</v>
      </c>
      <c r="C1725" s="195">
        <v>1</v>
      </c>
      <c r="D1725" s="195" t="s">
        <v>626</v>
      </c>
      <c r="E1725" s="187" t="s">
        <v>41</v>
      </c>
      <c r="F1725" s="189">
        <v>4</v>
      </c>
      <c r="G1725" s="190" t="s">
        <v>42</v>
      </c>
      <c r="H1725" s="195">
        <v>5</v>
      </c>
      <c r="I1725" s="200"/>
      <c r="J1725" s="191">
        <v>39938</v>
      </c>
      <c r="K1725" s="195" t="s">
        <v>27</v>
      </c>
    </row>
    <row r="1726" spans="1:12">
      <c r="A1726" s="186" t="str">
        <f>B1726&amp;"_"&amp;COUNTIF($B$2:B1726,B1726)</f>
        <v>2990_1</v>
      </c>
      <c r="B1726" s="195">
        <v>2990</v>
      </c>
      <c r="C1726" s="195">
        <v>1</v>
      </c>
      <c r="D1726" s="195" t="s">
        <v>859</v>
      </c>
      <c r="E1726" s="187" t="s">
        <v>62</v>
      </c>
      <c r="F1726" s="189">
        <v>328</v>
      </c>
      <c r="G1726" s="190" t="s">
        <v>63</v>
      </c>
      <c r="H1726" s="195">
        <v>2</v>
      </c>
      <c r="I1726" s="200"/>
      <c r="J1726" s="191">
        <v>39938</v>
      </c>
      <c r="K1726" s="195" t="s">
        <v>27</v>
      </c>
    </row>
    <row r="1727" spans="1:12">
      <c r="A1727" s="186" t="str">
        <f>B1727&amp;"_"&amp;COUNTIF($B$2:B1727,B1727)</f>
        <v>2991_1</v>
      </c>
      <c r="B1727" s="195">
        <v>2991</v>
      </c>
      <c r="C1727" s="195">
        <v>31</v>
      </c>
      <c r="D1727" s="195" t="s">
        <v>872</v>
      </c>
      <c r="F1727" s="189">
        <v>1</v>
      </c>
      <c r="G1727" s="197" t="s">
        <v>873</v>
      </c>
      <c r="H1727" s="195">
        <v>1</v>
      </c>
      <c r="J1727" s="191">
        <v>39944</v>
      </c>
      <c r="K1727" s="195" t="s">
        <v>27</v>
      </c>
    </row>
    <row r="1728" spans="1:12">
      <c r="A1728" s="186" t="str">
        <f>B1728&amp;"_"&amp;COUNTIF($B$2:B1728,B1728)</f>
        <v>2992_1</v>
      </c>
      <c r="B1728" s="195">
        <v>2992</v>
      </c>
      <c r="C1728" s="195">
        <v>10</v>
      </c>
      <c r="D1728" s="195">
        <v>44182</v>
      </c>
      <c r="E1728" s="195">
        <v>13021000</v>
      </c>
      <c r="F1728" s="189">
        <v>80</v>
      </c>
      <c r="G1728" s="197" t="s">
        <v>840</v>
      </c>
      <c r="H1728" s="195">
        <v>1</v>
      </c>
      <c r="J1728" s="191">
        <v>39944</v>
      </c>
      <c r="K1728" s="195" t="s">
        <v>27</v>
      </c>
    </row>
    <row r="1729" spans="1:13">
      <c r="A1729" s="186" t="str">
        <f>B1729&amp;"_"&amp;COUNTIF($B$2:B1729,B1729)</f>
        <v>2993_1</v>
      </c>
      <c r="B1729" s="195">
        <v>2993</v>
      </c>
      <c r="C1729" s="195">
        <v>26</v>
      </c>
      <c r="F1729" s="189">
        <v>1</v>
      </c>
      <c r="G1729" s="197" t="s">
        <v>874</v>
      </c>
      <c r="J1729" s="191">
        <v>39940</v>
      </c>
      <c r="K1729" s="195" t="s">
        <v>27</v>
      </c>
    </row>
    <row r="1730" spans="1:13">
      <c r="A1730" s="186" t="str">
        <f>B1730&amp;"_"&amp;COUNTIF($B$2:B1730,B1730)</f>
        <v>2994_1</v>
      </c>
      <c r="B1730" s="195">
        <v>2994</v>
      </c>
      <c r="F1730" s="189">
        <v>4</v>
      </c>
      <c r="G1730" s="197" t="s">
        <v>359</v>
      </c>
      <c r="I1730" s="200"/>
    </row>
    <row r="1731" spans="1:13">
      <c r="A1731" s="186" t="str">
        <f>B1731&amp;"_"&amp;COUNTIF($B$2:B1731,B1731)</f>
        <v>2994_2</v>
      </c>
      <c r="B1731" s="195">
        <v>2994</v>
      </c>
      <c r="C1731" s="195">
        <v>7</v>
      </c>
      <c r="F1731" s="189">
        <v>4</v>
      </c>
      <c r="G1731" s="197" t="s">
        <v>358</v>
      </c>
      <c r="H1731" s="195">
        <v>1</v>
      </c>
      <c r="I1731" s="200"/>
      <c r="J1731" s="191">
        <v>39946</v>
      </c>
      <c r="K1731" s="195" t="s">
        <v>27</v>
      </c>
    </row>
    <row r="1732" spans="1:13">
      <c r="A1732" s="186" t="str">
        <f>B1732&amp;"_"&amp;COUNTIF($B$2:B1732,B1732)</f>
        <v>2995_1</v>
      </c>
      <c r="B1732" s="195">
        <v>2995</v>
      </c>
      <c r="E1732" s="187" t="s">
        <v>493</v>
      </c>
      <c r="F1732" s="189">
        <v>4</v>
      </c>
      <c r="G1732" s="190" t="s">
        <v>870</v>
      </c>
    </row>
    <row r="1733" spans="1:13">
      <c r="A1733" s="186" t="str">
        <f>B1733&amp;"_"&amp;COUNTIF($B$2:B1733,B1733)</f>
        <v>2995_2</v>
      </c>
      <c r="B1733" s="195">
        <v>2995</v>
      </c>
      <c r="E1733" s="187" t="s">
        <v>495</v>
      </c>
      <c r="F1733" s="189">
        <v>4</v>
      </c>
      <c r="G1733" s="190" t="s">
        <v>871</v>
      </c>
      <c r="I1733" s="200"/>
    </row>
    <row r="1734" spans="1:13">
      <c r="A1734" s="186" t="str">
        <f>B1734&amp;"_"&amp;COUNTIF($B$2:B1734,B1734)</f>
        <v>2995_3</v>
      </c>
      <c r="B1734" s="195">
        <v>2995</v>
      </c>
      <c r="C1734" s="187"/>
      <c r="D1734" s="190"/>
      <c r="E1734" s="187" t="s">
        <v>15</v>
      </c>
      <c r="F1734" s="189">
        <v>4</v>
      </c>
      <c r="G1734" s="190" t="s">
        <v>16</v>
      </c>
    </row>
    <row r="1735" spans="1:13">
      <c r="A1735" s="186" t="str">
        <f>B1735&amp;"_"&amp;COUNTIF($B$2:B1735,B1735)</f>
        <v>2995_4</v>
      </c>
      <c r="B1735" s="195">
        <v>2995</v>
      </c>
      <c r="C1735" s="195">
        <v>1</v>
      </c>
      <c r="D1735" s="195" t="s">
        <v>626</v>
      </c>
      <c r="E1735" s="187" t="s">
        <v>17</v>
      </c>
      <c r="F1735" s="189">
        <v>4</v>
      </c>
      <c r="G1735" s="190" t="s">
        <v>18</v>
      </c>
      <c r="H1735" s="195">
        <v>4</v>
      </c>
      <c r="I1735" s="200"/>
      <c r="J1735" s="191">
        <v>39946</v>
      </c>
      <c r="K1735" s="195" t="s">
        <v>27</v>
      </c>
    </row>
    <row r="1736" spans="1:13">
      <c r="A1736" s="186" t="str">
        <f>B1736&amp;"_"&amp;COUNTIF($B$2:B1736,B1736)</f>
        <v>2996_1</v>
      </c>
      <c r="B1736" s="195">
        <v>2996</v>
      </c>
      <c r="C1736" s="195">
        <v>1</v>
      </c>
      <c r="D1736" s="195" t="s">
        <v>875</v>
      </c>
      <c r="F1736" s="189">
        <v>2</v>
      </c>
      <c r="G1736" s="197" t="s">
        <v>59</v>
      </c>
      <c r="H1736" s="195">
        <v>2</v>
      </c>
      <c r="J1736" s="191">
        <v>39946</v>
      </c>
      <c r="K1736" s="195" t="s">
        <v>27</v>
      </c>
    </row>
    <row r="1737" spans="1:13">
      <c r="A1737" s="186" t="str">
        <f>B1737&amp;"_"&amp;COUNTIF($B$2:B1737,B1737)</f>
        <v>2997_1</v>
      </c>
      <c r="B1737" s="195">
        <v>2997</v>
      </c>
      <c r="E1737" s="187" t="s">
        <v>64</v>
      </c>
      <c r="F1737" s="189">
        <v>192</v>
      </c>
      <c r="G1737" s="190" t="s">
        <v>65</v>
      </c>
    </row>
    <row r="1738" spans="1:13">
      <c r="A1738" s="186" t="str">
        <f>B1738&amp;"_"&amp;COUNTIF($B$2:B1738,B1738)</f>
        <v>2997_2</v>
      </c>
      <c r="B1738" s="195">
        <v>2997</v>
      </c>
      <c r="E1738" s="187" t="s">
        <v>62</v>
      </c>
      <c r="F1738" s="189">
        <v>328</v>
      </c>
      <c r="G1738" s="190" t="s">
        <v>63</v>
      </c>
    </row>
    <row r="1739" spans="1:13">
      <c r="A1739" s="186" t="str">
        <f>B1739&amp;"_"&amp;COUNTIF($B$2:B1739,B1739)</f>
        <v>2997_3</v>
      </c>
      <c r="B1739" s="195">
        <v>2997</v>
      </c>
      <c r="C1739" s="195">
        <v>1</v>
      </c>
      <c r="D1739" s="195" t="s">
        <v>876</v>
      </c>
      <c r="E1739" s="187" t="s">
        <v>67</v>
      </c>
      <c r="F1739" s="189">
        <v>50</v>
      </c>
      <c r="G1739" s="190" t="s">
        <v>68</v>
      </c>
      <c r="H1739" s="195">
        <v>7</v>
      </c>
      <c r="J1739" s="191">
        <v>39948</v>
      </c>
      <c r="K1739" s="195" t="s">
        <v>27</v>
      </c>
    </row>
    <row r="1740" spans="1:13">
      <c r="A1740" s="186" t="str">
        <f>B1740&amp;"_"&amp;COUNTIF($B$2:B1740,B1740)</f>
        <v>2998_1</v>
      </c>
      <c r="B1740" s="195">
        <v>2998</v>
      </c>
      <c r="C1740" s="195">
        <v>3</v>
      </c>
      <c r="D1740" s="195" t="s">
        <v>877</v>
      </c>
      <c r="E1740" s="195" t="s">
        <v>71</v>
      </c>
      <c r="F1740" s="189">
        <v>300</v>
      </c>
      <c r="G1740" s="197" t="s">
        <v>72</v>
      </c>
      <c r="H1740" s="195">
        <v>1</v>
      </c>
      <c r="I1740" s="195">
        <v>2400</v>
      </c>
      <c r="J1740" s="191">
        <v>39952</v>
      </c>
      <c r="K1740" s="195" t="s">
        <v>73</v>
      </c>
      <c r="L1740" s="195" t="s">
        <v>74</v>
      </c>
    </row>
    <row r="1741" spans="1:13">
      <c r="A1741" s="186" t="str">
        <f>B1741&amp;"_"&amp;COUNTIF($B$2:B1741,B1741)</f>
        <v>2999_1</v>
      </c>
      <c r="B1741" s="195">
        <v>2999</v>
      </c>
      <c r="C1741" s="195">
        <v>2</v>
      </c>
      <c r="D1741" s="195">
        <v>340053080</v>
      </c>
      <c r="F1741" s="189">
        <v>3</v>
      </c>
      <c r="G1741" s="197" t="s">
        <v>108</v>
      </c>
      <c r="H1741" s="195">
        <v>4</v>
      </c>
      <c r="J1741" s="191">
        <v>39953</v>
      </c>
      <c r="K1741" s="195" t="s">
        <v>27</v>
      </c>
    </row>
    <row r="1742" spans="1:13">
      <c r="A1742" s="186" t="str">
        <f>B1742&amp;"_"&amp;COUNTIF($B$2:B1742,B1742)</f>
        <v>3000_1</v>
      </c>
      <c r="B1742" s="195">
        <v>3000</v>
      </c>
      <c r="C1742" s="195">
        <v>2</v>
      </c>
      <c r="D1742" s="195">
        <v>340049614</v>
      </c>
      <c r="F1742" s="189">
        <v>7</v>
      </c>
      <c r="G1742" s="197" t="s">
        <v>442</v>
      </c>
      <c r="H1742" s="195">
        <v>1</v>
      </c>
      <c r="J1742" s="191">
        <v>39953</v>
      </c>
      <c r="K1742" s="195" t="s">
        <v>27</v>
      </c>
    </row>
    <row r="1743" spans="1:13">
      <c r="A1743" s="186" t="str">
        <f>B1743&amp;"_"&amp;COUNTIF($B$2:B1743,B1743)</f>
        <v>3001_1</v>
      </c>
      <c r="B1743" s="195">
        <v>3001</v>
      </c>
      <c r="C1743" s="195">
        <v>2</v>
      </c>
      <c r="D1743" s="195">
        <v>340052603</v>
      </c>
      <c r="F1743" s="189">
        <v>7</v>
      </c>
      <c r="G1743" s="197" t="s">
        <v>878</v>
      </c>
      <c r="J1743" s="191">
        <v>39953</v>
      </c>
      <c r="K1743" s="195" t="s">
        <v>27</v>
      </c>
      <c r="M1743" s="192" t="s">
        <v>879</v>
      </c>
    </row>
    <row r="1744" spans="1:13">
      <c r="A1744" s="186" t="str">
        <f>B1744&amp;"_"&amp;COUNTIF($B$2:B1744,B1744)</f>
        <v>3002_1</v>
      </c>
      <c r="B1744" s="195">
        <v>3002</v>
      </c>
      <c r="C1744" s="195">
        <v>2</v>
      </c>
      <c r="D1744" s="195">
        <v>340051383</v>
      </c>
      <c r="F1744" s="189">
        <v>4</v>
      </c>
      <c r="G1744" s="197" t="s">
        <v>860</v>
      </c>
      <c r="H1744" s="195">
        <v>1</v>
      </c>
      <c r="J1744" s="191">
        <v>39953</v>
      </c>
      <c r="K1744" s="195" t="s">
        <v>27</v>
      </c>
    </row>
    <row r="1745" spans="1:13">
      <c r="A1745" s="186" t="str">
        <f>B1745&amp;"_"&amp;COUNTIF($B$2:B1745,B1745)</f>
        <v>3003_1</v>
      </c>
      <c r="B1745" s="195">
        <v>3003</v>
      </c>
      <c r="E1745" s="187" t="s">
        <v>493</v>
      </c>
      <c r="F1745" s="189">
        <v>4</v>
      </c>
      <c r="G1745" s="190" t="s">
        <v>870</v>
      </c>
    </row>
    <row r="1746" spans="1:13">
      <c r="A1746" s="186" t="str">
        <f>B1746&amp;"_"&amp;COUNTIF($B$2:B1746,B1746)</f>
        <v>3003_2</v>
      </c>
      <c r="B1746" s="195">
        <v>3003</v>
      </c>
      <c r="E1746" s="187" t="s">
        <v>495</v>
      </c>
      <c r="F1746" s="189">
        <v>4</v>
      </c>
      <c r="G1746" s="190" t="s">
        <v>871</v>
      </c>
      <c r="I1746" s="200"/>
    </row>
    <row r="1747" spans="1:13">
      <c r="A1747" s="186" t="str">
        <f>B1747&amp;"_"&amp;COUNTIF($B$2:B1747,B1747)</f>
        <v>3003_3</v>
      </c>
      <c r="B1747" s="195">
        <v>3003</v>
      </c>
      <c r="E1747" s="187" t="s">
        <v>39</v>
      </c>
      <c r="F1747" s="189">
        <v>6</v>
      </c>
      <c r="G1747" s="190" t="s">
        <v>40</v>
      </c>
    </row>
    <row r="1748" spans="1:13">
      <c r="A1748" s="186" t="str">
        <f>B1748&amp;"_"&amp;COUNTIF($B$2:B1748,B1748)</f>
        <v>3003_4</v>
      </c>
      <c r="B1748" s="195">
        <v>3003</v>
      </c>
      <c r="C1748" s="195">
        <v>1</v>
      </c>
      <c r="D1748" s="195" t="s">
        <v>626</v>
      </c>
      <c r="E1748" s="187" t="s">
        <v>41</v>
      </c>
      <c r="F1748" s="189">
        <v>6</v>
      </c>
      <c r="G1748" s="190" t="s">
        <v>42</v>
      </c>
      <c r="H1748" s="195">
        <v>5</v>
      </c>
      <c r="I1748" s="200"/>
      <c r="J1748" s="191">
        <v>39954</v>
      </c>
      <c r="K1748" s="195" t="s">
        <v>27</v>
      </c>
    </row>
    <row r="1749" spans="1:13">
      <c r="A1749" s="186" t="str">
        <f>B1749&amp;"_"&amp;COUNTIF($B$2:B1749,B1749)</f>
        <v>3004_1</v>
      </c>
      <c r="B1749" s="195">
        <v>3004</v>
      </c>
      <c r="C1749" s="195">
        <v>1</v>
      </c>
      <c r="D1749" s="195">
        <v>540019224</v>
      </c>
      <c r="F1749" s="189">
        <v>120</v>
      </c>
      <c r="G1749" s="197" t="s">
        <v>57</v>
      </c>
      <c r="H1749" s="195">
        <v>2</v>
      </c>
      <c r="J1749" s="191">
        <v>39954</v>
      </c>
      <c r="K1749" s="195" t="s">
        <v>27</v>
      </c>
    </row>
    <row r="1750" spans="1:13">
      <c r="A1750" s="186" t="str">
        <f>B1750&amp;"_"&amp;COUNTIF($B$2:B1750,B1750)</f>
        <v>3005_1</v>
      </c>
      <c r="B1750" s="195">
        <v>3005</v>
      </c>
      <c r="F1750" s="189">
        <v>1</v>
      </c>
      <c r="G1750" s="197" t="s">
        <v>359</v>
      </c>
      <c r="I1750" s="200"/>
    </row>
    <row r="1751" spans="1:13">
      <c r="A1751" s="186" t="str">
        <f>B1751&amp;"_"&amp;COUNTIF($B$2:B1751,B1751)</f>
        <v>3005_2</v>
      </c>
      <c r="B1751" s="195">
        <v>3005</v>
      </c>
      <c r="C1751" s="195">
        <v>7</v>
      </c>
      <c r="F1751" s="189">
        <v>5</v>
      </c>
      <c r="G1751" s="197" t="s">
        <v>358</v>
      </c>
      <c r="H1751" s="195">
        <v>1</v>
      </c>
      <c r="I1751" s="200"/>
      <c r="J1751" s="191">
        <v>39955</v>
      </c>
      <c r="K1751" s="195" t="s">
        <v>33</v>
      </c>
      <c r="L1751" s="195" t="s">
        <v>74</v>
      </c>
    </row>
    <row r="1752" spans="1:13">
      <c r="A1752" s="186" t="str">
        <f>B1752&amp;"_"&amp;COUNTIF($B$2:B1752,B1752)</f>
        <v>3006_1</v>
      </c>
      <c r="B1752" s="195">
        <v>3006</v>
      </c>
      <c r="C1752" s="187"/>
      <c r="D1752" s="190"/>
      <c r="E1752" s="187" t="s">
        <v>19</v>
      </c>
      <c r="F1752" s="189">
        <v>8</v>
      </c>
      <c r="G1752" s="190" t="s">
        <v>241</v>
      </c>
    </row>
    <row r="1753" spans="1:13">
      <c r="A1753" s="186" t="str">
        <f>B1753&amp;"_"&amp;COUNTIF($B$2:B1753,B1753)</f>
        <v>3006_2</v>
      </c>
      <c r="B1753" s="195">
        <v>3006</v>
      </c>
      <c r="C1753" s="195">
        <v>1</v>
      </c>
      <c r="D1753" s="195" t="s">
        <v>626</v>
      </c>
      <c r="E1753" s="187" t="s">
        <v>22</v>
      </c>
      <c r="F1753" s="189">
        <v>8</v>
      </c>
      <c r="G1753" s="190" t="s">
        <v>242</v>
      </c>
      <c r="H1753" s="195">
        <v>4</v>
      </c>
      <c r="I1753" s="200"/>
      <c r="J1753" s="191">
        <v>39961</v>
      </c>
      <c r="K1753" s="195" t="s">
        <v>27</v>
      </c>
    </row>
    <row r="1754" spans="1:13">
      <c r="A1754" s="186" t="str">
        <f>B1754&amp;"_"&amp;COUNTIF($B$2:B1754,B1754)</f>
        <v>3007_1</v>
      </c>
      <c r="B1754" s="195">
        <v>3007</v>
      </c>
      <c r="C1754" s="195">
        <v>1</v>
      </c>
      <c r="D1754" s="195" t="s">
        <v>875</v>
      </c>
      <c r="F1754" s="189">
        <v>2</v>
      </c>
      <c r="G1754" s="197" t="s">
        <v>59</v>
      </c>
      <c r="H1754" s="195">
        <v>2</v>
      </c>
      <c r="J1754" s="191">
        <v>39961</v>
      </c>
      <c r="K1754" s="195" t="s">
        <v>27</v>
      </c>
    </row>
    <row r="1755" spans="1:13">
      <c r="A1755" s="186" t="str">
        <f>B1755&amp;"_"&amp;COUNTIF($B$2:B1755,B1755)</f>
        <v>3008_1</v>
      </c>
      <c r="B1755" s="195">
        <v>3008</v>
      </c>
      <c r="C1755" s="195">
        <v>1</v>
      </c>
      <c r="D1755" s="195">
        <v>540023788</v>
      </c>
      <c r="F1755" s="189">
        <v>72</v>
      </c>
      <c r="G1755" s="197" t="s">
        <v>637</v>
      </c>
      <c r="H1755" s="195">
        <v>2</v>
      </c>
      <c r="J1755" s="191">
        <v>39961</v>
      </c>
      <c r="K1755" s="195" t="s">
        <v>27</v>
      </c>
    </row>
    <row r="1756" spans="1:13">
      <c r="A1756" s="186" t="str">
        <f>B1756&amp;"_"&amp;COUNTIF($B$2:B1756,B1756)</f>
        <v>3009_1</v>
      </c>
      <c r="B1756" s="195">
        <v>3009</v>
      </c>
      <c r="C1756" s="195">
        <v>13</v>
      </c>
      <c r="F1756" s="189">
        <v>1</v>
      </c>
      <c r="G1756" s="197" t="s">
        <v>880</v>
      </c>
      <c r="H1756" s="195">
        <v>1</v>
      </c>
      <c r="J1756" s="191">
        <v>39961</v>
      </c>
      <c r="K1756" s="195" t="s">
        <v>789</v>
      </c>
      <c r="L1756" s="195" t="s">
        <v>74</v>
      </c>
      <c r="M1756" s="192">
        <v>375</v>
      </c>
    </row>
    <row r="1757" spans="1:13">
      <c r="A1757" s="186" t="str">
        <f>B1757&amp;"_"&amp;COUNTIF($B$2:B1757,B1757)</f>
        <v>3010_1</v>
      </c>
      <c r="B1757" s="195">
        <v>3010</v>
      </c>
      <c r="F1757" s="189">
        <v>11</v>
      </c>
      <c r="G1757" s="197" t="s">
        <v>866</v>
      </c>
    </row>
    <row r="1758" spans="1:13">
      <c r="A1758" s="186" t="str">
        <f>B1758&amp;"_"&amp;COUNTIF($B$2:B1758,B1758)</f>
        <v>3010_2</v>
      </c>
      <c r="B1758" s="195">
        <v>3010</v>
      </c>
      <c r="F1758" s="189">
        <v>36</v>
      </c>
      <c r="G1758" s="197" t="s">
        <v>867</v>
      </c>
    </row>
    <row r="1759" spans="1:13">
      <c r="A1759" s="186" t="str">
        <f>B1759&amp;"_"&amp;COUNTIF($B$2:B1759,B1759)</f>
        <v>3010_3</v>
      </c>
      <c r="B1759" s="195">
        <v>3010</v>
      </c>
      <c r="C1759" s="195">
        <v>26</v>
      </c>
      <c r="D1759" s="195" t="s">
        <v>863</v>
      </c>
      <c r="F1759" s="189">
        <v>1</v>
      </c>
      <c r="G1759" s="197" t="s">
        <v>868</v>
      </c>
      <c r="J1759" s="191">
        <v>39965</v>
      </c>
      <c r="K1759" s="195" t="s">
        <v>27</v>
      </c>
    </row>
    <row r="1760" spans="1:13">
      <c r="A1760" s="186" t="str">
        <f>B1760&amp;"_"&amp;COUNTIF($B$2:B1760,B1760)</f>
        <v>3011_1</v>
      </c>
      <c r="B1760" s="195">
        <v>3011</v>
      </c>
      <c r="C1760" s="195">
        <v>2</v>
      </c>
      <c r="D1760" s="195">
        <v>340053080</v>
      </c>
      <c r="F1760" s="189">
        <v>3</v>
      </c>
      <c r="G1760" s="197" t="s">
        <v>108</v>
      </c>
      <c r="H1760" s="195">
        <v>4</v>
      </c>
      <c r="J1760" s="191">
        <v>39966</v>
      </c>
      <c r="K1760" s="195" t="s">
        <v>27</v>
      </c>
    </row>
    <row r="1761" spans="1:12">
      <c r="A1761" s="186" t="str">
        <f>B1761&amp;"_"&amp;COUNTIF($B$2:B1761,B1761)</f>
        <v>3012_1</v>
      </c>
      <c r="B1761" s="195">
        <v>3012</v>
      </c>
      <c r="E1761" s="187" t="s">
        <v>493</v>
      </c>
      <c r="F1761" s="189">
        <v>2</v>
      </c>
      <c r="G1761" s="190" t="s">
        <v>870</v>
      </c>
    </row>
    <row r="1762" spans="1:12">
      <c r="A1762" s="186" t="str">
        <f>B1762&amp;"_"&amp;COUNTIF($B$2:B1762,B1762)</f>
        <v>3012_2</v>
      </c>
      <c r="B1762" s="195">
        <v>3012</v>
      </c>
      <c r="E1762" s="187" t="s">
        <v>495</v>
      </c>
      <c r="F1762" s="189">
        <v>2</v>
      </c>
      <c r="G1762" s="190" t="s">
        <v>871</v>
      </c>
      <c r="I1762" s="200"/>
    </row>
    <row r="1763" spans="1:12">
      <c r="A1763" s="186" t="str">
        <f>B1763&amp;"_"&amp;COUNTIF($B$2:B1763,B1763)</f>
        <v>3012_3</v>
      </c>
      <c r="B1763" s="195">
        <v>3012</v>
      </c>
      <c r="C1763" s="187"/>
      <c r="D1763" s="190"/>
      <c r="E1763" s="187" t="s">
        <v>19</v>
      </c>
      <c r="F1763" s="189">
        <v>10</v>
      </c>
      <c r="G1763" s="190" t="s">
        <v>241</v>
      </c>
    </row>
    <row r="1764" spans="1:12">
      <c r="A1764" s="186" t="str">
        <f>B1764&amp;"_"&amp;COUNTIF($B$2:B1764,B1764)</f>
        <v>3012_4</v>
      </c>
      <c r="B1764" s="195">
        <v>3012</v>
      </c>
      <c r="C1764" s="195">
        <v>1</v>
      </c>
      <c r="D1764" s="195" t="s">
        <v>626</v>
      </c>
      <c r="E1764" s="187" t="s">
        <v>22</v>
      </c>
      <c r="F1764" s="189">
        <v>10</v>
      </c>
      <c r="G1764" s="190" t="s">
        <v>242</v>
      </c>
      <c r="H1764" s="195">
        <v>6</v>
      </c>
      <c r="I1764" s="200"/>
      <c r="J1764" s="191">
        <v>39966</v>
      </c>
      <c r="K1764" s="195" t="s">
        <v>27</v>
      </c>
    </row>
    <row r="1765" spans="1:12">
      <c r="A1765" s="186" t="str">
        <f>B1765&amp;"_"&amp;COUNTIF($B$2:B1765,B1765)</f>
        <v>3013_1</v>
      </c>
      <c r="B1765" s="195">
        <v>3013</v>
      </c>
      <c r="E1765" s="187" t="s">
        <v>64</v>
      </c>
      <c r="F1765" s="189">
        <v>192</v>
      </c>
      <c r="G1765" s="190" t="s">
        <v>65</v>
      </c>
    </row>
    <row r="1766" spans="1:12">
      <c r="A1766" s="186" t="str">
        <f>B1766&amp;"_"&amp;COUNTIF($B$2:B1766,B1766)</f>
        <v>3013_2</v>
      </c>
      <c r="B1766" s="195">
        <v>3013</v>
      </c>
      <c r="C1766" s="195">
        <v>1</v>
      </c>
      <c r="D1766" s="195" t="s">
        <v>881</v>
      </c>
      <c r="E1766" s="187" t="s">
        <v>62</v>
      </c>
      <c r="F1766" s="189">
        <v>328</v>
      </c>
      <c r="G1766" s="190" t="s">
        <v>63</v>
      </c>
      <c r="H1766" s="195">
        <v>6</v>
      </c>
      <c r="J1766" s="191">
        <v>39966</v>
      </c>
      <c r="K1766" s="195" t="s">
        <v>27</v>
      </c>
    </row>
    <row r="1767" spans="1:12">
      <c r="A1767" s="186" t="str">
        <f>B1767&amp;"_"&amp;COUNTIF($B$2:B1767,B1767)</f>
        <v>3014_1</v>
      </c>
      <c r="B1767" s="195">
        <v>3014</v>
      </c>
      <c r="C1767" s="195">
        <v>1</v>
      </c>
      <c r="D1767" s="195">
        <v>540019224</v>
      </c>
      <c r="F1767" s="189">
        <v>120</v>
      </c>
      <c r="G1767" s="197" t="s">
        <v>57</v>
      </c>
      <c r="H1767" s="195">
        <v>2</v>
      </c>
      <c r="J1767" s="191">
        <v>39966</v>
      </c>
      <c r="K1767" s="195" t="s">
        <v>27</v>
      </c>
    </row>
    <row r="1768" spans="1:12">
      <c r="A1768" s="186" t="str">
        <f>B1768&amp;"_"&amp;COUNTIF($B$2:B1768,B1768)</f>
        <v>3015_1</v>
      </c>
      <c r="B1768" s="195">
        <v>3015</v>
      </c>
      <c r="F1768" s="189">
        <v>4</v>
      </c>
      <c r="G1768" s="197" t="s">
        <v>882</v>
      </c>
    </row>
    <row r="1769" spans="1:12">
      <c r="A1769" s="186" t="str">
        <f>B1769&amp;"_"&amp;COUNTIF($B$2:B1769,B1769)</f>
        <v>3015_2</v>
      </c>
      <c r="B1769" s="195">
        <v>3015</v>
      </c>
      <c r="C1769" s="195">
        <v>15</v>
      </c>
      <c r="D1769" s="195">
        <v>5902</v>
      </c>
      <c r="F1769" s="189">
        <v>4</v>
      </c>
      <c r="G1769" s="197" t="s">
        <v>883</v>
      </c>
      <c r="H1769" s="195">
        <v>1</v>
      </c>
      <c r="J1769" s="191">
        <v>39969</v>
      </c>
      <c r="K1769" s="195" t="s">
        <v>33</v>
      </c>
      <c r="L1769" s="195" t="s">
        <v>74</v>
      </c>
    </row>
    <row r="1770" spans="1:12">
      <c r="A1770" s="186" t="str">
        <f>B1770&amp;"_"&amp;COUNTIF($B$2:B1770,B1770)</f>
        <v>3016_1</v>
      </c>
      <c r="B1770" s="195">
        <v>3016</v>
      </c>
      <c r="C1770" s="195">
        <v>7</v>
      </c>
      <c r="F1770" s="189">
        <v>8</v>
      </c>
      <c r="G1770" s="197" t="s">
        <v>359</v>
      </c>
      <c r="H1770" s="195">
        <v>1</v>
      </c>
      <c r="I1770" s="200"/>
      <c r="J1770" s="191">
        <v>39972</v>
      </c>
      <c r="K1770" s="195" t="s">
        <v>33</v>
      </c>
      <c r="L1770" s="195" t="s">
        <v>74</v>
      </c>
    </row>
    <row r="1771" spans="1:12">
      <c r="A1771" s="186" t="str">
        <f>B1771&amp;"_"&amp;COUNTIF($B$2:B1771,B1771)</f>
        <v>3017_1</v>
      </c>
      <c r="B1771" s="195">
        <v>3017</v>
      </c>
      <c r="C1771" s="195">
        <v>3</v>
      </c>
      <c r="D1771" s="195">
        <v>340054059</v>
      </c>
      <c r="F1771" s="189">
        <v>8</v>
      </c>
      <c r="G1771" s="197" t="s">
        <v>884</v>
      </c>
      <c r="H1771" s="195">
        <v>3</v>
      </c>
      <c r="J1771" s="191">
        <v>39973</v>
      </c>
      <c r="K1771" s="195" t="s">
        <v>73</v>
      </c>
      <c r="L1771" s="195" t="s">
        <v>74</v>
      </c>
    </row>
    <row r="1772" spans="1:12">
      <c r="A1772" s="186" t="str">
        <f>B1772&amp;"_"&amp;COUNTIF($B$2:B1772,B1772)</f>
        <v>3018_1</v>
      </c>
      <c r="B1772" s="195">
        <v>3018</v>
      </c>
      <c r="E1772" s="195">
        <v>112146</v>
      </c>
      <c r="F1772" s="189">
        <v>8</v>
      </c>
      <c r="G1772" s="197" t="s">
        <v>885</v>
      </c>
    </row>
    <row r="1773" spans="1:12">
      <c r="A1773" s="186" t="str">
        <f>B1773&amp;"_"&amp;COUNTIF($B$2:B1773,B1773)</f>
        <v>3018_2</v>
      </c>
      <c r="B1773" s="195">
        <v>3018</v>
      </c>
      <c r="E1773" s="195">
        <v>112146</v>
      </c>
      <c r="F1773" s="189">
        <v>12</v>
      </c>
      <c r="G1773" s="197" t="s">
        <v>886</v>
      </c>
    </row>
    <row r="1774" spans="1:12">
      <c r="A1774" s="186" t="str">
        <f>B1774&amp;"_"&amp;COUNTIF($B$2:B1774,B1774)</f>
        <v>3018_3</v>
      </c>
      <c r="B1774" s="195">
        <v>3018</v>
      </c>
      <c r="E1774" s="195">
        <v>112145</v>
      </c>
      <c r="F1774" s="189">
        <v>10</v>
      </c>
      <c r="G1774" s="197" t="s">
        <v>887</v>
      </c>
    </row>
    <row r="1775" spans="1:12">
      <c r="A1775" s="186" t="str">
        <f>B1775&amp;"_"&amp;COUNTIF($B$2:B1775,B1775)</f>
        <v>3018_4</v>
      </c>
      <c r="B1775" s="195">
        <v>3018</v>
      </c>
      <c r="C1775" s="195">
        <v>4</v>
      </c>
      <c r="D1775" s="195">
        <v>4500170288</v>
      </c>
      <c r="E1775" s="195">
        <v>112145</v>
      </c>
      <c r="F1775" s="189">
        <v>8</v>
      </c>
      <c r="G1775" s="197" t="s">
        <v>888</v>
      </c>
      <c r="H1775" s="195">
        <v>10</v>
      </c>
      <c r="I1775" s="200">
        <v>40500</v>
      </c>
      <c r="J1775" s="191">
        <v>39973</v>
      </c>
      <c r="K1775" s="195" t="s">
        <v>564</v>
      </c>
      <c r="L1775" s="195" t="s">
        <v>74</v>
      </c>
    </row>
    <row r="1776" spans="1:12">
      <c r="A1776" s="186" t="str">
        <f>B1776&amp;"_"&amp;COUNTIF($B$2:B1776,B1776)</f>
        <v>3019_1</v>
      </c>
      <c r="B1776" s="195">
        <v>3019</v>
      </c>
      <c r="E1776" s="195" t="s">
        <v>889</v>
      </c>
      <c r="F1776" s="189">
        <v>8</v>
      </c>
      <c r="G1776" s="197" t="s">
        <v>890</v>
      </c>
    </row>
    <row r="1777" spans="1:12">
      <c r="A1777" s="186" t="str">
        <f>B1777&amp;"_"&amp;COUNTIF($B$2:B1777,B1777)</f>
        <v>3019_2</v>
      </c>
      <c r="B1777" s="195">
        <v>3019</v>
      </c>
      <c r="C1777" s="195">
        <v>10</v>
      </c>
      <c r="D1777" s="195">
        <v>43604</v>
      </c>
      <c r="E1777" s="195" t="s">
        <v>889</v>
      </c>
      <c r="F1777" s="189">
        <v>20</v>
      </c>
      <c r="G1777" s="197" t="s">
        <v>891</v>
      </c>
      <c r="H1777" s="195">
        <v>7</v>
      </c>
      <c r="I1777" s="195">
        <v>25000</v>
      </c>
      <c r="J1777" s="191">
        <v>39974</v>
      </c>
      <c r="K1777" s="195" t="s">
        <v>33</v>
      </c>
      <c r="L1777" s="195" t="s">
        <v>74</v>
      </c>
    </row>
    <row r="1778" spans="1:12">
      <c r="A1778" s="186" t="str">
        <f>B1778&amp;"_"&amp;COUNTIF($B$2:B1778,B1778)</f>
        <v>3020_1</v>
      </c>
      <c r="B1778" s="195">
        <v>3020</v>
      </c>
      <c r="C1778" s="195">
        <v>1</v>
      </c>
      <c r="D1778" s="195" t="s">
        <v>892</v>
      </c>
      <c r="E1778" s="195" t="s">
        <v>62</v>
      </c>
      <c r="F1778" s="189">
        <v>328</v>
      </c>
      <c r="G1778" s="197" t="s">
        <v>893</v>
      </c>
      <c r="H1778" s="195">
        <v>2</v>
      </c>
      <c r="J1778" s="191">
        <v>39974</v>
      </c>
      <c r="K1778" s="195" t="s">
        <v>894</v>
      </c>
    </row>
    <row r="1779" spans="1:12">
      <c r="A1779" s="186" t="str">
        <f>B1779&amp;"_"&amp;COUNTIF($B$2:B1779,B1779)</f>
        <v>3021_1</v>
      </c>
      <c r="B1779" s="195">
        <v>3021</v>
      </c>
      <c r="E1779" s="187" t="s">
        <v>64</v>
      </c>
      <c r="F1779" s="189">
        <v>192</v>
      </c>
      <c r="G1779" s="190" t="s">
        <v>65</v>
      </c>
    </row>
    <row r="1780" spans="1:12">
      <c r="A1780" s="186" t="str">
        <f>B1780&amp;"_"&amp;COUNTIF($B$2:B1780,B1780)</f>
        <v>3021_2</v>
      </c>
      <c r="B1780" s="195">
        <v>3021</v>
      </c>
      <c r="C1780" s="195">
        <v>1</v>
      </c>
      <c r="D1780" s="195" t="s">
        <v>881</v>
      </c>
      <c r="E1780" s="187" t="s">
        <v>62</v>
      </c>
      <c r="F1780" s="189">
        <v>328</v>
      </c>
      <c r="G1780" s="190" t="s">
        <v>63</v>
      </c>
      <c r="H1780" s="195">
        <v>6</v>
      </c>
      <c r="J1780" s="191">
        <v>39976</v>
      </c>
      <c r="K1780" s="195" t="s">
        <v>27</v>
      </c>
    </row>
    <row r="1781" spans="1:12">
      <c r="A1781" s="186" t="str">
        <f>B1781&amp;"_"&amp;COUNTIF($B$2:B1781,B1781)</f>
        <v>3022_1</v>
      </c>
      <c r="B1781" s="195">
        <v>3022</v>
      </c>
      <c r="C1781" s="195">
        <v>1</v>
      </c>
      <c r="D1781" s="195" t="s">
        <v>895</v>
      </c>
      <c r="E1781" s="187" t="s">
        <v>67</v>
      </c>
      <c r="F1781" s="189">
        <v>50</v>
      </c>
      <c r="G1781" s="190" t="s">
        <v>68</v>
      </c>
      <c r="H1781" s="195">
        <v>1</v>
      </c>
      <c r="J1781" s="191">
        <v>39976</v>
      </c>
      <c r="K1781" s="195" t="s">
        <v>27</v>
      </c>
    </row>
    <row r="1782" spans="1:12">
      <c r="A1782" s="186" t="str">
        <f>B1782&amp;"_"&amp;COUNTIF($B$2:B1782,B1782)</f>
        <v>3023_1</v>
      </c>
      <c r="B1782" s="195">
        <v>3023</v>
      </c>
      <c r="C1782" s="195">
        <v>7</v>
      </c>
      <c r="F1782" s="189">
        <v>12</v>
      </c>
      <c r="G1782" s="197" t="s">
        <v>358</v>
      </c>
      <c r="H1782" s="195">
        <v>1</v>
      </c>
      <c r="I1782" s="200"/>
      <c r="J1782" s="191">
        <v>39980</v>
      </c>
      <c r="K1782" s="195" t="s">
        <v>33</v>
      </c>
      <c r="L1782" s="195" t="s">
        <v>74</v>
      </c>
    </row>
    <row r="1783" spans="1:12">
      <c r="A1783" s="186" t="str">
        <f>B1783&amp;"_"&amp;COUNTIF($B$2:B1783,B1783)</f>
        <v>3024_1</v>
      </c>
      <c r="B1783" s="195">
        <v>3024</v>
      </c>
      <c r="E1783" s="187" t="s">
        <v>493</v>
      </c>
      <c r="F1783" s="189">
        <v>2</v>
      </c>
      <c r="G1783" s="190" t="s">
        <v>870</v>
      </c>
    </row>
    <row r="1784" spans="1:12">
      <c r="A1784" s="186" t="str">
        <f>B1784&amp;"_"&amp;COUNTIF($B$2:B1784,B1784)</f>
        <v>3024_2</v>
      </c>
      <c r="B1784" s="195">
        <v>3024</v>
      </c>
      <c r="E1784" s="187" t="s">
        <v>495</v>
      </c>
      <c r="F1784" s="189">
        <v>2</v>
      </c>
      <c r="G1784" s="190" t="s">
        <v>871</v>
      </c>
      <c r="I1784" s="200"/>
    </row>
    <row r="1785" spans="1:12">
      <c r="A1785" s="186" t="str">
        <f>B1785&amp;"_"&amp;COUNTIF($B$2:B1785,B1785)</f>
        <v>3024_3</v>
      </c>
      <c r="B1785" s="195">
        <v>3024</v>
      </c>
      <c r="C1785" s="187"/>
      <c r="D1785" s="190"/>
      <c r="E1785" s="187" t="s">
        <v>19</v>
      </c>
      <c r="F1785" s="189">
        <v>8</v>
      </c>
      <c r="G1785" s="190" t="s">
        <v>241</v>
      </c>
    </row>
    <row r="1786" spans="1:12">
      <c r="A1786" s="186" t="str">
        <f>B1786&amp;"_"&amp;COUNTIF($B$2:B1786,B1786)</f>
        <v>3024_4</v>
      </c>
      <c r="B1786" s="195">
        <v>3024</v>
      </c>
      <c r="C1786" s="195">
        <v>1</v>
      </c>
      <c r="D1786" s="195" t="s">
        <v>626</v>
      </c>
      <c r="E1786" s="187" t="s">
        <v>22</v>
      </c>
      <c r="F1786" s="189">
        <v>8</v>
      </c>
      <c r="G1786" s="190" t="s">
        <v>242</v>
      </c>
      <c r="H1786" s="195">
        <v>5</v>
      </c>
      <c r="I1786" s="200"/>
      <c r="J1786" s="191">
        <v>39980</v>
      </c>
      <c r="K1786" s="195" t="s">
        <v>27</v>
      </c>
    </row>
    <row r="1787" spans="1:12">
      <c r="A1787" s="186" t="str">
        <f>B1787&amp;"_"&amp;COUNTIF($B$2:B1787,B1787)</f>
        <v>3025_1</v>
      </c>
      <c r="B1787" s="195">
        <v>3025</v>
      </c>
      <c r="C1787" s="195">
        <v>1</v>
      </c>
      <c r="D1787" s="195" t="s">
        <v>896</v>
      </c>
      <c r="E1787" s="187" t="s">
        <v>64</v>
      </c>
      <c r="F1787" s="189">
        <v>48</v>
      </c>
      <c r="G1787" s="190" t="s">
        <v>65</v>
      </c>
      <c r="H1787" s="195">
        <v>1</v>
      </c>
      <c r="J1787" s="191">
        <v>39980</v>
      </c>
      <c r="K1787" s="195" t="s">
        <v>27</v>
      </c>
    </row>
    <row r="1788" spans="1:12">
      <c r="A1788" s="186" t="str">
        <f>B1788&amp;"_"&amp;COUNTIF($B$2:B1788,B1788)</f>
        <v>3026_1</v>
      </c>
      <c r="B1788" s="195">
        <v>3026</v>
      </c>
      <c r="C1788" s="195">
        <v>1</v>
      </c>
      <c r="D1788" s="195" t="s">
        <v>897</v>
      </c>
      <c r="E1788" s="187" t="s">
        <v>62</v>
      </c>
      <c r="F1788" s="189">
        <v>164</v>
      </c>
      <c r="G1788" s="190" t="s">
        <v>63</v>
      </c>
      <c r="H1788" s="195">
        <v>1</v>
      </c>
      <c r="J1788" s="191">
        <v>39980</v>
      </c>
      <c r="K1788" s="195" t="s">
        <v>27</v>
      </c>
    </row>
    <row r="1789" spans="1:12">
      <c r="A1789" s="186" t="str">
        <f>B1789&amp;"_"&amp;COUNTIF($B$2:B1789,B1789)</f>
        <v>3027_1</v>
      </c>
      <c r="B1789" s="195">
        <v>3027</v>
      </c>
      <c r="C1789" s="195">
        <v>1</v>
      </c>
      <c r="D1789" s="195" t="s">
        <v>898</v>
      </c>
      <c r="E1789" s="187" t="s">
        <v>67</v>
      </c>
      <c r="F1789" s="189">
        <v>50</v>
      </c>
      <c r="G1789" s="190" t="s">
        <v>68</v>
      </c>
      <c r="H1789" s="195">
        <v>1</v>
      </c>
      <c r="J1789" s="191">
        <v>39980</v>
      </c>
      <c r="K1789" s="195" t="s">
        <v>27</v>
      </c>
    </row>
    <row r="1790" spans="1:12">
      <c r="A1790" s="186" t="str">
        <f>B1790&amp;"_"&amp;COUNTIF($B$2:B1790,B1790)</f>
        <v>3028_1</v>
      </c>
      <c r="B1790" s="195">
        <v>3028</v>
      </c>
      <c r="C1790" s="195">
        <v>26</v>
      </c>
      <c r="D1790" s="195">
        <v>16348</v>
      </c>
      <c r="F1790" s="189">
        <v>1</v>
      </c>
      <c r="G1790" s="197" t="s">
        <v>899</v>
      </c>
      <c r="H1790" s="195">
        <v>1</v>
      </c>
      <c r="I1790" s="200">
        <v>17500</v>
      </c>
      <c r="J1790" s="191">
        <v>39987</v>
      </c>
      <c r="K1790" s="195" t="s">
        <v>27</v>
      </c>
    </row>
    <row r="1791" spans="1:12">
      <c r="A1791" s="186" t="str">
        <f>B1791&amp;"_"&amp;COUNTIF($B$2:B1791,B1791)</f>
        <v>3029_1</v>
      </c>
      <c r="B1791" s="195">
        <v>3029</v>
      </c>
      <c r="F1791" s="189">
        <v>5</v>
      </c>
      <c r="G1791" s="197" t="s">
        <v>359</v>
      </c>
      <c r="I1791" s="200"/>
    </row>
    <row r="1792" spans="1:12">
      <c r="A1792" s="186" t="str">
        <f>B1792&amp;"_"&amp;COUNTIF($B$2:B1792,B1792)</f>
        <v>3029_2</v>
      </c>
      <c r="B1792" s="195">
        <v>3029</v>
      </c>
      <c r="C1792" s="195">
        <v>7</v>
      </c>
      <c r="F1792" s="189">
        <v>7</v>
      </c>
      <c r="G1792" s="197" t="s">
        <v>358</v>
      </c>
      <c r="H1792" s="195">
        <v>1</v>
      </c>
      <c r="I1792" s="200"/>
      <c r="J1792" s="191">
        <v>39987</v>
      </c>
      <c r="K1792" s="195" t="s">
        <v>33</v>
      </c>
      <c r="L1792" s="195" t="s">
        <v>74</v>
      </c>
    </row>
    <row r="1793" spans="1:12">
      <c r="A1793" s="186" t="str">
        <f>B1793&amp;"_"&amp;COUNTIF($B$2:B1793,B1793)</f>
        <v>3030_1</v>
      </c>
      <c r="B1793" s="195">
        <v>3030</v>
      </c>
      <c r="C1793" s="195">
        <v>1</v>
      </c>
      <c r="D1793" s="195" t="s">
        <v>896</v>
      </c>
      <c r="E1793" s="187" t="s">
        <v>64</v>
      </c>
      <c r="F1793" s="189">
        <v>192</v>
      </c>
      <c r="G1793" s="190" t="s">
        <v>65</v>
      </c>
      <c r="H1793" s="195">
        <v>4</v>
      </c>
      <c r="J1793" s="191">
        <v>39987</v>
      </c>
      <c r="K1793" s="195" t="s">
        <v>27</v>
      </c>
    </row>
    <row r="1794" spans="1:12">
      <c r="A1794" s="186" t="str">
        <f>B1794&amp;"_"&amp;COUNTIF($B$2:B1794,B1794)</f>
        <v>3031_1</v>
      </c>
      <c r="B1794" s="195">
        <v>3031</v>
      </c>
      <c r="C1794" s="195">
        <v>1</v>
      </c>
      <c r="D1794" s="195" t="s">
        <v>897</v>
      </c>
      <c r="E1794" s="187" t="s">
        <v>62</v>
      </c>
      <c r="F1794" s="189">
        <v>328</v>
      </c>
      <c r="G1794" s="190" t="s">
        <v>63</v>
      </c>
      <c r="H1794" s="195">
        <v>2</v>
      </c>
      <c r="J1794" s="191">
        <v>39987</v>
      </c>
      <c r="K1794" s="195" t="s">
        <v>27</v>
      </c>
    </row>
    <row r="1795" spans="1:12">
      <c r="A1795" s="186" t="str">
        <f>B1795&amp;"_"&amp;COUNTIF($B$2:B1795,B1795)</f>
        <v>3032_1</v>
      </c>
      <c r="B1795" s="195">
        <v>3032</v>
      </c>
      <c r="C1795" s="195">
        <v>1</v>
      </c>
      <c r="D1795" s="195" t="s">
        <v>875</v>
      </c>
      <c r="F1795" s="189">
        <v>2</v>
      </c>
      <c r="G1795" s="197" t="s">
        <v>59</v>
      </c>
      <c r="H1795" s="195">
        <v>2</v>
      </c>
      <c r="J1795" s="191">
        <v>39987</v>
      </c>
      <c r="K1795" s="195" t="s">
        <v>27</v>
      </c>
    </row>
    <row r="1796" spans="1:12">
      <c r="A1796" s="186" t="str">
        <f>B1796&amp;"_"&amp;COUNTIF($B$2:B1796,B1796)</f>
        <v>3033_1</v>
      </c>
      <c r="B1796" s="195">
        <v>3033</v>
      </c>
      <c r="E1796" s="187" t="s">
        <v>15</v>
      </c>
      <c r="F1796" s="189">
        <v>1</v>
      </c>
      <c r="G1796" s="190" t="s">
        <v>275</v>
      </c>
      <c r="I1796" s="200"/>
    </row>
    <row r="1797" spans="1:12">
      <c r="A1797" s="186" t="str">
        <f>B1797&amp;"_"&amp;COUNTIF($B$2:B1797,B1797)</f>
        <v>3033_2</v>
      </c>
      <c r="B1797" s="195">
        <v>3033</v>
      </c>
      <c r="C1797" s="195">
        <v>1</v>
      </c>
      <c r="D1797" s="195" t="s">
        <v>626</v>
      </c>
      <c r="E1797" s="187" t="s">
        <v>17</v>
      </c>
      <c r="F1797" s="189">
        <v>2</v>
      </c>
      <c r="G1797" s="190" t="s">
        <v>277</v>
      </c>
      <c r="H1797" s="195">
        <v>1</v>
      </c>
      <c r="I1797" s="200"/>
      <c r="J1797" s="191">
        <v>39987</v>
      </c>
      <c r="K1797" s="195" t="s">
        <v>27</v>
      </c>
    </row>
    <row r="1798" spans="1:12">
      <c r="A1798" s="186" t="str">
        <f>B1798&amp;"_"&amp;COUNTIF($B$2:B1798,B1798)</f>
        <v>3034_1</v>
      </c>
      <c r="B1798" s="195">
        <v>3034</v>
      </c>
      <c r="C1798" s="195">
        <v>22</v>
      </c>
      <c r="E1798" s="196">
        <v>1063.81</v>
      </c>
      <c r="F1798" s="189">
        <v>1</v>
      </c>
      <c r="G1798" s="197" t="s">
        <v>900</v>
      </c>
      <c r="J1798" s="191">
        <v>39987</v>
      </c>
      <c r="K1798" s="195" t="s">
        <v>27</v>
      </c>
    </row>
    <row r="1799" spans="1:12">
      <c r="A1799" s="186" t="str">
        <f>B1799&amp;"_"&amp;COUNTIF($B$2:B1799,B1799)</f>
        <v>3035_1</v>
      </c>
      <c r="B1799" s="195">
        <v>3035</v>
      </c>
      <c r="F1799" s="189">
        <v>11</v>
      </c>
      <c r="G1799" s="197" t="s">
        <v>866</v>
      </c>
    </row>
    <row r="1800" spans="1:12">
      <c r="A1800" s="186" t="str">
        <f>B1800&amp;"_"&amp;COUNTIF($B$2:B1800,B1800)</f>
        <v>3035_2</v>
      </c>
      <c r="B1800" s="195">
        <v>3035</v>
      </c>
      <c r="F1800" s="189">
        <v>37</v>
      </c>
      <c r="G1800" s="197" t="s">
        <v>867</v>
      </c>
    </row>
    <row r="1801" spans="1:12">
      <c r="A1801" s="186" t="str">
        <f>B1801&amp;"_"&amp;COUNTIF($B$2:B1801,B1801)</f>
        <v>3035_3</v>
      </c>
      <c r="B1801" s="195">
        <v>3035</v>
      </c>
      <c r="C1801" s="195">
        <v>26</v>
      </c>
      <c r="D1801" s="195" t="s">
        <v>863</v>
      </c>
      <c r="F1801" s="189">
        <v>1</v>
      </c>
      <c r="G1801" s="197" t="s">
        <v>868</v>
      </c>
      <c r="J1801" s="191">
        <v>39995</v>
      </c>
      <c r="K1801" s="195" t="s">
        <v>27</v>
      </c>
    </row>
    <row r="1802" spans="1:12">
      <c r="A1802" s="186" t="str">
        <f>B1802&amp;"_"&amp;COUNTIF($B$2:B1802,B1802)</f>
        <v>3036_1</v>
      </c>
      <c r="B1802" s="195">
        <v>3036</v>
      </c>
      <c r="C1802" s="195">
        <v>1</v>
      </c>
      <c r="D1802" s="195" t="s">
        <v>896</v>
      </c>
      <c r="E1802" s="187" t="s">
        <v>64</v>
      </c>
      <c r="F1802" s="189">
        <v>96</v>
      </c>
      <c r="G1802" s="190" t="s">
        <v>65</v>
      </c>
      <c r="H1802" s="195">
        <v>2</v>
      </c>
      <c r="J1802" s="191">
        <v>39994</v>
      </c>
      <c r="K1802" s="195" t="s">
        <v>27</v>
      </c>
    </row>
    <row r="1803" spans="1:12">
      <c r="A1803" s="186" t="str">
        <f>B1803&amp;"_"&amp;COUNTIF($B$2:B1803,B1803)</f>
        <v>3037_1</v>
      </c>
      <c r="B1803" s="195">
        <v>3037</v>
      </c>
      <c r="C1803" s="195">
        <v>1</v>
      </c>
      <c r="D1803" s="195" t="s">
        <v>897</v>
      </c>
      <c r="E1803" s="187" t="s">
        <v>62</v>
      </c>
      <c r="F1803" s="189">
        <v>328</v>
      </c>
      <c r="G1803" s="190" t="s">
        <v>63</v>
      </c>
      <c r="H1803" s="195">
        <v>2</v>
      </c>
      <c r="J1803" s="191">
        <v>39994</v>
      </c>
      <c r="K1803" s="195" t="s">
        <v>27</v>
      </c>
    </row>
    <row r="1804" spans="1:12">
      <c r="A1804" s="186" t="str">
        <f>B1804&amp;"_"&amp;COUNTIF($B$2:B1804,B1804)</f>
        <v>3038_1</v>
      </c>
      <c r="B1804" s="195">
        <v>3038</v>
      </c>
      <c r="C1804" s="195">
        <v>1</v>
      </c>
      <c r="D1804" s="195" t="s">
        <v>898</v>
      </c>
      <c r="E1804" s="187" t="s">
        <v>67</v>
      </c>
      <c r="F1804" s="189">
        <v>50</v>
      </c>
      <c r="G1804" s="190" t="s">
        <v>68</v>
      </c>
      <c r="H1804" s="195">
        <v>1</v>
      </c>
      <c r="J1804" s="191">
        <v>39994</v>
      </c>
      <c r="K1804" s="195" t="s">
        <v>27</v>
      </c>
    </row>
    <row r="1805" spans="1:12">
      <c r="A1805" s="186" t="str">
        <f>B1805&amp;"_"&amp;COUNTIF($B$2:B1805,B1805)</f>
        <v>3039_1</v>
      </c>
      <c r="B1805" s="195">
        <v>3039</v>
      </c>
      <c r="F1805" s="189">
        <v>1</v>
      </c>
      <c r="G1805" s="197" t="s">
        <v>535</v>
      </c>
    </row>
    <row r="1806" spans="1:12">
      <c r="A1806" s="186" t="str">
        <f>B1806&amp;"_"&amp;COUNTIF($B$2:B1806,B1806)</f>
        <v>3039_2</v>
      </c>
      <c r="B1806" s="195">
        <v>3039</v>
      </c>
      <c r="C1806" s="195">
        <v>1</v>
      </c>
      <c r="D1806" s="195" t="s">
        <v>865</v>
      </c>
      <c r="F1806" s="189">
        <v>1</v>
      </c>
      <c r="G1806" s="197" t="s">
        <v>478</v>
      </c>
      <c r="H1806" s="195">
        <v>1</v>
      </c>
      <c r="J1806" s="191">
        <v>39995</v>
      </c>
      <c r="K1806" s="195" t="s">
        <v>27</v>
      </c>
    </row>
    <row r="1807" spans="1:12">
      <c r="A1807" s="186" t="str">
        <f>B1807&amp;"_"&amp;COUNTIF($B$2:B1807,B1807)</f>
        <v>3040_1</v>
      </c>
      <c r="B1807" s="195">
        <v>3040</v>
      </c>
      <c r="F1807" s="189">
        <v>9</v>
      </c>
      <c r="G1807" s="197" t="s">
        <v>359</v>
      </c>
      <c r="I1807" s="200"/>
    </row>
    <row r="1808" spans="1:12">
      <c r="A1808" s="186" t="str">
        <f>B1808&amp;"_"&amp;COUNTIF($B$2:B1808,B1808)</f>
        <v>3040_2</v>
      </c>
      <c r="B1808" s="195">
        <v>3040</v>
      </c>
      <c r="C1808" s="195">
        <v>7</v>
      </c>
      <c r="F1808" s="189">
        <v>6</v>
      </c>
      <c r="G1808" s="197" t="s">
        <v>358</v>
      </c>
      <c r="H1808" s="195">
        <v>2</v>
      </c>
      <c r="I1808" s="200"/>
      <c r="J1808" s="191">
        <v>39995</v>
      </c>
      <c r="K1808" s="195" t="s">
        <v>33</v>
      </c>
      <c r="L1808" s="195" t="s">
        <v>74</v>
      </c>
    </row>
    <row r="1809" spans="1:12">
      <c r="A1809" s="186" t="str">
        <f>B1809&amp;"_"&amp;COUNTIF($B$2:B1809,B1809)</f>
        <v>3041_1</v>
      </c>
      <c r="B1809" s="195">
        <v>3041</v>
      </c>
      <c r="C1809" s="195">
        <v>11</v>
      </c>
      <c r="D1809" s="195" t="s">
        <v>901</v>
      </c>
      <c r="F1809" s="189">
        <v>6</v>
      </c>
      <c r="G1809" s="197" t="s">
        <v>902</v>
      </c>
      <c r="H1809" s="195">
        <v>1</v>
      </c>
      <c r="J1809" s="191">
        <v>39997</v>
      </c>
      <c r="K1809" s="195" t="s">
        <v>33</v>
      </c>
      <c r="L1809" s="195" t="s">
        <v>74</v>
      </c>
    </row>
    <row r="1810" spans="1:12">
      <c r="A1810" s="186" t="str">
        <f>B1810&amp;"_"&amp;COUNTIF($B$2:B1810,B1810)</f>
        <v>3042_1</v>
      </c>
      <c r="B1810" s="195">
        <v>3042</v>
      </c>
      <c r="F1810" s="189">
        <v>5</v>
      </c>
      <c r="G1810" s="197" t="s">
        <v>359</v>
      </c>
      <c r="I1810" s="200"/>
    </row>
    <row r="1811" spans="1:12">
      <c r="A1811" s="186" t="str">
        <f>B1811&amp;"_"&amp;COUNTIF($B$2:B1811,B1811)</f>
        <v>3042_2</v>
      </c>
      <c r="B1811" s="195">
        <v>3042</v>
      </c>
      <c r="C1811" s="195">
        <v>7</v>
      </c>
      <c r="F1811" s="189">
        <v>5</v>
      </c>
      <c r="G1811" s="197" t="s">
        <v>358</v>
      </c>
      <c r="H1811" s="195">
        <v>1</v>
      </c>
      <c r="I1811" s="200"/>
      <c r="J1811" s="191">
        <v>40000</v>
      </c>
      <c r="K1811" s="195" t="s">
        <v>33</v>
      </c>
      <c r="L1811" s="195" t="s">
        <v>74</v>
      </c>
    </row>
    <row r="1812" spans="1:12">
      <c r="A1812" s="186" t="str">
        <f>B1812&amp;"_"&amp;COUNTIF($B$2:B1812,B1812)</f>
        <v>3043_1</v>
      </c>
      <c r="B1812" s="195">
        <v>3043</v>
      </c>
      <c r="C1812" s="195">
        <v>1</v>
      </c>
      <c r="D1812" s="195" t="s">
        <v>896</v>
      </c>
      <c r="E1812" s="187" t="s">
        <v>64</v>
      </c>
      <c r="F1812" s="189">
        <v>96</v>
      </c>
      <c r="G1812" s="190" t="s">
        <v>65</v>
      </c>
      <c r="H1812" s="195">
        <v>2</v>
      </c>
      <c r="J1812" s="191">
        <v>40000</v>
      </c>
      <c r="K1812" s="195" t="s">
        <v>27</v>
      </c>
    </row>
    <row r="1813" spans="1:12">
      <c r="A1813" s="186" t="str">
        <f>B1813&amp;"_"&amp;COUNTIF($B$2:B1813,B1813)</f>
        <v>3044_1</v>
      </c>
      <c r="B1813" s="195">
        <v>3044</v>
      </c>
      <c r="C1813" s="195">
        <v>1</v>
      </c>
      <c r="D1813" s="195" t="s">
        <v>897</v>
      </c>
      <c r="E1813" s="187" t="s">
        <v>62</v>
      </c>
      <c r="F1813" s="189">
        <v>164</v>
      </c>
      <c r="G1813" s="190" t="s">
        <v>63</v>
      </c>
      <c r="H1813" s="195">
        <v>1</v>
      </c>
      <c r="J1813" s="191">
        <v>40000</v>
      </c>
      <c r="K1813" s="195" t="s">
        <v>27</v>
      </c>
    </row>
    <row r="1814" spans="1:12">
      <c r="A1814" s="186" t="str">
        <f>B1814&amp;"_"&amp;COUNTIF($B$2:B1814,B1814)</f>
        <v>3045_1</v>
      </c>
      <c r="B1814" s="195">
        <v>3045</v>
      </c>
      <c r="F1814" s="189">
        <v>2</v>
      </c>
      <c r="G1814" s="197" t="s">
        <v>359</v>
      </c>
      <c r="I1814" s="200"/>
    </row>
    <row r="1815" spans="1:12">
      <c r="A1815" s="186" t="str">
        <f>B1815&amp;"_"&amp;COUNTIF($B$2:B1815,B1815)</f>
        <v>3045_2</v>
      </c>
      <c r="B1815" s="195">
        <v>3045</v>
      </c>
      <c r="F1815" s="189">
        <v>4</v>
      </c>
      <c r="G1815" s="197" t="s">
        <v>358</v>
      </c>
      <c r="I1815" s="200"/>
    </row>
    <row r="1816" spans="1:12">
      <c r="A1816" s="186" t="str">
        <f>B1816&amp;"_"&amp;COUNTIF($B$2:B1816,B1816)</f>
        <v>3045_3</v>
      </c>
      <c r="B1816" s="195">
        <v>3045</v>
      </c>
      <c r="C1816" s="195">
        <v>7</v>
      </c>
      <c r="F1816" s="189">
        <v>1</v>
      </c>
      <c r="G1816" s="197" t="s">
        <v>903</v>
      </c>
      <c r="H1816" s="195">
        <v>1</v>
      </c>
      <c r="I1816" s="200"/>
      <c r="J1816" s="191">
        <v>40000</v>
      </c>
      <c r="K1816" s="195" t="s">
        <v>33</v>
      </c>
      <c r="L1816" s="195" t="s">
        <v>74</v>
      </c>
    </row>
    <row r="1817" spans="1:12">
      <c r="A1817" s="186" t="str">
        <f>B1817&amp;"_"&amp;COUNTIF($B$2:B1817,B1817)</f>
        <v>3046_1</v>
      </c>
      <c r="B1817" s="195">
        <v>3046</v>
      </c>
      <c r="C1817" s="195">
        <v>1</v>
      </c>
      <c r="D1817" s="195" t="s">
        <v>897</v>
      </c>
      <c r="E1817" s="187" t="s">
        <v>62</v>
      </c>
      <c r="F1817" s="189">
        <v>164</v>
      </c>
      <c r="G1817" s="190" t="s">
        <v>63</v>
      </c>
      <c r="H1817" s="195">
        <v>1</v>
      </c>
      <c r="J1817" s="191">
        <v>40003</v>
      </c>
      <c r="K1817" s="195" t="s">
        <v>27</v>
      </c>
    </row>
    <row r="1818" spans="1:12">
      <c r="A1818" s="186" t="str">
        <f>B1818&amp;"_"&amp;COUNTIF($B$2:B1818,B1818)</f>
        <v>3047_1</v>
      </c>
      <c r="B1818" s="195">
        <v>3047</v>
      </c>
      <c r="E1818" s="187" t="s">
        <v>39</v>
      </c>
      <c r="F1818" s="189">
        <v>10</v>
      </c>
      <c r="G1818" s="190" t="s">
        <v>40</v>
      </c>
    </row>
    <row r="1819" spans="1:12">
      <c r="A1819" s="186" t="str">
        <f>B1819&amp;"_"&amp;COUNTIF($B$2:B1819,B1819)</f>
        <v>3047_2</v>
      </c>
      <c r="B1819" s="195">
        <v>3047</v>
      </c>
      <c r="E1819" s="187" t="s">
        <v>41</v>
      </c>
      <c r="F1819" s="189">
        <v>10</v>
      </c>
      <c r="G1819" s="190" t="s">
        <v>42</v>
      </c>
    </row>
    <row r="1820" spans="1:12">
      <c r="A1820" s="186" t="str">
        <f>B1820&amp;"_"&amp;COUNTIF($B$2:B1820,B1820)</f>
        <v>3047_3</v>
      </c>
      <c r="B1820" s="195">
        <v>3047</v>
      </c>
      <c r="E1820" s="187" t="s">
        <v>493</v>
      </c>
      <c r="F1820" s="189">
        <v>2</v>
      </c>
      <c r="G1820" s="190" t="s">
        <v>870</v>
      </c>
    </row>
    <row r="1821" spans="1:12">
      <c r="A1821" s="186" t="str">
        <f>B1821&amp;"_"&amp;COUNTIF($B$2:B1821,B1821)</f>
        <v>3047_4</v>
      </c>
      <c r="B1821" s="195">
        <v>3047</v>
      </c>
      <c r="E1821" s="187" t="s">
        <v>495</v>
      </c>
      <c r="F1821" s="189">
        <v>2</v>
      </c>
      <c r="G1821" s="190" t="s">
        <v>871</v>
      </c>
      <c r="I1821" s="200"/>
    </row>
    <row r="1822" spans="1:12">
      <c r="A1822" s="186" t="str">
        <f>B1822&amp;"_"&amp;COUNTIF($B$2:B1822,B1822)</f>
        <v>3047_5</v>
      </c>
      <c r="B1822" s="195">
        <v>3047</v>
      </c>
      <c r="C1822" s="187"/>
      <c r="D1822" s="190"/>
      <c r="E1822" s="187" t="s">
        <v>19</v>
      </c>
      <c r="F1822" s="189">
        <v>10</v>
      </c>
      <c r="G1822" s="190" t="s">
        <v>241</v>
      </c>
    </row>
    <row r="1823" spans="1:12">
      <c r="A1823" s="186" t="str">
        <f>B1823&amp;"_"&amp;COUNTIF($B$2:B1823,B1823)</f>
        <v>3047_6</v>
      </c>
      <c r="B1823" s="195">
        <v>3047</v>
      </c>
      <c r="C1823" s="195">
        <v>1</v>
      </c>
      <c r="D1823" s="195">
        <v>540024580</v>
      </c>
      <c r="E1823" s="187" t="s">
        <v>22</v>
      </c>
      <c r="F1823" s="189">
        <v>10</v>
      </c>
      <c r="G1823" s="190" t="s">
        <v>242</v>
      </c>
      <c r="H1823" s="195">
        <v>11</v>
      </c>
      <c r="I1823" s="200"/>
      <c r="J1823" s="191">
        <v>40003</v>
      </c>
      <c r="K1823" s="195" t="s">
        <v>27</v>
      </c>
    </row>
    <row r="1824" spans="1:12">
      <c r="A1824" s="186" t="str">
        <f>B1824&amp;"_"&amp;COUNTIF($B$2:B1824,B1824)</f>
        <v>3048_1</v>
      </c>
      <c r="B1824" s="195">
        <v>3048</v>
      </c>
      <c r="C1824" s="195">
        <v>1</v>
      </c>
      <c r="D1824" s="195" t="s">
        <v>875</v>
      </c>
      <c r="F1824" s="189">
        <v>2</v>
      </c>
      <c r="G1824" s="197" t="s">
        <v>59</v>
      </c>
      <c r="H1824" s="195">
        <v>2</v>
      </c>
      <c r="J1824" s="191">
        <v>40003</v>
      </c>
      <c r="K1824" s="195" t="s">
        <v>27</v>
      </c>
    </row>
    <row r="1825" spans="1:12">
      <c r="A1825" s="186" t="str">
        <f>B1825&amp;"_"&amp;COUNTIF($B$2:B1825,B1825)</f>
        <v>3049_1</v>
      </c>
      <c r="B1825" s="195">
        <v>3049</v>
      </c>
      <c r="C1825" s="195">
        <v>3</v>
      </c>
      <c r="D1825" s="195" t="s">
        <v>904</v>
      </c>
      <c r="E1825" s="195" t="s">
        <v>71</v>
      </c>
      <c r="F1825" s="189">
        <v>300</v>
      </c>
      <c r="G1825" s="197" t="s">
        <v>72</v>
      </c>
      <c r="H1825" s="195">
        <v>1</v>
      </c>
      <c r="I1825" s="195">
        <v>2400</v>
      </c>
      <c r="J1825" s="191">
        <v>40008</v>
      </c>
      <c r="K1825" s="195" t="s">
        <v>73</v>
      </c>
      <c r="L1825" s="195" t="s">
        <v>74</v>
      </c>
    </row>
    <row r="1826" spans="1:12">
      <c r="A1826" s="186" t="str">
        <f>B1826&amp;"_"&amp;COUNTIF($B$2:B1826,B1826)</f>
        <v>3050_1</v>
      </c>
      <c r="B1826" s="195">
        <v>3050</v>
      </c>
      <c r="C1826" s="195">
        <v>1</v>
      </c>
      <c r="D1826" s="195" t="s">
        <v>896</v>
      </c>
      <c r="E1826" s="187" t="s">
        <v>64</v>
      </c>
      <c r="F1826" s="189">
        <v>96</v>
      </c>
      <c r="G1826" s="190" t="s">
        <v>65</v>
      </c>
      <c r="H1826" s="195">
        <v>2</v>
      </c>
      <c r="J1826" s="191">
        <v>40009</v>
      </c>
      <c r="K1826" s="195" t="s">
        <v>27</v>
      </c>
    </row>
    <row r="1827" spans="1:12">
      <c r="A1827" s="186" t="str">
        <f>B1827&amp;"_"&amp;COUNTIF($B$2:B1827,B1827)</f>
        <v>3051_1</v>
      </c>
      <c r="B1827" s="195">
        <v>3051</v>
      </c>
      <c r="C1827" s="195">
        <v>1</v>
      </c>
      <c r="D1827" s="195" t="s">
        <v>897</v>
      </c>
      <c r="E1827" s="187" t="s">
        <v>62</v>
      </c>
      <c r="F1827" s="189">
        <v>328</v>
      </c>
      <c r="G1827" s="190" t="s">
        <v>63</v>
      </c>
      <c r="H1827" s="195">
        <v>2</v>
      </c>
      <c r="J1827" s="191">
        <v>40009</v>
      </c>
      <c r="K1827" s="195" t="s">
        <v>27</v>
      </c>
    </row>
    <row r="1828" spans="1:12">
      <c r="A1828" s="186" t="str">
        <f>B1828&amp;"_"&amp;COUNTIF($B$2:B1828,B1828)</f>
        <v>3052_1</v>
      </c>
      <c r="B1828" s="195">
        <v>3052</v>
      </c>
      <c r="C1828" s="195">
        <v>1</v>
      </c>
      <c r="D1828" s="195" t="s">
        <v>898</v>
      </c>
      <c r="E1828" s="187" t="s">
        <v>67</v>
      </c>
      <c r="F1828" s="189">
        <v>50</v>
      </c>
      <c r="G1828" s="190" t="s">
        <v>68</v>
      </c>
      <c r="H1828" s="195">
        <v>1</v>
      </c>
      <c r="J1828" s="191">
        <v>40009</v>
      </c>
      <c r="K1828" s="195" t="s">
        <v>27</v>
      </c>
    </row>
    <row r="1829" spans="1:12">
      <c r="A1829" s="186" t="str">
        <f>B1829&amp;"_"&amp;COUNTIF($B$2:B1829,B1829)</f>
        <v>3053_1</v>
      </c>
      <c r="B1829" s="195">
        <v>3053</v>
      </c>
      <c r="E1829" s="187" t="s">
        <v>15</v>
      </c>
      <c r="F1829" s="189">
        <v>2</v>
      </c>
      <c r="G1829" s="190" t="s">
        <v>275</v>
      </c>
      <c r="I1829" s="200"/>
    </row>
    <row r="1830" spans="1:12">
      <c r="A1830" s="186" t="str">
        <f>B1830&amp;"_"&amp;COUNTIF($B$2:B1830,B1830)</f>
        <v>3053_2</v>
      </c>
      <c r="B1830" s="195">
        <v>3053</v>
      </c>
      <c r="E1830" s="187" t="s">
        <v>17</v>
      </c>
      <c r="F1830" s="189">
        <v>2</v>
      </c>
      <c r="G1830" s="190" t="s">
        <v>277</v>
      </c>
      <c r="I1830" s="200"/>
    </row>
    <row r="1831" spans="1:12">
      <c r="A1831" s="186" t="str">
        <f>B1831&amp;"_"&amp;COUNTIF($B$2:B1831,B1831)</f>
        <v>3053_3</v>
      </c>
      <c r="B1831" s="195">
        <v>3053</v>
      </c>
      <c r="E1831" s="187" t="s">
        <v>19</v>
      </c>
      <c r="F1831" s="189">
        <v>2</v>
      </c>
      <c r="G1831" s="190" t="s">
        <v>241</v>
      </c>
    </row>
    <row r="1832" spans="1:12">
      <c r="A1832" s="186" t="str">
        <f>B1832&amp;"_"&amp;COUNTIF($B$2:B1832,B1832)</f>
        <v>3053_4</v>
      </c>
      <c r="B1832" s="195">
        <v>3053</v>
      </c>
      <c r="C1832" s="195">
        <v>1</v>
      </c>
      <c r="D1832" s="195">
        <v>540024580</v>
      </c>
      <c r="E1832" s="187" t="s">
        <v>22</v>
      </c>
      <c r="F1832" s="189">
        <v>2</v>
      </c>
      <c r="G1832" s="190" t="s">
        <v>242</v>
      </c>
      <c r="H1832" s="195">
        <v>2</v>
      </c>
      <c r="I1832" s="200"/>
      <c r="J1832" s="191">
        <v>40009</v>
      </c>
      <c r="K1832" s="195" t="s">
        <v>27</v>
      </c>
    </row>
    <row r="1833" spans="1:12">
      <c r="A1833" s="186" t="str">
        <f>B1833&amp;"_"&amp;COUNTIF($B$2:B1833,B1833)</f>
        <v>3054_1</v>
      </c>
      <c r="B1833" s="195">
        <v>3054</v>
      </c>
      <c r="E1833" s="187" t="s">
        <v>15</v>
      </c>
      <c r="F1833" s="189">
        <v>2</v>
      </c>
      <c r="G1833" s="190" t="s">
        <v>275</v>
      </c>
      <c r="I1833" s="200"/>
    </row>
    <row r="1834" spans="1:12">
      <c r="A1834" s="186" t="str">
        <f>B1834&amp;"_"&amp;COUNTIF($B$2:B1834,B1834)</f>
        <v>3054_2</v>
      </c>
      <c r="B1834" s="195">
        <v>3054</v>
      </c>
      <c r="E1834" s="187" t="s">
        <v>17</v>
      </c>
      <c r="F1834" s="189">
        <v>2</v>
      </c>
      <c r="G1834" s="190" t="s">
        <v>277</v>
      </c>
      <c r="I1834" s="200"/>
    </row>
    <row r="1835" spans="1:12">
      <c r="A1835" s="186" t="str">
        <f>B1835&amp;"_"&amp;COUNTIF($B$2:B1835,B1835)</f>
        <v>3054_3</v>
      </c>
      <c r="B1835" s="195">
        <v>3054</v>
      </c>
      <c r="E1835" s="187" t="s">
        <v>19</v>
      </c>
      <c r="F1835" s="189">
        <v>2</v>
      </c>
      <c r="G1835" s="190" t="s">
        <v>241</v>
      </c>
    </row>
    <row r="1836" spans="1:12">
      <c r="A1836" s="186" t="str">
        <f>B1836&amp;"_"&amp;COUNTIF($B$2:B1836,B1836)</f>
        <v>3054_4</v>
      </c>
      <c r="B1836" s="195">
        <v>3054</v>
      </c>
      <c r="C1836" s="195">
        <v>1</v>
      </c>
      <c r="D1836" s="195">
        <v>540024580</v>
      </c>
      <c r="E1836" s="187" t="s">
        <v>22</v>
      </c>
      <c r="F1836" s="189">
        <v>2</v>
      </c>
      <c r="G1836" s="190" t="s">
        <v>242</v>
      </c>
      <c r="H1836" s="195">
        <v>2</v>
      </c>
      <c r="I1836" s="200"/>
      <c r="J1836" s="191">
        <v>40021</v>
      </c>
      <c r="K1836" s="195" t="s">
        <v>27</v>
      </c>
    </row>
    <row r="1837" spans="1:12">
      <c r="A1837" s="186" t="str">
        <f>B1837&amp;"_"&amp;COUNTIF($B$2:B1837,B1837)</f>
        <v>3055_1</v>
      </c>
      <c r="B1837" s="195">
        <v>3055</v>
      </c>
      <c r="C1837" s="195">
        <v>1</v>
      </c>
      <c r="D1837" s="195" t="s">
        <v>896</v>
      </c>
      <c r="E1837" s="187" t="s">
        <v>64</v>
      </c>
      <c r="F1837" s="189">
        <v>96</v>
      </c>
      <c r="G1837" s="190" t="s">
        <v>65</v>
      </c>
      <c r="H1837" s="195">
        <v>2</v>
      </c>
      <c r="J1837" s="191">
        <v>40021</v>
      </c>
      <c r="K1837" s="195" t="s">
        <v>27</v>
      </c>
    </row>
    <row r="1838" spans="1:12">
      <c r="A1838" s="186" t="str">
        <f>B1838&amp;"_"&amp;COUNTIF($B$2:B1838,B1838)</f>
        <v>3056_1</v>
      </c>
      <c r="B1838" s="195">
        <v>3056</v>
      </c>
      <c r="C1838" s="195">
        <v>1</v>
      </c>
      <c r="D1838" s="195" t="s">
        <v>897</v>
      </c>
      <c r="E1838" s="187" t="s">
        <v>62</v>
      </c>
      <c r="F1838" s="189">
        <v>328</v>
      </c>
      <c r="G1838" s="190" t="s">
        <v>63</v>
      </c>
      <c r="H1838" s="195">
        <v>2</v>
      </c>
      <c r="J1838" s="191">
        <v>40021</v>
      </c>
      <c r="K1838" s="195" t="s">
        <v>27</v>
      </c>
    </row>
    <row r="1839" spans="1:12">
      <c r="A1839" s="186" t="str">
        <f>B1839&amp;"_"&amp;COUNTIF($B$2:B1839,B1839)</f>
        <v>3057_1</v>
      </c>
      <c r="B1839" s="195">
        <v>3057</v>
      </c>
      <c r="C1839" s="195">
        <v>7</v>
      </c>
      <c r="F1839" s="189">
        <v>8</v>
      </c>
      <c r="G1839" s="197" t="s">
        <v>358</v>
      </c>
      <c r="H1839" s="195">
        <v>1</v>
      </c>
      <c r="I1839" s="200"/>
      <c r="J1839" s="191">
        <v>40022</v>
      </c>
      <c r="K1839" s="195" t="s">
        <v>33</v>
      </c>
      <c r="L1839" s="195" t="s">
        <v>74</v>
      </c>
    </row>
    <row r="1840" spans="1:12">
      <c r="A1840" s="186" t="str">
        <f>B1840&amp;"_"&amp;COUNTIF($B$2:B1840,B1840)</f>
        <v>3058_1</v>
      </c>
      <c r="B1840" s="195">
        <v>3058</v>
      </c>
      <c r="F1840" s="189">
        <v>0</v>
      </c>
      <c r="G1840" s="197" t="s">
        <v>866</v>
      </c>
    </row>
    <row r="1841" spans="1:12">
      <c r="A1841" s="186" t="str">
        <f>B1841&amp;"_"&amp;COUNTIF($B$2:B1841,B1841)</f>
        <v>3058_2</v>
      </c>
      <c r="B1841" s="195">
        <v>3058</v>
      </c>
      <c r="F1841" s="189">
        <v>37</v>
      </c>
      <c r="G1841" s="197" t="s">
        <v>867</v>
      </c>
    </row>
    <row r="1842" spans="1:12">
      <c r="A1842" s="186" t="str">
        <f>B1842&amp;"_"&amp;COUNTIF($B$2:B1842,B1842)</f>
        <v>3058_3</v>
      </c>
      <c r="B1842" s="195">
        <v>3058</v>
      </c>
      <c r="C1842" s="195">
        <v>26</v>
      </c>
      <c r="D1842" s="195" t="s">
        <v>863</v>
      </c>
      <c r="F1842" s="189">
        <v>1</v>
      </c>
      <c r="G1842" s="197" t="s">
        <v>868</v>
      </c>
      <c r="J1842" s="191">
        <v>40025</v>
      </c>
      <c r="K1842" s="195" t="s">
        <v>27</v>
      </c>
    </row>
    <row r="1843" spans="1:12">
      <c r="A1843" s="186" t="str">
        <f>B1843&amp;"_"&amp;COUNTIF($B$2:B1843,B1843)</f>
        <v>3059_1</v>
      </c>
      <c r="B1843" s="195">
        <v>3059</v>
      </c>
      <c r="E1843" s="187" t="s">
        <v>15</v>
      </c>
      <c r="F1843" s="189">
        <v>2</v>
      </c>
      <c r="G1843" s="190" t="s">
        <v>275</v>
      </c>
      <c r="I1843" s="200"/>
    </row>
    <row r="1844" spans="1:12">
      <c r="A1844" s="186" t="str">
        <f>B1844&amp;"_"&amp;COUNTIF($B$2:B1844,B1844)</f>
        <v>3059_2</v>
      </c>
      <c r="B1844" s="195">
        <v>3059</v>
      </c>
      <c r="E1844" s="187" t="s">
        <v>17</v>
      </c>
      <c r="F1844" s="189">
        <v>2</v>
      </c>
      <c r="G1844" s="190" t="s">
        <v>277</v>
      </c>
      <c r="I1844" s="200"/>
    </row>
    <row r="1845" spans="1:12">
      <c r="A1845" s="186" t="str">
        <f>B1845&amp;"_"&amp;COUNTIF($B$2:B1845,B1845)</f>
        <v>3059_3</v>
      </c>
      <c r="B1845" s="195">
        <v>3059</v>
      </c>
      <c r="E1845" s="187" t="s">
        <v>19</v>
      </c>
      <c r="F1845" s="189">
        <v>6</v>
      </c>
      <c r="G1845" s="190" t="s">
        <v>241</v>
      </c>
    </row>
    <row r="1846" spans="1:12">
      <c r="A1846" s="186" t="str">
        <f>B1846&amp;"_"&amp;COUNTIF($B$2:B1846,B1846)</f>
        <v>3059_4</v>
      </c>
      <c r="B1846" s="195">
        <v>3059</v>
      </c>
      <c r="C1846" s="195">
        <v>1</v>
      </c>
      <c r="D1846" s="195">
        <v>540024580</v>
      </c>
      <c r="E1846" s="187" t="s">
        <v>22</v>
      </c>
      <c r="F1846" s="189">
        <v>6</v>
      </c>
      <c r="G1846" s="190" t="s">
        <v>242</v>
      </c>
      <c r="H1846" s="195">
        <v>4</v>
      </c>
      <c r="I1846" s="200"/>
      <c r="J1846" s="191">
        <v>40029</v>
      </c>
      <c r="K1846" s="195" t="s">
        <v>27</v>
      </c>
    </row>
    <row r="1847" spans="1:12">
      <c r="A1847" s="186" t="str">
        <f>B1847&amp;"_"&amp;COUNTIF($B$2:B1847,B1847)</f>
        <v>3060_1</v>
      </c>
      <c r="B1847" s="195">
        <v>3060</v>
      </c>
      <c r="C1847" s="195">
        <v>1</v>
      </c>
      <c r="D1847" s="195" t="s">
        <v>875</v>
      </c>
      <c r="F1847" s="189">
        <v>2</v>
      </c>
      <c r="G1847" s="197" t="s">
        <v>59</v>
      </c>
      <c r="H1847" s="195">
        <v>2</v>
      </c>
      <c r="J1847" s="191">
        <v>40029</v>
      </c>
      <c r="K1847" s="195" t="s">
        <v>27</v>
      </c>
    </row>
    <row r="1848" spans="1:12">
      <c r="A1848" s="186" t="str">
        <f>B1848&amp;"_"&amp;COUNTIF($B$2:B1848,B1848)</f>
        <v>3061_1</v>
      </c>
      <c r="B1848" s="195">
        <v>3061</v>
      </c>
      <c r="F1848" s="189">
        <v>4</v>
      </c>
      <c r="G1848" s="197" t="s">
        <v>359</v>
      </c>
      <c r="I1848" s="200"/>
    </row>
    <row r="1849" spans="1:12">
      <c r="A1849" s="186" t="str">
        <f>B1849&amp;"_"&amp;COUNTIF($B$2:B1849,B1849)</f>
        <v>3061_2</v>
      </c>
      <c r="B1849" s="195">
        <v>3061</v>
      </c>
      <c r="C1849" s="195">
        <v>7</v>
      </c>
      <c r="F1849" s="189">
        <v>8</v>
      </c>
      <c r="G1849" s="197" t="s">
        <v>358</v>
      </c>
      <c r="H1849" s="195">
        <v>1</v>
      </c>
      <c r="I1849" s="200"/>
      <c r="J1849" s="191">
        <v>40029</v>
      </c>
      <c r="K1849" s="195" t="s">
        <v>33</v>
      </c>
      <c r="L1849" s="195" t="s">
        <v>74</v>
      </c>
    </row>
    <row r="1850" spans="1:12">
      <c r="A1850" s="186" t="str">
        <f>B1850&amp;"_"&amp;COUNTIF($B$2:B1850,B1850)</f>
        <v>3062_1</v>
      </c>
      <c r="B1850" s="195">
        <v>3062</v>
      </c>
      <c r="C1850" s="195">
        <v>1</v>
      </c>
      <c r="D1850" s="195" t="s">
        <v>896</v>
      </c>
      <c r="E1850" s="187" t="s">
        <v>64</v>
      </c>
      <c r="F1850" s="189">
        <v>96</v>
      </c>
      <c r="G1850" s="190" t="s">
        <v>65</v>
      </c>
      <c r="H1850" s="195">
        <v>2</v>
      </c>
      <c r="J1850" s="191">
        <v>40029</v>
      </c>
      <c r="K1850" s="195" t="s">
        <v>27</v>
      </c>
    </row>
    <row r="1851" spans="1:12">
      <c r="A1851" s="186" t="str">
        <f>B1851&amp;"_"&amp;COUNTIF($B$2:B1851,B1851)</f>
        <v>3063_1</v>
      </c>
      <c r="B1851" s="195">
        <v>3063</v>
      </c>
      <c r="C1851" s="195">
        <v>1</v>
      </c>
      <c r="D1851" s="195" t="s">
        <v>897</v>
      </c>
      <c r="E1851" s="187" t="s">
        <v>62</v>
      </c>
      <c r="F1851" s="189">
        <v>328</v>
      </c>
      <c r="G1851" s="190" t="s">
        <v>63</v>
      </c>
      <c r="H1851" s="195">
        <v>2</v>
      </c>
      <c r="J1851" s="191">
        <v>40029</v>
      </c>
      <c r="K1851" s="195" t="s">
        <v>27</v>
      </c>
    </row>
    <row r="1852" spans="1:12">
      <c r="A1852" s="186" t="str">
        <f>B1852&amp;"_"&amp;COUNTIF($B$2:B1852,B1852)</f>
        <v>3064_1</v>
      </c>
      <c r="B1852" s="195">
        <v>3064</v>
      </c>
      <c r="C1852" s="195">
        <v>10</v>
      </c>
      <c r="D1852" s="195">
        <v>44842</v>
      </c>
      <c r="E1852" s="195">
        <v>13021000</v>
      </c>
      <c r="F1852" s="189">
        <v>58</v>
      </c>
      <c r="G1852" s="197" t="s">
        <v>840</v>
      </c>
      <c r="H1852" s="195">
        <v>1</v>
      </c>
      <c r="J1852" s="191">
        <v>40029</v>
      </c>
      <c r="K1852" s="195" t="s">
        <v>27</v>
      </c>
    </row>
    <row r="1853" spans="1:12">
      <c r="A1853" s="186" t="str">
        <f>B1853&amp;"_"&amp;COUNTIF($B$2:B1853,B1853)</f>
        <v>3065_1</v>
      </c>
      <c r="B1853" s="195">
        <v>3065</v>
      </c>
      <c r="C1853" s="195">
        <v>32</v>
      </c>
      <c r="D1853" s="195" t="s">
        <v>905</v>
      </c>
      <c r="F1853" s="189">
        <v>1</v>
      </c>
      <c r="G1853" s="197" t="s">
        <v>906</v>
      </c>
      <c r="H1853" s="195">
        <v>1</v>
      </c>
      <c r="J1853" s="191">
        <v>40031</v>
      </c>
      <c r="K1853" s="195" t="s">
        <v>33</v>
      </c>
      <c r="L1853" s="195" t="s">
        <v>74</v>
      </c>
    </row>
    <row r="1854" spans="1:12">
      <c r="A1854" s="186" t="str">
        <f>B1854&amp;"_"&amp;COUNTIF($B$2:B1854,B1854)</f>
        <v>3066_1</v>
      </c>
      <c r="B1854" s="195">
        <v>3066</v>
      </c>
      <c r="C1854" s="195">
        <v>1</v>
      </c>
      <c r="D1854" s="195" t="s">
        <v>907</v>
      </c>
      <c r="F1854" s="189">
        <v>1</v>
      </c>
      <c r="G1854" s="197" t="s">
        <v>908</v>
      </c>
      <c r="H1854" s="195">
        <v>1</v>
      </c>
      <c r="J1854" s="191">
        <v>40032</v>
      </c>
      <c r="K1854" s="195" t="s">
        <v>27</v>
      </c>
    </row>
    <row r="1855" spans="1:12">
      <c r="A1855" s="186" t="str">
        <f>B1855&amp;"_"&amp;COUNTIF($B$2:B1855,B1855)</f>
        <v>3067_1</v>
      </c>
      <c r="B1855" s="195">
        <v>3067</v>
      </c>
      <c r="E1855" s="187" t="s">
        <v>19</v>
      </c>
      <c r="F1855" s="189">
        <v>4</v>
      </c>
      <c r="G1855" s="190" t="s">
        <v>241</v>
      </c>
    </row>
    <row r="1856" spans="1:12">
      <c r="A1856" s="186" t="str">
        <f>B1856&amp;"_"&amp;COUNTIF($B$2:B1856,B1856)</f>
        <v>3067_2</v>
      </c>
      <c r="B1856" s="195">
        <v>3067</v>
      </c>
      <c r="C1856" s="195">
        <v>1</v>
      </c>
      <c r="D1856" s="195">
        <v>540024580</v>
      </c>
      <c r="E1856" s="187" t="s">
        <v>22</v>
      </c>
      <c r="F1856" s="189">
        <v>4</v>
      </c>
      <c r="G1856" s="190" t="s">
        <v>242</v>
      </c>
      <c r="H1856" s="195">
        <v>2</v>
      </c>
      <c r="I1856" s="200"/>
      <c r="J1856" s="191">
        <v>40036</v>
      </c>
      <c r="K1856" s="195" t="s">
        <v>27</v>
      </c>
    </row>
    <row r="1857" spans="1:12">
      <c r="A1857" s="186" t="str">
        <f>B1857&amp;"_"&amp;COUNTIF($B$2:B1857,B1857)</f>
        <v>3068_1</v>
      </c>
      <c r="B1857" s="195">
        <v>3068</v>
      </c>
      <c r="E1857" s="187" t="s">
        <v>19</v>
      </c>
      <c r="F1857" s="189">
        <v>6</v>
      </c>
      <c r="G1857" s="190" t="s">
        <v>909</v>
      </c>
    </row>
    <row r="1858" spans="1:12">
      <c r="A1858" s="186" t="str">
        <f>B1858&amp;"_"&amp;COUNTIF($B$2:B1858,B1858)</f>
        <v>3068_2</v>
      </c>
      <c r="B1858" s="195">
        <v>3068</v>
      </c>
      <c r="C1858" s="195">
        <v>1</v>
      </c>
      <c r="D1858" s="195">
        <v>540025046</v>
      </c>
      <c r="E1858" s="187" t="s">
        <v>22</v>
      </c>
      <c r="F1858" s="189">
        <v>6</v>
      </c>
      <c r="G1858" s="190" t="s">
        <v>910</v>
      </c>
      <c r="H1858" s="195">
        <v>3</v>
      </c>
      <c r="I1858" s="200"/>
      <c r="J1858" s="191">
        <v>40036</v>
      </c>
      <c r="K1858" s="195" t="s">
        <v>27</v>
      </c>
    </row>
    <row r="1859" spans="1:12">
      <c r="A1859" s="186" t="str">
        <f>B1859&amp;"_"&amp;COUNTIF($B$2:B1859,B1859)</f>
        <v>3069_1</v>
      </c>
      <c r="B1859" s="195">
        <v>3069</v>
      </c>
      <c r="C1859" s="195">
        <v>1</v>
      </c>
      <c r="D1859" s="195" t="s">
        <v>896</v>
      </c>
      <c r="E1859" s="187" t="s">
        <v>64</v>
      </c>
      <c r="F1859" s="189">
        <v>48</v>
      </c>
      <c r="G1859" s="190" t="s">
        <v>65</v>
      </c>
      <c r="H1859" s="195">
        <v>1</v>
      </c>
      <c r="J1859" s="191">
        <v>40036</v>
      </c>
      <c r="K1859" s="195" t="s">
        <v>27</v>
      </c>
    </row>
    <row r="1860" spans="1:12">
      <c r="A1860" s="186" t="str">
        <f>B1860&amp;"_"&amp;COUNTIF($B$2:B1860,B1860)</f>
        <v>3070_1</v>
      </c>
      <c r="B1860" s="195">
        <v>3070</v>
      </c>
      <c r="C1860" s="195">
        <v>1</v>
      </c>
      <c r="D1860" s="195" t="s">
        <v>897</v>
      </c>
      <c r="E1860" s="187" t="s">
        <v>62</v>
      </c>
      <c r="F1860" s="189">
        <v>164</v>
      </c>
      <c r="G1860" s="190" t="s">
        <v>63</v>
      </c>
      <c r="H1860" s="195">
        <v>1</v>
      </c>
      <c r="J1860" s="191">
        <v>40036</v>
      </c>
      <c r="K1860" s="195" t="s">
        <v>27</v>
      </c>
    </row>
    <row r="1861" spans="1:12">
      <c r="A1861" s="186" t="str">
        <f>B1861&amp;"_"&amp;COUNTIF($B$2:B1861,B1861)</f>
        <v>3071_1</v>
      </c>
      <c r="B1861" s="195">
        <v>3071</v>
      </c>
      <c r="C1861" s="195">
        <v>1</v>
      </c>
      <c r="D1861" s="195" t="s">
        <v>898</v>
      </c>
      <c r="E1861" s="187" t="s">
        <v>67</v>
      </c>
      <c r="F1861" s="189">
        <v>50</v>
      </c>
      <c r="G1861" s="190" t="s">
        <v>68</v>
      </c>
      <c r="H1861" s="195">
        <v>1</v>
      </c>
      <c r="J1861" s="191">
        <v>40036</v>
      </c>
      <c r="K1861" s="195" t="s">
        <v>27</v>
      </c>
    </row>
    <row r="1862" spans="1:12">
      <c r="A1862" s="186" t="str">
        <f>B1862&amp;"_"&amp;COUNTIF($B$2:B1862,B1862)</f>
        <v>3072_1</v>
      </c>
      <c r="B1862" s="195">
        <v>3072</v>
      </c>
      <c r="C1862" s="195">
        <v>1</v>
      </c>
      <c r="D1862" s="195">
        <v>540023788</v>
      </c>
      <c r="F1862" s="189">
        <v>36</v>
      </c>
      <c r="G1862" s="197" t="s">
        <v>911</v>
      </c>
      <c r="H1862" s="195">
        <v>1</v>
      </c>
      <c r="J1862" s="191">
        <v>40036</v>
      </c>
      <c r="K1862" s="195" t="s">
        <v>27</v>
      </c>
    </row>
    <row r="1863" spans="1:12">
      <c r="A1863" s="186" t="str">
        <f>B1863&amp;"_"&amp;COUNTIF($B$2:B1863,B1863)</f>
        <v>3073_1</v>
      </c>
      <c r="B1863" s="195">
        <v>3073</v>
      </c>
      <c r="C1863" s="195">
        <v>3</v>
      </c>
      <c r="D1863" s="195" t="s">
        <v>912</v>
      </c>
      <c r="E1863" s="195" t="s">
        <v>71</v>
      </c>
      <c r="F1863" s="189">
        <v>300</v>
      </c>
      <c r="G1863" s="197" t="s">
        <v>72</v>
      </c>
      <c r="H1863" s="195">
        <v>1</v>
      </c>
      <c r="I1863" s="195">
        <v>2400</v>
      </c>
      <c r="J1863" s="191">
        <v>40038</v>
      </c>
      <c r="K1863" s="195" t="s">
        <v>73</v>
      </c>
      <c r="L1863" s="195" t="s">
        <v>74</v>
      </c>
    </row>
    <row r="1864" spans="1:12">
      <c r="A1864" s="186" t="str">
        <f>B1864&amp;"_"&amp;COUNTIF($B$2:B1864,B1864)</f>
        <v>3074_1</v>
      </c>
      <c r="B1864" s="195">
        <v>3074</v>
      </c>
      <c r="E1864" s="187" t="s">
        <v>39</v>
      </c>
      <c r="F1864" s="189">
        <v>6</v>
      </c>
      <c r="G1864" s="190" t="s">
        <v>40</v>
      </c>
    </row>
    <row r="1865" spans="1:12">
      <c r="A1865" s="186" t="str">
        <f>B1865&amp;"_"&amp;COUNTIF($B$2:B1865,B1865)</f>
        <v>3074_2</v>
      </c>
      <c r="B1865" s="195">
        <v>3074</v>
      </c>
      <c r="C1865" s="195">
        <v>1</v>
      </c>
      <c r="D1865" s="195">
        <v>540024580</v>
      </c>
      <c r="E1865" s="187" t="s">
        <v>41</v>
      </c>
      <c r="F1865" s="189">
        <v>6</v>
      </c>
      <c r="G1865" s="190" t="s">
        <v>42</v>
      </c>
      <c r="H1865" s="195">
        <v>3</v>
      </c>
      <c r="I1865" s="200"/>
      <c r="J1865" s="191">
        <v>40039</v>
      </c>
      <c r="K1865" s="195" t="s">
        <v>27</v>
      </c>
    </row>
    <row r="1866" spans="1:12">
      <c r="A1866" s="186" t="str">
        <f>B1866&amp;"_"&amp;COUNTIF($B$2:B1866,B1866)</f>
        <v>3075_1</v>
      </c>
      <c r="B1866" s="195">
        <v>3075</v>
      </c>
      <c r="C1866" s="195">
        <v>1</v>
      </c>
      <c r="D1866" s="195">
        <v>540025333</v>
      </c>
      <c r="F1866" s="189">
        <v>120</v>
      </c>
      <c r="G1866" s="197" t="s">
        <v>57</v>
      </c>
      <c r="H1866" s="195">
        <v>2</v>
      </c>
      <c r="J1866" s="191">
        <v>40039</v>
      </c>
      <c r="K1866" s="195" t="s">
        <v>27</v>
      </c>
    </row>
    <row r="1867" spans="1:12">
      <c r="A1867" s="186" t="str">
        <f>B1867&amp;"_"&amp;COUNTIF($B$2:B1867,B1867)</f>
        <v>3076_1</v>
      </c>
      <c r="B1867" s="195">
        <v>3076</v>
      </c>
      <c r="F1867" s="189">
        <v>4</v>
      </c>
      <c r="G1867" s="197" t="s">
        <v>888</v>
      </c>
    </row>
    <row r="1868" spans="1:12">
      <c r="A1868" s="186" t="str">
        <f>B1868&amp;"_"&amp;COUNTIF($B$2:B1868,B1868)</f>
        <v>3076_2</v>
      </c>
      <c r="B1868" s="195">
        <v>3076</v>
      </c>
      <c r="C1868" s="195">
        <v>4</v>
      </c>
      <c r="D1868" s="195">
        <v>4500175145</v>
      </c>
      <c r="F1868" s="189">
        <v>4</v>
      </c>
      <c r="G1868" s="197" t="s">
        <v>886</v>
      </c>
      <c r="H1868" s="195">
        <v>2</v>
      </c>
      <c r="I1868" s="200">
        <v>7000</v>
      </c>
      <c r="J1868" s="191">
        <v>40042</v>
      </c>
      <c r="K1868" s="195" t="s">
        <v>564</v>
      </c>
      <c r="L1868" s="195" t="s">
        <v>74</v>
      </c>
    </row>
    <row r="1869" spans="1:12">
      <c r="A1869" s="186" t="str">
        <f>B1869&amp;"_"&amp;COUNTIF($B$2:B1869,B1869)</f>
        <v>3077_1</v>
      </c>
      <c r="B1869" s="195">
        <v>3077</v>
      </c>
      <c r="C1869" s="195">
        <v>7</v>
      </c>
      <c r="F1869" s="189">
        <v>6</v>
      </c>
      <c r="G1869" s="197" t="s">
        <v>359</v>
      </c>
      <c r="H1869" s="195">
        <v>1</v>
      </c>
      <c r="I1869" s="200"/>
      <c r="J1869" s="191">
        <v>40042</v>
      </c>
      <c r="K1869" s="195" t="s">
        <v>33</v>
      </c>
      <c r="L1869" s="195" t="s">
        <v>74</v>
      </c>
    </row>
    <row r="1870" spans="1:12">
      <c r="A1870" s="186" t="str">
        <f>B1870&amp;"_"&amp;COUNTIF($B$2:B1870,B1870)</f>
        <v>3078_1</v>
      </c>
      <c r="B1870" s="195">
        <v>3078</v>
      </c>
      <c r="C1870" s="195">
        <v>1</v>
      </c>
      <c r="D1870" s="195" t="s">
        <v>913</v>
      </c>
      <c r="F1870" s="189">
        <v>105</v>
      </c>
      <c r="G1870" s="197" t="s">
        <v>914</v>
      </c>
      <c r="H1870" s="195">
        <v>1</v>
      </c>
      <c r="J1870" s="191">
        <v>40042</v>
      </c>
      <c r="K1870" s="195" t="s">
        <v>27</v>
      </c>
    </row>
    <row r="1871" spans="1:12">
      <c r="A1871" s="186" t="str">
        <f>B1871&amp;"_"&amp;COUNTIF($B$2:B1871,B1871)</f>
        <v>3079_1</v>
      </c>
      <c r="B1871" s="195">
        <v>3079</v>
      </c>
      <c r="F1871" s="189">
        <v>5</v>
      </c>
      <c r="G1871" s="197" t="s">
        <v>359</v>
      </c>
      <c r="I1871" s="200"/>
    </row>
    <row r="1872" spans="1:12">
      <c r="A1872" s="186" t="str">
        <f>B1872&amp;"_"&amp;COUNTIF($B$2:B1872,B1872)</f>
        <v>3079_2</v>
      </c>
      <c r="B1872" s="195">
        <v>3079</v>
      </c>
      <c r="C1872" s="195">
        <v>7</v>
      </c>
      <c r="F1872" s="189">
        <v>4</v>
      </c>
      <c r="G1872" s="197" t="s">
        <v>358</v>
      </c>
      <c r="H1872" s="195">
        <v>1</v>
      </c>
      <c r="I1872" s="200"/>
      <c r="J1872" s="191">
        <v>40046</v>
      </c>
      <c r="K1872" s="195" t="s">
        <v>33</v>
      </c>
      <c r="L1872" s="195" t="s">
        <v>74</v>
      </c>
    </row>
    <row r="1873" spans="1:12">
      <c r="A1873" s="186" t="str">
        <f>B1873&amp;"_"&amp;COUNTIF($B$2:B1873,B1873)</f>
        <v>3080_1</v>
      </c>
      <c r="B1873" s="195">
        <v>3080</v>
      </c>
      <c r="E1873" s="187" t="s">
        <v>39</v>
      </c>
      <c r="F1873" s="189">
        <v>4</v>
      </c>
      <c r="G1873" s="190" t="s">
        <v>40</v>
      </c>
    </row>
    <row r="1874" spans="1:12">
      <c r="A1874" s="186" t="str">
        <f>B1874&amp;"_"&amp;COUNTIF($B$2:B1874,B1874)</f>
        <v>3080_2</v>
      </c>
      <c r="B1874" s="195">
        <v>3080</v>
      </c>
      <c r="E1874" s="187" t="s">
        <v>41</v>
      </c>
      <c r="F1874" s="189">
        <v>4</v>
      </c>
      <c r="G1874" s="190" t="s">
        <v>42</v>
      </c>
    </row>
    <row r="1875" spans="1:12">
      <c r="A1875" s="186" t="str">
        <f>B1875&amp;"_"&amp;COUNTIF($B$2:B1875,B1875)</f>
        <v>3080_3</v>
      </c>
      <c r="B1875" s="195">
        <v>3080</v>
      </c>
      <c r="C1875" s="187"/>
      <c r="D1875" s="190"/>
      <c r="E1875" s="187" t="s">
        <v>19</v>
      </c>
      <c r="F1875" s="189">
        <v>8</v>
      </c>
      <c r="G1875" s="190" t="s">
        <v>20</v>
      </c>
    </row>
    <row r="1876" spans="1:12">
      <c r="A1876" s="186" t="str">
        <f>B1876&amp;"_"&amp;COUNTIF($B$2:B1876,B1876)</f>
        <v>3080_4</v>
      </c>
      <c r="B1876" s="195">
        <v>3080</v>
      </c>
      <c r="C1876" s="195">
        <v>1</v>
      </c>
      <c r="D1876" s="195">
        <v>540024580</v>
      </c>
      <c r="E1876" s="187" t="s">
        <v>22</v>
      </c>
      <c r="F1876" s="189">
        <v>8</v>
      </c>
      <c r="G1876" s="190" t="s">
        <v>23</v>
      </c>
      <c r="H1876" s="195">
        <v>6</v>
      </c>
      <c r="I1876" s="200"/>
      <c r="J1876" s="191">
        <v>40050</v>
      </c>
      <c r="K1876" s="195" t="s">
        <v>27</v>
      </c>
    </row>
    <row r="1877" spans="1:12">
      <c r="A1877" s="186" t="str">
        <f>B1877&amp;"_"&amp;COUNTIF($B$2:B1877,B1877)</f>
        <v>3081_1</v>
      </c>
      <c r="B1877" s="195">
        <v>3081</v>
      </c>
      <c r="F1877" s="189">
        <v>8</v>
      </c>
      <c r="G1877" s="197" t="s">
        <v>359</v>
      </c>
      <c r="I1877" s="200"/>
    </row>
    <row r="1878" spans="1:12">
      <c r="A1878" s="186" t="str">
        <f>B1878&amp;"_"&amp;COUNTIF($B$2:B1878,B1878)</f>
        <v>3081_2</v>
      </c>
      <c r="B1878" s="195">
        <v>3081</v>
      </c>
      <c r="C1878" s="195">
        <v>7</v>
      </c>
      <c r="F1878" s="189">
        <v>1</v>
      </c>
      <c r="G1878" s="197" t="s">
        <v>358</v>
      </c>
      <c r="H1878" s="195">
        <v>1</v>
      </c>
      <c r="I1878" s="200"/>
      <c r="J1878" s="191">
        <v>40052</v>
      </c>
      <c r="K1878" s="195" t="s">
        <v>33</v>
      </c>
      <c r="L1878" s="195" t="s">
        <v>74</v>
      </c>
    </row>
    <row r="1879" spans="1:12">
      <c r="A1879" s="186" t="str">
        <f>B1879&amp;"_"&amp;COUNTIF($B$2:B1879,B1879)</f>
        <v>3082_1</v>
      </c>
      <c r="B1879" s="195">
        <v>3082</v>
      </c>
      <c r="F1879" s="189">
        <v>9</v>
      </c>
      <c r="G1879" s="197" t="s">
        <v>359</v>
      </c>
      <c r="I1879" s="200"/>
    </row>
    <row r="1880" spans="1:12">
      <c r="A1880" s="186" t="str">
        <f>B1880&amp;"_"&amp;COUNTIF($B$2:B1880,B1880)</f>
        <v>3082_2</v>
      </c>
      <c r="B1880" s="195">
        <v>3082</v>
      </c>
      <c r="C1880" s="195">
        <v>7</v>
      </c>
      <c r="F1880" s="189">
        <v>3</v>
      </c>
      <c r="G1880" s="197" t="s">
        <v>358</v>
      </c>
      <c r="H1880" s="195">
        <v>1</v>
      </c>
      <c r="I1880" s="200"/>
      <c r="J1880" s="191">
        <v>40056</v>
      </c>
      <c r="K1880" s="195" t="s">
        <v>33</v>
      </c>
      <c r="L1880" s="195" t="s">
        <v>74</v>
      </c>
    </row>
    <row r="1881" spans="1:12">
      <c r="A1881" s="186" t="str">
        <f>B1881&amp;"_"&amp;COUNTIF($B$2:B1881,B1881)</f>
        <v>3083_1</v>
      </c>
      <c r="B1881" s="195">
        <v>3083</v>
      </c>
      <c r="E1881" s="187" t="s">
        <v>64</v>
      </c>
      <c r="F1881" s="189">
        <v>96</v>
      </c>
      <c r="G1881" s="190" t="s">
        <v>65</v>
      </c>
    </row>
    <row r="1882" spans="1:12">
      <c r="A1882" s="186" t="str">
        <f>B1882&amp;"_"&amp;COUNTIF($B$2:B1882,B1882)</f>
        <v>3083_2</v>
      </c>
      <c r="B1882" s="195">
        <v>3083</v>
      </c>
      <c r="C1882" s="195">
        <v>1</v>
      </c>
      <c r="D1882" s="195" t="s">
        <v>915</v>
      </c>
      <c r="E1882" s="187" t="s">
        <v>62</v>
      </c>
      <c r="F1882" s="189">
        <v>328</v>
      </c>
      <c r="G1882" s="190" t="s">
        <v>63</v>
      </c>
      <c r="H1882" s="195">
        <v>2</v>
      </c>
      <c r="J1882" s="191" t="s">
        <v>916</v>
      </c>
      <c r="K1882" s="195" t="s">
        <v>27</v>
      </c>
    </row>
    <row r="1883" spans="1:12">
      <c r="A1883" s="186" t="str">
        <f>B1883&amp;"_"&amp;COUNTIF($B$2:B1883,B1883)</f>
        <v>3084_1</v>
      </c>
      <c r="B1883" s="195">
        <v>3084</v>
      </c>
      <c r="C1883" s="195">
        <v>1</v>
      </c>
      <c r="D1883" s="195" t="s">
        <v>875</v>
      </c>
      <c r="F1883" s="189">
        <v>2</v>
      </c>
      <c r="G1883" s="197" t="s">
        <v>59</v>
      </c>
      <c r="H1883" s="195">
        <v>2</v>
      </c>
      <c r="J1883" s="191" t="s">
        <v>916</v>
      </c>
      <c r="K1883" s="195" t="s">
        <v>27</v>
      </c>
    </row>
    <row r="1884" spans="1:12">
      <c r="A1884" s="186" t="str">
        <f>B1884&amp;"_"&amp;COUNTIF($B$2:B1884,B1884)</f>
        <v>3085_1</v>
      </c>
      <c r="B1884" s="195">
        <v>3085</v>
      </c>
      <c r="F1884" s="189">
        <v>6</v>
      </c>
      <c r="G1884" s="197" t="s">
        <v>866</v>
      </c>
    </row>
    <row r="1885" spans="1:12">
      <c r="A1885" s="186" t="str">
        <f>B1885&amp;"_"&amp;COUNTIF($B$2:B1885,B1885)</f>
        <v>3085_2</v>
      </c>
      <c r="B1885" s="195">
        <v>3085</v>
      </c>
      <c r="F1885" s="189">
        <v>29</v>
      </c>
      <c r="G1885" s="197" t="s">
        <v>867</v>
      </c>
    </row>
    <row r="1886" spans="1:12">
      <c r="A1886" s="186" t="str">
        <f>B1886&amp;"_"&amp;COUNTIF($B$2:B1886,B1886)</f>
        <v>3085_3</v>
      </c>
      <c r="B1886" s="195">
        <v>3085</v>
      </c>
      <c r="C1886" s="195">
        <v>26</v>
      </c>
      <c r="D1886" s="195" t="s">
        <v>863</v>
      </c>
      <c r="F1886" s="189">
        <v>1</v>
      </c>
      <c r="G1886" s="197" t="s">
        <v>868</v>
      </c>
      <c r="J1886" s="191">
        <v>40056</v>
      </c>
      <c r="K1886" s="195" t="s">
        <v>27</v>
      </c>
    </row>
    <row r="1887" spans="1:12">
      <c r="A1887" s="186" t="str">
        <f>B1887&amp;"_"&amp;COUNTIF($B$2:B1887,B1887)</f>
        <v>3086_1</v>
      </c>
      <c r="B1887" s="195">
        <v>3086</v>
      </c>
      <c r="C1887" s="195">
        <v>7</v>
      </c>
      <c r="F1887" s="189">
        <v>9</v>
      </c>
      <c r="G1887" s="197" t="s">
        <v>359</v>
      </c>
      <c r="H1887" s="195">
        <v>1</v>
      </c>
      <c r="I1887" s="200"/>
      <c r="J1887" s="191">
        <v>40059</v>
      </c>
      <c r="K1887" s="195" t="s">
        <v>33</v>
      </c>
      <c r="L1887" s="195" t="s">
        <v>74</v>
      </c>
    </row>
    <row r="1888" spans="1:12">
      <c r="A1888" s="186" t="str">
        <f>B1888&amp;"_"&amp;COUNTIF($B$2:B1888,B1888)</f>
        <v>3087_1</v>
      </c>
      <c r="B1888" s="195">
        <v>3087</v>
      </c>
      <c r="E1888" s="187" t="s">
        <v>39</v>
      </c>
      <c r="F1888" s="189">
        <v>4</v>
      </c>
      <c r="G1888" s="190" t="s">
        <v>40</v>
      </c>
    </row>
    <row r="1889" spans="1:13">
      <c r="A1889" s="186" t="str">
        <f>B1889&amp;"_"&amp;COUNTIF($B$2:B1889,B1889)</f>
        <v>3087_2</v>
      </c>
      <c r="B1889" s="195">
        <v>3087</v>
      </c>
      <c r="E1889" s="187" t="s">
        <v>41</v>
      </c>
      <c r="F1889" s="189">
        <v>4</v>
      </c>
      <c r="G1889" s="190" t="s">
        <v>42</v>
      </c>
    </row>
    <row r="1890" spans="1:13">
      <c r="A1890" s="186" t="str">
        <f>B1890&amp;"_"&amp;COUNTIF($B$2:B1890,B1890)</f>
        <v>3087_3</v>
      </c>
      <c r="B1890" s="195">
        <v>3087</v>
      </c>
      <c r="E1890" s="187" t="s">
        <v>15</v>
      </c>
      <c r="F1890" s="189">
        <v>2</v>
      </c>
      <c r="G1890" s="190" t="s">
        <v>275</v>
      </c>
      <c r="I1890" s="200"/>
    </row>
    <row r="1891" spans="1:13">
      <c r="A1891" s="186" t="str">
        <f>B1891&amp;"_"&amp;COUNTIF($B$2:B1891,B1891)</f>
        <v>3087_4</v>
      </c>
      <c r="B1891" s="195">
        <v>3087</v>
      </c>
      <c r="E1891" s="187" t="s">
        <v>17</v>
      </c>
      <c r="F1891" s="189">
        <v>2</v>
      </c>
      <c r="G1891" s="190" t="s">
        <v>277</v>
      </c>
      <c r="I1891" s="200"/>
    </row>
    <row r="1892" spans="1:13">
      <c r="A1892" s="186" t="str">
        <f>B1892&amp;"_"&amp;COUNTIF($B$2:B1892,B1892)</f>
        <v>3087_5</v>
      </c>
      <c r="B1892" s="195">
        <v>3087</v>
      </c>
      <c r="E1892" s="187" t="s">
        <v>19</v>
      </c>
      <c r="F1892" s="189">
        <v>6</v>
      </c>
      <c r="G1892" s="190" t="s">
        <v>241</v>
      </c>
    </row>
    <row r="1893" spans="1:13">
      <c r="A1893" s="186" t="str">
        <f>B1893&amp;"_"&amp;COUNTIF($B$2:B1893,B1893)</f>
        <v>3087_6</v>
      </c>
      <c r="B1893" s="195">
        <v>3087</v>
      </c>
      <c r="C1893" s="195">
        <v>1</v>
      </c>
      <c r="D1893" s="195">
        <v>540024580</v>
      </c>
      <c r="E1893" s="187" t="s">
        <v>22</v>
      </c>
      <c r="F1893" s="189">
        <v>6</v>
      </c>
      <c r="G1893" s="190" t="s">
        <v>242</v>
      </c>
      <c r="H1893" s="195">
        <v>6</v>
      </c>
      <c r="I1893" s="200"/>
      <c r="J1893" s="191">
        <v>40065</v>
      </c>
      <c r="K1893" s="195" t="s">
        <v>27</v>
      </c>
    </row>
    <row r="1894" spans="1:13">
      <c r="A1894" s="186" t="str">
        <f>B1894&amp;"_"&amp;COUNTIF($B$2:B1894,B1894)</f>
        <v>3088_1</v>
      </c>
      <c r="B1894" s="195">
        <v>3088</v>
      </c>
      <c r="C1894" s="195">
        <v>1</v>
      </c>
      <c r="D1894" s="195" t="s">
        <v>917</v>
      </c>
      <c r="F1894" s="189">
        <v>1</v>
      </c>
      <c r="G1894" s="197" t="s">
        <v>492</v>
      </c>
      <c r="H1894" s="195">
        <v>1</v>
      </c>
      <c r="J1894" s="191">
        <v>40065</v>
      </c>
      <c r="K1894" s="195" t="s">
        <v>27</v>
      </c>
    </row>
    <row r="1895" spans="1:13">
      <c r="A1895" s="186" t="str">
        <f>B1895&amp;"_"&amp;COUNTIF($B$2:B1895,B1895)</f>
        <v>3089_1</v>
      </c>
      <c r="B1895" s="195">
        <v>3089</v>
      </c>
      <c r="E1895" s="187" t="s">
        <v>64</v>
      </c>
      <c r="F1895" s="189">
        <v>96</v>
      </c>
      <c r="G1895" s="190" t="s">
        <v>65</v>
      </c>
    </row>
    <row r="1896" spans="1:13">
      <c r="A1896" s="186" t="str">
        <f>B1896&amp;"_"&amp;COUNTIF($B$2:B1896,B1896)</f>
        <v>3089_2</v>
      </c>
      <c r="B1896" s="195">
        <v>3089</v>
      </c>
      <c r="C1896" s="195">
        <v>1</v>
      </c>
      <c r="D1896" s="195" t="s">
        <v>915</v>
      </c>
      <c r="E1896" s="187" t="s">
        <v>62</v>
      </c>
      <c r="F1896" s="189">
        <v>328</v>
      </c>
      <c r="G1896" s="190" t="s">
        <v>63</v>
      </c>
      <c r="H1896" s="195">
        <v>4</v>
      </c>
      <c r="J1896" s="191">
        <v>40065</v>
      </c>
      <c r="K1896" s="195" t="s">
        <v>27</v>
      </c>
    </row>
    <row r="1897" spans="1:13">
      <c r="A1897" s="186" t="str">
        <f>B1897&amp;"_"&amp;COUNTIF($B$2:B1897,B1897)</f>
        <v>3090_1</v>
      </c>
      <c r="B1897" s="195">
        <v>3090</v>
      </c>
      <c r="C1897" s="195">
        <v>33</v>
      </c>
      <c r="D1897" s="195" t="s">
        <v>918</v>
      </c>
      <c r="F1897" s="189">
        <v>1</v>
      </c>
      <c r="G1897" s="197" t="s">
        <v>919</v>
      </c>
      <c r="H1897" s="195">
        <v>1</v>
      </c>
      <c r="J1897" s="191">
        <v>40070</v>
      </c>
      <c r="K1897" s="195" t="s">
        <v>27</v>
      </c>
      <c r="M1897" s="192">
        <v>25</v>
      </c>
    </row>
    <row r="1898" spans="1:13">
      <c r="A1898" s="186" t="str">
        <f>B1898&amp;"_"&amp;COUNTIF($B$2:B1898,B1898)</f>
        <v>3091_1</v>
      </c>
      <c r="B1898" s="195">
        <v>3091</v>
      </c>
      <c r="E1898" s="187" t="s">
        <v>39</v>
      </c>
      <c r="F1898" s="189">
        <v>4</v>
      </c>
      <c r="G1898" s="190" t="s">
        <v>40</v>
      </c>
    </row>
    <row r="1899" spans="1:13">
      <c r="A1899" s="186" t="str">
        <f>B1899&amp;"_"&amp;COUNTIF($B$2:B1899,B1899)</f>
        <v>3091_2</v>
      </c>
      <c r="B1899" s="195">
        <v>3091</v>
      </c>
      <c r="E1899" s="187" t="s">
        <v>41</v>
      </c>
      <c r="F1899" s="189">
        <v>4</v>
      </c>
      <c r="G1899" s="190" t="s">
        <v>42</v>
      </c>
    </row>
    <row r="1900" spans="1:13">
      <c r="A1900" s="186" t="str">
        <f>B1900&amp;"_"&amp;COUNTIF($B$2:B1900,B1900)</f>
        <v>3091_3</v>
      </c>
      <c r="B1900" s="195">
        <v>3091</v>
      </c>
      <c r="E1900" s="187" t="s">
        <v>15</v>
      </c>
      <c r="F1900" s="189">
        <v>6</v>
      </c>
      <c r="G1900" s="190" t="s">
        <v>16</v>
      </c>
      <c r="I1900" s="200"/>
    </row>
    <row r="1901" spans="1:13">
      <c r="A1901" s="186" t="str">
        <f>B1901&amp;"_"&amp;COUNTIF($B$2:B1901,B1901)</f>
        <v>3091_4</v>
      </c>
      <c r="B1901" s="195">
        <v>3091</v>
      </c>
      <c r="C1901" s="195">
        <v>1</v>
      </c>
      <c r="D1901" s="195">
        <v>540024580</v>
      </c>
      <c r="E1901" s="187" t="s">
        <v>17</v>
      </c>
      <c r="F1901" s="189">
        <v>8</v>
      </c>
      <c r="G1901" s="190" t="s">
        <v>18</v>
      </c>
      <c r="H1901" s="195">
        <v>6</v>
      </c>
      <c r="I1901" s="200"/>
      <c r="J1901" s="191">
        <v>40072</v>
      </c>
      <c r="K1901" s="195" t="s">
        <v>27</v>
      </c>
    </row>
    <row r="1902" spans="1:13">
      <c r="A1902" s="186" t="str">
        <f>B1902&amp;"_"&amp;COUNTIF($B$2:B1902,B1902)</f>
        <v>3092_1</v>
      </c>
      <c r="B1902" s="195">
        <v>3092</v>
      </c>
      <c r="F1902" s="189">
        <v>4</v>
      </c>
      <c r="G1902" s="197" t="s">
        <v>359</v>
      </c>
      <c r="I1902" s="200"/>
    </row>
    <row r="1903" spans="1:13">
      <c r="A1903" s="186" t="str">
        <f>B1903&amp;"_"&amp;COUNTIF($B$2:B1903,B1903)</f>
        <v>3092_2</v>
      </c>
      <c r="B1903" s="195">
        <v>3092</v>
      </c>
      <c r="C1903" s="195">
        <v>7</v>
      </c>
      <c r="F1903" s="189">
        <v>5</v>
      </c>
      <c r="G1903" s="197" t="s">
        <v>358</v>
      </c>
      <c r="H1903" s="195">
        <v>1</v>
      </c>
      <c r="I1903" s="200"/>
      <c r="J1903" s="191">
        <v>40072</v>
      </c>
      <c r="K1903" s="195" t="s">
        <v>33</v>
      </c>
      <c r="L1903" s="195" t="s">
        <v>74</v>
      </c>
    </row>
    <row r="1904" spans="1:13">
      <c r="A1904" s="186" t="str">
        <f>B1904&amp;"_"&amp;COUNTIF($B$2:B1904,B1904)</f>
        <v>3093_1</v>
      </c>
      <c r="B1904" s="195">
        <v>3093</v>
      </c>
      <c r="F1904" s="189">
        <v>6</v>
      </c>
      <c r="G1904" s="197" t="s">
        <v>920</v>
      </c>
    </row>
    <row r="1905" spans="1:13">
      <c r="A1905" s="186" t="str">
        <f>B1905&amp;"_"&amp;COUNTIF($B$2:B1905,B1905)</f>
        <v>3093_2</v>
      </c>
      <c r="B1905" s="195">
        <v>3093</v>
      </c>
      <c r="F1905" s="189">
        <v>260</v>
      </c>
      <c r="G1905" s="197" t="s">
        <v>921</v>
      </c>
    </row>
    <row r="1906" spans="1:13">
      <c r="A1906" s="186" t="str">
        <f>B1906&amp;"_"&amp;COUNTIF($B$2:B1906,B1906)</f>
        <v>3093_3</v>
      </c>
      <c r="B1906" s="195">
        <v>3093</v>
      </c>
      <c r="F1906" s="189">
        <v>136</v>
      </c>
      <c r="G1906" s="197" t="s">
        <v>922</v>
      </c>
    </row>
    <row r="1907" spans="1:13">
      <c r="A1907" s="186" t="str">
        <f>B1907&amp;"_"&amp;COUNTIF($B$2:B1907,B1907)</f>
        <v>3093_4</v>
      </c>
      <c r="B1907" s="195">
        <v>3093</v>
      </c>
      <c r="F1907" s="189">
        <v>2</v>
      </c>
      <c r="G1907" s="197" t="s">
        <v>923</v>
      </c>
    </row>
    <row r="1908" spans="1:13">
      <c r="A1908" s="186" t="str">
        <f>B1908&amp;"_"&amp;COUNTIF($B$2:B1908,B1908)</f>
        <v>3093_5</v>
      </c>
      <c r="B1908" s="195">
        <v>3093</v>
      </c>
      <c r="F1908" s="189">
        <v>40</v>
      </c>
      <c r="G1908" s="197" t="s">
        <v>924</v>
      </c>
    </row>
    <row r="1909" spans="1:13">
      <c r="A1909" s="186" t="str">
        <f>B1909&amp;"_"&amp;COUNTIF($B$2:B1909,B1909)</f>
        <v>3093_6</v>
      </c>
      <c r="B1909" s="195">
        <v>3093</v>
      </c>
      <c r="D1909" s="195" t="s">
        <v>925</v>
      </c>
      <c r="F1909" s="189">
        <v>120</v>
      </c>
      <c r="G1909" s="197" t="s">
        <v>595</v>
      </c>
      <c r="H1909" s="195">
        <v>1</v>
      </c>
      <c r="J1909" s="191">
        <v>40072</v>
      </c>
      <c r="K1909" s="195" t="s">
        <v>27</v>
      </c>
    </row>
    <row r="1910" spans="1:13">
      <c r="A1910" s="186" t="str">
        <f>B1910&amp;"_"&amp;COUNTIF($B$2:B1910,B1910)</f>
        <v>3094_1</v>
      </c>
      <c r="B1910" s="195">
        <v>3094</v>
      </c>
      <c r="E1910" s="195">
        <v>3021450</v>
      </c>
      <c r="F1910" s="189">
        <v>50</v>
      </c>
      <c r="G1910" s="197" t="s">
        <v>926</v>
      </c>
    </row>
    <row r="1911" spans="1:13">
      <c r="A1911" s="186" t="str">
        <f>B1911&amp;"_"&amp;COUNTIF($B$2:B1911,B1911)</f>
        <v>3094_2</v>
      </c>
      <c r="B1911" s="195">
        <v>3094</v>
      </c>
      <c r="C1911" s="195">
        <v>10</v>
      </c>
      <c r="D1911" s="195">
        <v>45153</v>
      </c>
      <c r="E1911" s="195">
        <v>3021000</v>
      </c>
      <c r="F1911" s="189">
        <v>80</v>
      </c>
      <c r="G1911" s="197" t="s">
        <v>464</v>
      </c>
      <c r="H1911" s="195">
        <v>1</v>
      </c>
      <c r="J1911" s="191">
        <v>39713</v>
      </c>
      <c r="K1911" s="195" t="s">
        <v>27</v>
      </c>
    </row>
    <row r="1912" spans="1:13">
      <c r="A1912" s="186" t="str">
        <f>B1912&amp;"_"&amp;COUNTIF($B$2:B1912,B1912)</f>
        <v>3095_1</v>
      </c>
      <c r="B1912" s="195">
        <v>3095</v>
      </c>
      <c r="C1912" s="195">
        <v>1</v>
      </c>
      <c r="D1912" s="195">
        <v>540025599</v>
      </c>
      <c r="F1912" s="189">
        <v>4</v>
      </c>
      <c r="G1912" s="197" t="s">
        <v>927</v>
      </c>
      <c r="H1912" s="195">
        <v>4</v>
      </c>
      <c r="J1912" s="191">
        <v>39713</v>
      </c>
      <c r="K1912" s="195" t="s">
        <v>27</v>
      </c>
      <c r="M1912" s="192">
        <v>4600</v>
      </c>
    </row>
    <row r="1913" spans="1:13">
      <c r="A1913" s="186" t="str">
        <f>B1913&amp;"_"&amp;COUNTIF($B$2:B1913,B1913)</f>
        <v>3096_1</v>
      </c>
      <c r="B1913" s="195">
        <v>3096</v>
      </c>
      <c r="C1913" s="195">
        <v>1</v>
      </c>
      <c r="D1913" s="195" t="s">
        <v>928</v>
      </c>
      <c r="F1913" s="189">
        <v>4</v>
      </c>
      <c r="G1913" s="197" t="s">
        <v>929</v>
      </c>
      <c r="H1913" s="195">
        <v>4</v>
      </c>
      <c r="J1913" s="191">
        <v>39713</v>
      </c>
      <c r="K1913" s="195" t="s">
        <v>27</v>
      </c>
      <c r="M1913" s="192">
        <v>4000</v>
      </c>
    </row>
    <row r="1914" spans="1:13">
      <c r="A1914" s="186" t="str">
        <f>B1914&amp;"_"&amp;COUNTIF($B$2:B1914,B1914)</f>
        <v>3097_1</v>
      </c>
      <c r="B1914" s="195">
        <v>3097</v>
      </c>
      <c r="C1914" s="195">
        <v>1</v>
      </c>
      <c r="D1914" s="195" t="s">
        <v>930</v>
      </c>
      <c r="F1914" s="189">
        <v>15</v>
      </c>
      <c r="G1914" s="197" t="s">
        <v>931</v>
      </c>
      <c r="H1914" s="195">
        <v>1</v>
      </c>
      <c r="J1914" s="191">
        <v>39713</v>
      </c>
      <c r="K1914" s="195" t="s">
        <v>27</v>
      </c>
      <c r="M1914" s="192">
        <v>4886</v>
      </c>
    </row>
    <row r="1915" spans="1:13">
      <c r="A1915" s="186" t="str">
        <f>B1915&amp;"_"&amp;COUNTIF($B$2:B1915,B1915)</f>
        <v>3098_1</v>
      </c>
      <c r="B1915" s="195">
        <v>3098</v>
      </c>
      <c r="E1915" s="187" t="s">
        <v>493</v>
      </c>
      <c r="F1915" s="189">
        <v>2</v>
      </c>
      <c r="G1915" s="190" t="s">
        <v>870</v>
      </c>
    </row>
    <row r="1916" spans="1:13">
      <c r="A1916" s="186" t="str">
        <f>B1916&amp;"_"&amp;COUNTIF($B$2:B1916,B1916)</f>
        <v>3098_2</v>
      </c>
      <c r="B1916" s="195">
        <v>3098</v>
      </c>
      <c r="E1916" s="187" t="s">
        <v>495</v>
      </c>
      <c r="F1916" s="189">
        <v>2</v>
      </c>
      <c r="G1916" s="190" t="s">
        <v>871</v>
      </c>
    </row>
    <row r="1917" spans="1:13">
      <c r="A1917" s="186" t="str">
        <f>B1917&amp;"_"&amp;COUNTIF($B$2:B1917,B1917)</f>
        <v>3098_3</v>
      </c>
      <c r="B1917" s="195">
        <v>3098</v>
      </c>
      <c r="E1917" s="187" t="s">
        <v>19</v>
      </c>
      <c r="F1917" s="189">
        <v>6</v>
      </c>
      <c r="G1917" s="190" t="s">
        <v>241</v>
      </c>
    </row>
    <row r="1918" spans="1:13">
      <c r="A1918" s="186" t="str">
        <f>B1918&amp;"_"&amp;COUNTIF($B$2:B1918,B1918)</f>
        <v>3098_4</v>
      </c>
      <c r="B1918" s="195">
        <v>3098</v>
      </c>
      <c r="C1918" s="195">
        <v>1</v>
      </c>
      <c r="D1918" s="195">
        <v>540024580</v>
      </c>
      <c r="E1918" s="187" t="s">
        <v>22</v>
      </c>
      <c r="F1918" s="189">
        <v>6</v>
      </c>
      <c r="G1918" s="190" t="s">
        <v>242</v>
      </c>
      <c r="H1918" s="195">
        <v>4</v>
      </c>
      <c r="I1918" s="200"/>
      <c r="J1918" s="191">
        <v>39713</v>
      </c>
      <c r="K1918" s="195" t="s">
        <v>27</v>
      </c>
    </row>
    <row r="1919" spans="1:13">
      <c r="A1919" s="186" t="str">
        <f>B1919&amp;"_"&amp;COUNTIF($B$2:B1919,B1919)</f>
        <v>3099_1</v>
      </c>
      <c r="B1919" s="195">
        <v>3099</v>
      </c>
      <c r="C1919" s="195">
        <v>1</v>
      </c>
      <c r="D1919" s="195">
        <v>540025333</v>
      </c>
      <c r="F1919" s="189">
        <v>40</v>
      </c>
      <c r="G1919" s="197" t="s">
        <v>637</v>
      </c>
      <c r="H1919" s="195">
        <v>2</v>
      </c>
      <c r="J1919" s="191">
        <v>39713</v>
      </c>
      <c r="K1919" s="195" t="s">
        <v>27</v>
      </c>
    </row>
    <row r="1920" spans="1:13">
      <c r="A1920" s="186" t="str">
        <f>B1920&amp;"_"&amp;COUNTIF($B$2:B1920,B1920)</f>
        <v>3100_1</v>
      </c>
      <c r="B1920" s="195">
        <v>3100</v>
      </c>
      <c r="C1920" s="195">
        <v>1</v>
      </c>
      <c r="D1920" s="195" t="s">
        <v>875</v>
      </c>
      <c r="F1920" s="189">
        <v>2</v>
      </c>
      <c r="G1920" s="197" t="s">
        <v>59</v>
      </c>
      <c r="H1920" s="195">
        <v>2</v>
      </c>
      <c r="J1920" s="191">
        <v>39713</v>
      </c>
      <c r="K1920" s="195" t="s">
        <v>27</v>
      </c>
    </row>
    <row r="1921" spans="1:14">
      <c r="A1921" s="186" t="str">
        <f>B1921&amp;"_"&amp;COUNTIF($B$2:B1921,B1921)</f>
        <v>3101_1</v>
      </c>
      <c r="B1921" s="195">
        <v>3101</v>
      </c>
      <c r="C1921" s="195">
        <v>1</v>
      </c>
      <c r="D1921" s="195">
        <v>540018935</v>
      </c>
      <c r="F1921" s="189">
        <v>6</v>
      </c>
      <c r="G1921" s="197" t="s">
        <v>657</v>
      </c>
      <c r="H1921" s="195">
        <v>7</v>
      </c>
      <c r="J1921" s="191">
        <v>39715</v>
      </c>
      <c r="K1921" s="195" t="s">
        <v>27</v>
      </c>
    </row>
    <row r="1922" spans="1:14">
      <c r="A1922" s="186" t="str">
        <f>B1922&amp;"_"&amp;COUNTIF($B$2:B1922,B1922)</f>
        <v>3102_1</v>
      </c>
      <c r="B1922" s="195">
        <v>3102</v>
      </c>
      <c r="C1922" s="195">
        <v>1</v>
      </c>
      <c r="D1922" s="195">
        <v>540018935</v>
      </c>
      <c r="F1922" s="189">
        <v>6</v>
      </c>
      <c r="G1922" s="197" t="s">
        <v>657</v>
      </c>
      <c r="H1922" s="195">
        <v>7</v>
      </c>
      <c r="J1922" s="191">
        <v>39715</v>
      </c>
      <c r="K1922" s="195" t="s">
        <v>27</v>
      </c>
    </row>
    <row r="1923" spans="1:14">
      <c r="A1923" s="186" t="str">
        <f>B1923&amp;"_"&amp;COUNTIF($B$2:B1923,B1923)</f>
        <v>3103_1</v>
      </c>
      <c r="B1923" s="195">
        <v>3103</v>
      </c>
      <c r="C1923" s="195">
        <v>1</v>
      </c>
      <c r="D1923" s="195">
        <v>540025969</v>
      </c>
      <c r="F1923" s="189">
        <v>144</v>
      </c>
      <c r="G1923" s="197" t="s">
        <v>662</v>
      </c>
      <c r="H1923" s="195">
        <v>1</v>
      </c>
      <c r="J1923" s="191">
        <v>39715</v>
      </c>
      <c r="K1923" s="195" t="s">
        <v>27</v>
      </c>
    </row>
    <row r="1924" spans="1:14">
      <c r="A1924" s="186" t="str">
        <f>B1924&amp;"_"&amp;COUNTIF($B$2:B1924,B1924)</f>
        <v>3104_1</v>
      </c>
      <c r="B1924" s="195">
        <v>3104</v>
      </c>
      <c r="C1924" s="195">
        <v>22</v>
      </c>
      <c r="D1924" s="195" t="s">
        <v>932</v>
      </c>
      <c r="F1924" s="189">
        <v>1</v>
      </c>
      <c r="G1924" s="206" t="s">
        <v>933</v>
      </c>
      <c r="H1924" s="195">
        <v>1</v>
      </c>
      <c r="J1924" s="191">
        <v>39715</v>
      </c>
      <c r="K1924" s="195" t="s">
        <v>27</v>
      </c>
    </row>
    <row r="1925" spans="1:14">
      <c r="A1925" s="186" t="str">
        <f>B1925&amp;"_"&amp;COUNTIF($B$2:B1925,B1925)</f>
        <v>3105_1</v>
      </c>
      <c r="B1925" s="195">
        <v>3105</v>
      </c>
      <c r="E1925" s="195">
        <v>33990</v>
      </c>
      <c r="F1925" s="189">
        <v>4</v>
      </c>
      <c r="G1925" s="197" t="s">
        <v>580</v>
      </c>
      <c r="I1925" s="200"/>
    </row>
    <row r="1926" spans="1:14">
      <c r="A1926" s="186" t="str">
        <f>B1926&amp;"_"&amp;COUNTIF($B$2:B1926,B1926)</f>
        <v>3105_2</v>
      </c>
      <c r="B1926" s="195">
        <v>3105</v>
      </c>
      <c r="C1926" s="195">
        <v>4</v>
      </c>
      <c r="D1926" s="195">
        <v>4500177177</v>
      </c>
      <c r="E1926" s="195">
        <v>32999</v>
      </c>
      <c r="F1926" s="189">
        <v>4</v>
      </c>
      <c r="G1926" s="197" t="s">
        <v>579</v>
      </c>
      <c r="H1926" s="195">
        <v>2</v>
      </c>
      <c r="I1926" s="200">
        <v>6200</v>
      </c>
      <c r="J1926" s="191">
        <v>39715</v>
      </c>
      <c r="K1926" s="195" t="s">
        <v>564</v>
      </c>
      <c r="L1926" s="195" t="s">
        <v>74</v>
      </c>
    </row>
    <row r="1927" spans="1:14">
      <c r="A1927" s="186" t="str">
        <f>B1927&amp;"_"&amp;COUNTIF($B$2:B1927,B1927)</f>
        <v>3106_1</v>
      </c>
      <c r="B1927" s="195">
        <v>3106</v>
      </c>
      <c r="C1927" s="195">
        <v>13</v>
      </c>
      <c r="D1927" s="195" t="s">
        <v>934</v>
      </c>
      <c r="F1927" s="189">
        <v>12</v>
      </c>
      <c r="G1927" s="197" t="s">
        <v>935</v>
      </c>
      <c r="H1927" s="195">
        <v>1</v>
      </c>
      <c r="I1927" s="200"/>
      <c r="J1927" s="191">
        <v>39715</v>
      </c>
    </row>
    <row r="1928" spans="1:14">
      <c r="A1928" s="186" t="str">
        <f>B1928&amp;"_"&amp;COUNTIF($B$2:B1928,B1928)</f>
        <v>3107_1</v>
      </c>
      <c r="B1928" s="195">
        <v>3107</v>
      </c>
      <c r="C1928" s="195">
        <v>11</v>
      </c>
      <c r="D1928" s="195" t="s">
        <v>936</v>
      </c>
      <c r="F1928" s="189">
        <v>1</v>
      </c>
      <c r="G1928" s="197" t="s">
        <v>937</v>
      </c>
      <c r="H1928" s="195">
        <v>1</v>
      </c>
      <c r="I1928" s="200"/>
      <c r="J1928" s="191">
        <v>39715</v>
      </c>
      <c r="K1928" s="195" t="s">
        <v>27</v>
      </c>
      <c r="M1928" s="192">
        <v>300</v>
      </c>
    </row>
    <row r="1929" spans="1:14">
      <c r="A1929" s="186" t="str">
        <f>B1929&amp;"_"&amp;COUNTIF($B$2:B1929,B1929)</f>
        <v>3108_1</v>
      </c>
      <c r="B1929" s="195">
        <v>3108</v>
      </c>
      <c r="C1929" s="195">
        <v>1</v>
      </c>
      <c r="D1929" s="195" t="s">
        <v>938</v>
      </c>
      <c r="E1929" s="187" t="s">
        <v>62</v>
      </c>
      <c r="F1929" s="189">
        <v>656</v>
      </c>
      <c r="G1929" s="190" t="s">
        <v>63</v>
      </c>
      <c r="H1929" s="195">
        <v>4</v>
      </c>
      <c r="J1929" s="207">
        <v>40085</v>
      </c>
      <c r="K1929" s="195" t="s">
        <v>27</v>
      </c>
      <c r="N1929" s="192"/>
    </row>
    <row r="1930" spans="1:14">
      <c r="A1930" s="186" t="str">
        <f>B1930&amp;"_"&amp;COUNTIF($B$2:B1930,B1930)</f>
        <v>3109_1</v>
      </c>
      <c r="B1930" s="195">
        <v>3109</v>
      </c>
      <c r="D1930" s="195">
        <v>540026103</v>
      </c>
      <c r="E1930" s="187" t="s">
        <v>39</v>
      </c>
      <c r="F1930" s="189">
        <v>2</v>
      </c>
      <c r="G1930" s="190" t="s">
        <v>939</v>
      </c>
      <c r="J1930" s="191">
        <v>40085</v>
      </c>
    </row>
    <row r="1931" spans="1:14">
      <c r="A1931" s="186" t="str">
        <f>B1931&amp;"_"&amp;COUNTIF($B$2:B1931,B1931)</f>
        <v>3109_2</v>
      </c>
      <c r="B1931" s="195">
        <v>3109</v>
      </c>
      <c r="C1931" s="195">
        <v>1</v>
      </c>
      <c r="D1931" s="195">
        <v>540026103</v>
      </c>
      <c r="E1931" s="187" t="s">
        <v>41</v>
      </c>
      <c r="F1931" s="189">
        <v>2</v>
      </c>
      <c r="G1931" s="190" t="s">
        <v>940</v>
      </c>
      <c r="H1931" s="195">
        <v>1</v>
      </c>
      <c r="J1931" s="191">
        <v>40085</v>
      </c>
    </row>
    <row r="1932" spans="1:14">
      <c r="A1932" s="186" t="str">
        <f>B1932&amp;"_"&amp;COUNTIF($B$2:B1932,B1932)</f>
        <v>3110_1</v>
      </c>
      <c r="B1932" s="195">
        <v>3110</v>
      </c>
      <c r="F1932" s="189">
        <v>4</v>
      </c>
      <c r="G1932" s="197" t="s">
        <v>359</v>
      </c>
      <c r="I1932" s="200"/>
    </row>
    <row r="1933" spans="1:14">
      <c r="A1933" s="186" t="str">
        <f>B1933&amp;"_"&amp;COUNTIF($B$2:B1933,B1933)</f>
        <v>3110_2</v>
      </c>
      <c r="B1933" s="195">
        <v>3110</v>
      </c>
      <c r="C1933" s="195">
        <v>7</v>
      </c>
      <c r="F1933" s="189">
        <v>5</v>
      </c>
      <c r="G1933" s="197" t="s">
        <v>358</v>
      </c>
      <c r="H1933" s="195">
        <v>1</v>
      </c>
      <c r="I1933" s="200"/>
      <c r="J1933" s="191">
        <v>40086</v>
      </c>
      <c r="K1933" s="195" t="s">
        <v>33</v>
      </c>
      <c r="L1933" s="195" t="s">
        <v>74</v>
      </c>
    </row>
    <row r="1934" spans="1:14">
      <c r="A1934" s="186" t="str">
        <f>B1934&amp;"_"&amp;COUNTIF($B$2:B1934,B1934)</f>
        <v>3111_1</v>
      </c>
      <c r="B1934" s="195">
        <v>3111</v>
      </c>
      <c r="C1934" s="195">
        <v>1</v>
      </c>
      <c r="D1934" s="195">
        <v>540025333</v>
      </c>
      <c r="F1934" s="189">
        <v>40</v>
      </c>
      <c r="G1934" s="197" t="s">
        <v>637</v>
      </c>
      <c r="H1934" s="195">
        <v>1</v>
      </c>
      <c r="J1934" s="191">
        <v>40087</v>
      </c>
      <c r="K1934" s="195" t="s">
        <v>27</v>
      </c>
    </row>
    <row r="1935" spans="1:14">
      <c r="A1935" s="186" t="str">
        <f>B1935&amp;"_"&amp;COUNTIF($B$2:B1935,B1935)</f>
        <v>3112_1</v>
      </c>
      <c r="B1935" s="195">
        <v>3112</v>
      </c>
      <c r="C1935" s="195">
        <v>1</v>
      </c>
      <c r="D1935" s="195">
        <v>540018935</v>
      </c>
      <c r="F1935" s="189">
        <v>6</v>
      </c>
      <c r="G1935" s="197" t="s">
        <v>657</v>
      </c>
      <c r="H1935" s="195">
        <v>7</v>
      </c>
      <c r="J1935" s="191">
        <v>39722</v>
      </c>
      <c r="K1935" s="195" t="s">
        <v>27</v>
      </c>
    </row>
    <row r="1936" spans="1:14">
      <c r="A1936" s="186" t="str">
        <f>B1936&amp;"_"&amp;COUNTIF($B$2:B1936,B1936)</f>
        <v>3113_1</v>
      </c>
      <c r="B1936" s="195">
        <v>3113</v>
      </c>
      <c r="D1936" s="195">
        <v>540026103</v>
      </c>
      <c r="E1936" s="187" t="s">
        <v>39</v>
      </c>
      <c r="F1936" s="189">
        <v>4</v>
      </c>
      <c r="G1936" s="190" t="s">
        <v>939</v>
      </c>
    </row>
    <row r="1937" spans="1:12">
      <c r="A1937" s="186" t="str">
        <f>B1937&amp;"_"&amp;COUNTIF($B$2:B1937,B1937)</f>
        <v>3113_2</v>
      </c>
      <c r="B1937" s="195">
        <v>3113</v>
      </c>
      <c r="C1937" s="195">
        <v>1</v>
      </c>
      <c r="D1937" s="195">
        <v>540026103</v>
      </c>
      <c r="E1937" s="187" t="s">
        <v>41</v>
      </c>
      <c r="F1937" s="189">
        <v>4</v>
      </c>
      <c r="G1937" s="190" t="s">
        <v>940</v>
      </c>
      <c r="H1937" s="195">
        <v>2</v>
      </c>
      <c r="J1937" s="191">
        <v>40088</v>
      </c>
    </row>
    <row r="1938" spans="1:12">
      <c r="A1938" s="186" t="str">
        <f>B1938&amp;"_"&amp;COUNTIF($B$2:B1938,B1938)</f>
        <v>3114_1</v>
      </c>
      <c r="B1938" s="195">
        <v>3114</v>
      </c>
      <c r="D1938" s="195">
        <v>540026103</v>
      </c>
      <c r="E1938" s="187" t="s">
        <v>19</v>
      </c>
      <c r="F1938" s="189">
        <v>4</v>
      </c>
      <c r="G1938" s="190" t="s">
        <v>941</v>
      </c>
    </row>
    <row r="1939" spans="1:12">
      <c r="A1939" s="186" t="str">
        <f>B1939&amp;"_"&amp;COUNTIF($B$2:B1939,B1939)</f>
        <v>3114_2</v>
      </c>
      <c r="B1939" s="195">
        <v>3114</v>
      </c>
      <c r="C1939" s="195">
        <v>1</v>
      </c>
      <c r="D1939" s="195">
        <v>540026103</v>
      </c>
      <c r="E1939" s="187" t="s">
        <v>22</v>
      </c>
      <c r="F1939" s="189">
        <v>4</v>
      </c>
      <c r="G1939" s="190" t="s">
        <v>942</v>
      </c>
      <c r="H1939" s="195">
        <v>2</v>
      </c>
      <c r="I1939" s="200"/>
      <c r="J1939" s="191">
        <v>40088</v>
      </c>
      <c r="K1939" s="195" t="s">
        <v>27</v>
      </c>
    </row>
    <row r="1940" spans="1:12">
      <c r="A1940" s="186" t="str">
        <f>B1940&amp;"_"&amp;COUNTIF($B$2:B1940,B1940)</f>
        <v>3115_1</v>
      </c>
      <c r="B1940" s="195">
        <v>3115</v>
      </c>
      <c r="C1940" s="195">
        <v>1</v>
      </c>
      <c r="D1940" s="195">
        <v>540026120</v>
      </c>
      <c r="F1940" s="189">
        <v>120</v>
      </c>
      <c r="G1940" s="197" t="s">
        <v>57</v>
      </c>
      <c r="H1940" s="195">
        <v>2</v>
      </c>
      <c r="J1940" s="191">
        <v>40088</v>
      </c>
      <c r="K1940" s="195" t="s">
        <v>27</v>
      </c>
    </row>
    <row r="1941" spans="1:12">
      <c r="A1941" s="186" t="str">
        <f>B1941&amp;"_"&amp;COUNTIF($B$2:B1941,B1941)</f>
        <v>3116_1</v>
      </c>
      <c r="B1941" s="195">
        <v>3116</v>
      </c>
      <c r="C1941" s="195">
        <v>1</v>
      </c>
      <c r="D1941" s="195" t="s">
        <v>875</v>
      </c>
      <c r="F1941" s="189">
        <v>2</v>
      </c>
      <c r="G1941" s="197" t="s">
        <v>59</v>
      </c>
      <c r="H1941" s="195">
        <v>2</v>
      </c>
      <c r="J1941" s="191">
        <v>40091</v>
      </c>
      <c r="K1941" s="195" t="s">
        <v>27</v>
      </c>
    </row>
    <row r="1942" spans="1:12">
      <c r="A1942" s="186" t="str">
        <f>B1942&amp;"_"&amp;COUNTIF($B$2:B1942,B1942)</f>
        <v>3117_1</v>
      </c>
      <c r="B1942" s="195">
        <v>3117</v>
      </c>
      <c r="C1942" s="195">
        <v>1</v>
      </c>
      <c r="D1942" s="195" t="s">
        <v>943</v>
      </c>
      <c r="E1942" s="187" t="s">
        <v>64</v>
      </c>
      <c r="F1942" s="189">
        <v>240</v>
      </c>
      <c r="G1942" s="190" t="s">
        <v>65</v>
      </c>
      <c r="H1942" s="195">
        <v>5</v>
      </c>
      <c r="J1942" s="191">
        <v>40092</v>
      </c>
      <c r="K1942" s="195" t="s">
        <v>27</v>
      </c>
    </row>
    <row r="1943" spans="1:12">
      <c r="A1943" s="186" t="str">
        <f>B1943&amp;"_"&amp;COUNTIF($B$2:B1943,B1943)</f>
        <v>3118_1</v>
      </c>
      <c r="B1943" s="195">
        <v>3118</v>
      </c>
      <c r="C1943" s="195">
        <v>1</v>
      </c>
      <c r="D1943" s="195" t="s">
        <v>944</v>
      </c>
      <c r="E1943" s="187" t="s">
        <v>67</v>
      </c>
      <c r="F1943" s="189">
        <v>100</v>
      </c>
      <c r="G1943" s="190" t="s">
        <v>68</v>
      </c>
      <c r="H1943" s="195">
        <v>2</v>
      </c>
      <c r="J1943" s="191">
        <v>40092</v>
      </c>
      <c r="K1943" s="195" t="s">
        <v>27</v>
      </c>
    </row>
    <row r="1944" spans="1:12">
      <c r="A1944" s="186" t="str">
        <f>B1944&amp;"_"&amp;COUNTIF($B$2:B1944,B1944)</f>
        <v>3119_1</v>
      </c>
      <c r="B1944" s="195">
        <v>3119</v>
      </c>
      <c r="E1944" s="195">
        <v>33990</v>
      </c>
      <c r="F1944" s="189">
        <v>6</v>
      </c>
      <c r="G1944" s="197" t="s">
        <v>580</v>
      </c>
      <c r="I1944" s="200"/>
    </row>
    <row r="1945" spans="1:12">
      <c r="A1945" s="186" t="str">
        <f>B1945&amp;"_"&amp;COUNTIF($B$2:B1945,B1945)</f>
        <v>3119_2</v>
      </c>
      <c r="B1945" s="195">
        <v>3119</v>
      </c>
      <c r="C1945" s="195">
        <v>4</v>
      </c>
      <c r="D1945" s="195">
        <v>4500177177</v>
      </c>
      <c r="E1945" s="195">
        <v>32999</v>
      </c>
      <c r="F1945" s="189">
        <v>6</v>
      </c>
      <c r="G1945" s="197" t="s">
        <v>579</v>
      </c>
      <c r="H1945" s="195">
        <v>3</v>
      </c>
      <c r="I1945" s="200">
        <v>9300</v>
      </c>
      <c r="J1945" s="191">
        <v>40093</v>
      </c>
      <c r="K1945" s="195" t="s">
        <v>564</v>
      </c>
      <c r="L1945" s="195" t="s">
        <v>74</v>
      </c>
    </row>
    <row r="1946" spans="1:12">
      <c r="A1946" s="186" t="str">
        <f>B1946&amp;"_"&amp;COUNTIF($B$2:B1946,B1946)</f>
        <v>3120_1</v>
      </c>
      <c r="B1946" s="195">
        <v>3120</v>
      </c>
      <c r="C1946" s="195">
        <v>26</v>
      </c>
      <c r="D1946" s="195">
        <v>16442</v>
      </c>
      <c r="F1946" s="189">
        <v>1</v>
      </c>
      <c r="G1946" s="197" t="s">
        <v>899</v>
      </c>
      <c r="H1946" s="195">
        <v>1</v>
      </c>
      <c r="I1946" s="200">
        <v>17500</v>
      </c>
      <c r="J1946" s="191">
        <v>40099</v>
      </c>
      <c r="K1946" s="195" t="s">
        <v>27</v>
      </c>
    </row>
    <row r="1947" spans="1:12">
      <c r="A1947" s="186" t="str">
        <f>B1947&amp;"_"&amp;COUNTIF($B$2:B1947,B1947)</f>
        <v>3121_1</v>
      </c>
      <c r="B1947" s="195">
        <v>3121</v>
      </c>
      <c r="D1947" s="195">
        <v>540026103</v>
      </c>
      <c r="E1947" s="187" t="s">
        <v>39</v>
      </c>
      <c r="F1947" s="189">
        <v>4</v>
      </c>
      <c r="G1947" s="190" t="s">
        <v>939</v>
      </c>
      <c r="J1947" s="191">
        <v>40099</v>
      </c>
    </row>
    <row r="1948" spans="1:12">
      <c r="A1948" s="186" t="str">
        <f>B1948&amp;"_"&amp;COUNTIF($B$2:B1948,B1948)</f>
        <v>3121_2</v>
      </c>
      <c r="B1948" s="195">
        <v>3121</v>
      </c>
      <c r="D1948" s="195">
        <v>540026103</v>
      </c>
      <c r="E1948" s="187" t="s">
        <v>41</v>
      </c>
      <c r="F1948" s="189">
        <v>4</v>
      </c>
      <c r="G1948" s="190" t="s">
        <v>940</v>
      </c>
      <c r="J1948" s="191">
        <v>40099</v>
      </c>
    </row>
    <row r="1949" spans="1:12">
      <c r="A1949" s="186" t="str">
        <f>B1949&amp;"_"&amp;COUNTIF($B$2:B1949,B1949)</f>
        <v>3121_3</v>
      </c>
      <c r="B1949" s="195">
        <v>3121</v>
      </c>
      <c r="D1949" s="195">
        <v>540026103</v>
      </c>
      <c r="E1949" s="187" t="s">
        <v>19</v>
      </c>
      <c r="F1949" s="189">
        <v>4</v>
      </c>
      <c r="G1949" s="190" t="s">
        <v>941</v>
      </c>
      <c r="J1949" s="191">
        <v>40099</v>
      </c>
    </row>
    <row r="1950" spans="1:12">
      <c r="A1950" s="186" t="str">
        <f>B1950&amp;"_"&amp;COUNTIF($B$2:B1950,B1950)</f>
        <v>3121_4</v>
      </c>
      <c r="B1950" s="195">
        <v>3121</v>
      </c>
      <c r="C1950" s="195">
        <v>1</v>
      </c>
      <c r="D1950" s="195">
        <v>540026103</v>
      </c>
      <c r="E1950" s="187" t="s">
        <v>22</v>
      </c>
      <c r="F1950" s="189">
        <v>4</v>
      </c>
      <c r="G1950" s="190" t="s">
        <v>942</v>
      </c>
      <c r="H1950" s="195">
        <v>4</v>
      </c>
      <c r="I1950" s="200"/>
      <c r="J1950" s="191">
        <v>40099</v>
      </c>
      <c r="K1950" s="195" t="s">
        <v>27</v>
      </c>
    </row>
    <row r="1951" spans="1:12">
      <c r="A1951" s="186" t="str">
        <f>B1951&amp;"_"&amp;COUNTIF($B$2:B1951,B1951)</f>
        <v>3122_1</v>
      </c>
      <c r="B1951" s="195">
        <v>3122</v>
      </c>
      <c r="C1951" s="195">
        <v>1</v>
      </c>
      <c r="D1951" s="195">
        <v>540026120</v>
      </c>
      <c r="F1951" s="189">
        <v>60</v>
      </c>
      <c r="G1951" s="197" t="s">
        <v>57</v>
      </c>
      <c r="H1951" s="195">
        <v>1</v>
      </c>
      <c r="J1951" s="191">
        <v>40099</v>
      </c>
      <c r="K1951" s="195" t="s">
        <v>27</v>
      </c>
    </row>
    <row r="1952" spans="1:12">
      <c r="A1952" s="186" t="str">
        <f>B1952&amp;"_"&amp;COUNTIF($B$2:B1952,B1952)</f>
        <v>3123_1</v>
      </c>
      <c r="B1952" s="195">
        <v>3123</v>
      </c>
      <c r="C1952" s="195">
        <v>6</v>
      </c>
      <c r="D1952" s="195">
        <v>340058173</v>
      </c>
      <c r="E1952" s="187"/>
      <c r="F1952" s="189">
        <v>2</v>
      </c>
      <c r="G1952" s="190" t="s">
        <v>945</v>
      </c>
      <c r="H1952" s="195">
        <v>1</v>
      </c>
      <c r="J1952" s="191">
        <v>40099</v>
      </c>
      <c r="K1952" s="195" t="s">
        <v>27</v>
      </c>
    </row>
    <row r="1953" spans="1:12">
      <c r="A1953" s="186" t="str">
        <f>B1953&amp;"_"&amp;COUNTIF($B$2:B1953,B1953)</f>
        <v>3124_1</v>
      </c>
      <c r="B1953" s="195">
        <v>3124</v>
      </c>
      <c r="C1953" s="195">
        <v>1</v>
      </c>
      <c r="D1953" s="195" t="s">
        <v>943</v>
      </c>
      <c r="E1953" s="187" t="s">
        <v>64</v>
      </c>
      <c r="F1953" s="189">
        <v>96</v>
      </c>
      <c r="G1953" s="190" t="s">
        <v>65</v>
      </c>
      <c r="H1953" s="195">
        <v>2</v>
      </c>
      <c r="J1953" s="191">
        <v>40101</v>
      </c>
      <c r="K1953" s="195" t="s">
        <v>27</v>
      </c>
    </row>
    <row r="1954" spans="1:12">
      <c r="A1954" s="186" t="str">
        <f>B1954&amp;"_"&amp;COUNTIF($B$2:B1954,B1954)</f>
        <v>3125_1</v>
      </c>
      <c r="B1954" s="195">
        <v>3125</v>
      </c>
      <c r="C1954" s="195">
        <v>1</v>
      </c>
      <c r="D1954" s="195" t="s">
        <v>938</v>
      </c>
      <c r="E1954" s="187" t="s">
        <v>62</v>
      </c>
      <c r="F1954" s="189">
        <v>328</v>
      </c>
      <c r="G1954" s="190" t="s">
        <v>63</v>
      </c>
      <c r="H1954" s="195">
        <v>2</v>
      </c>
      <c r="J1954" s="191">
        <v>40101</v>
      </c>
      <c r="K1954" s="195" t="s">
        <v>27</v>
      </c>
    </row>
    <row r="1955" spans="1:12">
      <c r="A1955" s="186" t="str">
        <f>B1955&amp;"_"&amp;COUNTIF($B$2:B1955,B1955)</f>
        <v>3126_1</v>
      </c>
      <c r="B1955" s="195">
        <v>3126</v>
      </c>
      <c r="E1955" s="195">
        <v>33990</v>
      </c>
      <c r="F1955" s="189">
        <v>10</v>
      </c>
      <c r="G1955" s="197" t="s">
        <v>580</v>
      </c>
      <c r="I1955" s="200"/>
    </row>
    <row r="1956" spans="1:12">
      <c r="A1956" s="186" t="str">
        <f>B1956&amp;"_"&amp;COUNTIF($B$2:B1956,B1956)</f>
        <v>3126_2</v>
      </c>
      <c r="B1956" s="195">
        <v>3126</v>
      </c>
      <c r="C1956" s="195">
        <v>4</v>
      </c>
      <c r="D1956" s="195">
        <v>4500177177</v>
      </c>
      <c r="E1956" s="195">
        <v>32999</v>
      </c>
      <c r="F1956" s="189">
        <v>10</v>
      </c>
      <c r="G1956" s="197" t="s">
        <v>579</v>
      </c>
      <c r="H1956" s="195">
        <v>5</v>
      </c>
      <c r="I1956" s="200">
        <v>15500</v>
      </c>
      <c r="J1956" s="191">
        <v>40099</v>
      </c>
      <c r="K1956" s="195" t="s">
        <v>564</v>
      </c>
      <c r="L1956" s="195" t="s">
        <v>74</v>
      </c>
    </row>
    <row r="1957" spans="1:12">
      <c r="A1957" s="186" t="str">
        <f>B1957&amp;"_"&amp;COUNTIF($B$2:B1957,B1957)</f>
        <v>3127_1</v>
      </c>
      <c r="B1957" s="195">
        <v>3127</v>
      </c>
      <c r="E1957" s="195">
        <v>26727</v>
      </c>
      <c r="F1957" s="189">
        <v>32</v>
      </c>
      <c r="G1957" s="197" t="s">
        <v>946</v>
      </c>
    </row>
    <row r="1958" spans="1:12">
      <c r="A1958" s="186" t="str">
        <f>B1958&amp;"_"&amp;COUNTIF($B$2:B1958,B1958)</f>
        <v>3127_2</v>
      </c>
      <c r="B1958" s="195">
        <v>3127</v>
      </c>
      <c r="C1958" s="195">
        <v>4</v>
      </c>
      <c r="D1958" s="195">
        <v>45000175607</v>
      </c>
      <c r="E1958" s="195">
        <v>26733</v>
      </c>
      <c r="F1958" s="189">
        <v>32</v>
      </c>
      <c r="G1958" s="197" t="s">
        <v>947</v>
      </c>
      <c r="H1958" s="195">
        <v>2</v>
      </c>
      <c r="I1958" s="195">
        <v>2600</v>
      </c>
      <c r="J1958" s="191">
        <v>40099</v>
      </c>
      <c r="K1958" s="195" t="s">
        <v>564</v>
      </c>
    </row>
    <row r="1959" spans="1:12">
      <c r="A1959" s="186" t="str">
        <f>B1959&amp;"_"&amp;COUNTIF($B$2:B1959,B1959)</f>
        <v>3128_1</v>
      </c>
      <c r="B1959" s="195">
        <v>3128</v>
      </c>
      <c r="C1959" s="195">
        <v>1</v>
      </c>
      <c r="D1959" s="195">
        <v>540018935</v>
      </c>
      <c r="F1959" s="189">
        <v>6</v>
      </c>
      <c r="G1959" s="197" t="s">
        <v>657</v>
      </c>
      <c r="H1959" s="195">
        <v>7</v>
      </c>
      <c r="J1959" s="191">
        <v>40099</v>
      </c>
      <c r="K1959" s="195" t="s">
        <v>27</v>
      </c>
    </row>
    <row r="1960" spans="1:12">
      <c r="A1960" s="186" t="str">
        <f>B1960&amp;"_"&amp;COUNTIF($B$2:B1960,B1960)</f>
        <v>3129_1</v>
      </c>
      <c r="B1960" s="195">
        <v>3129</v>
      </c>
      <c r="C1960" s="195">
        <v>10</v>
      </c>
      <c r="D1960" s="195">
        <v>45321</v>
      </c>
      <c r="F1960" s="189">
        <v>80</v>
      </c>
      <c r="G1960" s="197" t="s">
        <v>464</v>
      </c>
      <c r="H1960" s="195">
        <v>1</v>
      </c>
      <c r="J1960" s="191">
        <v>40099</v>
      </c>
      <c r="K1960" s="195" t="s">
        <v>27</v>
      </c>
    </row>
    <row r="1961" spans="1:12">
      <c r="A1961" s="186" t="str">
        <f>B1961&amp;"_"&amp;COUNTIF($B$2:B1961,B1961)</f>
        <v>3130_1</v>
      </c>
      <c r="B1961" s="195">
        <v>3130</v>
      </c>
      <c r="F1961" s="189">
        <v>5</v>
      </c>
      <c r="G1961" s="197" t="s">
        <v>359</v>
      </c>
      <c r="I1961" s="200"/>
    </row>
    <row r="1962" spans="1:12">
      <c r="A1962" s="186" t="str">
        <f>B1962&amp;"_"&amp;COUNTIF($B$2:B1962,B1962)</f>
        <v>3130_2</v>
      </c>
      <c r="B1962" s="195">
        <v>3130</v>
      </c>
      <c r="C1962" s="195">
        <v>7</v>
      </c>
      <c r="F1962" s="189">
        <v>7</v>
      </c>
      <c r="G1962" s="197" t="s">
        <v>358</v>
      </c>
      <c r="H1962" s="195">
        <v>1</v>
      </c>
      <c r="I1962" s="200"/>
      <c r="J1962" s="191">
        <v>40099</v>
      </c>
      <c r="K1962" s="195" t="s">
        <v>33</v>
      </c>
      <c r="L1962" s="195" t="s">
        <v>74</v>
      </c>
    </row>
    <row r="1963" spans="1:12">
      <c r="A1963" s="186" t="str">
        <f>B1963&amp;"_"&amp;COUNTIF($B$2:B1963,B1963)</f>
        <v>3131_1</v>
      </c>
      <c r="B1963" s="195">
        <v>3131</v>
      </c>
      <c r="C1963" s="195">
        <v>7</v>
      </c>
      <c r="F1963" s="189">
        <v>9</v>
      </c>
      <c r="G1963" s="197" t="s">
        <v>359</v>
      </c>
      <c r="H1963" s="195">
        <v>1</v>
      </c>
      <c r="I1963" s="200"/>
      <c r="J1963" s="191">
        <v>40100</v>
      </c>
      <c r="K1963" s="195" t="s">
        <v>33</v>
      </c>
      <c r="L1963" s="195" t="s">
        <v>74</v>
      </c>
    </row>
    <row r="1964" spans="1:12">
      <c r="A1964" s="186" t="str">
        <f>B1964&amp;"_"&amp;COUNTIF($B$2:B1964,B1964)</f>
        <v>3132_1</v>
      </c>
      <c r="B1964" s="195">
        <v>3132</v>
      </c>
      <c r="F1964" s="189">
        <v>0</v>
      </c>
      <c r="G1964" s="197" t="s">
        <v>866</v>
      </c>
    </row>
    <row r="1965" spans="1:12">
      <c r="A1965" s="186" t="str">
        <f>B1965&amp;"_"&amp;COUNTIF($B$2:B1965,B1965)</f>
        <v>3132_2</v>
      </c>
      <c r="B1965" s="195">
        <v>3132</v>
      </c>
      <c r="F1965" s="189">
        <v>25</v>
      </c>
      <c r="G1965" s="197" t="s">
        <v>867</v>
      </c>
    </row>
    <row r="1966" spans="1:12">
      <c r="A1966" s="186" t="str">
        <f>B1966&amp;"_"&amp;COUNTIF($B$2:B1966,B1966)</f>
        <v>3132_3</v>
      </c>
      <c r="B1966" s="195">
        <v>3132</v>
      </c>
      <c r="C1966" s="195">
        <v>26</v>
      </c>
      <c r="D1966" s="195" t="s">
        <v>863</v>
      </c>
      <c r="F1966" s="189">
        <v>1</v>
      </c>
      <c r="G1966" s="197" t="s">
        <v>868</v>
      </c>
      <c r="J1966" s="191">
        <v>40086</v>
      </c>
      <c r="K1966" s="195" t="s">
        <v>27</v>
      </c>
    </row>
    <row r="1967" spans="1:12">
      <c r="A1967" s="186" t="str">
        <f>B1967&amp;"_"&amp;COUNTIF($B$2:B1967,B1967)</f>
        <v>3133_1</v>
      </c>
      <c r="B1967" s="195">
        <v>3133</v>
      </c>
      <c r="F1967" s="189">
        <v>5</v>
      </c>
      <c r="G1967" s="197" t="s">
        <v>535</v>
      </c>
    </row>
    <row r="1968" spans="1:12">
      <c r="A1968" s="186" t="str">
        <f>B1968&amp;"_"&amp;COUNTIF($B$2:B1968,B1968)</f>
        <v>3133_2</v>
      </c>
      <c r="B1968" s="195">
        <v>3133</v>
      </c>
      <c r="C1968" s="195">
        <v>1</v>
      </c>
      <c r="D1968" s="195" t="s">
        <v>477</v>
      </c>
      <c r="F1968" s="189">
        <v>5</v>
      </c>
      <c r="G1968" s="197" t="s">
        <v>536</v>
      </c>
      <c r="H1968" s="195">
        <v>1</v>
      </c>
      <c r="J1968" s="191">
        <v>39340</v>
      </c>
      <c r="K1968" s="195" t="s">
        <v>27</v>
      </c>
    </row>
    <row r="1969" spans="1:13">
      <c r="A1969" s="186" t="str">
        <f>B1969&amp;"_"&amp;COUNTIF($B$2:B1969,B1969)</f>
        <v>3134_1</v>
      </c>
      <c r="B1969" s="195">
        <v>3134</v>
      </c>
      <c r="C1969" s="195">
        <v>11</v>
      </c>
      <c r="D1969" s="195" t="s">
        <v>936</v>
      </c>
      <c r="F1969" s="189">
        <v>1</v>
      </c>
      <c r="G1969" s="197" t="s">
        <v>948</v>
      </c>
      <c r="H1969" s="195">
        <v>1</v>
      </c>
      <c r="I1969" s="200"/>
      <c r="J1969" s="191">
        <v>39715</v>
      </c>
      <c r="K1969" s="195" t="s">
        <v>27</v>
      </c>
      <c r="M1969" s="192">
        <v>250</v>
      </c>
    </row>
    <row r="1970" spans="1:13">
      <c r="A1970" s="186" t="str">
        <f>B1970&amp;"_"&amp;COUNTIF($B$2:B1970,B1970)</f>
        <v>3135_1</v>
      </c>
      <c r="B1970" s="195">
        <v>3135</v>
      </c>
      <c r="C1970" s="195">
        <v>33</v>
      </c>
      <c r="D1970" s="195" t="s">
        <v>918</v>
      </c>
      <c r="F1970" s="189">
        <v>2</v>
      </c>
      <c r="G1970" s="197" t="s">
        <v>949</v>
      </c>
      <c r="H1970" s="195">
        <v>2</v>
      </c>
      <c r="I1970" s="195">
        <v>100</v>
      </c>
      <c r="J1970" s="191">
        <v>40106</v>
      </c>
      <c r="K1970" s="195" t="s">
        <v>27</v>
      </c>
      <c r="M1970" s="192" t="s">
        <v>950</v>
      </c>
    </row>
    <row r="1971" spans="1:13">
      <c r="A1971" s="186" t="str">
        <f>B1971&amp;"_"&amp;COUNTIF($B$2:B1971,B1971)</f>
        <v>3136_1</v>
      </c>
      <c r="B1971" s="195">
        <v>3136</v>
      </c>
      <c r="C1971" s="195">
        <v>5</v>
      </c>
      <c r="D1971" s="195" t="s">
        <v>951</v>
      </c>
      <c r="E1971" s="195">
        <v>500032755</v>
      </c>
      <c r="F1971" s="189">
        <v>8</v>
      </c>
      <c r="G1971" s="197" t="s">
        <v>952</v>
      </c>
      <c r="H1971" s="195">
        <v>3</v>
      </c>
      <c r="I1971" s="200">
        <v>6200</v>
      </c>
      <c r="J1971" s="191" t="s">
        <v>953</v>
      </c>
      <c r="K1971" s="195" t="s">
        <v>845</v>
      </c>
      <c r="L1971" s="195" t="s">
        <v>74</v>
      </c>
    </row>
    <row r="1972" spans="1:13">
      <c r="A1972" s="186" t="str">
        <f>B1972&amp;"_"&amp;COUNTIF($B$2:B1972,B1972)</f>
        <v>3137_1</v>
      </c>
      <c r="B1972" s="195">
        <v>3137</v>
      </c>
      <c r="C1972" s="195">
        <v>13</v>
      </c>
      <c r="D1972" s="195" t="s">
        <v>257</v>
      </c>
      <c r="F1972" s="189">
        <v>1</v>
      </c>
      <c r="G1972" s="197" t="s">
        <v>880</v>
      </c>
      <c r="H1972" s="195">
        <v>1</v>
      </c>
      <c r="J1972" s="191">
        <v>40106</v>
      </c>
      <c r="K1972" s="195" t="s">
        <v>789</v>
      </c>
      <c r="L1972" s="195" t="s">
        <v>74</v>
      </c>
      <c r="M1972" s="192">
        <v>375</v>
      </c>
    </row>
    <row r="1973" spans="1:13">
      <c r="A1973" s="186" t="str">
        <f>B1973&amp;"_"&amp;COUNTIF($B$2:B1973,B1973)</f>
        <v>3138_1</v>
      </c>
      <c r="B1973" s="195">
        <v>3138</v>
      </c>
      <c r="C1973" s="195">
        <v>2</v>
      </c>
      <c r="D1973" s="195">
        <v>340051383</v>
      </c>
      <c r="F1973" s="189">
        <v>16</v>
      </c>
      <c r="G1973" s="197" t="s">
        <v>860</v>
      </c>
      <c r="H1973" s="195">
        <v>5</v>
      </c>
      <c r="J1973" s="191">
        <v>40107</v>
      </c>
      <c r="K1973" s="195" t="s">
        <v>27</v>
      </c>
    </row>
    <row r="1974" spans="1:13">
      <c r="A1974" s="186" t="str">
        <f>B1974&amp;"_"&amp;COUNTIF($B$2:B1974,B1974)</f>
        <v>3139_1</v>
      </c>
      <c r="B1974" s="195">
        <v>3139</v>
      </c>
      <c r="C1974" s="195">
        <v>1</v>
      </c>
      <c r="D1974" s="195" t="s">
        <v>943</v>
      </c>
      <c r="E1974" s="187" t="s">
        <v>64</v>
      </c>
      <c r="F1974" s="189">
        <v>96</v>
      </c>
      <c r="G1974" s="190" t="s">
        <v>65</v>
      </c>
      <c r="H1974" s="195">
        <v>2</v>
      </c>
      <c r="J1974" s="191">
        <v>40107</v>
      </c>
      <c r="K1974" s="195" t="s">
        <v>27</v>
      </c>
    </row>
    <row r="1975" spans="1:13">
      <c r="A1975" s="186" t="str">
        <f>B1975&amp;"_"&amp;COUNTIF($B$2:B1975,B1975)</f>
        <v>3140_1</v>
      </c>
      <c r="B1975" s="195">
        <v>3140</v>
      </c>
      <c r="C1975" s="195">
        <v>1</v>
      </c>
      <c r="D1975" s="195" t="s">
        <v>938</v>
      </c>
      <c r="E1975" s="187" t="s">
        <v>62</v>
      </c>
      <c r="F1975" s="189">
        <v>328</v>
      </c>
      <c r="G1975" s="190" t="s">
        <v>63</v>
      </c>
      <c r="H1975" s="195">
        <v>2</v>
      </c>
      <c r="J1975" s="191">
        <v>40107</v>
      </c>
      <c r="K1975" s="195" t="s">
        <v>27</v>
      </c>
    </row>
    <row r="1976" spans="1:13">
      <c r="A1976" s="186" t="str">
        <f>B1976&amp;"_"&amp;COUNTIF($B$2:B1976,B1976)</f>
        <v>3141_1</v>
      </c>
      <c r="B1976" s="195">
        <v>3141</v>
      </c>
      <c r="E1976" s="187" t="s">
        <v>39</v>
      </c>
      <c r="F1976" s="189">
        <v>4</v>
      </c>
      <c r="G1976" s="190" t="s">
        <v>939</v>
      </c>
    </row>
    <row r="1977" spans="1:13">
      <c r="A1977" s="186" t="str">
        <f>B1977&amp;"_"&amp;COUNTIF($B$2:B1977,B1977)</f>
        <v>3141_2</v>
      </c>
      <c r="B1977" s="195">
        <v>3141</v>
      </c>
      <c r="E1977" s="187" t="s">
        <v>41</v>
      </c>
      <c r="F1977" s="189">
        <v>4</v>
      </c>
      <c r="G1977" s="190" t="s">
        <v>940</v>
      </c>
    </row>
    <row r="1978" spans="1:13">
      <c r="A1978" s="186" t="str">
        <f>B1978&amp;"_"&amp;COUNTIF($B$2:B1978,B1978)</f>
        <v>3141_3</v>
      </c>
      <c r="B1978" s="195">
        <v>3141</v>
      </c>
      <c r="E1978" s="187" t="s">
        <v>19</v>
      </c>
      <c r="F1978" s="189">
        <v>4</v>
      </c>
      <c r="G1978" s="190" t="s">
        <v>941</v>
      </c>
    </row>
    <row r="1979" spans="1:13">
      <c r="A1979" s="186" t="str">
        <f>B1979&amp;"_"&amp;COUNTIF($B$2:B1979,B1979)</f>
        <v>3141_4</v>
      </c>
      <c r="B1979" s="195">
        <v>3141</v>
      </c>
      <c r="C1979" s="195">
        <v>1</v>
      </c>
      <c r="D1979" s="195">
        <v>540026103</v>
      </c>
      <c r="E1979" s="187" t="s">
        <v>22</v>
      </c>
      <c r="F1979" s="189">
        <v>4</v>
      </c>
      <c r="G1979" s="190" t="s">
        <v>942</v>
      </c>
      <c r="H1979" s="195">
        <v>4</v>
      </c>
      <c r="I1979" s="200"/>
      <c r="J1979" s="191">
        <v>40107</v>
      </c>
      <c r="K1979" s="195" t="s">
        <v>27</v>
      </c>
    </row>
    <row r="1980" spans="1:13">
      <c r="A1980" s="186" t="str">
        <f>B1980&amp;"_"&amp;COUNTIF($B$2:B1980,B1980)</f>
        <v>3142_1</v>
      </c>
      <c r="B1980" s="195">
        <v>3142</v>
      </c>
      <c r="C1980" s="195">
        <v>1</v>
      </c>
      <c r="D1980" s="195">
        <v>540018935</v>
      </c>
      <c r="F1980" s="189">
        <v>6</v>
      </c>
      <c r="G1980" s="197" t="s">
        <v>657</v>
      </c>
      <c r="H1980" s="195">
        <v>6</v>
      </c>
      <c r="J1980" s="191">
        <v>40107</v>
      </c>
      <c r="K1980" s="195" t="s">
        <v>27</v>
      </c>
    </row>
    <row r="1981" spans="1:13">
      <c r="A1981" s="186" t="str">
        <f>B1981&amp;"_"&amp;COUNTIF($B$2:B1981,B1981)</f>
        <v>3143_1</v>
      </c>
      <c r="B1981" s="195">
        <v>3143</v>
      </c>
      <c r="E1981" s="195">
        <v>26727</v>
      </c>
      <c r="F1981" s="189">
        <v>32</v>
      </c>
      <c r="G1981" s="197" t="s">
        <v>946</v>
      </c>
    </row>
    <row r="1982" spans="1:13">
      <c r="A1982" s="186" t="str">
        <f>B1982&amp;"_"&amp;COUNTIF($B$2:B1982,B1982)</f>
        <v>3143_2</v>
      </c>
      <c r="B1982" s="195">
        <v>3143</v>
      </c>
      <c r="C1982" s="195">
        <v>4</v>
      </c>
      <c r="D1982" s="195">
        <v>45000175607</v>
      </c>
      <c r="E1982" s="195">
        <v>26733</v>
      </c>
      <c r="F1982" s="189">
        <v>32</v>
      </c>
      <c r="G1982" s="197" t="s">
        <v>947</v>
      </c>
      <c r="H1982" s="195">
        <v>2</v>
      </c>
      <c r="I1982" s="195">
        <v>2600</v>
      </c>
      <c r="J1982" s="191">
        <v>40107</v>
      </c>
      <c r="K1982" s="195" t="s">
        <v>564</v>
      </c>
    </row>
    <row r="1983" spans="1:13">
      <c r="A1983" s="186" t="str">
        <f>B1983&amp;"_"&amp;COUNTIF($B$2:B1983,B1983)</f>
        <v>3144_1</v>
      </c>
      <c r="B1983" s="195">
        <v>3144</v>
      </c>
      <c r="C1983" s="195">
        <v>1</v>
      </c>
      <c r="D1983" s="195">
        <v>540018935</v>
      </c>
      <c r="F1983" s="189">
        <v>5</v>
      </c>
      <c r="G1983" s="197" t="s">
        <v>657</v>
      </c>
      <c r="H1983" s="195">
        <v>7</v>
      </c>
      <c r="J1983" s="191">
        <v>40107</v>
      </c>
      <c r="K1983" s="195" t="s">
        <v>27</v>
      </c>
    </row>
    <row r="1984" spans="1:13">
      <c r="A1984" s="186" t="str">
        <f>B1984&amp;"_"&amp;COUNTIF($B$2:B1984,B1984)</f>
        <v>3145_1</v>
      </c>
      <c r="B1984" s="195">
        <v>3145</v>
      </c>
      <c r="C1984" s="195">
        <v>1</v>
      </c>
      <c r="D1984" s="195">
        <v>540026120</v>
      </c>
      <c r="F1984" s="189">
        <v>120</v>
      </c>
      <c r="G1984" s="197" t="s">
        <v>57</v>
      </c>
      <c r="H1984" s="195">
        <v>2</v>
      </c>
      <c r="J1984" s="191">
        <v>40107</v>
      </c>
      <c r="K1984" s="195" t="s">
        <v>27</v>
      </c>
    </row>
    <row r="1985" spans="1:13">
      <c r="A1985" s="186" t="str">
        <f>B1985&amp;"_"&amp;COUNTIF($B$2:B1985,B1985)</f>
        <v>3146_1</v>
      </c>
      <c r="B1985" s="195">
        <v>3146</v>
      </c>
      <c r="F1985" s="189">
        <v>3</v>
      </c>
      <c r="G1985" s="197" t="s">
        <v>359</v>
      </c>
      <c r="I1985" s="200"/>
    </row>
    <row r="1986" spans="1:13">
      <c r="A1986" s="186" t="str">
        <f>B1986&amp;"_"&amp;COUNTIF($B$2:B1986,B1986)</f>
        <v>3146_2</v>
      </c>
      <c r="B1986" s="195">
        <v>3146</v>
      </c>
      <c r="C1986" s="195">
        <v>7</v>
      </c>
      <c r="F1986" s="189">
        <v>5</v>
      </c>
      <c r="G1986" s="197" t="s">
        <v>358</v>
      </c>
      <c r="H1986" s="195">
        <v>1</v>
      </c>
      <c r="I1986" s="200"/>
      <c r="J1986" s="191">
        <v>40113</v>
      </c>
      <c r="K1986" s="195" t="s">
        <v>33</v>
      </c>
      <c r="L1986" s="195" t="s">
        <v>74</v>
      </c>
    </row>
    <row r="1987" spans="1:13">
      <c r="A1987" s="186" t="str">
        <f>B1987&amp;"_"&amp;COUNTIF($B$2:B1987,B1987)</f>
        <v>3147_1</v>
      </c>
      <c r="B1987" s="195">
        <v>3147</v>
      </c>
      <c r="E1987" s="187" t="s">
        <v>19</v>
      </c>
      <c r="F1987" s="189">
        <v>4</v>
      </c>
      <c r="G1987" s="190" t="s">
        <v>941</v>
      </c>
    </row>
    <row r="1988" spans="1:13">
      <c r="A1988" s="186" t="str">
        <f>B1988&amp;"_"&amp;COUNTIF($B$2:B1988,B1988)</f>
        <v>3147_2</v>
      </c>
      <c r="B1988" s="195">
        <v>3147</v>
      </c>
      <c r="C1988" s="195">
        <v>1</v>
      </c>
      <c r="D1988" s="195">
        <v>540026103</v>
      </c>
      <c r="E1988" s="187" t="s">
        <v>22</v>
      </c>
      <c r="F1988" s="189">
        <v>4</v>
      </c>
      <c r="G1988" s="190" t="s">
        <v>942</v>
      </c>
      <c r="H1988" s="195">
        <v>2</v>
      </c>
      <c r="I1988" s="200"/>
      <c r="J1988" s="191">
        <v>40113</v>
      </c>
      <c r="K1988" s="195" t="s">
        <v>27</v>
      </c>
    </row>
    <row r="1989" spans="1:13">
      <c r="A1989" s="186" t="str">
        <f>B1989&amp;"_"&amp;COUNTIF($B$2:B1989,B1989)</f>
        <v>3148_1</v>
      </c>
      <c r="B1989" s="195">
        <v>3148</v>
      </c>
      <c r="C1989" s="195">
        <v>1</v>
      </c>
      <c r="D1989" s="195" t="s">
        <v>943</v>
      </c>
      <c r="E1989" s="187" t="s">
        <v>64</v>
      </c>
      <c r="F1989" s="189">
        <v>96</v>
      </c>
      <c r="G1989" s="190" t="s">
        <v>65</v>
      </c>
      <c r="H1989" s="195">
        <v>2</v>
      </c>
      <c r="J1989" s="191">
        <v>40113</v>
      </c>
      <c r="K1989" s="195" t="s">
        <v>27</v>
      </c>
    </row>
    <row r="1990" spans="1:13">
      <c r="A1990" s="186" t="str">
        <f>B1990&amp;"_"&amp;COUNTIF($B$2:B1990,B1990)</f>
        <v>3149_1</v>
      </c>
      <c r="B1990" s="195">
        <v>3149</v>
      </c>
      <c r="C1990" s="195">
        <v>1</v>
      </c>
      <c r="D1990" s="195">
        <v>540026120</v>
      </c>
      <c r="F1990" s="189">
        <v>60</v>
      </c>
      <c r="G1990" s="197" t="s">
        <v>57</v>
      </c>
      <c r="H1990" s="195">
        <v>1</v>
      </c>
      <c r="J1990" s="191">
        <v>40113</v>
      </c>
      <c r="K1990" s="195" t="s">
        <v>27</v>
      </c>
    </row>
    <row r="1991" spans="1:13">
      <c r="A1991" s="186" t="str">
        <f>B1991&amp;"_"&amp;COUNTIF($B$2:B1991,B1991)</f>
        <v>3150_1</v>
      </c>
      <c r="B1991" s="195">
        <v>3150</v>
      </c>
      <c r="C1991" s="195">
        <v>11</v>
      </c>
      <c r="D1991" s="195" t="s">
        <v>936</v>
      </c>
      <c r="F1991" s="189">
        <v>1</v>
      </c>
      <c r="G1991" s="197" t="s">
        <v>948</v>
      </c>
      <c r="H1991" s="195">
        <v>1</v>
      </c>
      <c r="I1991" s="200"/>
      <c r="J1991" s="191">
        <v>39744</v>
      </c>
      <c r="K1991" s="195" t="s">
        <v>27</v>
      </c>
      <c r="M1991" s="192">
        <v>250</v>
      </c>
    </row>
    <row r="1992" spans="1:13">
      <c r="A1992" s="186" t="str">
        <f>B1992&amp;"_"&amp;COUNTIF($B$2:B1992,B1992)</f>
        <v>3151_1</v>
      </c>
      <c r="B1992" s="195">
        <v>3151</v>
      </c>
      <c r="E1992" s="195" t="s">
        <v>71</v>
      </c>
      <c r="F1992" s="189">
        <v>300</v>
      </c>
      <c r="G1992" s="197" t="s">
        <v>72</v>
      </c>
    </row>
    <row r="1993" spans="1:13">
      <c r="A1993" s="186" t="str">
        <f>B1993&amp;"_"&amp;COUNTIF($B$2:B1993,B1993)</f>
        <v>3151_2</v>
      </c>
      <c r="B1993" s="195">
        <v>3151</v>
      </c>
      <c r="C1993" s="195">
        <v>3</v>
      </c>
      <c r="D1993" s="195" t="s">
        <v>954</v>
      </c>
      <c r="E1993" s="195" t="s">
        <v>149</v>
      </c>
      <c r="F1993" s="189">
        <v>100</v>
      </c>
      <c r="G1993" s="197" t="s">
        <v>68</v>
      </c>
      <c r="H1993" s="195">
        <v>2</v>
      </c>
      <c r="I1993" s="195">
        <v>2950</v>
      </c>
      <c r="J1993" s="191">
        <v>39750</v>
      </c>
      <c r="K1993" s="195" t="s">
        <v>73</v>
      </c>
      <c r="L1993" s="195" t="s">
        <v>74</v>
      </c>
    </row>
    <row r="1994" spans="1:13">
      <c r="A1994" s="186" t="str">
        <f>B1994&amp;"_"&amp;COUNTIF($B$2:B1994,B1994)</f>
        <v>3152_1</v>
      </c>
      <c r="B1994" s="195">
        <v>3152</v>
      </c>
      <c r="C1994" s="195">
        <v>1</v>
      </c>
      <c r="D1994" s="195" t="s">
        <v>955</v>
      </c>
      <c r="F1994" s="189">
        <v>1</v>
      </c>
      <c r="G1994" s="197" t="s">
        <v>956</v>
      </c>
      <c r="H1994" s="195">
        <v>1</v>
      </c>
      <c r="J1994" s="191">
        <v>39751</v>
      </c>
      <c r="K1994" s="195" t="s">
        <v>27</v>
      </c>
    </row>
    <row r="1995" spans="1:13">
      <c r="A1995" s="186" t="str">
        <f>B1995&amp;"_"&amp;COUNTIF($B$2:B1995,B1995)</f>
        <v>3153_1</v>
      </c>
      <c r="B1995" s="195">
        <v>3153</v>
      </c>
      <c r="F1995" s="189">
        <v>25</v>
      </c>
      <c r="G1995" s="197" t="s">
        <v>866</v>
      </c>
    </row>
    <row r="1996" spans="1:13">
      <c r="A1996" s="186" t="str">
        <f>B1996&amp;"_"&amp;COUNTIF($B$2:B1996,B1996)</f>
        <v>3153_2</v>
      </c>
      <c r="B1996" s="195">
        <v>3153</v>
      </c>
      <c r="F1996" s="189">
        <v>21</v>
      </c>
      <c r="G1996" s="197" t="s">
        <v>867</v>
      </c>
    </row>
    <row r="1997" spans="1:13">
      <c r="A1997" s="186" t="str">
        <f>B1997&amp;"_"&amp;COUNTIF($B$2:B1997,B1997)</f>
        <v>3153_3</v>
      </c>
      <c r="B1997" s="195">
        <v>3153</v>
      </c>
      <c r="C1997" s="195">
        <v>26</v>
      </c>
      <c r="D1997" s="195" t="s">
        <v>863</v>
      </c>
      <c r="F1997" s="189">
        <v>1</v>
      </c>
      <c r="G1997" s="197" t="s">
        <v>868</v>
      </c>
      <c r="J1997" s="191">
        <v>40117</v>
      </c>
      <c r="K1997" s="195" t="s">
        <v>27</v>
      </c>
    </row>
    <row r="1998" spans="1:13">
      <c r="A1998" s="186" t="str">
        <f>B1998&amp;"_"&amp;COUNTIF($B$2:B1998,B1998)</f>
        <v>3154_1</v>
      </c>
      <c r="B1998" s="195">
        <v>3154</v>
      </c>
      <c r="C1998" s="195">
        <v>1</v>
      </c>
      <c r="D1998" s="195">
        <v>540026120</v>
      </c>
      <c r="F1998" s="189">
        <v>6</v>
      </c>
      <c r="G1998" s="197" t="s">
        <v>657</v>
      </c>
      <c r="H1998" s="195">
        <v>7</v>
      </c>
      <c r="J1998" s="191">
        <v>40119</v>
      </c>
      <c r="K1998" s="195" t="s">
        <v>27</v>
      </c>
    </row>
    <row r="1999" spans="1:13">
      <c r="A1999" s="186" t="str">
        <f>B1999&amp;"_"&amp;COUNTIF($B$2:B1999,B1999)</f>
        <v>3155_1</v>
      </c>
      <c r="B1999" s="195">
        <v>3155</v>
      </c>
      <c r="E1999" s="187" t="s">
        <v>19</v>
      </c>
      <c r="F1999" s="189">
        <v>2</v>
      </c>
      <c r="G1999" s="190" t="s">
        <v>941</v>
      </c>
    </row>
    <row r="2000" spans="1:13">
      <c r="A2000" s="186" t="str">
        <f>B2000&amp;"_"&amp;COUNTIF($B$2:B2000,B2000)</f>
        <v>3155_2</v>
      </c>
      <c r="B2000" s="195">
        <v>3155</v>
      </c>
      <c r="C2000" s="195">
        <v>1</v>
      </c>
      <c r="D2000" s="195">
        <v>540026103</v>
      </c>
      <c r="E2000" s="187" t="s">
        <v>22</v>
      </c>
      <c r="F2000" s="189">
        <v>2</v>
      </c>
      <c r="G2000" s="190" t="s">
        <v>942</v>
      </c>
      <c r="H2000" s="195">
        <v>1</v>
      </c>
      <c r="I2000" s="200"/>
      <c r="J2000" s="191">
        <v>40119</v>
      </c>
      <c r="K2000" s="195" t="s">
        <v>27</v>
      </c>
    </row>
    <row r="2001" spans="1:12">
      <c r="A2001" s="186" t="str">
        <f>B2001&amp;"_"&amp;COUNTIF($B$2:B2001,B2001)</f>
        <v>3156_1</v>
      </c>
      <c r="B2001" s="195">
        <v>3156</v>
      </c>
      <c r="C2001" s="195">
        <v>10</v>
      </c>
      <c r="D2001" s="195">
        <v>43888</v>
      </c>
      <c r="F2001" s="189">
        <v>1</v>
      </c>
      <c r="G2001" s="206" t="s">
        <v>957</v>
      </c>
      <c r="H2001" s="195">
        <v>12</v>
      </c>
      <c r="J2001" s="191">
        <v>40119</v>
      </c>
      <c r="K2001" s="195" t="s">
        <v>27</v>
      </c>
    </row>
    <row r="2002" spans="1:12">
      <c r="A2002" s="186" t="str">
        <f>B2002&amp;"_"&amp;COUNTIF($B$2:B2002,B2002)</f>
        <v>3157_1</v>
      </c>
      <c r="B2002" s="195">
        <v>3157</v>
      </c>
      <c r="E2002" s="187" t="s">
        <v>19</v>
      </c>
      <c r="F2002" s="189">
        <v>8</v>
      </c>
      <c r="G2002" s="190" t="s">
        <v>941</v>
      </c>
    </row>
    <row r="2003" spans="1:12">
      <c r="A2003" s="186" t="str">
        <f>B2003&amp;"_"&amp;COUNTIF($B$2:B2003,B2003)</f>
        <v>3157_2</v>
      </c>
      <c r="B2003" s="195">
        <v>3157</v>
      </c>
      <c r="C2003" s="195">
        <v>1</v>
      </c>
      <c r="D2003" s="195">
        <v>540026103</v>
      </c>
      <c r="E2003" s="187" t="s">
        <v>22</v>
      </c>
      <c r="F2003" s="189">
        <v>8</v>
      </c>
      <c r="G2003" s="190" t="s">
        <v>942</v>
      </c>
      <c r="H2003" s="195">
        <v>4</v>
      </c>
      <c r="I2003" s="200"/>
      <c r="J2003" s="191">
        <v>40121</v>
      </c>
      <c r="K2003" s="195" t="s">
        <v>27</v>
      </c>
    </row>
    <row r="2004" spans="1:12">
      <c r="A2004" s="186" t="str">
        <f>B2004&amp;"_"&amp;COUNTIF($B$2:B2004,B2004)</f>
        <v>3158_1</v>
      </c>
      <c r="B2004" s="195">
        <v>3158</v>
      </c>
      <c r="C2004" s="195">
        <v>1</v>
      </c>
      <c r="D2004" s="195" t="s">
        <v>875</v>
      </c>
      <c r="F2004" s="189">
        <v>2</v>
      </c>
      <c r="G2004" s="197" t="s">
        <v>59</v>
      </c>
      <c r="H2004" s="195">
        <v>2</v>
      </c>
      <c r="J2004" s="191">
        <v>40121</v>
      </c>
      <c r="K2004" s="195" t="s">
        <v>27</v>
      </c>
    </row>
    <row r="2005" spans="1:12">
      <c r="A2005" s="186" t="str">
        <f>B2005&amp;"_"&amp;COUNTIF($B$2:B2005,B2005)</f>
        <v>3159_1</v>
      </c>
      <c r="B2005" s="195">
        <v>3159</v>
      </c>
      <c r="C2005" s="195">
        <v>1</v>
      </c>
      <c r="D2005" s="195">
        <v>540025718</v>
      </c>
      <c r="F2005" s="189">
        <v>384</v>
      </c>
      <c r="G2005" s="197" t="s">
        <v>958</v>
      </c>
      <c r="H2005" s="195">
        <v>8</v>
      </c>
      <c r="J2005" s="191">
        <v>40121</v>
      </c>
      <c r="K2005" s="195" t="s">
        <v>27</v>
      </c>
    </row>
    <row r="2006" spans="1:12">
      <c r="A2006" s="186" t="str">
        <f>B2006&amp;"_"&amp;COUNTIF($B$2:B2006,B2006)</f>
        <v>3160_1</v>
      </c>
      <c r="B2006" s="195">
        <v>3160</v>
      </c>
      <c r="C2006" s="195">
        <v>1</v>
      </c>
      <c r="D2006" s="195" t="s">
        <v>943</v>
      </c>
      <c r="E2006" s="187" t="s">
        <v>64</v>
      </c>
      <c r="F2006" s="189">
        <v>48</v>
      </c>
      <c r="G2006" s="190" t="s">
        <v>65</v>
      </c>
      <c r="H2006" s="195">
        <v>1</v>
      </c>
      <c r="J2006" s="191">
        <v>40121</v>
      </c>
      <c r="K2006" s="195" t="s">
        <v>27</v>
      </c>
    </row>
    <row r="2007" spans="1:12">
      <c r="A2007" s="186" t="str">
        <f>B2007&amp;"_"&amp;COUNTIF($B$2:B2007,B2007)</f>
        <v>3161_1</v>
      </c>
      <c r="B2007" s="195">
        <v>3161</v>
      </c>
      <c r="E2007" s="187"/>
      <c r="F2007" s="189">
        <v>120</v>
      </c>
      <c r="G2007" s="197" t="s">
        <v>57</v>
      </c>
    </row>
    <row r="2008" spans="1:12">
      <c r="A2008" s="186" t="str">
        <f>B2008&amp;"_"&amp;COUNTIF($B$2:B2008,B2008)</f>
        <v>3161_2</v>
      </c>
      <c r="B2008" s="195">
        <v>3161</v>
      </c>
      <c r="C2008" s="195">
        <v>1</v>
      </c>
      <c r="D2008" s="195">
        <v>540026120</v>
      </c>
      <c r="F2008" s="189">
        <v>60</v>
      </c>
      <c r="G2008" s="197" t="s">
        <v>660</v>
      </c>
      <c r="H2008" s="195">
        <v>5</v>
      </c>
      <c r="J2008" s="191">
        <v>40121</v>
      </c>
      <c r="K2008" s="195" t="s">
        <v>27</v>
      </c>
    </row>
    <row r="2009" spans="1:12">
      <c r="A2009" s="186" t="str">
        <f>B2009&amp;"_"&amp;COUNTIF($B$2:B2009,B2009)</f>
        <v>3162_1</v>
      </c>
      <c r="B2009" s="195">
        <v>3162</v>
      </c>
      <c r="C2009" s="195">
        <v>10</v>
      </c>
      <c r="D2009" s="195">
        <v>45496</v>
      </c>
      <c r="F2009" s="189">
        <v>2</v>
      </c>
      <c r="G2009" s="197" t="s">
        <v>959</v>
      </c>
      <c r="J2009" s="191">
        <v>40121</v>
      </c>
      <c r="K2009" s="195" t="s">
        <v>27</v>
      </c>
    </row>
    <row r="2010" spans="1:12">
      <c r="A2010" s="186" t="str">
        <f>B2010&amp;"_"&amp;COUNTIF($B$2:B2010,B2010)</f>
        <v>3163_1</v>
      </c>
      <c r="B2010" s="195">
        <v>3163</v>
      </c>
      <c r="F2010" s="189">
        <v>26</v>
      </c>
      <c r="G2010" s="197" t="s">
        <v>866</v>
      </c>
    </row>
    <row r="2011" spans="1:12">
      <c r="A2011" s="186" t="str">
        <f>B2011&amp;"_"&amp;COUNTIF($B$2:B2011,B2011)</f>
        <v>3163_2</v>
      </c>
      <c r="B2011" s="195">
        <v>3163</v>
      </c>
      <c r="C2011" s="195">
        <v>10</v>
      </c>
      <c r="D2011" s="195">
        <v>45497</v>
      </c>
      <c r="F2011" s="189">
        <v>26</v>
      </c>
      <c r="G2011" s="197" t="s">
        <v>867</v>
      </c>
      <c r="J2011" s="191">
        <v>40117</v>
      </c>
      <c r="K2011" s="195" t="s">
        <v>27</v>
      </c>
    </row>
    <row r="2012" spans="1:12">
      <c r="A2012" s="186" t="str">
        <f>B2012&amp;"_"&amp;COUNTIF($B$2:B2012,B2012)</f>
        <v>3164_1</v>
      </c>
      <c r="B2012" s="195">
        <v>3164</v>
      </c>
      <c r="F2012" s="189">
        <v>4</v>
      </c>
      <c r="G2012" s="197" t="s">
        <v>359</v>
      </c>
      <c r="I2012" s="200"/>
    </row>
    <row r="2013" spans="1:12">
      <c r="A2013" s="186" t="str">
        <f>B2013&amp;"_"&amp;COUNTIF($B$2:B2013,B2013)</f>
        <v>3164_2</v>
      </c>
      <c r="B2013" s="195">
        <v>3164</v>
      </c>
      <c r="C2013" s="195">
        <v>7</v>
      </c>
      <c r="F2013" s="189">
        <v>5</v>
      </c>
      <c r="G2013" s="197" t="s">
        <v>358</v>
      </c>
      <c r="H2013" s="195">
        <v>1</v>
      </c>
      <c r="I2013" s="200"/>
      <c r="J2013" s="191">
        <v>40121</v>
      </c>
      <c r="K2013" s="195" t="s">
        <v>33</v>
      </c>
      <c r="L2013" s="195" t="s">
        <v>74</v>
      </c>
    </row>
    <row r="2014" spans="1:12">
      <c r="A2014" s="186" t="str">
        <f>B2014&amp;"_"&amp;COUNTIF($B$2:B2014,B2014)</f>
        <v>3165_1</v>
      </c>
      <c r="B2014" s="195">
        <v>3165</v>
      </c>
      <c r="C2014" s="195">
        <v>5</v>
      </c>
      <c r="D2014" s="195" t="s">
        <v>960</v>
      </c>
      <c r="E2014" s="195">
        <v>500032755</v>
      </c>
      <c r="F2014" s="189">
        <v>7</v>
      </c>
      <c r="G2014" s="197" t="s">
        <v>952</v>
      </c>
      <c r="H2014" s="195">
        <v>3</v>
      </c>
      <c r="I2014" s="200">
        <v>5425</v>
      </c>
      <c r="J2014" s="191" t="s">
        <v>961</v>
      </c>
      <c r="K2014" s="195" t="s">
        <v>845</v>
      </c>
      <c r="L2014" s="195" t="s">
        <v>74</v>
      </c>
    </row>
    <row r="2015" spans="1:12">
      <c r="A2015" s="186" t="str">
        <f>B2015&amp;"_"&amp;COUNTIF($B$2:B2015,B2015)</f>
        <v>3166_1</v>
      </c>
      <c r="B2015" s="195">
        <v>3166</v>
      </c>
      <c r="C2015" s="195">
        <v>1</v>
      </c>
      <c r="D2015" s="195">
        <v>540026120</v>
      </c>
      <c r="F2015" s="189">
        <v>6</v>
      </c>
      <c r="G2015" s="197" t="s">
        <v>657</v>
      </c>
      <c r="H2015" s="195">
        <v>7</v>
      </c>
      <c r="J2015" s="191">
        <v>40126</v>
      </c>
      <c r="K2015" s="195" t="s">
        <v>27</v>
      </c>
    </row>
    <row r="2016" spans="1:12">
      <c r="A2016" s="186" t="str">
        <f>B2016&amp;"_"&amp;COUNTIF($B$2:B2016,B2016)</f>
        <v>3167_1</v>
      </c>
      <c r="B2016" s="195">
        <v>3167</v>
      </c>
      <c r="E2016" s="187" t="s">
        <v>19</v>
      </c>
      <c r="F2016" s="189">
        <v>4</v>
      </c>
      <c r="G2016" s="190" t="s">
        <v>941</v>
      </c>
    </row>
    <row r="2017" spans="1:11">
      <c r="A2017" s="186" t="str">
        <f>B2017&amp;"_"&amp;COUNTIF($B$2:B2017,B2017)</f>
        <v>3167_2</v>
      </c>
      <c r="B2017" s="195">
        <v>3167</v>
      </c>
      <c r="C2017" s="195">
        <v>1</v>
      </c>
      <c r="D2017" s="195">
        <v>540026103</v>
      </c>
      <c r="E2017" s="187" t="s">
        <v>22</v>
      </c>
      <c r="F2017" s="189">
        <v>4</v>
      </c>
      <c r="G2017" s="190" t="s">
        <v>942</v>
      </c>
      <c r="H2017" s="195">
        <v>2</v>
      </c>
      <c r="I2017" s="200"/>
      <c r="J2017" s="191">
        <v>40126</v>
      </c>
      <c r="K2017" s="195" t="s">
        <v>27</v>
      </c>
    </row>
    <row r="2018" spans="1:11">
      <c r="A2018" s="186" t="str">
        <f>B2018&amp;"_"&amp;COUNTIF($B$2:B2018,B2018)</f>
        <v>3168_1</v>
      </c>
      <c r="B2018" s="195">
        <v>3168</v>
      </c>
      <c r="E2018" s="187"/>
      <c r="F2018" s="189">
        <v>1</v>
      </c>
      <c r="G2018" s="197" t="s">
        <v>962</v>
      </c>
      <c r="I2018" s="200"/>
    </row>
    <row r="2019" spans="1:11">
      <c r="A2019" s="186" t="str">
        <f>B2019&amp;"_"&amp;COUNTIF($B$2:B2019,B2019)</f>
        <v>3168_2</v>
      </c>
      <c r="B2019" s="195">
        <v>3168</v>
      </c>
      <c r="C2019" s="195">
        <v>26</v>
      </c>
      <c r="D2019" s="195">
        <v>16560</v>
      </c>
      <c r="F2019" s="189">
        <v>1</v>
      </c>
      <c r="G2019" s="197" t="s">
        <v>963</v>
      </c>
      <c r="H2019" s="195">
        <v>1</v>
      </c>
      <c r="J2019" s="191">
        <v>40126</v>
      </c>
      <c r="K2019" s="195" t="s">
        <v>27</v>
      </c>
    </row>
    <row r="2020" spans="1:11">
      <c r="A2020" s="186" t="str">
        <f>B2020&amp;"_"&amp;COUNTIF($B$2:B2020,B2020)</f>
        <v>3169_1</v>
      </c>
      <c r="B2020" s="195">
        <v>3169</v>
      </c>
      <c r="C2020" s="195">
        <v>1</v>
      </c>
      <c r="D2020" s="195">
        <v>540026120</v>
      </c>
      <c r="F2020" s="189">
        <v>6</v>
      </c>
      <c r="G2020" s="197" t="s">
        <v>657</v>
      </c>
      <c r="H2020" s="195">
        <v>7</v>
      </c>
      <c r="J2020" s="191">
        <v>40129</v>
      </c>
      <c r="K2020" s="195" t="s">
        <v>27</v>
      </c>
    </row>
    <row r="2021" spans="1:11">
      <c r="A2021" s="186" t="str">
        <f>B2021&amp;"_"&amp;COUNTIF($B$2:B2021,B2021)</f>
        <v>3170_1</v>
      </c>
      <c r="B2021" s="195">
        <v>3170</v>
      </c>
      <c r="C2021" s="195">
        <v>10</v>
      </c>
      <c r="D2021" s="195">
        <v>45546</v>
      </c>
      <c r="F2021" s="189">
        <v>1</v>
      </c>
      <c r="G2021" s="197" t="s">
        <v>964</v>
      </c>
      <c r="H2021" s="195">
        <v>1</v>
      </c>
      <c r="J2021" s="191">
        <v>40130</v>
      </c>
      <c r="K2021" s="195" t="s">
        <v>27</v>
      </c>
    </row>
    <row r="2022" spans="1:11">
      <c r="A2022" s="186" t="str">
        <f>B2022&amp;"_"&amp;COUNTIF($B$2:B2022,B2022)</f>
        <v>3171_1</v>
      </c>
      <c r="B2022" s="195">
        <v>3171</v>
      </c>
      <c r="C2022" s="195">
        <v>26</v>
      </c>
      <c r="D2022" s="195">
        <v>16560</v>
      </c>
      <c r="F2022" s="189">
        <v>1</v>
      </c>
      <c r="G2022" s="197" t="s">
        <v>965</v>
      </c>
      <c r="H2022" s="195">
        <v>1</v>
      </c>
      <c r="J2022" s="191">
        <v>40133</v>
      </c>
      <c r="K2022" s="195" t="s">
        <v>27</v>
      </c>
    </row>
    <row r="2023" spans="1:11">
      <c r="A2023" s="186" t="str">
        <f>B2023&amp;"_"&amp;COUNTIF($B$2:B2023,B2023)</f>
        <v>3172_1</v>
      </c>
      <c r="B2023" s="195">
        <v>3172</v>
      </c>
      <c r="F2023" s="189">
        <v>9.5</v>
      </c>
      <c r="G2023" s="197" t="s">
        <v>966</v>
      </c>
    </row>
    <row r="2024" spans="1:11">
      <c r="A2024" s="186" t="str">
        <f>B2024&amp;"_"&amp;COUNTIF($B$2:B2024,B2024)</f>
        <v>3172_2</v>
      </c>
      <c r="B2024" s="195">
        <v>3172</v>
      </c>
      <c r="C2024" s="195">
        <v>11</v>
      </c>
      <c r="D2024" s="195" t="s">
        <v>936</v>
      </c>
      <c r="F2024" s="189">
        <v>1</v>
      </c>
      <c r="G2024" s="197" t="s">
        <v>967</v>
      </c>
      <c r="H2024" s="195">
        <v>1</v>
      </c>
      <c r="J2024" s="191">
        <v>40133</v>
      </c>
      <c r="K2024" s="195" t="s">
        <v>27</v>
      </c>
    </row>
    <row r="2025" spans="1:11">
      <c r="A2025" s="186" t="str">
        <f>B2025&amp;"_"&amp;COUNTIF($B$2:B2025,B2025)</f>
        <v>3173_1</v>
      </c>
      <c r="B2025" s="195">
        <v>3173</v>
      </c>
      <c r="C2025" s="195">
        <v>2</v>
      </c>
      <c r="D2025" s="195">
        <v>340059485</v>
      </c>
      <c r="F2025" s="189">
        <v>1</v>
      </c>
      <c r="G2025" s="197" t="s">
        <v>619</v>
      </c>
      <c r="H2025" s="195">
        <v>1</v>
      </c>
      <c r="J2025" s="191">
        <v>40134</v>
      </c>
      <c r="K2025" s="195" t="s">
        <v>27</v>
      </c>
    </row>
    <row r="2026" spans="1:11">
      <c r="A2026" s="186" t="str">
        <f>B2026&amp;"_"&amp;COUNTIF($B$2:B2026,B2026)</f>
        <v>3174_1</v>
      </c>
      <c r="B2026" s="195">
        <v>3174</v>
      </c>
      <c r="F2026" s="189">
        <v>40</v>
      </c>
      <c r="G2026" s="197" t="s">
        <v>637</v>
      </c>
    </row>
    <row r="2027" spans="1:11">
      <c r="A2027" s="186" t="str">
        <f>B2027&amp;"_"&amp;COUNTIF($B$2:B2027,B2027)</f>
        <v>3174_2</v>
      </c>
      <c r="B2027" s="195">
        <v>3174</v>
      </c>
      <c r="F2027" s="189">
        <v>60</v>
      </c>
      <c r="G2027" s="197" t="s">
        <v>57</v>
      </c>
    </row>
    <row r="2028" spans="1:11">
      <c r="A2028" s="186" t="str">
        <f>B2028&amp;"_"&amp;COUNTIF($B$2:B2028,B2028)</f>
        <v>3174_3</v>
      </c>
      <c r="B2028" s="195">
        <v>3174</v>
      </c>
      <c r="C2028" s="195">
        <v>1</v>
      </c>
      <c r="D2028" s="195">
        <v>540026120</v>
      </c>
      <c r="F2028" s="189">
        <v>7</v>
      </c>
      <c r="G2028" s="197" t="s">
        <v>657</v>
      </c>
      <c r="H2028" s="195">
        <v>10</v>
      </c>
      <c r="J2028" s="191">
        <v>40134</v>
      </c>
      <c r="K2028" s="195" t="s">
        <v>27</v>
      </c>
    </row>
    <row r="2029" spans="1:11">
      <c r="A2029" s="186" t="str">
        <f>B2029&amp;"_"&amp;COUNTIF($B$2:B2029,B2029)</f>
        <v>3175_1</v>
      </c>
      <c r="B2029" s="195">
        <v>3175</v>
      </c>
      <c r="E2029" s="187" t="s">
        <v>19</v>
      </c>
      <c r="F2029" s="189">
        <v>12</v>
      </c>
      <c r="G2029" s="190" t="s">
        <v>941</v>
      </c>
    </row>
    <row r="2030" spans="1:11">
      <c r="A2030" s="186" t="str">
        <f>B2030&amp;"_"&amp;COUNTIF($B$2:B2030,B2030)</f>
        <v>3175_2</v>
      </c>
      <c r="B2030" s="195">
        <v>3175</v>
      </c>
      <c r="C2030" s="195">
        <v>1</v>
      </c>
      <c r="D2030" s="195">
        <v>540026103</v>
      </c>
      <c r="E2030" s="187" t="s">
        <v>22</v>
      </c>
      <c r="F2030" s="189">
        <v>12</v>
      </c>
      <c r="G2030" s="190" t="s">
        <v>942</v>
      </c>
      <c r="H2030" s="195">
        <v>6</v>
      </c>
      <c r="I2030" s="200"/>
      <c r="J2030" s="191">
        <v>40134</v>
      </c>
      <c r="K2030" s="195" t="s">
        <v>27</v>
      </c>
    </row>
    <row r="2031" spans="1:11">
      <c r="A2031" s="186" t="str">
        <f>B2031&amp;"_"&amp;COUNTIF($B$2:B2031,B2031)</f>
        <v>3176_1</v>
      </c>
      <c r="B2031" s="195">
        <v>3176</v>
      </c>
      <c r="E2031" s="187" t="s">
        <v>39</v>
      </c>
      <c r="F2031" s="189">
        <v>6</v>
      </c>
      <c r="G2031" s="190" t="s">
        <v>939</v>
      </c>
    </row>
    <row r="2032" spans="1:11">
      <c r="A2032" s="186" t="str">
        <f>B2032&amp;"_"&amp;COUNTIF($B$2:B2032,B2032)</f>
        <v>3176_2</v>
      </c>
      <c r="B2032" s="195">
        <v>3176</v>
      </c>
      <c r="C2032" s="195">
        <v>1</v>
      </c>
      <c r="D2032" s="195">
        <v>540026699</v>
      </c>
      <c r="E2032" s="187" t="s">
        <v>41</v>
      </c>
      <c r="F2032" s="189">
        <v>6</v>
      </c>
      <c r="G2032" s="190" t="s">
        <v>940</v>
      </c>
      <c r="H2032" s="195">
        <v>3</v>
      </c>
      <c r="J2032" s="191">
        <v>40134</v>
      </c>
      <c r="K2032" s="195" t="s">
        <v>27</v>
      </c>
    </row>
    <row r="2033" spans="1:12">
      <c r="A2033" s="186" t="str">
        <f>B2033&amp;"_"&amp;COUNTIF($B$2:B2033,B2033)</f>
        <v>3177_1</v>
      </c>
      <c r="B2033" s="195">
        <v>3177</v>
      </c>
      <c r="F2033" s="189">
        <v>4</v>
      </c>
      <c r="G2033" s="197" t="s">
        <v>359</v>
      </c>
      <c r="I2033" s="200"/>
    </row>
    <row r="2034" spans="1:12">
      <c r="A2034" s="186" t="str">
        <f>B2034&amp;"_"&amp;COUNTIF($B$2:B2034,B2034)</f>
        <v>3177_2</v>
      </c>
      <c r="B2034" s="195">
        <v>3177</v>
      </c>
      <c r="C2034" s="195">
        <v>7</v>
      </c>
      <c r="F2034" s="189">
        <v>6</v>
      </c>
      <c r="G2034" s="197" t="s">
        <v>358</v>
      </c>
      <c r="H2034" s="195">
        <v>1</v>
      </c>
      <c r="I2034" s="200"/>
      <c r="J2034" s="191">
        <v>40134</v>
      </c>
      <c r="K2034" s="195" t="s">
        <v>33</v>
      </c>
      <c r="L2034" s="195" t="s">
        <v>74</v>
      </c>
    </row>
    <row r="2035" spans="1:12">
      <c r="A2035" s="186" t="str">
        <f>B2035&amp;"_"&amp;COUNTIF($B$2:B2035,B2035)</f>
        <v>3178_1</v>
      </c>
      <c r="B2035" s="195">
        <v>3178</v>
      </c>
      <c r="E2035" s="187" t="s">
        <v>19</v>
      </c>
      <c r="F2035" s="189">
        <v>2</v>
      </c>
      <c r="G2035" s="190" t="s">
        <v>941</v>
      </c>
    </row>
    <row r="2036" spans="1:12">
      <c r="A2036" s="186" t="str">
        <f>B2036&amp;"_"&amp;COUNTIF($B$2:B2036,B2036)</f>
        <v>3178_2</v>
      </c>
      <c r="B2036" s="195">
        <v>3178</v>
      </c>
      <c r="C2036" s="195">
        <v>1</v>
      </c>
      <c r="D2036" s="195">
        <v>540026103</v>
      </c>
      <c r="E2036" s="187" t="s">
        <v>22</v>
      </c>
      <c r="F2036" s="189">
        <v>2</v>
      </c>
      <c r="G2036" s="190" t="s">
        <v>942</v>
      </c>
      <c r="H2036" s="195">
        <v>1</v>
      </c>
      <c r="I2036" s="200"/>
      <c r="J2036" s="191">
        <v>40136</v>
      </c>
      <c r="K2036" s="195" t="s">
        <v>27</v>
      </c>
    </row>
    <row r="2037" spans="1:12">
      <c r="A2037" s="186" t="str">
        <f>B2037&amp;"_"&amp;COUNTIF($B$2:B2037,B2037)</f>
        <v>3179_1</v>
      </c>
      <c r="B2037" s="195">
        <v>3179</v>
      </c>
      <c r="E2037" s="187" t="s">
        <v>39</v>
      </c>
      <c r="F2037" s="189">
        <v>2</v>
      </c>
      <c r="G2037" s="190" t="s">
        <v>939</v>
      </c>
    </row>
    <row r="2038" spans="1:12">
      <c r="A2038" s="186" t="str">
        <f>B2038&amp;"_"&amp;COUNTIF($B$2:B2038,B2038)</f>
        <v>3179_2</v>
      </c>
      <c r="B2038" s="195">
        <v>3179</v>
      </c>
      <c r="C2038" s="195">
        <v>1</v>
      </c>
      <c r="D2038" s="195">
        <v>540026699</v>
      </c>
      <c r="E2038" s="187" t="s">
        <v>41</v>
      </c>
      <c r="F2038" s="189">
        <v>2</v>
      </c>
      <c r="G2038" s="190" t="s">
        <v>940</v>
      </c>
      <c r="H2038" s="195">
        <v>1</v>
      </c>
      <c r="J2038" s="191">
        <v>40136</v>
      </c>
      <c r="K2038" s="195" t="s">
        <v>27</v>
      </c>
    </row>
    <row r="2039" spans="1:12">
      <c r="A2039" s="186" t="str">
        <f>B2039&amp;"_"&amp;COUNTIF($B$2:B2039,B2039)</f>
        <v>3180_1</v>
      </c>
      <c r="B2039" s="195">
        <v>3180</v>
      </c>
      <c r="C2039" s="195">
        <v>1</v>
      </c>
      <c r="D2039" s="195" t="s">
        <v>875</v>
      </c>
      <c r="F2039" s="189">
        <v>2</v>
      </c>
      <c r="G2039" s="197" t="s">
        <v>59</v>
      </c>
      <c r="H2039" s="195">
        <v>2</v>
      </c>
      <c r="J2039" s="191">
        <v>40136</v>
      </c>
      <c r="K2039" s="195" t="s">
        <v>27</v>
      </c>
    </row>
    <row r="2040" spans="1:12">
      <c r="A2040" s="186" t="str">
        <f>B2040&amp;"_"&amp;COUNTIF($B$2:B2040,B2040)</f>
        <v>3181_1</v>
      </c>
      <c r="B2040" s="195">
        <v>3181</v>
      </c>
      <c r="C2040" s="195">
        <v>1</v>
      </c>
      <c r="D2040" s="195">
        <v>540025718</v>
      </c>
      <c r="F2040" s="189">
        <v>192</v>
      </c>
      <c r="G2040" s="197" t="s">
        <v>958</v>
      </c>
      <c r="H2040" s="195">
        <v>4</v>
      </c>
      <c r="J2040" s="191">
        <v>40136</v>
      </c>
      <c r="K2040" s="195" t="s">
        <v>27</v>
      </c>
    </row>
    <row r="2041" spans="1:12">
      <c r="A2041" s="186" t="str">
        <f>B2041&amp;"_"&amp;COUNTIF($B$2:B2041,B2041)</f>
        <v>3182_1</v>
      </c>
      <c r="B2041" s="195">
        <v>3182</v>
      </c>
      <c r="C2041" s="195">
        <v>1</v>
      </c>
      <c r="D2041" s="195">
        <v>540026120</v>
      </c>
      <c r="F2041" s="189">
        <v>6</v>
      </c>
      <c r="G2041" s="197" t="s">
        <v>657</v>
      </c>
      <c r="H2041" s="195">
        <v>7</v>
      </c>
      <c r="J2041" s="191">
        <v>40136</v>
      </c>
      <c r="K2041" s="195" t="s">
        <v>27</v>
      </c>
    </row>
    <row r="2042" spans="1:12">
      <c r="A2042" s="186" t="str">
        <f>B2042&amp;"_"&amp;COUNTIF($B$2:B2042,B2042)</f>
        <v>3183_1</v>
      </c>
      <c r="B2042" s="195">
        <v>3183</v>
      </c>
      <c r="C2042" s="195">
        <v>2</v>
      </c>
      <c r="D2042" s="195" t="s">
        <v>968</v>
      </c>
      <c r="F2042" s="189">
        <v>1</v>
      </c>
      <c r="G2042" s="197" t="s">
        <v>969</v>
      </c>
      <c r="J2042" s="191">
        <v>40140</v>
      </c>
    </row>
    <row r="2043" spans="1:12">
      <c r="A2043" s="186" t="str">
        <f>B2043&amp;"_"&amp;COUNTIF($B$2:B2043,B2043)</f>
        <v>3184_1</v>
      </c>
      <c r="B2043" s="195">
        <v>3184</v>
      </c>
      <c r="C2043" s="195">
        <v>26</v>
      </c>
      <c r="D2043" s="195">
        <v>16560</v>
      </c>
      <c r="F2043" s="189">
        <v>1</v>
      </c>
      <c r="G2043" s="197" t="s">
        <v>970</v>
      </c>
      <c r="H2043" s="195">
        <v>1</v>
      </c>
      <c r="J2043" s="191">
        <v>40141</v>
      </c>
      <c r="K2043" s="195" t="s">
        <v>27</v>
      </c>
    </row>
    <row r="2044" spans="1:12">
      <c r="A2044" s="186" t="str">
        <f>B2044&amp;"_"&amp;COUNTIF($B$2:B2044,B2044)</f>
        <v>3185_1</v>
      </c>
      <c r="B2044" s="195">
        <v>3185</v>
      </c>
      <c r="C2044" s="195">
        <v>6</v>
      </c>
      <c r="D2044" s="195">
        <v>340059239</v>
      </c>
      <c r="E2044" s="187"/>
      <c r="F2044" s="189">
        <v>1</v>
      </c>
      <c r="G2044" s="190" t="s">
        <v>945</v>
      </c>
      <c r="H2044" s="195">
        <v>1</v>
      </c>
      <c r="J2044" s="191">
        <v>40143</v>
      </c>
      <c r="K2044" s="195" t="s">
        <v>27</v>
      </c>
    </row>
    <row r="2045" spans="1:12">
      <c r="A2045" s="186" t="str">
        <f>B2045&amp;"_"&amp;COUNTIF($B$2:B2045,B2045)</f>
        <v>3186_1</v>
      </c>
      <c r="B2045" s="195">
        <v>3186</v>
      </c>
      <c r="C2045" s="195">
        <v>3</v>
      </c>
      <c r="D2045" s="195" t="s">
        <v>971</v>
      </c>
      <c r="E2045" s="195" t="s">
        <v>71</v>
      </c>
      <c r="F2045" s="189">
        <v>300</v>
      </c>
      <c r="G2045" s="197" t="s">
        <v>72</v>
      </c>
      <c r="H2045" s="195">
        <v>1</v>
      </c>
      <c r="I2045" s="195">
        <v>2400</v>
      </c>
      <c r="J2045" s="191">
        <v>39778</v>
      </c>
      <c r="K2045" s="195" t="s">
        <v>73</v>
      </c>
      <c r="L2045" s="195" t="s">
        <v>74</v>
      </c>
    </row>
    <row r="2046" spans="1:12">
      <c r="A2046" s="186" t="str">
        <f>B2046&amp;"_"&amp;COUNTIF($B$2:B2046,B2046)</f>
        <v>3187_1</v>
      </c>
      <c r="B2046" s="195">
        <v>3187</v>
      </c>
      <c r="F2046" s="189">
        <v>9</v>
      </c>
      <c r="G2046" s="197" t="s">
        <v>359</v>
      </c>
      <c r="I2046" s="200"/>
    </row>
    <row r="2047" spans="1:12">
      <c r="A2047" s="186" t="str">
        <f>B2047&amp;"_"&amp;COUNTIF($B$2:B2047,B2047)</f>
        <v>3187_2</v>
      </c>
      <c r="B2047" s="195">
        <v>3187</v>
      </c>
      <c r="C2047" s="195">
        <v>7</v>
      </c>
      <c r="F2047" s="189">
        <v>3</v>
      </c>
      <c r="G2047" s="197" t="s">
        <v>358</v>
      </c>
      <c r="H2047" s="195">
        <v>1</v>
      </c>
      <c r="I2047" s="200"/>
      <c r="J2047" s="191">
        <v>39778</v>
      </c>
      <c r="K2047" s="195" t="s">
        <v>33</v>
      </c>
      <c r="L2047" s="195" t="s">
        <v>74</v>
      </c>
    </row>
    <row r="2048" spans="1:12">
      <c r="A2048" s="186" t="str">
        <f>B2048&amp;"_"&amp;COUNTIF($B$2:B2048,B2048)</f>
        <v>3188_1</v>
      </c>
      <c r="B2048" s="195">
        <v>3188</v>
      </c>
      <c r="C2048" s="195">
        <v>1</v>
      </c>
      <c r="D2048" s="195" t="s">
        <v>875</v>
      </c>
      <c r="F2048" s="189">
        <v>2</v>
      </c>
      <c r="G2048" s="197" t="s">
        <v>59</v>
      </c>
      <c r="H2048" s="195">
        <v>2</v>
      </c>
      <c r="J2048" s="191">
        <v>40147</v>
      </c>
      <c r="K2048" s="195" t="s">
        <v>27</v>
      </c>
    </row>
    <row r="2049" spans="1:12">
      <c r="A2049" s="186" t="str">
        <f>B2049&amp;"_"&amp;COUNTIF($B$2:B2049,B2049)</f>
        <v>3189_1</v>
      </c>
      <c r="B2049" s="195">
        <v>3189</v>
      </c>
      <c r="E2049" s="187" t="s">
        <v>19</v>
      </c>
      <c r="F2049" s="189">
        <v>4</v>
      </c>
      <c r="G2049" s="190" t="s">
        <v>941</v>
      </c>
    </row>
    <row r="2050" spans="1:12">
      <c r="A2050" s="186" t="str">
        <f>B2050&amp;"_"&amp;COUNTIF($B$2:B2050,B2050)</f>
        <v>3189_2</v>
      </c>
      <c r="B2050" s="195">
        <v>3189</v>
      </c>
      <c r="E2050" s="187" t="s">
        <v>22</v>
      </c>
      <c r="F2050" s="189">
        <v>4</v>
      </c>
      <c r="G2050" s="190" t="s">
        <v>942</v>
      </c>
      <c r="I2050" s="200"/>
    </row>
    <row r="2051" spans="1:12">
      <c r="A2051" s="186" t="str">
        <f>B2051&amp;"_"&amp;COUNTIF($B$2:B2051,B2051)</f>
        <v>3189_3</v>
      </c>
      <c r="B2051" s="195">
        <v>3189</v>
      </c>
      <c r="E2051" s="187" t="s">
        <v>39</v>
      </c>
      <c r="F2051" s="189">
        <v>8</v>
      </c>
      <c r="G2051" s="190" t="s">
        <v>939</v>
      </c>
    </row>
    <row r="2052" spans="1:12">
      <c r="A2052" s="186" t="str">
        <f>B2052&amp;"_"&amp;COUNTIF($B$2:B2052,B2052)</f>
        <v>3189_4</v>
      </c>
      <c r="B2052" s="195">
        <v>3189</v>
      </c>
      <c r="C2052" s="195">
        <v>1</v>
      </c>
      <c r="D2052" s="195">
        <v>540026699</v>
      </c>
      <c r="E2052" s="187" t="s">
        <v>41</v>
      </c>
      <c r="F2052" s="189">
        <v>8</v>
      </c>
      <c r="G2052" s="190" t="s">
        <v>940</v>
      </c>
      <c r="H2052" s="195">
        <v>6</v>
      </c>
      <c r="J2052" s="191">
        <v>40147</v>
      </c>
      <c r="K2052" s="195" t="s">
        <v>27</v>
      </c>
    </row>
    <row r="2053" spans="1:12">
      <c r="A2053" s="186" t="str">
        <f>B2053&amp;"_"&amp;COUNTIF($B$2:B2053,B2053)</f>
        <v>3190_1</v>
      </c>
      <c r="B2053" s="195">
        <v>3190</v>
      </c>
      <c r="C2053" s="195">
        <v>1</v>
      </c>
      <c r="D2053" s="195">
        <v>540026120</v>
      </c>
      <c r="F2053" s="189">
        <v>120</v>
      </c>
      <c r="G2053" s="197" t="s">
        <v>57</v>
      </c>
      <c r="H2053" s="195">
        <v>2</v>
      </c>
      <c r="J2053" s="191">
        <v>40147</v>
      </c>
      <c r="K2053" s="195" t="s">
        <v>27</v>
      </c>
    </row>
    <row r="2054" spans="1:12">
      <c r="A2054" s="186" t="str">
        <f>B2054&amp;"_"&amp;COUNTIF($B$2:B2054,B2054)</f>
        <v>3191_1</v>
      </c>
      <c r="B2054" s="195">
        <v>3191</v>
      </c>
      <c r="E2054" s="187" t="s">
        <v>19</v>
      </c>
      <c r="F2054" s="189">
        <v>4</v>
      </c>
      <c r="G2054" s="190" t="s">
        <v>941</v>
      </c>
    </row>
    <row r="2055" spans="1:12">
      <c r="A2055" s="186" t="str">
        <f>B2055&amp;"_"&amp;COUNTIF($B$2:B2055,B2055)</f>
        <v>3191_2</v>
      </c>
      <c r="B2055" s="195">
        <v>3191</v>
      </c>
      <c r="C2055" s="195">
        <v>1</v>
      </c>
      <c r="D2055" s="195">
        <v>540026103</v>
      </c>
      <c r="E2055" s="187" t="s">
        <v>22</v>
      </c>
      <c r="F2055" s="189">
        <v>4</v>
      </c>
      <c r="G2055" s="190" t="s">
        <v>942</v>
      </c>
      <c r="H2055" s="195">
        <v>2</v>
      </c>
      <c r="I2055" s="200"/>
      <c r="J2055" s="191">
        <v>40147</v>
      </c>
      <c r="K2055" s="195" t="s">
        <v>27</v>
      </c>
    </row>
    <row r="2056" spans="1:12">
      <c r="A2056" s="186" t="str">
        <f>B2056&amp;"_"&amp;COUNTIF($B$2:B2056,B2056)</f>
        <v>3192_1</v>
      </c>
      <c r="B2056" s="195">
        <v>3192</v>
      </c>
      <c r="F2056" s="189">
        <v>8</v>
      </c>
      <c r="G2056" s="197" t="s">
        <v>866</v>
      </c>
    </row>
    <row r="2057" spans="1:12">
      <c r="A2057" s="186" t="str">
        <f>B2057&amp;"_"&amp;COUNTIF($B$2:B2057,B2057)</f>
        <v>3192_2</v>
      </c>
      <c r="B2057" s="195">
        <v>3192</v>
      </c>
      <c r="C2057" s="195">
        <v>26</v>
      </c>
      <c r="D2057" s="195" t="s">
        <v>863</v>
      </c>
      <c r="F2057" s="189">
        <v>9</v>
      </c>
      <c r="G2057" s="197" t="s">
        <v>867</v>
      </c>
      <c r="J2057" s="191">
        <v>40147</v>
      </c>
      <c r="K2057" s="195" t="s">
        <v>27</v>
      </c>
    </row>
    <row r="2058" spans="1:12">
      <c r="A2058" s="186" t="str">
        <f>B2058&amp;"_"&amp;COUNTIF($B$2:B2058,B2058)</f>
        <v>3193_1</v>
      </c>
      <c r="B2058" s="195">
        <v>3193</v>
      </c>
      <c r="C2058" s="195">
        <v>1</v>
      </c>
      <c r="D2058" s="195">
        <v>540026120</v>
      </c>
      <c r="F2058" s="189">
        <v>8</v>
      </c>
      <c r="G2058" s="197" t="s">
        <v>657</v>
      </c>
      <c r="H2058" s="195">
        <v>9</v>
      </c>
      <c r="J2058" s="191">
        <v>40149</v>
      </c>
      <c r="K2058" s="195" t="s">
        <v>27</v>
      </c>
    </row>
    <row r="2059" spans="1:12">
      <c r="A2059" s="186" t="str">
        <f>B2059&amp;"_"&amp;COUNTIF($B$2:B2059,B2059)</f>
        <v>3194_1</v>
      </c>
      <c r="B2059" s="195">
        <v>3194</v>
      </c>
      <c r="C2059" s="195">
        <v>1</v>
      </c>
      <c r="D2059" s="195">
        <v>540027274</v>
      </c>
      <c r="F2059" s="189">
        <v>3</v>
      </c>
      <c r="G2059" s="197" t="s">
        <v>657</v>
      </c>
      <c r="H2059" s="195">
        <v>4</v>
      </c>
      <c r="J2059" s="191">
        <v>40149</v>
      </c>
      <c r="K2059" s="195" t="s">
        <v>27</v>
      </c>
    </row>
    <row r="2060" spans="1:12">
      <c r="A2060" s="186" t="str">
        <f>B2060&amp;"_"&amp;COUNTIF($B$2:B2060,B2060)</f>
        <v>3195_1</v>
      </c>
      <c r="B2060" s="195">
        <v>3195</v>
      </c>
      <c r="C2060" s="195">
        <v>4</v>
      </c>
      <c r="D2060" s="195">
        <v>4500180056</v>
      </c>
      <c r="E2060" s="195">
        <v>33990</v>
      </c>
      <c r="F2060" s="189">
        <v>10</v>
      </c>
      <c r="G2060" s="197" t="s">
        <v>580</v>
      </c>
      <c r="H2060" s="195">
        <v>2.5</v>
      </c>
      <c r="I2060" s="200">
        <v>7750</v>
      </c>
      <c r="J2060" s="191">
        <v>40150</v>
      </c>
      <c r="K2060" s="195" t="s">
        <v>564</v>
      </c>
      <c r="L2060" s="195" t="s">
        <v>74</v>
      </c>
    </row>
    <row r="2061" spans="1:12">
      <c r="A2061" s="186" t="str">
        <f>B2061&amp;"_"&amp;COUNTIF($B$2:B2061,B2061)</f>
        <v>3196_1</v>
      </c>
      <c r="B2061" s="195">
        <v>3196</v>
      </c>
      <c r="C2061" s="195">
        <v>4</v>
      </c>
      <c r="D2061" s="195">
        <v>4500180444</v>
      </c>
      <c r="E2061" s="195">
        <v>32999</v>
      </c>
      <c r="F2061" s="189">
        <v>10</v>
      </c>
      <c r="G2061" s="197" t="s">
        <v>579</v>
      </c>
      <c r="H2061" s="195">
        <v>2.5</v>
      </c>
      <c r="I2061" s="200">
        <v>7750</v>
      </c>
      <c r="J2061" s="191">
        <v>40150</v>
      </c>
      <c r="K2061" s="195" t="s">
        <v>564</v>
      </c>
      <c r="L2061" s="195" t="s">
        <v>74</v>
      </c>
    </row>
    <row r="2062" spans="1:12">
      <c r="A2062" s="186" t="str">
        <f>B2062&amp;"_"&amp;COUNTIF($B$2:B2062,B2062)</f>
        <v>3197_1</v>
      </c>
      <c r="B2062" s="195">
        <v>3197</v>
      </c>
      <c r="C2062" s="195">
        <v>1</v>
      </c>
      <c r="D2062" s="195" t="s">
        <v>875</v>
      </c>
      <c r="F2062" s="189">
        <v>2</v>
      </c>
      <c r="G2062" s="197" t="s">
        <v>59</v>
      </c>
      <c r="H2062" s="195">
        <v>2</v>
      </c>
      <c r="J2062" s="191">
        <v>40156</v>
      </c>
      <c r="K2062" s="195" t="s">
        <v>27</v>
      </c>
    </row>
    <row r="2063" spans="1:12">
      <c r="A2063" s="186" t="str">
        <f>B2063&amp;"_"&amp;COUNTIF($B$2:B2063,B2063)</f>
        <v>3198_1</v>
      </c>
      <c r="B2063" s="195">
        <v>3198</v>
      </c>
      <c r="E2063" s="187" t="s">
        <v>19</v>
      </c>
      <c r="F2063" s="189">
        <v>4</v>
      </c>
      <c r="G2063" s="190" t="s">
        <v>941</v>
      </c>
    </row>
    <row r="2064" spans="1:12">
      <c r="A2064" s="186" t="str">
        <f>B2064&amp;"_"&amp;COUNTIF($B$2:B2064,B2064)</f>
        <v>3198_2</v>
      </c>
      <c r="B2064" s="195">
        <v>3198</v>
      </c>
      <c r="E2064" s="187" t="s">
        <v>22</v>
      </c>
      <c r="F2064" s="189">
        <v>4</v>
      </c>
      <c r="G2064" s="190" t="s">
        <v>942</v>
      </c>
      <c r="I2064" s="200"/>
    </row>
    <row r="2065" spans="1:12">
      <c r="A2065" s="186" t="str">
        <f>B2065&amp;"_"&amp;COUNTIF($B$2:B2065,B2065)</f>
        <v>3198_3</v>
      </c>
      <c r="B2065" s="195">
        <v>3198</v>
      </c>
      <c r="E2065" s="187" t="s">
        <v>39</v>
      </c>
      <c r="F2065" s="189">
        <v>4</v>
      </c>
      <c r="G2065" s="190" t="s">
        <v>939</v>
      </c>
    </row>
    <row r="2066" spans="1:12">
      <c r="A2066" s="186" t="str">
        <f>B2066&amp;"_"&amp;COUNTIF($B$2:B2066,B2066)</f>
        <v>3198_4</v>
      </c>
      <c r="B2066" s="195">
        <v>3198</v>
      </c>
      <c r="C2066" s="195">
        <v>1</v>
      </c>
      <c r="D2066" s="195">
        <v>540026699</v>
      </c>
      <c r="E2066" s="187" t="s">
        <v>41</v>
      </c>
      <c r="F2066" s="189">
        <v>4</v>
      </c>
      <c r="G2066" s="190" t="s">
        <v>940</v>
      </c>
      <c r="H2066" s="195">
        <v>4</v>
      </c>
      <c r="J2066" s="191">
        <v>40156</v>
      </c>
      <c r="K2066" s="195" t="s">
        <v>27</v>
      </c>
    </row>
    <row r="2067" spans="1:12">
      <c r="A2067" s="186" t="str">
        <f>B2067&amp;"_"&amp;COUNTIF($B$2:B2067,B2067)</f>
        <v>3199_1</v>
      </c>
      <c r="B2067" s="195">
        <v>3199</v>
      </c>
      <c r="F2067" s="189">
        <v>11</v>
      </c>
      <c r="G2067" s="197" t="s">
        <v>359</v>
      </c>
      <c r="I2067" s="200"/>
    </row>
    <row r="2068" spans="1:12">
      <c r="A2068" s="186" t="str">
        <f>B2068&amp;"_"&amp;COUNTIF($B$2:B2068,B2068)</f>
        <v>3199_2</v>
      </c>
      <c r="B2068" s="195">
        <v>3199</v>
      </c>
      <c r="C2068" s="195">
        <v>7</v>
      </c>
      <c r="F2068" s="189">
        <v>1</v>
      </c>
      <c r="G2068" s="197" t="s">
        <v>358</v>
      </c>
      <c r="H2068" s="195">
        <v>1</v>
      </c>
      <c r="I2068" s="200"/>
      <c r="J2068" s="191">
        <v>39791</v>
      </c>
      <c r="K2068" s="195" t="s">
        <v>33</v>
      </c>
      <c r="L2068" s="195" t="s">
        <v>74</v>
      </c>
    </row>
    <row r="2069" spans="1:12">
      <c r="A2069" s="186" t="str">
        <f>B2069&amp;"_"&amp;COUNTIF($B$2:B2069,B2069)</f>
        <v>3200_1</v>
      </c>
      <c r="B2069" s="195">
        <v>3200</v>
      </c>
      <c r="C2069" s="195">
        <v>2</v>
      </c>
      <c r="D2069" s="195">
        <v>340049614</v>
      </c>
      <c r="F2069" s="189">
        <v>20</v>
      </c>
      <c r="G2069" s="197" t="s">
        <v>442</v>
      </c>
      <c r="H2069" s="195">
        <v>1</v>
      </c>
      <c r="I2069" s="200"/>
      <c r="J2069" s="191">
        <v>39792</v>
      </c>
      <c r="K2069" s="195" t="s">
        <v>27</v>
      </c>
    </row>
    <row r="2070" spans="1:12">
      <c r="A2070" s="186" t="str">
        <f>B2070&amp;"_"&amp;COUNTIF($B$2:B2070,B2070)</f>
        <v>3201A_1</v>
      </c>
      <c r="B2070" s="195" t="s">
        <v>972</v>
      </c>
      <c r="C2070" s="195">
        <v>4</v>
      </c>
      <c r="D2070" s="195">
        <v>4500180056</v>
      </c>
      <c r="E2070" s="195">
        <v>33990</v>
      </c>
      <c r="F2070" s="189">
        <v>10</v>
      </c>
      <c r="G2070" s="197" t="s">
        <v>580</v>
      </c>
      <c r="H2070" s="195">
        <v>2.5</v>
      </c>
      <c r="I2070" s="200">
        <v>7750</v>
      </c>
      <c r="J2070" s="191">
        <v>40163</v>
      </c>
      <c r="K2070" s="195" t="s">
        <v>564</v>
      </c>
      <c r="L2070" s="195" t="s">
        <v>74</v>
      </c>
    </row>
    <row r="2071" spans="1:12">
      <c r="A2071" s="186" t="str">
        <f>B2071&amp;"_"&amp;COUNTIF($B$2:B2071,B2071)</f>
        <v>3201B_1</v>
      </c>
      <c r="B2071" s="195" t="s">
        <v>973</v>
      </c>
      <c r="C2071" s="195">
        <v>4</v>
      </c>
      <c r="D2071" s="195">
        <v>4500180444</v>
      </c>
      <c r="E2071" s="195">
        <v>32999</v>
      </c>
      <c r="F2071" s="189">
        <v>10</v>
      </c>
      <c r="G2071" s="197" t="s">
        <v>579</v>
      </c>
      <c r="H2071" s="195">
        <v>2.5</v>
      </c>
      <c r="I2071" s="200">
        <v>7750</v>
      </c>
      <c r="J2071" s="191">
        <v>40163</v>
      </c>
      <c r="K2071" s="195" t="s">
        <v>564</v>
      </c>
      <c r="L2071" s="195" t="s">
        <v>74</v>
      </c>
    </row>
    <row r="2072" spans="1:12">
      <c r="A2072" s="186" t="str">
        <f>B2072&amp;"_"&amp;COUNTIF($B$2:B2072,B2072)</f>
        <v>3202_1</v>
      </c>
      <c r="B2072" s="195">
        <v>3202</v>
      </c>
      <c r="E2072" s="187" t="s">
        <v>19</v>
      </c>
      <c r="F2072" s="189">
        <v>4</v>
      </c>
      <c r="G2072" s="190" t="s">
        <v>941</v>
      </c>
    </row>
    <row r="2073" spans="1:12">
      <c r="A2073" s="186" t="str">
        <f>B2073&amp;"_"&amp;COUNTIF($B$2:B2073,B2073)</f>
        <v>3202_2</v>
      </c>
      <c r="B2073" s="195">
        <v>3202</v>
      </c>
      <c r="E2073" s="187" t="s">
        <v>22</v>
      </c>
      <c r="F2073" s="189">
        <v>4</v>
      </c>
      <c r="G2073" s="190" t="s">
        <v>942</v>
      </c>
      <c r="I2073" s="200"/>
    </row>
    <row r="2074" spans="1:12">
      <c r="A2074" s="186" t="str">
        <f>B2074&amp;"_"&amp;COUNTIF($B$2:B2074,B2074)</f>
        <v>_0</v>
      </c>
    </row>
    <row r="2075" spans="1:12">
      <c r="A2075" s="186" t="str">
        <f>B2075&amp;"_"&amp;COUNTIF($B$2:B2075,B2075)</f>
        <v>_0</v>
      </c>
    </row>
    <row r="2076" spans="1:12">
      <c r="A2076" s="186" t="str">
        <f>B2076&amp;"_"&amp;COUNTIF($B$2:B2076,B2076)</f>
        <v>3203_1</v>
      </c>
      <c r="B2076" s="195">
        <v>3203</v>
      </c>
      <c r="C2076" s="195">
        <v>1</v>
      </c>
      <c r="D2076" s="195">
        <v>540027397</v>
      </c>
      <c r="F2076" s="189">
        <v>100</v>
      </c>
      <c r="G2076" s="197" t="s">
        <v>974</v>
      </c>
      <c r="H2076" s="195">
        <v>1</v>
      </c>
      <c r="J2076" s="191" t="s">
        <v>975</v>
      </c>
      <c r="K2076" s="195" t="s">
        <v>27</v>
      </c>
    </row>
    <row r="2077" spans="1:12">
      <c r="A2077" s="186" t="str">
        <f>B2077&amp;"_"&amp;COUNTIF($B$2:B2077,B2077)</f>
        <v>3204_1</v>
      </c>
      <c r="B2077" s="195">
        <v>3204</v>
      </c>
      <c r="E2077" s="187" t="s">
        <v>19</v>
      </c>
      <c r="F2077" s="189">
        <v>8</v>
      </c>
      <c r="G2077" s="190" t="s">
        <v>941</v>
      </c>
    </row>
    <row r="2078" spans="1:12">
      <c r="A2078" s="186" t="str">
        <f>B2078&amp;"_"&amp;COUNTIF($B$2:B2078,B2078)</f>
        <v>3204_2</v>
      </c>
      <c r="B2078" s="195">
        <v>3204</v>
      </c>
      <c r="C2078" s="195">
        <v>1</v>
      </c>
      <c r="D2078" s="195">
        <v>540026699</v>
      </c>
      <c r="E2078" s="187" t="s">
        <v>22</v>
      </c>
      <c r="F2078" s="189">
        <v>8</v>
      </c>
      <c r="G2078" s="190" t="s">
        <v>942</v>
      </c>
      <c r="H2078" s="195">
        <v>4</v>
      </c>
      <c r="I2078" s="200"/>
      <c r="J2078" s="191" t="s">
        <v>975</v>
      </c>
      <c r="K2078" s="195" t="s">
        <v>27</v>
      </c>
    </row>
    <row r="2079" spans="1:12">
      <c r="A2079" s="186" t="str">
        <f>B2079&amp;"_"&amp;COUNTIF($B$2:B2079,B2079)</f>
        <v>3205_1</v>
      </c>
      <c r="B2079" s="195">
        <v>3205</v>
      </c>
      <c r="F2079" s="189">
        <v>0</v>
      </c>
      <c r="G2079" s="197" t="s">
        <v>359</v>
      </c>
      <c r="I2079" s="200"/>
    </row>
    <row r="2080" spans="1:12">
      <c r="A2080" s="186" t="str">
        <f>B2080&amp;"_"&amp;COUNTIF($B$2:B2080,B2080)</f>
        <v>3205_2</v>
      </c>
      <c r="B2080" s="195">
        <v>3205</v>
      </c>
      <c r="C2080" s="195">
        <v>7</v>
      </c>
      <c r="F2080" s="189">
        <v>8</v>
      </c>
      <c r="G2080" s="197" t="s">
        <v>358</v>
      </c>
      <c r="H2080" s="195">
        <v>1</v>
      </c>
      <c r="I2080" s="200"/>
      <c r="J2080" s="191">
        <v>39799</v>
      </c>
      <c r="K2080" s="195" t="s">
        <v>33</v>
      </c>
      <c r="L2080" s="195" t="s">
        <v>74</v>
      </c>
    </row>
    <row r="2081" spans="1:12">
      <c r="A2081" s="186" t="str">
        <f>B2081&amp;"_"&amp;COUNTIF($B$2:B2081,B2081)</f>
        <v>3206_1</v>
      </c>
      <c r="B2081" s="195">
        <v>3206</v>
      </c>
      <c r="F2081" s="189">
        <v>3</v>
      </c>
      <c r="G2081" s="197" t="s">
        <v>359</v>
      </c>
      <c r="I2081" s="200"/>
    </row>
    <row r="2082" spans="1:12">
      <c r="A2082" s="186" t="str">
        <f>B2082&amp;"_"&amp;COUNTIF($B$2:B2082,B2082)</f>
        <v>3206_2</v>
      </c>
      <c r="B2082" s="195">
        <v>3206</v>
      </c>
      <c r="C2082" s="195">
        <v>7</v>
      </c>
      <c r="F2082" s="189">
        <v>4</v>
      </c>
      <c r="G2082" s="197" t="s">
        <v>358</v>
      </c>
      <c r="H2082" s="195">
        <v>1</v>
      </c>
      <c r="I2082" s="200"/>
      <c r="J2082" s="191">
        <v>39803</v>
      </c>
      <c r="K2082" s="195" t="s">
        <v>33</v>
      </c>
      <c r="L2082" s="195" t="s">
        <v>74</v>
      </c>
    </row>
    <row r="2083" spans="1:12">
      <c r="A2083" s="186" t="str">
        <f>B2083&amp;"_"&amp;COUNTIF($B$2:B2083,B2083)</f>
        <v>3207_1</v>
      </c>
      <c r="B2083" s="195">
        <v>3207</v>
      </c>
      <c r="E2083" s="187" t="s">
        <v>19</v>
      </c>
      <c r="F2083" s="189">
        <v>8</v>
      </c>
      <c r="G2083" s="190" t="s">
        <v>941</v>
      </c>
    </row>
    <row r="2084" spans="1:12">
      <c r="A2084" s="186" t="str">
        <f>B2084&amp;"_"&amp;COUNTIF($B$2:B2084,B2084)</f>
        <v>3207_2</v>
      </c>
      <c r="B2084" s="195">
        <v>3207</v>
      </c>
      <c r="C2084" s="195">
        <v>1</v>
      </c>
      <c r="D2084" s="195">
        <v>540026699</v>
      </c>
      <c r="E2084" s="187" t="s">
        <v>22</v>
      </c>
      <c r="F2084" s="189">
        <v>8</v>
      </c>
      <c r="G2084" s="190" t="s">
        <v>942</v>
      </c>
      <c r="H2084" s="195">
        <v>4</v>
      </c>
      <c r="I2084" s="200"/>
      <c r="J2084" s="191" t="s">
        <v>976</v>
      </c>
      <c r="K2084" s="195" t="s">
        <v>27</v>
      </c>
    </row>
    <row r="2085" spans="1:12">
      <c r="A2085" s="186" t="str">
        <f>B2085&amp;"_"&amp;COUNTIF($B$2:B2085,B2085)</f>
        <v>3208_1</v>
      </c>
      <c r="B2085" s="195">
        <v>3208</v>
      </c>
      <c r="C2085" s="195">
        <v>1</v>
      </c>
      <c r="D2085" s="195" t="s">
        <v>875</v>
      </c>
      <c r="F2085" s="189">
        <v>2</v>
      </c>
      <c r="G2085" s="197" t="s">
        <v>59</v>
      </c>
      <c r="H2085" s="195">
        <v>2</v>
      </c>
      <c r="J2085" s="191">
        <v>40169</v>
      </c>
      <c r="K2085" s="195" t="s">
        <v>27</v>
      </c>
    </row>
    <row r="2086" spans="1:12">
      <c r="A2086" s="186" t="str">
        <f>B2086&amp;"_"&amp;COUNTIF($B$2:B2086,B2086)</f>
        <v>3209_1</v>
      </c>
      <c r="B2086" s="195">
        <v>3209</v>
      </c>
      <c r="F2086" s="189">
        <v>4</v>
      </c>
      <c r="G2086" s="197" t="s">
        <v>359</v>
      </c>
      <c r="I2086" s="200"/>
    </row>
    <row r="2087" spans="1:12">
      <c r="A2087" s="186" t="str">
        <f>B2087&amp;"_"&amp;COUNTIF($B$2:B2087,B2087)</f>
        <v>3209_2</v>
      </c>
      <c r="B2087" s="195">
        <v>3209</v>
      </c>
      <c r="C2087" s="195">
        <v>7</v>
      </c>
      <c r="F2087" s="189">
        <v>8</v>
      </c>
      <c r="G2087" s="197" t="s">
        <v>358</v>
      </c>
      <c r="H2087" s="195">
        <v>1</v>
      </c>
      <c r="I2087" s="200"/>
      <c r="J2087" s="191">
        <v>39812</v>
      </c>
      <c r="K2087" s="195" t="s">
        <v>33</v>
      </c>
      <c r="L2087" s="195" t="s">
        <v>74</v>
      </c>
    </row>
    <row r="2088" spans="1:12">
      <c r="A2088" s="186" t="str">
        <f>B2088&amp;"_"&amp;COUNTIF($B$2:B2088,B2088)</f>
        <v>3210_1</v>
      </c>
      <c r="B2088" s="195">
        <v>3210</v>
      </c>
      <c r="E2088" s="187" t="s">
        <v>19</v>
      </c>
      <c r="F2088" s="189">
        <v>8</v>
      </c>
      <c r="G2088" s="190" t="s">
        <v>941</v>
      </c>
    </row>
    <row r="2089" spans="1:12">
      <c r="A2089" s="186" t="str">
        <f>B2089&amp;"_"&amp;COUNTIF($B$2:B2089,B2089)</f>
        <v>3210_2</v>
      </c>
      <c r="B2089" s="195">
        <v>3210</v>
      </c>
      <c r="C2089" s="195">
        <v>1</v>
      </c>
      <c r="D2089" s="195">
        <v>540026699</v>
      </c>
      <c r="E2089" s="187" t="s">
        <v>22</v>
      </c>
      <c r="F2089" s="189">
        <v>8</v>
      </c>
      <c r="G2089" s="190" t="s">
        <v>942</v>
      </c>
      <c r="H2089" s="195">
        <v>4</v>
      </c>
      <c r="I2089" s="200"/>
      <c r="J2089" s="191">
        <v>39812</v>
      </c>
      <c r="K2089" s="195" t="s">
        <v>27</v>
      </c>
    </row>
    <row r="2090" spans="1:12">
      <c r="A2090" s="186" t="str">
        <f>B2090&amp;"_"&amp;COUNTIF($B$2:B2090,B2090)</f>
        <v>3211_1</v>
      </c>
      <c r="B2090" s="195">
        <v>3211</v>
      </c>
      <c r="C2090" s="195">
        <v>1</v>
      </c>
      <c r="D2090" s="195" t="s">
        <v>875</v>
      </c>
      <c r="F2090" s="189">
        <v>2</v>
      </c>
      <c r="G2090" s="197" t="s">
        <v>59</v>
      </c>
      <c r="H2090" s="195">
        <v>2</v>
      </c>
      <c r="J2090" s="191">
        <v>39812</v>
      </c>
      <c r="K2090" s="195" t="s">
        <v>27</v>
      </c>
    </row>
    <row r="2091" spans="1:12">
      <c r="A2091" s="186" t="str">
        <f>B2091&amp;"_"&amp;COUNTIF($B$2:B2091,B2091)</f>
        <v>3212_1</v>
      </c>
      <c r="B2091" s="195">
        <v>3212</v>
      </c>
      <c r="C2091" s="195">
        <v>1</v>
      </c>
      <c r="D2091" s="195">
        <v>540025718</v>
      </c>
      <c r="F2091" s="189">
        <v>96</v>
      </c>
      <c r="G2091" s="197" t="s">
        <v>958</v>
      </c>
      <c r="H2091" s="195">
        <v>2</v>
      </c>
      <c r="J2091" s="191">
        <v>39812</v>
      </c>
      <c r="K2091" s="195" t="s">
        <v>27</v>
      </c>
    </row>
    <row r="2092" spans="1:12">
      <c r="A2092" s="186" t="str">
        <f>B2092&amp;"_"&amp;COUNTIF($B$2:B2092,B2092)</f>
        <v>3213_1</v>
      </c>
      <c r="B2092" s="195">
        <v>3213</v>
      </c>
      <c r="F2092" s="189">
        <v>32</v>
      </c>
      <c r="G2092" s="197" t="s">
        <v>866</v>
      </c>
    </row>
    <row r="2093" spans="1:12">
      <c r="A2093" s="186" t="str">
        <f>B2093&amp;"_"&amp;COUNTIF($B$2:B2093,B2093)</f>
        <v>3213_2</v>
      </c>
      <c r="B2093" s="195">
        <v>3213</v>
      </c>
      <c r="C2093" s="195">
        <v>26</v>
      </c>
      <c r="D2093" s="195" t="s">
        <v>863</v>
      </c>
      <c r="F2093" s="189">
        <v>30</v>
      </c>
      <c r="G2093" s="197" t="s">
        <v>867</v>
      </c>
      <c r="J2093" s="191">
        <v>40178</v>
      </c>
      <c r="K2093" s="195" t="s">
        <v>27</v>
      </c>
    </row>
    <row r="2094" spans="1:12">
      <c r="A2094" s="186" t="str">
        <f>B2094&amp;"_"&amp;COUNTIF($B$2:B2094,B2094)</f>
        <v>3214_1</v>
      </c>
      <c r="B2094" s="195">
        <v>3214</v>
      </c>
      <c r="C2094" s="195">
        <v>5</v>
      </c>
      <c r="D2094" s="195" t="s">
        <v>977</v>
      </c>
      <c r="E2094" s="195">
        <v>500032754</v>
      </c>
      <c r="F2094" s="189">
        <v>6</v>
      </c>
      <c r="G2094" s="197" t="s">
        <v>841</v>
      </c>
      <c r="H2094" s="195">
        <v>3</v>
      </c>
      <c r="I2094" s="200">
        <v>6700</v>
      </c>
      <c r="J2094" s="191" t="s">
        <v>978</v>
      </c>
      <c r="K2094" s="195" t="s">
        <v>845</v>
      </c>
      <c r="L2094" s="195" t="s">
        <v>74</v>
      </c>
    </row>
    <row r="2095" spans="1:12">
      <c r="A2095" s="186" t="str">
        <f>B2095&amp;"_"&amp;COUNTIF($B$2:B2095,B2095)</f>
        <v>3215_1</v>
      </c>
      <c r="B2095" s="195">
        <v>3215</v>
      </c>
      <c r="E2095" s="187"/>
      <c r="F2095" s="189">
        <v>1</v>
      </c>
      <c r="G2095" s="197" t="s">
        <v>979</v>
      </c>
      <c r="I2095" s="200"/>
    </row>
    <row r="2096" spans="1:12">
      <c r="A2096" s="186" t="str">
        <f>B2096&amp;"_"&amp;COUNTIF($B$2:B2096,B2096)</f>
        <v>3215_2</v>
      </c>
      <c r="B2096" s="195">
        <v>3215</v>
      </c>
      <c r="F2096" s="189">
        <v>1</v>
      </c>
      <c r="G2096" s="197" t="s">
        <v>980</v>
      </c>
      <c r="H2096" s="195">
        <v>1</v>
      </c>
    </row>
    <row r="2097" spans="1:13">
      <c r="A2097" s="186" t="str">
        <f>B2097&amp;"_"&amp;COUNTIF($B$2:B2097,B2097)</f>
        <v>3215_3</v>
      </c>
      <c r="B2097" s="195">
        <v>3215</v>
      </c>
      <c r="F2097" s="189">
        <v>1</v>
      </c>
      <c r="G2097" s="197" t="s">
        <v>981</v>
      </c>
    </row>
    <row r="2098" spans="1:13">
      <c r="A2098" s="186" t="str">
        <f>B2098&amp;"_"&amp;COUNTIF($B$2:B2098,B2098)</f>
        <v>3215_4</v>
      </c>
      <c r="B2098" s="195">
        <v>3215</v>
      </c>
      <c r="F2098" s="189">
        <v>1</v>
      </c>
      <c r="G2098" s="197" t="s">
        <v>982</v>
      </c>
    </row>
    <row r="2099" spans="1:13">
      <c r="A2099" s="186" t="str">
        <f>B2099&amp;"_"&amp;COUNTIF($B$2:B2099,B2099)</f>
        <v>3215_5</v>
      </c>
      <c r="B2099" s="195">
        <v>3215</v>
      </c>
      <c r="C2099" s="195">
        <v>26</v>
      </c>
      <c r="D2099" s="195">
        <v>16560</v>
      </c>
      <c r="F2099" s="189">
        <v>1</v>
      </c>
      <c r="G2099" s="197" t="s">
        <v>983</v>
      </c>
      <c r="J2099" s="191">
        <v>40126</v>
      </c>
      <c r="K2099" s="195" t="s">
        <v>27</v>
      </c>
    </row>
    <row r="2100" spans="1:13">
      <c r="A2100" s="186" t="str">
        <f>B2100&amp;"_"&amp;COUNTIF($B$2:B2100,B2100)</f>
        <v>3216_1</v>
      </c>
      <c r="B2100" s="195">
        <v>3216</v>
      </c>
      <c r="F2100" s="189">
        <v>2000</v>
      </c>
      <c r="G2100" s="197" t="s">
        <v>343</v>
      </c>
    </row>
    <row r="2101" spans="1:13">
      <c r="A2101" s="186" t="str">
        <f>B2101&amp;"_"&amp;COUNTIF($B$2:B2101,B2101)</f>
        <v>3216_2</v>
      </c>
      <c r="B2101" s="195">
        <v>3216</v>
      </c>
      <c r="F2101" s="189">
        <v>500</v>
      </c>
      <c r="G2101" s="197" t="s">
        <v>344</v>
      </c>
    </row>
    <row r="2102" spans="1:13">
      <c r="A2102" s="186" t="str">
        <f>B2102&amp;"_"&amp;COUNTIF($B$2:B2102,B2102)</f>
        <v>3216_3</v>
      </c>
      <c r="B2102" s="195">
        <v>3216</v>
      </c>
      <c r="C2102" s="195">
        <v>18</v>
      </c>
      <c r="D2102" s="195" t="s">
        <v>984</v>
      </c>
      <c r="E2102" s="187"/>
      <c r="F2102" s="189">
        <v>16</v>
      </c>
      <c r="G2102" s="190" t="s">
        <v>985</v>
      </c>
      <c r="H2102" s="195">
        <v>5</v>
      </c>
      <c r="J2102" s="191">
        <v>40191</v>
      </c>
      <c r="K2102" s="195" t="s">
        <v>27</v>
      </c>
    </row>
    <row r="2103" spans="1:13">
      <c r="A2103" s="186" t="str">
        <f>B2103&amp;"_"&amp;COUNTIF($B$2:B2103,B2103)</f>
        <v>3217_1</v>
      </c>
      <c r="B2103" s="195">
        <v>3217</v>
      </c>
      <c r="C2103" s="195">
        <v>1</v>
      </c>
      <c r="D2103" s="195" t="s">
        <v>986</v>
      </c>
      <c r="E2103" s="187" t="s">
        <v>62</v>
      </c>
      <c r="F2103" s="189">
        <v>328</v>
      </c>
      <c r="G2103" s="190" t="s">
        <v>63</v>
      </c>
      <c r="H2103" s="195">
        <v>2</v>
      </c>
      <c r="J2103" s="191">
        <v>40191</v>
      </c>
      <c r="K2103" s="195" t="s">
        <v>27</v>
      </c>
    </row>
    <row r="2104" spans="1:13">
      <c r="A2104" s="186" t="str">
        <f>B2104&amp;"_"&amp;COUNTIF($B$2:B2104,B2104)</f>
        <v>3218_1</v>
      </c>
      <c r="B2104" s="195">
        <v>3218</v>
      </c>
      <c r="C2104" s="195">
        <v>10</v>
      </c>
      <c r="D2104" s="195">
        <v>45885</v>
      </c>
      <c r="F2104" s="189">
        <v>1</v>
      </c>
      <c r="G2104" s="197" t="s">
        <v>987</v>
      </c>
      <c r="H2104" s="195">
        <v>1</v>
      </c>
      <c r="J2104" s="191">
        <v>40191</v>
      </c>
      <c r="K2104" s="195" t="s">
        <v>27</v>
      </c>
      <c r="M2104" s="192">
        <v>7750</v>
      </c>
    </row>
    <row r="2105" spans="1:13">
      <c r="A2105" s="186" t="str">
        <f>B2105&amp;"_"&amp;COUNTIF($B$2:B2105,B2105)</f>
        <v>3219_1</v>
      </c>
      <c r="B2105" s="195">
        <v>3219</v>
      </c>
      <c r="C2105" s="195">
        <v>10</v>
      </c>
      <c r="D2105" s="195">
        <v>45894</v>
      </c>
      <c r="F2105" s="189">
        <v>1</v>
      </c>
      <c r="G2105" s="197" t="s">
        <v>988</v>
      </c>
      <c r="H2105" s="195">
        <v>1</v>
      </c>
      <c r="J2105" s="191">
        <v>40191</v>
      </c>
      <c r="K2105" s="195" t="s">
        <v>27</v>
      </c>
      <c r="M2105" s="192">
        <v>2855</v>
      </c>
    </row>
    <row r="2106" spans="1:13">
      <c r="A2106" s="186" t="str">
        <f>B2106&amp;"_"&amp;COUNTIF($B$2:B2106,B2106)</f>
        <v>3220_1</v>
      </c>
      <c r="B2106" s="195">
        <v>3220</v>
      </c>
      <c r="C2106" s="195">
        <v>10</v>
      </c>
      <c r="D2106" s="195">
        <v>45888</v>
      </c>
      <c r="F2106" s="189">
        <v>1</v>
      </c>
      <c r="G2106" s="197" t="s">
        <v>989</v>
      </c>
      <c r="H2106" s="195">
        <v>1</v>
      </c>
      <c r="J2106" s="191">
        <v>40191</v>
      </c>
      <c r="K2106" s="195" t="s">
        <v>27</v>
      </c>
      <c r="M2106" s="192">
        <v>166500</v>
      </c>
    </row>
    <row r="2107" spans="1:13">
      <c r="A2107" s="186" t="str">
        <f>B2107&amp;"_"&amp;COUNTIF($B$2:B2107,B2107)</f>
        <v>3221_1</v>
      </c>
      <c r="B2107" s="195">
        <v>3221</v>
      </c>
      <c r="C2107" s="195">
        <v>10</v>
      </c>
      <c r="D2107" s="195">
        <v>45268</v>
      </c>
      <c r="F2107" s="189">
        <v>1</v>
      </c>
      <c r="G2107" s="197" t="s">
        <v>990</v>
      </c>
      <c r="H2107" s="195">
        <v>1</v>
      </c>
      <c r="J2107" s="191">
        <v>40191</v>
      </c>
      <c r="K2107" s="195" t="s">
        <v>27</v>
      </c>
      <c r="M2107" s="192">
        <v>4100</v>
      </c>
    </row>
    <row r="2108" spans="1:13">
      <c r="A2108" s="186" t="str">
        <f>B2108&amp;"_"&amp;COUNTIF($B$2:B2108,B2108)</f>
        <v>3222_1</v>
      </c>
      <c r="B2108" s="195">
        <v>3222</v>
      </c>
      <c r="F2108" s="189">
        <v>7</v>
      </c>
      <c r="G2108" s="197" t="s">
        <v>359</v>
      </c>
      <c r="I2108" s="200"/>
    </row>
    <row r="2109" spans="1:13">
      <c r="A2109" s="186" t="str">
        <f>B2109&amp;"_"&amp;COUNTIF($B$2:B2109,B2109)</f>
        <v>3222_2</v>
      </c>
      <c r="B2109" s="195">
        <v>3222</v>
      </c>
      <c r="C2109" s="195">
        <v>7</v>
      </c>
      <c r="F2109" s="189">
        <v>5</v>
      </c>
      <c r="G2109" s="197" t="s">
        <v>358</v>
      </c>
      <c r="H2109" s="195">
        <v>2</v>
      </c>
      <c r="I2109" s="200"/>
      <c r="J2109" s="191">
        <v>40192</v>
      </c>
      <c r="K2109" s="195" t="s">
        <v>33</v>
      </c>
      <c r="L2109" s="195" t="s">
        <v>74</v>
      </c>
    </row>
    <row r="2110" spans="1:13">
      <c r="A2110" s="186" t="str">
        <f>B2110&amp;"_"&amp;COUNTIF($B$2:B2110,B2110)</f>
        <v>3223_1</v>
      </c>
      <c r="B2110" s="195">
        <v>3223</v>
      </c>
      <c r="C2110" s="195">
        <v>12</v>
      </c>
      <c r="D2110" s="195" t="s">
        <v>991</v>
      </c>
      <c r="F2110" s="189">
        <v>4</v>
      </c>
      <c r="G2110" s="197" t="s">
        <v>314</v>
      </c>
      <c r="H2110" s="195">
        <v>1</v>
      </c>
      <c r="J2110" s="191">
        <v>40193</v>
      </c>
      <c r="K2110" s="195" t="s">
        <v>27</v>
      </c>
    </row>
    <row r="2111" spans="1:13">
      <c r="A2111" s="186" t="str">
        <f>B2111&amp;"_"&amp;COUNTIF($B$2:B2111,B2111)</f>
        <v>3224_1</v>
      </c>
      <c r="B2111" s="195">
        <v>3224</v>
      </c>
      <c r="C2111" s="195">
        <v>22</v>
      </c>
      <c r="D2111" s="195" t="s">
        <v>245</v>
      </c>
      <c r="F2111" s="189">
        <v>1</v>
      </c>
      <c r="G2111" s="197" t="s">
        <v>992</v>
      </c>
      <c r="H2111" s="195">
        <v>1</v>
      </c>
      <c r="J2111" s="191">
        <v>40196</v>
      </c>
      <c r="K2111" s="195" t="s">
        <v>27</v>
      </c>
    </row>
    <row r="2112" spans="1:13">
      <c r="A2112" s="186" t="str">
        <f>B2112&amp;"_"&amp;COUNTIF($B$2:B2112,B2112)</f>
        <v>3225_1</v>
      </c>
      <c r="B2112" s="195">
        <v>3225</v>
      </c>
      <c r="E2112" s="187" t="s">
        <v>39</v>
      </c>
      <c r="F2112" s="189">
        <v>6</v>
      </c>
      <c r="G2112" s="190" t="s">
        <v>939</v>
      </c>
    </row>
    <row r="2113" spans="1:13">
      <c r="A2113" s="186" t="str">
        <f>B2113&amp;"_"&amp;COUNTIF($B$2:B2113,B2113)</f>
        <v>3225_2</v>
      </c>
      <c r="B2113" s="195">
        <v>3225</v>
      </c>
      <c r="C2113" s="195">
        <v>1</v>
      </c>
      <c r="D2113" s="195">
        <v>540026699</v>
      </c>
      <c r="E2113" s="187" t="s">
        <v>41</v>
      </c>
      <c r="F2113" s="189">
        <v>6</v>
      </c>
      <c r="G2113" s="190" t="s">
        <v>940</v>
      </c>
      <c r="H2113" s="195">
        <v>3</v>
      </c>
      <c r="J2113" s="191">
        <v>40196</v>
      </c>
      <c r="K2113" s="195" t="s">
        <v>27</v>
      </c>
    </row>
    <row r="2114" spans="1:13">
      <c r="A2114" s="186" t="str">
        <f>B2114&amp;"_"&amp;COUNTIF($B$2:B2114,B2114)</f>
        <v>3226_1</v>
      </c>
      <c r="B2114" s="195">
        <v>3226</v>
      </c>
      <c r="C2114" s="195">
        <v>1</v>
      </c>
      <c r="D2114" s="195" t="s">
        <v>875</v>
      </c>
      <c r="F2114" s="189">
        <v>2</v>
      </c>
      <c r="G2114" s="197" t="s">
        <v>59</v>
      </c>
      <c r="H2114" s="195">
        <v>2</v>
      </c>
      <c r="J2114" s="191">
        <v>40196</v>
      </c>
      <c r="K2114" s="195" t="s">
        <v>27</v>
      </c>
    </row>
    <row r="2115" spans="1:13">
      <c r="A2115" s="186" t="str">
        <f>B2115&amp;"_"&amp;COUNTIF($B$2:B2115,B2115)</f>
        <v>3227_1</v>
      </c>
      <c r="B2115" s="195">
        <v>3227</v>
      </c>
      <c r="C2115" s="195">
        <v>1</v>
      </c>
      <c r="D2115" s="195" t="s">
        <v>986</v>
      </c>
      <c r="E2115" s="187" t="s">
        <v>62</v>
      </c>
      <c r="F2115" s="189">
        <v>328</v>
      </c>
      <c r="G2115" s="190" t="s">
        <v>63</v>
      </c>
      <c r="H2115" s="195">
        <v>2</v>
      </c>
      <c r="J2115" s="191">
        <v>40196</v>
      </c>
      <c r="K2115" s="195" t="s">
        <v>27</v>
      </c>
    </row>
    <row r="2116" spans="1:13">
      <c r="A2116" s="186" t="str">
        <f>B2116&amp;"_"&amp;COUNTIF($B$2:B2116,B2116)</f>
        <v>3228_1</v>
      </c>
      <c r="B2116" s="195">
        <v>3228</v>
      </c>
      <c r="C2116" s="195">
        <v>10</v>
      </c>
      <c r="D2116" s="195">
        <v>45912</v>
      </c>
      <c r="F2116" s="189">
        <v>50</v>
      </c>
      <c r="G2116" s="197" t="s">
        <v>926</v>
      </c>
      <c r="H2116" s="195">
        <v>1</v>
      </c>
      <c r="J2116" s="191">
        <v>40196</v>
      </c>
      <c r="K2116" s="195" t="s">
        <v>27</v>
      </c>
      <c r="M2116" s="192">
        <v>6.5</v>
      </c>
    </row>
    <row r="2117" spans="1:13">
      <c r="A2117" s="186" t="str">
        <f>B2117&amp;"_"&amp;COUNTIF($B$2:B2117,B2117)</f>
        <v>3229_1</v>
      </c>
      <c r="B2117" s="195">
        <v>3229</v>
      </c>
      <c r="C2117" s="195">
        <v>10</v>
      </c>
      <c r="D2117" s="195">
        <v>45888</v>
      </c>
      <c r="F2117" s="189">
        <v>1</v>
      </c>
      <c r="G2117" s="197" t="s">
        <v>993</v>
      </c>
      <c r="H2117" s="195">
        <v>1</v>
      </c>
      <c r="J2117" s="191">
        <v>40199</v>
      </c>
      <c r="K2117" s="195" t="s">
        <v>27</v>
      </c>
      <c r="M2117" s="192">
        <v>9106</v>
      </c>
    </row>
    <row r="2118" spans="1:13">
      <c r="A2118" s="186" t="str">
        <f>B2118&amp;"_"&amp;COUNTIF($B$2:B2118,B2118)</f>
        <v>3230_1</v>
      </c>
      <c r="B2118" s="195">
        <v>3230</v>
      </c>
      <c r="E2118" s="187" t="s">
        <v>39</v>
      </c>
      <c r="F2118" s="189">
        <v>2</v>
      </c>
      <c r="G2118" s="190" t="s">
        <v>939</v>
      </c>
    </row>
    <row r="2119" spans="1:13">
      <c r="A2119" s="186" t="str">
        <f>B2119&amp;"_"&amp;COUNTIF($B$2:B2119,B2119)</f>
        <v>3230_2</v>
      </c>
      <c r="B2119" s="195">
        <v>3230</v>
      </c>
      <c r="E2119" s="187" t="s">
        <v>41</v>
      </c>
      <c r="F2119" s="189">
        <v>2</v>
      </c>
      <c r="G2119" s="190" t="s">
        <v>940</v>
      </c>
    </row>
    <row r="2120" spans="1:13">
      <c r="A2120" s="186" t="str">
        <f>B2120&amp;"_"&amp;COUNTIF($B$2:B2120,B2120)</f>
        <v>3230_3</v>
      </c>
      <c r="B2120" s="195">
        <v>3230</v>
      </c>
      <c r="E2120" s="187" t="s">
        <v>19</v>
      </c>
      <c r="F2120" s="189">
        <v>10</v>
      </c>
      <c r="G2120" s="190" t="s">
        <v>941</v>
      </c>
    </row>
    <row r="2121" spans="1:13">
      <c r="A2121" s="186" t="str">
        <f>B2121&amp;"_"&amp;COUNTIF($B$2:B2121,B2121)</f>
        <v>3230_4</v>
      </c>
      <c r="B2121" s="195">
        <v>3230</v>
      </c>
      <c r="C2121" s="195">
        <v>1</v>
      </c>
      <c r="D2121" s="195">
        <v>540026699</v>
      </c>
      <c r="E2121" s="187" t="s">
        <v>22</v>
      </c>
      <c r="F2121" s="189">
        <v>10</v>
      </c>
      <c r="G2121" s="190" t="s">
        <v>942</v>
      </c>
      <c r="H2121" s="195">
        <v>6</v>
      </c>
      <c r="I2121" s="200"/>
      <c r="J2121" s="191">
        <v>40199</v>
      </c>
      <c r="K2121" s="195" t="s">
        <v>27</v>
      </c>
    </row>
    <row r="2122" spans="1:13">
      <c r="A2122" s="186" t="str">
        <f>B2122&amp;"_"&amp;COUNTIF($B$2:B2122,B2122)</f>
        <v>3231_1</v>
      </c>
      <c r="B2122" s="195">
        <v>3231</v>
      </c>
      <c r="C2122" s="195">
        <v>1</v>
      </c>
      <c r="D2122" s="195">
        <v>540025718</v>
      </c>
      <c r="F2122" s="189">
        <v>192</v>
      </c>
      <c r="G2122" s="197" t="s">
        <v>958</v>
      </c>
      <c r="H2122" s="195">
        <v>4</v>
      </c>
      <c r="J2122" s="191">
        <v>40199</v>
      </c>
      <c r="K2122" s="195" t="s">
        <v>27</v>
      </c>
    </row>
    <row r="2123" spans="1:13">
      <c r="A2123" s="186" t="str">
        <f>B2123&amp;"_"&amp;COUNTIF($B$2:B2123,B2123)</f>
        <v>3232_1</v>
      </c>
      <c r="B2123" s="195">
        <v>3232</v>
      </c>
      <c r="F2123" s="189">
        <v>7</v>
      </c>
      <c r="G2123" s="197" t="s">
        <v>359</v>
      </c>
      <c r="I2123" s="200"/>
    </row>
    <row r="2124" spans="1:13">
      <c r="A2124" s="186" t="str">
        <f>B2124&amp;"_"&amp;COUNTIF($B$2:B2124,B2124)</f>
        <v>3232_2</v>
      </c>
      <c r="B2124" s="195">
        <v>3232</v>
      </c>
      <c r="C2124" s="195">
        <v>7</v>
      </c>
      <c r="F2124" s="189">
        <v>2</v>
      </c>
      <c r="G2124" s="197" t="s">
        <v>358</v>
      </c>
      <c r="H2124" s="195">
        <v>1</v>
      </c>
      <c r="I2124" s="200"/>
      <c r="J2124" s="191">
        <v>40203</v>
      </c>
      <c r="K2124" s="195" t="s">
        <v>33</v>
      </c>
      <c r="L2124" s="195" t="s">
        <v>74</v>
      </c>
    </row>
    <row r="2125" spans="1:13">
      <c r="A2125" s="186" t="str">
        <f>B2125&amp;"_"&amp;COUNTIF($B$2:B2125,B2125)</f>
        <v>3233_1</v>
      </c>
      <c r="B2125" s="195">
        <v>3233</v>
      </c>
      <c r="F2125" s="189">
        <v>1</v>
      </c>
      <c r="G2125" s="197" t="s">
        <v>824</v>
      </c>
    </row>
    <row r="2126" spans="1:13">
      <c r="A2126" s="186" t="str">
        <f>B2126&amp;"_"&amp;COUNTIF($B$2:B2126,B2126)</f>
        <v>3233_2</v>
      </c>
      <c r="B2126" s="195">
        <v>3233</v>
      </c>
      <c r="F2126" s="189">
        <v>1</v>
      </c>
      <c r="G2126" s="197" t="s">
        <v>825</v>
      </c>
    </row>
    <row r="2127" spans="1:13">
      <c r="A2127" s="186" t="str">
        <f>B2127&amp;"_"&amp;COUNTIF($B$2:B2127,B2127)</f>
        <v>3233_3</v>
      </c>
      <c r="B2127" s="195">
        <v>3233</v>
      </c>
      <c r="F2127" s="189">
        <v>1</v>
      </c>
      <c r="G2127" s="197" t="s">
        <v>826</v>
      </c>
    </row>
    <row r="2128" spans="1:13">
      <c r="A2128" s="186" t="str">
        <f>B2128&amp;"_"&amp;COUNTIF($B$2:B2128,B2128)</f>
        <v>3233_4</v>
      </c>
      <c r="B2128" s="195">
        <v>3233</v>
      </c>
      <c r="F2128" s="189">
        <v>4</v>
      </c>
      <c r="G2128" s="197" t="s">
        <v>827</v>
      </c>
    </row>
    <row r="2129" spans="1:11">
      <c r="A2129" s="186" t="str">
        <f>B2129&amp;"_"&amp;COUNTIF($B$2:B2129,B2129)</f>
        <v>3233_5</v>
      </c>
      <c r="B2129" s="195">
        <v>3233</v>
      </c>
      <c r="C2129" s="195">
        <v>18</v>
      </c>
      <c r="D2129" s="195" t="s">
        <v>994</v>
      </c>
      <c r="F2129" s="189">
        <v>1</v>
      </c>
      <c r="G2129" s="197" t="s">
        <v>828</v>
      </c>
      <c r="J2129" s="191">
        <v>40203</v>
      </c>
      <c r="K2129" s="195" t="s">
        <v>27</v>
      </c>
    </row>
    <row r="2130" spans="1:11">
      <c r="A2130" s="186" t="str">
        <f>B2130&amp;"_"&amp;COUNTIF($B$2:B2130,B2130)</f>
        <v>3234_1</v>
      </c>
      <c r="B2130" s="195">
        <v>3234</v>
      </c>
      <c r="F2130" s="189">
        <v>20</v>
      </c>
      <c r="G2130" s="197" t="s">
        <v>854</v>
      </c>
    </row>
    <row r="2131" spans="1:11">
      <c r="A2131" s="186" t="str">
        <f>B2131&amp;"_"&amp;COUNTIF($B$2:B2131,B2131)</f>
        <v>3234_2</v>
      </c>
      <c r="B2131" s="195">
        <v>3234</v>
      </c>
      <c r="F2131" s="189">
        <v>26</v>
      </c>
      <c r="G2131" s="197" t="s">
        <v>855</v>
      </c>
    </row>
    <row r="2132" spans="1:11">
      <c r="A2132" s="186" t="str">
        <f>B2132&amp;"_"&amp;COUNTIF($B$2:B2132,B2132)</f>
        <v>3234_3</v>
      </c>
      <c r="B2132" s="195">
        <v>3234</v>
      </c>
      <c r="E2132" s="197"/>
      <c r="F2132" s="189">
        <v>7</v>
      </c>
      <c r="G2132" s="197" t="s">
        <v>995</v>
      </c>
    </row>
    <row r="2133" spans="1:11">
      <c r="A2133" s="186" t="str">
        <f>B2133&amp;"_"&amp;COUNTIF($B$2:B2133,B2133)</f>
        <v>3234_4</v>
      </c>
      <c r="B2133" s="195">
        <v>3234</v>
      </c>
      <c r="F2133" s="189">
        <v>200</v>
      </c>
      <c r="G2133" s="197" t="s">
        <v>856</v>
      </c>
    </row>
    <row r="2134" spans="1:11">
      <c r="A2134" s="186" t="str">
        <f>B2134&amp;"_"&amp;COUNTIF($B$2:B2134,B2134)</f>
        <v>3234_5</v>
      </c>
      <c r="B2134" s="195">
        <v>3234</v>
      </c>
      <c r="F2134" s="189">
        <v>216</v>
      </c>
      <c r="G2134" s="197" t="s">
        <v>829</v>
      </c>
    </row>
    <row r="2135" spans="1:11">
      <c r="A2135" s="186" t="str">
        <f>B2135&amp;"_"&amp;COUNTIF($B$2:B2135,B2135)</f>
        <v>3234_6</v>
      </c>
      <c r="B2135" s="195">
        <v>3234</v>
      </c>
      <c r="F2135" s="189">
        <v>22</v>
      </c>
      <c r="G2135" s="197" t="s">
        <v>830</v>
      </c>
    </row>
    <row r="2136" spans="1:11">
      <c r="A2136" s="186" t="str">
        <f>B2136&amp;"_"&amp;COUNTIF($B$2:B2136,B2136)</f>
        <v>3234_7</v>
      </c>
      <c r="B2136" s="195">
        <v>3234</v>
      </c>
      <c r="F2136" s="189">
        <v>60</v>
      </c>
      <c r="G2136" s="197" t="s">
        <v>831</v>
      </c>
    </row>
    <row r="2137" spans="1:11">
      <c r="A2137" s="186" t="str">
        <f>B2137&amp;"_"&amp;COUNTIF($B$2:B2137,B2137)</f>
        <v>3234_8</v>
      </c>
      <c r="B2137" s="195">
        <v>3234</v>
      </c>
      <c r="F2137" s="189">
        <v>145</v>
      </c>
      <c r="G2137" s="197" t="s">
        <v>832</v>
      </c>
    </row>
    <row r="2138" spans="1:11">
      <c r="A2138" s="186" t="str">
        <f>B2138&amp;"_"&amp;COUNTIF($B$2:B2138,B2138)</f>
        <v>3234_9</v>
      </c>
      <c r="B2138" s="195">
        <v>3234</v>
      </c>
      <c r="F2138" s="189">
        <v>50</v>
      </c>
      <c r="G2138" s="197" t="s">
        <v>833</v>
      </c>
    </row>
    <row r="2139" spans="1:11">
      <c r="A2139" s="186" t="str">
        <f>B2139&amp;"_"&amp;COUNTIF($B$2:B2139,B2139)</f>
        <v>3234_10</v>
      </c>
      <c r="B2139" s="195">
        <v>3234</v>
      </c>
      <c r="F2139" s="189">
        <v>10</v>
      </c>
      <c r="G2139" s="197" t="s">
        <v>834</v>
      </c>
    </row>
    <row r="2140" spans="1:11">
      <c r="A2140" s="186" t="str">
        <f>B2140&amp;"_"&amp;COUNTIF($B$2:B2140,B2140)</f>
        <v>3234_11</v>
      </c>
      <c r="B2140" s="195">
        <v>3234</v>
      </c>
      <c r="F2140" s="189">
        <v>80</v>
      </c>
      <c r="G2140" s="197" t="s">
        <v>835</v>
      </c>
    </row>
    <row r="2141" spans="1:11">
      <c r="A2141" s="186" t="str">
        <f>B2141&amp;"_"&amp;COUNTIF($B$2:B2141,B2141)</f>
        <v>3234_12</v>
      </c>
      <c r="B2141" s="195">
        <v>3234</v>
      </c>
      <c r="C2141" s="195">
        <v>18</v>
      </c>
      <c r="D2141" s="195" t="s">
        <v>994</v>
      </c>
      <c r="F2141" s="189">
        <v>10</v>
      </c>
      <c r="G2141" s="197" t="s">
        <v>837</v>
      </c>
      <c r="J2141" s="191">
        <v>40203</v>
      </c>
      <c r="K2141" s="195" t="s">
        <v>27</v>
      </c>
    </row>
    <row r="2142" spans="1:11">
      <c r="A2142" s="186" t="str">
        <f>B2142&amp;"_"&amp;COUNTIF($B$2:B2142,B2142)</f>
        <v>3235_1</v>
      </c>
      <c r="B2142" s="195">
        <v>3235</v>
      </c>
      <c r="F2142" s="189">
        <v>115</v>
      </c>
      <c r="G2142" s="197" t="s">
        <v>974</v>
      </c>
    </row>
    <row r="2143" spans="1:11">
      <c r="A2143" s="186" t="str">
        <f>B2143&amp;"_"&amp;COUNTIF($B$2:B2143,B2143)</f>
        <v>3235_2</v>
      </c>
      <c r="B2143" s="195">
        <v>3235</v>
      </c>
      <c r="C2143" s="195">
        <v>1</v>
      </c>
      <c r="D2143" s="195">
        <v>540028273</v>
      </c>
      <c r="F2143" s="189">
        <v>120</v>
      </c>
      <c r="G2143" s="197" t="s">
        <v>57</v>
      </c>
      <c r="H2143" s="195">
        <v>3</v>
      </c>
      <c r="J2143" s="191">
        <v>40205</v>
      </c>
      <c r="K2143" s="195" t="s">
        <v>27</v>
      </c>
    </row>
    <row r="2144" spans="1:11">
      <c r="A2144" s="186" t="str">
        <f>B2144&amp;"_"&amp;COUNTIF($B$2:B2144,B2144)</f>
        <v>3236_1</v>
      </c>
      <c r="B2144" s="195">
        <v>3236</v>
      </c>
      <c r="C2144" s="195">
        <v>1</v>
      </c>
      <c r="D2144" s="195">
        <v>540025718</v>
      </c>
      <c r="F2144" s="189">
        <v>96</v>
      </c>
      <c r="G2144" s="197" t="s">
        <v>958</v>
      </c>
      <c r="H2144" s="195">
        <v>2</v>
      </c>
      <c r="J2144" s="191">
        <v>40205</v>
      </c>
      <c r="K2144" s="195" t="s">
        <v>27</v>
      </c>
    </row>
    <row r="2145" spans="1:12">
      <c r="A2145" s="186" t="str">
        <f>B2145&amp;"_"&amp;COUNTIF($B$2:B2145,B2145)</f>
        <v>3237_1</v>
      </c>
      <c r="B2145" s="195">
        <v>3237</v>
      </c>
      <c r="F2145" s="189">
        <v>5</v>
      </c>
      <c r="G2145" s="197" t="s">
        <v>359</v>
      </c>
      <c r="I2145" s="200"/>
    </row>
    <row r="2146" spans="1:12">
      <c r="A2146" s="186" t="str">
        <f>B2146&amp;"_"&amp;COUNTIF($B$2:B2146,B2146)</f>
        <v>3237_2</v>
      </c>
      <c r="B2146" s="195">
        <v>3237</v>
      </c>
      <c r="C2146" s="195">
        <v>7</v>
      </c>
      <c r="F2146" s="189">
        <v>3</v>
      </c>
      <c r="G2146" s="197" t="s">
        <v>358</v>
      </c>
      <c r="H2146" s="195">
        <v>1</v>
      </c>
      <c r="I2146" s="200"/>
      <c r="J2146" s="191">
        <v>40206</v>
      </c>
      <c r="K2146" s="195" t="s">
        <v>33</v>
      </c>
      <c r="L2146" s="195" t="s">
        <v>74</v>
      </c>
    </row>
    <row r="2147" spans="1:12">
      <c r="A2147" s="186" t="str">
        <f>B2147&amp;"_"&amp;COUNTIF($B$2:B2147,B2147)</f>
        <v>3238_1</v>
      </c>
      <c r="B2147" s="195">
        <v>3238</v>
      </c>
      <c r="F2147" s="189">
        <v>6</v>
      </c>
      <c r="G2147" s="197" t="s">
        <v>966</v>
      </c>
    </row>
    <row r="2148" spans="1:12">
      <c r="A2148" s="186" t="str">
        <f>B2148&amp;"_"&amp;COUNTIF($B$2:B2148,B2148)</f>
        <v>3238_2</v>
      </c>
      <c r="B2148" s="195">
        <v>3238</v>
      </c>
      <c r="C2148" s="195">
        <v>11</v>
      </c>
      <c r="D2148" s="195" t="s">
        <v>936</v>
      </c>
      <c r="F2148" s="189">
        <v>1</v>
      </c>
      <c r="G2148" s="197" t="s">
        <v>967</v>
      </c>
      <c r="H2148" s="195">
        <v>1</v>
      </c>
      <c r="J2148" s="191">
        <v>40206</v>
      </c>
      <c r="K2148" s="195" t="s">
        <v>27</v>
      </c>
    </row>
    <row r="2149" spans="1:12">
      <c r="A2149" s="186" t="str">
        <f>B2149&amp;"_"&amp;COUNTIF($B$2:B2149,B2149)</f>
        <v>3239_1</v>
      </c>
      <c r="B2149" s="195">
        <v>3239</v>
      </c>
      <c r="F2149" s="189">
        <v>1</v>
      </c>
      <c r="G2149" s="197" t="s">
        <v>996</v>
      </c>
      <c r="H2149" s="195">
        <v>1</v>
      </c>
    </row>
    <row r="2150" spans="1:12">
      <c r="A2150" s="186" t="str">
        <f>B2150&amp;"_"&amp;COUNTIF($B$2:B2150,B2150)</f>
        <v>3239_2</v>
      </c>
      <c r="B2150" s="195">
        <v>3239</v>
      </c>
      <c r="F2150" s="189">
        <v>1</v>
      </c>
      <c r="G2150" s="197" t="s">
        <v>997</v>
      </c>
    </row>
    <row r="2151" spans="1:12">
      <c r="A2151" s="186" t="str">
        <f>B2151&amp;"_"&amp;COUNTIF($B$2:B2151,B2151)</f>
        <v>3239_3</v>
      </c>
      <c r="B2151" s="195">
        <v>3239</v>
      </c>
      <c r="F2151" s="189">
        <v>1</v>
      </c>
      <c r="G2151" s="197" t="s">
        <v>998</v>
      </c>
    </row>
    <row r="2152" spans="1:12">
      <c r="A2152" s="186" t="str">
        <f>B2152&amp;"_"&amp;COUNTIF($B$2:B2152,B2152)</f>
        <v>3239_4</v>
      </c>
      <c r="B2152" s="195">
        <v>3239</v>
      </c>
      <c r="C2152" s="195">
        <v>26</v>
      </c>
      <c r="D2152" s="195">
        <v>16677</v>
      </c>
      <c r="F2152" s="189">
        <v>1</v>
      </c>
      <c r="G2152" s="197" t="s">
        <v>999</v>
      </c>
      <c r="J2152" s="191">
        <v>40210</v>
      </c>
      <c r="K2152" s="195" t="s">
        <v>27</v>
      </c>
    </row>
    <row r="2153" spans="1:12">
      <c r="A2153" s="186" t="str">
        <f>B2153&amp;"_"&amp;COUNTIF($B$2:B2153,B2153)</f>
        <v>3240_1</v>
      </c>
      <c r="B2153" s="195">
        <v>3240</v>
      </c>
      <c r="C2153" s="195">
        <v>1</v>
      </c>
      <c r="D2153" s="195" t="s">
        <v>1000</v>
      </c>
      <c r="F2153" s="189">
        <v>1</v>
      </c>
      <c r="G2153" s="197" t="s">
        <v>1001</v>
      </c>
      <c r="H2153" s="195">
        <v>2</v>
      </c>
      <c r="J2153" s="191">
        <v>40210</v>
      </c>
      <c r="K2153" s="195" t="s">
        <v>27</v>
      </c>
    </row>
    <row r="2154" spans="1:12">
      <c r="A2154" s="186" t="str">
        <f>B2154&amp;"_"&amp;COUNTIF($B$2:B2154,B2154)</f>
        <v>3241_1</v>
      </c>
      <c r="B2154" s="195">
        <v>3241</v>
      </c>
      <c r="C2154" s="195">
        <v>5</v>
      </c>
      <c r="D2154" s="195" t="s">
        <v>1002</v>
      </c>
      <c r="E2154" s="195">
        <v>500032754</v>
      </c>
      <c r="F2154" s="189">
        <v>9</v>
      </c>
      <c r="G2154" s="197" t="s">
        <v>841</v>
      </c>
      <c r="H2154" s="195">
        <v>3</v>
      </c>
      <c r="I2154" s="200">
        <v>9500</v>
      </c>
      <c r="J2154" s="191" t="s">
        <v>1003</v>
      </c>
      <c r="K2154" s="195" t="s">
        <v>845</v>
      </c>
      <c r="L2154" s="195" t="s">
        <v>74</v>
      </c>
    </row>
    <row r="2155" spans="1:12">
      <c r="A2155" s="186" t="str">
        <f>B2155&amp;"_"&amp;COUNTIF($B$2:B2155,B2155)</f>
        <v>3242_1</v>
      </c>
      <c r="B2155" s="195">
        <v>3242</v>
      </c>
      <c r="F2155" s="189">
        <v>26</v>
      </c>
      <c r="G2155" s="197" t="s">
        <v>866</v>
      </c>
    </row>
    <row r="2156" spans="1:12">
      <c r="A2156" s="186" t="str">
        <f>B2156&amp;"_"&amp;COUNTIF($B$2:B2156,B2156)</f>
        <v>3242_2</v>
      </c>
      <c r="B2156" s="195">
        <v>3242</v>
      </c>
      <c r="C2156" s="195">
        <v>26</v>
      </c>
      <c r="D2156" s="195" t="s">
        <v>863</v>
      </c>
      <c r="F2156" s="189">
        <v>19</v>
      </c>
      <c r="G2156" s="197" t="s">
        <v>867</v>
      </c>
      <c r="J2156" s="191">
        <v>40209</v>
      </c>
      <c r="K2156" s="195" t="s">
        <v>27</v>
      </c>
    </row>
    <row r="2157" spans="1:12">
      <c r="A2157" s="186" t="str">
        <f>B2157&amp;"_"&amp;COUNTIF($B$2:B2157,B2157)</f>
        <v>3243_1</v>
      </c>
      <c r="B2157" s="195">
        <v>3243</v>
      </c>
      <c r="F2157" s="189">
        <v>44</v>
      </c>
      <c r="G2157" s="197" t="s">
        <v>1004</v>
      </c>
    </row>
    <row r="2158" spans="1:12">
      <c r="A2158" s="186" t="str">
        <f>B2158&amp;"_"&amp;COUNTIF($B$2:B2158,B2158)</f>
        <v>3243_2</v>
      </c>
      <c r="B2158" s="195">
        <v>3243</v>
      </c>
      <c r="F2158" s="189">
        <v>4</v>
      </c>
      <c r="G2158" s="197" t="s">
        <v>1005</v>
      </c>
    </row>
    <row r="2159" spans="1:12">
      <c r="A2159" s="186" t="str">
        <f>B2159&amp;"_"&amp;COUNTIF($B$2:B2159,B2159)</f>
        <v>3243_3</v>
      </c>
      <c r="B2159" s="195">
        <v>3243</v>
      </c>
      <c r="F2159" s="189">
        <v>100</v>
      </c>
      <c r="G2159" s="197" t="s">
        <v>1006</v>
      </c>
    </row>
    <row r="2160" spans="1:12">
      <c r="A2160" s="186" t="str">
        <f>B2160&amp;"_"&amp;COUNTIF($B$2:B2160,B2160)</f>
        <v>3243_4</v>
      </c>
      <c r="B2160" s="195">
        <v>3243</v>
      </c>
      <c r="F2160" s="189">
        <v>1500</v>
      </c>
      <c r="G2160" s="197" t="s">
        <v>343</v>
      </c>
    </row>
    <row r="2161" spans="1:13">
      <c r="A2161" s="186" t="str">
        <f>B2161&amp;"_"&amp;COUNTIF($B$2:B2161,B2161)</f>
        <v>3243_5</v>
      </c>
      <c r="B2161" s="195">
        <v>3243</v>
      </c>
      <c r="F2161" s="189">
        <v>350</v>
      </c>
      <c r="G2161" s="197" t="s">
        <v>344</v>
      </c>
    </row>
    <row r="2162" spans="1:13">
      <c r="A2162" s="186" t="str">
        <f>B2162&amp;"_"&amp;COUNTIF($B$2:B2162,B2162)</f>
        <v>3243_6</v>
      </c>
      <c r="B2162" s="195">
        <v>3243</v>
      </c>
      <c r="C2162" s="195">
        <v>18</v>
      </c>
      <c r="D2162" s="195" t="s">
        <v>1007</v>
      </c>
      <c r="E2162" s="187"/>
      <c r="F2162" s="189">
        <v>4</v>
      </c>
      <c r="G2162" s="190" t="s">
        <v>985</v>
      </c>
      <c r="H2162" s="195">
        <v>6</v>
      </c>
      <c r="J2162" s="191">
        <v>40212</v>
      </c>
      <c r="K2162" s="195" t="s">
        <v>27</v>
      </c>
    </row>
    <row r="2163" spans="1:13">
      <c r="A2163" s="186" t="str">
        <f>B2163&amp;"_"&amp;COUNTIF($B$2:B2163,B2163)</f>
        <v>3244_1</v>
      </c>
      <c r="B2163" s="195">
        <v>3244</v>
      </c>
      <c r="C2163" s="195">
        <v>1</v>
      </c>
      <c r="D2163" s="195" t="s">
        <v>875</v>
      </c>
      <c r="F2163" s="189">
        <v>2</v>
      </c>
      <c r="G2163" s="197" t="s">
        <v>59</v>
      </c>
      <c r="H2163" s="195">
        <v>2</v>
      </c>
      <c r="J2163" s="191">
        <v>40213</v>
      </c>
      <c r="K2163" s="195" t="s">
        <v>27</v>
      </c>
    </row>
    <row r="2164" spans="1:13">
      <c r="A2164" s="186" t="str">
        <f>B2164&amp;"_"&amp;COUNTIF($B$2:B2164,B2164)</f>
        <v>3245_1</v>
      </c>
      <c r="B2164" s="195">
        <v>3245</v>
      </c>
      <c r="C2164" s="195">
        <v>1</v>
      </c>
      <c r="D2164" s="195">
        <v>540025718</v>
      </c>
      <c r="F2164" s="189">
        <v>96</v>
      </c>
      <c r="G2164" s="197" t="s">
        <v>958</v>
      </c>
      <c r="H2164" s="195">
        <v>2</v>
      </c>
      <c r="J2164" s="191">
        <v>40213</v>
      </c>
      <c r="K2164" s="195" t="s">
        <v>27</v>
      </c>
    </row>
    <row r="2165" spans="1:13">
      <c r="A2165" s="186" t="str">
        <f>B2165&amp;"_"&amp;COUNTIF($B$2:B2165,B2165)</f>
        <v>3246_1</v>
      </c>
      <c r="B2165" s="195">
        <v>3246</v>
      </c>
      <c r="E2165" s="187" t="s">
        <v>39</v>
      </c>
      <c r="F2165" s="189">
        <v>8</v>
      </c>
      <c r="G2165" s="190" t="s">
        <v>939</v>
      </c>
    </row>
    <row r="2166" spans="1:13">
      <c r="A2166" s="186" t="str">
        <f>B2166&amp;"_"&amp;COUNTIF($B$2:B2166,B2166)</f>
        <v>3246_2</v>
      </c>
      <c r="B2166" s="195">
        <v>3246</v>
      </c>
      <c r="C2166" s="195">
        <v>1</v>
      </c>
      <c r="D2166" s="195">
        <v>540026699</v>
      </c>
      <c r="E2166" s="187" t="s">
        <v>41</v>
      </c>
      <c r="F2166" s="189">
        <v>8</v>
      </c>
      <c r="G2166" s="190" t="s">
        <v>940</v>
      </c>
      <c r="H2166" s="195">
        <v>4</v>
      </c>
      <c r="J2166" s="191">
        <v>40213</v>
      </c>
      <c r="K2166" s="195" t="s">
        <v>27</v>
      </c>
    </row>
    <row r="2167" spans="1:13">
      <c r="A2167" s="186" t="str">
        <f>B2167&amp;"_"&amp;COUNTIF($B$2:B2167,B2167)</f>
        <v>3247_1</v>
      </c>
      <c r="B2167" s="195">
        <v>3247</v>
      </c>
      <c r="C2167" s="195">
        <v>1</v>
      </c>
      <c r="D2167" s="195">
        <v>540028273</v>
      </c>
      <c r="F2167" s="189">
        <v>60</v>
      </c>
      <c r="G2167" s="197" t="s">
        <v>637</v>
      </c>
      <c r="H2167" s="195">
        <v>2</v>
      </c>
      <c r="J2167" s="191">
        <v>40213</v>
      </c>
      <c r="K2167" s="195" t="s">
        <v>27</v>
      </c>
    </row>
    <row r="2168" spans="1:13">
      <c r="A2168" s="186" t="str">
        <f>B2168&amp;"_"&amp;COUNTIF($B$2:B2168,B2168)</f>
        <v>3248_1</v>
      </c>
      <c r="B2168" s="195">
        <v>3248</v>
      </c>
      <c r="C2168" s="195">
        <v>11</v>
      </c>
      <c r="D2168" s="195" t="s">
        <v>936</v>
      </c>
      <c r="F2168" s="189">
        <v>1</v>
      </c>
      <c r="G2168" s="197" t="s">
        <v>948</v>
      </c>
      <c r="H2168" s="195">
        <v>1</v>
      </c>
      <c r="I2168" s="200"/>
      <c r="J2168" s="191">
        <v>40217</v>
      </c>
      <c r="K2168" s="195" t="s">
        <v>27</v>
      </c>
      <c r="M2168" s="192">
        <v>250</v>
      </c>
    </row>
    <row r="2169" spans="1:13">
      <c r="A2169" s="186" t="str">
        <f>B2169&amp;"_"&amp;COUNTIF($B$2:B2169,B2169)</f>
        <v>3249_1</v>
      </c>
      <c r="B2169" s="195">
        <v>3249</v>
      </c>
      <c r="E2169" s="195">
        <v>32999</v>
      </c>
      <c r="F2169" s="189">
        <v>10</v>
      </c>
      <c r="G2169" s="197" t="s">
        <v>579</v>
      </c>
      <c r="I2169" s="200"/>
    </row>
    <row r="2170" spans="1:13">
      <c r="A2170" s="186" t="str">
        <f>B2170&amp;"_"&amp;COUNTIF($B$2:B2170,B2170)</f>
        <v>3249_2</v>
      </c>
      <c r="B2170" s="195">
        <v>3249</v>
      </c>
      <c r="C2170" s="195">
        <v>4</v>
      </c>
      <c r="D2170" s="195">
        <v>4500183551</v>
      </c>
      <c r="E2170" s="195">
        <v>33990</v>
      </c>
      <c r="F2170" s="189">
        <v>10</v>
      </c>
      <c r="G2170" s="197" t="s">
        <v>580</v>
      </c>
      <c r="H2170" s="195">
        <v>5</v>
      </c>
      <c r="I2170" s="200">
        <v>15500</v>
      </c>
      <c r="J2170" s="191">
        <v>40218</v>
      </c>
      <c r="K2170" s="195" t="s">
        <v>564</v>
      </c>
      <c r="L2170" s="195" t="s">
        <v>74</v>
      </c>
    </row>
    <row r="2171" spans="1:13">
      <c r="A2171" s="186" t="str">
        <f>B2171&amp;"_"&amp;COUNTIF($B$2:B2171,B2171)</f>
        <v>3250_1</v>
      </c>
      <c r="B2171" s="195">
        <v>3250</v>
      </c>
      <c r="C2171" s="195">
        <v>3</v>
      </c>
      <c r="D2171" s="195" t="s">
        <v>1008</v>
      </c>
      <c r="E2171" s="195" t="s">
        <v>71</v>
      </c>
      <c r="F2171" s="189">
        <v>300</v>
      </c>
      <c r="G2171" s="197" t="s">
        <v>72</v>
      </c>
      <c r="H2171" s="195">
        <v>1</v>
      </c>
      <c r="I2171" s="195">
        <v>2400</v>
      </c>
      <c r="J2171" s="191">
        <v>40218</v>
      </c>
      <c r="K2171" s="195" t="s">
        <v>73</v>
      </c>
      <c r="L2171" s="195" t="s">
        <v>74</v>
      </c>
    </row>
    <row r="2172" spans="1:13">
      <c r="A2172" s="186" t="str">
        <f>B2172&amp;"_"&amp;COUNTIF($B$2:B2172,B2172)</f>
        <v>3251_1</v>
      </c>
      <c r="B2172" s="195">
        <v>3251</v>
      </c>
      <c r="C2172" s="195">
        <v>34</v>
      </c>
      <c r="D2172" s="195" t="s">
        <v>1009</v>
      </c>
      <c r="F2172" s="189">
        <v>6</v>
      </c>
      <c r="G2172" s="197" t="s">
        <v>1010</v>
      </c>
      <c r="J2172" s="191">
        <v>40219</v>
      </c>
    </row>
    <row r="2173" spans="1:13">
      <c r="A2173" s="186" t="str">
        <f>B2173&amp;"_"&amp;COUNTIF($B$2:B2173,B2173)</f>
        <v>3252_1</v>
      </c>
      <c r="B2173" s="195">
        <v>3252</v>
      </c>
      <c r="F2173" s="189">
        <v>6</v>
      </c>
      <c r="G2173" s="197" t="s">
        <v>966</v>
      </c>
    </row>
    <row r="2174" spans="1:13">
      <c r="A2174" s="186" t="str">
        <f>B2174&amp;"_"&amp;COUNTIF($B$2:B2174,B2174)</f>
        <v>3252_2</v>
      </c>
      <c r="B2174" s="195">
        <v>3252</v>
      </c>
      <c r="C2174" s="195">
        <v>11</v>
      </c>
      <c r="D2174" s="195" t="s">
        <v>936</v>
      </c>
      <c r="F2174" s="189">
        <v>1</v>
      </c>
      <c r="G2174" s="197" t="s">
        <v>967</v>
      </c>
      <c r="H2174" s="195">
        <v>1</v>
      </c>
      <c r="J2174" s="191">
        <v>40219</v>
      </c>
      <c r="K2174" s="195" t="s">
        <v>27</v>
      </c>
    </row>
    <row r="2175" spans="1:13">
      <c r="A2175" s="186" t="str">
        <f>B2175&amp;"_"&amp;COUNTIF($B$2:B2175,B2175)</f>
        <v>3253_1</v>
      </c>
      <c r="B2175" s="195">
        <v>3253</v>
      </c>
      <c r="E2175" s="187" t="s">
        <v>19</v>
      </c>
      <c r="F2175" s="189">
        <v>8</v>
      </c>
      <c r="G2175" s="190" t="s">
        <v>941</v>
      </c>
    </row>
    <row r="2176" spans="1:13">
      <c r="A2176" s="186" t="str">
        <f>B2176&amp;"_"&amp;COUNTIF($B$2:B2176,B2176)</f>
        <v>3253_2</v>
      </c>
      <c r="B2176" s="195">
        <v>3253</v>
      </c>
      <c r="C2176" s="195">
        <v>1</v>
      </c>
      <c r="D2176" s="195">
        <v>540026699</v>
      </c>
      <c r="E2176" s="187" t="s">
        <v>22</v>
      </c>
      <c r="F2176" s="189">
        <v>8</v>
      </c>
      <c r="G2176" s="190" t="s">
        <v>942</v>
      </c>
      <c r="H2176" s="195">
        <v>4</v>
      </c>
      <c r="I2176" s="200"/>
      <c r="J2176" s="191">
        <v>40220</v>
      </c>
      <c r="K2176" s="195" t="s">
        <v>27</v>
      </c>
    </row>
    <row r="2177" spans="1:12">
      <c r="A2177" s="186" t="str">
        <f>B2177&amp;"_"&amp;COUNTIF($B$2:B2177,B2177)</f>
        <v>3254_1</v>
      </c>
      <c r="B2177" s="195">
        <v>3254</v>
      </c>
      <c r="C2177" s="195">
        <v>1</v>
      </c>
      <c r="D2177" s="195">
        <v>540028273</v>
      </c>
      <c r="F2177" s="189">
        <v>20</v>
      </c>
      <c r="G2177" s="197" t="s">
        <v>637</v>
      </c>
      <c r="H2177" s="195">
        <v>1</v>
      </c>
      <c r="J2177" s="191">
        <v>40220</v>
      </c>
      <c r="K2177" s="195" t="s">
        <v>27</v>
      </c>
    </row>
    <row r="2178" spans="1:12">
      <c r="A2178" s="186" t="str">
        <f>B2178&amp;"_"&amp;COUNTIF($B$2:B2178,B2178)</f>
        <v>3255_1</v>
      </c>
      <c r="B2178" s="195">
        <v>3255</v>
      </c>
      <c r="C2178" s="195">
        <v>1</v>
      </c>
      <c r="D2178" s="195">
        <v>540025718</v>
      </c>
      <c r="F2178" s="189">
        <v>96</v>
      </c>
      <c r="G2178" s="197" t="s">
        <v>958</v>
      </c>
      <c r="H2178" s="195">
        <v>2</v>
      </c>
      <c r="J2178" s="191">
        <v>40220</v>
      </c>
      <c r="K2178" s="195" t="s">
        <v>27</v>
      </c>
    </row>
    <row r="2179" spans="1:12">
      <c r="A2179" s="186" t="str">
        <f>B2179&amp;"_"&amp;COUNTIF($B$2:B2179,B2179)</f>
        <v>3256_1</v>
      </c>
      <c r="B2179" s="195">
        <v>3256</v>
      </c>
      <c r="F2179" s="189">
        <v>1</v>
      </c>
      <c r="G2179" s="197" t="s">
        <v>1011</v>
      </c>
    </row>
    <row r="2180" spans="1:12">
      <c r="A2180" s="186" t="str">
        <f>B2180&amp;"_"&amp;COUNTIF($B$2:B2180,B2180)</f>
        <v>3256_2</v>
      </c>
      <c r="B2180" s="195">
        <v>3256</v>
      </c>
      <c r="C2180" s="195">
        <v>1</v>
      </c>
      <c r="D2180" s="195">
        <v>540028516</v>
      </c>
      <c r="F2180" s="189">
        <v>120</v>
      </c>
      <c r="G2180" s="197" t="s">
        <v>57</v>
      </c>
      <c r="H2180" s="195">
        <v>3</v>
      </c>
      <c r="J2180" s="191">
        <v>40220</v>
      </c>
      <c r="K2180" s="195" t="s">
        <v>27</v>
      </c>
    </row>
    <row r="2181" spans="1:12">
      <c r="A2181" s="186" t="str">
        <f>B2181&amp;"_"&amp;COUNTIF($B$2:B2181,B2181)</f>
        <v>3257_1</v>
      </c>
      <c r="B2181" s="195">
        <v>3257</v>
      </c>
      <c r="C2181" s="195">
        <v>1</v>
      </c>
      <c r="D2181" s="195">
        <v>540025718</v>
      </c>
      <c r="F2181" s="189">
        <v>48</v>
      </c>
      <c r="G2181" s="197" t="s">
        <v>958</v>
      </c>
      <c r="H2181" s="195">
        <v>1</v>
      </c>
      <c r="J2181" s="191">
        <v>40224</v>
      </c>
      <c r="K2181" s="195" t="s">
        <v>27</v>
      </c>
    </row>
    <row r="2182" spans="1:12">
      <c r="A2182" s="186" t="str">
        <f>B2182&amp;"_"&amp;COUNTIF($B$2:B2182,B2182)</f>
        <v>3258_1</v>
      </c>
      <c r="B2182" s="195">
        <v>3258</v>
      </c>
      <c r="E2182" s="187" t="s">
        <v>64</v>
      </c>
      <c r="F2182" s="189">
        <v>192</v>
      </c>
      <c r="G2182" s="190" t="s">
        <v>65</v>
      </c>
    </row>
    <row r="2183" spans="1:12">
      <c r="A2183" s="186" t="str">
        <f>B2183&amp;"_"&amp;COUNTIF($B$2:B2183,B2183)</f>
        <v>3258_2</v>
      </c>
      <c r="B2183" s="195">
        <v>3258</v>
      </c>
      <c r="C2183" s="195">
        <v>1</v>
      </c>
      <c r="D2183" s="195" t="s">
        <v>1012</v>
      </c>
      <c r="E2183" s="187" t="s">
        <v>62</v>
      </c>
      <c r="F2183" s="189">
        <v>328</v>
      </c>
      <c r="G2183" s="190" t="s">
        <v>63</v>
      </c>
      <c r="H2183" s="195">
        <v>6</v>
      </c>
      <c r="J2183" s="191">
        <v>40224</v>
      </c>
      <c r="K2183" s="195" t="s">
        <v>27</v>
      </c>
    </row>
    <row r="2184" spans="1:12">
      <c r="A2184" s="186" t="str">
        <f>B2184&amp;"_"&amp;COUNTIF($B$2:B2184,B2184)</f>
        <v>3259_1</v>
      </c>
      <c r="B2184" s="195">
        <v>3259</v>
      </c>
      <c r="F2184" s="189">
        <v>8</v>
      </c>
      <c r="G2184" s="197" t="s">
        <v>359</v>
      </c>
      <c r="I2184" s="200"/>
    </row>
    <row r="2185" spans="1:12">
      <c r="A2185" s="186" t="str">
        <f>B2185&amp;"_"&amp;COUNTIF($B$2:B2185,B2185)</f>
        <v>3259_2</v>
      </c>
      <c r="B2185" s="195">
        <v>3259</v>
      </c>
      <c r="C2185" s="195">
        <v>7</v>
      </c>
      <c r="F2185" s="189">
        <v>3</v>
      </c>
      <c r="G2185" s="197" t="s">
        <v>358</v>
      </c>
      <c r="H2185" s="195">
        <v>1</v>
      </c>
      <c r="I2185" s="200"/>
      <c r="J2185" s="191">
        <v>40224</v>
      </c>
      <c r="K2185" s="195" t="s">
        <v>33</v>
      </c>
      <c r="L2185" s="195" t="s">
        <v>74</v>
      </c>
    </row>
    <row r="2186" spans="1:12">
      <c r="A2186" s="186" t="str">
        <f>B2186&amp;"_"&amp;COUNTIF($B$2:B2186,B2186)</f>
        <v>3260_1</v>
      </c>
      <c r="B2186" s="195">
        <v>3260</v>
      </c>
      <c r="F2186" s="189">
        <v>1</v>
      </c>
      <c r="G2186" s="197" t="s">
        <v>1013</v>
      </c>
    </row>
    <row r="2187" spans="1:12">
      <c r="A2187" s="186" t="str">
        <f>B2187&amp;"_"&amp;COUNTIF($B$2:B2187,B2187)</f>
        <v>3260_2</v>
      </c>
      <c r="B2187" s="195">
        <v>3260</v>
      </c>
      <c r="C2187" s="195">
        <v>26</v>
      </c>
      <c r="D2187" s="195">
        <v>16722</v>
      </c>
      <c r="F2187" s="189">
        <v>3</v>
      </c>
      <c r="G2187" s="197" t="s">
        <v>1014</v>
      </c>
      <c r="H2187" s="195">
        <v>1</v>
      </c>
      <c r="J2187" s="191">
        <v>40225</v>
      </c>
      <c r="K2187" s="195" t="s">
        <v>27</v>
      </c>
    </row>
    <row r="2188" spans="1:12">
      <c r="A2188" s="186" t="str">
        <f>B2188&amp;"_"&amp;COUNTIF($B$2:B2188,B2188)</f>
        <v>3261_1</v>
      </c>
      <c r="B2188" s="195">
        <v>3261</v>
      </c>
      <c r="C2188" s="195">
        <v>5</v>
      </c>
      <c r="D2188" s="195" t="s">
        <v>1015</v>
      </c>
      <c r="F2188" s="189">
        <v>17</v>
      </c>
      <c r="G2188" s="197" t="s">
        <v>1016</v>
      </c>
      <c r="H2188" s="195">
        <v>6</v>
      </c>
      <c r="J2188" s="191">
        <v>40226</v>
      </c>
      <c r="K2188" s="195" t="s">
        <v>27</v>
      </c>
    </row>
    <row r="2189" spans="1:12">
      <c r="A2189" s="186" t="str">
        <f>B2189&amp;"_"&amp;COUNTIF($B$2:B2189,B2189)</f>
        <v>3262_1</v>
      </c>
      <c r="B2189" s="195">
        <v>3262</v>
      </c>
      <c r="F2189" s="189">
        <v>5</v>
      </c>
      <c r="G2189" s="197" t="s">
        <v>1017</v>
      </c>
    </row>
    <row r="2190" spans="1:12">
      <c r="A2190" s="186" t="str">
        <f>B2190&amp;"_"&amp;COUNTIF($B$2:B2190,B2190)</f>
        <v>3262_2</v>
      </c>
      <c r="B2190" s="195">
        <v>3262</v>
      </c>
      <c r="C2190" s="195">
        <v>1</v>
      </c>
      <c r="D2190" s="195">
        <v>540028805</v>
      </c>
      <c r="F2190" s="189">
        <v>51</v>
      </c>
      <c r="G2190" s="197" t="s">
        <v>1018</v>
      </c>
      <c r="J2190" s="191">
        <v>40226</v>
      </c>
      <c r="K2190" s="195" t="s">
        <v>27</v>
      </c>
    </row>
    <row r="2191" spans="1:12">
      <c r="A2191" s="186" t="str">
        <f>B2191&amp;"_"&amp;COUNTIF($B$2:B2191,B2191)</f>
        <v>3263_1</v>
      </c>
      <c r="B2191" s="195">
        <v>3263</v>
      </c>
      <c r="F2191" s="189">
        <v>7</v>
      </c>
      <c r="G2191" s="197" t="s">
        <v>359</v>
      </c>
      <c r="I2191" s="200"/>
    </row>
    <row r="2192" spans="1:12">
      <c r="A2192" s="186" t="str">
        <f>B2192&amp;"_"&amp;COUNTIF($B$2:B2192,B2192)</f>
        <v>3263_2</v>
      </c>
      <c r="B2192" s="195">
        <v>3263</v>
      </c>
      <c r="C2192" s="195">
        <v>7</v>
      </c>
      <c r="F2192" s="189">
        <v>1</v>
      </c>
      <c r="G2192" s="197" t="s">
        <v>358</v>
      </c>
      <c r="H2192" s="195">
        <v>1</v>
      </c>
      <c r="I2192" s="200"/>
      <c r="J2192" s="191">
        <v>40224</v>
      </c>
      <c r="K2192" s="195" t="s">
        <v>33</v>
      </c>
      <c r="L2192" s="195" t="s">
        <v>74</v>
      </c>
    </row>
    <row r="2193" spans="1:11">
      <c r="A2193" s="186" t="str">
        <f>B2193&amp;"_"&amp;COUNTIF($B$2:B2193,B2193)</f>
        <v>3264_1</v>
      </c>
      <c r="B2193" s="195">
        <v>3264</v>
      </c>
      <c r="C2193" s="195">
        <v>3</v>
      </c>
      <c r="D2193" s="195">
        <v>340063185</v>
      </c>
      <c r="F2193" s="189">
        <v>6</v>
      </c>
      <c r="G2193" s="197" t="s">
        <v>1019</v>
      </c>
      <c r="H2193" s="195">
        <v>2</v>
      </c>
      <c r="I2193" s="195">
        <v>10500</v>
      </c>
      <c r="J2193" s="191">
        <v>40231</v>
      </c>
      <c r="K2193" s="195" t="s">
        <v>27</v>
      </c>
    </row>
    <row r="2194" spans="1:11">
      <c r="A2194" s="186" t="str">
        <f>B2194&amp;"_"&amp;COUNTIF($B$2:B2194,B2194)</f>
        <v>3265_1</v>
      </c>
      <c r="B2194" s="195">
        <v>3265</v>
      </c>
      <c r="E2194" s="187" t="s">
        <v>19</v>
      </c>
      <c r="F2194" s="189">
        <v>4</v>
      </c>
      <c r="G2194" s="190" t="s">
        <v>941</v>
      </c>
    </row>
    <row r="2195" spans="1:11">
      <c r="A2195" s="186" t="str">
        <f>B2195&amp;"_"&amp;COUNTIF($B$2:B2195,B2195)</f>
        <v>3265_2</v>
      </c>
      <c r="B2195" s="195">
        <v>3265</v>
      </c>
      <c r="C2195" s="195">
        <v>1</v>
      </c>
      <c r="D2195" s="195">
        <v>540026699</v>
      </c>
      <c r="E2195" s="187" t="s">
        <v>22</v>
      </c>
      <c r="F2195" s="189">
        <v>4</v>
      </c>
      <c r="G2195" s="190" t="s">
        <v>942</v>
      </c>
      <c r="H2195" s="195">
        <v>2</v>
      </c>
      <c r="I2195" s="200"/>
      <c r="J2195" s="191">
        <v>40231</v>
      </c>
      <c r="K2195" s="195" t="s">
        <v>27</v>
      </c>
    </row>
    <row r="2196" spans="1:11">
      <c r="A2196" s="186" t="str">
        <f>B2196&amp;"_"&amp;COUNTIF($B$2:B2196,B2196)</f>
        <v>3266_1</v>
      </c>
      <c r="B2196" s="195">
        <v>3266</v>
      </c>
      <c r="E2196" s="187" t="s">
        <v>39</v>
      </c>
      <c r="F2196" s="189">
        <v>4</v>
      </c>
      <c r="G2196" s="190" t="s">
        <v>939</v>
      </c>
    </row>
    <row r="2197" spans="1:11">
      <c r="A2197" s="186" t="str">
        <f>B2197&amp;"_"&amp;COUNTIF($B$2:B2197,B2197)</f>
        <v>3266_2</v>
      </c>
      <c r="B2197" s="195">
        <v>3266</v>
      </c>
      <c r="C2197" s="195">
        <v>1</v>
      </c>
      <c r="D2197" s="195">
        <v>540028907</v>
      </c>
      <c r="E2197" s="187" t="s">
        <v>41</v>
      </c>
      <c r="F2197" s="189">
        <v>4</v>
      </c>
      <c r="G2197" s="190" t="s">
        <v>940</v>
      </c>
      <c r="H2197" s="195">
        <v>2</v>
      </c>
      <c r="J2197" s="191">
        <v>40231</v>
      </c>
      <c r="K2197" s="195" t="s">
        <v>27</v>
      </c>
    </row>
    <row r="2198" spans="1:11">
      <c r="A2198" s="186" t="str">
        <f>B2198&amp;"_"&amp;COUNTIF($B$2:B2198,B2198)</f>
        <v>3267_1</v>
      </c>
      <c r="B2198" s="195">
        <v>3267</v>
      </c>
      <c r="F2198" s="189">
        <v>23</v>
      </c>
      <c r="G2198" s="197" t="s">
        <v>1020</v>
      </c>
    </row>
    <row r="2199" spans="1:11">
      <c r="A2199" s="186" t="str">
        <f>B2199&amp;"_"&amp;COUNTIF($B$2:B2199,B2199)</f>
        <v>3267_2</v>
      </c>
      <c r="B2199" s="195">
        <v>3267</v>
      </c>
      <c r="F2199" s="189">
        <v>10</v>
      </c>
      <c r="G2199" s="197" t="s">
        <v>803</v>
      </c>
    </row>
    <row r="2200" spans="1:11">
      <c r="A2200" s="186" t="str">
        <f>B2200&amp;"_"&amp;COUNTIF($B$2:B2200,B2200)</f>
        <v>3267_3</v>
      </c>
      <c r="B2200" s="195">
        <v>3267</v>
      </c>
      <c r="F2200" s="189">
        <v>2</v>
      </c>
      <c r="G2200" s="197" t="s">
        <v>1021</v>
      </c>
    </row>
    <row r="2201" spans="1:11">
      <c r="A2201" s="186" t="str">
        <f>B2201&amp;"_"&amp;COUNTIF($B$2:B2201,B2201)</f>
        <v>3267_4</v>
      </c>
      <c r="B2201" s="195">
        <v>3267</v>
      </c>
      <c r="F2201" s="189">
        <v>2500</v>
      </c>
      <c r="G2201" s="197" t="s">
        <v>173</v>
      </c>
    </row>
    <row r="2202" spans="1:11">
      <c r="A2202" s="186" t="str">
        <f>B2202&amp;"_"&amp;COUNTIF($B$2:B2202,B2202)</f>
        <v>3267_5</v>
      </c>
      <c r="B2202" s="195">
        <v>3267</v>
      </c>
      <c r="C2202" s="195">
        <v>18</v>
      </c>
      <c r="D2202" s="195" t="s">
        <v>1022</v>
      </c>
      <c r="F2202" s="189">
        <v>8</v>
      </c>
      <c r="G2202" s="197" t="s">
        <v>1023</v>
      </c>
      <c r="H2202" s="195">
        <v>7</v>
      </c>
      <c r="J2202" s="191">
        <v>40232</v>
      </c>
      <c r="K2202" s="195" t="s">
        <v>27</v>
      </c>
    </row>
    <row r="2203" spans="1:11">
      <c r="A2203" s="186" t="str">
        <f>B2203&amp;"_"&amp;COUNTIF($B$2:B2203,B2203)</f>
        <v>3268_1</v>
      </c>
      <c r="B2203" s="195">
        <v>3268</v>
      </c>
      <c r="C2203" s="195">
        <v>1</v>
      </c>
      <c r="D2203" s="195" t="s">
        <v>1024</v>
      </c>
      <c r="E2203" s="187" t="s">
        <v>62</v>
      </c>
      <c r="F2203" s="189">
        <v>328</v>
      </c>
      <c r="G2203" s="190" t="s">
        <v>63</v>
      </c>
      <c r="H2203" s="195">
        <v>2</v>
      </c>
      <c r="J2203" s="191">
        <v>40234</v>
      </c>
      <c r="K2203" s="195" t="s">
        <v>27</v>
      </c>
    </row>
    <row r="2204" spans="1:11">
      <c r="A2204" s="186" t="str">
        <f>B2204&amp;"_"&amp;COUNTIF($B$2:B2204,B2204)</f>
        <v>3269_1</v>
      </c>
      <c r="B2204" s="195">
        <v>3269</v>
      </c>
      <c r="C2204" s="195">
        <v>1</v>
      </c>
      <c r="D2204" s="195">
        <v>540028516</v>
      </c>
      <c r="F2204" s="189">
        <v>60</v>
      </c>
      <c r="G2204" s="197" t="s">
        <v>57</v>
      </c>
      <c r="H2204" s="195">
        <v>1</v>
      </c>
      <c r="J2204" s="191">
        <v>40234</v>
      </c>
      <c r="K2204" s="195" t="s">
        <v>27</v>
      </c>
    </row>
    <row r="2205" spans="1:11">
      <c r="A2205" s="186" t="str">
        <f>B2205&amp;"_"&amp;COUNTIF($B$2:B2205,B2205)</f>
        <v>3270_1</v>
      </c>
      <c r="B2205" s="195">
        <v>3270</v>
      </c>
      <c r="C2205" s="195">
        <v>1</v>
      </c>
      <c r="D2205" s="195">
        <v>540028929</v>
      </c>
      <c r="F2205" s="189">
        <v>90</v>
      </c>
      <c r="G2205" s="197" t="s">
        <v>1025</v>
      </c>
      <c r="H2205" s="195">
        <v>2</v>
      </c>
      <c r="J2205" s="191">
        <v>40234</v>
      </c>
      <c r="K2205" s="195" t="s">
        <v>27</v>
      </c>
    </row>
    <row r="2206" spans="1:11">
      <c r="A2206" s="186" t="str">
        <f>B2206&amp;"_"&amp;COUNTIF($B$2:B2206,B2206)</f>
        <v>3271_1</v>
      </c>
      <c r="B2206" s="195">
        <v>3271</v>
      </c>
      <c r="C2206" s="195">
        <v>1</v>
      </c>
      <c r="D2206" s="195">
        <v>540025718</v>
      </c>
      <c r="F2206" s="189">
        <v>96</v>
      </c>
      <c r="G2206" s="197" t="s">
        <v>958</v>
      </c>
      <c r="H2206" s="195">
        <v>2</v>
      </c>
      <c r="J2206" s="191">
        <v>40234</v>
      </c>
      <c r="K2206" s="195" t="s">
        <v>27</v>
      </c>
    </row>
    <row r="2207" spans="1:11">
      <c r="A2207" s="186" t="str">
        <f>B2207&amp;"_"&amp;COUNTIF($B$2:B2207,B2207)</f>
        <v>3272_1</v>
      </c>
      <c r="B2207" s="195">
        <v>3272</v>
      </c>
      <c r="E2207" s="187" t="s">
        <v>19</v>
      </c>
      <c r="F2207" s="189">
        <v>2</v>
      </c>
      <c r="G2207" s="190" t="s">
        <v>941</v>
      </c>
    </row>
    <row r="2208" spans="1:11">
      <c r="A2208" s="186" t="str">
        <f>B2208&amp;"_"&amp;COUNTIF($B$2:B2208,B2208)</f>
        <v>3272_2</v>
      </c>
      <c r="B2208" s="195">
        <v>3272</v>
      </c>
      <c r="C2208" s="195">
        <v>1</v>
      </c>
      <c r="D2208" s="195">
        <v>540026699</v>
      </c>
      <c r="E2208" s="187" t="s">
        <v>22</v>
      </c>
      <c r="F2208" s="189">
        <v>2</v>
      </c>
      <c r="G2208" s="190" t="s">
        <v>942</v>
      </c>
      <c r="H2208" s="195">
        <v>1</v>
      </c>
      <c r="I2208" s="200"/>
      <c r="J2208" s="191">
        <v>40234</v>
      </c>
      <c r="K2208" s="195" t="s">
        <v>27</v>
      </c>
    </row>
    <row r="2209" spans="1:12">
      <c r="A2209" s="186" t="str">
        <f>B2209&amp;"_"&amp;COUNTIF($B$2:B2209,B2209)</f>
        <v>3273_1</v>
      </c>
      <c r="B2209" s="195">
        <v>3273</v>
      </c>
      <c r="E2209" s="187" t="s">
        <v>19</v>
      </c>
      <c r="F2209" s="189">
        <v>2</v>
      </c>
      <c r="G2209" s="190" t="s">
        <v>941</v>
      </c>
      <c r="I2209" s="200"/>
    </row>
    <row r="2210" spans="1:12">
      <c r="A2210" s="186" t="str">
        <f>B2210&amp;"_"&amp;COUNTIF($B$2:B2210,B2210)</f>
        <v>3273_2</v>
      </c>
      <c r="B2210" s="195">
        <v>3273</v>
      </c>
      <c r="E2210" s="187" t="s">
        <v>22</v>
      </c>
      <c r="F2210" s="189">
        <v>2</v>
      </c>
      <c r="G2210" s="190" t="s">
        <v>942</v>
      </c>
      <c r="I2210" s="200"/>
    </row>
    <row r="2211" spans="1:12">
      <c r="A2211" s="186" t="str">
        <f>B2211&amp;"_"&amp;COUNTIF($B$2:B2211,B2211)</f>
        <v>3273_3</v>
      </c>
      <c r="B2211" s="195">
        <v>3273</v>
      </c>
      <c r="E2211" s="187" t="s">
        <v>39</v>
      </c>
      <c r="F2211" s="189">
        <v>2</v>
      </c>
      <c r="G2211" s="190" t="s">
        <v>939</v>
      </c>
    </row>
    <row r="2212" spans="1:12">
      <c r="A2212" s="186" t="str">
        <f>B2212&amp;"_"&amp;COUNTIF($B$2:B2212,B2212)</f>
        <v>3273_4</v>
      </c>
      <c r="B2212" s="195">
        <v>3273</v>
      </c>
      <c r="C2212" s="195">
        <v>1</v>
      </c>
      <c r="D2212" s="195">
        <v>540028907</v>
      </c>
      <c r="E2212" s="187" t="s">
        <v>41</v>
      </c>
      <c r="F2212" s="189">
        <v>2</v>
      </c>
      <c r="G2212" s="190" t="s">
        <v>940</v>
      </c>
      <c r="H2212" s="195">
        <v>2</v>
      </c>
      <c r="J2212" s="191">
        <v>40234</v>
      </c>
      <c r="K2212" s="195" t="s">
        <v>27</v>
      </c>
    </row>
    <row r="2213" spans="1:12">
      <c r="A2213" s="186" t="str">
        <f>B2213&amp;"_"&amp;COUNTIF($B$2:B2213,B2213)</f>
        <v>3274_1</v>
      </c>
      <c r="B2213" s="195">
        <v>3274</v>
      </c>
      <c r="F2213" s="189">
        <v>40</v>
      </c>
      <c r="G2213" s="197" t="s">
        <v>866</v>
      </c>
    </row>
    <row r="2214" spans="1:12">
      <c r="A2214" s="186" t="str">
        <f>B2214&amp;"_"&amp;COUNTIF($B$2:B2214,B2214)</f>
        <v>3274_2</v>
      </c>
      <c r="B2214" s="195">
        <v>3274</v>
      </c>
      <c r="C2214" s="195">
        <v>26</v>
      </c>
      <c r="D2214" s="195" t="s">
        <v>863</v>
      </c>
      <c r="F2214" s="189">
        <v>36</v>
      </c>
      <c r="G2214" s="197" t="s">
        <v>867</v>
      </c>
      <c r="J2214" s="191">
        <v>40237</v>
      </c>
      <c r="K2214" s="195" t="s">
        <v>27</v>
      </c>
    </row>
    <row r="2215" spans="1:12">
      <c r="A2215" s="186" t="str">
        <f>B2215&amp;"_"&amp;COUNTIF($B$2:B2215,B2215)</f>
        <v>3275_1</v>
      </c>
      <c r="B2215" s="195">
        <v>3275</v>
      </c>
      <c r="F2215" s="189">
        <v>12</v>
      </c>
      <c r="G2215" s="197" t="s">
        <v>359</v>
      </c>
      <c r="I2215" s="200"/>
    </row>
    <row r="2216" spans="1:12">
      <c r="A2216" s="186" t="str">
        <f>B2216&amp;"_"&amp;COUNTIF($B$2:B2216,B2216)</f>
        <v>3275_2</v>
      </c>
      <c r="B2216" s="195">
        <v>3275</v>
      </c>
      <c r="C2216" s="195">
        <v>7</v>
      </c>
      <c r="F2216" s="189">
        <v>0</v>
      </c>
      <c r="G2216" s="197" t="s">
        <v>358</v>
      </c>
      <c r="H2216" s="195">
        <v>1</v>
      </c>
      <c r="I2216" s="200"/>
      <c r="J2216" s="191">
        <v>40239</v>
      </c>
      <c r="K2216" s="195" t="s">
        <v>33</v>
      </c>
      <c r="L2216" s="195" t="s">
        <v>74</v>
      </c>
    </row>
    <row r="2217" spans="1:12">
      <c r="A2217" s="186" t="str">
        <f>B2217&amp;"_"&amp;COUNTIF($B$2:B2217,B2217)</f>
        <v>3276_1</v>
      </c>
      <c r="B2217" s="195">
        <v>3276</v>
      </c>
      <c r="E2217" s="195">
        <v>32999</v>
      </c>
      <c r="F2217" s="189">
        <v>30</v>
      </c>
      <c r="G2217" s="197" t="s">
        <v>579</v>
      </c>
      <c r="I2217" s="200"/>
    </row>
    <row r="2218" spans="1:12">
      <c r="A2218" s="186" t="str">
        <f>B2218&amp;"_"&amp;COUNTIF($B$2:B2218,B2218)</f>
        <v>3276_2</v>
      </c>
      <c r="B2218" s="195">
        <v>3276</v>
      </c>
      <c r="C2218" s="195">
        <v>4</v>
      </c>
      <c r="D2218" s="195">
        <v>4500183551</v>
      </c>
      <c r="E2218" s="195">
        <v>33990</v>
      </c>
      <c r="F2218" s="189">
        <v>30</v>
      </c>
      <c r="G2218" s="197" t="s">
        <v>580</v>
      </c>
      <c r="H2218" s="195">
        <v>5</v>
      </c>
      <c r="I2218" s="200">
        <v>46500</v>
      </c>
      <c r="J2218" s="191">
        <v>40240</v>
      </c>
      <c r="K2218" s="195" t="s">
        <v>564</v>
      </c>
      <c r="L2218" s="195" t="s">
        <v>74</v>
      </c>
    </row>
    <row r="2219" spans="1:12">
      <c r="A2219" s="186" t="str">
        <f>B2219&amp;"_"&amp;COUNTIF($B$2:B2219,B2219)</f>
        <v>3277_1</v>
      </c>
      <c r="B2219" s="195">
        <v>3277</v>
      </c>
      <c r="E2219" s="187" t="s">
        <v>19</v>
      </c>
      <c r="F2219" s="189">
        <v>4</v>
      </c>
      <c r="G2219" s="190" t="s">
        <v>941</v>
      </c>
      <c r="I2219" s="200"/>
    </row>
    <row r="2220" spans="1:12">
      <c r="A2220" s="186" t="str">
        <f>B2220&amp;"_"&amp;COUNTIF($B$2:B2220,B2220)</f>
        <v>3277_2</v>
      </c>
      <c r="B2220" s="195">
        <v>3277</v>
      </c>
      <c r="E2220" s="187" t="s">
        <v>22</v>
      </c>
      <c r="F2220" s="189">
        <v>4</v>
      </c>
      <c r="G2220" s="190" t="s">
        <v>942</v>
      </c>
      <c r="I2220" s="200"/>
    </row>
    <row r="2221" spans="1:12">
      <c r="A2221" s="186" t="str">
        <f>B2221&amp;"_"&amp;COUNTIF($B$2:B2221,B2221)</f>
        <v>3277_3</v>
      </c>
      <c r="B2221" s="195">
        <v>3277</v>
      </c>
      <c r="E2221" s="187" t="s">
        <v>39</v>
      </c>
      <c r="F2221" s="189">
        <v>4</v>
      </c>
      <c r="G2221" s="190" t="s">
        <v>939</v>
      </c>
    </row>
    <row r="2222" spans="1:12">
      <c r="A2222" s="186" t="str">
        <f>B2222&amp;"_"&amp;COUNTIF($B$2:B2222,B2222)</f>
        <v>3277_4</v>
      </c>
      <c r="B2222" s="195">
        <v>3277</v>
      </c>
      <c r="C2222" s="195">
        <v>1</v>
      </c>
      <c r="D2222" s="195">
        <v>540028907</v>
      </c>
      <c r="E2222" s="187" t="s">
        <v>41</v>
      </c>
      <c r="F2222" s="189">
        <v>4</v>
      </c>
      <c r="G2222" s="190" t="s">
        <v>940</v>
      </c>
      <c r="H2222" s="195">
        <v>4</v>
      </c>
      <c r="J2222" s="191">
        <v>40241</v>
      </c>
      <c r="K2222" s="195" t="s">
        <v>27</v>
      </c>
    </row>
    <row r="2223" spans="1:12">
      <c r="A2223" s="186" t="str">
        <f>B2223&amp;"_"&amp;COUNTIF($B$2:B2223,B2223)</f>
        <v>3278_1</v>
      </c>
      <c r="B2223" s="195">
        <v>3278</v>
      </c>
      <c r="C2223" s="195">
        <v>1</v>
      </c>
      <c r="D2223" s="195">
        <v>540028516</v>
      </c>
      <c r="F2223" s="189">
        <v>60</v>
      </c>
      <c r="G2223" s="197" t="s">
        <v>57</v>
      </c>
      <c r="H2223" s="195">
        <v>1</v>
      </c>
      <c r="J2223" s="191">
        <v>40241</v>
      </c>
      <c r="K2223" s="195" t="s">
        <v>27</v>
      </c>
    </row>
    <row r="2224" spans="1:12">
      <c r="A2224" s="186" t="str">
        <f>B2224&amp;"_"&amp;COUNTIF($B$2:B2224,B2224)</f>
        <v>3279_1</v>
      </c>
      <c r="B2224" s="195">
        <v>3279</v>
      </c>
      <c r="F2224" s="189">
        <v>1</v>
      </c>
      <c r="G2224" s="197" t="s">
        <v>824</v>
      </c>
    </row>
    <row r="2225" spans="1:11">
      <c r="A2225" s="186" t="str">
        <f>B2225&amp;"_"&amp;COUNTIF($B$2:B2225,B2225)</f>
        <v>3279_2</v>
      </c>
      <c r="B2225" s="195">
        <v>3279</v>
      </c>
      <c r="F2225" s="189">
        <v>1</v>
      </c>
      <c r="G2225" s="197" t="s">
        <v>825</v>
      </c>
    </row>
    <row r="2226" spans="1:11">
      <c r="A2226" s="186" t="str">
        <f>B2226&amp;"_"&amp;COUNTIF($B$2:B2226,B2226)</f>
        <v>3279_3</v>
      </c>
      <c r="B2226" s="195">
        <v>3279</v>
      </c>
      <c r="F2226" s="189">
        <v>1</v>
      </c>
      <c r="G2226" s="197" t="s">
        <v>826</v>
      </c>
    </row>
    <row r="2227" spans="1:11">
      <c r="A2227" s="186" t="str">
        <f>B2227&amp;"_"&amp;COUNTIF($B$2:B2227,B2227)</f>
        <v>3279_4</v>
      </c>
      <c r="B2227" s="195">
        <v>3279</v>
      </c>
      <c r="F2227" s="189">
        <v>4</v>
      </c>
      <c r="G2227" s="197" t="s">
        <v>827</v>
      </c>
    </row>
    <row r="2228" spans="1:11">
      <c r="A2228" s="186" t="str">
        <f>B2228&amp;"_"&amp;COUNTIF($B$2:B2228,B2228)</f>
        <v>3279_5</v>
      </c>
      <c r="B2228" s="195">
        <v>3279</v>
      </c>
      <c r="C2228" s="195">
        <v>18</v>
      </c>
      <c r="D2228" s="195" t="s">
        <v>1026</v>
      </c>
      <c r="F2228" s="189">
        <v>1</v>
      </c>
      <c r="G2228" s="197" t="s">
        <v>828</v>
      </c>
      <c r="J2228" s="191">
        <v>40242</v>
      </c>
      <c r="K2228" s="195" t="s">
        <v>27</v>
      </c>
    </row>
    <row r="2229" spans="1:11">
      <c r="A2229" s="186" t="str">
        <f>B2229&amp;"_"&amp;COUNTIF($B$2:B2229,B2229)</f>
        <v>3280_1</v>
      </c>
      <c r="B2229" s="195">
        <v>3280</v>
      </c>
      <c r="F2229" s="189">
        <v>20</v>
      </c>
      <c r="G2229" s="197" t="s">
        <v>854</v>
      </c>
    </row>
    <row r="2230" spans="1:11">
      <c r="A2230" s="186" t="str">
        <f>B2230&amp;"_"&amp;COUNTIF($B$2:B2230,B2230)</f>
        <v>3280_2</v>
      </c>
      <c r="B2230" s="195">
        <v>3280</v>
      </c>
      <c r="F2230" s="189">
        <v>26</v>
      </c>
      <c r="G2230" s="197" t="s">
        <v>855</v>
      </c>
    </row>
    <row r="2231" spans="1:11">
      <c r="A2231" s="186" t="str">
        <f>B2231&amp;"_"&amp;COUNTIF($B$2:B2231,B2231)</f>
        <v>3280_3</v>
      </c>
      <c r="B2231" s="195">
        <v>3280</v>
      </c>
      <c r="E2231" s="197"/>
      <c r="F2231" s="189">
        <v>7</v>
      </c>
      <c r="G2231" s="197" t="s">
        <v>995</v>
      </c>
    </row>
    <row r="2232" spans="1:11">
      <c r="A2232" s="186" t="str">
        <f>B2232&amp;"_"&amp;COUNTIF($B$2:B2232,B2232)</f>
        <v>3280_4</v>
      </c>
      <c r="B2232" s="195">
        <v>3280</v>
      </c>
      <c r="F2232" s="189">
        <v>200</v>
      </c>
      <c r="G2232" s="197" t="s">
        <v>856</v>
      </c>
    </row>
    <row r="2233" spans="1:11">
      <c r="A2233" s="186" t="str">
        <f>B2233&amp;"_"&amp;COUNTIF($B$2:B2233,B2233)</f>
        <v>3280_5</v>
      </c>
      <c r="B2233" s="195">
        <v>3280</v>
      </c>
      <c r="F2233" s="189">
        <v>216</v>
      </c>
      <c r="G2233" s="197" t="s">
        <v>829</v>
      </c>
    </row>
    <row r="2234" spans="1:11">
      <c r="A2234" s="186" t="str">
        <f>B2234&amp;"_"&amp;COUNTIF($B$2:B2234,B2234)</f>
        <v>3280_6</v>
      </c>
      <c r="B2234" s="195">
        <v>3280</v>
      </c>
      <c r="F2234" s="189">
        <v>22</v>
      </c>
      <c r="G2234" s="197" t="s">
        <v>830</v>
      </c>
    </row>
    <row r="2235" spans="1:11">
      <c r="A2235" s="186" t="str">
        <f>B2235&amp;"_"&amp;COUNTIF($B$2:B2235,B2235)</f>
        <v>3280_7</v>
      </c>
      <c r="B2235" s="195">
        <v>3280</v>
      </c>
      <c r="F2235" s="189">
        <v>60</v>
      </c>
      <c r="G2235" s="197" t="s">
        <v>831</v>
      </c>
    </row>
    <row r="2236" spans="1:11">
      <c r="A2236" s="186" t="str">
        <f>B2236&amp;"_"&amp;COUNTIF($B$2:B2236,B2236)</f>
        <v>3280_8</v>
      </c>
      <c r="B2236" s="195">
        <v>3280</v>
      </c>
      <c r="F2236" s="189">
        <v>145</v>
      </c>
      <c r="G2236" s="197" t="s">
        <v>832</v>
      </c>
    </row>
    <row r="2237" spans="1:11">
      <c r="A2237" s="186" t="str">
        <f>B2237&amp;"_"&amp;COUNTIF($B$2:B2237,B2237)</f>
        <v>3280_9</v>
      </c>
      <c r="B2237" s="195">
        <v>3280</v>
      </c>
      <c r="F2237" s="189">
        <v>50</v>
      </c>
      <c r="G2237" s="197" t="s">
        <v>833</v>
      </c>
    </row>
    <row r="2238" spans="1:11">
      <c r="A2238" s="186" t="str">
        <f>B2238&amp;"_"&amp;COUNTIF($B$2:B2238,B2238)</f>
        <v>3280_10</v>
      </c>
      <c r="B2238" s="195">
        <v>3280</v>
      </c>
      <c r="F2238" s="189">
        <v>10</v>
      </c>
      <c r="G2238" s="197" t="s">
        <v>834</v>
      </c>
    </row>
    <row r="2239" spans="1:11">
      <c r="A2239" s="186" t="str">
        <f>B2239&amp;"_"&amp;COUNTIF($B$2:B2239,B2239)</f>
        <v>3280_11</v>
      </c>
      <c r="B2239" s="195">
        <v>3280</v>
      </c>
      <c r="F2239" s="189">
        <v>80</v>
      </c>
      <c r="G2239" s="197" t="s">
        <v>835</v>
      </c>
    </row>
    <row r="2240" spans="1:11">
      <c r="A2240" s="186" t="str">
        <f>B2240&amp;"_"&amp;COUNTIF($B$2:B2240,B2240)</f>
        <v>3280_12</v>
      </c>
      <c r="B2240" s="195">
        <v>3280</v>
      </c>
      <c r="C2240" s="195">
        <v>18</v>
      </c>
      <c r="D2240" s="195" t="s">
        <v>1026</v>
      </c>
      <c r="F2240" s="189">
        <v>10</v>
      </c>
      <c r="G2240" s="197" t="s">
        <v>837</v>
      </c>
      <c r="J2240" s="191">
        <v>40242</v>
      </c>
      <c r="K2240" s="195" t="s">
        <v>27</v>
      </c>
    </row>
    <row r="2241" spans="1:11">
      <c r="A2241" s="186" t="str">
        <f>B2241&amp;"_"&amp;COUNTIF($B$2:B2241,B2241)</f>
        <v>3281_1</v>
      </c>
      <c r="B2241" s="195">
        <v>3281</v>
      </c>
      <c r="C2241" s="195">
        <v>1</v>
      </c>
      <c r="D2241" s="195">
        <v>540028805</v>
      </c>
      <c r="F2241" s="189">
        <v>51</v>
      </c>
      <c r="G2241" s="197" t="s">
        <v>867</v>
      </c>
      <c r="J2241" s="191">
        <v>40237</v>
      </c>
    </row>
    <row r="2242" spans="1:11">
      <c r="A2242" s="186" t="str">
        <f>B2242&amp;"_"&amp;COUNTIF($B$2:B2242,B2242)</f>
        <v>3282_1</v>
      </c>
      <c r="B2242" s="195">
        <v>3282</v>
      </c>
      <c r="F2242" s="189">
        <v>1</v>
      </c>
      <c r="G2242" s="197" t="s">
        <v>1027</v>
      </c>
      <c r="H2242" s="195">
        <v>1</v>
      </c>
    </row>
    <row r="2243" spans="1:11">
      <c r="A2243" s="186" t="str">
        <f>B2243&amp;"_"&amp;COUNTIF($B$2:B2243,B2243)</f>
        <v>3282_2</v>
      </c>
      <c r="B2243" s="195">
        <v>3282</v>
      </c>
      <c r="F2243" s="189">
        <v>1</v>
      </c>
      <c r="G2243" s="197" t="s">
        <v>1028</v>
      </c>
    </row>
    <row r="2244" spans="1:11">
      <c r="A2244" s="186" t="str">
        <f>B2244&amp;"_"&amp;COUNTIF($B$2:B2244,B2244)</f>
        <v>3282_3</v>
      </c>
      <c r="B2244" s="195">
        <v>3282</v>
      </c>
      <c r="F2244" s="189">
        <v>1</v>
      </c>
      <c r="G2244" s="197" t="s">
        <v>1029</v>
      </c>
    </row>
    <row r="2245" spans="1:11">
      <c r="A2245" s="186" t="str">
        <f>B2245&amp;"_"&amp;COUNTIF($B$2:B2245,B2245)</f>
        <v>3282_4</v>
      </c>
      <c r="B2245" s="195">
        <v>3282</v>
      </c>
      <c r="C2245" s="195">
        <v>26</v>
      </c>
      <c r="D2245" s="195">
        <v>16677</v>
      </c>
      <c r="F2245" s="189">
        <v>1</v>
      </c>
      <c r="G2245" s="197" t="s">
        <v>1030</v>
      </c>
      <c r="J2245" s="191">
        <v>40238</v>
      </c>
      <c r="K2245" s="195" t="s">
        <v>27</v>
      </c>
    </row>
    <row r="2246" spans="1:11">
      <c r="A2246" s="186" t="str">
        <f>B2246&amp;"_"&amp;COUNTIF($B$2:B2246,B2246)</f>
        <v>3283_1</v>
      </c>
      <c r="B2246" s="195">
        <v>3283</v>
      </c>
      <c r="E2246" s="187" t="s">
        <v>19</v>
      </c>
      <c r="F2246" s="189">
        <v>4</v>
      </c>
      <c r="G2246" s="190" t="s">
        <v>941</v>
      </c>
      <c r="I2246" s="200"/>
    </row>
    <row r="2247" spans="1:11">
      <c r="A2247" s="186" t="str">
        <f>B2247&amp;"_"&amp;COUNTIF($B$2:B2247,B2247)</f>
        <v>3283_2</v>
      </c>
      <c r="B2247" s="195">
        <v>3283</v>
      </c>
      <c r="E2247" s="187" t="s">
        <v>22</v>
      </c>
      <c r="F2247" s="189">
        <v>4</v>
      </c>
      <c r="G2247" s="190" t="s">
        <v>942</v>
      </c>
      <c r="I2247" s="200"/>
    </row>
    <row r="2248" spans="1:11">
      <c r="A2248" s="186" t="str">
        <f>B2248&amp;"_"&amp;COUNTIF($B$2:B2248,B2248)</f>
        <v>3283_3</v>
      </c>
      <c r="B2248" s="195">
        <v>3283</v>
      </c>
      <c r="E2248" s="187" t="s">
        <v>39</v>
      </c>
      <c r="F2248" s="189">
        <v>6</v>
      </c>
      <c r="G2248" s="190" t="s">
        <v>939</v>
      </c>
    </row>
    <row r="2249" spans="1:11">
      <c r="A2249" s="186" t="str">
        <f>B2249&amp;"_"&amp;COUNTIF($B$2:B2249,B2249)</f>
        <v>3283_4</v>
      </c>
      <c r="B2249" s="195">
        <v>3283</v>
      </c>
      <c r="C2249" s="195">
        <v>1</v>
      </c>
      <c r="D2249" s="195">
        <v>540028907</v>
      </c>
      <c r="E2249" s="187" t="s">
        <v>41</v>
      </c>
      <c r="F2249" s="189">
        <v>6</v>
      </c>
      <c r="G2249" s="190" t="s">
        <v>940</v>
      </c>
      <c r="H2249" s="195">
        <v>5</v>
      </c>
      <c r="J2249" s="191">
        <v>40247</v>
      </c>
      <c r="K2249" s="195" t="s">
        <v>27</v>
      </c>
    </row>
    <row r="2250" spans="1:11">
      <c r="A2250" s="186" t="str">
        <f>B2250&amp;"_"&amp;COUNTIF($B$2:B2250,B2250)</f>
        <v>3284_1</v>
      </c>
      <c r="B2250" s="195">
        <v>3284</v>
      </c>
      <c r="C2250" s="195">
        <v>1</v>
      </c>
      <c r="D2250" s="195">
        <v>540025718</v>
      </c>
      <c r="F2250" s="189">
        <v>96</v>
      </c>
      <c r="G2250" s="197" t="s">
        <v>958</v>
      </c>
      <c r="H2250" s="195">
        <v>2</v>
      </c>
      <c r="J2250" s="191">
        <v>40247</v>
      </c>
      <c r="K2250" s="195" t="s">
        <v>27</v>
      </c>
    </row>
    <row r="2251" spans="1:11">
      <c r="A2251" s="186" t="str">
        <f>B2251&amp;"_"&amp;COUNTIF($B$2:B2251,B2251)</f>
        <v>3284_2</v>
      </c>
      <c r="B2251" s="195">
        <v>3284</v>
      </c>
      <c r="C2251" s="195">
        <v>38</v>
      </c>
      <c r="D2251" s="195" t="s">
        <v>1031</v>
      </c>
      <c r="F2251" s="189">
        <v>1</v>
      </c>
      <c r="G2251" s="197" t="s">
        <v>1032</v>
      </c>
      <c r="H2251" s="195">
        <v>1</v>
      </c>
      <c r="J2251" s="191">
        <v>40247</v>
      </c>
      <c r="K2251" s="195" t="s">
        <v>27</v>
      </c>
    </row>
    <row r="2252" spans="1:11">
      <c r="A2252" s="186" t="str">
        <f>B2252&amp;"_"&amp;COUNTIF($B$2:B2252,B2252)</f>
        <v>3285_1</v>
      </c>
      <c r="B2252" s="195">
        <v>3285</v>
      </c>
      <c r="E2252" s="187" t="s">
        <v>19</v>
      </c>
      <c r="F2252" s="189">
        <v>2</v>
      </c>
      <c r="G2252" s="190" t="s">
        <v>941</v>
      </c>
      <c r="I2252" s="200"/>
    </row>
    <row r="2253" spans="1:11">
      <c r="A2253" s="186" t="str">
        <f>B2253&amp;"_"&amp;COUNTIF($B$2:B2253,B2253)</f>
        <v>3285_2</v>
      </c>
      <c r="B2253" s="195">
        <v>3285</v>
      </c>
      <c r="E2253" s="187" t="s">
        <v>22</v>
      </c>
      <c r="F2253" s="189">
        <v>2</v>
      </c>
      <c r="G2253" s="190" t="s">
        <v>942</v>
      </c>
      <c r="I2253" s="200"/>
    </row>
    <row r="2254" spans="1:11">
      <c r="A2254" s="186" t="str">
        <f>B2254&amp;"_"&amp;COUNTIF($B$2:B2254,B2254)</f>
        <v>3285_3</v>
      </c>
      <c r="B2254" s="195">
        <v>3285</v>
      </c>
      <c r="E2254" s="187" t="s">
        <v>39</v>
      </c>
      <c r="F2254" s="189">
        <v>2</v>
      </c>
      <c r="G2254" s="190" t="s">
        <v>939</v>
      </c>
    </row>
    <row r="2255" spans="1:11">
      <c r="A2255" s="186" t="str">
        <f>B2255&amp;"_"&amp;COUNTIF($B$2:B2255,B2255)</f>
        <v>3285_4</v>
      </c>
      <c r="B2255" s="195">
        <v>3285</v>
      </c>
      <c r="C2255" s="195">
        <v>1</v>
      </c>
      <c r="D2255" s="195">
        <v>540028907</v>
      </c>
      <c r="E2255" s="187" t="s">
        <v>41</v>
      </c>
      <c r="F2255" s="189">
        <v>2</v>
      </c>
      <c r="G2255" s="190" t="s">
        <v>940</v>
      </c>
      <c r="H2255" s="195">
        <v>2</v>
      </c>
      <c r="J2255" s="191">
        <v>40248</v>
      </c>
      <c r="K2255" s="195" t="s">
        <v>27</v>
      </c>
    </row>
    <row r="2256" spans="1:11">
      <c r="A2256" s="186" t="str">
        <f>B2256&amp;"_"&amp;COUNTIF($B$2:B2256,B2256)</f>
        <v>3286_1</v>
      </c>
      <c r="B2256" s="195">
        <v>3286</v>
      </c>
      <c r="C2256" s="195">
        <v>1</v>
      </c>
      <c r="D2256" s="195" t="s">
        <v>1033</v>
      </c>
      <c r="F2256" s="189">
        <v>2</v>
      </c>
      <c r="G2256" s="197" t="s">
        <v>59</v>
      </c>
      <c r="H2256" s="195">
        <v>2</v>
      </c>
      <c r="J2256" s="191">
        <v>40248</v>
      </c>
      <c r="K2256" s="195" t="s">
        <v>27</v>
      </c>
    </row>
    <row r="2257" spans="1:12">
      <c r="A2257" s="186" t="str">
        <f>B2257&amp;"_"&amp;COUNTIF($B$2:B2257,B2257)</f>
        <v>3287_1</v>
      </c>
      <c r="B2257" s="195">
        <v>3287</v>
      </c>
      <c r="C2257" s="195">
        <v>1</v>
      </c>
      <c r="D2257" s="195">
        <v>540028816</v>
      </c>
      <c r="F2257" s="189">
        <v>40</v>
      </c>
      <c r="G2257" s="197" t="s">
        <v>637</v>
      </c>
      <c r="H2257" s="195">
        <v>1</v>
      </c>
      <c r="J2257" s="191">
        <v>40248</v>
      </c>
      <c r="K2257" s="195" t="s">
        <v>27</v>
      </c>
    </row>
    <row r="2258" spans="1:12">
      <c r="A2258" s="186" t="str">
        <f>B2258&amp;"_"&amp;COUNTIF($B$2:B2258,B2258)</f>
        <v>3288_1</v>
      </c>
      <c r="B2258" s="195">
        <v>3288</v>
      </c>
      <c r="F2258" s="189">
        <v>50</v>
      </c>
      <c r="G2258" s="197" t="s">
        <v>1034</v>
      </c>
    </row>
    <row r="2259" spans="1:12">
      <c r="A2259" s="186" t="str">
        <f>B2259&amp;"_"&amp;COUNTIF($B$2:B2259,B2259)</f>
        <v>3288_2</v>
      </c>
      <c r="B2259" s="195">
        <v>3288</v>
      </c>
      <c r="C2259" s="195">
        <v>11</v>
      </c>
      <c r="F2259" s="189">
        <v>100</v>
      </c>
      <c r="G2259" s="197" t="s">
        <v>1035</v>
      </c>
      <c r="H2259" s="195">
        <v>3</v>
      </c>
      <c r="J2259" s="191">
        <v>40252</v>
      </c>
      <c r="K2259" s="195" t="s">
        <v>27</v>
      </c>
    </row>
    <row r="2260" spans="1:12">
      <c r="A2260" s="186" t="str">
        <f>B2260&amp;"_"&amp;COUNTIF($B$2:B2260,B2260)</f>
        <v>3289_1</v>
      </c>
      <c r="B2260" s="195">
        <v>3289</v>
      </c>
      <c r="C2260" s="195">
        <v>22</v>
      </c>
      <c r="F2260" s="189">
        <v>1</v>
      </c>
      <c r="G2260" s="197" t="s">
        <v>1036</v>
      </c>
      <c r="J2260" s="191">
        <v>40252</v>
      </c>
      <c r="K2260" s="195" t="s">
        <v>27</v>
      </c>
    </row>
    <row r="2261" spans="1:12">
      <c r="A2261" s="186" t="str">
        <f>B2261&amp;"_"&amp;COUNTIF($B$2:B2261,B2261)</f>
        <v>3290_1</v>
      </c>
      <c r="B2261" s="195">
        <v>3290</v>
      </c>
      <c r="E2261" s="187" t="s">
        <v>19</v>
      </c>
      <c r="F2261" s="189">
        <v>8</v>
      </c>
      <c r="G2261" s="190" t="s">
        <v>941</v>
      </c>
      <c r="I2261" s="200"/>
    </row>
    <row r="2262" spans="1:12">
      <c r="A2262" s="186" t="str">
        <f>B2262&amp;"_"&amp;COUNTIF($B$2:B2262,B2262)</f>
        <v>3290_2</v>
      </c>
      <c r="B2262" s="195">
        <v>3290</v>
      </c>
      <c r="E2262" s="187" t="s">
        <v>22</v>
      </c>
      <c r="F2262" s="189">
        <v>8</v>
      </c>
      <c r="G2262" s="190" t="s">
        <v>942</v>
      </c>
      <c r="I2262" s="200"/>
    </row>
    <row r="2263" spans="1:12">
      <c r="A2263" s="186" t="str">
        <f>B2263&amp;"_"&amp;COUNTIF($B$2:B2263,B2263)</f>
        <v>3290_3</v>
      </c>
      <c r="B2263" s="195">
        <v>3290</v>
      </c>
      <c r="E2263" s="187" t="s">
        <v>39</v>
      </c>
      <c r="F2263" s="189">
        <v>4</v>
      </c>
      <c r="G2263" s="190" t="s">
        <v>939</v>
      </c>
    </row>
    <row r="2264" spans="1:12">
      <c r="A2264" s="186" t="str">
        <f>B2264&amp;"_"&amp;COUNTIF($B$2:B2264,B2264)</f>
        <v>3290_4</v>
      </c>
      <c r="B2264" s="195">
        <v>3290</v>
      </c>
      <c r="C2264" s="195">
        <v>1</v>
      </c>
      <c r="D2264" s="195">
        <v>540028907</v>
      </c>
      <c r="E2264" s="187" t="s">
        <v>41</v>
      </c>
      <c r="F2264" s="189">
        <v>4</v>
      </c>
      <c r="G2264" s="190" t="s">
        <v>940</v>
      </c>
      <c r="H2264" s="195">
        <v>6</v>
      </c>
      <c r="J2264" s="191">
        <v>40253</v>
      </c>
      <c r="K2264" s="195" t="s">
        <v>27</v>
      </c>
    </row>
    <row r="2265" spans="1:12">
      <c r="A2265" s="186" t="str">
        <f>B2265&amp;"_"&amp;COUNTIF($B$2:B2265,B2265)</f>
        <v>3291_1</v>
      </c>
      <c r="B2265" s="195">
        <v>3291</v>
      </c>
      <c r="C2265" s="195">
        <v>1</v>
      </c>
      <c r="D2265" s="195">
        <v>540025718</v>
      </c>
      <c r="F2265" s="189">
        <v>48</v>
      </c>
      <c r="G2265" s="197" t="s">
        <v>958</v>
      </c>
      <c r="H2265" s="195">
        <v>1</v>
      </c>
      <c r="J2265" s="191">
        <v>40253</v>
      </c>
      <c r="K2265" s="195" t="s">
        <v>27</v>
      </c>
    </row>
    <row r="2266" spans="1:12">
      <c r="A2266" s="186" t="str">
        <f>B2266&amp;"_"&amp;COUNTIF($B$2:B2266,B2266)</f>
        <v>3292_1</v>
      </c>
      <c r="B2266" s="195">
        <v>3292</v>
      </c>
      <c r="C2266" s="195">
        <v>1</v>
      </c>
      <c r="D2266" s="195" t="s">
        <v>1033</v>
      </c>
      <c r="F2266" s="189">
        <v>2</v>
      </c>
      <c r="G2266" s="197" t="s">
        <v>59</v>
      </c>
      <c r="H2266" s="195">
        <v>2</v>
      </c>
      <c r="J2266" s="191">
        <v>40253</v>
      </c>
      <c r="K2266" s="195" t="s">
        <v>27</v>
      </c>
    </row>
    <row r="2267" spans="1:12">
      <c r="A2267" s="186" t="str">
        <f>B2267&amp;"_"&amp;COUNTIF($B$2:B2267,B2267)</f>
        <v>3293_1</v>
      </c>
      <c r="B2267" s="195">
        <v>3293</v>
      </c>
      <c r="C2267" s="195">
        <v>1</v>
      </c>
      <c r="D2267" s="195" t="s">
        <v>1037</v>
      </c>
      <c r="F2267" s="189">
        <v>1</v>
      </c>
      <c r="G2267" s="197" t="s">
        <v>1038</v>
      </c>
      <c r="H2267" s="195">
        <v>1</v>
      </c>
      <c r="J2267" s="191">
        <v>40253</v>
      </c>
      <c r="K2267" s="195" t="s">
        <v>27</v>
      </c>
    </row>
    <row r="2268" spans="1:12">
      <c r="A2268" s="186" t="str">
        <f>B2268&amp;"_"&amp;COUNTIF($B$2:B2268,B2268)</f>
        <v>3294_1</v>
      </c>
      <c r="B2268" s="195">
        <v>3294</v>
      </c>
      <c r="F2268" s="189">
        <v>5</v>
      </c>
      <c r="G2268" s="197" t="s">
        <v>1039</v>
      </c>
    </row>
    <row r="2269" spans="1:12">
      <c r="A2269" s="186" t="str">
        <f>B2269&amp;"_"&amp;COUNTIF($B$2:B2269,B2269)</f>
        <v>3294_2</v>
      </c>
      <c r="B2269" s="195">
        <v>3294</v>
      </c>
      <c r="C2269" s="195">
        <v>2</v>
      </c>
      <c r="D2269" s="195" t="s">
        <v>1040</v>
      </c>
      <c r="F2269" s="189">
        <v>1</v>
      </c>
      <c r="G2269" s="197" t="s">
        <v>1041</v>
      </c>
      <c r="J2269" s="191" t="s">
        <v>1042</v>
      </c>
      <c r="K2269" s="195" t="s">
        <v>27</v>
      </c>
    </row>
    <row r="2270" spans="1:12">
      <c r="A2270" s="186" t="str">
        <f>B2270&amp;"_"&amp;COUNTIF($B$2:B2270,B2270)</f>
        <v>3295_1</v>
      </c>
      <c r="B2270" s="195">
        <v>3295</v>
      </c>
      <c r="C2270" s="195">
        <v>1</v>
      </c>
      <c r="D2270" s="195">
        <v>540029193</v>
      </c>
      <c r="F2270" s="189">
        <v>120</v>
      </c>
      <c r="G2270" s="197" t="s">
        <v>57</v>
      </c>
      <c r="H2270" s="195">
        <v>2</v>
      </c>
      <c r="J2270" s="191">
        <v>40253</v>
      </c>
      <c r="K2270" s="195" t="s">
        <v>27</v>
      </c>
    </row>
    <row r="2271" spans="1:12">
      <c r="A2271" s="186" t="str">
        <f>B2271&amp;"_"&amp;COUNTIF($B$2:B2271,B2271)</f>
        <v>3296_1</v>
      </c>
      <c r="B2271" s="195">
        <v>3296</v>
      </c>
      <c r="F2271" s="189">
        <v>3</v>
      </c>
      <c r="G2271" s="197" t="s">
        <v>359</v>
      </c>
      <c r="I2271" s="200"/>
    </row>
    <row r="2272" spans="1:12">
      <c r="A2272" s="186" t="str">
        <f>B2272&amp;"_"&amp;COUNTIF($B$2:B2272,B2272)</f>
        <v>3296_2</v>
      </c>
      <c r="B2272" s="195">
        <v>3296</v>
      </c>
      <c r="C2272" s="195">
        <v>7</v>
      </c>
      <c r="F2272" s="189">
        <v>5</v>
      </c>
      <c r="G2272" s="197" t="s">
        <v>358</v>
      </c>
      <c r="H2272" s="195">
        <v>1</v>
      </c>
      <c r="I2272" s="200"/>
      <c r="J2272" s="191">
        <v>40255</v>
      </c>
      <c r="K2272" s="195" t="s">
        <v>27</v>
      </c>
      <c r="L2272" s="195" t="s">
        <v>74</v>
      </c>
    </row>
    <row r="2273" spans="1:13">
      <c r="A2273" s="186" t="str">
        <f>B2273&amp;"_"&amp;COUNTIF($B$2:B2273,B2273)</f>
        <v>3297_1</v>
      </c>
      <c r="B2273" s="195">
        <v>3297</v>
      </c>
      <c r="C2273" s="195">
        <v>37</v>
      </c>
      <c r="D2273" s="195" t="s">
        <v>1043</v>
      </c>
      <c r="F2273" s="189">
        <v>1</v>
      </c>
      <c r="G2273" s="197" t="s">
        <v>1044</v>
      </c>
      <c r="H2273" s="195">
        <v>1</v>
      </c>
      <c r="J2273" s="191">
        <v>40260</v>
      </c>
      <c r="K2273" s="195" t="s">
        <v>789</v>
      </c>
      <c r="M2273" s="192">
        <v>36</v>
      </c>
    </row>
    <row r="2274" spans="1:13">
      <c r="A2274" s="186" t="str">
        <f>B2274&amp;"_"&amp;COUNTIF($B$2:B2274,B2274)</f>
        <v>3298_1</v>
      </c>
      <c r="B2274" s="195">
        <v>3298</v>
      </c>
      <c r="E2274" s="187" t="s">
        <v>19</v>
      </c>
      <c r="F2274" s="189">
        <v>4</v>
      </c>
      <c r="G2274" s="190" t="s">
        <v>941</v>
      </c>
      <c r="I2274" s="200"/>
    </row>
    <row r="2275" spans="1:13">
      <c r="A2275" s="186" t="str">
        <f>B2275&amp;"_"&amp;COUNTIF($B$2:B2275,B2275)</f>
        <v>3298_2</v>
      </c>
      <c r="B2275" s="195">
        <v>3298</v>
      </c>
      <c r="C2275" s="195">
        <v>1</v>
      </c>
      <c r="D2275" s="195">
        <v>540028907</v>
      </c>
      <c r="E2275" s="187" t="s">
        <v>22</v>
      </c>
      <c r="F2275" s="189">
        <v>4</v>
      </c>
      <c r="G2275" s="190" t="s">
        <v>942</v>
      </c>
      <c r="H2275" s="195">
        <v>2</v>
      </c>
      <c r="J2275" s="191">
        <v>40261</v>
      </c>
      <c r="K2275" s="195" t="s">
        <v>27</v>
      </c>
    </row>
    <row r="2276" spans="1:13">
      <c r="A2276" s="186" t="str">
        <f>B2276&amp;"_"&amp;COUNTIF($B$2:B2276,B2276)</f>
        <v>3299_1</v>
      </c>
      <c r="B2276" s="195">
        <v>3299</v>
      </c>
      <c r="C2276" s="195">
        <v>1</v>
      </c>
      <c r="D2276" s="195" t="s">
        <v>1033</v>
      </c>
      <c r="F2276" s="189">
        <v>2</v>
      </c>
      <c r="G2276" s="197" t="s">
        <v>59</v>
      </c>
      <c r="H2276" s="195">
        <v>2</v>
      </c>
      <c r="J2276" s="191">
        <v>40261</v>
      </c>
      <c r="K2276" s="195" t="s">
        <v>27</v>
      </c>
    </row>
    <row r="2277" spans="1:13">
      <c r="A2277" s="186" t="str">
        <f>B2277&amp;"_"&amp;COUNTIF($B$2:B2277,B2277)</f>
        <v>3300_1</v>
      </c>
      <c r="B2277" s="195">
        <v>3300</v>
      </c>
      <c r="F2277" s="189">
        <v>100</v>
      </c>
      <c r="G2277" s="197" t="s">
        <v>1045</v>
      </c>
    </row>
    <row r="2278" spans="1:13">
      <c r="A2278" s="186" t="str">
        <f>B2278&amp;"_"&amp;COUNTIF($B$2:B2278,B2278)</f>
        <v>3300_2</v>
      </c>
      <c r="B2278" s="195">
        <v>3300</v>
      </c>
      <c r="C2278" s="195">
        <v>1</v>
      </c>
      <c r="D2278" s="195">
        <v>540029193</v>
      </c>
      <c r="F2278" s="189">
        <v>60</v>
      </c>
      <c r="G2278" s="197" t="s">
        <v>57</v>
      </c>
      <c r="H2278" s="195">
        <v>2</v>
      </c>
      <c r="J2278" s="191">
        <v>40261</v>
      </c>
      <c r="K2278" s="195" t="s">
        <v>27</v>
      </c>
    </row>
    <row r="2279" spans="1:13">
      <c r="A2279" s="186" t="str">
        <f>B2279&amp;"_"&amp;COUNTIF($B$2:B2279,B2279)</f>
        <v>3301_1</v>
      </c>
      <c r="B2279" s="195">
        <v>3301</v>
      </c>
      <c r="C2279" s="195">
        <v>1</v>
      </c>
      <c r="D2279" s="195">
        <v>540028816</v>
      </c>
      <c r="F2279" s="189">
        <v>40</v>
      </c>
      <c r="G2279" s="197" t="s">
        <v>637</v>
      </c>
      <c r="H2279" s="195">
        <v>1</v>
      </c>
      <c r="J2279" s="191">
        <v>40261</v>
      </c>
      <c r="K2279" s="195" t="s">
        <v>27</v>
      </c>
    </row>
    <row r="2280" spans="1:13">
      <c r="A2280" s="186" t="str">
        <f>B2280&amp;"_"&amp;COUNTIF($B$2:B2280,B2280)</f>
        <v>3302_1</v>
      </c>
      <c r="B2280" s="195">
        <v>3302</v>
      </c>
      <c r="F2280" s="189">
        <v>3</v>
      </c>
      <c r="G2280" s="197" t="s">
        <v>359</v>
      </c>
      <c r="I2280" s="200"/>
    </row>
    <row r="2281" spans="1:13">
      <c r="A2281" s="186" t="str">
        <f>B2281&amp;"_"&amp;COUNTIF($B$2:B2281,B2281)</f>
        <v>3302_2</v>
      </c>
      <c r="B2281" s="195">
        <v>3302</v>
      </c>
      <c r="C2281" s="195">
        <v>7</v>
      </c>
      <c r="F2281" s="189">
        <v>4</v>
      </c>
      <c r="G2281" s="197" t="s">
        <v>358</v>
      </c>
      <c r="H2281" s="195">
        <v>1</v>
      </c>
      <c r="I2281" s="200"/>
      <c r="J2281" s="191">
        <v>40262</v>
      </c>
      <c r="K2281" s="195" t="s">
        <v>27</v>
      </c>
      <c r="L2281" s="195" t="s">
        <v>74</v>
      </c>
    </row>
    <row r="2282" spans="1:13">
      <c r="A2282" s="186" t="str">
        <f>B2282&amp;"_"&amp;COUNTIF($B$2:B2282,B2282)</f>
        <v>3304_1</v>
      </c>
      <c r="B2282" s="195">
        <v>3304</v>
      </c>
      <c r="F2282" s="189">
        <v>64.5</v>
      </c>
      <c r="G2282" s="197" t="s">
        <v>1046</v>
      </c>
    </row>
    <row r="2283" spans="1:13">
      <c r="A2283" s="186" t="str">
        <f>B2283&amp;"_"&amp;COUNTIF($B$2:B2283,B2283)</f>
        <v>3304_2</v>
      </c>
      <c r="B2283" s="195">
        <v>3304</v>
      </c>
      <c r="F2283" s="189">
        <v>1</v>
      </c>
      <c r="G2283" s="197" t="s">
        <v>1047</v>
      </c>
    </row>
    <row r="2284" spans="1:13">
      <c r="A2284" s="186" t="str">
        <f>B2284&amp;"_"&amp;COUNTIF($B$2:B2284,B2284)</f>
        <v>3304_3</v>
      </c>
      <c r="B2284" s="195">
        <v>3304</v>
      </c>
      <c r="F2284" s="189">
        <v>1</v>
      </c>
      <c r="G2284" s="197" t="s">
        <v>1048</v>
      </c>
    </row>
    <row r="2285" spans="1:13">
      <c r="A2285" s="186" t="str">
        <f>B2285&amp;"_"&amp;COUNTIF($B$2:B2285,B2285)</f>
        <v>3304_4</v>
      </c>
      <c r="B2285" s="195">
        <v>3304</v>
      </c>
      <c r="C2285" s="195">
        <v>11</v>
      </c>
      <c r="D2285" s="195" t="s">
        <v>1049</v>
      </c>
      <c r="F2285" s="189">
        <v>2</v>
      </c>
      <c r="G2285" s="197" t="s">
        <v>948</v>
      </c>
      <c r="H2285" s="195">
        <v>1</v>
      </c>
      <c r="I2285" s="200"/>
      <c r="J2285" s="191">
        <v>40262</v>
      </c>
      <c r="K2285" s="195" t="s">
        <v>27</v>
      </c>
    </row>
    <row r="2286" spans="1:13">
      <c r="A2286" s="186" t="str">
        <f>B2286&amp;"_"&amp;COUNTIF($B$2:B2286,B2286)</f>
        <v>3305_1</v>
      </c>
      <c r="B2286" s="195">
        <v>3305</v>
      </c>
      <c r="F2286" s="189">
        <v>1</v>
      </c>
      <c r="G2286" s="197" t="s">
        <v>824</v>
      </c>
    </row>
    <row r="2287" spans="1:13">
      <c r="A2287" s="186" t="str">
        <f>B2287&amp;"_"&amp;COUNTIF($B$2:B2287,B2287)</f>
        <v>3305_2</v>
      </c>
      <c r="B2287" s="195">
        <v>3305</v>
      </c>
      <c r="F2287" s="189">
        <v>1</v>
      </c>
      <c r="G2287" s="197" t="s">
        <v>825</v>
      </c>
    </row>
    <row r="2288" spans="1:13">
      <c r="A2288" s="186" t="str">
        <f>B2288&amp;"_"&amp;COUNTIF($B$2:B2288,B2288)</f>
        <v>3305_3</v>
      </c>
      <c r="B2288" s="195">
        <v>3305</v>
      </c>
      <c r="F2288" s="189">
        <v>1</v>
      </c>
      <c r="G2288" s="197" t="s">
        <v>826</v>
      </c>
    </row>
    <row r="2289" spans="1:11">
      <c r="A2289" s="186" t="str">
        <f>B2289&amp;"_"&amp;COUNTIF($B$2:B2289,B2289)</f>
        <v>3305_4</v>
      </c>
      <c r="B2289" s="195">
        <v>3305</v>
      </c>
      <c r="F2289" s="189">
        <v>4</v>
      </c>
      <c r="G2289" s="197" t="s">
        <v>827</v>
      </c>
    </row>
    <row r="2290" spans="1:11">
      <c r="A2290" s="186" t="str">
        <f>B2290&amp;"_"&amp;COUNTIF($B$2:B2290,B2290)</f>
        <v>3305_5</v>
      </c>
      <c r="B2290" s="195">
        <v>3305</v>
      </c>
      <c r="C2290" s="195">
        <v>18</v>
      </c>
      <c r="D2290" s="195" t="s">
        <v>1050</v>
      </c>
      <c r="F2290" s="189">
        <v>1</v>
      </c>
      <c r="G2290" s="197" t="s">
        <v>828</v>
      </c>
      <c r="J2290" s="191">
        <v>40263</v>
      </c>
      <c r="K2290" s="195" t="s">
        <v>27</v>
      </c>
    </row>
    <row r="2291" spans="1:11">
      <c r="A2291" s="186" t="str">
        <f>B2291&amp;"_"&amp;COUNTIF($B$2:B2291,B2291)</f>
        <v>3306_1</v>
      </c>
      <c r="B2291" s="195">
        <v>3306</v>
      </c>
      <c r="F2291" s="189">
        <v>20</v>
      </c>
      <c r="G2291" s="197" t="s">
        <v>854</v>
      </c>
    </row>
    <row r="2292" spans="1:11">
      <c r="A2292" s="186" t="str">
        <f>B2292&amp;"_"&amp;COUNTIF($B$2:B2292,B2292)</f>
        <v>3306_2</v>
      </c>
      <c r="B2292" s="195">
        <v>3306</v>
      </c>
      <c r="F2292" s="189">
        <v>26</v>
      </c>
      <c r="G2292" s="197" t="s">
        <v>855</v>
      </c>
    </row>
    <row r="2293" spans="1:11">
      <c r="A2293" s="186" t="str">
        <f>B2293&amp;"_"&amp;COUNTIF($B$2:B2293,B2293)</f>
        <v>3306_3</v>
      </c>
      <c r="B2293" s="195">
        <v>3306</v>
      </c>
      <c r="E2293" s="197"/>
      <c r="F2293" s="189">
        <v>7</v>
      </c>
      <c r="G2293" s="197" t="s">
        <v>995</v>
      </c>
    </row>
    <row r="2294" spans="1:11">
      <c r="A2294" s="186" t="str">
        <f>B2294&amp;"_"&amp;COUNTIF($B$2:B2294,B2294)</f>
        <v>3306_4</v>
      </c>
      <c r="B2294" s="195">
        <v>3306</v>
      </c>
      <c r="F2294" s="189">
        <v>200</v>
      </c>
      <c r="G2294" s="197" t="s">
        <v>856</v>
      </c>
    </row>
    <row r="2295" spans="1:11">
      <c r="A2295" s="186" t="str">
        <f>B2295&amp;"_"&amp;COUNTIF($B$2:B2295,B2295)</f>
        <v>3306_5</v>
      </c>
      <c r="B2295" s="195">
        <v>3306</v>
      </c>
      <c r="F2295" s="189">
        <v>216</v>
      </c>
      <c r="G2295" s="197" t="s">
        <v>829</v>
      </c>
    </row>
    <row r="2296" spans="1:11">
      <c r="A2296" s="186" t="str">
        <f>B2296&amp;"_"&amp;COUNTIF($B$2:B2296,B2296)</f>
        <v>3306_6</v>
      </c>
      <c r="B2296" s="195">
        <v>3306</v>
      </c>
      <c r="F2296" s="189">
        <v>22</v>
      </c>
      <c r="G2296" s="197" t="s">
        <v>830</v>
      </c>
    </row>
    <row r="2297" spans="1:11">
      <c r="A2297" s="186" t="str">
        <f>B2297&amp;"_"&amp;COUNTIF($B$2:B2297,B2297)</f>
        <v>3306_7</v>
      </c>
      <c r="B2297" s="195">
        <v>3306</v>
      </c>
      <c r="F2297" s="189">
        <v>60</v>
      </c>
      <c r="G2297" s="197" t="s">
        <v>831</v>
      </c>
    </row>
    <row r="2298" spans="1:11">
      <c r="A2298" s="186" t="str">
        <f>B2298&amp;"_"&amp;COUNTIF($B$2:B2298,B2298)</f>
        <v>3306_8</v>
      </c>
      <c r="B2298" s="195">
        <v>3306</v>
      </c>
      <c r="F2298" s="189">
        <v>145</v>
      </c>
      <c r="G2298" s="197" t="s">
        <v>832</v>
      </c>
    </row>
    <row r="2299" spans="1:11">
      <c r="A2299" s="186" t="str">
        <f>B2299&amp;"_"&amp;COUNTIF($B$2:B2299,B2299)</f>
        <v>3306_9</v>
      </c>
      <c r="B2299" s="195">
        <v>3306</v>
      </c>
      <c r="F2299" s="189">
        <v>50</v>
      </c>
      <c r="G2299" s="197" t="s">
        <v>833</v>
      </c>
    </row>
    <row r="2300" spans="1:11">
      <c r="A2300" s="186" t="str">
        <f>B2300&amp;"_"&amp;COUNTIF($B$2:B2300,B2300)</f>
        <v>3306_10</v>
      </c>
      <c r="B2300" s="195">
        <v>3306</v>
      </c>
      <c r="F2300" s="189">
        <v>10</v>
      </c>
      <c r="G2300" s="197" t="s">
        <v>834</v>
      </c>
    </row>
    <row r="2301" spans="1:11">
      <c r="A2301" s="186" t="str">
        <f>B2301&amp;"_"&amp;COUNTIF($B$2:B2301,B2301)</f>
        <v>3306_11</v>
      </c>
      <c r="B2301" s="195">
        <v>3306</v>
      </c>
      <c r="F2301" s="189">
        <v>80</v>
      </c>
      <c r="G2301" s="197" t="s">
        <v>835</v>
      </c>
    </row>
    <row r="2302" spans="1:11">
      <c r="A2302" s="186" t="str">
        <f>B2302&amp;"_"&amp;COUNTIF($B$2:B2302,B2302)</f>
        <v>3306_12</v>
      </c>
      <c r="B2302" s="195">
        <v>3306</v>
      </c>
      <c r="C2302" s="195">
        <v>18</v>
      </c>
      <c r="D2302" s="195" t="s">
        <v>1050</v>
      </c>
      <c r="F2302" s="189">
        <v>10</v>
      </c>
      <c r="G2302" s="197" t="s">
        <v>837</v>
      </c>
      <c r="J2302" s="191">
        <v>40263</v>
      </c>
      <c r="K2302" s="195" t="s">
        <v>27</v>
      </c>
    </row>
    <row r="2303" spans="1:11">
      <c r="A2303" s="186" t="str">
        <f>B2303&amp;"_"&amp;COUNTIF($B$2:B2303,B2303)</f>
        <v>3307_1</v>
      </c>
      <c r="B2303" s="195">
        <v>3307</v>
      </c>
      <c r="C2303" s="195">
        <v>1</v>
      </c>
      <c r="D2303" s="195">
        <v>540028786</v>
      </c>
      <c r="F2303" s="189">
        <v>1</v>
      </c>
      <c r="G2303" s="197" t="s">
        <v>908</v>
      </c>
      <c r="H2303" s="195">
        <v>1</v>
      </c>
      <c r="J2303" s="191">
        <v>40263</v>
      </c>
      <c r="K2303" s="195" t="s">
        <v>27</v>
      </c>
    </row>
    <row r="2304" spans="1:11">
      <c r="A2304" s="186" t="str">
        <f>B2304&amp;"_"&amp;COUNTIF($B$2:B2304,B2304)</f>
        <v>3308_1</v>
      </c>
      <c r="B2304" s="195">
        <v>3308</v>
      </c>
      <c r="E2304" s="187" t="s">
        <v>19</v>
      </c>
      <c r="F2304" s="189">
        <v>8</v>
      </c>
      <c r="G2304" s="190" t="s">
        <v>941</v>
      </c>
    </row>
    <row r="2305" spans="1:12">
      <c r="A2305" s="186" t="str">
        <f>B2305&amp;"_"&amp;COUNTIF($B$2:B2305,B2305)</f>
        <v>3308_2</v>
      </c>
      <c r="B2305" s="195">
        <v>3308</v>
      </c>
      <c r="C2305" s="195">
        <v>1</v>
      </c>
      <c r="D2305" s="195">
        <v>540028907</v>
      </c>
      <c r="E2305" s="187" t="s">
        <v>22</v>
      </c>
      <c r="F2305" s="189">
        <v>8</v>
      </c>
      <c r="G2305" s="190" t="s">
        <v>942</v>
      </c>
      <c r="H2305" s="195">
        <v>4</v>
      </c>
      <c r="J2305" s="191">
        <v>40268</v>
      </c>
      <c r="K2305" s="195" t="s">
        <v>27</v>
      </c>
    </row>
    <row r="2306" spans="1:12">
      <c r="A2306" s="186" t="str">
        <f>B2306&amp;"_"&amp;COUNTIF($B$2:B2306,B2306)</f>
        <v>3309_1</v>
      </c>
      <c r="B2306" s="195">
        <v>3309</v>
      </c>
      <c r="C2306" s="195">
        <v>2</v>
      </c>
      <c r="D2306" s="195">
        <v>340064001</v>
      </c>
      <c r="F2306" s="189">
        <v>1</v>
      </c>
      <c r="G2306" s="197" t="s">
        <v>1051</v>
      </c>
      <c r="H2306" s="195">
        <v>1</v>
      </c>
      <c r="J2306" s="191">
        <v>40269</v>
      </c>
      <c r="K2306" s="195" t="s">
        <v>27</v>
      </c>
    </row>
    <row r="2307" spans="1:12">
      <c r="A2307" s="186" t="str">
        <f>B2307&amp;"_"&amp;COUNTIF($B$2:B2307,B2307)</f>
        <v>3310_1</v>
      </c>
      <c r="B2307" s="195">
        <v>3310</v>
      </c>
      <c r="C2307" s="195">
        <v>2</v>
      </c>
      <c r="D2307" s="195">
        <v>340063942</v>
      </c>
      <c r="F2307" s="189">
        <v>1</v>
      </c>
      <c r="G2307" s="197" t="s">
        <v>1052</v>
      </c>
      <c r="H2307" s="195">
        <v>1</v>
      </c>
      <c r="J2307" s="191">
        <v>40269</v>
      </c>
      <c r="K2307" s="195" t="s">
        <v>27</v>
      </c>
    </row>
    <row r="2308" spans="1:12">
      <c r="A2308" s="186" t="str">
        <f>B2308&amp;"_"&amp;COUNTIF($B$2:B2308,B2308)</f>
        <v>3311_1</v>
      </c>
      <c r="B2308" s="195">
        <v>3311</v>
      </c>
      <c r="C2308" s="195">
        <v>2</v>
      </c>
      <c r="D2308" s="195" t="s">
        <v>1053</v>
      </c>
      <c r="F2308" s="189">
        <v>16</v>
      </c>
      <c r="G2308" s="197" t="s">
        <v>442</v>
      </c>
      <c r="H2308" s="195">
        <v>2</v>
      </c>
      <c r="J2308" s="191">
        <v>40269</v>
      </c>
      <c r="K2308" s="195" t="s">
        <v>27</v>
      </c>
    </row>
    <row r="2309" spans="1:12">
      <c r="A2309" s="186" t="str">
        <f>B2309&amp;"_"&amp;COUNTIF($B$2:B2309,B2309)</f>
        <v>3312_1</v>
      </c>
      <c r="B2309" s="195">
        <v>3312</v>
      </c>
      <c r="C2309" s="195">
        <v>2</v>
      </c>
      <c r="D2309" s="195">
        <v>340051383</v>
      </c>
      <c r="F2309" s="189">
        <v>16</v>
      </c>
      <c r="G2309" s="197" t="s">
        <v>860</v>
      </c>
      <c r="H2309" s="195">
        <v>5</v>
      </c>
      <c r="J2309" s="191">
        <v>40269</v>
      </c>
      <c r="K2309" s="195" t="s">
        <v>27</v>
      </c>
    </row>
    <row r="2310" spans="1:12">
      <c r="A2310" s="186" t="str">
        <f>B2310&amp;"_"&amp;COUNTIF($B$2:B2310,B2310)</f>
        <v>3313_1</v>
      </c>
      <c r="B2310" s="195">
        <v>3313</v>
      </c>
      <c r="C2310" s="195">
        <v>38</v>
      </c>
      <c r="D2310" s="195" t="s">
        <v>1054</v>
      </c>
      <c r="F2310" s="189">
        <v>1</v>
      </c>
      <c r="G2310" s="197" t="s">
        <v>1055</v>
      </c>
      <c r="H2310" s="195">
        <v>0.5</v>
      </c>
      <c r="J2310" s="191">
        <v>40269</v>
      </c>
      <c r="K2310" s="195" t="s">
        <v>33</v>
      </c>
      <c r="L2310" s="195" t="s">
        <v>74</v>
      </c>
    </row>
    <row r="2311" spans="1:12">
      <c r="A2311" s="186" t="str">
        <f>B2311&amp;"_"&amp;COUNTIF($B$2:B2311,B2311)</f>
        <v>3314_1</v>
      </c>
      <c r="B2311" s="195">
        <v>3314</v>
      </c>
      <c r="C2311" s="195">
        <v>38</v>
      </c>
      <c r="D2311" s="195" t="s">
        <v>1056</v>
      </c>
      <c r="F2311" s="189">
        <v>25</v>
      </c>
      <c r="G2311" s="197" t="s">
        <v>1057</v>
      </c>
      <c r="H2311" s="195">
        <v>0.5</v>
      </c>
      <c r="J2311" s="191">
        <v>40269</v>
      </c>
      <c r="K2311" s="195" t="s">
        <v>33</v>
      </c>
      <c r="L2311" s="195" t="s">
        <v>74</v>
      </c>
    </row>
    <row r="2312" spans="1:12">
      <c r="A2312" s="186" t="str">
        <f>B2312&amp;"_"&amp;COUNTIF($B$2:B2312,B2312)</f>
        <v>3315_1</v>
      </c>
      <c r="B2312" s="195">
        <v>3315</v>
      </c>
      <c r="F2312" s="189">
        <v>15</v>
      </c>
      <c r="G2312" s="197" t="s">
        <v>866</v>
      </c>
    </row>
    <row r="2313" spans="1:12">
      <c r="A2313" s="186" t="str">
        <f>B2313&amp;"_"&amp;COUNTIF($B$2:B2313,B2313)</f>
        <v>3315_2</v>
      </c>
      <c r="B2313" s="195">
        <v>3315</v>
      </c>
      <c r="C2313" s="195">
        <v>26</v>
      </c>
      <c r="D2313" s="195" t="s">
        <v>863</v>
      </c>
      <c r="F2313" s="189">
        <v>29</v>
      </c>
      <c r="G2313" s="197" t="s">
        <v>867</v>
      </c>
      <c r="J2313" s="191">
        <v>40268</v>
      </c>
      <c r="K2313" s="195" t="s">
        <v>27</v>
      </c>
    </row>
    <row r="2314" spans="1:12">
      <c r="A2314" s="186" t="str">
        <f>B2314&amp;"_"&amp;COUNTIF($B$2:B2314,B2314)</f>
        <v>3316_1</v>
      </c>
      <c r="B2314" s="195">
        <v>3316</v>
      </c>
      <c r="F2314" s="189">
        <v>1</v>
      </c>
      <c r="G2314" s="197" t="s">
        <v>1058</v>
      </c>
      <c r="H2314" s="195">
        <v>1</v>
      </c>
    </row>
    <row r="2315" spans="1:12">
      <c r="A2315" s="186" t="str">
        <f>B2315&amp;"_"&amp;COUNTIF($B$2:B2315,B2315)</f>
        <v>3316_2</v>
      </c>
      <c r="B2315" s="195">
        <v>3316</v>
      </c>
      <c r="F2315" s="189">
        <v>1</v>
      </c>
      <c r="G2315" s="197" t="s">
        <v>1059</v>
      </c>
    </row>
    <row r="2316" spans="1:12">
      <c r="A2316" s="186" t="str">
        <f>B2316&amp;"_"&amp;COUNTIF($B$2:B2316,B2316)</f>
        <v>3316_3</v>
      </c>
      <c r="B2316" s="195">
        <v>3316</v>
      </c>
      <c r="F2316" s="189">
        <v>1</v>
      </c>
      <c r="G2316" s="197" t="s">
        <v>1060</v>
      </c>
    </row>
    <row r="2317" spans="1:12">
      <c r="A2317" s="186" t="str">
        <f>B2317&amp;"_"&amp;COUNTIF($B$2:B2317,B2317)</f>
        <v>3316_4</v>
      </c>
      <c r="B2317" s="195">
        <v>3316</v>
      </c>
      <c r="C2317" s="195">
        <v>26</v>
      </c>
      <c r="D2317" s="195">
        <v>16677</v>
      </c>
      <c r="F2317" s="189">
        <v>1</v>
      </c>
      <c r="G2317" s="197" t="s">
        <v>1061</v>
      </c>
      <c r="J2317" s="191">
        <v>40269</v>
      </c>
      <c r="K2317" s="195" t="s">
        <v>27</v>
      </c>
    </row>
    <row r="2318" spans="1:12">
      <c r="A2318" s="186" t="str">
        <f>B2318&amp;"_"&amp;COUNTIF($B$2:B2318,B2318)</f>
        <v>3317_1</v>
      </c>
      <c r="B2318" s="195">
        <v>3317</v>
      </c>
      <c r="E2318" s="187" t="s">
        <v>19</v>
      </c>
      <c r="F2318" s="189">
        <v>8</v>
      </c>
      <c r="G2318" s="190" t="s">
        <v>941</v>
      </c>
      <c r="I2318" s="200"/>
    </row>
    <row r="2319" spans="1:12">
      <c r="A2319" s="186" t="str">
        <f>B2319&amp;"_"&amp;COUNTIF($B$2:B2319,B2319)</f>
        <v>3317_2</v>
      </c>
      <c r="B2319" s="195">
        <v>3317</v>
      </c>
      <c r="C2319" s="195">
        <v>1</v>
      </c>
      <c r="D2319" s="195">
        <v>540028907</v>
      </c>
      <c r="E2319" s="187" t="s">
        <v>22</v>
      </c>
      <c r="F2319" s="189">
        <v>8</v>
      </c>
      <c r="G2319" s="190" t="s">
        <v>942</v>
      </c>
      <c r="H2319" s="195">
        <v>4</v>
      </c>
      <c r="J2319" s="191">
        <v>40280</v>
      </c>
      <c r="K2319" s="195" t="s">
        <v>27</v>
      </c>
    </row>
    <row r="2320" spans="1:12">
      <c r="A2320" s="186" t="str">
        <f>B2320&amp;"_"&amp;COUNTIF($B$2:B2320,B2320)</f>
        <v>3318_1</v>
      </c>
      <c r="B2320" s="195">
        <v>3318</v>
      </c>
      <c r="C2320" s="195">
        <v>1</v>
      </c>
      <c r="D2320" s="195" t="s">
        <v>1062</v>
      </c>
      <c r="E2320" s="187" t="s">
        <v>64</v>
      </c>
      <c r="F2320" s="189">
        <v>192</v>
      </c>
      <c r="G2320" s="190" t="s">
        <v>65</v>
      </c>
      <c r="H2320" s="195">
        <v>4</v>
      </c>
      <c r="J2320" s="191">
        <v>40280</v>
      </c>
      <c r="K2320" s="195" t="s">
        <v>27</v>
      </c>
    </row>
    <row r="2321" spans="1:13">
      <c r="A2321" s="186" t="str">
        <f>B2321&amp;"_"&amp;COUNTIF($B$2:B2321,B2321)</f>
        <v>3319_1</v>
      </c>
      <c r="B2321" s="195">
        <v>3319</v>
      </c>
      <c r="C2321" s="195">
        <v>1</v>
      </c>
      <c r="D2321" s="195" t="s">
        <v>1063</v>
      </c>
      <c r="E2321" s="187" t="s">
        <v>62</v>
      </c>
      <c r="F2321" s="189">
        <v>328</v>
      </c>
      <c r="G2321" s="190" t="s">
        <v>63</v>
      </c>
      <c r="H2321" s="195">
        <v>2</v>
      </c>
      <c r="J2321" s="191">
        <v>40280</v>
      </c>
      <c r="K2321" s="195" t="s">
        <v>27</v>
      </c>
    </row>
    <row r="2322" spans="1:13">
      <c r="A2322" s="186" t="str">
        <f>B2322&amp;"_"&amp;COUNTIF($B$2:B2322,B2322)</f>
        <v>3320_1</v>
      </c>
      <c r="B2322" s="195">
        <v>3320</v>
      </c>
      <c r="F2322" s="189">
        <v>7</v>
      </c>
      <c r="G2322" s="197" t="s">
        <v>359</v>
      </c>
      <c r="I2322" s="200"/>
    </row>
    <row r="2323" spans="1:13">
      <c r="A2323" s="186" t="str">
        <f>B2323&amp;"_"&amp;COUNTIF($B$2:B2323,B2323)</f>
        <v>3320_2</v>
      </c>
      <c r="B2323" s="195">
        <v>3320</v>
      </c>
      <c r="C2323" s="195">
        <v>7</v>
      </c>
      <c r="F2323" s="189">
        <v>5</v>
      </c>
      <c r="G2323" s="197" t="s">
        <v>358</v>
      </c>
      <c r="H2323" s="195">
        <v>1</v>
      </c>
      <c r="I2323" s="200"/>
      <c r="J2323" s="191">
        <v>40281</v>
      </c>
      <c r="K2323" s="195" t="s">
        <v>27</v>
      </c>
      <c r="L2323" s="195" t="s">
        <v>74</v>
      </c>
    </row>
    <row r="2324" spans="1:13">
      <c r="A2324" s="186" t="str">
        <f>B2324&amp;"_"&amp;COUNTIF($B$2:B2324,B2324)</f>
        <v>3321_1</v>
      </c>
      <c r="B2324" s="195">
        <v>3321</v>
      </c>
      <c r="C2324" s="195">
        <v>38</v>
      </c>
      <c r="D2324" s="195" t="s">
        <v>1064</v>
      </c>
      <c r="F2324" s="189">
        <v>20</v>
      </c>
      <c r="G2324" s="197" t="s">
        <v>1065</v>
      </c>
      <c r="H2324" s="195">
        <v>1</v>
      </c>
      <c r="J2324" s="191">
        <v>40281</v>
      </c>
      <c r="K2324" s="195" t="s">
        <v>33</v>
      </c>
      <c r="L2324" s="195" t="s">
        <v>74</v>
      </c>
      <c r="M2324" s="192">
        <v>38.5</v>
      </c>
    </row>
    <row r="2325" spans="1:13">
      <c r="A2325" s="186" t="str">
        <f>B2325&amp;"_"&amp;COUNTIF($B$2:B2325,B2325)</f>
        <v>3322_1</v>
      </c>
      <c r="B2325" s="195">
        <v>3322</v>
      </c>
      <c r="C2325" s="195">
        <v>1</v>
      </c>
      <c r="D2325" s="195" t="s">
        <v>1066</v>
      </c>
      <c r="E2325" s="195" t="s">
        <v>67</v>
      </c>
      <c r="F2325" s="189">
        <v>48</v>
      </c>
      <c r="G2325" s="197" t="s">
        <v>68</v>
      </c>
      <c r="H2325" s="195">
        <v>1</v>
      </c>
      <c r="J2325" s="191">
        <v>40283</v>
      </c>
      <c r="K2325" s="195" t="s">
        <v>27</v>
      </c>
    </row>
    <row r="2326" spans="1:13">
      <c r="A2326" s="186" t="str">
        <f>B2326&amp;"_"&amp;COUNTIF($B$2:B2326,B2326)</f>
        <v>3323_1</v>
      </c>
      <c r="B2326" s="195">
        <v>3323</v>
      </c>
      <c r="C2326" s="195">
        <v>1</v>
      </c>
      <c r="D2326" s="195">
        <v>540029193</v>
      </c>
      <c r="F2326" s="189">
        <v>60</v>
      </c>
      <c r="G2326" s="197" t="s">
        <v>57</v>
      </c>
      <c r="H2326" s="195">
        <v>1</v>
      </c>
      <c r="J2326" s="191">
        <v>40283</v>
      </c>
      <c r="K2326" s="195" t="s">
        <v>27</v>
      </c>
    </row>
    <row r="2327" spans="1:13">
      <c r="A2327" s="186" t="str">
        <f>B2327&amp;"_"&amp;COUNTIF($B$2:B2327,B2327)</f>
        <v>3324_1</v>
      </c>
      <c r="B2327" s="195">
        <v>3324</v>
      </c>
      <c r="C2327" s="195">
        <v>1</v>
      </c>
      <c r="D2327" s="195" t="s">
        <v>1037</v>
      </c>
      <c r="F2327" s="189">
        <v>1</v>
      </c>
      <c r="G2327" s="197" t="s">
        <v>1067</v>
      </c>
      <c r="H2327" s="195">
        <v>1</v>
      </c>
      <c r="J2327" s="191">
        <v>40283</v>
      </c>
      <c r="K2327" s="195" t="s">
        <v>27</v>
      </c>
      <c r="M2327" s="192">
        <v>396.5</v>
      </c>
    </row>
    <row r="2328" spans="1:13">
      <c r="A2328" s="186" t="str">
        <f>B2328&amp;"_"&amp;COUNTIF($B$2:B2328,B2328)</f>
        <v>3325_1</v>
      </c>
      <c r="B2328" s="195">
        <v>3325</v>
      </c>
      <c r="E2328" s="187" t="s">
        <v>39</v>
      </c>
      <c r="F2328" s="189">
        <v>2</v>
      </c>
      <c r="G2328" s="190" t="s">
        <v>939</v>
      </c>
    </row>
    <row r="2329" spans="1:13">
      <c r="A2329" s="186" t="str">
        <f>B2329&amp;"_"&amp;COUNTIF($B$2:B2329,B2329)</f>
        <v>3325_2</v>
      </c>
      <c r="B2329" s="195">
        <v>3325</v>
      </c>
      <c r="E2329" s="187" t="s">
        <v>41</v>
      </c>
      <c r="F2329" s="189">
        <v>2</v>
      </c>
      <c r="G2329" s="190" t="s">
        <v>940</v>
      </c>
    </row>
    <row r="2330" spans="1:13">
      <c r="A2330" s="186" t="str">
        <f>B2330&amp;"_"&amp;COUNTIF($B$2:B2330,B2330)</f>
        <v>3325_3</v>
      </c>
      <c r="B2330" s="195">
        <v>3325</v>
      </c>
      <c r="E2330" s="187" t="s">
        <v>19</v>
      </c>
      <c r="F2330" s="189">
        <v>12</v>
      </c>
      <c r="G2330" s="190" t="s">
        <v>941</v>
      </c>
    </row>
    <row r="2331" spans="1:13">
      <c r="A2331" s="186" t="str">
        <f>B2331&amp;"_"&amp;COUNTIF($B$2:B2331,B2331)</f>
        <v>3325_4</v>
      </c>
      <c r="B2331" s="195">
        <v>3325</v>
      </c>
      <c r="C2331" s="195">
        <v>1</v>
      </c>
      <c r="D2331" s="195">
        <v>540028907</v>
      </c>
      <c r="E2331" s="187" t="s">
        <v>22</v>
      </c>
      <c r="F2331" s="189">
        <v>12</v>
      </c>
      <c r="G2331" s="190" t="s">
        <v>942</v>
      </c>
      <c r="H2331" s="195">
        <v>7</v>
      </c>
      <c r="J2331" s="191">
        <v>40283</v>
      </c>
      <c r="K2331" s="195" t="s">
        <v>27</v>
      </c>
    </row>
    <row r="2332" spans="1:13">
      <c r="A2332" s="186" t="str">
        <f>B2332&amp;"_"&amp;COUNTIF($B$2:B2332,B2332)</f>
        <v>3326_1</v>
      </c>
      <c r="B2332" s="195">
        <v>3326</v>
      </c>
      <c r="C2332" s="195">
        <v>3</v>
      </c>
      <c r="D2332" s="195" t="s">
        <v>1068</v>
      </c>
      <c r="E2332" s="195" t="s">
        <v>71</v>
      </c>
      <c r="F2332" s="189">
        <v>300</v>
      </c>
      <c r="G2332" s="197" t="s">
        <v>72</v>
      </c>
      <c r="H2332" s="195">
        <v>1</v>
      </c>
      <c r="I2332" s="195">
        <v>2400</v>
      </c>
      <c r="J2332" s="191">
        <v>40287</v>
      </c>
      <c r="K2332" s="195" t="s">
        <v>73</v>
      </c>
      <c r="L2332" s="195" t="s">
        <v>74</v>
      </c>
    </row>
    <row r="2333" spans="1:13">
      <c r="A2333" s="186" t="str">
        <f>B2333&amp;"_"&amp;COUNTIF($B$2:B2333,B2333)</f>
        <v>3327_1</v>
      </c>
      <c r="B2333" s="195">
        <v>3327</v>
      </c>
      <c r="E2333" s="187" t="s">
        <v>39</v>
      </c>
      <c r="F2333" s="189">
        <v>2</v>
      </c>
      <c r="G2333" s="190" t="s">
        <v>939</v>
      </c>
    </row>
    <row r="2334" spans="1:13">
      <c r="A2334" s="186" t="str">
        <f>B2334&amp;"_"&amp;COUNTIF($B$2:B2334,B2334)</f>
        <v>3327_2</v>
      </c>
      <c r="B2334" s="195">
        <v>3327</v>
      </c>
      <c r="C2334" s="195">
        <v>1</v>
      </c>
      <c r="D2334" s="195">
        <v>540028907</v>
      </c>
      <c r="E2334" s="187" t="s">
        <v>41</v>
      </c>
      <c r="F2334" s="189">
        <v>2</v>
      </c>
      <c r="G2334" s="190" t="s">
        <v>940</v>
      </c>
      <c r="H2334" s="195">
        <v>1</v>
      </c>
      <c r="J2334" s="191">
        <v>40288</v>
      </c>
      <c r="K2334" s="195" t="s">
        <v>27</v>
      </c>
    </row>
    <row r="2335" spans="1:13">
      <c r="A2335" s="186" t="str">
        <f>B2335&amp;"_"&amp;COUNTIF($B$2:B2335,B2335)</f>
        <v>3328_1</v>
      </c>
      <c r="B2335" s="195">
        <v>3328</v>
      </c>
      <c r="E2335" s="195">
        <v>32999</v>
      </c>
      <c r="F2335" s="189">
        <v>20</v>
      </c>
      <c r="G2335" s="197" t="s">
        <v>579</v>
      </c>
      <c r="I2335" s="200"/>
    </row>
    <row r="2336" spans="1:13">
      <c r="A2336" s="186" t="str">
        <f>B2336&amp;"_"&amp;COUNTIF($B$2:B2336,B2336)</f>
        <v>3328_2</v>
      </c>
      <c r="B2336" s="195">
        <v>3328</v>
      </c>
      <c r="C2336" s="195">
        <v>4</v>
      </c>
      <c r="D2336" s="195">
        <v>4500186835</v>
      </c>
      <c r="E2336" s="195">
        <v>33990</v>
      </c>
      <c r="F2336" s="189">
        <v>20</v>
      </c>
      <c r="G2336" s="197" t="s">
        <v>580</v>
      </c>
      <c r="H2336" s="195">
        <v>10</v>
      </c>
      <c r="I2336" s="200">
        <v>30500</v>
      </c>
      <c r="J2336" s="191">
        <v>40290</v>
      </c>
      <c r="K2336" s="195" t="s">
        <v>564</v>
      </c>
      <c r="L2336" s="195" t="s">
        <v>74</v>
      </c>
    </row>
    <row r="2337" spans="1:12">
      <c r="A2337" s="186" t="str">
        <f>B2337&amp;"_"&amp;COUNTIF($B$2:B2337,B2337)</f>
        <v>3329_1</v>
      </c>
      <c r="B2337" s="195">
        <v>3329</v>
      </c>
      <c r="E2337" s="187" t="s">
        <v>39</v>
      </c>
      <c r="F2337" s="189">
        <v>4</v>
      </c>
      <c r="G2337" s="190" t="s">
        <v>939</v>
      </c>
    </row>
    <row r="2338" spans="1:12">
      <c r="A2338" s="186" t="str">
        <f>B2338&amp;"_"&amp;COUNTIF($B$2:B2338,B2338)</f>
        <v>3329_2</v>
      </c>
      <c r="B2338" s="195">
        <v>3329</v>
      </c>
      <c r="E2338" s="187" t="s">
        <v>41</v>
      </c>
      <c r="F2338" s="189">
        <v>4</v>
      </c>
      <c r="G2338" s="190" t="s">
        <v>940</v>
      </c>
    </row>
    <row r="2339" spans="1:12">
      <c r="A2339" s="186" t="str">
        <f>B2339&amp;"_"&amp;COUNTIF($B$2:B2339,B2339)</f>
        <v>3329_3</v>
      </c>
      <c r="B2339" s="195">
        <v>3329</v>
      </c>
      <c r="E2339" s="187" t="s">
        <v>19</v>
      </c>
      <c r="F2339" s="189">
        <v>4</v>
      </c>
      <c r="G2339" s="190" t="s">
        <v>941</v>
      </c>
    </row>
    <row r="2340" spans="1:12">
      <c r="A2340" s="186" t="str">
        <f>B2340&amp;"_"&amp;COUNTIF($B$2:B2340,B2340)</f>
        <v>3329_4</v>
      </c>
      <c r="B2340" s="195">
        <v>3329</v>
      </c>
      <c r="C2340" s="195">
        <v>1</v>
      </c>
      <c r="D2340" s="195">
        <v>540028907</v>
      </c>
      <c r="E2340" s="187" t="s">
        <v>22</v>
      </c>
      <c r="F2340" s="189">
        <v>4</v>
      </c>
      <c r="G2340" s="190" t="s">
        <v>942</v>
      </c>
      <c r="H2340" s="195">
        <v>4</v>
      </c>
      <c r="J2340" s="191">
        <v>40290</v>
      </c>
      <c r="K2340" s="195" t="s">
        <v>27</v>
      </c>
    </row>
    <row r="2341" spans="1:12">
      <c r="A2341" s="186" t="str">
        <f>B2341&amp;"_"&amp;COUNTIF($B$2:B2341,B2341)</f>
        <v>3330_1</v>
      </c>
      <c r="B2341" s="195">
        <v>3330</v>
      </c>
      <c r="C2341" s="195">
        <v>5</v>
      </c>
      <c r="D2341" s="195" t="s">
        <v>1069</v>
      </c>
      <c r="E2341" s="195">
        <v>500032755</v>
      </c>
      <c r="F2341" s="189">
        <v>5</v>
      </c>
      <c r="G2341" s="197" t="s">
        <v>1070</v>
      </c>
      <c r="H2341" s="195">
        <v>2</v>
      </c>
      <c r="I2341" s="195">
        <v>3700</v>
      </c>
      <c r="J2341" s="191" t="s">
        <v>1071</v>
      </c>
      <c r="K2341" s="195" t="s">
        <v>845</v>
      </c>
      <c r="L2341" s="195" t="s">
        <v>74</v>
      </c>
    </row>
    <row r="2342" spans="1:12">
      <c r="A2342" s="186" t="str">
        <f>B2342&amp;"_"&amp;COUNTIF($B$2:B2342,B2342)</f>
        <v>3331_1</v>
      </c>
      <c r="B2342" s="195">
        <v>3331</v>
      </c>
      <c r="F2342" s="189">
        <v>4</v>
      </c>
      <c r="G2342" s="197" t="s">
        <v>442</v>
      </c>
    </row>
    <row r="2343" spans="1:12">
      <c r="A2343" s="186" t="str">
        <f>B2343&amp;"_"&amp;COUNTIF($B$2:B2343,B2343)</f>
        <v>3331_2</v>
      </c>
      <c r="B2343" s="195">
        <v>3331</v>
      </c>
      <c r="C2343" s="195">
        <v>2</v>
      </c>
      <c r="D2343" s="195" t="s">
        <v>1053</v>
      </c>
      <c r="F2343" s="189">
        <v>1</v>
      </c>
      <c r="G2343" s="197" t="s">
        <v>1072</v>
      </c>
      <c r="H2343" s="195">
        <v>1</v>
      </c>
      <c r="J2343" s="191">
        <v>40294</v>
      </c>
      <c r="K2343" s="195" t="s">
        <v>27</v>
      </c>
    </row>
    <row r="2344" spans="1:12">
      <c r="A2344" s="186" t="str">
        <f>B2344&amp;"_"&amp;COUNTIF($B$2:B2344,B2344)</f>
        <v>3332_1</v>
      </c>
      <c r="B2344" s="195">
        <v>3332</v>
      </c>
      <c r="C2344" s="195">
        <v>2</v>
      </c>
      <c r="D2344" s="195">
        <v>340064868</v>
      </c>
      <c r="F2344" s="189">
        <v>6</v>
      </c>
      <c r="G2344" s="197" t="s">
        <v>108</v>
      </c>
      <c r="H2344" s="195">
        <v>7</v>
      </c>
      <c r="J2344" s="191">
        <v>40294</v>
      </c>
      <c r="K2344" s="195" t="s">
        <v>27</v>
      </c>
    </row>
    <row r="2345" spans="1:12">
      <c r="A2345" s="186" t="str">
        <f>B2345&amp;"_"&amp;COUNTIF($B$2:B2345,B2345)</f>
        <v>3333_1</v>
      </c>
      <c r="B2345" s="195">
        <v>3333</v>
      </c>
      <c r="E2345" s="187" t="s">
        <v>39</v>
      </c>
      <c r="F2345" s="189">
        <v>4</v>
      </c>
      <c r="G2345" s="190" t="s">
        <v>939</v>
      </c>
    </row>
    <row r="2346" spans="1:12">
      <c r="A2346" s="186" t="str">
        <f>B2346&amp;"_"&amp;COUNTIF($B$2:B2346,B2346)</f>
        <v>3333_2</v>
      </c>
      <c r="B2346" s="195">
        <v>3333</v>
      </c>
      <c r="C2346" s="195">
        <v>1</v>
      </c>
      <c r="D2346" s="195">
        <v>540028907</v>
      </c>
      <c r="E2346" s="187" t="s">
        <v>41</v>
      </c>
      <c r="F2346" s="189">
        <v>4</v>
      </c>
      <c r="G2346" s="190" t="s">
        <v>940</v>
      </c>
      <c r="H2346" s="195">
        <v>2</v>
      </c>
      <c r="J2346" s="191">
        <v>40295</v>
      </c>
      <c r="K2346" s="195" t="s">
        <v>27</v>
      </c>
    </row>
    <row r="2347" spans="1:12">
      <c r="A2347" s="186" t="str">
        <f>B2347&amp;"_"&amp;COUNTIF($B$2:B2347,B2347)</f>
        <v>3334_1</v>
      </c>
      <c r="B2347" s="195">
        <v>3334</v>
      </c>
      <c r="E2347" s="187" t="s">
        <v>39</v>
      </c>
      <c r="F2347" s="189">
        <v>4</v>
      </c>
      <c r="G2347" s="190" t="s">
        <v>939</v>
      </c>
    </row>
    <row r="2348" spans="1:12">
      <c r="A2348" s="186" t="str">
        <f>B2348&amp;"_"&amp;COUNTIF($B$2:B2348,B2348)</f>
        <v>3334_2</v>
      </c>
      <c r="B2348" s="195">
        <v>3334</v>
      </c>
      <c r="C2348" s="195">
        <v>1</v>
      </c>
      <c r="D2348" s="195">
        <v>540028907</v>
      </c>
      <c r="E2348" s="187" t="s">
        <v>41</v>
      </c>
      <c r="F2348" s="189">
        <v>4</v>
      </c>
      <c r="G2348" s="190" t="s">
        <v>940</v>
      </c>
      <c r="H2348" s="195">
        <v>2</v>
      </c>
      <c r="J2348" s="191">
        <v>40297</v>
      </c>
      <c r="K2348" s="195" t="s">
        <v>27</v>
      </c>
    </row>
    <row r="2349" spans="1:12">
      <c r="A2349" s="186" t="str">
        <f>B2349&amp;"_"&amp;COUNTIF($B$2:B2349,B2349)</f>
        <v>3335_1</v>
      </c>
      <c r="B2349" s="195">
        <v>3335</v>
      </c>
      <c r="C2349" s="195">
        <v>39</v>
      </c>
      <c r="F2349" s="189">
        <v>3</v>
      </c>
      <c r="G2349" s="197" t="s">
        <v>1073</v>
      </c>
      <c r="H2349" s="195">
        <v>1</v>
      </c>
      <c r="J2349" s="191">
        <v>40301</v>
      </c>
      <c r="K2349" s="195" t="s">
        <v>27</v>
      </c>
      <c r="L2349" s="195" t="s">
        <v>74</v>
      </c>
    </row>
    <row r="2350" spans="1:12">
      <c r="A2350" s="186" t="str">
        <f>B2350&amp;"_"&amp;COUNTIF($B$2:B2350,B2350)</f>
        <v>3336_1</v>
      </c>
      <c r="B2350" s="195">
        <v>3336</v>
      </c>
      <c r="C2350" s="195">
        <v>1</v>
      </c>
      <c r="D2350" s="195" t="s">
        <v>1033</v>
      </c>
      <c r="F2350" s="189">
        <v>2</v>
      </c>
      <c r="G2350" s="197" t="s">
        <v>59</v>
      </c>
      <c r="H2350" s="195">
        <v>2</v>
      </c>
      <c r="J2350" s="191">
        <v>40302</v>
      </c>
      <c r="K2350" s="195" t="s">
        <v>27</v>
      </c>
    </row>
    <row r="2351" spans="1:12">
      <c r="A2351" s="186" t="str">
        <f>B2351&amp;"_"&amp;COUNTIF($B$2:B2351,B2351)</f>
        <v>3337_1</v>
      </c>
      <c r="B2351" s="195">
        <v>3337</v>
      </c>
      <c r="E2351" s="187" t="s">
        <v>39</v>
      </c>
      <c r="F2351" s="189">
        <v>2</v>
      </c>
      <c r="G2351" s="190" t="s">
        <v>939</v>
      </c>
    </row>
    <row r="2352" spans="1:12">
      <c r="A2352" s="186" t="str">
        <f>B2352&amp;"_"&amp;COUNTIF($B$2:B2352,B2352)</f>
        <v>3337_2</v>
      </c>
      <c r="B2352" s="195">
        <v>3337</v>
      </c>
      <c r="E2352" s="187" t="s">
        <v>41</v>
      </c>
      <c r="F2352" s="189">
        <v>2</v>
      </c>
      <c r="G2352" s="190" t="s">
        <v>940</v>
      </c>
    </row>
    <row r="2353" spans="1:13">
      <c r="A2353" s="186" t="str">
        <f>B2353&amp;"_"&amp;COUNTIF($B$2:B2353,B2353)</f>
        <v>3337_3</v>
      </c>
      <c r="B2353" s="195">
        <v>3337</v>
      </c>
      <c r="E2353" s="187" t="s">
        <v>19</v>
      </c>
      <c r="F2353" s="189">
        <v>8</v>
      </c>
      <c r="G2353" s="190" t="s">
        <v>941</v>
      </c>
    </row>
    <row r="2354" spans="1:13">
      <c r="A2354" s="186" t="str">
        <f>B2354&amp;"_"&amp;COUNTIF($B$2:B2354,B2354)</f>
        <v>3337_4</v>
      </c>
      <c r="B2354" s="195">
        <v>3337</v>
      </c>
      <c r="C2354" s="195">
        <v>1</v>
      </c>
      <c r="D2354" s="195">
        <v>540028907</v>
      </c>
      <c r="E2354" s="187" t="s">
        <v>22</v>
      </c>
      <c r="F2354" s="189">
        <v>8</v>
      </c>
      <c r="G2354" s="190" t="s">
        <v>942</v>
      </c>
      <c r="H2354" s="195">
        <v>5</v>
      </c>
      <c r="J2354" s="191">
        <v>40302</v>
      </c>
      <c r="K2354" s="195" t="s">
        <v>27</v>
      </c>
    </row>
    <row r="2355" spans="1:13">
      <c r="A2355" s="186" t="str">
        <f>B2355&amp;"_"&amp;COUNTIF($B$2:B2355,B2355)</f>
        <v>3338_1</v>
      </c>
      <c r="B2355" s="195">
        <v>3338</v>
      </c>
      <c r="F2355" s="189">
        <v>12</v>
      </c>
      <c r="G2355" s="197" t="s">
        <v>359</v>
      </c>
      <c r="I2355" s="200"/>
    </row>
    <row r="2356" spans="1:13">
      <c r="A2356" s="186" t="str">
        <f>B2356&amp;"_"&amp;COUNTIF($B$2:B2356,B2356)</f>
        <v>3338_2</v>
      </c>
      <c r="B2356" s="195">
        <v>3338</v>
      </c>
      <c r="C2356" s="195">
        <v>7</v>
      </c>
      <c r="F2356" s="189">
        <v>1</v>
      </c>
      <c r="G2356" s="197" t="s">
        <v>358</v>
      </c>
      <c r="H2356" s="195">
        <v>1</v>
      </c>
      <c r="I2356" s="200"/>
      <c r="J2356" s="191">
        <v>40302</v>
      </c>
      <c r="K2356" s="195" t="s">
        <v>27</v>
      </c>
      <c r="L2356" s="195" t="s">
        <v>74</v>
      </c>
    </row>
    <row r="2357" spans="1:13">
      <c r="A2357" s="186" t="str">
        <f>B2357&amp;"_"&amp;COUNTIF($B$2:B2357,B2357)</f>
        <v>3339_1</v>
      </c>
      <c r="B2357" s="195">
        <v>3339</v>
      </c>
      <c r="C2357" s="195">
        <v>1</v>
      </c>
      <c r="D2357" s="195" t="s">
        <v>1037</v>
      </c>
      <c r="F2357" s="189">
        <v>1</v>
      </c>
      <c r="G2357" s="197" t="s">
        <v>1074</v>
      </c>
      <c r="J2357" s="191">
        <v>40302</v>
      </c>
      <c r="K2357" s="195" t="s">
        <v>27</v>
      </c>
      <c r="M2357" s="192">
        <v>819.71</v>
      </c>
    </row>
    <row r="2358" spans="1:13">
      <c r="A2358" s="186" t="str">
        <f>B2358&amp;"_"&amp;COUNTIF($B$2:B2358,B2358)</f>
        <v>3340_1</v>
      </c>
      <c r="B2358" s="195">
        <v>3340</v>
      </c>
      <c r="F2358" s="189">
        <v>23</v>
      </c>
      <c r="G2358" s="197" t="s">
        <v>866</v>
      </c>
    </row>
    <row r="2359" spans="1:13">
      <c r="A2359" s="186" t="str">
        <f>B2359&amp;"_"&amp;COUNTIF($B$2:B2359,B2359)</f>
        <v>3340_2</v>
      </c>
      <c r="B2359" s="195">
        <v>3340</v>
      </c>
      <c r="C2359" s="195">
        <v>26</v>
      </c>
      <c r="D2359" s="195" t="s">
        <v>863</v>
      </c>
      <c r="F2359" s="189">
        <v>22</v>
      </c>
      <c r="G2359" s="197" t="s">
        <v>867</v>
      </c>
      <c r="J2359" s="191">
        <v>40298</v>
      </c>
      <c r="K2359" s="195" t="s">
        <v>27</v>
      </c>
    </row>
    <row r="2360" spans="1:13">
      <c r="A2360" s="186" t="str">
        <f>B2360&amp;"_"&amp;COUNTIF($B$2:B2360,B2360)</f>
        <v>3341_1</v>
      </c>
      <c r="B2360" s="195">
        <v>3341</v>
      </c>
      <c r="C2360" s="195">
        <v>26</v>
      </c>
      <c r="D2360" s="195">
        <v>16677</v>
      </c>
      <c r="F2360" s="189">
        <v>1</v>
      </c>
      <c r="G2360" s="197" t="s">
        <v>1075</v>
      </c>
      <c r="J2360" s="191">
        <v>40303</v>
      </c>
      <c r="K2360" s="195" t="s">
        <v>27</v>
      </c>
    </row>
    <row r="2361" spans="1:13">
      <c r="A2361" s="186" t="str">
        <f>B2361&amp;"_"&amp;COUNTIF($B$2:B2361,B2361)</f>
        <v>3342_1</v>
      </c>
      <c r="B2361" s="195">
        <v>3342</v>
      </c>
      <c r="F2361" s="189">
        <v>1</v>
      </c>
      <c r="G2361" s="197" t="s">
        <v>1076</v>
      </c>
    </row>
    <row r="2362" spans="1:13">
      <c r="A2362" s="186" t="str">
        <f>B2362&amp;"_"&amp;COUNTIF($B$2:B2362,B2362)</f>
        <v>3342_2</v>
      </c>
      <c r="B2362" s="195">
        <v>3342</v>
      </c>
      <c r="F2362" s="189">
        <v>1</v>
      </c>
      <c r="G2362" s="197" t="s">
        <v>1077</v>
      </c>
    </row>
    <row r="2363" spans="1:13">
      <c r="A2363" s="186" t="str">
        <f>B2363&amp;"_"&amp;COUNTIF($B$2:B2363,B2363)</f>
        <v>3342_3</v>
      </c>
      <c r="B2363" s="195">
        <v>3342</v>
      </c>
      <c r="C2363" s="195">
        <v>26</v>
      </c>
      <c r="D2363" s="195">
        <v>16918</v>
      </c>
      <c r="F2363" s="189">
        <v>1</v>
      </c>
      <c r="G2363" s="197" t="s">
        <v>1078</v>
      </c>
      <c r="J2363" s="191">
        <v>40303</v>
      </c>
      <c r="K2363" s="195" t="s">
        <v>27</v>
      </c>
    </row>
    <row r="2364" spans="1:13">
      <c r="A2364" s="186" t="str">
        <f>B2364&amp;"_"&amp;COUNTIF($B$2:B2364,B2364)</f>
        <v>3343_1</v>
      </c>
      <c r="B2364" s="195">
        <v>3343</v>
      </c>
      <c r="F2364" s="189">
        <v>9</v>
      </c>
      <c r="G2364" s="197" t="s">
        <v>359</v>
      </c>
      <c r="I2364" s="200"/>
    </row>
    <row r="2365" spans="1:13">
      <c r="A2365" s="186" t="str">
        <f>B2365&amp;"_"&amp;COUNTIF($B$2:B2365,B2365)</f>
        <v>3343_2</v>
      </c>
      <c r="B2365" s="195">
        <v>3343</v>
      </c>
      <c r="C2365" s="195">
        <v>7</v>
      </c>
      <c r="F2365" s="189">
        <v>2</v>
      </c>
      <c r="G2365" s="197" t="s">
        <v>358</v>
      </c>
      <c r="H2365" s="195">
        <v>1</v>
      </c>
      <c r="I2365" s="200"/>
      <c r="J2365" s="191">
        <v>40303</v>
      </c>
      <c r="K2365" s="195" t="s">
        <v>27</v>
      </c>
      <c r="L2365" s="195" t="s">
        <v>74</v>
      </c>
    </row>
    <row r="2366" spans="1:13">
      <c r="A2366" s="186" t="str">
        <f>B2366&amp;"_"&amp;COUNTIF($B$2:B2366,B2366)</f>
        <v>3344_1</v>
      </c>
      <c r="B2366" s="195">
        <v>3344</v>
      </c>
      <c r="C2366" s="195">
        <v>3</v>
      </c>
      <c r="D2366" s="195" t="s">
        <v>1079</v>
      </c>
      <c r="E2366" s="195" t="s">
        <v>149</v>
      </c>
      <c r="F2366" s="189">
        <v>100</v>
      </c>
      <c r="G2366" s="197" t="s">
        <v>68</v>
      </c>
      <c r="H2366" s="195">
        <v>1</v>
      </c>
      <c r="I2366" s="195">
        <v>550</v>
      </c>
      <c r="J2366" s="191">
        <v>40304</v>
      </c>
      <c r="K2366" s="195" t="s">
        <v>73</v>
      </c>
      <c r="L2366" s="195" t="s">
        <v>74</v>
      </c>
    </row>
    <row r="2367" spans="1:13">
      <c r="A2367" s="186" t="str">
        <f>B2367&amp;"_"&amp;COUNTIF($B$2:B2367,B2367)</f>
        <v>3345_1</v>
      </c>
      <c r="B2367" s="195">
        <v>3345</v>
      </c>
      <c r="F2367" s="189">
        <v>5</v>
      </c>
      <c r="G2367" s="197" t="s">
        <v>359</v>
      </c>
      <c r="I2367" s="200"/>
    </row>
    <row r="2368" spans="1:13">
      <c r="A2368" s="186" t="str">
        <f>B2368&amp;"_"&amp;COUNTIF($B$2:B2368,B2368)</f>
        <v>3345_2</v>
      </c>
      <c r="B2368" s="195">
        <v>3345</v>
      </c>
      <c r="C2368" s="195">
        <v>7</v>
      </c>
      <c r="F2368" s="189">
        <v>0</v>
      </c>
      <c r="G2368" s="197" t="s">
        <v>358</v>
      </c>
      <c r="H2368" s="195">
        <v>1</v>
      </c>
      <c r="I2368" s="200"/>
      <c r="J2368" s="191">
        <v>40304</v>
      </c>
      <c r="K2368" s="195" t="s">
        <v>27</v>
      </c>
      <c r="L2368" s="195" t="s">
        <v>74</v>
      </c>
    </row>
    <row r="2369" spans="1:12">
      <c r="A2369" s="186" t="str">
        <f>B2369&amp;"_"&amp;COUNTIF($B$2:B2369,B2369)</f>
        <v>3346_1</v>
      </c>
      <c r="B2369" s="195">
        <v>3346</v>
      </c>
      <c r="C2369" s="195">
        <v>1</v>
      </c>
      <c r="D2369" s="195" t="s">
        <v>1080</v>
      </c>
      <c r="E2369" s="187" t="s">
        <v>64</v>
      </c>
      <c r="F2369" s="189">
        <v>192</v>
      </c>
      <c r="G2369" s="190" t="s">
        <v>65</v>
      </c>
      <c r="H2369" s="195">
        <v>4</v>
      </c>
      <c r="J2369" s="191">
        <v>40308</v>
      </c>
      <c r="K2369" s="195" t="s">
        <v>27</v>
      </c>
    </row>
    <row r="2370" spans="1:12">
      <c r="A2370" s="186" t="str">
        <f>B2370&amp;"_"&amp;COUNTIF($B$2:B2370,B2370)</f>
        <v>3347_1</v>
      </c>
      <c r="B2370" s="195">
        <v>3347</v>
      </c>
      <c r="C2370" s="195">
        <v>1</v>
      </c>
      <c r="D2370" s="195" t="s">
        <v>1081</v>
      </c>
      <c r="E2370" s="187" t="s">
        <v>62</v>
      </c>
      <c r="F2370" s="189">
        <v>328</v>
      </c>
      <c r="G2370" s="190" t="s">
        <v>63</v>
      </c>
      <c r="H2370" s="195">
        <v>2</v>
      </c>
      <c r="J2370" s="191">
        <v>40308</v>
      </c>
      <c r="K2370" s="195" t="s">
        <v>27</v>
      </c>
    </row>
    <row r="2371" spans="1:12">
      <c r="A2371" s="186" t="str">
        <f>B2371&amp;"_"&amp;COUNTIF($B$2:B2371,B2371)</f>
        <v>3348_1</v>
      </c>
      <c r="B2371" s="195">
        <v>3348</v>
      </c>
      <c r="C2371" s="195">
        <v>1</v>
      </c>
      <c r="D2371" s="195" t="s">
        <v>1082</v>
      </c>
      <c r="E2371" s="195" t="s">
        <v>67</v>
      </c>
      <c r="F2371" s="189">
        <v>48</v>
      </c>
      <c r="G2371" s="197" t="s">
        <v>68</v>
      </c>
      <c r="H2371" s="195">
        <v>1</v>
      </c>
      <c r="J2371" s="191">
        <v>40308</v>
      </c>
      <c r="K2371" s="195" t="s">
        <v>27</v>
      </c>
    </row>
    <row r="2372" spans="1:12">
      <c r="A2372" s="186" t="str">
        <f>B2372&amp;"_"&amp;COUNTIF($B$2:B2372,B2372)</f>
        <v>3349_1</v>
      </c>
      <c r="B2372" s="195">
        <v>3349</v>
      </c>
      <c r="C2372" s="195">
        <v>1</v>
      </c>
      <c r="D2372" s="195" t="s">
        <v>1033</v>
      </c>
      <c r="F2372" s="189">
        <v>2</v>
      </c>
      <c r="G2372" s="197" t="s">
        <v>59</v>
      </c>
      <c r="H2372" s="195">
        <v>2</v>
      </c>
      <c r="J2372" s="191">
        <v>40308</v>
      </c>
      <c r="K2372" s="195" t="s">
        <v>27</v>
      </c>
    </row>
    <row r="2373" spans="1:12">
      <c r="A2373" s="186" t="str">
        <f>B2373&amp;"_"&amp;COUNTIF($B$2:B2373,B2373)</f>
        <v>3350_1</v>
      </c>
      <c r="B2373" s="195">
        <v>3350</v>
      </c>
      <c r="C2373" s="195">
        <v>1</v>
      </c>
      <c r="D2373" s="195">
        <v>540029193</v>
      </c>
      <c r="F2373" s="189">
        <v>60</v>
      </c>
      <c r="G2373" s="197" t="s">
        <v>57</v>
      </c>
      <c r="H2373" s="195">
        <v>1</v>
      </c>
      <c r="J2373" s="191">
        <v>40308</v>
      </c>
      <c r="K2373" s="195" t="s">
        <v>27</v>
      </c>
    </row>
    <row r="2374" spans="1:12">
      <c r="A2374" s="186" t="str">
        <f>B2374&amp;"_"&amp;COUNTIF($B$2:B2374,B2374)</f>
        <v>3351_1</v>
      </c>
      <c r="B2374" s="195">
        <v>3351</v>
      </c>
      <c r="C2374" s="195">
        <v>11</v>
      </c>
      <c r="D2374" s="195" t="s">
        <v>1083</v>
      </c>
      <c r="F2374" s="189">
        <v>1</v>
      </c>
      <c r="G2374" s="197" t="s">
        <v>1084</v>
      </c>
      <c r="H2374" s="195">
        <v>1</v>
      </c>
      <c r="J2374" s="191">
        <v>40308</v>
      </c>
      <c r="K2374" s="195" t="s">
        <v>27</v>
      </c>
    </row>
    <row r="2375" spans="1:12">
      <c r="A2375" s="186" t="str">
        <f>B2375&amp;"_"&amp;COUNTIF($B$2:B2375,B2375)</f>
        <v>3352_1</v>
      </c>
      <c r="B2375" s="195">
        <v>3352</v>
      </c>
      <c r="E2375" s="187" t="s">
        <v>39</v>
      </c>
      <c r="F2375" s="189">
        <v>2</v>
      </c>
      <c r="G2375" s="190" t="s">
        <v>939</v>
      </c>
    </row>
    <row r="2376" spans="1:12">
      <c r="A2376" s="186" t="str">
        <f>B2376&amp;"_"&amp;COUNTIF($B$2:B2376,B2376)</f>
        <v>3352_2</v>
      </c>
      <c r="B2376" s="195">
        <v>3352</v>
      </c>
      <c r="C2376" s="195">
        <v>1</v>
      </c>
      <c r="D2376" s="195">
        <v>540028907</v>
      </c>
      <c r="E2376" s="187" t="s">
        <v>41</v>
      </c>
      <c r="F2376" s="189">
        <v>2</v>
      </c>
      <c r="G2376" s="190" t="s">
        <v>940</v>
      </c>
      <c r="H2376" s="195">
        <v>1</v>
      </c>
      <c r="J2376" s="191">
        <v>40309</v>
      </c>
      <c r="K2376" s="195" t="s">
        <v>27</v>
      </c>
    </row>
    <row r="2377" spans="1:12">
      <c r="A2377" s="186" t="str">
        <f>B2377&amp;"_"&amp;COUNTIF($B$2:B2377,B2377)</f>
        <v>3353_1</v>
      </c>
      <c r="B2377" s="195">
        <v>3353</v>
      </c>
      <c r="C2377" s="195">
        <v>3</v>
      </c>
      <c r="D2377" s="195" t="s">
        <v>1085</v>
      </c>
      <c r="E2377" s="195" t="s">
        <v>71</v>
      </c>
      <c r="F2377" s="189">
        <v>300</v>
      </c>
      <c r="G2377" s="197" t="s">
        <v>72</v>
      </c>
      <c r="H2377" s="195">
        <v>1</v>
      </c>
      <c r="I2377" s="195">
        <v>2400</v>
      </c>
      <c r="J2377" s="191">
        <v>40315</v>
      </c>
      <c r="K2377" s="195" t="s">
        <v>73</v>
      </c>
      <c r="L2377" s="195" t="s">
        <v>74</v>
      </c>
    </row>
    <row r="2378" spans="1:12">
      <c r="A2378" s="186" t="str">
        <f>B2378&amp;"_"&amp;COUNTIF($B$2:B2378,B2378)</f>
        <v>3354_1</v>
      </c>
      <c r="B2378" s="195">
        <v>3354</v>
      </c>
      <c r="E2378" s="187" t="s">
        <v>39</v>
      </c>
      <c r="F2378" s="189">
        <v>8</v>
      </c>
      <c r="G2378" s="190" t="s">
        <v>939</v>
      </c>
    </row>
    <row r="2379" spans="1:12">
      <c r="A2379" s="186" t="str">
        <f>B2379&amp;"_"&amp;COUNTIF($B$2:B2379,B2379)</f>
        <v>3354_2</v>
      </c>
      <c r="B2379" s="195">
        <v>3354</v>
      </c>
      <c r="E2379" s="187" t="s">
        <v>41</v>
      </c>
      <c r="F2379" s="189">
        <v>8</v>
      </c>
      <c r="G2379" s="190" t="s">
        <v>940</v>
      </c>
    </row>
    <row r="2380" spans="1:12">
      <c r="A2380" s="186" t="str">
        <f>B2380&amp;"_"&amp;COUNTIF($B$2:B2380,B2380)</f>
        <v>3354_3</v>
      </c>
      <c r="B2380" s="195">
        <v>3354</v>
      </c>
      <c r="E2380" s="187" t="s">
        <v>19</v>
      </c>
      <c r="F2380" s="189">
        <v>8</v>
      </c>
      <c r="G2380" s="190" t="s">
        <v>941</v>
      </c>
    </row>
    <row r="2381" spans="1:12">
      <c r="A2381" s="186" t="str">
        <f>B2381&amp;"_"&amp;COUNTIF($B$2:B2381,B2381)</f>
        <v>3354_4</v>
      </c>
      <c r="B2381" s="195">
        <v>3354</v>
      </c>
      <c r="C2381" s="195">
        <v>1</v>
      </c>
      <c r="D2381" s="195">
        <v>540028907</v>
      </c>
      <c r="E2381" s="187" t="s">
        <v>22</v>
      </c>
      <c r="F2381" s="189">
        <v>8</v>
      </c>
      <c r="G2381" s="190" t="s">
        <v>942</v>
      </c>
      <c r="H2381" s="195">
        <v>8</v>
      </c>
      <c r="J2381" s="191">
        <v>40316</v>
      </c>
      <c r="K2381" s="195" t="s">
        <v>27</v>
      </c>
    </row>
    <row r="2382" spans="1:12">
      <c r="A2382" s="186" t="str">
        <f>B2382&amp;"_"&amp;COUNTIF($B$2:B2382,B2382)</f>
        <v>3355_1</v>
      </c>
      <c r="B2382" s="195">
        <v>3355</v>
      </c>
      <c r="C2382" s="195">
        <v>1</v>
      </c>
      <c r="D2382" s="195" t="s">
        <v>1081</v>
      </c>
      <c r="E2382" s="187" t="s">
        <v>62</v>
      </c>
      <c r="F2382" s="189">
        <v>328</v>
      </c>
      <c r="G2382" s="190" t="s">
        <v>63</v>
      </c>
      <c r="H2382" s="195">
        <v>2</v>
      </c>
      <c r="J2382" s="191">
        <v>40316</v>
      </c>
      <c r="K2382" s="195" t="s">
        <v>27</v>
      </c>
    </row>
    <row r="2383" spans="1:12">
      <c r="A2383" s="186" t="str">
        <f>B2383&amp;"_"&amp;COUNTIF($B$2:B2383,B2383)</f>
        <v>3356_1</v>
      </c>
      <c r="B2383" s="195">
        <v>3356</v>
      </c>
      <c r="C2383" s="195">
        <v>26</v>
      </c>
      <c r="D2383" s="195">
        <v>16944</v>
      </c>
      <c r="F2383" s="189">
        <v>1</v>
      </c>
      <c r="G2383" s="197" t="s">
        <v>1086</v>
      </c>
      <c r="H2383" s="195">
        <v>6</v>
      </c>
      <c r="J2383" s="191">
        <v>40317</v>
      </c>
      <c r="K2383" s="195" t="s">
        <v>27</v>
      </c>
    </row>
    <row r="2384" spans="1:12">
      <c r="A2384" s="186" t="str">
        <f>B2384&amp;"_"&amp;COUNTIF($B$2:B2384,B2384)</f>
        <v>3357_1</v>
      </c>
      <c r="B2384" s="195">
        <v>3357</v>
      </c>
      <c r="C2384" s="195">
        <v>5</v>
      </c>
      <c r="D2384" s="195" t="s">
        <v>1069</v>
      </c>
      <c r="E2384" s="195">
        <v>500032755</v>
      </c>
      <c r="F2384" s="189">
        <v>3</v>
      </c>
      <c r="G2384" s="197" t="s">
        <v>1070</v>
      </c>
      <c r="H2384" s="195">
        <v>1</v>
      </c>
      <c r="I2384" s="195">
        <f>750*3</f>
        <v>2250</v>
      </c>
      <c r="J2384" s="191" t="s">
        <v>1087</v>
      </c>
      <c r="K2384" s="195" t="s">
        <v>845</v>
      </c>
      <c r="L2384" s="195" t="s">
        <v>74</v>
      </c>
    </row>
    <row r="2385" spans="1:13">
      <c r="A2385" s="186" t="str">
        <f>B2385&amp;"_"&amp;COUNTIF($B$2:B2385,B2385)</f>
        <v>3358_1</v>
      </c>
      <c r="B2385" s="195">
        <v>3358</v>
      </c>
      <c r="C2385" s="195">
        <v>5</v>
      </c>
      <c r="D2385" s="195" t="s">
        <v>1088</v>
      </c>
      <c r="E2385" s="195">
        <v>500032755</v>
      </c>
      <c r="F2385" s="189">
        <v>7</v>
      </c>
      <c r="G2385" s="197" t="s">
        <v>1070</v>
      </c>
      <c r="H2385" s="195">
        <v>3</v>
      </c>
      <c r="I2385" s="195">
        <f>750*7</f>
        <v>5250</v>
      </c>
      <c r="J2385" s="191" t="s">
        <v>1087</v>
      </c>
      <c r="K2385" s="195" t="s">
        <v>845</v>
      </c>
      <c r="L2385" s="195" t="s">
        <v>74</v>
      </c>
    </row>
    <row r="2386" spans="1:13">
      <c r="A2386" s="186" t="str">
        <f>B2386&amp;"_"&amp;COUNTIF($B$2:B2386,B2386)</f>
        <v>3359_1</v>
      </c>
      <c r="B2386" s="195">
        <v>3359</v>
      </c>
      <c r="C2386" s="195">
        <v>23</v>
      </c>
      <c r="D2386" s="195" t="s">
        <v>1089</v>
      </c>
      <c r="F2386" s="189">
        <v>18</v>
      </c>
      <c r="G2386" s="197" t="s">
        <v>1090</v>
      </c>
      <c r="H2386" s="195">
        <v>1</v>
      </c>
      <c r="J2386" s="191">
        <v>40323</v>
      </c>
      <c r="K2386" s="195" t="s">
        <v>27</v>
      </c>
      <c r="M2386" s="192">
        <v>28.25</v>
      </c>
    </row>
    <row r="2387" spans="1:13">
      <c r="A2387" s="186" t="str">
        <f>B2387&amp;"_"&amp;COUNTIF($B$2:B2387,B2387)</f>
        <v>3360_1</v>
      </c>
      <c r="B2387" s="195">
        <v>3360</v>
      </c>
      <c r="F2387" s="189">
        <v>11</v>
      </c>
      <c r="G2387" s="197" t="s">
        <v>359</v>
      </c>
      <c r="I2387" s="200"/>
    </row>
    <row r="2388" spans="1:13">
      <c r="A2388" s="186" t="str">
        <f>B2388&amp;"_"&amp;COUNTIF($B$2:B2388,B2388)</f>
        <v>3360_2</v>
      </c>
      <c r="B2388" s="195">
        <v>3360</v>
      </c>
      <c r="C2388" s="195">
        <v>7</v>
      </c>
      <c r="F2388" s="189">
        <v>1</v>
      </c>
      <c r="G2388" s="197" t="s">
        <v>358</v>
      </c>
      <c r="H2388" s="195">
        <v>1</v>
      </c>
      <c r="I2388" s="200"/>
      <c r="J2388" s="191">
        <v>40326</v>
      </c>
      <c r="K2388" s="195" t="s">
        <v>33</v>
      </c>
      <c r="L2388" s="195" t="s">
        <v>74</v>
      </c>
    </row>
    <row r="2389" spans="1:13">
      <c r="A2389" s="186" t="str">
        <f>B2389&amp;"_"&amp;COUNTIF($B$2:B2389,B2389)</f>
        <v>3361_1</v>
      </c>
      <c r="B2389" s="195">
        <v>3361</v>
      </c>
      <c r="C2389" s="195">
        <v>23</v>
      </c>
      <c r="D2389" s="195" t="s">
        <v>1091</v>
      </c>
      <c r="F2389" s="189">
        <v>100</v>
      </c>
      <c r="G2389" s="197" t="s">
        <v>924</v>
      </c>
      <c r="H2389" s="195">
        <v>1</v>
      </c>
      <c r="J2389" s="191">
        <v>40329</v>
      </c>
      <c r="K2389" s="195" t="s">
        <v>33</v>
      </c>
      <c r="L2389" s="195" t="s">
        <v>74</v>
      </c>
      <c r="M2389" s="192">
        <v>2.5</v>
      </c>
    </row>
    <row r="2390" spans="1:13">
      <c r="A2390" s="186" t="str">
        <f>B2390&amp;"_"&amp;COUNTIF($B$2:B2390,B2390)</f>
        <v>3362_1</v>
      </c>
      <c r="B2390" s="195">
        <v>3362</v>
      </c>
      <c r="C2390" s="195">
        <v>10</v>
      </c>
      <c r="D2390" s="195">
        <v>46606</v>
      </c>
      <c r="E2390" s="195">
        <v>13021000</v>
      </c>
      <c r="F2390" s="189">
        <v>80</v>
      </c>
      <c r="G2390" s="197" t="s">
        <v>1092</v>
      </c>
      <c r="H2390" s="195">
        <v>1</v>
      </c>
      <c r="I2390" s="195">
        <v>4000</v>
      </c>
      <c r="J2390" s="191">
        <v>40330</v>
      </c>
      <c r="K2390" s="195" t="s">
        <v>33</v>
      </c>
      <c r="L2390" s="195" t="s">
        <v>74</v>
      </c>
      <c r="M2390" s="192">
        <v>24.75</v>
      </c>
    </row>
    <row r="2391" spans="1:13">
      <c r="A2391" s="186" t="str">
        <f>B2391&amp;"_"&amp;COUNTIF($B$2:B2391,B2391)</f>
        <v>3363_1</v>
      </c>
      <c r="B2391" s="195">
        <v>3363</v>
      </c>
      <c r="F2391" s="189">
        <v>18</v>
      </c>
      <c r="G2391" s="197" t="s">
        <v>866</v>
      </c>
    </row>
    <row r="2392" spans="1:13">
      <c r="A2392" s="186" t="str">
        <f>B2392&amp;"_"&amp;COUNTIF($B$2:B2392,B2392)</f>
        <v>3363_2</v>
      </c>
      <c r="B2392" s="195">
        <v>3363</v>
      </c>
      <c r="C2392" s="195">
        <v>26</v>
      </c>
      <c r="D2392" s="195" t="s">
        <v>863</v>
      </c>
      <c r="F2392" s="189">
        <v>21</v>
      </c>
      <c r="G2392" s="197" t="s">
        <v>867</v>
      </c>
      <c r="J2392" s="191">
        <v>40329</v>
      </c>
      <c r="K2392" s="195" t="s">
        <v>27</v>
      </c>
    </row>
    <row r="2393" spans="1:13">
      <c r="A2393" s="186" t="str">
        <f>B2393&amp;"_"&amp;COUNTIF($B$2:B2393,B2393)</f>
        <v>3364_1</v>
      </c>
      <c r="B2393" s="195">
        <v>3364</v>
      </c>
      <c r="F2393" s="189">
        <v>1</v>
      </c>
      <c r="G2393" s="197" t="s">
        <v>1093</v>
      </c>
    </row>
    <row r="2394" spans="1:13">
      <c r="A2394" s="186" t="str">
        <f>B2394&amp;"_"&amp;COUNTIF($B$2:B2394,B2394)</f>
        <v>3364_2</v>
      </c>
      <c r="B2394" s="195">
        <v>3364</v>
      </c>
      <c r="F2394" s="189">
        <v>1</v>
      </c>
      <c r="G2394" s="197" t="s">
        <v>1094</v>
      </c>
    </row>
    <row r="2395" spans="1:13">
      <c r="A2395" s="186" t="str">
        <f>B2395&amp;"_"&amp;COUNTIF($B$2:B2395,B2395)</f>
        <v>3364_3</v>
      </c>
      <c r="B2395" s="195">
        <v>3364</v>
      </c>
      <c r="F2395" s="189">
        <v>1</v>
      </c>
      <c r="G2395" s="197" t="s">
        <v>1095</v>
      </c>
    </row>
    <row r="2396" spans="1:13">
      <c r="A2396" s="186" t="str">
        <f>B2396&amp;"_"&amp;COUNTIF($B$2:B2396,B2396)</f>
        <v>3364_4</v>
      </c>
      <c r="B2396" s="195">
        <v>3364</v>
      </c>
      <c r="C2396" s="195">
        <v>26</v>
      </c>
      <c r="D2396" s="195">
        <v>16918</v>
      </c>
      <c r="F2396" s="189">
        <v>1</v>
      </c>
      <c r="G2396" s="197" t="s">
        <v>1096</v>
      </c>
      <c r="J2396" s="191">
        <v>40329</v>
      </c>
      <c r="K2396" s="195" t="s">
        <v>27</v>
      </c>
    </row>
    <row r="2397" spans="1:13">
      <c r="A2397" s="186" t="str">
        <f>B2397&amp;"_"&amp;COUNTIF($B$2:B2397,B2397)</f>
        <v>3365_1</v>
      </c>
      <c r="B2397" s="195">
        <v>3365</v>
      </c>
      <c r="C2397" s="195">
        <v>1</v>
      </c>
      <c r="D2397" s="195" t="s">
        <v>1080</v>
      </c>
      <c r="E2397" s="187" t="s">
        <v>64</v>
      </c>
      <c r="F2397" s="189">
        <v>192</v>
      </c>
      <c r="G2397" s="190" t="s">
        <v>65</v>
      </c>
      <c r="H2397" s="195">
        <v>4</v>
      </c>
      <c r="J2397" s="191">
        <v>40331</v>
      </c>
      <c r="K2397" s="195" t="s">
        <v>27</v>
      </c>
    </row>
    <row r="2398" spans="1:13">
      <c r="A2398" s="186" t="str">
        <f>B2398&amp;"_"&amp;COUNTIF($B$2:B2398,B2398)</f>
        <v>3366_1</v>
      </c>
      <c r="B2398" s="195">
        <v>3366</v>
      </c>
      <c r="C2398" s="195">
        <v>1</v>
      </c>
      <c r="D2398" s="195" t="s">
        <v>1081</v>
      </c>
      <c r="E2398" s="187" t="s">
        <v>62</v>
      </c>
      <c r="F2398" s="189">
        <v>328</v>
      </c>
      <c r="G2398" s="190" t="s">
        <v>63</v>
      </c>
      <c r="H2398" s="195">
        <v>2</v>
      </c>
      <c r="J2398" s="191">
        <v>40331</v>
      </c>
      <c r="K2398" s="195" t="s">
        <v>27</v>
      </c>
    </row>
    <row r="2399" spans="1:13">
      <c r="A2399" s="186" t="str">
        <f>B2399&amp;"_"&amp;COUNTIF($B$2:B2399,B2399)</f>
        <v>3367_1</v>
      </c>
      <c r="B2399" s="195">
        <v>3367</v>
      </c>
      <c r="C2399" s="195">
        <v>1</v>
      </c>
      <c r="D2399" s="195" t="s">
        <v>1082</v>
      </c>
      <c r="E2399" s="195" t="s">
        <v>67</v>
      </c>
      <c r="F2399" s="189">
        <v>48</v>
      </c>
      <c r="G2399" s="197" t="s">
        <v>68</v>
      </c>
      <c r="H2399" s="195">
        <v>1</v>
      </c>
      <c r="J2399" s="191">
        <v>40331</v>
      </c>
      <c r="K2399" s="195" t="s">
        <v>27</v>
      </c>
    </row>
    <row r="2400" spans="1:13">
      <c r="A2400" s="186" t="str">
        <f>B2400&amp;"_"&amp;COUNTIF($B$2:B2400,B2400)</f>
        <v>3368_1</v>
      </c>
      <c r="B2400" s="195">
        <v>3368</v>
      </c>
      <c r="E2400" s="187" t="s">
        <v>39</v>
      </c>
      <c r="F2400" s="189">
        <v>2</v>
      </c>
      <c r="G2400" s="190" t="s">
        <v>939</v>
      </c>
    </row>
    <row r="2401" spans="1:11">
      <c r="A2401" s="186" t="str">
        <f>B2401&amp;"_"&amp;COUNTIF($B$2:B2401,B2401)</f>
        <v>3368_2</v>
      </c>
      <c r="B2401" s="195">
        <v>3368</v>
      </c>
      <c r="E2401" s="187" t="s">
        <v>41</v>
      </c>
      <c r="F2401" s="189">
        <v>2</v>
      </c>
      <c r="G2401" s="190" t="s">
        <v>940</v>
      </c>
    </row>
    <row r="2402" spans="1:11">
      <c r="A2402" s="186" t="str">
        <f>B2402&amp;"_"&amp;COUNTIF($B$2:B2402,B2402)</f>
        <v>3368_3</v>
      </c>
      <c r="B2402" s="195">
        <v>3368</v>
      </c>
      <c r="E2402" s="187" t="s">
        <v>19</v>
      </c>
      <c r="F2402" s="189">
        <v>8</v>
      </c>
      <c r="G2402" s="190" t="s">
        <v>941</v>
      </c>
    </row>
    <row r="2403" spans="1:11">
      <c r="A2403" s="186" t="str">
        <f>B2403&amp;"_"&amp;COUNTIF($B$2:B2403,B2403)</f>
        <v>3368_4</v>
      </c>
      <c r="B2403" s="195">
        <v>3368</v>
      </c>
      <c r="C2403" s="195">
        <v>1</v>
      </c>
      <c r="D2403" s="195">
        <v>540028907</v>
      </c>
      <c r="E2403" s="187" t="s">
        <v>22</v>
      </c>
      <c r="F2403" s="189">
        <v>8</v>
      </c>
      <c r="G2403" s="190" t="s">
        <v>942</v>
      </c>
      <c r="H2403" s="195">
        <v>5</v>
      </c>
      <c r="J2403" s="191">
        <v>40331</v>
      </c>
      <c r="K2403" s="195" t="s">
        <v>27</v>
      </c>
    </row>
    <row r="2404" spans="1:11">
      <c r="A2404" s="186" t="str">
        <f>B2404&amp;"_"&amp;COUNTIF($B$2:B2404,B2404)</f>
        <v>3369_1</v>
      </c>
      <c r="B2404" s="195">
        <v>3369</v>
      </c>
      <c r="C2404" s="195">
        <v>1</v>
      </c>
      <c r="D2404" s="195" t="s">
        <v>1033</v>
      </c>
      <c r="F2404" s="189">
        <v>2</v>
      </c>
      <c r="G2404" s="197" t="s">
        <v>59</v>
      </c>
      <c r="H2404" s="195">
        <v>2</v>
      </c>
      <c r="J2404" s="191">
        <v>40331</v>
      </c>
      <c r="K2404" s="195" t="s">
        <v>27</v>
      </c>
    </row>
    <row r="2405" spans="1:11">
      <c r="A2405" s="186" t="str">
        <f>B2405&amp;"_"&amp;COUNTIF($B$2:B2405,B2405)</f>
        <v>3370_1</v>
      </c>
      <c r="B2405" s="195">
        <v>3370</v>
      </c>
      <c r="C2405" s="195">
        <v>1</v>
      </c>
      <c r="D2405" s="195">
        <v>540030305</v>
      </c>
      <c r="F2405" s="189">
        <v>100</v>
      </c>
      <c r="G2405" s="197" t="s">
        <v>1045</v>
      </c>
      <c r="H2405" s="195">
        <v>1</v>
      </c>
      <c r="J2405" s="191">
        <v>40331</v>
      </c>
      <c r="K2405" s="195" t="s">
        <v>27</v>
      </c>
    </row>
    <row r="2406" spans="1:11">
      <c r="A2406" s="186" t="str">
        <f>B2406&amp;"_"&amp;COUNTIF($B$2:B2406,B2406)</f>
        <v>3371_1</v>
      </c>
      <c r="B2406" s="195">
        <v>3371</v>
      </c>
      <c r="E2406" s="187" t="s">
        <v>39</v>
      </c>
      <c r="F2406" s="189">
        <v>8</v>
      </c>
      <c r="G2406" s="190" t="s">
        <v>939</v>
      </c>
    </row>
    <row r="2407" spans="1:11">
      <c r="A2407" s="186" t="str">
        <f>B2407&amp;"_"&amp;COUNTIF($B$2:B2407,B2407)</f>
        <v>3371_2</v>
      </c>
      <c r="B2407" s="195">
        <v>3371</v>
      </c>
      <c r="E2407" s="187" t="s">
        <v>41</v>
      </c>
      <c r="F2407" s="189">
        <v>8</v>
      </c>
      <c r="G2407" s="190" t="s">
        <v>940</v>
      </c>
    </row>
    <row r="2408" spans="1:11">
      <c r="A2408" s="186" t="str">
        <f>B2408&amp;"_"&amp;COUNTIF($B$2:B2408,B2408)</f>
        <v>3371_3</v>
      </c>
      <c r="B2408" s="195">
        <v>3371</v>
      </c>
      <c r="E2408" s="187" t="s">
        <v>19</v>
      </c>
      <c r="F2408" s="189">
        <v>4</v>
      </c>
      <c r="G2408" s="190" t="s">
        <v>941</v>
      </c>
    </row>
    <row r="2409" spans="1:11">
      <c r="A2409" s="186" t="str">
        <f>B2409&amp;"_"&amp;COUNTIF($B$2:B2409,B2409)</f>
        <v>3371_4</v>
      </c>
      <c r="B2409" s="195">
        <v>3371</v>
      </c>
      <c r="C2409" s="195">
        <v>1</v>
      </c>
      <c r="D2409" s="195">
        <v>540028907</v>
      </c>
      <c r="E2409" s="187" t="s">
        <v>22</v>
      </c>
      <c r="F2409" s="189">
        <v>4</v>
      </c>
      <c r="G2409" s="190" t="s">
        <v>942</v>
      </c>
      <c r="H2409" s="195">
        <v>6</v>
      </c>
      <c r="J2409" s="191">
        <v>40331</v>
      </c>
      <c r="K2409" s="195" t="s">
        <v>27</v>
      </c>
    </row>
    <row r="2410" spans="1:11">
      <c r="A2410" s="186" t="str">
        <f>B2410&amp;"_"&amp;COUNTIF($B$2:B2410,B2410)</f>
        <v>3372_1</v>
      </c>
      <c r="B2410" s="195">
        <v>3372</v>
      </c>
      <c r="F2410" s="189">
        <v>120</v>
      </c>
      <c r="G2410" s="197" t="s">
        <v>57</v>
      </c>
    </row>
    <row r="2411" spans="1:11">
      <c r="A2411" s="186" t="str">
        <f>B2411&amp;"_"&amp;COUNTIF($B$2:B2411,B2411)</f>
        <v>3372_2</v>
      </c>
      <c r="B2411" s="195">
        <v>3372</v>
      </c>
      <c r="C2411" s="195">
        <v>1</v>
      </c>
      <c r="D2411" s="195">
        <v>540030305</v>
      </c>
      <c r="F2411" s="189">
        <v>40</v>
      </c>
      <c r="G2411" s="197" t="s">
        <v>637</v>
      </c>
      <c r="H2411" s="195">
        <v>3</v>
      </c>
      <c r="J2411" s="191">
        <v>40331</v>
      </c>
      <c r="K2411" s="195" t="s">
        <v>27</v>
      </c>
    </row>
    <row r="2412" spans="1:11">
      <c r="A2412" s="186" t="str">
        <f>B2412&amp;"_"&amp;COUNTIF($B$2:B2412,B2412)</f>
        <v>3373_1</v>
      </c>
      <c r="B2412" s="195">
        <v>3373</v>
      </c>
      <c r="F2412" s="189">
        <v>12</v>
      </c>
      <c r="G2412" s="197" t="s">
        <v>1097</v>
      </c>
    </row>
    <row r="2413" spans="1:11">
      <c r="A2413" s="186" t="str">
        <f>B2413&amp;"_"&amp;COUNTIF($B$2:B2413,B2413)</f>
        <v>3373_2</v>
      </c>
      <c r="B2413" s="195">
        <v>3373</v>
      </c>
      <c r="F2413" s="189">
        <v>2</v>
      </c>
      <c r="G2413" s="197" t="s">
        <v>1098</v>
      </c>
    </row>
    <row r="2414" spans="1:11">
      <c r="A2414" s="186" t="str">
        <f>B2414&amp;"_"&amp;COUNTIF($B$2:B2414,B2414)</f>
        <v>3373_3</v>
      </c>
      <c r="B2414" s="195">
        <v>3373</v>
      </c>
      <c r="F2414" s="189">
        <v>5</v>
      </c>
      <c r="G2414" s="197" t="s">
        <v>1099</v>
      </c>
    </row>
    <row r="2415" spans="1:11">
      <c r="A2415" s="186" t="str">
        <f>B2415&amp;"_"&amp;COUNTIF($B$2:B2415,B2415)</f>
        <v>3373_4</v>
      </c>
      <c r="B2415" s="195">
        <v>3373</v>
      </c>
      <c r="F2415" s="189">
        <v>0.06</v>
      </c>
      <c r="G2415" s="197" t="s">
        <v>1100</v>
      </c>
    </row>
    <row r="2416" spans="1:11">
      <c r="A2416" s="186" t="str">
        <f>B2416&amp;"_"&amp;COUNTIF($B$2:B2416,B2416)</f>
        <v>3373_5</v>
      </c>
      <c r="B2416" s="195">
        <v>3373</v>
      </c>
      <c r="C2416" s="195">
        <v>11</v>
      </c>
      <c r="D2416" s="195" t="s">
        <v>1101</v>
      </c>
      <c r="F2416" s="189">
        <v>9</v>
      </c>
      <c r="G2416" s="197" t="s">
        <v>1102</v>
      </c>
      <c r="J2416" s="191">
        <v>40332</v>
      </c>
    </row>
    <row r="2417" spans="1:13">
      <c r="A2417" s="186" t="str">
        <f>B2417&amp;"_"&amp;COUNTIF($B$2:B2417,B2417)</f>
        <v>3374_1</v>
      </c>
      <c r="B2417" s="195">
        <v>3374</v>
      </c>
      <c r="C2417" s="195">
        <v>40</v>
      </c>
      <c r="D2417" s="195">
        <v>14801897</v>
      </c>
      <c r="F2417" s="189">
        <v>1</v>
      </c>
      <c r="G2417" s="197" t="s">
        <v>1103</v>
      </c>
      <c r="H2417" s="195">
        <v>1</v>
      </c>
      <c r="J2417" s="191">
        <v>40333</v>
      </c>
      <c r="K2417" s="195" t="s">
        <v>27</v>
      </c>
      <c r="M2417" s="192">
        <v>1900</v>
      </c>
    </row>
    <row r="2418" spans="1:13">
      <c r="A2418" s="186" t="str">
        <f>B2418&amp;"_"&amp;COUNTIF($B$2:B2418,B2418)</f>
        <v>3375_1</v>
      </c>
      <c r="B2418" s="195">
        <v>3375</v>
      </c>
      <c r="F2418" s="189">
        <v>8</v>
      </c>
      <c r="G2418" s="197" t="s">
        <v>359</v>
      </c>
      <c r="I2418" s="200"/>
    </row>
    <row r="2419" spans="1:13">
      <c r="A2419" s="186" t="str">
        <f>B2419&amp;"_"&amp;COUNTIF($B$2:B2419,B2419)</f>
        <v>3375_2</v>
      </c>
      <c r="B2419" s="195">
        <v>3375</v>
      </c>
      <c r="C2419" s="195">
        <v>7</v>
      </c>
      <c r="F2419" s="189">
        <v>3</v>
      </c>
      <c r="G2419" s="197" t="s">
        <v>358</v>
      </c>
      <c r="H2419" s="195">
        <v>1</v>
      </c>
      <c r="I2419" s="200"/>
      <c r="J2419" s="191">
        <v>40333</v>
      </c>
      <c r="K2419" s="195" t="s">
        <v>33</v>
      </c>
      <c r="L2419" s="195" t="s">
        <v>74</v>
      </c>
    </row>
    <row r="2420" spans="1:13">
      <c r="A2420" s="186" t="str">
        <f>B2420&amp;"_"&amp;COUNTIF($B$2:B2420,B2420)</f>
        <v>3376_1</v>
      </c>
      <c r="B2420" s="195">
        <v>3376</v>
      </c>
      <c r="F2420" s="189">
        <v>4</v>
      </c>
      <c r="G2420" s="197" t="s">
        <v>1104</v>
      </c>
      <c r="I2420" s="200"/>
    </row>
    <row r="2421" spans="1:13">
      <c r="A2421" s="186" t="str">
        <f>B2421&amp;"_"&amp;COUNTIF($B$2:B2421,B2421)</f>
        <v>3376_2</v>
      </c>
      <c r="B2421" s="195">
        <v>3376</v>
      </c>
      <c r="C2421" s="195">
        <v>11</v>
      </c>
      <c r="D2421" s="195" t="s">
        <v>1105</v>
      </c>
      <c r="F2421" s="189">
        <v>300</v>
      </c>
      <c r="G2421" s="197" t="s">
        <v>1106</v>
      </c>
      <c r="J2421" s="191">
        <v>40333</v>
      </c>
      <c r="K2421" s="195" t="s">
        <v>27</v>
      </c>
    </row>
    <row r="2422" spans="1:13">
      <c r="A2422" s="186" t="str">
        <f>B2422&amp;"_"&amp;COUNTIF($B$2:B2422,B2422)</f>
        <v>3377_1</v>
      </c>
      <c r="B2422" s="195">
        <v>3377</v>
      </c>
      <c r="C2422" s="195">
        <v>41</v>
      </c>
      <c r="D2422" s="195" t="s">
        <v>1107</v>
      </c>
      <c r="F2422" s="189">
        <v>2</v>
      </c>
      <c r="G2422" s="197" t="s">
        <v>1108</v>
      </c>
      <c r="H2422" s="195">
        <v>2</v>
      </c>
      <c r="J2422" s="191">
        <v>40333</v>
      </c>
      <c r="K2422" s="195" t="s">
        <v>27</v>
      </c>
    </row>
    <row r="2423" spans="1:13">
      <c r="A2423" s="186" t="str">
        <f>B2423&amp;"_"&amp;COUNTIF($B$2:B2423,B2423)</f>
        <v>3378_1</v>
      </c>
      <c r="B2423" s="195">
        <v>3378</v>
      </c>
      <c r="C2423" s="195">
        <v>5</v>
      </c>
      <c r="D2423" s="195" t="s">
        <v>1109</v>
      </c>
      <c r="E2423" s="195">
        <v>500032755</v>
      </c>
      <c r="F2423" s="189">
        <v>7</v>
      </c>
      <c r="G2423" s="197" t="s">
        <v>1070</v>
      </c>
      <c r="H2423" s="195">
        <v>3</v>
      </c>
      <c r="I2423" s="195">
        <f>750*7</f>
        <v>5250</v>
      </c>
      <c r="J2423" s="191" t="s">
        <v>1110</v>
      </c>
      <c r="K2423" s="195" t="s">
        <v>845</v>
      </c>
      <c r="L2423" s="195" t="s">
        <v>74</v>
      </c>
    </row>
    <row r="2424" spans="1:13">
      <c r="A2424" s="186" t="str">
        <f>B2424&amp;"_"&amp;COUNTIF($B$2:B2424,B2424)</f>
        <v>3379_1</v>
      </c>
      <c r="B2424" s="195">
        <v>3379</v>
      </c>
      <c r="E2424" s="195">
        <v>13021000</v>
      </c>
      <c r="F2424" s="189">
        <v>56</v>
      </c>
      <c r="G2424" s="197" t="s">
        <v>1111</v>
      </c>
      <c r="M2424" s="192">
        <v>24.75</v>
      </c>
    </row>
    <row r="2425" spans="1:13">
      <c r="A2425" s="186" t="str">
        <f>B2425&amp;"_"&amp;COUNTIF($B$2:B2425,B2425)</f>
        <v>3379_2</v>
      </c>
      <c r="B2425" s="195">
        <v>3379</v>
      </c>
      <c r="C2425" s="195">
        <v>10</v>
      </c>
      <c r="D2425" s="195">
        <v>46656</v>
      </c>
      <c r="E2425" s="195">
        <v>13021450</v>
      </c>
      <c r="F2425" s="189">
        <v>50</v>
      </c>
      <c r="G2425" s="197" t="s">
        <v>926</v>
      </c>
      <c r="H2425" s="195">
        <v>1</v>
      </c>
      <c r="J2425" s="191">
        <v>40339</v>
      </c>
      <c r="K2425" s="195" t="s">
        <v>789</v>
      </c>
      <c r="L2425" s="195" t="s">
        <v>74</v>
      </c>
      <c r="M2425" s="192">
        <v>6.5</v>
      </c>
    </row>
    <row r="2426" spans="1:13">
      <c r="A2426" s="186" t="str">
        <f>B2426&amp;"_"&amp;COUNTIF($B$2:B2426,B2426)</f>
        <v>3380_1</v>
      </c>
      <c r="B2426" s="195">
        <v>3380</v>
      </c>
      <c r="C2426" s="195">
        <v>42</v>
      </c>
      <c r="D2426" s="195" t="s">
        <v>1112</v>
      </c>
      <c r="F2426" s="189">
        <v>300</v>
      </c>
      <c r="G2426" s="197" t="s">
        <v>1113</v>
      </c>
      <c r="H2426" s="195">
        <v>1</v>
      </c>
      <c r="I2426" s="195">
        <v>30</v>
      </c>
      <c r="J2426" s="191">
        <v>40344</v>
      </c>
      <c r="K2426" s="195" t="s">
        <v>1114</v>
      </c>
      <c r="L2426" s="195" t="s">
        <v>74</v>
      </c>
      <c r="M2426" s="192">
        <v>1</v>
      </c>
    </row>
    <row r="2427" spans="1:13">
      <c r="A2427" s="186" t="str">
        <f>B2427&amp;"_"&amp;COUNTIF($B$2:B2427,B2427)</f>
        <v>3381_1</v>
      </c>
      <c r="B2427" s="195">
        <v>3381</v>
      </c>
      <c r="C2427" s="195">
        <v>30</v>
      </c>
      <c r="D2427" s="195" t="s">
        <v>1115</v>
      </c>
      <c r="F2427" s="189">
        <v>12</v>
      </c>
      <c r="G2427" s="197" t="s">
        <v>1092</v>
      </c>
      <c r="H2427" s="195">
        <v>1</v>
      </c>
      <c r="J2427" s="191">
        <v>40345</v>
      </c>
      <c r="K2427" s="195" t="s">
        <v>27</v>
      </c>
      <c r="M2427" s="192">
        <v>27</v>
      </c>
    </row>
    <row r="2428" spans="1:13">
      <c r="A2428" s="186" t="str">
        <f>B2428&amp;"_"&amp;COUNTIF($B$2:B2428,B2428)</f>
        <v>3382_1</v>
      </c>
      <c r="B2428" s="195">
        <v>3382</v>
      </c>
      <c r="C2428" s="195">
        <v>1</v>
      </c>
      <c r="D2428" s="195" t="s">
        <v>1033</v>
      </c>
      <c r="F2428" s="189">
        <v>2</v>
      </c>
      <c r="G2428" s="197" t="s">
        <v>59</v>
      </c>
      <c r="H2428" s="195">
        <v>2</v>
      </c>
      <c r="J2428" s="191">
        <v>40346</v>
      </c>
      <c r="K2428" s="195" t="s">
        <v>27</v>
      </c>
    </row>
    <row r="2429" spans="1:13">
      <c r="A2429" s="186" t="str">
        <f>B2429&amp;"_"&amp;COUNTIF($B$2:B2429,B2429)</f>
        <v>3383_1</v>
      </c>
      <c r="B2429" s="195">
        <v>3383</v>
      </c>
      <c r="E2429" s="187" t="s">
        <v>39</v>
      </c>
      <c r="F2429" s="189">
        <v>4</v>
      </c>
      <c r="G2429" s="190" t="s">
        <v>939</v>
      </c>
    </row>
    <row r="2430" spans="1:13">
      <c r="A2430" s="186" t="str">
        <f>B2430&amp;"_"&amp;COUNTIF($B$2:B2430,B2430)</f>
        <v>3383_2</v>
      </c>
      <c r="B2430" s="195">
        <v>3383</v>
      </c>
      <c r="E2430" s="187" t="s">
        <v>41</v>
      </c>
      <c r="F2430" s="189">
        <v>4</v>
      </c>
      <c r="G2430" s="190" t="s">
        <v>940</v>
      </c>
    </row>
    <row r="2431" spans="1:13">
      <c r="A2431" s="186" t="str">
        <f>B2431&amp;"_"&amp;COUNTIF($B$2:B2431,B2431)</f>
        <v>3383_3</v>
      </c>
      <c r="B2431" s="195">
        <v>3383</v>
      </c>
      <c r="E2431" s="187" t="s">
        <v>19</v>
      </c>
      <c r="F2431" s="189">
        <v>6</v>
      </c>
      <c r="G2431" s="190" t="s">
        <v>941</v>
      </c>
    </row>
    <row r="2432" spans="1:13">
      <c r="A2432" s="186" t="str">
        <f>B2432&amp;"_"&amp;COUNTIF($B$2:B2432,B2432)</f>
        <v>3383_4</v>
      </c>
      <c r="B2432" s="195">
        <v>3383</v>
      </c>
      <c r="C2432" s="195">
        <v>1</v>
      </c>
      <c r="D2432" s="195">
        <v>540028907</v>
      </c>
      <c r="E2432" s="187" t="s">
        <v>22</v>
      </c>
      <c r="F2432" s="189">
        <v>6</v>
      </c>
      <c r="G2432" s="190" t="s">
        <v>942</v>
      </c>
      <c r="H2432" s="195">
        <v>5</v>
      </c>
      <c r="J2432" s="191">
        <v>40346</v>
      </c>
      <c r="K2432" s="195" t="s">
        <v>27</v>
      </c>
    </row>
    <row r="2433" spans="1:12">
      <c r="A2433" s="186" t="str">
        <f>B2433&amp;"_"&amp;COUNTIF($B$2:B2433,B2433)</f>
        <v>3384_1</v>
      </c>
      <c r="B2433" s="195">
        <v>3384</v>
      </c>
      <c r="F2433" s="189">
        <v>60</v>
      </c>
      <c r="G2433" s="197" t="s">
        <v>57</v>
      </c>
    </row>
    <row r="2434" spans="1:12">
      <c r="A2434" s="186" t="str">
        <f>B2434&amp;"_"&amp;COUNTIF($B$2:B2434,B2434)</f>
        <v>3384_2</v>
      </c>
      <c r="B2434" s="195">
        <v>3384</v>
      </c>
      <c r="C2434" s="195">
        <v>1</v>
      </c>
      <c r="D2434" s="195">
        <v>540030305</v>
      </c>
      <c r="F2434" s="189">
        <v>16</v>
      </c>
      <c r="G2434" s="197" t="s">
        <v>660</v>
      </c>
      <c r="H2434" s="195">
        <v>3</v>
      </c>
      <c r="J2434" s="191">
        <v>40346</v>
      </c>
      <c r="K2434" s="195" t="s">
        <v>27</v>
      </c>
    </row>
    <row r="2435" spans="1:12">
      <c r="A2435" s="186" t="str">
        <f>B2435&amp;"_"&amp;COUNTIF($B$2:B2435,B2435)</f>
        <v>3385_1</v>
      </c>
      <c r="B2435" s="195">
        <v>3385</v>
      </c>
      <c r="C2435" s="195">
        <v>11</v>
      </c>
      <c r="D2435" s="195" t="s">
        <v>1105</v>
      </c>
      <c r="F2435" s="189">
        <f>72*3</f>
        <v>216</v>
      </c>
      <c r="G2435" s="197" t="s">
        <v>1116</v>
      </c>
      <c r="H2435" s="195">
        <v>3</v>
      </c>
      <c r="J2435" s="191">
        <v>40346</v>
      </c>
      <c r="K2435" s="195" t="s">
        <v>27</v>
      </c>
    </row>
    <row r="2436" spans="1:12">
      <c r="A2436" s="186" t="str">
        <f>B2436&amp;"_"&amp;COUNTIF($B$2:B2436,B2436)</f>
        <v>3386_1</v>
      </c>
      <c r="B2436" s="195">
        <v>3386</v>
      </c>
      <c r="F2436" s="189">
        <v>12</v>
      </c>
      <c r="G2436" s="197" t="s">
        <v>359</v>
      </c>
      <c r="I2436" s="200"/>
    </row>
    <row r="2437" spans="1:12">
      <c r="A2437" s="186" t="str">
        <f>B2437&amp;"_"&amp;COUNTIF($B$2:B2437,B2437)</f>
        <v>3386_2</v>
      </c>
      <c r="B2437" s="195">
        <v>3386</v>
      </c>
      <c r="C2437" s="195">
        <v>7</v>
      </c>
      <c r="F2437" s="189">
        <v>8</v>
      </c>
      <c r="G2437" s="197" t="s">
        <v>358</v>
      </c>
      <c r="H2437" s="195">
        <v>1</v>
      </c>
      <c r="I2437" s="200"/>
      <c r="J2437" s="191">
        <v>40350</v>
      </c>
      <c r="K2437" s="195" t="s">
        <v>33</v>
      </c>
      <c r="L2437" s="195" t="s">
        <v>74</v>
      </c>
    </row>
    <row r="2438" spans="1:12">
      <c r="A2438" s="186" t="str">
        <f>B2438&amp;"_"&amp;COUNTIF($B$2:B2438,B2438)</f>
        <v>3387_1</v>
      </c>
      <c r="B2438" s="195">
        <v>3387</v>
      </c>
      <c r="E2438" s="195">
        <v>32999</v>
      </c>
      <c r="F2438" s="189">
        <v>20</v>
      </c>
      <c r="G2438" s="197" t="s">
        <v>579</v>
      </c>
      <c r="I2438" s="200"/>
    </row>
    <row r="2439" spans="1:12">
      <c r="A2439" s="186" t="str">
        <f>B2439&amp;"_"&amp;COUNTIF($B$2:B2439,B2439)</f>
        <v>3387_2</v>
      </c>
      <c r="B2439" s="195">
        <v>3387</v>
      </c>
      <c r="C2439" s="195">
        <v>4</v>
      </c>
      <c r="D2439" s="195">
        <v>4500189192</v>
      </c>
      <c r="E2439" s="195">
        <v>33990</v>
      </c>
      <c r="F2439" s="189">
        <v>20</v>
      </c>
      <c r="G2439" s="197" t="s">
        <v>580</v>
      </c>
      <c r="H2439" s="195">
        <v>10</v>
      </c>
      <c r="I2439" s="200">
        <v>30500</v>
      </c>
      <c r="J2439" s="191">
        <v>40352</v>
      </c>
      <c r="K2439" s="195" t="s">
        <v>564</v>
      </c>
      <c r="L2439" s="195" t="s">
        <v>74</v>
      </c>
    </row>
    <row r="2440" spans="1:12">
      <c r="A2440" s="186" t="str">
        <f>B2440&amp;"_"&amp;COUNTIF($B$2:B2440,B2440)</f>
        <v>3388_1</v>
      </c>
      <c r="B2440" s="195">
        <v>3388</v>
      </c>
      <c r="C2440" s="195">
        <v>1</v>
      </c>
      <c r="D2440" s="195" t="s">
        <v>1080</v>
      </c>
      <c r="E2440" s="187" t="s">
        <v>64</v>
      </c>
      <c r="F2440" s="189">
        <v>192</v>
      </c>
      <c r="G2440" s="190" t="s">
        <v>65</v>
      </c>
      <c r="H2440" s="195">
        <v>4</v>
      </c>
      <c r="J2440" s="191">
        <v>40352</v>
      </c>
      <c r="K2440" s="195" t="s">
        <v>27</v>
      </c>
    </row>
    <row r="2441" spans="1:12">
      <c r="A2441" s="186" t="str">
        <f>B2441&amp;"_"&amp;COUNTIF($B$2:B2441,B2441)</f>
        <v>3389_1</v>
      </c>
      <c r="B2441" s="195">
        <v>3389</v>
      </c>
      <c r="C2441" s="195">
        <v>1</v>
      </c>
      <c r="D2441" s="195" t="s">
        <v>1081</v>
      </c>
      <c r="E2441" s="187" t="s">
        <v>62</v>
      </c>
      <c r="F2441" s="189">
        <v>328</v>
      </c>
      <c r="G2441" s="190" t="s">
        <v>63</v>
      </c>
      <c r="H2441" s="195">
        <v>2</v>
      </c>
      <c r="J2441" s="191">
        <v>40352</v>
      </c>
      <c r="K2441" s="195" t="s">
        <v>27</v>
      </c>
    </row>
    <row r="2442" spans="1:12">
      <c r="A2442" s="186" t="str">
        <f>B2442&amp;"_"&amp;COUNTIF($B$2:B2442,B2442)</f>
        <v>3390_1</v>
      </c>
      <c r="B2442" s="195">
        <v>3390</v>
      </c>
      <c r="C2442" s="195">
        <v>43</v>
      </c>
      <c r="D2442" s="195" t="s">
        <v>1117</v>
      </c>
      <c r="F2442" s="189">
        <v>15</v>
      </c>
      <c r="G2442" s="197" t="s">
        <v>1092</v>
      </c>
      <c r="H2442" s="195">
        <v>1</v>
      </c>
      <c r="J2442" s="191">
        <v>40357</v>
      </c>
      <c r="K2442" s="195" t="s">
        <v>789</v>
      </c>
      <c r="L2442" s="195" t="s">
        <v>74</v>
      </c>
    </row>
    <row r="2443" spans="1:12">
      <c r="A2443" s="186" t="str">
        <f>B2443&amp;"_"&amp;COUNTIF($B$2:B2443,B2443)</f>
        <v>3391_1</v>
      </c>
      <c r="B2443" s="195">
        <v>3391</v>
      </c>
      <c r="C2443" s="195">
        <v>38</v>
      </c>
      <c r="D2443" s="195" t="s">
        <v>1118</v>
      </c>
      <c r="F2443" s="189">
        <v>30</v>
      </c>
      <c r="G2443" s="197" t="s">
        <v>1119</v>
      </c>
      <c r="H2443" s="195">
        <v>1</v>
      </c>
      <c r="I2443" s="195">
        <v>1700</v>
      </c>
      <c r="J2443" s="191">
        <v>40358</v>
      </c>
      <c r="K2443" s="195" t="s">
        <v>789</v>
      </c>
      <c r="L2443" s="195" t="s">
        <v>74</v>
      </c>
    </row>
    <row r="2444" spans="1:12">
      <c r="A2444" s="186" t="str">
        <f>B2444&amp;"_"&amp;COUNTIF($B$2:B2444,B2444)</f>
        <v>3392_1</v>
      </c>
      <c r="B2444" s="195">
        <v>3392</v>
      </c>
      <c r="C2444" s="195">
        <v>2</v>
      </c>
      <c r="D2444" s="195">
        <v>340068677</v>
      </c>
      <c r="F2444" s="189">
        <v>5040</v>
      </c>
      <c r="G2444" s="197" t="s">
        <v>1120</v>
      </c>
      <c r="H2444" s="195">
        <v>7</v>
      </c>
      <c r="I2444" s="195">
        <v>24500</v>
      </c>
      <c r="J2444" s="191">
        <v>40359</v>
      </c>
      <c r="K2444" s="195" t="s">
        <v>27</v>
      </c>
    </row>
    <row r="2445" spans="1:12">
      <c r="A2445" s="186" t="str">
        <f>B2445&amp;"_"&amp;COUNTIF($B$2:B2445,B2445)</f>
        <v>3393_1</v>
      </c>
      <c r="B2445" s="195">
        <v>3393</v>
      </c>
      <c r="E2445" s="187" t="s">
        <v>19</v>
      </c>
      <c r="F2445" s="189">
        <v>8</v>
      </c>
      <c r="G2445" s="190" t="s">
        <v>941</v>
      </c>
    </row>
    <row r="2446" spans="1:12">
      <c r="A2446" s="186" t="str">
        <f>B2446&amp;"_"&amp;COUNTIF($B$2:B2446,B2446)</f>
        <v>3393_2</v>
      </c>
      <c r="B2446" s="195">
        <v>3393</v>
      </c>
      <c r="C2446" s="195">
        <v>1</v>
      </c>
      <c r="D2446" s="195">
        <v>540028907</v>
      </c>
      <c r="E2446" s="187" t="s">
        <v>22</v>
      </c>
      <c r="F2446" s="189">
        <v>8</v>
      </c>
      <c r="G2446" s="190" t="s">
        <v>942</v>
      </c>
      <c r="H2446" s="195">
        <v>4</v>
      </c>
      <c r="J2446" s="191">
        <v>40359</v>
      </c>
      <c r="K2446" s="195" t="s">
        <v>27</v>
      </c>
    </row>
    <row r="2447" spans="1:12">
      <c r="A2447" s="186" t="str">
        <f>B2447&amp;"_"&amp;COUNTIF($B$2:B2447,B2447)</f>
        <v>3394_1</v>
      </c>
      <c r="B2447" s="195">
        <v>3394</v>
      </c>
      <c r="C2447" s="195">
        <v>1</v>
      </c>
      <c r="D2447" s="195" t="s">
        <v>1033</v>
      </c>
      <c r="F2447" s="189">
        <v>2</v>
      </c>
      <c r="G2447" s="197" t="s">
        <v>59</v>
      </c>
      <c r="H2447" s="195">
        <v>2</v>
      </c>
      <c r="J2447" s="191">
        <v>40359</v>
      </c>
      <c r="K2447" s="195" t="s">
        <v>27</v>
      </c>
    </row>
    <row r="2448" spans="1:12">
      <c r="A2448" s="186" t="str">
        <f>B2448&amp;"_"&amp;COUNTIF($B$2:B2448,B2448)</f>
        <v>3395_1</v>
      </c>
      <c r="B2448" s="195">
        <v>3395</v>
      </c>
      <c r="C2448" s="195">
        <v>1</v>
      </c>
      <c r="D2448" s="195">
        <v>540030305</v>
      </c>
      <c r="F2448" s="189">
        <v>50</v>
      </c>
      <c r="G2448" s="197" t="s">
        <v>1045</v>
      </c>
      <c r="H2448" s="195">
        <v>1</v>
      </c>
      <c r="J2448" s="191">
        <v>40359</v>
      </c>
      <c r="K2448" s="195" t="s">
        <v>27</v>
      </c>
    </row>
    <row r="2449" spans="1:12">
      <c r="A2449" s="186" t="str">
        <f>B2449&amp;"_"&amp;COUNTIF($B$2:B2449,B2449)</f>
        <v>3396_1</v>
      </c>
      <c r="B2449" s="195">
        <v>3396</v>
      </c>
      <c r="F2449" s="189">
        <v>1</v>
      </c>
      <c r="G2449" s="197" t="s">
        <v>1121</v>
      </c>
    </row>
    <row r="2450" spans="1:12">
      <c r="A2450" s="186" t="str">
        <f>B2450&amp;"_"&amp;COUNTIF($B$2:B2450,B2450)</f>
        <v>3396_2</v>
      </c>
      <c r="B2450" s="195">
        <v>3396</v>
      </c>
      <c r="F2450" s="189">
        <v>1</v>
      </c>
      <c r="G2450" s="197" t="s">
        <v>1122</v>
      </c>
    </row>
    <row r="2451" spans="1:12">
      <c r="A2451" s="186" t="str">
        <f>B2451&amp;"_"&amp;COUNTIF($B$2:B2451,B2451)</f>
        <v>3396_3</v>
      </c>
      <c r="B2451" s="195">
        <v>3396</v>
      </c>
      <c r="F2451" s="189">
        <v>1</v>
      </c>
      <c r="G2451" s="197" t="s">
        <v>1123</v>
      </c>
    </row>
    <row r="2452" spans="1:12">
      <c r="A2452" s="186" t="str">
        <f>B2452&amp;"_"&amp;COUNTIF($B$2:B2452,B2452)</f>
        <v>3396_4</v>
      </c>
      <c r="B2452" s="195">
        <v>3396</v>
      </c>
      <c r="C2452" s="195">
        <v>26</v>
      </c>
      <c r="D2452" s="195">
        <v>16918</v>
      </c>
      <c r="F2452" s="189">
        <v>1.5</v>
      </c>
      <c r="G2452" s="197" t="s">
        <v>1124</v>
      </c>
      <c r="J2452" s="191">
        <v>40359</v>
      </c>
      <c r="K2452" s="195" t="s">
        <v>27</v>
      </c>
    </row>
    <row r="2453" spans="1:12">
      <c r="A2453" s="186" t="str">
        <f>B2453&amp;"_"&amp;COUNTIF($B$2:B2453,B2453)</f>
        <v>3397_1</v>
      </c>
      <c r="B2453" s="195">
        <v>3397</v>
      </c>
      <c r="F2453" s="189">
        <v>48</v>
      </c>
      <c r="G2453" s="197" t="s">
        <v>866</v>
      </c>
    </row>
    <row r="2454" spans="1:12">
      <c r="A2454" s="186" t="str">
        <f>B2454&amp;"_"&amp;COUNTIF($B$2:B2454,B2454)</f>
        <v>3397_2</v>
      </c>
      <c r="B2454" s="195">
        <v>3397</v>
      </c>
      <c r="C2454" s="195">
        <v>26</v>
      </c>
      <c r="D2454" s="195" t="s">
        <v>863</v>
      </c>
      <c r="F2454" s="189">
        <v>40</v>
      </c>
      <c r="G2454" s="197" t="s">
        <v>867</v>
      </c>
      <c r="J2454" s="191">
        <v>40359</v>
      </c>
      <c r="K2454" s="195" t="s">
        <v>27</v>
      </c>
    </row>
    <row r="2455" spans="1:12">
      <c r="A2455" s="186" t="str">
        <f>B2455&amp;"_"&amp;COUNTIF($B$2:B2455,B2455)</f>
        <v>3398_1</v>
      </c>
      <c r="B2455" s="195">
        <v>3398</v>
      </c>
      <c r="C2455" s="195">
        <v>2</v>
      </c>
      <c r="D2455" s="195">
        <v>340068677</v>
      </c>
      <c r="F2455" s="189">
        <v>1920</v>
      </c>
      <c r="G2455" s="197" t="s">
        <v>1125</v>
      </c>
      <c r="H2455" s="195">
        <v>2</v>
      </c>
      <c r="I2455" s="195">
        <v>6000</v>
      </c>
      <c r="J2455" s="191">
        <v>40365</v>
      </c>
      <c r="K2455" s="195" t="s">
        <v>27</v>
      </c>
    </row>
    <row r="2456" spans="1:12">
      <c r="A2456" s="186" t="str">
        <f>B2456&amp;"_"&amp;COUNTIF($B$2:B2456,B2456)</f>
        <v>3399_1</v>
      </c>
      <c r="B2456" s="195">
        <v>3399</v>
      </c>
      <c r="C2456" s="195">
        <v>1</v>
      </c>
      <c r="D2456" s="195" t="s">
        <v>1126</v>
      </c>
      <c r="E2456" s="187" t="s">
        <v>64</v>
      </c>
      <c r="F2456" s="189">
        <v>192</v>
      </c>
      <c r="G2456" s="190" t="s">
        <v>65</v>
      </c>
      <c r="H2456" s="195">
        <v>4</v>
      </c>
      <c r="J2456" s="191">
        <v>40367</v>
      </c>
      <c r="K2456" s="195" t="s">
        <v>27</v>
      </c>
    </row>
    <row r="2457" spans="1:12">
      <c r="A2457" s="186" t="str">
        <f>B2457&amp;"_"&amp;COUNTIF($B$2:B2457,B2457)</f>
        <v>3400_1</v>
      </c>
      <c r="B2457" s="195">
        <v>3400</v>
      </c>
      <c r="C2457" s="195">
        <v>1</v>
      </c>
      <c r="D2457" s="195" t="s">
        <v>1127</v>
      </c>
      <c r="E2457" s="187" t="s">
        <v>62</v>
      </c>
      <c r="F2457" s="189">
        <v>328</v>
      </c>
      <c r="G2457" s="190" t="s">
        <v>63</v>
      </c>
      <c r="H2457" s="195">
        <v>2</v>
      </c>
      <c r="J2457" s="191">
        <v>40367</v>
      </c>
      <c r="K2457" s="195" t="s">
        <v>27</v>
      </c>
    </row>
    <row r="2458" spans="1:12">
      <c r="A2458" s="186" t="str">
        <f>B2458&amp;"_"&amp;COUNTIF($B$2:B2458,B2458)</f>
        <v>3401_1</v>
      </c>
      <c r="B2458" s="195">
        <v>3401</v>
      </c>
      <c r="C2458" s="195">
        <v>1</v>
      </c>
      <c r="D2458" s="195" t="s">
        <v>1128</v>
      </c>
      <c r="E2458" s="195" t="s">
        <v>67</v>
      </c>
      <c r="F2458" s="189">
        <v>48</v>
      </c>
      <c r="G2458" s="197" t="s">
        <v>68</v>
      </c>
      <c r="H2458" s="195">
        <v>1</v>
      </c>
      <c r="J2458" s="191">
        <v>40367</v>
      </c>
      <c r="K2458" s="195" t="s">
        <v>27</v>
      </c>
    </row>
    <row r="2459" spans="1:12">
      <c r="A2459" s="186" t="str">
        <f>B2459&amp;"_"&amp;COUNTIF($B$2:B2459,B2459)</f>
        <v>3402_1</v>
      </c>
      <c r="B2459" s="195">
        <v>3402</v>
      </c>
      <c r="E2459" s="195">
        <v>13021000</v>
      </c>
      <c r="F2459" s="189">
        <v>80</v>
      </c>
      <c r="G2459" s="197" t="s">
        <v>1129</v>
      </c>
    </row>
    <row r="2460" spans="1:12">
      <c r="A2460" s="186" t="str">
        <f>B2460&amp;"_"&amp;COUNTIF($B$2:B2460,B2460)</f>
        <v>3402_2</v>
      </c>
      <c r="B2460" s="195">
        <v>3402</v>
      </c>
      <c r="C2460" s="195">
        <v>10</v>
      </c>
      <c r="D2460" s="195">
        <v>46786</v>
      </c>
      <c r="E2460" s="195">
        <v>13021460</v>
      </c>
      <c r="F2460" s="189">
        <v>50</v>
      </c>
      <c r="G2460" s="197" t="s">
        <v>1130</v>
      </c>
      <c r="H2460" s="195">
        <v>1</v>
      </c>
      <c r="J2460" s="191">
        <v>40375</v>
      </c>
      <c r="K2460" s="195" t="s">
        <v>33</v>
      </c>
    </row>
    <row r="2461" spans="1:12">
      <c r="A2461" s="186" t="str">
        <f>B2461&amp;"_"&amp;COUNTIF($B$2:B2461,B2461)</f>
        <v>3403_1</v>
      </c>
      <c r="B2461" s="195">
        <v>3403</v>
      </c>
      <c r="C2461" s="195">
        <v>1</v>
      </c>
      <c r="D2461" s="195" t="s">
        <v>1126</v>
      </c>
      <c r="E2461" s="187" t="s">
        <v>64</v>
      </c>
      <c r="F2461" s="189">
        <v>96</v>
      </c>
      <c r="G2461" s="190" t="s">
        <v>65</v>
      </c>
      <c r="H2461" s="195">
        <v>2</v>
      </c>
      <c r="J2461" s="191">
        <v>40380</v>
      </c>
      <c r="K2461" s="195" t="s">
        <v>27</v>
      </c>
    </row>
    <row r="2462" spans="1:12">
      <c r="A2462" s="186" t="str">
        <f>B2462&amp;"_"&amp;COUNTIF($B$2:B2462,B2462)</f>
        <v>3404_1</v>
      </c>
      <c r="B2462" s="195">
        <v>3404</v>
      </c>
      <c r="C2462" s="195">
        <v>1</v>
      </c>
      <c r="D2462" s="195" t="s">
        <v>1127</v>
      </c>
      <c r="E2462" s="187" t="s">
        <v>62</v>
      </c>
      <c r="F2462" s="189">
        <v>656</v>
      </c>
      <c r="G2462" s="190" t="s">
        <v>63</v>
      </c>
      <c r="H2462" s="195">
        <v>4</v>
      </c>
      <c r="J2462" s="191">
        <v>40380</v>
      </c>
      <c r="K2462" s="195" t="s">
        <v>27</v>
      </c>
    </row>
    <row r="2463" spans="1:12">
      <c r="A2463" s="186" t="str">
        <f>B2463&amp;"_"&amp;COUNTIF($B$2:B2463,B2463)</f>
        <v>3405_1</v>
      </c>
      <c r="B2463" s="195">
        <v>3405</v>
      </c>
      <c r="C2463" s="195">
        <v>13</v>
      </c>
      <c r="D2463" s="195" t="s">
        <v>1131</v>
      </c>
      <c r="F2463" s="189">
        <v>1</v>
      </c>
      <c r="G2463" s="197" t="s">
        <v>880</v>
      </c>
      <c r="H2463" s="195">
        <v>1</v>
      </c>
      <c r="J2463" s="191">
        <v>40380</v>
      </c>
      <c r="K2463" s="195" t="s">
        <v>33</v>
      </c>
      <c r="L2463" s="195" t="s">
        <v>74</v>
      </c>
    </row>
    <row r="2464" spans="1:12">
      <c r="A2464" s="186" t="str">
        <f>B2464&amp;"_"&amp;COUNTIF($B$2:B2464,B2464)</f>
        <v>3406_1</v>
      </c>
      <c r="B2464" s="195">
        <v>3406</v>
      </c>
      <c r="F2464" s="189">
        <v>60</v>
      </c>
      <c r="G2464" s="197" t="s">
        <v>57</v>
      </c>
    </row>
    <row r="2465" spans="1:13">
      <c r="A2465" s="186" t="str">
        <f>B2465&amp;"_"&amp;COUNTIF($B$2:B2465,B2465)</f>
        <v>3406_2</v>
      </c>
      <c r="B2465" s="195">
        <v>3406</v>
      </c>
      <c r="C2465" s="195">
        <v>1</v>
      </c>
      <c r="D2465" s="195">
        <v>540030305</v>
      </c>
      <c r="F2465" s="189">
        <v>40</v>
      </c>
      <c r="G2465" s="197" t="s">
        <v>637</v>
      </c>
      <c r="H2465" s="195">
        <v>2</v>
      </c>
      <c r="J2465" s="191">
        <v>40380</v>
      </c>
      <c r="K2465" s="195" t="s">
        <v>27</v>
      </c>
    </row>
    <row r="2466" spans="1:13">
      <c r="A2466" s="186" t="str">
        <f>B2466&amp;"_"&amp;COUNTIF($B$2:B2466,B2466)</f>
        <v>3407_1</v>
      </c>
      <c r="B2466" s="195">
        <v>3407</v>
      </c>
      <c r="E2466" s="187" t="s">
        <v>19</v>
      </c>
      <c r="F2466" s="189">
        <v>4</v>
      </c>
      <c r="G2466" s="190" t="s">
        <v>941</v>
      </c>
    </row>
    <row r="2467" spans="1:13">
      <c r="A2467" s="186" t="str">
        <f>B2467&amp;"_"&amp;COUNTIF($B$2:B2467,B2467)</f>
        <v>3407_2</v>
      </c>
      <c r="B2467" s="195">
        <v>3407</v>
      </c>
      <c r="C2467" s="195">
        <v>1</v>
      </c>
      <c r="D2467" s="195">
        <v>540031353</v>
      </c>
      <c r="E2467" s="187" t="s">
        <v>22</v>
      </c>
      <c r="F2467" s="189">
        <v>4</v>
      </c>
      <c r="G2467" s="190" t="s">
        <v>942</v>
      </c>
      <c r="H2467" s="195">
        <v>2</v>
      </c>
      <c r="J2467" s="191">
        <v>40380</v>
      </c>
      <c r="K2467" s="195" t="s">
        <v>27</v>
      </c>
    </row>
    <row r="2468" spans="1:13">
      <c r="A2468" s="186" t="str">
        <f>B2468&amp;"_"&amp;COUNTIF($B$2:B2468,B2468)</f>
        <v>3408_1</v>
      </c>
      <c r="B2468" s="195">
        <v>3408</v>
      </c>
      <c r="E2468" s="187" t="s">
        <v>19</v>
      </c>
      <c r="F2468" s="189">
        <v>4</v>
      </c>
      <c r="G2468" s="190" t="s">
        <v>941</v>
      </c>
    </row>
    <row r="2469" spans="1:13">
      <c r="A2469" s="186" t="str">
        <f>B2469&amp;"_"&amp;COUNTIF($B$2:B2469,B2469)</f>
        <v>3408_2</v>
      </c>
      <c r="B2469" s="195">
        <v>3408</v>
      </c>
      <c r="C2469" s="195">
        <v>1</v>
      </c>
      <c r="D2469" s="195">
        <v>540028907</v>
      </c>
      <c r="E2469" s="187" t="s">
        <v>22</v>
      </c>
      <c r="F2469" s="189">
        <v>4</v>
      </c>
      <c r="G2469" s="190" t="s">
        <v>942</v>
      </c>
      <c r="H2469" s="195">
        <v>2</v>
      </c>
      <c r="J2469" s="191">
        <v>40380</v>
      </c>
      <c r="K2469" s="195" t="s">
        <v>27</v>
      </c>
    </row>
    <row r="2470" spans="1:13">
      <c r="A2470" s="186" t="str">
        <f>B2470&amp;"_"&amp;COUNTIF($B$2:B2470,B2470)</f>
        <v>3409_1</v>
      </c>
      <c r="B2470" s="195">
        <v>3409</v>
      </c>
      <c r="C2470" s="195">
        <v>3</v>
      </c>
      <c r="D2470" s="195" t="s">
        <v>1132</v>
      </c>
      <c r="E2470" s="195" t="s">
        <v>71</v>
      </c>
      <c r="F2470" s="189">
        <v>300</v>
      </c>
      <c r="G2470" s="197" t="s">
        <v>72</v>
      </c>
      <c r="H2470" s="195">
        <v>1</v>
      </c>
      <c r="I2470" s="195">
        <v>2400</v>
      </c>
      <c r="J2470" s="191">
        <v>40380</v>
      </c>
      <c r="K2470" s="195" t="s">
        <v>73</v>
      </c>
      <c r="L2470" s="195" t="s">
        <v>74</v>
      </c>
    </row>
    <row r="2471" spans="1:13">
      <c r="A2471" s="186" t="str">
        <f>B2471&amp;"_"&amp;COUNTIF($B$2:B2471,B2471)</f>
        <v>3410_1</v>
      </c>
      <c r="B2471" s="195">
        <v>3410</v>
      </c>
      <c r="F2471" s="189">
        <v>1</v>
      </c>
      <c r="G2471" s="197" t="s">
        <v>1133</v>
      </c>
      <c r="M2471" s="192">
        <v>38</v>
      </c>
    </row>
    <row r="2472" spans="1:13">
      <c r="A2472" s="186" t="str">
        <f>B2472&amp;"_"&amp;COUNTIF($B$2:B2472,B2472)</f>
        <v>3410_2</v>
      </c>
      <c r="B2472" s="195">
        <v>3410</v>
      </c>
      <c r="C2472" s="195">
        <v>23</v>
      </c>
      <c r="D2472" s="195" t="s">
        <v>1134</v>
      </c>
      <c r="F2472" s="189">
        <v>3</v>
      </c>
      <c r="G2472" s="197" t="s">
        <v>1135</v>
      </c>
      <c r="H2472" s="195">
        <v>1</v>
      </c>
      <c r="J2472" s="191">
        <v>40380</v>
      </c>
      <c r="K2472" s="195" t="s">
        <v>789</v>
      </c>
      <c r="M2472" s="192">
        <v>2.5</v>
      </c>
    </row>
    <row r="2473" spans="1:13">
      <c r="A2473" s="186" t="str">
        <f>B2473&amp;"_"&amp;COUNTIF($B$2:B2473,B2473)</f>
        <v>3411_1</v>
      </c>
      <c r="B2473" s="195">
        <v>3411</v>
      </c>
      <c r="F2473" s="189">
        <v>10</v>
      </c>
      <c r="G2473" s="197" t="s">
        <v>359</v>
      </c>
      <c r="I2473" s="200"/>
    </row>
    <row r="2474" spans="1:13">
      <c r="A2474" s="186" t="str">
        <f>B2474&amp;"_"&amp;COUNTIF($B$2:B2474,B2474)</f>
        <v>3411_2</v>
      </c>
      <c r="B2474" s="195">
        <v>3411</v>
      </c>
      <c r="C2474" s="195">
        <v>7</v>
      </c>
      <c r="F2474" s="189">
        <v>2</v>
      </c>
      <c r="G2474" s="197" t="s">
        <v>358</v>
      </c>
      <c r="H2474" s="195">
        <v>1</v>
      </c>
      <c r="I2474" s="200"/>
      <c r="J2474" s="191">
        <v>40385</v>
      </c>
      <c r="K2474" s="195" t="s">
        <v>33</v>
      </c>
      <c r="L2474" s="195" t="s">
        <v>74</v>
      </c>
    </row>
    <row r="2475" spans="1:13">
      <c r="A2475" s="186" t="str">
        <f>B2475&amp;"_"&amp;COUNTIF($B$2:B2475,B2475)</f>
        <v>3412_1</v>
      </c>
      <c r="B2475" s="195">
        <v>3412</v>
      </c>
      <c r="C2475" s="195">
        <v>22</v>
      </c>
      <c r="D2475" s="195" t="s">
        <v>1136</v>
      </c>
      <c r="F2475" s="189">
        <v>1</v>
      </c>
      <c r="G2475" s="197" t="s">
        <v>1137</v>
      </c>
      <c r="J2475" s="191">
        <v>40385</v>
      </c>
      <c r="K2475" s="195" t="s">
        <v>27</v>
      </c>
    </row>
    <row r="2476" spans="1:13">
      <c r="A2476" s="186" t="str">
        <f>B2476&amp;"_"&amp;COUNTIF($B$2:B2476,B2476)</f>
        <v>3413_1</v>
      </c>
      <c r="B2476" s="195">
        <v>3413</v>
      </c>
      <c r="C2476" s="195">
        <v>12</v>
      </c>
      <c r="D2476" s="195" t="s">
        <v>1138</v>
      </c>
      <c r="E2476" s="195" t="s">
        <v>313</v>
      </c>
      <c r="F2476" s="189">
        <v>2</v>
      </c>
      <c r="G2476" s="197" t="s">
        <v>314</v>
      </c>
      <c r="H2476" s="195">
        <v>1</v>
      </c>
      <c r="J2476" s="191">
        <v>40386</v>
      </c>
      <c r="K2476" s="195" t="s">
        <v>27</v>
      </c>
    </row>
    <row r="2477" spans="1:13">
      <c r="A2477" s="186" t="str">
        <f>B2477&amp;"_"&amp;COUNTIF($B$2:B2477,B2477)</f>
        <v>3414_1</v>
      </c>
      <c r="B2477" s="195">
        <v>3414</v>
      </c>
      <c r="E2477" s="187" t="s">
        <v>39</v>
      </c>
      <c r="F2477" s="189">
        <v>4</v>
      </c>
      <c r="G2477" s="190" t="s">
        <v>939</v>
      </c>
    </row>
    <row r="2478" spans="1:13">
      <c r="A2478" s="186" t="str">
        <f>B2478&amp;"_"&amp;COUNTIF($B$2:B2478,B2478)</f>
        <v>3414_2</v>
      </c>
      <c r="B2478" s="195">
        <v>3414</v>
      </c>
      <c r="E2478" s="187" t="s">
        <v>41</v>
      </c>
      <c r="F2478" s="189">
        <v>4</v>
      </c>
      <c r="G2478" s="190" t="s">
        <v>940</v>
      </c>
    </row>
    <row r="2479" spans="1:13">
      <c r="A2479" s="186" t="str">
        <f>B2479&amp;"_"&amp;COUNTIF($B$2:B2479,B2479)</f>
        <v>3414_3</v>
      </c>
      <c r="B2479" s="195">
        <v>3414</v>
      </c>
      <c r="E2479" s="187" t="s">
        <v>19</v>
      </c>
      <c r="F2479" s="189">
        <v>8</v>
      </c>
      <c r="G2479" s="190" t="s">
        <v>941</v>
      </c>
    </row>
    <row r="2480" spans="1:13">
      <c r="A2480" s="186" t="str">
        <f>B2480&amp;"_"&amp;COUNTIF($B$2:B2480,B2480)</f>
        <v>3414_4</v>
      </c>
      <c r="B2480" s="195">
        <v>3414</v>
      </c>
      <c r="C2480" s="195">
        <v>1</v>
      </c>
      <c r="D2480" s="195">
        <v>540031353</v>
      </c>
      <c r="E2480" s="187" t="s">
        <v>22</v>
      </c>
      <c r="F2480" s="189">
        <v>8</v>
      </c>
      <c r="G2480" s="190" t="s">
        <v>942</v>
      </c>
      <c r="H2480" s="195">
        <v>6</v>
      </c>
      <c r="J2480" s="191">
        <v>40388</v>
      </c>
      <c r="K2480" s="195" t="s">
        <v>27</v>
      </c>
    </row>
    <row r="2481" spans="1:12">
      <c r="A2481" s="186" t="str">
        <f>B2481&amp;"_"&amp;COUNTIF($B$2:B2481,B2481)</f>
        <v>3415_1</v>
      </c>
      <c r="B2481" s="195">
        <v>3415</v>
      </c>
      <c r="C2481" s="195">
        <v>1</v>
      </c>
      <c r="D2481" s="195">
        <v>540030305</v>
      </c>
      <c r="F2481" s="189">
        <v>60</v>
      </c>
      <c r="G2481" s="197" t="s">
        <v>57</v>
      </c>
      <c r="H2481" s="195">
        <v>1</v>
      </c>
      <c r="J2481" s="191">
        <v>40388</v>
      </c>
      <c r="K2481" s="195" t="s">
        <v>27</v>
      </c>
    </row>
    <row r="2482" spans="1:12">
      <c r="A2482" s="186" t="str">
        <f>B2482&amp;"_"&amp;COUNTIF($B$2:B2482,B2482)</f>
        <v>3416_1</v>
      </c>
      <c r="B2482" s="195">
        <v>3416</v>
      </c>
      <c r="C2482" s="195">
        <v>1</v>
      </c>
      <c r="D2482" s="195" t="s">
        <v>1033</v>
      </c>
      <c r="F2482" s="189">
        <v>2</v>
      </c>
      <c r="G2482" s="197" t="s">
        <v>59</v>
      </c>
      <c r="H2482" s="195">
        <v>2</v>
      </c>
      <c r="J2482" s="191">
        <v>40388</v>
      </c>
      <c r="K2482" s="195" t="s">
        <v>27</v>
      </c>
    </row>
    <row r="2483" spans="1:12">
      <c r="A2483" s="186" t="str">
        <f>B2483&amp;"_"&amp;COUNTIF($B$2:B2483,B2483)</f>
        <v>3417_1</v>
      </c>
      <c r="B2483" s="195">
        <v>3417</v>
      </c>
      <c r="C2483" s="195">
        <v>5</v>
      </c>
      <c r="D2483" s="195">
        <v>270261759</v>
      </c>
      <c r="F2483" s="189">
        <v>12</v>
      </c>
      <c r="G2483" s="197" t="s">
        <v>841</v>
      </c>
      <c r="H2483" s="195">
        <v>4</v>
      </c>
      <c r="I2483" s="200">
        <v>12600</v>
      </c>
      <c r="J2483" s="191" t="s">
        <v>1139</v>
      </c>
      <c r="K2483" s="195" t="s">
        <v>845</v>
      </c>
      <c r="L2483" s="195" t="s">
        <v>74</v>
      </c>
    </row>
    <row r="2484" spans="1:12">
      <c r="A2484" s="186" t="str">
        <f>B2484&amp;"_"&amp;COUNTIF($B$2:B2484,B2484)</f>
        <v>3418_1</v>
      </c>
      <c r="B2484" s="195">
        <v>3418</v>
      </c>
      <c r="F2484" s="189">
        <v>6</v>
      </c>
      <c r="G2484" s="197" t="s">
        <v>359</v>
      </c>
      <c r="I2484" s="200"/>
    </row>
    <row r="2485" spans="1:12">
      <c r="A2485" s="186" t="str">
        <f>B2485&amp;"_"&amp;COUNTIF($B$2:B2485,B2485)</f>
        <v>3418_2</v>
      </c>
      <c r="B2485" s="195">
        <v>3418</v>
      </c>
      <c r="C2485" s="195">
        <v>7</v>
      </c>
      <c r="F2485" s="189">
        <v>3</v>
      </c>
      <c r="G2485" s="197" t="s">
        <v>358</v>
      </c>
      <c r="H2485" s="195">
        <v>1</v>
      </c>
      <c r="I2485" s="200"/>
      <c r="J2485" s="191">
        <v>40392</v>
      </c>
      <c r="K2485" s="195" t="s">
        <v>33</v>
      </c>
      <c r="L2485" s="195" t="s">
        <v>74</v>
      </c>
    </row>
    <row r="2486" spans="1:12">
      <c r="A2486" s="186" t="str">
        <f>B2486&amp;"_"&amp;COUNTIF($B$2:B2486,B2486)</f>
        <v>3419_1</v>
      </c>
      <c r="B2486" s="195">
        <v>3419</v>
      </c>
      <c r="F2486" s="189">
        <v>1</v>
      </c>
      <c r="G2486" s="197" t="s">
        <v>1140</v>
      </c>
    </row>
    <row r="2487" spans="1:12">
      <c r="A2487" s="186" t="str">
        <f>B2487&amp;"_"&amp;COUNTIF($B$2:B2487,B2487)</f>
        <v>3419_2</v>
      </c>
      <c r="B2487" s="195">
        <v>3419</v>
      </c>
      <c r="F2487" s="189">
        <v>1</v>
      </c>
      <c r="G2487" s="197" t="s">
        <v>1141</v>
      </c>
    </row>
    <row r="2488" spans="1:12">
      <c r="A2488" s="186" t="str">
        <f>B2488&amp;"_"&amp;COUNTIF($B$2:B2488,B2488)</f>
        <v>3419_3</v>
      </c>
      <c r="B2488" s="195">
        <v>3419</v>
      </c>
      <c r="F2488" s="189">
        <v>1</v>
      </c>
      <c r="G2488" s="197" t="s">
        <v>1142</v>
      </c>
    </row>
    <row r="2489" spans="1:12">
      <c r="A2489" s="186" t="str">
        <f>B2489&amp;"_"&amp;COUNTIF($B$2:B2489,B2489)</f>
        <v>3419_4</v>
      </c>
      <c r="B2489" s="195">
        <v>3419</v>
      </c>
      <c r="F2489" s="189">
        <v>1</v>
      </c>
      <c r="G2489" s="197" t="s">
        <v>1143</v>
      </c>
    </row>
    <row r="2490" spans="1:12">
      <c r="A2490" s="186" t="str">
        <f>B2490&amp;"_"&amp;COUNTIF($B$2:B2490,B2490)</f>
        <v>3419_5</v>
      </c>
      <c r="B2490" s="195">
        <v>3419</v>
      </c>
      <c r="C2490" s="195">
        <v>26</v>
      </c>
      <c r="D2490" s="195">
        <v>16918</v>
      </c>
      <c r="F2490" s="189">
        <v>1</v>
      </c>
      <c r="G2490" s="197" t="s">
        <v>1144</v>
      </c>
      <c r="J2490" s="191">
        <v>40390</v>
      </c>
      <c r="K2490" s="195" t="s">
        <v>27</v>
      </c>
    </row>
    <row r="2491" spans="1:12">
      <c r="A2491" s="186" t="str">
        <f>B2491&amp;"_"&amp;COUNTIF($B$2:B2491,B2491)</f>
        <v>3420_1</v>
      </c>
      <c r="B2491" s="195">
        <v>3420</v>
      </c>
      <c r="F2491" s="189">
        <v>35</v>
      </c>
      <c r="G2491" s="197" t="s">
        <v>866</v>
      </c>
    </row>
    <row r="2492" spans="1:12">
      <c r="A2492" s="186" t="str">
        <f>B2492&amp;"_"&amp;COUNTIF($B$2:B2492,B2492)</f>
        <v>3420_2</v>
      </c>
      <c r="B2492" s="195">
        <v>3420</v>
      </c>
      <c r="C2492" s="195">
        <v>26</v>
      </c>
      <c r="D2492" s="195" t="s">
        <v>863</v>
      </c>
      <c r="F2492" s="189">
        <v>35</v>
      </c>
      <c r="G2492" s="197" t="s">
        <v>867</v>
      </c>
      <c r="J2492" s="191">
        <v>40390</v>
      </c>
      <c r="K2492" s="195" t="s">
        <v>27</v>
      </c>
    </row>
    <row r="2493" spans="1:12">
      <c r="A2493" s="186" t="str">
        <f>B2493&amp;"_"&amp;COUNTIF($B$2:B2493,B2493)</f>
        <v>3421_1</v>
      </c>
      <c r="B2493" s="195">
        <v>3421</v>
      </c>
      <c r="C2493" s="195">
        <v>1</v>
      </c>
      <c r="D2493" s="195" t="s">
        <v>1126</v>
      </c>
      <c r="E2493" s="187" t="s">
        <v>64</v>
      </c>
      <c r="F2493" s="189">
        <v>96</v>
      </c>
      <c r="G2493" s="190" t="s">
        <v>65</v>
      </c>
      <c r="H2493" s="195">
        <v>2</v>
      </c>
      <c r="J2493" s="191">
        <v>40393</v>
      </c>
      <c r="K2493" s="195" t="s">
        <v>27</v>
      </c>
    </row>
    <row r="2494" spans="1:12">
      <c r="A2494" s="186" t="str">
        <f>B2494&amp;"_"&amp;COUNTIF($B$2:B2494,B2494)</f>
        <v>3422_1</v>
      </c>
      <c r="B2494" s="195">
        <v>3422</v>
      </c>
      <c r="C2494" s="195">
        <v>1</v>
      </c>
      <c r="D2494" s="195" t="s">
        <v>1127</v>
      </c>
      <c r="E2494" s="187" t="s">
        <v>62</v>
      </c>
      <c r="F2494" s="189">
        <v>28</v>
      </c>
      <c r="G2494" s="190" t="s">
        <v>63</v>
      </c>
      <c r="H2494" s="195">
        <v>1</v>
      </c>
      <c r="J2494" s="191">
        <v>40393</v>
      </c>
      <c r="K2494" s="195" t="s">
        <v>27</v>
      </c>
    </row>
    <row r="2495" spans="1:12">
      <c r="A2495" s="186" t="str">
        <f>B2495&amp;"_"&amp;COUNTIF($B$2:B2495,B2495)</f>
        <v>3423_1</v>
      </c>
      <c r="B2495" s="195">
        <v>3423</v>
      </c>
      <c r="C2495" s="195">
        <v>1</v>
      </c>
      <c r="D2495" s="195" t="s">
        <v>1145</v>
      </c>
      <c r="E2495" s="187" t="s">
        <v>62</v>
      </c>
      <c r="F2495" s="189">
        <v>300</v>
      </c>
      <c r="G2495" s="190" t="s">
        <v>63</v>
      </c>
      <c r="H2495" s="195">
        <v>1</v>
      </c>
      <c r="J2495" s="191">
        <v>40393</v>
      </c>
      <c r="K2495" s="195" t="s">
        <v>27</v>
      </c>
    </row>
    <row r="2496" spans="1:12">
      <c r="A2496" s="186" t="str">
        <f>B2496&amp;"_"&amp;COUNTIF($B$2:B2496,B2496)</f>
        <v>3424_1</v>
      </c>
      <c r="B2496" s="195">
        <v>3424</v>
      </c>
      <c r="C2496" s="195">
        <v>1</v>
      </c>
      <c r="D2496" s="195" t="s">
        <v>1128</v>
      </c>
      <c r="E2496" s="195" t="s">
        <v>67</v>
      </c>
      <c r="F2496" s="189">
        <v>96</v>
      </c>
      <c r="G2496" s="197" t="s">
        <v>68</v>
      </c>
      <c r="H2496" s="195">
        <v>2</v>
      </c>
      <c r="J2496" s="191">
        <v>40393</v>
      </c>
      <c r="K2496" s="195" t="s">
        <v>27</v>
      </c>
    </row>
    <row r="2497" spans="1:13">
      <c r="A2497" s="186" t="str">
        <f>B2497&amp;"_"&amp;COUNTIF($B$2:B2497,B2497)</f>
        <v>3425_1</v>
      </c>
      <c r="B2497" s="195">
        <v>3425</v>
      </c>
      <c r="F2497" s="189">
        <v>9</v>
      </c>
      <c r="G2497" s="197" t="s">
        <v>359</v>
      </c>
      <c r="I2497" s="200"/>
    </row>
    <row r="2498" spans="1:13">
      <c r="A2498" s="186" t="str">
        <f>B2498&amp;"_"&amp;COUNTIF($B$2:B2498,B2498)</f>
        <v>3425_2</v>
      </c>
      <c r="B2498" s="195">
        <v>3425</v>
      </c>
      <c r="C2498" s="195">
        <v>7</v>
      </c>
      <c r="F2498" s="189">
        <v>0</v>
      </c>
      <c r="G2498" s="197" t="s">
        <v>358</v>
      </c>
      <c r="H2498" s="195">
        <v>1</v>
      </c>
      <c r="I2498" s="200"/>
      <c r="J2498" s="191">
        <v>40399</v>
      </c>
      <c r="K2498" s="195" t="s">
        <v>33</v>
      </c>
      <c r="L2498" s="195" t="s">
        <v>74</v>
      </c>
    </row>
    <row r="2499" spans="1:13">
      <c r="A2499" s="186" t="str">
        <f>B2499&amp;"_"&amp;COUNTIF($B$2:B2499,B2499)</f>
        <v>3426_1</v>
      </c>
      <c r="B2499" s="195">
        <v>3426</v>
      </c>
      <c r="C2499" s="195">
        <v>3</v>
      </c>
      <c r="D2499" s="195" t="s">
        <v>1146</v>
      </c>
      <c r="E2499" s="195" t="s">
        <v>71</v>
      </c>
      <c r="F2499" s="189">
        <v>300</v>
      </c>
      <c r="G2499" s="197" t="s">
        <v>72</v>
      </c>
      <c r="H2499" s="195">
        <v>1</v>
      </c>
      <c r="I2499" s="195">
        <v>2400</v>
      </c>
      <c r="J2499" s="191">
        <v>40400</v>
      </c>
      <c r="K2499" s="195" t="s">
        <v>73</v>
      </c>
      <c r="L2499" s="195" t="s">
        <v>74</v>
      </c>
    </row>
    <row r="2500" spans="1:13">
      <c r="A2500" s="186" t="str">
        <f>B2500&amp;"_"&amp;COUNTIF($B$2:B2500,B2500)</f>
        <v>3427_1</v>
      </c>
      <c r="B2500" s="195">
        <v>3427</v>
      </c>
      <c r="E2500" s="187" t="s">
        <v>19</v>
      </c>
      <c r="F2500" s="189">
        <v>8</v>
      </c>
      <c r="G2500" s="190" t="s">
        <v>941</v>
      </c>
    </row>
    <row r="2501" spans="1:13">
      <c r="A2501" s="186" t="str">
        <f>B2501&amp;"_"&amp;COUNTIF($B$2:B2501,B2501)</f>
        <v>3427_2</v>
      </c>
      <c r="B2501" s="195">
        <v>3427</v>
      </c>
      <c r="C2501" s="195">
        <v>1</v>
      </c>
      <c r="D2501" s="195">
        <v>540031353</v>
      </c>
      <c r="E2501" s="187" t="s">
        <v>22</v>
      </c>
      <c r="F2501" s="189">
        <v>8</v>
      </c>
      <c r="G2501" s="190" t="s">
        <v>942</v>
      </c>
      <c r="H2501" s="195">
        <v>4</v>
      </c>
      <c r="J2501" s="191">
        <v>40400</v>
      </c>
      <c r="K2501" s="195" t="s">
        <v>27</v>
      </c>
    </row>
    <row r="2502" spans="1:13">
      <c r="A2502" s="186" t="str">
        <f>B2502&amp;"_"&amp;COUNTIF($B$2:B2502,B2502)</f>
        <v>3428_1</v>
      </c>
      <c r="B2502" s="195">
        <v>3428</v>
      </c>
      <c r="C2502" s="195">
        <v>1</v>
      </c>
      <c r="D2502" s="195" t="s">
        <v>1147</v>
      </c>
      <c r="E2502" s="195" t="s">
        <v>67</v>
      </c>
      <c r="F2502" s="189">
        <v>60</v>
      </c>
      <c r="G2502" s="197" t="s">
        <v>68</v>
      </c>
      <c r="H2502" s="195">
        <v>1</v>
      </c>
      <c r="J2502" s="191">
        <v>40400</v>
      </c>
      <c r="K2502" s="195" t="s">
        <v>27</v>
      </c>
    </row>
    <row r="2503" spans="1:13">
      <c r="A2503" s="186" t="str">
        <f>B2503&amp;"_"&amp;COUNTIF($B$2:B2503,B2503)</f>
        <v>3429_1</v>
      </c>
      <c r="B2503" s="195">
        <v>3429</v>
      </c>
      <c r="C2503" s="195">
        <v>1</v>
      </c>
      <c r="D2503" s="195" t="s">
        <v>1033</v>
      </c>
      <c r="F2503" s="189">
        <v>2</v>
      </c>
      <c r="G2503" s="197" t="s">
        <v>59</v>
      </c>
      <c r="H2503" s="195">
        <v>2</v>
      </c>
      <c r="J2503" s="191">
        <v>40400</v>
      </c>
      <c r="K2503" s="195" t="s">
        <v>27</v>
      </c>
    </row>
    <row r="2504" spans="1:13">
      <c r="A2504" s="186" t="str">
        <f>B2504&amp;"_"&amp;COUNTIF($B$2:B2504,B2504)</f>
        <v>3430_1</v>
      </c>
      <c r="B2504" s="195">
        <v>3430</v>
      </c>
      <c r="C2504" s="195">
        <v>10</v>
      </c>
      <c r="D2504" s="195">
        <v>47092</v>
      </c>
      <c r="E2504" s="195">
        <v>13021000</v>
      </c>
      <c r="F2504" s="189">
        <v>25</v>
      </c>
      <c r="G2504" s="197" t="s">
        <v>1129</v>
      </c>
      <c r="H2504" s="195">
        <v>1</v>
      </c>
      <c r="J2504" s="191">
        <v>40402</v>
      </c>
      <c r="K2504" s="195" t="s">
        <v>33</v>
      </c>
      <c r="L2504" s="195" t="s">
        <v>74</v>
      </c>
    </row>
    <row r="2505" spans="1:13">
      <c r="A2505" s="186" t="str">
        <f>B2505&amp;"_"&amp;COUNTIF($B$2:B2505,B2505)</f>
        <v>3431_1</v>
      </c>
      <c r="B2505" s="195">
        <v>3431</v>
      </c>
      <c r="C2505" s="195">
        <v>33</v>
      </c>
      <c r="D2505" s="195" t="s">
        <v>918</v>
      </c>
      <c r="F2505" s="189">
        <v>2</v>
      </c>
      <c r="G2505" s="197" t="s">
        <v>1148</v>
      </c>
      <c r="H2505" s="195">
        <v>1</v>
      </c>
      <c r="I2505" s="195">
        <v>100</v>
      </c>
      <c r="J2505" s="191">
        <v>40402</v>
      </c>
      <c r="K2505" s="195" t="s">
        <v>33</v>
      </c>
      <c r="L2505" s="195" t="s">
        <v>74</v>
      </c>
      <c r="M2505" s="192" t="s">
        <v>1149</v>
      </c>
    </row>
    <row r="2506" spans="1:13">
      <c r="A2506" s="186" t="str">
        <f>B2506&amp;"_"&amp;COUNTIF($B$2:B2506,B2506)</f>
        <v>3432_1</v>
      </c>
      <c r="B2506" s="195">
        <v>3432</v>
      </c>
      <c r="C2506" s="195">
        <v>11</v>
      </c>
      <c r="D2506" s="195" t="s">
        <v>1150</v>
      </c>
      <c r="F2506" s="189">
        <v>192</v>
      </c>
      <c r="G2506" s="197" t="s">
        <v>1151</v>
      </c>
      <c r="H2506" s="195">
        <v>1</v>
      </c>
      <c r="J2506" s="191">
        <v>40402</v>
      </c>
      <c r="K2506" s="195" t="s">
        <v>27</v>
      </c>
      <c r="M2506" s="192">
        <v>23</v>
      </c>
    </row>
    <row r="2507" spans="1:13">
      <c r="A2507" s="186" t="str">
        <f>B2507&amp;"_"&amp;COUNTIF($B$2:B2507,B2507)</f>
        <v>3433_1</v>
      </c>
      <c r="B2507" s="195">
        <v>3433</v>
      </c>
      <c r="C2507" s="195">
        <v>26</v>
      </c>
      <c r="D2507" s="195">
        <v>17098</v>
      </c>
      <c r="F2507" s="189">
        <v>1</v>
      </c>
      <c r="G2507" s="197" t="s">
        <v>899</v>
      </c>
      <c r="H2507" s="195">
        <v>1</v>
      </c>
      <c r="I2507" s="200">
        <v>17500</v>
      </c>
      <c r="J2507" s="191">
        <v>40407</v>
      </c>
      <c r="K2507" s="195" t="s">
        <v>27</v>
      </c>
    </row>
    <row r="2508" spans="1:13">
      <c r="A2508" s="186" t="str">
        <f>B2508&amp;"_"&amp;COUNTIF($B$2:B2508,B2508)</f>
        <v>3434_1</v>
      </c>
      <c r="B2508" s="195">
        <v>3434</v>
      </c>
      <c r="F2508" s="189">
        <v>384</v>
      </c>
      <c r="G2508" s="197" t="s">
        <v>1152</v>
      </c>
      <c r="I2508" s="200"/>
      <c r="M2508" s="192">
        <v>1.75</v>
      </c>
    </row>
    <row r="2509" spans="1:13">
      <c r="A2509" s="186" t="str">
        <f>B2509&amp;"_"&amp;COUNTIF($B$2:B2509,B2509)</f>
        <v>3434_2</v>
      </c>
      <c r="B2509" s="195">
        <v>3434</v>
      </c>
      <c r="C2509" s="195">
        <v>28</v>
      </c>
      <c r="D2509" s="195">
        <v>192935</v>
      </c>
      <c r="F2509" s="189">
        <v>3</v>
      </c>
      <c r="G2509" s="197" t="s">
        <v>923</v>
      </c>
      <c r="H2509" s="195">
        <v>1</v>
      </c>
      <c r="I2509" s="200">
        <v>4000</v>
      </c>
      <c r="J2509" s="191">
        <v>40407</v>
      </c>
      <c r="K2509" s="195" t="s">
        <v>33</v>
      </c>
      <c r="L2509" s="195" t="s">
        <v>74</v>
      </c>
      <c r="M2509" s="192">
        <v>34</v>
      </c>
    </row>
    <row r="2510" spans="1:13">
      <c r="A2510" s="186" t="str">
        <f>B2510&amp;"_"&amp;COUNTIF($B$2:B2510,B2510)</f>
        <v>3435_1</v>
      </c>
      <c r="B2510" s="195">
        <v>3435</v>
      </c>
      <c r="C2510" s="195">
        <v>44</v>
      </c>
      <c r="D2510" s="195" t="s">
        <v>1153</v>
      </c>
      <c r="F2510" s="189">
        <v>2</v>
      </c>
      <c r="G2510" s="197" t="s">
        <v>1154</v>
      </c>
      <c r="H2510" s="195">
        <v>1</v>
      </c>
      <c r="I2510" s="195">
        <v>110</v>
      </c>
      <c r="J2510" s="191">
        <v>40407</v>
      </c>
      <c r="K2510" s="195" t="s">
        <v>33</v>
      </c>
      <c r="L2510" s="195" t="s">
        <v>74</v>
      </c>
      <c r="M2510" s="192" t="s">
        <v>1149</v>
      </c>
    </row>
    <row r="2511" spans="1:13">
      <c r="A2511" s="186" t="str">
        <f>B2511&amp;"_"&amp;COUNTIF($B$2:B2511,B2511)</f>
        <v>3436_1</v>
      </c>
      <c r="B2511" s="195">
        <v>3436</v>
      </c>
      <c r="F2511" s="189">
        <v>48</v>
      </c>
      <c r="G2511" s="197" t="s">
        <v>1155</v>
      </c>
    </row>
    <row r="2512" spans="1:13">
      <c r="A2512" s="186" t="str">
        <f>B2512&amp;"_"&amp;COUNTIF($B$2:B2512,B2512)</f>
        <v>3436_2</v>
      </c>
      <c r="B2512" s="195">
        <v>3436</v>
      </c>
      <c r="F2512" s="189">
        <v>24</v>
      </c>
      <c r="G2512" s="197" t="s">
        <v>1156</v>
      </c>
    </row>
    <row r="2513" spans="1:12">
      <c r="A2513" s="186" t="str">
        <f>B2513&amp;"_"&amp;COUNTIF($B$2:B2513,B2513)</f>
        <v>3436_3</v>
      </c>
      <c r="B2513" s="195">
        <v>3436</v>
      </c>
      <c r="F2513" s="189">
        <v>1</v>
      </c>
      <c r="G2513" s="197" t="s">
        <v>1157</v>
      </c>
    </row>
    <row r="2514" spans="1:12">
      <c r="A2514" s="186" t="str">
        <f>B2514&amp;"_"&amp;COUNTIF($B$2:B2514,B2514)</f>
        <v>3436_4</v>
      </c>
      <c r="B2514" s="195">
        <v>3436</v>
      </c>
      <c r="F2514" s="189">
        <v>600</v>
      </c>
      <c r="G2514" s="197" t="s">
        <v>1158</v>
      </c>
    </row>
    <row r="2515" spans="1:12">
      <c r="A2515" s="186" t="str">
        <f>B2515&amp;"_"&amp;COUNTIF($B$2:B2515,B2515)</f>
        <v>3436_5</v>
      </c>
      <c r="B2515" s="195">
        <v>3436</v>
      </c>
      <c r="F2515" s="189">
        <v>1</v>
      </c>
      <c r="G2515" s="197" t="s">
        <v>1159</v>
      </c>
    </row>
    <row r="2516" spans="1:12">
      <c r="A2516" s="186" t="str">
        <f>B2516&amp;"_"&amp;COUNTIF($B$2:B2516,B2516)</f>
        <v>3436_6</v>
      </c>
      <c r="B2516" s="195">
        <v>3436</v>
      </c>
      <c r="C2516" s="195">
        <v>26</v>
      </c>
      <c r="D2516" s="195">
        <v>17111</v>
      </c>
      <c r="F2516" s="189">
        <v>1800</v>
      </c>
      <c r="G2516" s="197" t="s">
        <v>1160</v>
      </c>
      <c r="J2516" s="191">
        <v>40407</v>
      </c>
      <c r="K2516" s="195" t="s">
        <v>27</v>
      </c>
    </row>
    <row r="2517" spans="1:12">
      <c r="A2517" s="186" t="str">
        <f>B2517&amp;"_"&amp;COUNTIF($B$2:B2517,B2517)</f>
        <v>3437_1</v>
      </c>
      <c r="B2517" s="195">
        <v>3437</v>
      </c>
      <c r="E2517" s="187" t="s">
        <v>64</v>
      </c>
      <c r="F2517" s="189">
        <v>192</v>
      </c>
      <c r="G2517" s="190" t="s">
        <v>65</v>
      </c>
    </row>
    <row r="2518" spans="1:12">
      <c r="A2518" s="186" t="str">
        <f>B2518&amp;"_"&amp;COUNTIF($B$2:B2518,B2518)</f>
        <v>3437_2</v>
      </c>
      <c r="B2518" s="195">
        <v>3437</v>
      </c>
      <c r="C2518" s="195">
        <v>1</v>
      </c>
      <c r="D2518" s="195" t="s">
        <v>1161</v>
      </c>
      <c r="E2518" s="187" t="s">
        <v>62</v>
      </c>
      <c r="F2518" s="189">
        <v>328</v>
      </c>
      <c r="G2518" s="190" t="s">
        <v>63</v>
      </c>
      <c r="H2518" s="195">
        <v>6</v>
      </c>
      <c r="J2518" s="191">
        <v>40408</v>
      </c>
      <c r="K2518" s="195" t="s">
        <v>27</v>
      </c>
    </row>
    <row r="2519" spans="1:12">
      <c r="A2519" s="186" t="str">
        <f>B2519&amp;"_"&amp;COUNTIF($B$2:B2519,B2519)</f>
        <v>3438_1</v>
      </c>
      <c r="B2519" s="195">
        <v>3438</v>
      </c>
      <c r="C2519" s="195">
        <v>1</v>
      </c>
      <c r="D2519" s="195" t="s">
        <v>1147</v>
      </c>
      <c r="E2519" s="195" t="s">
        <v>67</v>
      </c>
      <c r="F2519" s="189">
        <v>60</v>
      </c>
      <c r="G2519" s="197" t="s">
        <v>68</v>
      </c>
      <c r="H2519" s="195">
        <v>1</v>
      </c>
      <c r="J2519" s="191">
        <v>40408</v>
      </c>
      <c r="K2519" s="195" t="s">
        <v>27</v>
      </c>
    </row>
    <row r="2520" spans="1:12">
      <c r="A2520" s="186" t="str">
        <f>B2520&amp;"_"&amp;COUNTIF($B$2:B2520,B2520)</f>
        <v>3439_1</v>
      </c>
      <c r="B2520" s="195">
        <v>3439</v>
      </c>
      <c r="E2520" s="187" t="s">
        <v>39</v>
      </c>
      <c r="F2520" s="189">
        <v>4</v>
      </c>
      <c r="G2520" s="190" t="s">
        <v>939</v>
      </c>
    </row>
    <row r="2521" spans="1:12">
      <c r="A2521" s="186" t="str">
        <f>B2521&amp;"_"&amp;COUNTIF($B$2:B2521,B2521)</f>
        <v>3439_2</v>
      </c>
      <c r="B2521" s="195">
        <v>3439</v>
      </c>
      <c r="E2521" s="187" t="s">
        <v>41</v>
      </c>
      <c r="F2521" s="189">
        <v>4</v>
      </c>
      <c r="G2521" s="190" t="s">
        <v>940</v>
      </c>
    </row>
    <row r="2522" spans="1:12">
      <c r="A2522" s="186" t="str">
        <f>B2522&amp;"_"&amp;COUNTIF($B$2:B2522,B2522)</f>
        <v>3439_3</v>
      </c>
      <c r="B2522" s="195">
        <v>3439</v>
      </c>
      <c r="E2522" s="187" t="s">
        <v>19</v>
      </c>
      <c r="F2522" s="189">
        <v>8</v>
      </c>
      <c r="G2522" s="190" t="s">
        <v>941</v>
      </c>
    </row>
    <row r="2523" spans="1:12">
      <c r="A2523" s="186" t="str">
        <f>B2523&amp;"_"&amp;COUNTIF($B$2:B2523,B2523)</f>
        <v>3439_4</v>
      </c>
      <c r="B2523" s="195">
        <v>3439</v>
      </c>
      <c r="C2523" s="195">
        <v>1</v>
      </c>
      <c r="D2523" s="195">
        <v>540031353</v>
      </c>
      <c r="E2523" s="187" t="s">
        <v>22</v>
      </c>
      <c r="F2523" s="189">
        <v>8</v>
      </c>
      <c r="G2523" s="190" t="s">
        <v>942</v>
      </c>
      <c r="H2523" s="195">
        <v>6</v>
      </c>
      <c r="J2523" s="191">
        <v>40408</v>
      </c>
      <c r="K2523" s="195" t="s">
        <v>27</v>
      </c>
    </row>
    <row r="2524" spans="1:12">
      <c r="A2524" s="186" t="str">
        <f>B2524&amp;"_"&amp;COUNTIF($B$2:B2524,B2524)</f>
        <v>3440_1</v>
      </c>
      <c r="B2524" s="195">
        <v>3440</v>
      </c>
      <c r="F2524" s="189">
        <v>7</v>
      </c>
      <c r="G2524" s="197" t="s">
        <v>359</v>
      </c>
      <c r="I2524" s="200"/>
    </row>
    <row r="2525" spans="1:12">
      <c r="A2525" s="186" t="str">
        <f>B2525&amp;"_"&amp;COUNTIF($B$2:B2525,B2525)</f>
        <v>3440_2</v>
      </c>
      <c r="B2525" s="195">
        <v>3440</v>
      </c>
      <c r="C2525" s="195">
        <v>7</v>
      </c>
      <c r="F2525" s="189">
        <v>5</v>
      </c>
      <c r="G2525" s="197" t="s">
        <v>358</v>
      </c>
      <c r="H2525" s="195">
        <v>1</v>
      </c>
      <c r="I2525" s="200"/>
      <c r="J2525" s="191">
        <v>40410</v>
      </c>
      <c r="K2525" s="195" t="s">
        <v>33</v>
      </c>
      <c r="L2525" s="195" t="s">
        <v>74</v>
      </c>
    </row>
    <row r="2526" spans="1:12">
      <c r="A2526" s="186" t="str">
        <f>B2526&amp;"_"&amp;COUNTIF($B$2:B2526,B2526)</f>
        <v>3441_1</v>
      </c>
      <c r="B2526" s="195">
        <v>3441</v>
      </c>
      <c r="F2526" s="189">
        <v>7</v>
      </c>
      <c r="G2526" s="197" t="s">
        <v>359</v>
      </c>
      <c r="I2526" s="200"/>
    </row>
    <row r="2527" spans="1:12">
      <c r="A2527" s="186" t="str">
        <f>B2527&amp;"_"&amp;COUNTIF($B$2:B2527,B2527)</f>
        <v>3441_2</v>
      </c>
      <c r="B2527" s="195">
        <v>3441</v>
      </c>
      <c r="C2527" s="195">
        <v>7</v>
      </c>
      <c r="F2527" s="189">
        <v>0</v>
      </c>
      <c r="G2527" s="197" t="s">
        <v>358</v>
      </c>
      <c r="H2527" s="195">
        <v>1</v>
      </c>
      <c r="I2527" s="200"/>
      <c r="J2527" s="191">
        <v>40416</v>
      </c>
      <c r="K2527" s="195" t="s">
        <v>33</v>
      </c>
      <c r="L2527" s="195" t="s">
        <v>74</v>
      </c>
    </row>
    <row r="2528" spans="1:12">
      <c r="A2528" s="186" t="str">
        <f>B2528&amp;"_"&amp;COUNTIF($B$2:B2528,B2528)</f>
        <v>3442_1</v>
      </c>
      <c r="B2528" s="195">
        <v>3442</v>
      </c>
      <c r="E2528" s="195">
        <v>13021000</v>
      </c>
      <c r="F2528" s="189">
        <v>55</v>
      </c>
      <c r="G2528" s="197" t="s">
        <v>1129</v>
      </c>
    </row>
    <row r="2529" spans="1:12">
      <c r="A2529" s="186" t="str">
        <f>B2529&amp;"_"&amp;COUNTIF($B$2:B2529,B2529)</f>
        <v>3442_2</v>
      </c>
      <c r="B2529" s="195">
        <v>3442</v>
      </c>
      <c r="C2529" s="195">
        <v>10</v>
      </c>
      <c r="D2529" s="195">
        <v>47172</v>
      </c>
      <c r="E2529" s="195">
        <v>13021450</v>
      </c>
      <c r="F2529" s="189">
        <v>100</v>
      </c>
      <c r="G2529" s="197" t="s">
        <v>1130</v>
      </c>
      <c r="H2529" s="195">
        <v>1</v>
      </c>
      <c r="J2529" s="191">
        <v>40420</v>
      </c>
      <c r="K2529" s="195" t="s">
        <v>33</v>
      </c>
      <c r="L2529" s="195" t="s">
        <v>74</v>
      </c>
    </row>
    <row r="2530" spans="1:12">
      <c r="A2530" s="186" t="str">
        <f>B2530&amp;"_"&amp;COUNTIF($B$2:B2530,B2530)</f>
        <v>3443_1</v>
      </c>
      <c r="B2530" s="195">
        <v>3443</v>
      </c>
      <c r="F2530" s="189">
        <v>1</v>
      </c>
      <c r="G2530" s="197" t="s">
        <v>1162</v>
      </c>
    </row>
    <row r="2531" spans="1:12">
      <c r="A2531" s="186" t="str">
        <f>B2531&amp;"_"&amp;COUNTIF($B$2:B2531,B2531)</f>
        <v>3443_2</v>
      </c>
      <c r="B2531" s="195">
        <v>3443</v>
      </c>
      <c r="C2531" s="195">
        <v>5</v>
      </c>
      <c r="D2531" s="195">
        <v>270261759</v>
      </c>
      <c r="F2531" s="189">
        <v>12</v>
      </c>
      <c r="G2531" s="197" t="s">
        <v>841</v>
      </c>
      <c r="H2531" s="195">
        <v>4</v>
      </c>
      <c r="I2531" s="200">
        <v>12600</v>
      </c>
      <c r="J2531" s="191" t="s">
        <v>1163</v>
      </c>
      <c r="K2531" s="195" t="s">
        <v>845</v>
      </c>
      <c r="L2531" s="195" t="s">
        <v>74</v>
      </c>
    </row>
    <row r="2532" spans="1:12">
      <c r="A2532" s="186" t="str">
        <f>B2532&amp;"_"&amp;COUNTIF($B$2:B2532,B2532)</f>
        <v>3444_1</v>
      </c>
      <c r="B2532" s="195">
        <v>3444</v>
      </c>
      <c r="C2532" s="195">
        <v>5</v>
      </c>
      <c r="D2532" s="195" t="s">
        <v>1164</v>
      </c>
      <c r="F2532" s="189">
        <v>6</v>
      </c>
      <c r="G2532" s="197" t="s">
        <v>841</v>
      </c>
      <c r="H2532" s="195">
        <v>1</v>
      </c>
      <c r="I2532" s="200">
        <v>6300</v>
      </c>
      <c r="J2532" s="191" t="s">
        <v>1163</v>
      </c>
      <c r="K2532" s="195" t="s">
        <v>845</v>
      </c>
      <c r="L2532" s="195" t="s">
        <v>74</v>
      </c>
    </row>
    <row r="2533" spans="1:12">
      <c r="A2533" s="186" t="str">
        <f>B2533&amp;"_"&amp;COUNTIF($B$2:B2533,B2533)</f>
        <v>3445_1</v>
      </c>
      <c r="B2533" s="195">
        <v>3445</v>
      </c>
      <c r="F2533" s="189">
        <v>4</v>
      </c>
      <c r="G2533" s="197" t="s">
        <v>359</v>
      </c>
      <c r="I2533" s="200"/>
    </row>
    <row r="2534" spans="1:12">
      <c r="A2534" s="186" t="str">
        <f>B2534&amp;"_"&amp;COUNTIF($B$2:B2534,B2534)</f>
        <v>3445_2</v>
      </c>
      <c r="B2534" s="195">
        <v>3445</v>
      </c>
      <c r="C2534" s="195">
        <v>7</v>
      </c>
      <c r="F2534" s="189">
        <v>8</v>
      </c>
      <c r="G2534" s="197" t="s">
        <v>358</v>
      </c>
      <c r="H2534" s="195">
        <v>1</v>
      </c>
      <c r="I2534" s="200"/>
      <c r="J2534" s="191">
        <v>40422</v>
      </c>
      <c r="K2534" s="195" t="s">
        <v>33</v>
      </c>
      <c r="L2534" s="195" t="s">
        <v>74</v>
      </c>
    </row>
    <row r="2535" spans="1:12">
      <c r="A2535" s="186" t="str">
        <f>B2535&amp;"_"&amp;COUNTIF($B$2:B2535,B2535)</f>
        <v>3446_1</v>
      </c>
      <c r="B2535" s="195">
        <v>3446</v>
      </c>
      <c r="C2535" s="195">
        <v>26</v>
      </c>
      <c r="D2535" s="195">
        <v>16918</v>
      </c>
      <c r="F2535" s="189">
        <v>1</v>
      </c>
      <c r="G2535" s="197" t="s">
        <v>1144</v>
      </c>
      <c r="J2535" s="191">
        <v>40421</v>
      </c>
      <c r="K2535" s="195" t="s">
        <v>27</v>
      </c>
    </row>
    <row r="2536" spans="1:12">
      <c r="A2536" s="186" t="str">
        <f>B2536&amp;"_"&amp;COUNTIF($B$2:B2536,B2536)</f>
        <v>3447_1</v>
      </c>
      <c r="B2536" s="195">
        <v>3447</v>
      </c>
      <c r="F2536" s="189">
        <v>33</v>
      </c>
      <c r="G2536" s="197" t="s">
        <v>866</v>
      </c>
    </row>
    <row r="2537" spans="1:12">
      <c r="A2537" s="186" t="str">
        <f>B2537&amp;"_"&amp;COUNTIF($B$2:B2537,B2537)</f>
        <v>3447_2</v>
      </c>
      <c r="B2537" s="195">
        <v>3447</v>
      </c>
      <c r="C2537" s="195">
        <v>26</v>
      </c>
      <c r="D2537" s="195" t="s">
        <v>863</v>
      </c>
      <c r="F2537" s="189">
        <v>46</v>
      </c>
      <c r="G2537" s="197" t="s">
        <v>867</v>
      </c>
      <c r="J2537" s="191">
        <v>40421</v>
      </c>
      <c r="K2537" s="195" t="s">
        <v>27</v>
      </c>
    </row>
    <row r="2538" spans="1:12">
      <c r="A2538" s="186" t="str">
        <f>B2538&amp;"_"&amp;COUNTIF($B$2:B2538,B2538)</f>
        <v>3448_1</v>
      </c>
      <c r="B2538" s="195">
        <v>3448</v>
      </c>
      <c r="F2538" s="189">
        <v>12</v>
      </c>
      <c r="G2538" s="197" t="s">
        <v>359</v>
      </c>
      <c r="I2538" s="200"/>
    </row>
    <row r="2539" spans="1:12">
      <c r="A2539" s="186" t="str">
        <f>B2539&amp;"_"&amp;COUNTIF($B$2:B2539,B2539)</f>
        <v>3448_2</v>
      </c>
      <c r="B2539" s="195">
        <v>3448</v>
      </c>
      <c r="C2539" s="195">
        <v>7</v>
      </c>
      <c r="F2539" s="189">
        <v>0</v>
      </c>
      <c r="G2539" s="197" t="s">
        <v>358</v>
      </c>
      <c r="H2539" s="195">
        <v>1</v>
      </c>
      <c r="I2539" s="200"/>
      <c r="J2539" s="191">
        <v>40424</v>
      </c>
      <c r="K2539" s="195" t="s">
        <v>33</v>
      </c>
      <c r="L2539" s="195" t="s">
        <v>74</v>
      </c>
    </row>
    <row r="2540" spans="1:12">
      <c r="A2540" s="186" t="str">
        <f>B2540&amp;"_"&amp;COUNTIF($B$2:B2540,B2540)</f>
        <v>3449_1</v>
      </c>
      <c r="B2540" s="195">
        <v>3449</v>
      </c>
      <c r="C2540" s="195">
        <v>10</v>
      </c>
      <c r="D2540" s="195">
        <v>47172</v>
      </c>
      <c r="E2540" s="195">
        <v>13021000</v>
      </c>
      <c r="F2540" s="189">
        <v>160</v>
      </c>
      <c r="G2540" s="197" t="s">
        <v>1129</v>
      </c>
      <c r="H2540" s="195">
        <v>2</v>
      </c>
      <c r="J2540" s="191">
        <v>40428</v>
      </c>
      <c r="K2540" s="195" t="s">
        <v>33</v>
      </c>
      <c r="L2540" s="195" t="s">
        <v>74</v>
      </c>
    </row>
    <row r="2541" spans="1:12">
      <c r="A2541" s="186" t="str">
        <f>B2541&amp;"_"&amp;COUNTIF($B$2:B2541,B2541)</f>
        <v>3450_1</v>
      </c>
      <c r="B2541" s="195">
        <v>3450</v>
      </c>
      <c r="E2541" s="187" t="s">
        <v>39</v>
      </c>
      <c r="F2541" s="189">
        <v>2</v>
      </c>
      <c r="G2541" s="190" t="s">
        <v>939</v>
      </c>
    </row>
    <row r="2542" spans="1:12">
      <c r="A2542" s="186" t="str">
        <f>B2542&amp;"_"&amp;COUNTIF($B$2:B2542,B2542)</f>
        <v>3450_2</v>
      </c>
      <c r="B2542" s="195">
        <v>3450</v>
      </c>
      <c r="E2542" s="187" t="s">
        <v>41</v>
      </c>
      <c r="F2542" s="189">
        <v>2</v>
      </c>
      <c r="G2542" s="190" t="s">
        <v>940</v>
      </c>
    </row>
    <row r="2543" spans="1:12">
      <c r="A2543" s="186" t="str">
        <f>B2543&amp;"_"&amp;COUNTIF($B$2:B2543,B2543)</f>
        <v>3450_3</v>
      </c>
      <c r="B2543" s="195">
        <v>3450</v>
      </c>
      <c r="E2543" s="187" t="s">
        <v>19</v>
      </c>
      <c r="F2543" s="189">
        <v>6</v>
      </c>
      <c r="G2543" s="190" t="s">
        <v>941</v>
      </c>
    </row>
    <row r="2544" spans="1:12">
      <c r="A2544" s="186" t="str">
        <f>B2544&amp;"_"&amp;COUNTIF($B$2:B2544,B2544)</f>
        <v>3450_4</v>
      </c>
      <c r="B2544" s="195">
        <v>3450</v>
      </c>
      <c r="C2544" s="195">
        <v>1</v>
      </c>
      <c r="D2544" s="195">
        <v>540031353</v>
      </c>
      <c r="E2544" s="187" t="s">
        <v>22</v>
      </c>
      <c r="F2544" s="189">
        <v>6</v>
      </c>
      <c r="G2544" s="190" t="s">
        <v>942</v>
      </c>
      <c r="H2544" s="195">
        <v>4</v>
      </c>
      <c r="J2544" s="191">
        <v>40428</v>
      </c>
      <c r="K2544" s="195" t="s">
        <v>27</v>
      </c>
    </row>
    <row r="2545" spans="1:13">
      <c r="A2545" s="186" t="str">
        <f>B2545&amp;"_"&amp;COUNTIF($B$2:B2545,B2545)</f>
        <v>3451_1</v>
      </c>
      <c r="B2545" s="195">
        <v>3451</v>
      </c>
      <c r="C2545" s="195">
        <v>1</v>
      </c>
      <c r="D2545" s="195" t="s">
        <v>1161</v>
      </c>
      <c r="E2545" s="187" t="s">
        <v>62</v>
      </c>
      <c r="F2545" s="189">
        <v>328</v>
      </c>
      <c r="G2545" s="190" t="s">
        <v>63</v>
      </c>
      <c r="H2545" s="195">
        <v>2</v>
      </c>
      <c r="J2545" s="191">
        <v>40428</v>
      </c>
      <c r="K2545" s="195" t="s">
        <v>27</v>
      </c>
    </row>
    <row r="2546" spans="1:13">
      <c r="A2546" s="186" t="str">
        <f>B2546&amp;"_"&amp;COUNTIF($B$2:B2546,B2546)</f>
        <v>3452_1</v>
      </c>
      <c r="B2546" s="195">
        <v>3452</v>
      </c>
      <c r="C2546" s="195">
        <v>1</v>
      </c>
      <c r="D2546" s="195" t="s">
        <v>1165</v>
      </c>
      <c r="E2546" s="195" t="s">
        <v>67</v>
      </c>
      <c r="F2546" s="189">
        <v>48</v>
      </c>
      <c r="G2546" s="197" t="s">
        <v>68</v>
      </c>
      <c r="H2546" s="195">
        <v>1</v>
      </c>
      <c r="J2546" s="191">
        <v>40428</v>
      </c>
      <c r="K2546" s="195" t="s">
        <v>27</v>
      </c>
    </row>
    <row r="2547" spans="1:13">
      <c r="A2547" s="186" t="str">
        <f>B2547&amp;"_"&amp;COUNTIF($B$2:B2547,B2547)</f>
        <v>3453_1</v>
      </c>
      <c r="B2547" s="195">
        <v>3453</v>
      </c>
      <c r="C2547" s="195">
        <v>1</v>
      </c>
      <c r="D2547" s="195" t="s">
        <v>1166</v>
      </c>
      <c r="F2547" s="189">
        <v>1</v>
      </c>
      <c r="G2547" s="197" t="s">
        <v>1167</v>
      </c>
      <c r="H2547" s="195">
        <v>1</v>
      </c>
      <c r="J2547" s="191">
        <v>40429</v>
      </c>
      <c r="K2547" s="195" t="s">
        <v>27</v>
      </c>
    </row>
    <row r="2548" spans="1:13">
      <c r="A2548" s="186" t="str">
        <f>B2548&amp;"_"&amp;COUNTIF($B$2:B2548,B2548)</f>
        <v>3454_1</v>
      </c>
      <c r="B2548" s="195">
        <v>3454</v>
      </c>
      <c r="C2548" s="195">
        <v>45</v>
      </c>
      <c r="D2548" s="195" t="s">
        <v>1168</v>
      </c>
      <c r="F2548" s="189">
        <v>1</v>
      </c>
      <c r="G2548" s="197" t="s">
        <v>985</v>
      </c>
      <c r="H2548" s="195">
        <v>1</v>
      </c>
      <c r="J2548" s="191">
        <v>40430</v>
      </c>
      <c r="K2548" s="195" t="s">
        <v>33</v>
      </c>
      <c r="L2548" s="195" t="s">
        <v>74</v>
      </c>
    </row>
    <row r="2549" spans="1:13">
      <c r="A2549" s="186" t="str">
        <f>B2549&amp;"_"&amp;COUNTIF($B$2:B2549,B2549)</f>
        <v>3455_1</v>
      </c>
      <c r="B2549" s="195">
        <v>3455</v>
      </c>
      <c r="E2549" s="187" t="s">
        <v>39</v>
      </c>
      <c r="F2549" s="189">
        <v>4</v>
      </c>
      <c r="G2549" s="190" t="s">
        <v>939</v>
      </c>
    </row>
    <row r="2550" spans="1:13">
      <c r="A2550" s="186" t="str">
        <f>B2550&amp;"_"&amp;COUNTIF($B$2:B2550,B2550)</f>
        <v>3455_2</v>
      </c>
      <c r="B2550" s="195">
        <v>3455</v>
      </c>
      <c r="E2550" s="187" t="s">
        <v>41</v>
      </c>
      <c r="F2550" s="189">
        <v>4</v>
      </c>
      <c r="G2550" s="190" t="s">
        <v>940</v>
      </c>
    </row>
    <row r="2551" spans="1:13">
      <c r="A2551" s="186" t="str">
        <f>B2551&amp;"_"&amp;COUNTIF($B$2:B2551,B2551)</f>
        <v>3455_3</v>
      </c>
      <c r="B2551" s="195">
        <v>3455</v>
      </c>
      <c r="E2551" s="187" t="s">
        <v>19</v>
      </c>
      <c r="F2551" s="189">
        <v>4</v>
      </c>
      <c r="G2551" s="190" t="s">
        <v>941</v>
      </c>
    </row>
    <row r="2552" spans="1:13">
      <c r="A2552" s="186" t="str">
        <f>B2552&amp;"_"&amp;COUNTIF($B$2:B2552,B2552)</f>
        <v>3455_4</v>
      </c>
      <c r="B2552" s="195">
        <v>3455</v>
      </c>
      <c r="C2552" s="195">
        <v>1</v>
      </c>
      <c r="D2552" s="195">
        <v>540031353</v>
      </c>
      <c r="E2552" s="187" t="s">
        <v>22</v>
      </c>
      <c r="F2552" s="189">
        <v>4</v>
      </c>
      <c r="G2552" s="190" t="s">
        <v>942</v>
      </c>
      <c r="H2552" s="195">
        <v>4</v>
      </c>
      <c r="J2552" s="191">
        <v>40431</v>
      </c>
      <c r="K2552" s="195" t="s">
        <v>27</v>
      </c>
    </row>
    <row r="2553" spans="1:13">
      <c r="A2553" s="186" t="str">
        <f>B2553&amp;"_"&amp;COUNTIF($B$2:B2553,B2553)</f>
        <v>3456_1</v>
      </c>
      <c r="B2553" s="195">
        <v>3456</v>
      </c>
      <c r="C2553" s="195">
        <v>1</v>
      </c>
      <c r="D2553" s="195" t="s">
        <v>1033</v>
      </c>
      <c r="F2553" s="189">
        <v>2</v>
      </c>
      <c r="G2553" s="197" t="s">
        <v>59</v>
      </c>
      <c r="H2553" s="195">
        <v>2</v>
      </c>
      <c r="J2553" s="191">
        <v>40431</v>
      </c>
      <c r="K2553" s="195" t="s">
        <v>27</v>
      </c>
    </row>
    <row r="2554" spans="1:13">
      <c r="A2554" s="186" t="str">
        <f>B2554&amp;"_"&amp;COUNTIF($B$2:B2554,B2554)</f>
        <v>3457_1</v>
      </c>
      <c r="B2554" s="195">
        <v>3457</v>
      </c>
      <c r="F2554" s="189">
        <v>3</v>
      </c>
      <c r="G2554" s="197" t="s">
        <v>1169</v>
      </c>
    </row>
    <row r="2555" spans="1:13">
      <c r="A2555" s="186" t="str">
        <f>B2555&amp;"_"&amp;COUNTIF($B$2:B2555,B2555)</f>
        <v>3457_2</v>
      </c>
      <c r="B2555" s="195">
        <v>3457</v>
      </c>
      <c r="C2555" s="195">
        <v>3</v>
      </c>
      <c r="D2555" s="195">
        <v>340069803</v>
      </c>
      <c r="E2555" s="195" t="s">
        <v>1170</v>
      </c>
      <c r="F2555" s="189">
        <v>4</v>
      </c>
      <c r="G2555" s="197" t="s">
        <v>1171</v>
      </c>
      <c r="H2555" s="195">
        <v>3</v>
      </c>
      <c r="J2555" s="191">
        <v>40434</v>
      </c>
      <c r="K2555" s="195" t="s">
        <v>27</v>
      </c>
      <c r="M2555" s="192">
        <v>1300</v>
      </c>
    </row>
    <row r="2556" spans="1:13">
      <c r="A2556" s="186" t="str">
        <f>B2556&amp;"_"&amp;COUNTIF($B$2:B2556,B2556)</f>
        <v>3458_1</v>
      </c>
      <c r="B2556" s="195">
        <v>3458</v>
      </c>
      <c r="C2556" s="195">
        <v>1</v>
      </c>
      <c r="D2556" s="195">
        <v>540031578</v>
      </c>
      <c r="F2556" s="189">
        <v>145</v>
      </c>
      <c r="G2556" s="197" t="s">
        <v>662</v>
      </c>
      <c r="H2556" s="195">
        <v>1</v>
      </c>
      <c r="J2556" s="191">
        <v>40431</v>
      </c>
      <c r="K2556" s="195" t="s">
        <v>27</v>
      </c>
    </row>
    <row r="2557" spans="1:13">
      <c r="A2557" s="186" t="str">
        <f>B2557&amp;"_"&amp;COUNTIF($B$2:B2557,B2557)</f>
        <v>3459_1</v>
      </c>
      <c r="B2557" s="195">
        <v>3459</v>
      </c>
      <c r="C2557" s="195">
        <v>1</v>
      </c>
      <c r="D2557" s="195" t="s">
        <v>1172</v>
      </c>
      <c r="F2557" s="189">
        <v>1</v>
      </c>
      <c r="G2557" s="197" t="s">
        <v>1173</v>
      </c>
      <c r="H2557" s="195">
        <v>1</v>
      </c>
      <c r="J2557" s="191">
        <v>40434</v>
      </c>
      <c r="K2557" s="195" t="s">
        <v>27</v>
      </c>
    </row>
    <row r="2558" spans="1:13">
      <c r="A2558" s="186" t="str">
        <f>B2558&amp;"_"&amp;COUNTIF($B$2:B2558,B2558)</f>
        <v>3460_1</v>
      </c>
      <c r="B2558" s="195">
        <v>3460</v>
      </c>
      <c r="G2558" s="197" t="s">
        <v>1174</v>
      </c>
    </row>
    <row r="2559" spans="1:13">
      <c r="A2559" s="186" t="str">
        <f>B2559&amp;"_"&amp;COUNTIF($B$2:B2559,B2559)</f>
        <v>3460_2</v>
      </c>
      <c r="B2559" s="195">
        <v>3460</v>
      </c>
      <c r="G2559" s="197" t="s">
        <v>1175</v>
      </c>
    </row>
    <row r="2560" spans="1:13">
      <c r="A2560" s="186" t="str">
        <f>B2560&amp;"_"&amp;COUNTIF($B$2:B2560,B2560)</f>
        <v>3460_3</v>
      </c>
      <c r="B2560" s="195">
        <v>3460</v>
      </c>
      <c r="G2560" s="197" t="s">
        <v>1176</v>
      </c>
    </row>
    <row r="2561" spans="1:13">
      <c r="A2561" s="186" t="str">
        <f>B2561&amp;"_"&amp;COUNTIF($B$2:B2561,B2561)</f>
        <v>3460_4</v>
      </c>
      <c r="B2561" s="195">
        <v>3460</v>
      </c>
      <c r="C2561" s="195">
        <v>26</v>
      </c>
      <c r="D2561" s="195">
        <v>17154</v>
      </c>
      <c r="F2561" s="189">
        <v>1</v>
      </c>
      <c r="G2561" s="197" t="s">
        <v>1177</v>
      </c>
      <c r="J2561" s="191">
        <v>40434</v>
      </c>
      <c r="K2561" s="195" t="s">
        <v>27</v>
      </c>
    </row>
    <row r="2562" spans="1:13">
      <c r="A2562" s="186" t="str">
        <f>B2562&amp;"_"&amp;COUNTIF($B$2:B2562,B2562)</f>
        <v>3461_1</v>
      </c>
      <c r="B2562" s="195">
        <v>3461</v>
      </c>
      <c r="C2562" s="195">
        <v>46</v>
      </c>
      <c r="D2562" s="195" t="s">
        <v>1178</v>
      </c>
      <c r="F2562" s="189">
        <v>2</v>
      </c>
      <c r="G2562" s="197" t="s">
        <v>1179</v>
      </c>
      <c r="H2562" s="195">
        <v>2</v>
      </c>
      <c r="I2562" s="195" t="s">
        <v>1180</v>
      </c>
      <c r="J2562" s="191">
        <v>40434</v>
      </c>
      <c r="K2562" s="195" t="s">
        <v>1181</v>
      </c>
      <c r="L2562" s="195" t="s">
        <v>74</v>
      </c>
      <c r="M2562" s="192">
        <v>42</v>
      </c>
    </row>
    <row r="2563" spans="1:13">
      <c r="A2563" s="186" t="str">
        <f>B2563&amp;"_"&amp;COUNTIF($B$2:B2563,B2563)</f>
        <v>3462_1</v>
      </c>
      <c r="B2563" s="195">
        <v>3462</v>
      </c>
      <c r="F2563" s="189">
        <v>11</v>
      </c>
      <c r="G2563" s="197" t="s">
        <v>359</v>
      </c>
      <c r="I2563" s="200"/>
    </row>
    <row r="2564" spans="1:13">
      <c r="A2564" s="186" t="str">
        <f>B2564&amp;"_"&amp;COUNTIF($B$2:B2564,B2564)</f>
        <v>3462_2</v>
      </c>
      <c r="B2564" s="195">
        <v>3462</v>
      </c>
      <c r="C2564" s="195">
        <v>7</v>
      </c>
      <c r="F2564" s="189">
        <v>0</v>
      </c>
      <c r="G2564" s="197" t="s">
        <v>358</v>
      </c>
      <c r="H2564" s="195">
        <v>1</v>
      </c>
      <c r="I2564" s="200"/>
      <c r="J2564" s="191">
        <v>40437</v>
      </c>
      <c r="K2564" s="195" t="s">
        <v>33</v>
      </c>
      <c r="L2564" s="195" t="s">
        <v>74</v>
      </c>
    </row>
    <row r="2565" spans="1:13">
      <c r="A2565" s="186" t="str">
        <f>B2565&amp;"_"&amp;COUNTIF($B$2:B2565,B2565)</f>
        <v>3463_1</v>
      </c>
      <c r="B2565" s="195">
        <v>3463</v>
      </c>
      <c r="C2565" s="195">
        <v>3</v>
      </c>
      <c r="D2565" s="195" t="s">
        <v>1182</v>
      </c>
      <c r="E2565" s="195" t="s">
        <v>71</v>
      </c>
      <c r="F2565" s="189">
        <v>300</v>
      </c>
      <c r="G2565" s="197" t="s">
        <v>72</v>
      </c>
      <c r="H2565" s="195">
        <v>1</v>
      </c>
      <c r="I2565" s="195">
        <v>2400</v>
      </c>
      <c r="J2565" s="191">
        <v>40437</v>
      </c>
      <c r="K2565" s="195" t="s">
        <v>73</v>
      </c>
      <c r="L2565" s="195" t="s">
        <v>74</v>
      </c>
    </row>
    <row r="2566" spans="1:13">
      <c r="A2566" s="186" t="str">
        <f>B2566&amp;"_"&amp;COUNTIF($B$2:B2566,B2566)</f>
        <v>3464_1</v>
      </c>
      <c r="B2566" s="195">
        <v>3464</v>
      </c>
      <c r="C2566" s="195">
        <v>28</v>
      </c>
      <c r="D2566" s="195">
        <v>71137781</v>
      </c>
      <c r="F2566" s="189">
        <v>1</v>
      </c>
      <c r="G2566" s="197" t="s">
        <v>1183</v>
      </c>
      <c r="H2566" s="195">
        <v>1</v>
      </c>
      <c r="I2566" s="195">
        <v>75</v>
      </c>
      <c r="J2566" s="191">
        <v>40438</v>
      </c>
      <c r="K2566" s="195" t="s">
        <v>33</v>
      </c>
      <c r="L2566" s="195" t="s">
        <v>74</v>
      </c>
    </row>
    <row r="2567" spans="1:13">
      <c r="A2567" s="186" t="str">
        <f>B2567&amp;"_"&amp;COUNTIF($B$2:B2567,B2567)</f>
        <v>3465_1</v>
      </c>
      <c r="B2567" s="195">
        <v>3465</v>
      </c>
      <c r="F2567" s="189">
        <v>6</v>
      </c>
      <c r="G2567" s="197" t="s">
        <v>1184</v>
      </c>
      <c r="M2567" s="192">
        <v>27</v>
      </c>
    </row>
    <row r="2568" spans="1:13">
      <c r="A2568" s="186" t="str">
        <f>B2568&amp;"_"&amp;COUNTIF($B$2:B2568,B2568)</f>
        <v>3465_2</v>
      </c>
      <c r="B2568" s="195">
        <v>3465</v>
      </c>
      <c r="C2568" s="195">
        <v>38</v>
      </c>
      <c r="D2568" s="195" t="s">
        <v>1185</v>
      </c>
      <c r="F2568" s="189">
        <v>15</v>
      </c>
      <c r="G2568" s="197" t="s">
        <v>1186</v>
      </c>
      <c r="H2568" s="195">
        <v>1</v>
      </c>
      <c r="I2568" s="195">
        <v>350</v>
      </c>
      <c r="J2568" s="191">
        <v>40441</v>
      </c>
      <c r="K2568" s="195" t="s">
        <v>33</v>
      </c>
      <c r="L2568" s="195" t="s">
        <v>74</v>
      </c>
      <c r="M2568" s="192">
        <v>6.5</v>
      </c>
    </row>
    <row r="2569" spans="1:13">
      <c r="A2569" s="186" t="str">
        <f>B2569&amp;"_"&amp;COUNTIF($B$2:B2569,B2569)</f>
        <v>3466_1</v>
      </c>
      <c r="B2569" s="195">
        <v>3466</v>
      </c>
      <c r="C2569" s="195">
        <v>1</v>
      </c>
      <c r="D2569" s="195" t="s">
        <v>1165</v>
      </c>
      <c r="E2569" s="187" t="s">
        <v>64</v>
      </c>
      <c r="F2569" s="189">
        <v>96</v>
      </c>
      <c r="G2569" s="190" t="s">
        <v>65</v>
      </c>
      <c r="H2569" s="195">
        <v>2</v>
      </c>
      <c r="J2569" s="191">
        <v>40442</v>
      </c>
      <c r="K2569" s="195" t="s">
        <v>27</v>
      </c>
    </row>
    <row r="2570" spans="1:13">
      <c r="A2570" s="186" t="str">
        <f>B2570&amp;"_"&amp;COUNTIF($B$2:B2570,B2570)</f>
        <v>3467_1</v>
      </c>
      <c r="B2570" s="195">
        <v>3467</v>
      </c>
      <c r="C2570" s="195">
        <v>1</v>
      </c>
      <c r="D2570" s="195" t="s">
        <v>1161</v>
      </c>
      <c r="E2570" s="187" t="s">
        <v>62</v>
      </c>
      <c r="F2570" s="189">
        <v>164</v>
      </c>
      <c r="G2570" s="190" t="s">
        <v>63</v>
      </c>
      <c r="H2570" s="195">
        <v>1</v>
      </c>
      <c r="J2570" s="191">
        <v>40442</v>
      </c>
      <c r="K2570" s="195" t="s">
        <v>27</v>
      </c>
    </row>
    <row r="2571" spans="1:13">
      <c r="A2571" s="186" t="str">
        <f>B2571&amp;"_"&amp;COUNTIF($B$2:B2571,B2571)</f>
        <v>3468_1</v>
      </c>
      <c r="B2571" s="195">
        <v>3468</v>
      </c>
      <c r="E2571" s="187" t="s">
        <v>39</v>
      </c>
      <c r="F2571" s="189">
        <v>6</v>
      </c>
      <c r="G2571" s="190" t="s">
        <v>939</v>
      </c>
    </row>
    <row r="2572" spans="1:13">
      <c r="A2572" s="186" t="str">
        <f>B2572&amp;"_"&amp;COUNTIF($B$2:B2572,B2572)</f>
        <v>3468_2</v>
      </c>
      <c r="B2572" s="195">
        <v>3468</v>
      </c>
      <c r="E2572" s="187" t="s">
        <v>41</v>
      </c>
      <c r="F2572" s="189">
        <v>6</v>
      </c>
      <c r="G2572" s="190" t="s">
        <v>940</v>
      </c>
    </row>
    <row r="2573" spans="1:13">
      <c r="A2573" s="186" t="str">
        <f>B2573&amp;"_"&amp;COUNTIF($B$2:B2573,B2573)</f>
        <v>3468_3</v>
      </c>
      <c r="B2573" s="195">
        <v>3468</v>
      </c>
      <c r="E2573" s="187" t="s">
        <v>19</v>
      </c>
      <c r="F2573" s="189">
        <v>6</v>
      </c>
      <c r="G2573" s="190" t="s">
        <v>941</v>
      </c>
    </row>
    <row r="2574" spans="1:13">
      <c r="A2574" s="186" t="str">
        <f>B2574&amp;"_"&amp;COUNTIF($B$2:B2574,B2574)</f>
        <v>3468_4</v>
      </c>
      <c r="B2574" s="195">
        <v>3468</v>
      </c>
      <c r="C2574" s="195">
        <v>1</v>
      </c>
      <c r="D2574" s="195">
        <v>540031353</v>
      </c>
      <c r="E2574" s="187" t="s">
        <v>22</v>
      </c>
      <c r="F2574" s="189">
        <v>6</v>
      </c>
      <c r="G2574" s="190" t="s">
        <v>942</v>
      </c>
      <c r="H2574" s="195">
        <v>6</v>
      </c>
      <c r="J2574" s="191">
        <v>40442</v>
      </c>
      <c r="K2574" s="195" t="s">
        <v>27</v>
      </c>
    </row>
    <row r="2575" spans="1:13">
      <c r="A2575" s="186" t="str">
        <f>B2575&amp;"_"&amp;COUNTIF($B$2:B2575,B2575)</f>
        <v>3469_1</v>
      </c>
      <c r="B2575" s="195">
        <v>3469</v>
      </c>
      <c r="C2575" s="195">
        <v>4</v>
      </c>
      <c r="D2575" s="195">
        <v>4500193594</v>
      </c>
      <c r="E2575" s="195">
        <v>32999</v>
      </c>
      <c r="F2575" s="189">
        <v>4</v>
      </c>
      <c r="G2575" s="197" t="s">
        <v>579</v>
      </c>
      <c r="H2575" s="195">
        <v>1</v>
      </c>
      <c r="I2575" s="200">
        <v>3050</v>
      </c>
      <c r="J2575" s="191">
        <v>40443</v>
      </c>
      <c r="K2575" s="195" t="s">
        <v>564</v>
      </c>
      <c r="L2575" s="195" t="s">
        <v>74</v>
      </c>
    </row>
    <row r="2576" spans="1:13">
      <c r="A2576" s="186" t="str">
        <f>B2576&amp;"_"&amp;COUNTIF($B$2:B2576,B2576)</f>
        <v>3470_1</v>
      </c>
      <c r="B2576" s="195">
        <v>3470</v>
      </c>
      <c r="C2576" s="195">
        <v>4</v>
      </c>
      <c r="D2576" s="195">
        <v>4500193648</v>
      </c>
      <c r="E2576" s="195">
        <v>33990</v>
      </c>
      <c r="F2576" s="189">
        <v>4</v>
      </c>
      <c r="G2576" s="197" t="s">
        <v>580</v>
      </c>
      <c r="H2576" s="195">
        <v>1</v>
      </c>
      <c r="I2576" s="200">
        <v>3050</v>
      </c>
      <c r="J2576" s="191">
        <v>40443</v>
      </c>
      <c r="K2576" s="195" t="s">
        <v>564</v>
      </c>
      <c r="L2576" s="195" t="s">
        <v>74</v>
      </c>
    </row>
    <row r="2577" spans="1:13">
      <c r="A2577" s="186" t="str">
        <f>B2577&amp;"_"&amp;COUNTIF($B$2:B2577,B2577)</f>
        <v>3471_1</v>
      </c>
      <c r="B2577" s="195">
        <v>3471</v>
      </c>
      <c r="F2577" s="189">
        <v>12</v>
      </c>
      <c r="G2577" s="197" t="s">
        <v>359</v>
      </c>
      <c r="I2577" s="200"/>
    </row>
    <row r="2578" spans="1:13">
      <c r="A2578" s="186" t="str">
        <f>B2578&amp;"_"&amp;COUNTIF($B$2:B2578,B2578)</f>
        <v>3471_2</v>
      </c>
      <c r="B2578" s="195">
        <v>3471</v>
      </c>
      <c r="C2578" s="195">
        <v>7</v>
      </c>
      <c r="F2578" s="189">
        <v>0</v>
      </c>
      <c r="G2578" s="197" t="s">
        <v>358</v>
      </c>
      <c r="H2578" s="195">
        <v>1</v>
      </c>
      <c r="I2578" s="200"/>
      <c r="J2578" s="191">
        <v>40443</v>
      </c>
      <c r="K2578" s="195" t="s">
        <v>33</v>
      </c>
      <c r="L2578" s="195" t="s">
        <v>74</v>
      </c>
    </row>
    <row r="2579" spans="1:13">
      <c r="A2579" s="186" t="str">
        <f>B2579&amp;"_"&amp;COUNTIF($B$2:B2579,B2579)</f>
        <v>3472_1</v>
      </c>
      <c r="B2579" s="195">
        <v>3472</v>
      </c>
      <c r="C2579" s="195">
        <v>4</v>
      </c>
      <c r="D2579" s="195">
        <v>4500193594</v>
      </c>
      <c r="E2579" s="195">
        <v>32999</v>
      </c>
      <c r="F2579" s="189">
        <v>6</v>
      </c>
      <c r="G2579" s="197" t="s">
        <v>579</v>
      </c>
      <c r="H2579" s="195">
        <v>1</v>
      </c>
      <c r="I2579" s="200">
        <v>4575</v>
      </c>
      <c r="J2579" s="191">
        <v>40444</v>
      </c>
      <c r="K2579" s="195" t="s">
        <v>564</v>
      </c>
      <c r="L2579" s="195" t="s">
        <v>74</v>
      </c>
    </row>
    <row r="2580" spans="1:13">
      <c r="A2580" s="186" t="str">
        <f>B2580&amp;"_"&amp;COUNTIF($B$2:B2580,B2580)</f>
        <v>3473_1</v>
      </c>
      <c r="B2580" s="195">
        <v>3473</v>
      </c>
      <c r="C2580" s="195">
        <v>4</v>
      </c>
      <c r="D2580" s="195">
        <v>4500193648</v>
      </c>
      <c r="E2580" s="195">
        <v>33990</v>
      </c>
      <c r="F2580" s="189">
        <v>6</v>
      </c>
      <c r="G2580" s="197" t="s">
        <v>580</v>
      </c>
      <c r="H2580" s="195">
        <v>1</v>
      </c>
      <c r="I2580" s="200">
        <v>4575</v>
      </c>
      <c r="J2580" s="191">
        <v>40444</v>
      </c>
      <c r="K2580" s="195" t="s">
        <v>564</v>
      </c>
      <c r="L2580" s="195" t="s">
        <v>74</v>
      </c>
    </row>
    <row r="2581" spans="1:13">
      <c r="A2581" s="186" t="str">
        <f>B2581&amp;"_"&amp;COUNTIF($B$2:B2581,B2581)</f>
        <v>3474_1</v>
      </c>
      <c r="B2581" s="195">
        <v>3474</v>
      </c>
      <c r="F2581" s="189">
        <v>8</v>
      </c>
      <c r="G2581" s="197" t="s">
        <v>1187</v>
      </c>
      <c r="M2581" s="192">
        <v>38.5</v>
      </c>
    </row>
    <row r="2582" spans="1:13">
      <c r="A2582" s="186" t="str">
        <f>B2582&amp;"_"&amp;COUNTIF($B$2:B2582,B2582)</f>
        <v>3474_2</v>
      </c>
      <c r="B2582" s="195">
        <v>3474</v>
      </c>
      <c r="C2582" s="195">
        <v>10</v>
      </c>
      <c r="D2582" s="195">
        <v>47395</v>
      </c>
      <c r="F2582" s="189">
        <v>50</v>
      </c>
      <c r="G2582" s="197" t="s">
        <v>1186</v>
      </c>
      <c r="H2582" s="195">
        <v>1</v>
      </c>
      <c r="J2582" s="191">
        <v>40444</v>
      </c>
      <c r="K2582" s="195" t="s">
        <v>33</v>
      </c>
      <c r="L2582" s="195" t="s">
        <v>74</v>
      </c>
      <c r="M2582" s="192">
        <v>6.5</v>
      </c>
    </row>
    <row r="2583" spans="1:13">
      <c r="A2583" s="186" t="str">
        <f>B2583&amp;"_"&amp;COUNTIF($B$2:B2583,B2583)</f>
        <v>3475_1</v>
      </c>
      <c r="B2583" s="195">
        <v>3475</v>
      </c>
      <c r="C2583" s="195">
        <v>1</v>
      </c>
      <c r="D2583" s="195" t="s">
        <v>1165</v>
      </c>
      <c r="E2583" s="187" t="s">
        <v>64</v>
      </c>
      <c r="F2583" s="189">
        <v>48</v>
      </c>
      <c r="G2583" s="190" t="s">
        <v>65</v>
      </c>
      <c r="H2583" s="195">
        <v>1</v>
      </c>
      <c r="J2583" s="191">
        <v>40448</v>
      </c>
      <c r="K2583" s="195" t="s">
        <v>27</v>
      </c>
    </row>
    <row r="2584" spans="1:13">
      <c r="A2584" s="186" t="str">
        <f>B2584&amp;"_"&amp;COUNTIF($B$2:B2584,B2584)</f>
        <v>3476_1</v>
      </c>
      <c r="B2584" s="195">
        <v>3476</v>
      </c>
      <c r="C2584" s="195">
        <v>1</v>
      </c>
      <c r="D2584" s="195" t="s">
        <v>1161</v>
      </c>
      <c r="E2584" s="187" t="s">
        <v>62</v>
      </c>
      <c r="F2584" s="189">
        <v>164</v>
      </c>
      <c r="G2584" s="190" t="s">
        <v>63</v>
      </c>
      <c r="H2584" s="195">
        <v>1</v>
      </c>
      <c r="J2584" s="191">
        <v>40448</v>
      </c>
      <c r="K2584" s="195" t="s">
        <v>27</v>
      </c>
    </row>
    <row r="2585" spans="1:13">
      <c r="A2585" s="186" t="str">
        <f>B2585&amp;"_"&amp;COUNTIF($B$2:B2585,B2585)</f>
        <v>3477_1</v>
      </c>
      <c r="B2585" s="195">
        <v>3477</v>
      </c>
      <c r="F2585" s="189">
        <v>11</v>
      </c>
      <c r="G2585" s="197" t="s">
        <v>359</v>
      </c>
      <c r="I2585" s="200"/>
    </row>
    <row r="2586" spans="1:13">
      <c r="A2586" s="186" t="str">
        <f>B2586&amp;"_"&amp;COUNTIF($B$2:B2586,B2586)</f>
        <v>3477_2</v>
      </c>
      <c r="B2586" s="195">
        <v>3477</v>
      </c>
      <c r="C2586" s="195">
        <v>7</v>
      </c>
      <c r="F2586" s="189">
        <v>1</v>
      </c>
      <c r="G2586" s="197" t="s">
        <v>358</v>
      </c>
      <c r="H2586" s="195">
        <v>1</v>
      </c>
      <c r="I2586" s="200"/>
      <c r="J2586" s="191">
        <v>40450</v>
      </c>
      <c r="K2586" s="195" t="s">
        <v>33</v>
      </c>
      <c r="L2586" s="195" t="s">
        <v>74</v>
      </c>
    </row>
    <row r="2587" spans="1:13">
      <c r="A2587" s="186" t="str">
        <f>B2587&amp;"_"&amp;COUNTIF($B$2:B2587,B2587)</f>
        <v>3478_1</v>
      </c>
      <c r="B2587" s="195">
        <v>3478</v>
      </c>
      <c r="C2587" s="195">
        <v>4</v>
      </c>
      <c r="D2587" s="195">
        <v>4500193594</v>
      </c>
      <c r="E2587" s="195">
        <v>32999</v>
      </c>
      <c r="F2587" s="189">
        <v>4</v>
      </c>
      <c r="G2587" s="197" t="s">
        <v>579</v>
      </c>
      <c r="H2587" s="195">
        <v>1</v>
      </c>
      <c r="I2587" s="200">
        <v>3050</v>
      </c>
      <c r="J2587" s="191">
        <v>40451</v>
      </c>
      <c r="K2587" s="195" t="s">
        <v>564</v>
      </c>
      <c r="L2587" s="195" t="s">
        <v>74</v>
      </c>
    </row>
    <row r="2588" spans="1:13">
      <c r="A2588" s="186" t="str">
        <f>B2588&amp;"_"&amp;COUNTIF($B$2:B2588,B2588)</f>
        <v>3479_1</v>
      </c>
      <c r="B2588" s="195">
        <v>3479</v>
      </c>
      <c r="C2588" s="195">
        <v>4</v>
      </c>
      <c r="D2588" s="195">
        <v>4500193648</v>
      </c>
      <c r="E2588" s="195">
        <v>33990</v>
      </c>
      <c r="F2588" s="189">
        <v>4</v>
      </c>
      <c r="G2588" s="197" t="s">
        <v>580</v>
      </c>
      <c r="H2588" s="195">
        <v>1</v>
      </c>
      <c r="I2588" s="200">
        <v>3050</v>
      </c>
      <c r="J2588" s="191">
        <v>40451</v>
      </c>
      <c r="K2588" s="195" t="s">
        <v>564</v>
      </c>
      <c r="L2588" s="195" t="s">
        <v>74</v>
      </c>
    </row>
    <row r="2589" spans="1:13">
      <c r="A2589" s="186" t="str">
        <f>B2589&amp;"_"&amp;COUNTIF($B$2:B2589,B2589)</f>
        <v>3480_1</v>
      </c>
      <c r="B2589" s="195">
        <v>3480</v>
      </c>
      <c r="E2589" s="195">
        <v>13021000</v>
      </c>
      <c r="F2589" s="189">
        <v>80</v>
      </c>
      <c r="G2589" s="197" t="s">
        <v>1129</v>
      </c>
    </row>
    <row r="2590" spans="1:13">
      <c r="A2590" s="186" t="str">
        <f>B2590&amp;"_"&amp;COUNTIF($B$2:B2590,B2590)</f>
        <v>3480_2</v>
      </c>
      <c r="B2590" s="195">
        <v>3480</v>
      </c>
      <c r="C2590" s="195">
        <v>10</v>
      </c>
      <c r="D2590" s="195">
        <v>47415</v>
      </c>
      <c r="E2590" s="195">
        <v>13021450</v>
      </c>
      <c r="F2590" s="189">
        <v>50</v>
      </c>
      <c r="G2590" s="197" t="s">
        <v>1186</v>
      </c>
      <c r="H2590" s="195">
        <v>2</v>
      </c>
      <c r="J2590" s="191">
        <v>40451</v>
      </c>
      <c r="K2590" s="195" t="s">
        <v>33</v>
      </c>
      <c r="L2590" s="195" t="s">
        <v>74</v>
      </c>
    </row>
    <row r="2591" spans="1:13">
      <c r="A2591" s="186" t="str">
        <f>B2591&amp;"_"&amp;COUNTIF($B$2:B2591,B2591)</f>
        <v>3481_1</v>
      </c>
      <c r="B2591" s="195">
        <v>3481</v>
      </c>
      <c r="C2591" s="195">
        <v>1</v>
      </c>
      <c r="D2591" s="195" t="s">
        <v>1165</v>
      </c>
      <c r="E2591" s="187" t="s">
        <v>64</v>
      </c>
      <c r="F2591" s="189">
        <v>240</v>
      </c>
      <c r="G2591" s="190" t="s">
        <v>65</v>
      </c>
      <c r="H2591" s="195">
        <v>5</v>
      </c>
      <c r="J2591" s="191">
        <v>40451</v>
      </c>
      <c r="K2591" s="195" t="s">
        <v>27</v>
      </c>
    </row>
    <row r="2592" spans="1:13">
      <c r="A2592" s="186" t="str">
        <f>B2592&amp;"_"&amp;COUNTIF($B$2:B2592,B2592)</f>
        <v>3482_1</v>
      </c>
      <c r="B2592" s="195">
        <v>3482</v>
      </c>
      <c r="C2592" s="195">
        <v>1</v>
      </c>
      <c r="D2592" s="195" t="s">
        <v>1161</v>
      </c>
      <c r="E2592" s="187" t="s">
        <v>62</v>
      </c>
      <c r="F2592" s="189">
        <v>328</v>
      </c>
      <c r="G2592" s="190" t="s">
        <v>63</v>
      </c>
      <c r="H2592" s="195">
        <v>2</v>
      </c>
      <c r="J2592" s="191">
        <v>40451</v>
      </c>
      <c r="K2592" s="195" t="s">
        <v>27</v>
      </c>
    </row>
    <row r="2593" spans="1:13">
      <c r="A2593" s="186" t="str">
        <f>B2593&amp;"_"&amp;COUNTIF($B$2:B2593,B2593)</f>
        <v>3483_1</v>
      </c>
      <c r="B2593" s="195">
        <v>3483</v>
      </c>
      <c r="C2593" s="195">
        <v>1</v>
      </c>
      <c r="D2593" s="195" t="s">
        <v>1033</v>
      </c>
      <c r="F2593" s="189">
        <v>2</v>
      </c>
      <c r="G2593" s="197" t="s">
        <v>59</v>
      </c>
      <c r="H2593" s="195">
        <v>2</v>
      </c>
      <c r="J2593" s="191">
        <v>40451</v>
      </c>
      <c r="K2593" s="195" t="s">
        <v>27</v>
      </c>
    </row>
    <row r="2594" spans="1:13">
      <c r="A2594" s="186" t="str">
        <f>B2594&amp;"_"&amp;COUNTIF($B$2:B2594,B2594)</f>
        <v>3484_1</v>
      </c>
      <c r="B2594" s="195">
        <v>3484</v>
      </c>
      <c r="C2594" s="195">
        <v>6</v>
      </c>
      <c r="D2594" s="195" t="s">
        <v>1188</v>
      </c>
      <c r="F2594" s="189">
        <v>1</v>
      </c>
      <c r="G2594" s="197" t="s">
        <v>1189</v>
      </c>
      <c r="H2594" s="195">
        <v>1</v>
      </c>
      <c r="J2594" s="191">
        <v>40451</v>
      </c>
      <c r="K2594" s="195" t="s">
        <v>27</v>
      </c>
    </row>
    <row r="2595" spans="1:13">
      <c r="A2595" s="186" t="str">
        <f>B2595&amp;"_"&amp;COUNTIF($B$2:B2595,B2595)</f>
        <v>3485_1</v>
      </c>
      <c r="B2595" s="195">
        <v>3485</v>
      </c>
      <c r="E2595" s="187" t="s">
        <v>39</v>
      </c>
      <c r="F2595" s="189">
        <v>2</v>
      </c>
      <c r="G2595" s="190" t="s">
        <v>939</v>
      </c>
    </row>
    <row r="2596" spans="1:13">
      <c r="A2596" s="186" t="str">
        <f>B2596&amp;"_"&amp;COUNTIF($B$2:B2596,B2596)</f>
        <v>3485_2</v>
      </c>
      <c r="B2596" s="195">
        <v>3485</v>
      </c>
      <c r="E2596" s="187" t="s">
        <v>41</v>
      </c>
      <c r="F2596" s="189">
        <v>2</v>
      </c>
      <c r="G2596" s="190" t="s">
        <v>940</v>
      </c>
    </row>
    <row r="2597" spans="1:13">
      <c r="A2597" s="186" t="str">
        <f>B2597&amp;"_"&amp;COUNTIF($B$2:B2597,B2597)</f>
        <v>3485_3</v>
      </c>
      <c r="B2597" s="195">
        <v>3485</v>
      </c>
      <c r="E2597" s="187" t="s">
        <v>19</v>
      </c>
      <c r="F2597" s="189">
        <v>2</v>
      </c>
      <c r="G2597" s="190" t="s">
        <v>941</v>
      </c>
    </row>
    <row r="2598" spans="1:13">
      <c r="A2598" s="186" t="str">
        <f>B2598&amp;"_"&amp;COUNTIF($B$2:B2598,B2598)</f>
        <v>3485_4</v>
      </c>
      <c r="B2598" s="195">
        <v>3485</v>
      </c>
      <c r="C2598" s="195">
        <v>1</v>
      </c>
      <c r="D2598" s="195">
        <v>540031353</v>
      </c>
      <c r="E2598" s="187" t="s">
        <v>22</v>
      </c>
      <c r="F2598" s="189">
        <v>2</v>
      </c>
      <c r="G2598" s="190" t="s">
        <v>942</v>
      </c>
      <c r="H2598" s="195">
        <v>2</v>
      </c>
      <c r="J2598" s="191">
        <v>40451</v>
      </c>
      <c r="K2598" s="195" t="s">
        <v>27</v>
      </c>
    </row>
    <row r="2599" spans="1:13">
      <c r="A2599" s="186" t="str">
        <f>B2599&amp;"_"&amp;COUNTIF($B$2:B2599,B2599)</f>
        <v>3486_1</v>
      </c>
      <c r="B2599" s="195">
        <v>3486</v>
      </c>
      <c r="F2599" s="189">
        <v>18</v>
      </c>
      <c r="G2599" s="197" t="s">
        <v>866</v>
      </c>
    </row>
    <row r="2600" spans="1:13">
      <c r="A2600" s="186" t="str">
        <f>B2600&amp;"_"&amp;COUNTIF($B$2:B2600,B2600)</f>
        <v>3486_2</v>
      </c>
      <c r="B2600" s="195">
        <v>3486</v>
      </c>
      <c r="C2600" s="195">
        <v>26</v>
      </c>
      <c r="D2600" s="195" t="s">
        <v>863</v>
      </c>
      <c r="F2600" s="189">
        <v>34</v>
      </c>
      <c r="G2600" s="197" t="s">
        <v>867</v>
      </c>
      <c r="J2600" s="191">
        <v>40451</v>
      </c>
      <c r="K2600" s="195" t="s">
        <v>27</v>
      </c>
    </row>
    <row r="2601" spans="1:13">
      <c r="A2601" s="186" t="str">
        <f>B2601&amp;"_"&amp;COUNTIF($B$2:B2601,B2601)</f>
        <v>3487_1</v>
      </c>
      <c r="B2601" s="195">
        <v>3487</v>
      </c>
      <c r="G2601" s="197" t="s">
        <v>1190</v>
      </c>
    </row>
    <row r="2602" spans="1:13">
      <c r="A2602" s="186" t="str">
        <f>B2602&amp;"_"&amp;COUNTIF($B$2:B2602,B2602)</f>
        <v>3487_2</v>
      </c>
      <c r="B2602" s="195">
        <v>3487</v>
      </c>
      <c r="C2602" s="195">
        <v>26</v>
      </c>
      <c r="D2602" s="195">
        <v>17154</v>
      </c>
      <c r="F2602" s="189">
        <v>1</v>
      </c>
      <c r="G2602" s="197" t="s">
        <v>1191</v>
      </c>
      <c r="J2602" s="191">
        <v>40451</v>
      </c>
      <c r="K2602" s="195" t="s">
        <v>27</v>
      </c>
    </row>
    <row r="2603" spans="1:13">
      <c r="A2603" s="186" t="str">
        <f>B2603&amp;"_"&amp;COUNTIF($B$2:B2603,B2603)</f>
        <v>3488_1</v>
      </c>
      <c r="B2603" s="195">
        <v>3488</v>
      </c>
      <c r="F2603" s="189">
        <v>12</v>
      </c>
      <c r="G2603" s="197" t="s">
        <v>359</v>
      </c>
      <c r="I2603" s="200"/>
    </row>
    <row r="2604" spans="1:13">
      <c r="A2604" s="186" t="str">
        <f>B2604&amp;"_"&amp;COUNTIF($B$2:B2604,B2604)</f>
        <v>3488_2</v>
      </c>
      <c r="B2604" s="195">
        <v>3488</v>
      </c>
      <c r="C2604" s="195">
        <v>7</v>
      </c>
      <c r="F2604" s="189">
        <v>0</v>
      </c>
      <c r="G2604" s="197" t="s">
        <v>358</v>
      </c>
      <c r="H2604" s="195">
        <v>1</v>
      </c>
      <c r="I2604" s="200"/>
      <c r="J2604" s="191">
        <v>40452</v>
      </c>
      <c r="K2604" s="195" t="s">
        <v>33</v>
      </c>
      <c r="L2604" s="195" t="s">
        <v>74</v>
      </c>
    </row>
    <row r="2605" spans="1:13">
      <c r="A2605" s="186" t="str">
        <f>B2605&amp;"_"&amp;COUNTIF($B$2:B2605,B2605)</f>
        <v>3489_1</v>
      </c>
      <c r="B2605" s="195">
        <v>3489</v>
      </c>
      <c r="C2605" s="195">
        <v>5</v>
      </c>
      <c r="D2605" s="195">
        <v>270261759</v>
      </c>
      <c r="F2605" s="189">
        <v>12</v>
      </c>
      <c r="G2605" s="197" t="s">
        <v>841</v>
      </c>
      <c r="H2605" s="195">
        <v>4</v>
      </c>
      <c r="I2605" s="200">
        <v>12600</v>
      </c>
      <c r="J2605" s="191" t="s">
        <v>1192</v>
      </c>
      <c r="K2605" s="195" t="s">
        <v>845</v>
      </c>
      <c r="L2605" s="195" t="s">
        <v>74</v>
      </c>
    </row>
    <row r="2606" spans="1:13">
      <c r="A2606" s="186" t="str">
        <f>B2606&amp;"_"&amp;COUNTIF($B$2:B2606,B2606)</f>
        <v>3490_1</v>
      </c>
      <c r="B2606" s="195">
        <v>3490</v>
      </c>
      <c r="F2606" s="189">
        <v>1</v>
      </c>
      <c r="G2606" s="197" t="s">
        <v>1193</v>
      </c>
    </row>
    <row r="2607" spans="1:13">
      <c r="A2607" s="186" t="str">
        <f>B2607&amp;"_"&amp;COUNTIF($B$2:B2607,B2607)</f>
        <v>3490_2</v>
      </c>
      <c r="B2607" s="195">
        <v>3490</v>
      </c>
      <c r="C2607" s="195">
        <v>5</v>
      </c>
      <c r="D2607" s="195">
        <v>270266082</v>
      </c>
      <c r="F2607" s="189">
        <v>12</v>
      </c>
      <c r="G2607" s="197" t="s">
        <v>1194</v>
      </c>
      <c r="H2607" s="195">
        <v>2</v>
      </c>
      <c r="I2607" s="195">
        <v>2900</v>
      </c>
      <c r="J2607" s="191" t="s">
        <v>1192</v>
      </c>
      <c r="K2607" s="195" t="s">
        <v>845</v>
      </c>
      <c r="L2607" s="195" t="s">
        <v>74</v>
      </c>
    </row>
    <row r="2608" spans="1:13">
      <c r="A2608" s="186" t="str">
        <f>B2608&amp;"_"&amp;COUNTIF($B$2:B2608,B2608)</f>
        <v>3491_1</v>
      </c>
      <c r="B2608" s="195">
        <v>3491</v>
      </c>
      <c r="F2608" s="189">
        <f>16*6</f>
        <v>96</v>
      </c>
      <c r="G2608" s="197" t="s">
        <v>1195</v>
      </c>
      <c r="M2608" s="192">
        <v>42.66</v>
      </c>
    </row>
    <row r="2609" spans="1:13">
      <c r="A2609" s="186" t="str">
        <f>B2609&amp;"_"&amp;COUNTIF($B$2:B2609,B2609)</f>
        <v>3491_2</v>
      </c>
      <c r="B2609" s="195">
        <v>3491</v>
      </c>
      <c r="F2609" s="189">
        <v>30</v>
      </c>
      <c r="G2609" s="197" t="s">
        <v>1196</v>
      </c>
    </row>
    <row r="2610" spans="1:13">
      <c r="A2610" s="186" t="str">
        <f>B2610&amp;"_"&amp;COUNTIF($B$2:B2610,B2610)</f>
        <v>3491_3</v>
      </c>
      <c r="B2610" s="195">
        <v>3491</v>
      </c>
      <c r="C2610" s="195">
        <v>2</v>
      </c>
      <c r="D2610" s="195" t="s">
        <v>1197</v>
      </c>
      <c r="F2610" s="189">
        <v>2</v>
      </c>
      <c r="G2610" s="197" t="s">
        <v>1198</v>
      </c>
      <c r="J2610" s="191">
        <v>40455</v>
      </c>
      <c r="K2610" s="195" t="s">
        <v>33</v>
      </c>
      <c r="L2610" s="195" t="s">
        <v>74</v>
      </c>
      <c r="M2610" s="192">
        <v>150</v>
      </c>
    </row>
    <row r="2611" spans="1:13">
      <c r="A2611" s="186" t="str">
        <f>B2611&amp;"_"&amp;COUNTIF($B$2:B2611,B2611)</f>
        <v>3492_1</v>
      </c>
      <c r="B2611" s="195">
        <v>3492</v>
      </c>
      <c r="F2611" s="189">
        <v>12</v>
      </c>
      <c r="G2611" s="197" t="s">
        <v>359</v>
      </c>
      <c r="I2611" s="200"/>
    </row>
    <row r="2612" spans="1:13">
      <c r="A2612" s="186" t="str">
        <f>B2612&amp;"_"&amp;COUNTIF($B$2:B2612,B2612)</f>
        <v>3492_2</v>
      </c>
      <c r="B2612" s="195">
        <v>3492</v>
      </c>
      <c r="C2612" s="195">
        <v>7</v>
      </c>
      <c r="F2612" s="189">
        <v>0</v>
      </c>
      <c r="G2612" s="197" t="s">
        <v>358</v>
      </c>
      <c r="H2612" s="195">
        <v>1</v>
      </c>
      <c r="I2612" s="200"/>
      <c r="J2612" s="191">
        <v>40456</v>
      </c>
      <c r="K2612" s="195" t="s">
        <v>33</v>
      </c>
      <c r="L2612" s="195" t="s">
        <v>74</v>
      </c>
    </row>
    <row r="2613" spans="1:13">
      <c r="A2613" s="186" t="str">
        <f>B2613&amp;"_"&amp;COUNTIF($B$2:B2613,B2613)</f>
        <v>3493_1</v>
      </c>
      <c r="B2613" s="195">
        <v>3493</v>
      </c>
      <c r="C2613" s="195">
        <v>4</v>
      </c>
      <c r="D2613" s="195">
        <v>4500193594</v>
      </c>
      <c r="E2613" s="195">
        <v>32999</v>
      </c>
      <c r="F2613" s="189">
        <v>10</v>
      </c>
      <c r="G2613" s="197" t="s">
        <v>579</v>
      </c>
      <c r="H2613" s="195">
        <v>2.5</v>
      </c>
      <c r="I2613" s="200">
        <v>7625</v>
      </c>
      <c r="J2613" s="191">
        <v>40457</v>
      </c>
      <c r="K2613" s="195" t="s">
        <v>564</v>
      </c>
      <c r="L2613" s="195" t="s">
        <v>74</v>
      </c>
    </row>
    <row r="2614" spans="1:13">
      <c r="A2614" s="186" t="str">
        <f>B2614&amp;"_"&amp;COUNTIF($B$2:B2614,B2614)</f>
        <v>3494_1</v>
      </c>
      <c r="B2614" s="195">
        <v>3494</v>
      </c>
      <c r="C2614" s="195">
        <v>4</v>
      </c>
      <c r="D2614" s="195">
        <v>4500193648</v>
      </c>
      <c r="E2614" s="195">
        <v>33990</v>
      </c>
      <c r="F2614" s="189">
        <v>10</v>
      </c>
      <c r="G2614" s="197" t="s">
        <v>580</v>
      </c>
      <c r="H2614" s="195">
        <v>2.5</v>
      </c>
      <c r="I2614" s="200">
        <v>7625</v>
      </c>
      <c r="J2614" s="191">
        <v>40457</v>
      </c>
      <c r="K2614" s="195" t="s">
        <v>564</v>
      </c>
      <c r="L2614" s="195" t="s">
        <v>74</v>
      </c>
    </row>
    <row r="2615" spans="1:13">
      <c r="A2615" s="186" t="str">
        <f>B2615&amp;"_"&amp;COUNTIF($B$2:B2615,B2615)</f>
        <v>3495_1</v>
      </c>
      <c r="B2615" s="195">
        <v>3495</v>
      </c>
      <c r="C2615" s="195">
        <v>1</v>
      </c>
      <c r="D2615" s="195" t="s">
        <v>1199</v>
      </c>
      <c r="E2615" s="187" t="s">
        <v>62</v>
      </c>
      <c r="F2615" s="189">
        <v>328</v>
      </c>
      <c r="G2615" s="190" t="s">
        <v>63</v>
      </c>
      <c r="H2615" s="195">
        <v>2</v>
      </c>
      <c r="J2615" s="191">
        <v>40457</v>
      </c>
      <c r="K2615" s="195" t="s">
        <v>27</v>
      </c>
    </row>
    <row r="2616" spans="1:13">
      <c r="A2616" s="186" t="str">
        <f>B2616&amp;"_"&amp;COUNTIF($B$2:B2616,B2616)</f>
        <v>3496_1</v>
      </c>
      <c r="B2616" s="195">
        <v>3496</v>
      </c>
      <c r="F2616" s="189">
        <v>7</v>
      </c>
      <c r="G2616" s="197" t="s">
        <v>1200</v>
      </c>
    </row>
    <row r="2617" spans="1:13">
      <c r="A2617" s="186" t="str">
        <f>B2617&amp;"_"&amp;COUNTIF($B$2:B2617,B2617)</f>
        <v>3496_2</v>
      </c>
      <c r="B2617" s="195">
        <v>3496</v>
      </c>
      <c r="C2617" s="195">
        <v>2</v>
      </c>
      <c r="D2617" s="195">
        <v>340068677</v>
      </c>
      <c r="F2617" s="189">
        <v>8</v>
      </c>
      <c r="G2617" s="197" t="s">
        <v>1201</v>
      </c>
      <c r="H2617" s="195">
        <v>2</v>
      </c>
      <c r="J2617" s="191">
        <v>40457</v>
      </c>
      <c r="K2617" s="195" t="s">
        <v>27</v>
      </c>
    </row>
    <row r="2618" spans="1:13">
      <c r="A2618" s="186" t="str">
        <f>B2618&amp;"_"&amp;COUNTIF($B$2:B2618,B2618)</f>
        <v>3497_1</v>
      </c>
      <c r="B2618" s="195">
        <v>3497</v>
      </c>
      <c r="C2618" s="195">
        <v>26</v>
      </c>
      <c r="F2618" s="189">
        <v>1800</v>
      </c>
      <c r="G2618" s="197" t="s">
        <v>1202</v>
      </c>
      <c r="H2618" s="195">
        <v>1</v>
      </c>
      <c r="J2618" s="191">
        <v>40457</v>
      </c>
      <c r="K2618" s="195" t="s">
        <v>27</v>
      </c>
    </row>
    <row r="2619" spans="1:13">
      <c r="A2619" s="186" t="str">
        <f>B2619&amp;"_"&amp;COUNTIF($B$2:B2619,B2619)</f>
        <v>3498_1</v>
      </c>
      <c r="B2619" s="195">
        <v>3498</v>
      </c>
      <c r="F2619" s="189">
        <v>5</v>
      </c>
      <c r="G2619" s="197" t="s">
        <v>359</v>
      </c>
      <c r="I2619" s="200"/>
    </row>
    <row r="2620" spans="1:13">
      <c r="A2620" s="186" t="str">
        <f>B2620&amp;"_"&amp;COUNTIF($B$2:B2620,B2620)</f>
        <v>3498_2</v>
      </c>
      <c r="B2620" s="195">
        <v>3498</v>
      </c>
      <c r="C2620" s="195">
        <v>7</v>
      </c>
      <c r="F2620" s="189">
        <v>7</v>
      </c>
      <c r="G2620" s="197" t="s">
        <v>358</v>
      </c>
      <c r="H2620" s="195">
        <v>1</v>
      </c>
      <c r="I2620" s="200"/>
      <c r="J2620" s="191">
        <v>40458</v>
      </c>
      <c r="K2620" s="195" t="s">
        <v>33</v>
      </c>
      <c r="L2620" s="195" t="s">
        <v>74</v>
      </c>
    </row>
    <row r="2621" spans="1:13">
      <c r="A2621" s="186" t="str">
        <f>B2621&amp;"_"&amp;COUNTIF($B$2:B2621,B2621)</f>
        <v>3499_1</v>
      </c>
      <c r="B2621" s="195">
        <v>3499</v>
      </c>
      <c r="C2621" s="195">
        <v>15</v>
      </c>
      <c r="D2621" s="195">
        <v>7818</v>
      </c>
      <c r="F2621" s="189">
        <v>1</v>
      </c>
      <c r="G2621" s="197" t="s">
        <v>723</v>
      </c>
      <c r="H2621" s="195">
        <v>1</v>
      </c>
      <c r="J2621" s="191">
        <v>40464</v>
      </c>
      <c r="K2621" s="195" t="s">
        <v>33</v>
      </c>
      <c r="L2621" s="195" t="s">
        <v>74</v>
      </c>
    </row>
    <row r="2622" spans="1:13">
      <c r="A2622" s="186" t="str">
        <f>B2622&amp;"_"&amp;COUNTIF($B$2:B2622,B2622)</f>
        <v>3500_1</v>
      </c>
      <c r="B2622" s="195">
        <v>3500</v>
      </c>
      <c r="C2622" s="195">
        <v>4</v>
      </c>
      <c r="D2622" s="195">
        <v>4500193594</v>
      </c>
      <c r="E2622" s="195">
        <v>32999</v>
      </c>
      <c r="F2622" s="189">
        <v>10</v>
      </c>
      <c r="G2622" s="197" t="s">
        <v>579</v>
      </c>
      <c r="H2622" s="195">
        <v>2.5</v>
      </c>
      <c r="I2622" s="200">
        <v>7625</v>
      </c>
      <c r="J2622" s="191">
        <v>40464</v>
      </c>
      <c r="K2622" s="195" t="s">
        <v>564</v>
      </c>
      <c r="L2622" s="195" t="s">
        <v>74</v>
      </c>
    </row>
    <row r="2623" spans="1:13">
      <c r="A2623" s="186" t="str">
        <f>B2623&amp;"_"&amp;COUNTIF($B$2:B2623,B2623)</f>
        <v>3501_1</v>
      </c>
      <c r="B2623" s="195">
        <v>3501</v>
      </c>
      <c r="C2623" s="195">
        <v>4</v>
      </c>
      <c r="D2623" s="195">
        <v>4500193648</v>
      </c>
      <c r="E2623" s="195">
        <v>33990</v>
      </c>
      <c r="F2623" s="189">
        <v>10</v>
      </c>
      <c r="G2623" s="197" t="s">
        <v>580</v>
      </c>
      <c r="H2623" s="195">
        <v>2.5</v>
      </c>
      <c r="I2623" s="200">
        <v>7625</v>
      </c>
      <c r="J2623" s="191">
        <v>40464</v>
      </c>
      <c r="K2623" s="195" t="s">
        <v>564</v>
      </c>
      <c r="L2623" s="195" t="s">
        <v>74</v>
      </c>
    </row>
    <row r="2624" spans="1:13">
      <c r="A2624" s="186" t="str">
        <f>B2624&amp;"_"&amp;COUNTIF($B$2:B2624,B2624)</f>
        <v>3502_1</v>
      </c>
      <c r="B2624" s="195">
        <v>3502</v>
      </c>
      <c r="F2624" s="189">
        <v>30</v>
      </c>
      <c r="G2624" s="197" t="s">
        <v>1203</v>
      </c>
      <c r="M2624" s="192">
        <v>89</v>
      </c>
    </row>
    <row r="2625" spans="1:13">
      <c r="A2625" s="186" t="str">
        <f>B2625&amp;"_"&amp;COUNTIF($B$2:B2625,B2625)</f>
        <v>3502_2</v>
      </c>
      <c r="B2625" s="195">
        <v>3502</v>
      </c>
      <c r="C2625" s="195">
        <v>38</v>
      </c>
      <c r="D2625" s="195" t="s">
        <v>1204</v>
      </c>
      <c r="F2625" s="189">
        <v>10</v>
      </c>
      <c r="G2625" s="197" t="s">
        <v>1205</v>
      </c>
      <c r="H2625" s="195">
        <v>1</v>
      </c>
      <c r="I2625" s="195">
        <v>2250</v>
      </c>
      <c r="J2625" s="191">
        <v>40464</v>
      </c>
      <c r="K2625" s="195" t="s">
        <v>1206</v>
      </c>
      <c r="L2625" s="195" t="s">
        <v>74</v>
      </c>
      <c r="M2625" s="192">
        <v>38.5</v>
      </c>
    </row>
    <row r="2626" spans="1:13">
      <c r="A2626" s="186" t="str">
        <f>B2626&amp;"_"&amp;COUNTIF($B$2:B2626,B2626)</f>
        <v>3503_1</v>
      </c>
      <c r="B2626" s="195">
        <v>3503</v>
      </c>
      <c r="C2626" s="195">
        <v>1</v>
      </c>
      <c r="D2626" s="195" t="s">
        <v>1166</v>
      </c>
      <c r="F2626" s="189">
        <v>1</v>
      </c>
      <c r="G2626" s="197" t="s">
        <v>1167</v>
      </c>
      <c r="H2626" s="195">
        <v>1</v>
      </c>
      <c r="J2626" s="191">
        <v>40465</v>
      </c>
      <c r="K2626" s="195" t="s">
        <v>27</v>
      </c>
      <c r="M2626" s="192">
        <v>420</v>
      </c>
    </row>
    <row r="2627" spans="1:13">
      <c r="A2627" s="186" t="str">
        <f>B2627&amp;"_"&amp;COUNTIF($B$2:B2627,B2627)</f>
        <v>3504_1</v>
      </c>
      <c r="B2627" s="195">
        <v>3504</v>
      </c>
      <c r="C2627" s="195">
        <v>1</v>
      </c>
      <c r="D2627" s="195">
        <v>540030916</v>
      </c>
      <c r="F2627" s="189">
        <v>90</v>
      </c>
      <c r="G2627" s="197" t="s">
        <v>1025</v>
      </c>
      <c r="H2627" s="195">
        <v>2</v>
      </c>
      <c r="J2627" s="191">
        <v>40465</v>
      </c>
      <c r="K2627" s="195" t="s">
        <v>27</v>
      </c>
    </row>
    <row r="2628" spans="1:13">
      <c r="A2628" s="186" t="str">
        <f>B2628&amp;"_"&amp;COUNTIF($B$2:B2628,B2628)</f>
        <v>3505_1</v>
      </c>
      <c r="B2628" s="195">
        <v>3505</v>
      </c>
      <c r="C2628" s="195">
        <v>1</v>
      </c>
      <c r="D2628" s="195" t="s">
        <v>1207</v>
      </c>
      <c r="E2628" s="187" t="s">
        <v>64</v>
      </c>
      <c r="F2628" s="189">
        <v>192</v>
      </c>
      <c r="G2628" s="190" t="s">
        <v>65</v>
      </c>
      <c r="H2628" s="195">
        <v>4</v>
      </c>
      <c r="J2628" s="191">
        <v>40465</v>
      </c>
      <c r="K2628" s="195" t="s">
        <v>27</v>
      </c>
    </row>
    <row r="2629" spans="1:13">
      <c r="A2629" s="186" t="str">
        <f>B2629&amp;"_"&amp;COUNTIF($B$2:B2629,B2629)</f>
        <v>3506_1</v>
      </c>
      <c r="B2629" s="195">
        <v>3506</v>
      </c>
      <c r="C2629" s="195">
        <v>1</v>
      </c>
      <c r="D2629" s="195" t="s">
        <v>1199</v>
      </c>
      <c r="E2629" s="187" t="s">
        <v>62</v>
      </c>
      <c r="F2629" s="189">
        <v>328</v>
      </c>
      <c r="G2629" s="190" t="s">
        <v>63</v>
      </c>
      <c r="H2629" s="195">
        <v>2</v>
      </c>
      <c r="J2629" s="191">
        <v>40465</v>
      </c>
      <c r="K2629" s="195" t="s">
        <v>27</v>
      </c>
    </row>
    <row r="2630" spans="1:13">
      <c r="A2630" s="186" t="str">
        <f>B2630&amp;"_"&amp;COUNTIF($B$2:B2630,B2630)</f>
        <v>3507_1</v>
      </c>
      <c r="B2630" s="195">
        <v>3507</v>
      </c>
    </row>
    <row r="2631" spans="1:13">
      <c r="A2631" s="186" t="str">
        <f>B2631&amp;"_"&amp;COUNTIF($B$2:B2631,B2631)</f>
        <v>3508_1</v>
      </c>
      <c r="B2631" s="195">
        <v>3508</v>
      </c>
      <c r="C2631" s="195">
        <v>2</v>
      </c>
      <c r="D2631" s="195">
        <v>340051383</v>
      </c>
      <c r="F2631" s="189">
        <v>16</v>
      </c>
      <c r="G2631" s="197" t="s">
        <v>860</v>
      </c>
      <c r="H2631" s="195">
        <v>5</v>
      </c>
      <c r="J2631" s="191">
        <v>40465</v>
      </c>
      <c r="K2631" s="195" t="s">
        <v>27</v>
      </c>
    </row>
    <row r="2632" spans="1:13">
      <c r="A2632" s="186" t="str">
        <f>B2632&amp;"_"&amp;COUNTIF($B$2:B2632,B2632)</f>
        <v>3509_1</v>
      </c>
      <c r="B2632" s="195">
        <v>3509</v>
      </c>
      <c r="C2632" s="195">
        <v>3</v>
      </c>
      <c r="D2632" s="195" t="s">
        <v>1208</v>
      </c>
      <c r="E2632" s="195" t="s">
        <v>71</v>
      </c>
      <c r="F2632" s="189">
        <v>300</v>
      </c>
      <c r="G2632" s="197" t="s">
        <v>72</v>
      </c>
      <c r="H2632" s="195">
        <v>1</v>
      </c>
      <c r="I2632" s="195">
        <v>2400</v>
      </c>
      <c r="J2632" s="191">
        <v>40465</v>
      </c>
      <c r="K2632" s="195" t="s">
        <v>73</v>
      </c>
      <c r="L2632" s="195" t="s">
        <v>74</v>
      </c>
    </row>
    <row r="2633" spans="1:13">
      <c r="A2633" s="186" t="str">
        <f>B2633&amp;"_"&amp;COUNTIF($B$2:B2633,B2633)</f>
        <v>3510_1</v>
      </c>
      <c r="B2633" s="195">
        <v>3510</v>
      </c>
      <c r="F2633" s="189">
        <v>1</v>
      </c>
      <c r="G2633" s="197" t="s">
        <v>1209</v>
      </c>
    </row>
    <row r="2634" spans="1:13">
      <c r="A2634" s="186" t="str">
        <f>B2634&amp;"_"&amp;COUNTIF($B$2:B2634,B2634)</f>
        <v>3510_2</v>
      </c>
      <c r="B2634" s="195">
        <v>3510</v>
      </c>
      <c r="C2634" s="195">
        <v>11</v>
      </c>
      <c r="D2634" s="195" t="s">
        <v>1105</v>
      </c>
      <c r="F2634" s="189">
        <v>5.5</v>
      </c>
      <c r="G2634" s="197" t="s">
        <v>1210</v>
      </c>
      <c r="J2634" s="191">
        <v>40466</v>
      </c>
      <c r="K2634" s="195" t="s">
        <v>27</v>
      </c>
    </row>
    <row r="2635" spans="1:13">
      <c r="A2635" s="186" t="str">
        <f>B2635&amp;"_"&amp;COUNTIF($B$2:B2635,B2635)</f>
        <v>3511_1</v>
      </c>
      <c r="B2635" s="195">
        <v>3511</v>
      </c>
      <c r="C2635" s="195">
        <v>13</v>
      </c>
      <c r="D2635" s="195" t="s">
        <v>1131</v>
      </c>
      <c r="F2635" s="189">
        <v>1</v>
      </c>
      <c r="G2635" s="197" t="s">
        <v>880</v>
      </c>
      <c r="H2635" s="195">
        <v>1</v>
      </c>
      <c r="J2635" s="191">
        <v>40466</v>
      </c>
      <c r="K2635" s="195" t="s">
        <v>33</v>
      </c>
      <c r="L2635" s="195" t="s">
        <v>74</v>
      </c>
    </row>
    <row r="2636" spans="1:13">
      <c r="A2636" s="186" t="str">
        <f>B2636&amp;"_"&amp;COUNTIF($B$2:B2636,B2636)</f>
        <v>3512_1</v>
      </c>
      <c r="B2636" s="195">
        <v>3512</v>
      </c>
      <c r="F2636" s="189">
        <v>7</v>
      </c>
      <c r="G2636" s="197" t="s">
        <v>359</v>
      </c>
      <c r="I2636" s="200"/>
    </row>
    <row r="2637" spans="1:13">
      <c r="A2637" s="186" t="str">
        <f>B2637&amp;"_"&amp;COUNTIF($B$2:B2637,B2637)</f>
        <v>3512_2</v>
      </c>
      <c r="B2637" s="195">
        <v>3512</v>
      </c>
      <c r="C2637" s="195">
        <v>7</v>
      </c>
      <c r="F2637" s="189">
        <v>4</v>
      </c>
      <c r="G2637" s="197" t="s">
        <v>358</v>
      </c>
      <c r="H2637" s="195">
        <v>1</v>
      </c>
      <c r="I2637" s="200"/>
      <c r="J2637" s="191">
        <v>40466</v>
      </c>
      <c r="K2637" s="195" t="s">
        <v>33</v>
      </c>
      <c r="L2637" s="195" t="s">
        <v>74</v>
      </c>
    </row>
    <row r="2638" spans="1:13">
      <c r="A2638" s="186" t="str">
        <f>B2638&amp;"_"&amp;COUNTIF($B$2:B2638,B2638)</f>
        <v>3513_1</v>
      </c>
      <c r="B2638" s="195">
        <v>3513</v>
      </c>
      <c r="C2638" s="195">
        <v>10</v>
      </c>
      <c r="D2638" s="195">
        <v>47607</v>
      </c>
      <c r="F2638" s="189">
        <v>1</v>
      </c>
      <c r="G2638" s="197" t="s">
        <v>1211</v>
      </c>
      <c r="H2638" s="195">
        <v>1</v>
      </c>
      <c r="J2638" s="191">
        <v>40469</v>
      </c>
      <c r="K2638" s="195" t="s">
        <v>33</v>
      </c>
      <c r="L2638" s="195" t="s">
        <v>74</v>
      </c>
      <c r="M2638" s="192" t="s">
        <v>1212</v>
      </c>
    </row>
    <row r="2639" spans="1:13">
      <c r="A2639" s="186" t="str">
        <f>B2639&amp;"_"&amp;COUNTIF($B$2:B2639,B2639)</f>
        <v>3514_1</v>
      </c>
      <c r="B2639" s="195">
        <v>3514</v>
      </c>
      <c r="C2639" s="195">
        <v>4</v>
      </c>
      <c r="D2639" s="195">
        <v>4500193594</v>
      </c>
      <c r="E2639" s="195">
        <v>32999</v>
      </c>
      <c r="F2639" s="189">
        <v>6</v>
      </c>
      <c r="G2639" s="197" t="s">
        <v>579</v>
      </c>
      <c r="H2639" s="195">
        <v>1.5</v>
      </c>
      <c r="I2639" s="200">
        <v>4575</v>
      </c>
      <c r="J2639" s="191">
        <v>40471</v>
      </c>
      <c r="K2639" s="195" t="s">
        <v>564</v>
      </c>
      <c r="L2639" s="195" t="s">
        <v>74</v>
      </c>
    </row>
    <row r="2640" spans="1:13">
      <c r="A2640" s="186" t="str">
        <f>B2640&amp;"_"&amp;COUNTIF($B$2:B2640,B2640)</f>
        <v>3515_1</v>
      </c>
      <c r="B2640" s="195">
        <v>3515</v>
      </c>
      <c r="C2640" s="195">
        <v>4</v>
      </c>
      <c r="D2640" s="195">
        <v>4500193648</v>
      </c>
      <c r="E2640" s="195">
        <v>33990</v>
      </c>
      <c r="F2640" s="189">
        <v>6</v>
      </c>
      <c r="G2640" s="197" t="s">
        <v>580</v>
      </c>
      <c r="H2640" s="195">
        <v>1.5</v>
      </c>
      <c r="I2640" s="200">
        <v>4575</v>
      </c>
      <c r="J2640" s="191">
        <v>40471</v>
      </c>
      <c r="K2640" s="195" t="s">
        <v>564</v>
      </c>
      <c r="L2640" s="195" t="s">
        <v>74</v>
      </c>
    </row>
    <row r="2641" spans="1:12">
      <c r="A2641" s="186" t="str">
        <f>B2641&amp;"_"&amp;COUNTIF($B$2:B2641,B2641)</f>
        <v>3516_1</v>
      </c>
      <c r="B2641" s="195">
        <v>3516</v>
      </c>
      <c r="E2641" s="195">
        <v>32999</v>
      </c>
      <c r="F2641" s="189">
        <v>4</v>
      </c>
      <c r="G2641" s="197" t="s">
        <v>579</v>
      </c>
    </row>
    <row r="2642" spans="1:12">
      <c r="A2642" s="186" t="str">
        <f>B2642&amp;"_"&amp;COUNTIF($B$2:B2642,B2642)</f>
        <v>3516_2</v>
      </c>
      <c r="B2642" s="195">
        <v>3516</v>
      </c>
      <c r="C2642" s="195">
        <v>4</v>
      </c>
      <c r="D2642" s="195">
        <v>4500194362</v>
      </c>
      <c r="E2642" s="195">
        <v>33990</v>
      </c>
      <c r="F2642" s="189">
        <v>4</v>
      </c>
      <c r="G2642" s="197" t="s">
        <v>580</v>
      </c>
      <c r="H2642" s="195">
        <v>2</v>
      </c>
      <c r="I2642" s="195">
        <v>6100</v>
      </c>
      <c r="J2642" s="191">
        <v>40471</v>
      </c>
      <c r="K2642" s="195" t="s">
        <v>564</v>
      </c>
      <c r="L2642" s="195" t="s">
        <v>74</v>
      </c>
    </row>
    <row r="2643" spans="1:12">
      <c r="A2643" s="186" t="str">
        <f>B2643&amp;"_"&amp;COUNTIF($B$2:B2643,B2643)</f>
        <v>3517_1</v>
      </c>
      <c r="B2643" s="195">
        <v>3517</v>
      </c>
      <c r="F2643" s="189">
        <v>5</v>
      </c>
      <c r="G2643" s="197" t="s">
        <v>359</v>
      </c>
      <c r="I2643" s="200"/>
    </row>
    <row r="2644" spans="1:12">
      <c r="A2644" s="186" t="str">
        <f>B2644&amp;"_"&amp;COUNTIF($B$2:B2644,B2644)</f>
        <v>3517_2</v>
      </c>
      <c r="B2644" s="195">
        <v>3517</v>
      </c>
      <c r="C2644" s="195">
        <v>7</v>
      </c>
      <c r="F2644" s="189">
        <v>4</v>
      </c>
      <c r="G2644" s="197" t="s">
        <v>358</v>
      </c>
      <c r="H2644" s="195">
        <v>1</v>
      </c>
      <c r="I2644" s="200"/>
      <c r="J2644" s="191">
        <v>40470</v>
      </c>
      <c r="K2644" s="195" t="s">
        <v>33</v>
      </c>
      <c r="L2644" s="195" t="s">
        <v>74</v>
      </c>
    </row>
    <row r="2645" spans="1:12">
      <c r="A2645" s="186" t="str">
        <f>B2645&amp;"_"&amp;COUNTIF($B$2:B2645,B2645)</f>
        <v>3518_1</v>
      </c>
      <c r="B2645" s="195">
        <v>3518</v>
      </c>
      <c r="F2645" s="189">
        <v>11</v>
      </c>
      <c r="G2645" s="197" t="s">
        <v>359</v>
      </c>
      <c r="I2645" s="200"/>
    </row>
    <row r="2646" spans="1:12">
      <c r="A2646" s="186" t="str">
        <f>B2646&amp;"_"&amp;COUNTIF($B$2:B2646,B2646)</f>
        <v>3518_2</v>
      </c>
      <c r="B2646" s="195">
        <v>3518</v>
      </c>
      <c r="C2646" s="195">
        <v>7</v>
      </c>
      <c r="F2646" s="189">
        <v>1</v>
      </c>
      <c r="G2646" s="197" t="s">
        <v>358</v>
      </c>
      <c r="H2646" s="195">
        <v>1</v>
      </c>
      <c r="I2646" s="200"/>
      <c r="J2646" s="191">
        <v>40471</v>
      </c>
      <c r="K2646" s="195" t="s">
        <v>33</v>
      </c>
      <c r="L2646" s="195" t="s">
        <v>74</v>
      </c>
    </row>
    <row r="2647" spans="1:12">
      <c r="A2647" s="186" t="str">
        <f>B2647&amp;"_"&amp;COUNTIF($B$2:B2647,B2647)</f>
        <v>3519_1</v>
      </c>
      <c r="B2647" s="195">
        <v>3519</v>
      </c>
      <c r="C2647" s="195">
        <v>16</v>
      </c>
      <c r="D2647" s="195" t="s">
        <v>1213</v>
      </c>
      <c r="E2647" s="195" t="s">
        <v>489</v>
      </c>
      <c r="F2647" s="189">
        <v>15</v>
      </c>
      <c r="G2647" s="197" t="s">
        <v>1214</v>
      </c>
      <c r="H2647" s="195">
        <v>3</v>
      </c>
      <c r="J2647" s="191">
        <v>40473</v>
      </c>
      <c r="K2647" s="195" t="s">
        <v>33</v>
      </c>
      <c r="L2647" s="195" t="s">
        <v>74</v>
      </c>
    </row>
    <row r="2648" spans="1:12">
      <c r="A2648" s="186" t="str">
        <f>B2648&amp;"_"&amp;COUNTIF($B$2:B2648,B2648)</f>
        <v>3520_1</v>
      </c>
      <c r="B2648" s="195">
        <v>3520</v>
      </c>
      <c r="F2648" s="189">
        <v>7</v>
      </c>
      <c r="G2648" s="197" t="s">
        <v>359</v>
      </c>
      <c r="I2648" s="200"/>
    </row>
    <row r="2649" spans="1:12">
      <c r="A2649" s="186" t="str">
        <f>B2649&amp;"_"&amp;COUNTIF($B$2:B2649,B2649)</f>
        <v>3520_2</v>
      </c>
      <c r="B2649" s="195">
        <v>3520</v>
      </c>
      <c r="C2649" s="195">
        <v>7</v>
      </c>
      <c r="F2649" s="189">
        <v>2</v>
      </c>
      <c r="G2649" s="197" t="s">
        <v>358</v>
      </c>
      <c r="H2649" s="195">
        <v>1</v>
      </c>
      <c r="I2649" s="200"/>
      <c r="J2649" s="191">
        <v>40473</v>
      </c>
      <c r="K2649" s="195" t="s">
        <v>33</v>
      </c>
      <c r="L2649" s="195" t="s">
        <v>74</v>
      </c>
    </row>
    <row r="2650" spans="1:12">
      <c r="A2650" s="186" t="str">
        <f>B2650&amp;"_"&amp;COUNTIF($B$2:B2650,B2650)</f>
        <v>3521_1</v>
      </c>
      <c r="B2650" s="195">
        <v>3521</v>
      </c>
      <c r="C2650" s="195">
        <v>1</v>
      </c>
      <c r="D2650" s="195">
        <v>540032727</v>
      </c>
      <c r="F2650" s="189">
        <v>3</v>
      </c>
      <c r="G2650" s="197" t="s">
        <v>908</v>
      </c>
      <c r="H2650" s="195">
        <v>1</v>
      </c>
      <c r="J2650" s="191">
        <v>40476</v>
      </c>
      <c r="K2650" s="195" t="s">
        <v>33</v>
      </c>
      <c r="L2650" s="195" t="s">
        <v>74</v>
      </c>
    </row>
    <row r="2651" spans="1:12">
      <c r="A2651" s="186" t="str">
        <f>B2651&amp;"_"&amp;COUNTIF($B$2:B2651,B2651)</f>
        <v>3522_1</v>
      </c>
      <c r="B2651" s="195">
        <v>3522</v>
      </c>
      <c r="C2651" s="195">
        <v>3</v>
      </c>
      <c r="D2651" s="195" t="s">
        <v>1215</v>
      </c>
      <c r="E2651" s="195" t="s">
        <v>149</v>
      </c>
      <c r="F2651" s="189">
        <v>100</v>
      </c>
      <c r="G2651" s="197" t="s">
        <v>68</v>
      </c>
      <c r="H2651" s="195">
        <v>1</v>
      </c>
      <c r="I2651" s="195">
        <v>550</v>
      </c>
      <c r="J2651" s="191">
        <v>40478</v>
      </c>
      <c r="K2651" s="195" t="s">
        <v>73</v>
      </c>
      <c r="L2651" s="195" t="s">
        <v>74</v>
      </c>
    </row>
    <row r="2652" spans="1:12">
      <c r="A2652" s="186" t="str">
        <f>B2652&amp;"_"&amp;COUNTIF($B$2:B2652,B2652)</f>
        <v>3523_1</v>
      </c>
      <c r="B2652" s="195">
        <v>3523</v>
      </c>
      <c r="E2652" s="195">
        <v>32999</v>
      </c>
      <c r="F2652" s="189">
        <v>20</v>
      </c>
      <c r="G2652" s="197" t="s">
        <v>579</v>
      </c>
    </row>
    <row r="2653" spans="1:12">
      <c r="A2653" s="186" t="str">
        <f>B2653&amp;"_"&amp;COUNTIF($B$2:B2653,B2653)</f>
        <v>3523_2</v>
      </c>
      <c r="B2653" s="195">
        <v>3523</v>
      </c>
      <c r="C2653" s="195">
        <v>4</v>
      </c>
      <c r="D2653" s="195">
        <v>4500194362</v>
      </c>
      <c r="E2653" s="195">
        <v>33990</v>
      </c>
      <c r="F2653" s="189">
        <v>20</v>
      </c>
      <c r="G2653" s="197" t="s">
        <v>580</v>
      </c>
      <c r="H2653" s="195">
        <v>10</v>
      </c>
      <c r="I2653" s="195">
        <v>30500</v>
      </c>
      <c r="J2653" s="191">
        <v>40479</v>
      </c>
      <c r="K2653" s="195" t="s">
        <v>564</v>
      </c>
      <c r="L2653" s="195" t="s">
        <v>74</v>
      </c>
    </row>
    <row r="2654" spans="1:12">
      <c r="A2654" s="186" t="str">
        <f>B2654&amp;"_"&amp;COUNTIF($B$2:B2654,B2654)</f>
        <v>3524_1</v>
      </c>
      <c r="B2654" s="195">
        <v>3524</v>
      </c>
      <c r="C2654" s="195">
        <v>5</v>
      </c>
      <c r="D2654" s="195">
        <v>270261759</v>
      </c>
      <c r="F2654" s="189">
        <v>12</v>
      </c>
      <c r="G2654" s="197" t="s">
        <v>841</v>
      </c>
      <c r="H2654" s="195">
        <v>4</v>
      </c>
      <c r="I2654" s="200">
        <v>12600</v>
      </c>
      <c r="J2654" s="191" t="s">
        <v>1216</v>
      </c>
      <c r="K2654" s="195" t="s">
        <v>845</v>
      </c>
      <c r="L2654" s="195" t="s">
        <v>74</v>
      </c>
    </row>
    <row r="2655" spans="1:12">
      <c r="A2655" s="186" t="str">
        <f>B2655&amp;"_"&amp;COUNTIF($B$2:B2655,B2655)</f>
        <v>3525_1</v>
      </c>
      <c r="B2655" s="195">
        <v>3525</v>
      </c>
      <c r="C2655" s="195">
        <v>5</v>
      </c>
      <c r="D2655" s="195" t="s">
        <v>1217</v>
      </c>
      <c r="E2655" s="195">
        <v>500032755</v>
      </c>
      <c r="F2655" s="189">
        <v>14</v>
      </c>
      <c r="G2655" s="197" t="s">
        <v>1070</v>
      </c>
      <c r="H2655" s="195">
        <v>5</v>
      </c>
      <c r="I2655" s="200">
        <v>10800</v>
      </c>
      <c r="J2655" s="191" t="s">
        <v>1216</v>
      </c>
      <c r="K2655" s="195" t="s">
        <v>845</v>
      </c>
      <c r="L2655" s="195" t="s">
        <v>74</v>
      </c>
    </row>
    <row r="2656" spans="1:12">
      <c r="A2656" s="186" t="str">
        <f>B2656&amp;"_"&amp;COUNTIF($B$2:B2656,B2656)</f>
        <v>3526_1</v>
      </c>
      <c r="B2656" s="195">
        <v>3526</v>
      </c>
      <c r="F2656" s="189">
        <v>48</v>
      </c>
      <c r="G2656" s="197" t="s">
        <v>866</v>
      </c>
    </row>
    <row r="2657" spans="1:12">
      <c r="A2657" s="186" t="str">
        <f>B2657&amp;"_"&amp;COUNTIF($B$2:B2657,B2657)</f>
        <v>3526_2</v>
      </c>
      <c r="B2657" s="195">
        <v>3526</v>
      </c>
      <c r="C2657" s="195">
        <v>26</v>
      </c>
      <c r="D2657" s="195" t="s">
        <v>863</v>
      </c>
      <c r="F2657" s="189">
        <v>51</v>
      </c>
      <c r="G2657" s="197" t="s">
        <v>867</v>
      </c>
      <c r="J2657" s="191">
        <v>40482</v>
      </c>
      <c r="K2657" s="195" t="s">
        <v>27</v>
      </c>
    </row>
    <row r="2658" spans="1:12">
      <c r="A2658" s="186" t="str">
        <f>B2658&amp;"_"&amp;COUNTIF($B$2:B2658,B2658)</f>
        <v>3527_1</v>
      </c>
      <c r="B2658" s="195">
        <v>3527</v>
      </c>
      <c r="G2658" s="197" t="s">
        <v>1218</v>
      </c>
    </row>
    <row r="2659" spans="1:12">
      <c r="A2659" s="186" t="str">
        <f>B2659&amp;"_"&amp;COUNTIF($B$2:B2659,B2659)</f>
        <v>3527_2</v>
      </c>
      <c r="B2659" s="195">
        <v>3527</v>
      </c>
      <c r="G2659" s="197" t="s">
        <v>1219</v>
      </c>
    </row>
    <row r="2660" spans="1:12">
      <c r="A2660" s="186" t="str">
        <f>B2660&amp;"_"&amp;COUNTIF($B$2:B2660,B2660)</f>
        <v>3527_3</v>
      </c>
      <c r="B2660" s="195">
        <v>3527</v>
      </c>
      <c r="G2660" s="197" t="s">
        <v>1220</v>
      </c>
    </row>
    <row r="2661" spans="1:12">
      <c r="A2661" s="186" t="str">
        <f>B2661&amp;"_"&amp;COUNTIF($B$2:B2661,B2661)</f>
        <v>3527_4</v>
      </c>
      <c r="B2661" s="195">
        <v>3527</v>
      </c>
      <c r="C2661" s="195">
        <v>26</v>
      </c>
      <c r="D2661" s="195">
        <v>17154</v>
      </c>
      <c r="F2661" s="189">
        <v>1</v>
      </c>
      <c r="G2661" s="197" t="s">
        <v>1221</v>
      </c>
      <c r="J2661" s="191">
        <v>40482</v>
      </c>
      <c r="K2661" s="195" t="s">
        <v>27</v>
      </c>
    </row>
    <row r="2662" spans="1:12">
      <c r="A2662" s="186" t="str">
        <f>B2662&amp;"_"&amp;COUNTIF($B$2:B2662,B2662)</f>
        <v>3528_1</v>
      </c>
      <c r="B2662" s="195">
        <v>3528</v>
      </c>
      <c r="E2662" s="195">
        <v>32999</v>
      </c>
      <c r="F2662" s="189">
        <v>16</v>
      </c>
      <c r="G2662" s="197" t="s">
        <v>579</v>
      </c>
    </row>
    <row r="2663" spans="1:12">
      <c r="A2663" s="186" t="str">
        <f>B2663&amp;"_"&amp;COUNTIF($B$2:B2663,B2663)</f>
        <v>3528_2</v>
      </c>
      <c r="B2663" s="195">
        <v>3528</v>
      </c>
      <c r="C2663" s="195">
        <v>4</v>
      </c>
      <c r="D2663" s="195">
        <v>4500194362</v>
      </c>
      <c r="E2663" s="195">
        <v>33990</v>
      </c>
      <c r="F2663" s="189">
        <v>16</v>
      </c>
      <c r="G2663" s="197" t="s">
        <v>580</v>
      </c>
      <c r="H2663" s="195">
        <v>8</v>
      </c>
      <c r="I2663" s="195">
        <v>24400</v>
      </c>
      <c r="J2663" s="191">
        <v>40485</v>
      </c>
      <c r="K2663" s="195" t="s">
        <v>564</v>
      </c>
      <c r="L2663" s="195" t="s">
        <v>74</v>
      </c>
    </row>
    <row r="2664" spans="1:12">
      <c r="A2664" s="186" t="str">
        <f>B2664&amp;"_"&amp;COUNTIF($B$2:B2664,B2664)</f>
        <v>3529_1</v>
      </c>
      <c r="B2664" s="195">
        <v>3529</v>
      </c>
      <c r="E2664" s="187" t="s">
        <v>39</v>
      </c>
      <c r="F2664" s="189">
        <v>4</v>
      </c>
      <c r="G2664" s="190" t="s">
        <v>939</v>
      </c>
    </row>
    <row r="2665" spans="1:12">
      <c r="A2665" s="186" t="str">
        <f>B2665&amp;"_"&amp;COUNTIF($B$2:B2665,B2665)</f>
        <v>3529_2</v>
      </c>
      <c r="B2665" s="195">
        <v>3529</v>
      </c>
      <c r="E2665" s="187" t="s">
        <v>41</v>
      </c>
      <c r="F2665" s="189">
        <v>4</v>
      </c>
      <c r="G2665" s="190" t="s">
        <v>940</v>
      </c>
    </row>
    <row r="2666" spans="1:12">
      <c r="A2666" s="186" t="str">
        <f>B2666&amp;"_"&amp;COUNTIF($B$2:B2666,B2666)</f>
        <v>3529_3</v>
      </c>
      <c r="B2666" s="195">
        <v>3529</v>
      </c>
      <c r="E2666" s="187" t="s">
        <v>19</v>
      </c>
      <c r="F2666" s="189">
        <v>2</v>
      </c>
      <c r="G2666" s="190" t="s">
        <v>941</v>
      </c>
    </row>
    <row r="2667" spans="1:12">
      <c r="A2667" s="186" t="str">
        <f>B2667&amp;"_"&amp;COUNTIF($B$2:B2667,B2667)</f>
        <v>3529_4</v>
      </c>
      <c r="B2667" s="195">
        <v>3529</v>
      </c>
      <c r="C2667" s="195">
        <v>1</v>
      </c>
      <c r="D2667" s="195">
        <v>540031353</v>
      </c>
      <c r="E2667" s="187" t="s">
        <v>22</v>
      </c>
      <c r="F2667" s="189">
        <v>2</v>
      </c>
      <c r="G2667" s="190" t="s">
        <v>942</v>
      </c>
      <c r="H2667" s="195">
        <v>3</v>
      </c>
      <c r="J2667" s="191">
        <v>40485</v>
      </c>
      <c r="K2667" s="195" t="s">
        <v>27</v>
      </c>
    </row>
    <row r="2668" spans="1:12">
      <c r="A2668" s="186" t="str">
        <f>B2668&amp;"_"&amp;COUNTIF($B$2:B2668,B2668)</f>
        <v>3530_1</v>
      </c>
      <c r="B2668" s="195">
        <v>3530</v>
      </c>
      <c r="C2668" s="195">
        <v>1</v>
      </c>
      <c r="D2668" s="195" t="s">
        <v>1033</v>
      </c>
      <c r="F2668" s="189">
        <v>2</v>
      </c>
      <c r="G2668" s="197" t="s">
        <v>59</v>
      </c>
      <c r="H2668" s="195">
        <v>2</v>
      </c>
      <c r="J2668" s="191">
        <v>40485</v>
      </c>
      <c r="K2668" s="195" t="s">
        <v>27</v>
      </c>
    </row>
    <row r="2669" spans="1:12">
      <c r="A2669" s="186" t="str">
        <f>B2669&amp;"_"&amp;COUNTIF($B$2:B2669,B2669)</f>
        <v>3531_1</v>
      </c>
      <c r="B2669" s="195">
        <v>3531</v>
      </c>
      <c r="F2669" s="189">
        <v>65</v>
      </c>
      <c r="G2669" s="197" t="s">
        <v>662</v>
      </c>
    </row>
    <row r="2670" spans="1:12">
      <c r="A2670" s="186" t="str">
        <f>B2670&amp;"_"&amp;COUNTIF($B$2:B2670,B2670)</f>
        <v>3531_2</v>
      </c>
      <c r="B2670" s="195">
        <v>3531</v>
      </c>
      <c r="C2670" s="195">
        <v>1</v>
      </c>
      <c r="D2670" s="195">
        <v>540031578</v>
      </c>
      <c r="F2670" s="189">
        <v>60</v>
      </c>
      <c r="G2670" s="197" t="s">
        <v>57</v>
      </c>
      <c r="H2670" s="195">
        <v>2</v>
      </c>
      <c r="J2670" s="191">
        <v>40485</v>
      </c>
      <c r="K2670" s="195" t="s">
        <v>27</v>
      </c>
    </row>
    <row r="2671" spans="1:12">
      <c r="A2671" s="186" t="str">
        <f>B2671&amp;"_"&amp;COUNTIF($B$2:B2671,B2671)</f>
        <v>3532_1</v>
      </c>
      <c r="B2671" s="195">
        <v>3532</v>
      </c>
      <c r="C2671" s="195">
        <v>2</v>
      </c>
      <c r="D2671" s="195" t="s">
        <v>1053</v>
      </c>
      <c r="F2671" s="189">
        <v>10</v>
      </c>
      <c r="G2671" s="197" t="s">
        <v>442</v>
      </c>
      <c r="H2671" s="195">
        <v>1</v>
      </c>
      <c r="J2671" s="191">
        <v>40485</v>
      </c>
      <c r="K2671" s="195" t="s">
        <v>27</v>
      </c>
    </row>
    <row r="2672" spans="1:12">
      <c r="A2672" s="186" t="str">
        <f>B2672&amp;"_"&amp;COUNTIF($B$2:B2672,B2672)</f>
        <v>3533_1</v>
      </c>
      <c r="B2672" s="195">
        <v>3533</v>
      </c>
      <c r="F2672" s="189">
        <v>7</v>
      </c>
      <c r="G2672" s="197" t="s">
        <v>359</v>
      </c>
      <c r="I2672" s="200"/>
    </row>
    <row r="2673" spans="1:12">
      <c r="A2673" s="186" t="str">
        <f>B2673&amp;"_"&amp;COUNTIF($B$2:B2673,B2673)</f>
        <v>3533_2</v>
      </c>
      <c r="B2673" s="195">
        <v>3533</v>
      </c>
      <c r="C2673" s="195">
        <v>7</v>
      </c>
      <c r="F2673" s="189">
        <v>5</v>
      </c>
      <c r="G2673" s="197" t="s">
        <v>358</v>
      </c>
      <c r="H2673" s="195">
        <v>1</v>
      </c>
      <c r="I2673" s="200"/>
      <c r="J2673" s="191">
        <v>40490</v>
      </c>
      <c r="K2673" s="195" t="s">
        <v>33</v>
      </c>
      <c r="L2673" s="195" t="s">
        <v>74</v>
      </c>
    </row>
    <row r="2674" spans="1:12">
      <c r="A2674" s="186" t="str">
        <f>B2674&amp;"_"&amp;COUNTIF($B$2:B2674,B2674)</f>
        <v>3534_1</v>
      </c>
      <c r="B2674" s="195">
        <v>3534</v>
      </c>
      <c r="E2674" s="195">
        <v>13021000</v>
      </c>
      <c r="F2674" s="189">
        <v>80</v>
      </c>
      <c r="G2674" s="197" t="s">
        <v>1129</v>
      </c>
    </row>
    <row r="2675" spans="1:12">
      <c r="A2675" s="186" t="str">
        <f>B2675&amp;"_"&amp;COUNTIF($B$2:B2675,B2675)</f>
        <v>3534_2</v>
      </c>
      <c r="B2675" s="195">
        <v>3534</v>
      </c>
      <c r="C2675" s="195">
        <v>10</v>
      </c>
      <c r="D2675" s="195">
        <v>47796</v>
      </c>
      <c r="E2675" s="195">
        <v>13021450</v>
      </c>
      <c r="F2675" s="189">
        <v>100</v>
      </c>
      <c r="G2675" s="197" t="s">
        <v>1186</v>
      </c>
      <c r="H2675" s="195">
        <v>1</v>
      </c>
      <c r="J2675" s="191">
        <v>40492</v>
      </c>
      <c r="K2675" s="195" t="s">
        <v>33</v>
      </c>
      <c r="L2675" s="195" t="s">
        <v>74</v>
      </c>
    </row>
    <row r="2676" spans="1:12">
      <c r="A2676" s="186" t="str">
        <f>B2676&amp;"_"&amp;COUNTIF($B$2:B2676,B2676)</f>
        <v>3535_1</v>
      </c>
      <c r="B2676" s="195">
        <v>3535</v>
      </c>
      <c r="F2676" s="189">
        <v>6</v>
      </c>
      <c r="G2676" s="197" t="s">
        <v>359</v>
      </c>
      <c r="I2676" s="200"/>
    </row>
    <row r="2677" spans="1:12">
      <c r="A2677" s="186" t="str">
        <f>B2677&amp;"_"&amp;COUNTIF($B$2:B2677,B2677)</f>
        <v>3535_2</v>
      </c>
      <c r="B2677" s="195">
        <v>3535</v>
      </c>
      <c r="C2677" s="195">
        <v>7</v>
      </c>
      <c r="F2677" s="189">
        <v>0</v>
      </c>
      <c r="G2677" s="197" t="s">
        <v>358</v>
      </c>
      <c r="H2677" s="195">
        <v>1</v>
      </c>
      <c r="I2677" s="200"/>
      <c r="J2677" s="191">
        <v>40493</v>
      </c>
      <c r="K2677" s="195" t="s">
        <v>33</v>
      </c>
      <c r="L2677" s="195" t="s">
        <v>74</v>
      </c>
    </row>
    <row r="2678" spans="1:12">
      <c r="A2678" s="186" t="str">
        <f>B2678&amp;"_"&amp;COUNTIF($B$2:B2678,B2678)</f>
        <v>3536_1</v>
      </c>
      <c r="B2678" s="195">
        <v>3536</v>
      </c>
      <c r="C2678" s="195">
        <v>39</v>
      </c>
      <c r="D2678" s="195" t="s">
        <v>1222</v>
      </c>
      <c r="F2678" s="189">
        <v>6</v>
      </c>
      <c r="G2678" s="197" t="s">
        <v>1223</v>
      </c>
      <c r="H2678" s="195">
        <v>1</v>
      </c>
      <c r="J2678" s="191">
        <v>40497</v>
      </c>
      <c r="K2678" s="195" t="s">
        <v>27</v>
      </c>
      <c r="L2678" s="195" t="s">
        <v>74</v>
      </c>
    </row>
    <row r="2679" spans="1:12">
      <c r="A2679" s="186" t="str">
        <f>B2679&amp;"_"&amp;COUNTIF($B$2:B2679,B2679)</f>
        <v>3537_1</v>
      </c>
      <c r="B2679" s="195">
        <v>3537</v>
      </c>
      <c r="F2679" s="189">
        <v>1</v>
      </c>
      <c r="G2679" s="197" t="s">
        <v>1224</v>
      </c>
    </row>
    <row r="2680" spans="1:12">
      <c r="A2680" s="186" t="str">
        <f>B2680&amp;"_"&amp;COUNTIF($B$2:B2680,B2680)</f>
        <v>3537_2</v>
      </c>
      <c r="B2680" s="195">
        <v>3537</v>
      </c>
      <c r="C2680" s="195">
        <v>47</v>
      </c>
      <c r="D2680" s="195">
        <v>3062057</v>
      </c>
      <c r="F2680" s="189">
        <v>1</v>
      </c>
      <c r="G2680" s="197" t="s">
        <v>1225</v>
      </c>
      <c r="J2680" s="191" t="s">
        <v>1226</v>
      </c>
    </row>
    <row r="2681" spans="1:12">
      <c r="A2681" s="186" t="str">
        <f>B2681&amp;"_"&amp;COUNTIF($B$2:B2681,B2681)</f>
        <v>3538_1</v>
      </c>
      <c r="B2681" s="195">
        <v>3538</v>
      </c>
      <c r="C2681" s="195">
        <v>7</v>
      </c>
      <c r="F2681" s="189">
        <v>12</v>
      </c>
      <c r="G2681" s="197" t="s">
        <v>359</v>
      </c>
      <c r="H2681" s="195">
        <v>1</v>
      </c>
      <c r="I2681" s="200"/>
      <c r="J2681" s="191">
        <v>40498</v>
      </c>
      <c r="K2681" s="195" t="s">
        <v>33</v>
      </c>
      <c r="L2681" s="195" t="s">
        <v>74</v>
      </c>
    </row>
    <row r="2682" spans="1:12">
      <c r="A2682" s="186" t="str">
        <f>B2682&amp;"_"&amp;COUNTIF($B$2:B2682,B2682)</f>
        <v>3539_1</v>
      </c>
      <c r="B2682" s="195">
        <v>3539</v>
      </c>
      <c r="F2682" s="189">
        <v>12</v>
      </c>
      <c r="G2682" s="197" t="s">
        <v>359</v>
      </c>
      <c r="I2682" s="200"/>
    </row>
    <row r="2683" spans="1:12">
      <c r="A2683" s="186" t="str">
        <f>B2683&amp;"_"&amp;COUNTIF($B$2:B2683,B2683)</f>
        <v>3539_2</v>
      </c>
      <c r="B2683" s="195">
        <v>3539</v>
      </c>
      <c r="C2683" s="195">
        <v>7</v>
      </c>
      <c r="F2683" s="189">
        <v>0</v>
      </c>
      <c r="G2683" s="197" t="s">
        <v>358</v>
      </c>
      <c r="H2683" s="195">
        <v>1</v>
      </c>
      <c r="I2683" s="200"/>
      <c r="J2683" s="191">
        <v>40500</v>
      </c>
      <c r="K2683" s="195" t="s">
        <v>33</v>
      </c>
      <c r="L2683" s="195" t="s">
        <v>74</v>
      </c>
    </row>
    <row r="2684" spans="1:12">
      <c r="A2684" s="186" t="str">
        <f>B2684&amp;"_"&amp;COUNTIF($B$2:B2684,B2684)</f>
        <v>3540_1</v>
      </c>
      <c r="B2684" s="195">
        <v>3540</v>
      </c>
      <c r="F2684" s="189">
        <v>16</v>
      </c>
      <c r="G2684" s="197" t="s">
        <v>1227</v>
      </c>
      <c r="I2684" s="200"/>
    </row>
    <row r="2685" spans="1:12">
      <c r="A2685" s="186" t="str">
        <f>B2685&amp;"_"&amp;COUNTIF($B$2:B2685,B2685)</f>
        <v>3540_2</v>
      </c>
      <c r="B2685" s="195">
        <v>3540</v>
      </c>
      <c r="F2685" s="189">
        <v>90</v>
      </c>
      <c r="G2685" s="197" t="s">
        <v>662</v>
      </c>
    </row>
    <row r="2686" spans="1:12">
      <c r="A2686" s="186" t="str">
        <f>B2686&amp;"_"&amp;COUNTIF($B$2:B2686,B2686)</f>
        <v>3540_3</v>
      </c>
      <c r="B2686" s="195">
        <v>3540</v>
      </c>
      <c r="C2686" s="195">
        <v>1</v>
      </c>
      <c r="D2686" s="195">
        <v>540031578</v>
      </c>
      <c r="F2686" s="189">
        <v>120</v>
      </c>
      <c r="G2686" s="197" t="s">
        <v>57</v>
      </c>
      <c r="H2686" s="195">
        <v>4</v>
      </c>
      <c r="J2686" s="191">
        <v>40506</v>
      </c>
      <c r="K2686" s="195" t="s">
        <v>27</v>
      </c>
    </row>
    <row r="2687" spans="1:12">
      <c r="A2687" s="186" t="str">
        <f>B2687&amp;"_"&amp;COUNTIF($B$2:B2687,B2687)</f>
        <v>3541_1</v>
      </c>
      <c r="B2687" s="195">
        <v>3541</v>
      </c>
      <c r="C2687" s="195">
        <v>1</v>
      </c>
      <c r="D2687" s="195" t="s">
        <v>1033</v>
      </c>
      <c r="F2687" s="189">
        <v>2</v>
      </c>
      <c r="G2687" s="197" t="s">
        <v>59</v>
      </c>
      <c r="H2687" s="195">
        <v>2</v>
      </c>
      <c r="J2687" s="191">
        <v>40506</v>
      </c>
      <c r="K2687" s="195" t="s">
        <v>27</v>
      </c>
    </row>
    <row r="2688" spans="1:12">
      <c r="A2688" s="186" t="str">
        <f>B2688&amp;"_"&amp;COUNTIF($B$2:B2688,B2688)</f>
        <v>3542_1</v>
      </c>
      <c r="B2688" s="195">
        <v>3542</v>
      </c>
      <c r="F2688" s="189">
        <v>5</v>
      </c>
      <c r="G2688" s="197" t="s">
        <v>1228</v>
      </c>
    </row>
    <row r="2689" spans="1:13">
      <c r="A2689" s="186" t="str">
        <f>B2689&amp;"_"&amp;COUNTIF($B$2:B2689,B2689)</f>
        <v>3542_2</v>
      </c>
      <c r="B2689" s="195">
        <v>3542</v>
      </c>
      <c r="F2689" s="189">
        <v>5</v>
      </c>
      <c r="G2689" s="197" t="s">
        <v>1229</v>
      </c>
    </row>
    <row r="2690" spans="1:13">
      <c r="A2690" s="186" t="str">
        <f>B2690&amp;"_"&amp;COUNTIF($B$2:B2690,B2690)</f>
        <v>3542_3</v>
      </c>
      <c r="B2690" s="195">
        <v>3542</v>
      </c>
      <c r="F2690" s="189">
        <v>5</v>
      </c>
      <c r="G2690" s="197" t="s">
        <v>1230</v>
      </c>
    </row>
    <row r="2691" spans="1:13">
      <c r="A2691" s="186" t="str">
        <f>B2691&amp;"_"&amp;COUNTIF($B$2:B2691,B2691)</f>
        <v>3542_4</v>
      </c>
      <c r="B2691" s="195">
        <v>3542</v>
      </c>
      <c r="C2691" s="195">
        <v>2</v>
      </c>
      <c r="D2691" s="195">
        <v>340073581</v>
      </c>
      <c r="F2691" s="189">
        <v>5</v>
      </c>
      <c r="G2691" s="197" t="s">
        <v>1231</v>
      </c>
      <c r="H2691" s="195">
        <v>6</v>
      </c>
      <c r="J2691" s="191">
        <v>40507</v>
      </c>
      <c r="K2691" s="195" t="s">
        <v>27</v>
      </c>
    </row>
    <row r="2692" spans="1:13">
      <c r="A2692" s="186" t="str">
        <f>B2692&amp;"_"&amp;COUNTIF($B$2:B2692,B2692)</f>
        <v>3543_1</v>
      </c>
      <c r="B2692" s="195">
        <v>3543</v>
      </c>
      <c r="C2692" s="195">
        <v>2</v>
      </c>
      <c r="D2692" s="195">
        <v>340072650</v>
      </c>
      <c r="F2692" s="189">
        <v>3</v>
      </c>
      <c r="G2692" s="197" t="s">
        <v>108</v>
      </c>
      <c r="H2692" s="195">
        <v>4</v>
      </c>
      <c r="J2692" s="191">
        <v>40507</v>
      </c>
      <c r="K2692" s="195" t="s">
        <v>27</v>
      </c>
    </row>
    <row r="2693" spans="1:13">
      <c r="A2693" s="186" t="str">
        <f>B2693&amp;"_"&amp;COUNTIF($B$2:B2693,B2693)</f>
        <v>3544_1</v>
      </c>
      <c r="B2693" s="195">
        <v>3544</v>
      </c>
      <c r="C2693" s="195">
        <v>13</v>
      </c>
      <c r="D2693" s="195" t="s">
        <v>1131</v>
      </c>
      <c r="F2693" s="189">
        <v>2</v>
      </c>
      <c r="G2693" s="197" t="s">
        <v>1232</v>
      </c>
      <c r="H2693" s="195">
        <v>1</v>
      </c>
      <c r="J2693" s="191">
        <v>40512</v>
      </c>
      <c r="K2693" s="195" t="s">
        <v>27</v>
      </c>
      <c r="M2693" s="192">
        <v>110</v>
      </c>
    </row>
    <row r="2694" spans="1:13">
      <c r="A2694" s="186" t="str">
        <f>B2694&amp;"_"&amp;COUNTIF($B$2:B2694,B2694)</f>
        <v>3545_1</v>
      </c>
      <c r="B2694" s="195">
        <v>3545</v>
      </c>
      <c r="C2694" s="195">
        <v>5</v>
      </c>
      <c r="D2694" s="195">
        <v>270261759</v>
      </c>
      <c r="F2694" s="189">
        <v>12</v>
      </c>
      <c r="G2694" s="197" t="s">
        <v>841</v>
      </c>
      <c r="H2694" s="195">
        <v>4</v>
      </c>
      <c r="I2694" s="200">
        <v>12600</v>
      </c>
      <c r="J2694" s="191" t="s">
        <v>1233</v>
      </c>
      <c r="K2694" s="195" t="s">
        <v>845</v>
      </c>
      <c r="L2694" s="195" t="s">
        <v>74</v>
      </c>
    </row>
    <row r="2695" spans="1:13">
      <c r="A2695" s="186" t="str">
        <f>B2695&amp;"_"&amp;COUNTIF($B$2:B2695,B2695)</f>
        <v>3546_1</v>
      </c>
      <c r="B2695" s="195">
        <v>3546</v>
      </c>
      <c r="F2695" s="189">
        <v>24</v>
      </c>
      <c r="G2695" s="197" t="s">
        <v>866</v>
      </c>
    </row>
    <row r="2696" spans="1:13">
      <c r="A2696" s="186" t="str">
        <f>B2696&amp;"_"&amp;COUNTIF($B$2:B2696,B2696)</f>
        <v>3546_2</v>
      </c>
      <c r="B2696" s="195">
        <v>3546</v>
      </c>
      <c r="C2696" s="195">
        <v>26</v>
      </c>
      <c r="D2696" s="195" t="s">
        <v>863</v>
      </c>
      <c r="F2696" s="189">
        <v>28</v>
      </c>
      <c r="G2696" s="197" t="s">
        <v>867</v>
      </c>
      <c r="J2696" s="191">
        <v>40512</v>
      </c>
      <c r="K2696" s="195" t="s">
        <v>27</v>
      </c>
    </row>
    <row r="2697" spans="1:13">
      <c r="A2697" s="186" t="str">
        <f>B2697&amp;"_"&amp;COUNTIF($B$2:B2697,B2697)</f>
        <v>3547_1</v>
      </c>
      <c r="B2697" s="195">
        <v>3547</v>
      </c>
      <c r="G2697" s="197" t="s">
        <v>1234</v>
      </c>
    </row>
    <row r="2698" spans="1:13">
      <c r="A2698" s="186" t="str">
        <f>B2698&amp;"_"&amp;COUNTIF($B$2:B2698,B2698)</f>
        <v>3547_2</v>
      </c>
      <c r="B2698" s="195">
        <v>3547</v>
      </c>
      <c r="C2698" s="195">
        <v>26</v>
      </c>
      <c r="D2698" s="195">
        <v>17154</v>
      </c>
      <c r="F2698" s="189">
        <v>1</v>
      </c>
      <c r="G2698" s="197" t="s">
        <v>1235</v>
      </c>
      <c r="J2698" s="191">
        <v>40512</v>
      </c>
      <c r="K2698" s="195" t="s">
        <v>27</v>
      </c>
    </row>
    <row r="2699" spans="1:13">
      <c r="A2699" s="186" t="str">
        <f>B2699&amp;"_"&amp;COUNTIF($B$2:B2699,B2699)</f>
        <v>3548_1</v>
      </c>
      <c r="B2699" s="195">
        <v>3548</v>
      </c>
      <c r="C2699" s="195">
        <v>39</v>
      </c>
      <c r="D2699" s="195" t="s">
        <v>1236</v>
      </c>
      <c r="F2699" s="189">
        <v>1</v>
      </c>
      <c r="G2699" s="197" t="s">
        <v>1237</v>
      </c>
      <c r="H2699" s="195">
        <v>1</v>
      </c>
      <c r="J2699" s="191">
        <v>40515</v>
      </c>
      <c r="K2699" s="195" t="s">
        <v>27</v>
      </c>
    </row>
    <row r="2700" spans="1:13">
      <c r="A2700" s="186" t="str">
        <f>B2700&amp;"_"&amp;COUNTIF($B$2:B2700,B2700)</f>
        <v>3549_1</v>
      </c>
      <c r="B2700" s="195">
        <v>3549</v>
      </c>
      <c r="F2700" s="189">
        <v>11</v>
      </c>
      <c r="G2700" s="197" t="s">
        <v>359</v>
      </c>
      <c r="I2700" s="200"/>
    </row>
    <row r="2701" spans="1:13">
      <c r="A2701" s="186" t="str">
        <f>B2701&amp;"_"&amp;COUNTIF($B$2:B2701,B2701)</f>
        <v>3549_2</v>
      </c>
      <c r="B2701" s="195">
        <v>3549</v>
      </c>
      <c r="C2701" s="195">
        <v>7</v>
      </c>
      <c r="F2701" s="189">
        <v>0</v>
      </c>
      <c r="G2701" s="197" t="s">
        <v>358</v>
      </c>
      <c r="H2701" s="195">
        <v>1</v>
      </c>
      <c r="I2701" s="200"/>
      <c r="J2701" s="191">
        <v>40519</v>
      </c>
      <c r="K2701" s="195" t="s">
        <v>33</v>
      </c>
      <c r="L2701" s="195" t="s">
        <v>74</v>
      </c>
    </row>
    <row r="2702" spans="1:13">
      <c r="A2702" s="186" t="str">
        <f>B2702&amp;"_"&amp;COUNTIF($B$2:B2702,B2702)</f>
        <v>3550_1</v>
      </c>
      <c r="B2702" s="195">
        <v>3550</v>
      </c>
      <c r="E2702" s="195">
        <v>32999</v>
      </c>
      <c r="F2702" s="189">
        <v>10</v>
      </c>
      <c r="G2702" s="197" t="s">
        <v>579</v>
      </c>
    </row>
    <row r="2703" spans="1:13">
      <c r="A2703" s="186" t="str">
        <f>B2703&amp;"_"&amp;COUNTIF($B$2:B2703,B2703)</f>
        <v>3550_2</v>
      </c>
      <c r="B2703" s="195">
        <v>3550</v>
      </c>
      <c r="C2703" s="195">
        <v>4</v>
      </c>
      <c r="D2703" s="195">
        <v>4500196644</v>
      </c>
      <c r="E2703" s="195">
        <v>33990</v>
      </c>
      <c r="F2703" s="189">
        <v>10</v>
      </c>
      <c r="G2703" s="197" t="s">
        <v>580</v>
      </c>
      <c r="H2703" s="195">
        <v>5</v>
      </c>
      <c r="I2703" s="195">
        <v>15250</v>
      </c>
      <c r="J2703" s="191">
        <v>40520</v>
      </c>
      <c r="K2703" s="195" t="s">
        <v>564</v>
      </c>
      <c r="L2703" s="195" t="s">
        <v>74</v>
      </c>
    </row>
    <row r="2704" spans="1:13">
      <c r="A2704" s="186" t="str">
        <f>B2704&amp;"_"&amp;COUNTIF($B$2:B2704,B2704)</f>
        <v>3551_1</v>
      </c>
      <c r="B2704" s="195">
        <v>3551</v>
      </c>
      <c r="C2704" s="195">
        <v>3</v>
      </c>
      <c r="D2704" s="195" t="s">
        <v>1238</v>
      </c>
      <c r="E2704" s="195" t="s">
        <v>71</v>
      </c>
      <c r="F2704" s="189">
        <v>600</v>
      </c>
      <c r="G2704" s="197" t="s">
        <v>72</v>
      </c>
      <c r="H2704" s="195">
        <v>2</v>
      </c>
      <c r="I2704" s="195">
        <v>4800</v>
      </c>
      <c r="J2704" s="191">
        <v>40520</v>
      </c>
      <c r="K2704" s="195" t="s">
        <v>73</v>
      </c>
      <c r="L2704" s="195" t="s">
        <v>74</v>
      </c>
    </row>
    <row r="2705" spans="1:12">
      <c r="A2705" s="186" t="str">
        <f>B2705&amp;"_"&amp;COUNTIF($B$2:B2705,B2705)</f>
        <v>3552_1</v>
      </c>
      <c r="B2705" s="195">
        <v>3552</v>
      </c>
      <c r="F2705" s="189">
        <v>10</v>
      </c>
      <c r="G2705" s="197" t="s">
        <v>359</v>
      </c>
      <c r="I2705" s="200"/>
    </row>
    <row r="2706" spans="1:12">
      <c r="A2706" s="186" t="str">
        <f>B2706&amp;"_"&amp;COUNTIF($B$2:B2706,B2706)</f>
        <v>3552_2</v>
      </c>
      <c r="B2706" s="195">
        <v>3552</v>
      </c>
      <c r="C2706" s="195">
        <v>7</v>
      </c>
      <c r="F2706" s="189">
        <v>2</v>
      </c>
      <c r="G2706" s="197" t="s">
        <v>358</v>
      </c>
      <c r="H2706" s="195">
        <v>1</v>
      </c>
      <c r="I2706" s="200"/>
      <c r="J2706" s="191">
        <v>40521</v>
      </c>
      <c r="K2706" s="195" t="s">
        <v>33</v>
      </c>
      <c r="L2706" s="195" t="s">
        <v>74</v>
      </c>
    </row>
    <row r="2707" spans="1:12">
      <c r="A2707" s="186" t="str">
        <f>B2707&amp;"_"&amp;COUNTIF($B$2:B2707,B2707)</f>
        <v>3553_1</v>
      </c>
      <c r="B2707" s="195">
        <v>3553</v>
      </c>
      <c r="C2707" s="195">
        <v>1</v>
      </c>
      <c r="D2707" s="195">
        <v>540031578</v>
      </c>
      <c r="F2707" s="189">
        <v>60</v>
      </c>
      <c r="G2707" s="197" t="s">
        <v>57</v>
      </c>
      <c r="H2707" s="195">
        <v>1</v>
      </c>
      <c r="J2707" s="191">
        <v>40521</v>
      </c>
      <c r="K2707" s="195" t="s">
        <v>27</v>
      </c>
    </row>
    <row r="2708" spans="1:12">
      <c r="A2708" s="186" t="str">
        <f>B2708&amp;"_"&amp;COUNTIF($B$2:B2708,B2708)</f>
        <v>3554_1</v>
      </c>
      <c r="B2708" s="195">
        <v>3554</v>
      </c>
      <c r="C2708" s="195">
        <v>1</v>
      </c>
      <c r="D2708" s="195" t="s">
        <v>1033</v>
      </c>
      <c r="F2708" s="189">
        <v>2</v>
      </c>
      <c r="G2708" s="197" t="s">
        <v>59</v>
      </c>
      <c r="H2708" s="195">
        <v>2</v>
      </c>
      <c r="J2708" s="191">
        <v>40521</v>
      </c>
      <c r="K2708" s="195" t="s">
        <v>27</v>
      </c>
    </row>
    <row r="2709" spans="1:12">
      <c r="A2709" s="186" t="str">
        <f>B2709&amp;"_"&amp;COUNTIF($B$2:B2709,B2709)</f>
        <v>3555_1</v>
      </c>
      <c r="B2709" s="195">
        <v>3555</v>
      </c>
      <c r="E2709" s="195">
        <v>32999</v>
      </c>
      <c r="F2709" s="189">
        <v>10</v>
      </c>
      <c r="G2709" s="197" t="s">
        <v>579</v>
      </c>
    </row>
    <row r="2710" spans="1:12">
      <c r="A2710" s="186" t="str">
        <f>B2710&amp;"_"&amp;COUNTIF($B$2:B2710,B2710)</f>
        <v>3555_2</v>
      </c>
      <c r="B2710" s="195">
        <v>3555</v>
      </c>
      <c r="C2710" s="195">
        <v>4</v>
      </c>
      <c r="D2710" s="195">
        <v>4500196644</v>
      </c>
      <c r="E2710" s="195">
        <v>33990</v>
      </c>
      <c r="F2710" s="189">
        <v>10</v>
      </c>
      <c r="G2710" s="197" t="s">
        <v>580</v>
      </c>
      <c r="H2710" s="195">
        <v>5</v>
      </c>
      <c r="I2710" s="195">
        <v>15250</v>
      </c>
      <c r="J2710" s="191">
        <v>40526</v>
      </c>
      <c r="K2710" s="195" t="s">
        <v>564</v>
      </c>
      <c r="L2710" s="195" t="s">
        <v>74</v>
      </c>
    </row>
    <row r="2711" spans="1:12">
      <c r="A2711" s="186" t="str">
        <f>B2711&amp;"_"&amp;COUNTIF($B$2:B2711,B2711)</f>
        <v>3556_1</v>
      </c>
      <c r="B2711" s="195">
        <v>3556</v>
      </c>
      <c r="F2711" s="189">
        <v>12</v>
      </c>
      <c r="G2711" s="197" t="s">
        <v>359</v>
      </c>
      <c r="I2711" s="200"/>
    </row>
    <row r="2712" spans="1:12">
      <c r="A2712" s="186" t="str">
        <f>B2712&amp;"_"&amp;COUNTIF($B$2:B2712,B2712)</f>
        <v>3556_2</v>
      </c>
      <c r="B2712" s="195">
        <v>3556</v>
      </c>
      <c r="C2712" s="195">
        <v>7</v>
      </c>
      <c r="F2712" s="189">
        <v>0</v>
      </c>
      <c r="G2712" s="197" t="s">
        <v>358</v>
      </c>
      <c r="H2712" s="195">
        <v>1</v>
      </c>
      <c r="I2712" s="200"/>
      <c r="J2712" s="191">
        <v>40526</v>
      </c>
      <c r="K2712" s="195" t="s">
        <v>33</v>
      </c>
      <c r="L2712" s="195" t="s">
        <v>74</v>
      </c>
    </row>
    <row r="2713" spans="1:12">
      <c r="A2713" s="186" t="str">
        <f>B2713&amp;"_"&amp;COUNTIF($B$2:B2713,B2713)</f>
        <v>3557_1</v>
      </c>
      <c r="B2713" s="195">
        <v>3557</v>
      </c>
      <c r="C2713" s="195">
        <v>2</v>
      </c>
      <c r="D2713" s="195">
        <v>340072650</v>
      </c>
      <c r="F2713" s="189">
        <v>3</v>
      </c>
      <c r="G2713" s="197" t="s">
        <v>108</v>
      </c>
      <c r="H2713" s="195">
        <v>4</v>
      </c>
      <c r="J2713" s="191">
        <v>40527</v>
      </c>
      <c r="K2713" s="195" t="s">
        <v>27</v>
      </c>
    </row>
    <row r="2714" spans="1:12">
      <c r="A2714" s="186" t="str">
        <f>B2714&amp;"_"&amp;COUNTIF($B$2:B2714,B2714)</f>
        <v>3558_1</v>
      </c>
      <c r="B2714" s="195">
        <v>3558</v>
      </c>
      <c r="E2714" s="195">
        <v>32999</v>
      </c>
      <c r="F2714" s="189">
        <v>20</v>
      </c>
      <c r="G2714" s="197" t="s">
        <v>579</v>
      </c>
    </row>
    <row r="2715" spans="1:12">
      <c r="A2715" s="186" t="str">
        <f>B2715&amp;"_"&amp;COUNTIF($B$2:B2715,B2715)</f>
        <v>3558_2</v>
      </c>
      <c r="B2715" s="195">
        <v>3558</v>
      </c>
      <c r="C2715" s="195">
        <v>4</v>
      </c>
      <c r="D2715" s="195">
        <v>4500196644</v>
      </c>
      <c r="E2715" s="195">
        <v>33990</v>
      </c>
      <c r="F2715" s="189">
        <v>20</v>
      </c>
      <c r="G2715" s="197" t="s">
        <v>580</v>
      </c>
      <c r="H2715" s="195">
        <v>10</v>
      </c>
      <c r="I2715" s="195">
        <v>30500</v>
      </c>
      <c r="J2715" s="191">
        <v>40532</v>
      </c>
      <c r="K2715" s="195" t="s">
        <v>564</v>
      </c>
      <c r="L2715" s="195" t="s">
        <v>74</v>
      </c>
    </row>
    <row r="2716" spans="1:12">
      <c r="A2716" s="186" t="str">
        <f>B2716&amp;"_"&amp;COUNTIF($B$2:B2716,B2716)</f>
        <v>3559_1</v>
      </c>
      <c r="B2716" s="195">
        <v>3559</v>
      </c>
      <c r="F2716" s="189">
        <v>7</v>
      </c>
      <c r="G2716" s="197" t="s">
        <v>359</v>
      </c>
      <c r="I2716" s="200"/>
    </row>
    <row r="2717" spans="1:12">
      <c r="A2717" s="186" t="str">
        <f>B2717&amp;"_"&amp;COUNTIF($B$2:B2717,B2717)</f>
        <v>3559_2</v>
      </c>
      <c r="B2717" s="195">
        <v>3559</v>
      </c>
      <c r="C2717" s="195">
        <v>7</v>
      </c>
      <c r="F2717" s="189">
        <v>5</v>
      </c>
      <c r="G2717" s="197" t="s">
        <v>358</v>
      </c>
      <c r="H2717" s="195">
        <v>1</v>
      </c>
      <c r="I2717" s="200"/>
      <c r="J2717" s="191">
        <v>40532</v>
      </c>
      <c r="K2717" s="195" t="s">
        <v>33</v>
      </c>
      <c r="L2717" s="195" t="s">
        <v>74</v>
      </c>
    </row>
    <row r="2718" spans="1:12">
      <c r="A2718" s="186" t="str">
        <f>B2718&amp;"_"&amp;COUNTIF($B$2:B2718,B2718)</f>
        <v>3560_1</v>
      </c>
      <c r="B2718" s="195">
        <v>3560</v>
      </c>
      <c r="F2718" s="189">
        <v>25</v>
      </c>
      <c r="G2718" s="197" t="s">
        <v>802</v>
      </c>
    </row>
    <row r="2719" spans="1:12">
      <c r="A2719" s="186" t="str">
        <f>B2719&amp;"_"&amp;COUNTIF($B$2:B2719,B2719)</f>
        <v>3560_2</v>
      </c>
      <c r="B2719" s="195">
        <v>3560</v>
      </c>
      <c r="F2719" s="189">
        <v>12</v>
      </c>
      <c r="G2719" s="197" t="s">
        <v>1239</v>
      </c>
    </row>
    <row r="2720" spans="1:12">
      <c r="A2720" s="186" t="str">
        <f>B2720&amp;"_"&amp;COUNTIF($B$2:B2720,B2720)</f>
        <v>3560_3</v>
      </c>
      <c r="B2720" s="195">
        <v>3560</v>
      </c>
      <c r="C2720" s="195">
        <v>18</v>
      </c>
      <c r="D2720" s="195" t="s">
        <v>1240</v>
      </c>
      <c r="F2720" s="189">
        <v>3</v>
      </c>
      <c r="G2720" s="197" t="s">
        <v>1021</v>
      </c>
      <c r="H2720" s="195">
        <v>2</v>
      </c>
      <c r="J2720" s="191">
        <v>40532</v>
      </c>
      <c r="K2720" s="195" t="s">
        <v>27</v>
      </c>
    </row>
    <row r="2721" spans="1:12">
      <c r="A2721" s="186" t="str">
        <f>B2721&amp;"_"&amp;COUNTIF($B$2:B2721,B2721)</f>
        <v>3561_1</v>
      </c>
      <c r="B2721" s="195">
        <v>3561</v>
      </c>
      <c r="C2721" s="195">
        <v>18</v>
      </c>
      <c r="D2721" s="195" t="s">
        <v>1240</v>
      </c>
      <c r="F2721" s="189">
        <v>8</v>
      </c>
      <c r="G2721" s="197" t="s">
        <v>1023</v>
      </c>
      <c r="H2721" s="195">
        <v>1</v>
      </c>
      <c r="J2721" s="191">
        <v>40552</v>
      </c>
      <c r="K2721" s="195" t="s">
        <v>27</v>
      </c>
    </row>
    <row r="2722" spans="1:12">
      <c r="A2722" s="186" t="str">
        <f>B2722&amp;"_"&amp;COUNTIF($B$2:B2722,B2722)</f>
        <v>3562_1</v>
      </c>
      <c r="B2722" s="195">
        <v>3562</v>
      </c>
      <c r="C2722" s="195">
        <v>5</v>
      </c>
      <c r="D2722" s="195" t="s">
        <v>1241</v>
      </c>
      <c r="E2722" s="195">
        <v>500032755</v>
      </c>
      <c r="F2722" s="189">
        <v>10</v>
      </c>
      <c r="G2722" s="197" t="s">
        <v>1070</v>
      </c>
      <c r="H2722" s="195">
        <v>5</v>
      </c>
      <c r="I2722" s="200">
        <v>7715</v>
      </c>
      <c r="J2722" s="191" t="s">
        <v>1242</v>
      </c>
      <c r="K2722" s="195" t="s">
        <v>845</v>
      </c>
      <c r="L2722" s="195" t="s">
        <v>74</v>
      </c>
    </row>
    <row r="2723" spans="1:12">
      <c r="A2723" s="186" t="str">
        <f>B2723&amp;"_"&amp;COUNTIF($B$2:B2723,B2723)</f>
        <v>3563_1</v>
      </c>
      <c r="B2723" s="195">
        <v>3563</v>
      </c>
      <c r="C2723" s="195">
        <v>1</v>
      </c>
      <c r="D2723" s="195" t="s">
        <v>1033</v>
      </c>
      <c r="F2723" s="189">
        <v>2</v>
      </c>
      <c r="G2723" s="197" t="s">
        <v>59</v>
      </c>
      <c r="H2723" s="195">
        <v>2</v>
      </c>
      <c r="J2723" s="191">
        <v>40541</v>
      </c>
      <c r="K2723" s="195" t="s">
        <v>27</v>
      </c>
    </row>
    <row r="2724" spans="1:12">
      <c r="A2724" s="186" t="str">
        <f>B2724&amp;"_"&amp;COUNTIF($B$2:B2724,B2724)</f>
        <v>3564_1</v>
      </c>
      <c r="B2724" s="195">
        <v>3564</v>
      </c>
      <c r="F2724" s="189">
        <v>120</v>
      </c>
      <c r="G2724" s="197" t="s">
        <v>57</v>
      </c>
    </row>
    <row r="2725" spans="1:12">
      <c r="A2725" s="186" t="str">
        <f>B2725&amp;"_"&amp;COUNTIF($B$2:B2725,B2725)</f>
        <v>3564_2</v>
      </c>
      <c r="B2725" s="195">
        <v>3564</v>
      </c>
      <c r="C2725" s="195">
        <v>1</v>
      </c>
      <c r="D2725" s="195">
        <v>540031578</v>
      </c>
      <c r="F2725" s="189">
        <v>40</v>
      </c>
      <c r="G2725" s="197" t="s">
        <v>637</v>
      </c>
      <c r="H2725" s="195">
        <v>3</v>
      </c>
      <c r="J2725" s="191">
        <v>40541</v>
      </c>
      <c r="K2725" s="195" t="s">
        <v>27</v>
      </c>
    </row>
    <row r="2726" spans="1:12">
      <c r="A2726" s="186" t="str">
        <f>B2726&amp;"_"&amp;COUNTIF($B$2:B2726,B2726)</f>
        <v>3565_1</v>
      </c>
      <c r="B2726" s="195">
        <v>3565</v>
      </c>
      <c r="F2726" s="189">
        <v>11</v>
      </c>
      <c r="G2726" s="197" t="s">
        <v>359</v>
      </c>
      <c r="I2726" s="200"/>
    </row>
    <row r="2727" spans="1:12">
      <c r="A2727" s="186" t="str">
        <f>B2727&amp;"_"&amp;COUNTIF($B$2:B2727,B2727)</f>
        <v>3565_2</v>
      </c>
      <c r="B2727" s="195">
        <v>3565</v>
      </c>
      <c r="C2727" s="195">
        <v>7</v>
      </c>
      <c r="F2727" s="189">
        <v>0</v>
      </c>
      <c r="G2727" s="197" t="s">
        <v>358</v>
      </c>
      <c r="H2727" s="195">
        <v>1</v>
      </c>
      <c r="I2727" s="200"/>
      <c r="J2727" s="191">
        <v>40541</v>
      </c>
      <c r="K2727" s="195" t="s">
        <v>33</v>
      </c>
      <c r="L2727" s="195" t="s">
        <v>74</v>
      </c>
    </row>
    <row r="2728" spans="1:12">
      <c r="A2728" s="186" t="str">
        <f>B2728&amp;"_"&amp;COUNTIF($B$2:B2728,B2728)</f>
        <v>3566_1</v>
      </c>
      <c r="B2728" s="195">
        <v>3566</v>
      </c>
      <c r="F2728" s="189">
        <v>20</v>
      </c>
      <c r="G2728" s="197" t="s">
        <v>1243</v>
      </c>
    </row>
    <row r="2729" spans="1:12">
      <c r="A2729" s="186" t="str">
        <f>B2729&amp;"_"&amp;COUNTIF($B$2:B2729,B2729)</f>
        <v>3566_2</v>
      </c>
      <c r="B2729" s="195">
        <v>3566</v>
      </c>
      <c r="C2729" s="195">
        <v>47</v>
      </c>
      <c r="D2729" s="195">
        <v>3062057</v>
      </c>
      <c r="F2729" s="189">
        <v>10</v>
      </c>
      <c r="G2729" s="197" t="s">
        <v>1244</v>
      </c>
      <c r="H2729" s="195">
        <v>10</v>
      </c>
      <c r="I2729" s="200">
        <v>41870</v>
      </c>
      <c r="J2729" s="191">
        <v>40548</v>
      </c>
      <c r="K2729" s="195" t="s">
        <v>1245</v>
      </c>
      <c r="L2729" s="195" t="s">
        <v>74</v>
      </c>
    </row>
    <row r="2730" spans="1:12">
      <c r="A2730" s="186" t="str">
        <f>B2730&amp;"_"&amp;COUNTIF($B$2:B2730,B2730)</f>
        <v>3567_1</v>
      </c>
      <c r="B2730" s="195">
        <v>3567</v>
      </c>
      <c r="F2730" s="189">
        <v>20</v>
      </c>
      <c r="G2730" s="197" t="s">
        <v>1243</v>
      </c>
    </row>
    <row r="2731" spans="1:12">
      <c r="A2731" s="186" t="str">
        <f>B2731&amp;"_"&amp;COUNTIF($B$2:B2731,B2731)</f>
        <v>3567_2</v>
      </c>
      <c r="B2731" s="195">
        <v>3567</v>
      </c>
      <c r="C2731" s="195">
        <v>47</v>
      </c>
      <c r="D2731" s="195">
        <v>3062057</v>
      </c>
      <c r="F2731" s="189">
        <v>10</v>
      </c>
      <c r="G2731" s="197" t="s">
        <v>1244</v>
      </c>
      <c r="H2731" s="195">
        <v>10</v>
      </c>
      <c r="I2731" s="200">
        <v>41870</v>
      </c>
      <c r="J2731" s="191">
        <v>40549</v>
      </c>
      <c r="K2731" s="195" t="s">
        <v>1245</v>
      </c>
      <c r="L2731" s="195" t="s">
        <v>74</v>
      </c>
    </row>
    <row r="2732" spans="1:12">
      <c r="A2732" s="186" t="str">
        <f>B2732&amp;"_"&amp;COUNTIF($B$2:B2732,B2732)</f>
        <v>3568_1</v>
      </c>
      <c r="B2732" s="195">
        <v>3568</v>
      </c>
      <c r="C2732" s="195">
        <v>3</v>
      </c>
      <c r="D2732" s="195" t="s">
        <v>1246</v>
      </c>
      <c r="E2732" s="195" t="s">
        <v>71</v>
      </c>
      <c r="F2732" s="189">
        <v>300</v>
      </c>
      <c r="G2732" s="197" t="s">
        <v>72</v>
      </c>
      <c r="H2732" s="195">
        <v>1</v>
      </c>
      <c r="I2732" s="195">
        <v>2400</v>
      </c>
      <c r="J2732" s="191">
        <v>40541</v>
      </c>
      <c r="K2732" s="195" t="s">
        <v>73</v>
      </c>
      <c r="L2732" s="195" t="s">
        <v>74</v>
      </c>
    </row>
    <row r="2733" spans="1:12">
      <c r="A2733" s="186" t="str">
        <f>B2733&amp;"_"&amp;COUNTIF($B$2:B2733,B2733)</f>
        <v>3569_1</v>
      </c>
      <c r="B2733" s="195">
        <v>3569</v>
      </c>
      <c r="F2733" s="189">
        <v>20</v>
      </c>
      <c r="G2733" s="197" t="s">
        <v>1243</v>
      </c>
    </row>
    <row r="2734" spans="1:12">
      <c r="A2734" s="186" t="str">
        <f>B2734&amp;"_"&amp;COUNTIF($B$2:B2734,B2734)</f>
        <v>3569_2</v>
      </c>
      <c r="B2734" s="195">
        <v>3569</v>
      </c>
      <c r="C2734" s="195">
        <v>47</v>
      </c>
      <c r="D2734" s="195">
        <v>3062057</v>
      </c>
      <c r="F2734" s="189">
        <v>10</v>
      </c>
      <c r="G2734" s="197" t="s">
        <v>1244</v>
      </c>
      <c r="H2734" s="195">
        <v>10</v>
      </c>
      <c r="I2734" s="200">
        <v>41870</v>
      </c>
      <c r="J2734" s="191">
        <v>40553</v>
      </c>
      <c r="K2734" s="195" t="s">
        <v>1245</v>
      </c>
      <c r="L2734" s="195" t="s">
        <v>74</v>
      </c>
    </row>
    <row r="2735" spans="1:12">
      <c r="A2735" s="186" t="str">
        <f>B2735&amp;"_"&amp;COUNTIF($B$2:B2735,B2735)</f>
        <v>3570_1</v>
      </c>
      <c r="B2735" s="195">
        <v>3570</v>
      </c>
      <c r="F2735" s="189">
        <v>20</v>
      </c>
      <c r="G2735" s="197" t="s">
        <v>1243</v>
      </c>
    </row>
    <row r="2736" spans="1:12">
      <c r="A2736" s="186" t="str">
        <f>B2736&amp;"_"&amp;COUNTIF($B$2:B2736,B2736)</f>
        <v>3570_2</v>
      </c>
      <c r="B2736" s="195">
        <v>3570</v>
      </c>
      <c r="C2736" s="195">
        <v>47</v>
      </c>
      <c r="D2736" s="195">
        <v>3062057</v>
      </c>
      <c r="F2736" s="189">
        <v>10</v>
      </c>
      <c r="G2736" s="197" t="s">
        <v>1244</v>
      </c>
      <c r="H2736" s="195">
        <v>10</v>
      </c>
      <c r="I2736" s="200">
        <v>41870</v>
      </c>
      <c r="J2736" s="191">
        <v>40554</v>
      </c>
      <c r="K2736" s="195" t="s">
        <v>1245</v>
      </c>
      <c r="L2736" s="195" t="s">
        <v>74</v>
      </c>
    </row>
    <row r="2737" spans="1:12">
      <c r="A2737" s="186" t="str">
        <f>B2737&amp;"_"&amp;COUNTIF($B$2:B2737,B2737)</f>
        <v>3571_1</v>
      </c>
      <c r="B2737" s="195">
        <v>3571</v>
      </c>
      <c r="F2737" s="189">
        <v>20</v>
      </c>
      <c r="G2737" s="197" t="s">
        <v>1243</v>
      </c>
    </row>
    <row r="2738" spans="1:12">
      <c r="A2738" s="186" t="str">
        <f>B2738&amp;"_"&amp;COUNTIF($B$2:B2738,B2738)</f>
        <v>3571_2</v>
      </c>
      <c r="B2738" s="195">
        <v>3571</v>
      </c>
      <c r="C2738" s="195">
        <v>47</v>
      </c>
      <c r="D2738" s="195">
        <v>3062057</v>
      </c>
      <c r="F2738" s="189">
        <v>10</v>
      </c>
      <c r="G2738" s="197" t="s">
        <v>1244</v>
      </c>
      <c r="H2738" s="195">
        <v>10</v>
      </c>
      <c r="I2738" s="200">
        <v>41870</v>
      </c>
      <c r="J2738" s="191">
        <v>40555</v>
      </c>
      <c r="K2738" s="195" t="s">
        <v>1245</v>
      </c>
      <c r="L2738" s="195" t="s">
        <v>74</v>
      </c>
    </row>
    <row r="2739" spans="1:12">
      <c r="A2739" s="186" t="str">
        <f>B2739&amp;"_"&amp;COUNTIF($B$2:B2739,B2739)</f>
        <v>3572_1</v>
      </c>
      <c r="B2739" s="195">
        <v>3572</v>
      </c>
      <c r="F2739" s="189">
        <v>20</v>
      </c>
      <c r="G2739" s="197" t="s">
        <v>1243</v>
      </c>
    </row>
    <row r="2740" spans="1:12">
      <c r="A2740" s="186" t="str">
        <f>B2740&amp;"_"&amp;COUNTIF($B$2:B2740,B2740)</f>
        <v>3572_2</v>
      </c>
      <c r="B2740" s="195">
        <v>3572</v>
      </c>
      <c r="C2740" s="195">
        <v>47</v>
      </c>
      <c r="D2740" s="195">
        <v>3062057</v>
      </c>
      <c r="F2740" s="189">
        <v>10</v>
      </c>
      <c r="G2740" s="197" t="s">
        <v>1244</v>
      </c>
      <c r="H2740" s="195">
        <v>10</v>
      </c>
      <c r="I2740" s="200">
        <v>41870</v>
      </c>
      <c r="J2740" s="191">
        <v>40556</v>
      </c>
      <c r="K2740" s="195" t="s">
        <v>1245</v>
      </c>
      <c r="L2740" s="195" t="s">
        <v>74</v>
      </c>
    </row>
    <row r="2741" spans="1:12">
      <c r="A2741" s="186" t="str">
        <f>B2741&amp;"_"&amp;COUNTIF($B$2:B2741,B2741)</f>
        <v>3573_1</v>
      </c>
      <c r="B2741" s="195">
        <v>3573</v>
      </c>
      <c r="F2741" s="189">
        <v>20</v>
      </c>
      <c r="G2741" s="197" t="s">
        <v>1243</v>
      </c>
    </row>
    <row r="2742" spans="1:12">
      <c r="A2742" s="186" t="str">
        <f>B2742&amp;"_"&amp;COUNTIF($B$2:B2742,B2742)</f>
        <v>3573_2</v>
      </c>
      <c r="B2742" s="195">
        <v>3573</v>
      </c>
      <c r="C2742" s="195">
        <v>47</v>
      </c>
      <c r="D2742" s="195">
        <v>3062057</v>
      </c>
      <c r="F2742" s="189">
        <v>10</v>
      </c>
      <c r="G2742" s="197" t="s">
        <v>1244</v>
      </c>
      <c r="H2742" s="195">
        <v>10</v>
      </c>
      <c r="I2742" s="200">
        <v>41870</v>
      </c>
      <c r="J2742" s="191">
        <v>40557</v>
      </c>
      <c r="K2742" s="195" t="s">
        <v>1245</v>
      </c>
      <c r="L2742" s="195" t="s">
        <v>74</v>
      </c>
    </row>
    <row r="2743" spans="1:12">
      <c r="A2743" s="186" t="str">
        <f>B2743&amp;"_"&amp;COUNTIF($B$2:B2743,B2743)</f>
        <v>3574_1</v>
      </c>
      <c r="B2743" s="195">
        <v>3574</v>
      </c>
      <c r="F2743" s="189">
        <v>20</v>
      </c>
      <c r="G2743" s="197" t="s">
        <v>1243</v>
      </c>
    </row>
    <row r="2744" spans="1:12">
      <c r="A2744" s="186" t="str">
        <f>B2744&amp;"_"&amp;COUNTIF($B$2:B2744,B2744)</f>
        <v>3574_2</v>
      </c>
      <c r="B2744" s="195">
        <v>3574</v>
      </c>
      <c r="C2744" s="195">
        <v>47</v>
      </c>
      <c r="D2744" s="195">
        <v>3062057</v>
      </c>
      <c r="F2744" s="189">
        <v>10</v>
      </c>
      <c r="G2744" s="197" t="s">
        <v>1244</v>
      </c>
      <c r="H2744" s="195">
        <v>10</v>
      </c>
      <c r="I2744" s="200">
        <v>41870</v>
      </c>
      <c r="J2744" s="191">
        <v>40560</v>
      </c>
      <c r="K2744" s="195" t="s">
        <v>1245</v>
      </c>
      <c r="L2744" s="195" t="s">
        <v>74</v>
      </c>
    </row>
    <row r="2745" spans="1:12">
      <c r="A2745" s="186" t="str">
        <f>B2745&amp;"_"&amp;COUNTIF($B$2:B2745,B2745)</f>
        <v>3575_1</v>
      </c>
      <c r="B2745" s="195">
        <v>3575</v>
      </c>
      <c r="F2745" s="189">
        <v>20</v>
      </c>
      <c r="G2745" s="197" t="s">
        <v>1243</v>
      </c>
    </row>
    <row r="2746" spans="1:12">
      <c r="A2746" s="186" t="str">
        <f>B2746&amp;"_"&amp;COUNTIF($B$2:B2746,B2746)</f>
        <v>3575_2</v>
      </c>
      <c r="B2746" s="195">
        <v>3575</v>
      </c>
      <c r="C2746" s="195">
        <v>47</v>
      </c>
      <c r="D2746" s="195">
        <v>3062057</v>
      </c>
      <c r="F2746" s="189">
        <v>10</v>
      </c>
      <c r="G2746" s="197" t="s">
        <v>1244</v>
      </c>
      <c r="H2746" s="195">
        <v>10</v>
      </c>
      <c r="I2746" s="200">
        <v>41870</v>
      </c>
      <c r="J2746" s="191">
        <v>40561</v>
      </c>
      <c r="K2746" s="195" t="s">
        <v>1245</v>
      </c>
      <c r="L2746" s="195" t="s">
        <v>74</v>
      </c>
    </row>
    <row r="2747" spans="1:12">
      <c r="A2747" s="186" t="str">
        <f>B2747&amp;"_"&amp;COUNTIF($B$2:B2747,B2747)</f>
        <v>3576_1</v>
      </c>
      <c r="B2747" s="195">
        <v>3576</v>
      </c>
      <c r="F2747" s="189">
        <v>20</v>
      </c>
      <c r="G2747" s="197" t="s">
        <v>1243</v>
      </c>
    </row>
    <row r="2748" spans="1:12">
      <c r="A2748" s="186" t="str">
        <f>B2748&amp;"_"&amp;COUNTIF($B$2:B2748,B2748)</f>
        <v>3576_2</v>
      </c>
      <c r="B2748" s="195">
        <v>3576</v>
      </c>
      <c r="C2748" s="195">
        <v>47</v>
      </c>
      <c r="D2748" s="195">
        <v>3062057</v>
      </c>
      <c r="F2748" s="189">
        <v>10</v>
      </c>
      <c r="G2748" s="197" t="s">
        <v>1244</v>
      </c>
      <c r="H2748" s="195">
        <v>10</v>
      </c>
      <c r="I2748" s="200">
        <v>41870</v>
      </c>
      <c r="J2748" s="191">
        <v>40562</v>
      </c>
      <c r="K2748" s="195" t="s">
        <v>1245</v>
      </c>
      <c r="L2748" s="195" t="s">
        <v>74</v>
      </c>
    </row>
    <row r="2749" spans="1:12">
      <c r="A2749" s="186" t="str">
        <f>B2749&amp;"_"&amp;COUNTIF($B$2:B2749,B2749)</f>
        <v>3577_1</v>
      </c>
      <c r="B2749" s="195">
        <v>3577</v>
      </c>
      <c r="F2749" s="189">
        <v>20</v>
      </c>
      <c r="G2749" s="197" t="s">
        <v>1243</v>
      </c>
    </row>
    <row r="2750" spans="1:12">
      <c r="A2750" s="186" t="str">
        <f>B2750&amp;"_"&amp;COUNTIF($B$2:B2750,B2750)</f>
        <v>3577_2</v>
      </c>
      <c r="B2750" s="195">
        <v>3577</v>
      </c>
      <c r="C2750" s="195">
        <v>47</v>
      </c>
      <c r="D2750" s="195">
        <v>3062057</v>
      </c>
      <c r="F2750" s="189">
        <v>10</v>
      </c>
      <c r="G2750" s="197" t="s">
        <v>1244</v>
      </c>
      <c r="H2750" s="195">
        <v>10</v>
      </c>
      <c r="I2750" s="200">
        <v>41870</v>
      </c>
      <c r="J2750" s="191">
        <v>40563</v>
      </c>
      <c r="K2750" s="195" t="s">
        <v>1245</v>
      </c>
      <c r="L2750" s="195" t="s">
        <v>74</v>
      </c>
    </row>
    <row r="2751" spans="1:12">
      <c r="A2751" s="186" t="str">
        <f>B2751&amp;"_"&amp;COUNTIF($B$2:B2751,B2751)</f>
        <v>3578_1</v>
      </c>
      <c r="B2751" s="195">
        <v>3578</v>
      </c>
      <c r="F2751" s="189">
        <v>33</v>
      </c>
      <c r="G2751" s="197" t="s">
        <v>866</v>
      </c>
    </row>
    <row r="2752" spans="1:12">
      <c r="A2752" s="186" t="str">
        <f>B2752&amp;"_"&amp;COUNTIF($B$2:B2752,B2752)</f>
        <v>3578_2</v>
      </c>
      <c r="B2752" s="195">
        <v>3578</v>
      </c>
      <c r="C2752" s="195">
        <v>26</v>
      </c>
      <c r="D2752" s="195" t="s">
        <v>863</v>
      </c>
      <c r="F2752" s="189">
        <v>22</v>
      </c>
      <c r="G2752" s="197" t="s">
        <v>867</v>
      </c>
      <c r="J2752" s="191">
        <v>40543</v>
      </c>
      <c r="K2752" s="195" t="s">
        <v>27</v>
      </c>
    </row>
    <row r="2753" spans="1:12">
      <c r="A2753" s="186" t="str">
        <f>B2753&amp;"_"&amp;COUNTIF($B$2:B2753,B2753)</f>
        <v>3579_1</v>
      </c>
      <c r="B2753" s="195">
        <v>3579</v>
      </c>
      <c r="F2753" s="189">
        <v>1</v>
      </c>
      <c r="G2753" s="197" t="s">
        <v>1247</v>
      </c>
    </row>
    <row r="2754" spans="1:12">
      <c r="A2754" s="186" t="str">
        <f>B2754&amp;"_"&amp;COUNTIF($B$2:B2754,B2754)</f>
        <v>3579_2</v>
      </c>
      <c r="B2754" s="195">
        <v>3579</v>
      </c>
      <c r="C2754" s="195">
        <v>26</v>
      </c>
      <c r="D2754" s="195">
        <v>17154</v>
      </c>
      <c r="F2754" s="189">
        <v>1</v>
      </c>
      <c r="G2754" s="197" t="s">
        <v>1248</v>
      </c>
      <c r="J2754" s="191">
        <v>40543</v>
      </c>
      <c r="K2754" s="195" t="s">
        <v>27</v>
      </c>
    </row>
    <row r="2755" spans="1:12">
      <c r="A2755" s="186" t="str">
        <f>B2755&amp;"_"&amp;COUNTIF($B$2:B2755,B2755)</f>
        <v>3580_1</v>
      </c>
      <c r="B2755" s="195">
        <v>3580</v>
      </c>
      <c r="D2755" s="195" t="s">
        <v>1249</v>
      </c>
      <c r="F2755" s="189">
        <v>1</v>
      </c>
      <c r="G2755" s="197" t="s">
        <v>1250</v>
      </c>
      <c r="H2755" s="195">
        <v>1</v>
      </c>
      <c r="J2755" s="191">
        <v>40543</v>
      </c>
      <c r="K2755" s="195" t="s">
        <v>789</v>
      </c>
      <c r="L2755" s="195" t="s">
        <v>74</v>
      </c>
    </row>
    <row r="2756" spans="1:12">
      <c r="A2756" s="186" t="str">
        <f>B2756&amp;"_"&amp;COUNTIF($B$2:B2756,B2756)</f>
        <v>3581_1</v>
      </c>
      <c r="B2756" s="195">
        <v>3581</v>
      </c>
      <c r="E2756" s="187" t="s">
        <v>39</v>
      </c>
      <c r="F2756" s="189">
        <v>8</v>
      </c>
      <c r="G2756" s="190" t="s">
        <v>939</v>
      </c>
    </row>
    <row r="2757" spans="1:12">
      <c r="A2757" s="186" t="str">
        <f>B2757&amp;"_"&amp;COUNTIF($B$2:B2757,B2757)</f>
        <v>3581_2</v>
      </c>
      <c r="B2757" s="195">
        <v>3581</v>
      </c>
      <c r="E2757" s="187" t="s">
        <v>41</v>
      </c>
      <c r="F2757" s="189">
        <v>8</v>
      </c>
      <c r="G2757" s="190" t="s">
        <v>940</v>
      </c>
    </row>
    <row r="2758" spans="1:12">
      <c r="A2758" s="186" t="str">
        <f>B2758&amp;"_"&amp;COUNTIF($B$2:B2758,B2758)</f>
        <v>3581_3</v>
      </c>
      <c r="B2758" s="195">
        <v>3581</v>
      </c>
      <c r="E2758" s="187" t="s">
        <v>19</v>
      </c>
      <c r="F2758" s="189">
        <v>8</v>
      </c>
      <c r="G2758" s="190" t="s">
        <v>941</v>
      </c>
    </row>
    <row r="2759" spans="1:12">
      <c r="A2759" s="186" t="str">
        <f>B2759&amp;"_"&amp;COUNTIF($B$2:B2759,B2759)</f>
        <v>3581_4</v>
      </c>
      <c r="B2759" s="195">
        <v>3581</v>
      </c>
      <c r="C2759" s="195">
        <v>1</v>
      </c>
      <c r="D2759" s="195">
        <v>540034404</v>
      </c>
      <c r="E2759" s="187" t="s">
        <v>22</v>
      </c>
      <c r="F2759" s="189">
        <v>8</v>
      </c>
      <c r="G2759" s="190" t="s">
        <v>942</v>
      </c>
      <c r="H2759" s="195">
        <v>8</v>
      </c>
      <c r="J2759" s="191">
        <v>40547</v>
      </c>
      <c r="K2759" s="195" t="s">
        <v>27</v>
      </c>
    </row>
    <row r="2760" spans="1:12">
      <c r="A2760" s="186" t="str">
        <f>B2760&amp;"_"&amp;COUNTIF($B$2:B2760,B2760)</f>
        <v>3582_1</v>
      </c>
      <c r="B2760" s="195">
        <v>3582</v>
      </c>
      <c r="E2760" s="187" t="s">
        <v>39</v>
      </c>
      <c r="F2760" s="189">
        <v>8</v>
      </c>
      <c r="G2760" s="190" t="s">
        <v>939</v>
      </c>
    </row>
    <row r="2761" spans="1:12">
      <c r="A2761" s="186" t="str">
        <f>B2761&amp;"_"&amp;COUNTIF($B$2:B2761,B2761)</f>
        <v>3582_2</v>
      </c>
      <c r="B2761" s="195">
        <v>3582</v>
      </c>
      <c r="E2761" s="187" t="s">
        <v>41</v>
      </c>
      <c r="F2761" s="189">
        <v>8</v>
      </c>
      <c r="G2761" s="190" t="s">
        <v>940</v>
      </c>
    </row>
    <row r="2762" spans="1:12">
      <c r="A2762" s="186" t="str">
        <f>B2762&amp;"_"&amp;COUNTIF($B$2:B2762,B2762)</f>
        <v>3582_3</v>
      </c>
      <c r="B2762" s="195">
        <v>3582</v>
      </c>
      <c r="E2762" s="187" t="s">
        <v>19</v>
      </c>
      <c r="F2762" s="189">
        <v>8</v>
      </c>
      <c r="G2762" s="190" t="s">
        <v>941</v>
      </c>
    </row>
    <row r="2763" spans="1:12">
      <c r="A2763" s="186" t="str">
        <f>B2763&amp;"_"&amp;COUNTIF($B$2:B2763,B2763)</f>
        <v>3582_4</v>
      </c>
      <c r="B2763" s="195">
        <v>3582</v>
      </c>
      <c r="C2763" s="195">
        <v>1</v>
      </c>
      <c r="D2763" s="195">
        <v>540034404</v>
      </c>
      <c r="E2763" s="187" t="s">
        <v>22</v>
      </c>
      <c r="F2763" s="189">
        <v>8</v>
      </c>
      <c r="G2763" s="190" t="s">
        <v>942</v>
      </c>
      <c r="H2763" s="195">
        <v>8</v>
      </c>
      <c r="J2763" s="191">
        <v>40550</v>
      </c>
      <c r="K2763" s="195" t="s">
        <v>27</v>
      </c>
    </row>
    <row r="2764" spans="1:12">
      <c r="A2764" s="186" t="str">
        <f>B2764&amp;"_"&amp;COUNTIF($B$2:B2764,B2764)</f>
        <v>3583_1</v>
      </c>
      <c r="B2764" s="195">
        <v>3583</v>
      </c>
      <c r="F2764" s="189">
        <v>12</v>
      </c>
      <c r="G2764" s="197" t="s">
        <v>359</v>
      </c>
      <c r="I2764" s="200"/>
    </row>
    <row r="2765" spans="1:12">
      <c r="A2765" s="186" t="str">
        <f>B2765&amp;"_"&amp;COUNTIF($B$2:B2765,B2765)</f>
        <v>3583_2</v>
      </c>
      <c r="B2765" s="195">
        <v>3583</v>
      </c>
      <c r="C2765" s="195">
        <v>7</v>
      </c>
      <c r="F2765" s="189">
        <v>0</v>
      </c>
      <c r="G2765" s="197" t="s">
        <v>358</v>
      </c>
      <c r="H2765" s="195">
        <v>1</v>
      </c>
      <c r="I2765" s="200"/>
      <c r="J2765" s="191">
        <v>40554</v>
      </c>
      <c r="K2765" s="195" t="s">
        <v>33</v>
      </c>
      <c r="L2765" s="195" t="s">
        <v>74</v>
      </c>
    </row>
    <row r="2766" spans="1:12">
      <c r="A2766" s="186" t="str">
        <f>B2766&amp;"_"&amp;COUNTIF($B$2:B2766,B2766)</f>
        <v>3584_1</v>
      </c>
      <c r="B2766" s="195">
        <v>3584</v>
      </c>
      <c r="C2766" s="195">
        <v>1</v>
      </c>
      <c r="D2766" s="195" t="s">
        <v>1251</v>
      </c>
      <c r="E2766" s="187" t="s">
        <v>64</v>
      </c>
      <c r="F2766" s="189">
        <v>48</v>
      </c>
      <c r="G2766" s="190" t="s">
        <v>65</v>
      </c>
      <c r="H2766" s="195">
        <v>1</v>
      </c>
      <c r="J2766" s="191">
        <v>40557</v>
      </c>
      <c r="K2766" s="195" t="s">
        <v>27</v>
      </c>
    </row>
    <row r="2767" spans="1:12">
      <c r="A2767" s="186" t="str">
        <f>B2767&amp;"_"&amp;COUNTIF($B$2:B2767,B2767)</f>
        <v>3585_1</v>
      </c>
      <c r="B2767" s="195">
        <v>3585</v>
      </c>
      <c r="C2767" s="195">
        <v>1</v>
      </c>
      <c r="D2767" s="195" t="s">
        <v>1252</v>
      </c>
      <c r="E2767" s="187" t="s">
        <v>62</v>
      </c>
      <c r="F2767" s="189">
        <v>820</v>
      </c>
      <c r="G2767" s="190" t="s">
        <v>63</v>
      </c>
      <c r="H2767" s="195">
        <v>5</v>
      </c>
      <c r="J2767" s="191">
        <v>40557</v>
      </c>
      <c r="K2767" s="195" t="s">
        <v>27</v>
      </c>
    </row>
    <row r="2768" spans="1:12">
      <c r="A2768" s="186" t="str">
        <f>B2768&amp;"_"&amp;COUNTIF($B$2:B2768,B2768)</f>
        <v>3586_1</v>
      </c>
      <c r="B2768" s="195">
        <v>3586</v>
      </c>
      <c r="F2768" s="189">
        <v>120</v>
      </c>
      <c r="G2768" s="197" t="s">
        <v>57</v>
      </c>
      <c r="H2768" s="195">
        <v>2</v>
      </c>
    </row>
    <row r="2769" spans="1:12">
      <c r="A2769" s="186" t="str">
        <f>B2769&amp;"_"&amp;COUNTIF($B$2:B2769,B2769)</f>
        <v>3586_2</v>
      </c>
      <c r="B2769" s="195">
        <v>3586</v>
      </c>
      <c r="C2769" s="195">
        <v>1</v>
      </c>
      <c r="D2769" s="195">
        <v>540031578</v>
      </c>
      <c r="F2769" s="189">
        <v>40</v>
      </c>
      <c r="G2769" s="197" t="s">
        <v>637</v>
      </c>
      <c r="H2769" s="195">
        <v>1</v>
      </c>
      <c r="J2769" s="191">
        <v>40557</v>
      </c>
      <c r="K2769" s="195" t="s">
        <v>27</v>
      </c>
    </row>
    <row r="2770" spans="1:12">
      <c r="A2770" s="186" t="str">
        <f>B2770&amp;"_"&amp;COUNTIF($B$2:B2770,B2770)</f>
        <v>3587_1</v>
      </c>
      <c r="B2770" s="195">
        <v>3587</v>
      </c>
      <c r="F2770" s="189">
        <v>12</v>
      </c>
      <c r="G2770" s="197" t="s">
        <v>359</v>
      </c>
      <c r="I2770" s="200"/>
    </row>
    <row r="2771" spans="1:12">
      <c r="A2771" s="186" t="str">
        <f>B2771&amp;"_"&amp;COUNTIF($B$2:B2771,B2771)</f>
        <v>3587_2</v>
      </c>
      <c r="B2771" s="195">
        <v>3587</v>
      </c>
      <c r="C2771" s="195">
        <v>7</v>
      </c>
      <c r="F2771" s="189">
        <v>0</v>
      </c>
      <c r="G2771" s="197" t="s">
        <v>358</v>
      </c>
      <c r="H2771" s="195">
        <v>1</v>
      </c>
      <c r="I2771" s="200"/>
      <c r="J2771" s="191">
        <v>40561</v>
      </c>
      <c r="K2771" s="195" t="s">
        <v>33</v>
      </c>
      <c r="L2771" s="195" t="s">
        <v>74</v>
      </c>
    </row>
    <row r="2772" spans="1:12">
      <c r="A2772" s="186" t="str">
        <f>B2772&amp;"_"&amp;COUNTIF($B$2:B2772,B2772)</f>
        <v>3588_1</v>
      </c>
      <c r="B2772" s="195">
        <v>3588</v>
      </c>
      <c r="C2772" s="195">
        <v>1</v>
      </c>
      <c r="D2772" s="195" t="s">
        <v>1251</v>
      </c>
      <c r="E2772" s="187" t="s">
        <v>64</v>
      </c>
      <c r="F2772" s="189">
        <v>144</v>
      </c>
      <c r="G2772" s="190" t="s">
        <v>65</v>
      </c>
      <c r="H2772" s="195">
        <v>3</v>
      </c>
      <c r="J2772" s="191">
        <v>40563</v>
      </c>
      <c r="K2772" s="195" t="s">
        <v>27</v>
      </c>
    </row>
    <row r="2773" spans="1:12">
      <c r="A2773" s="186" t="str">
        <f>B2773&amp;"_"&amp;COUNTIF($B$2:B2773,B2773)</f>
        <v>3589_1</v>
      </c>
      <c r="B2773" s="195">
        <v>3589</v>
      </c>
      <c r="C2773" s="195">
        <v>1</v>
      </c>
      <c r="D2773" s="195" t="s">
        <v>1033</v>
      </c>
      <c r="F2773" s="189">
        <v>2</v>
      </c>
      <c r="G2773" s="197" t="s">
        <v>59</v>
      </c>
      <c r="H2773" s="195">
        <v>2</v>
      </c>
      <c r="J2773" s="191">
        <v>40563</v>
      </c>
      <c r="K2773" s="195" t="s">
        <v>27</v>
      </c>
    </row>
    <row r="2774" spans="1:12">
      <c r="A2774" s="186" t="str">
        <f>B2774&amp;"_"&amp;COUNTIF($B$2:B2774,B2774)</f>
        <v>3590_1</v>
      </c>
      <c r="B2774" s="195">
        <v>3590</v>
      </c>
      <c r="C2774" s="195">
        <v>1</v>
      </c>
      <c r="D2774" s="195">
        <v>540034384</v>
      </c>
      <c r="F2774" s="189">
        <v>100</v>
      </c>
      <c r="G2774" s="197" t="s">
        <v>662</v>
      </c>
      <c r="H2774" s="195">
        <v>1</v>
      </c>
      <c r="J2774" s="191">
        <v>40563</v>
      </c>
      <c r="K2774" s="195" t="s">
        <v>27</v>
      </c>
    </row>
    <row r="2775" spans="1:12">
      <c r="A2775" s="186" t="str">
        <f>B2775&amp;"_"&amp;COUNTIF($B$2:B2775,B2775)</f>
        <v>3591_1</v>
      </c>
      <c r="B2775" s="195">
        <v>3591</v>
      </c>
      <c r="F2775" s="189">
        <v>12</v>
      </c>
      <c r="G2775" s="197" t="s">
        <v>359</v>
      </c>
      <c r="I2775" s="200"/>
    </row>
    <row r="2776" spans="1:12">
      <c r="A2776" s="186" t="str">
        <f>B2776&amp;"_"&amp;COUNTIF($B$2:B2776,B2776)</f>
        <v>3591_2</v>
      </c>
      <c r="B2776" s="195">
        <v>3591</v>
      </c>
      <c r="C2776" s="195">
        <v>7</v>
      </c>
      <c r="F2776" s="189">
        <v>0</v>
      </c>
      <c r="G2776" s="197" t="s">
        <v>358</v>
      </c>
      <c r="H2776" s="195">
        <v>1</v>
      </c>
      <c r="I2776" s="200"/>
      <c r="J2776" s="191">
        <v>40567</v>
      </c>
      <c r="K2776" s="195" t="s">
        <v>33</v>
      </c>
      <c r="L2776" s="195" t="s">
        <v>74</v>
      </c>
    </row>
    <row r="2777" spans="1:12">
      <c r="A2777" s="186" t="str">
        <f>B2777&amp;"_"&amp;COUNTIF($B$2:B2777,B2777)</f>
        <v>3592_1</v>
      </c>
      <c r="B2777" s="195">
        <v>3592</v>
      </c>
      <c r="C2777" s="195">
        <v>3</v>
      </c>
      <c r="D2777" s="195" t="s">
        <v>1253</v>
      </c>
      <c r="E2777" s="195" t="s">
        <v>71</v>
      </c>
      <c r="F2777" s="189">
        <v>300</v>
      </c>
      <c r="G2777" s="197" t="s">
        <v>72</v>
      </c>
      <c r="H2777" s="195">
        <v>1</v>
      </c>
      <c r="I2777" s="195">
        <v>2400</v>
      </c>
      <c r="J2777" s="191">
        <v>40567</v>
      </c>
      <c r="K2777" s="195" t="s">
        <v>73</v>
      </c>
      <c r="L2777" s="195" t="s">
        <v>74</v>
      </c>
    </row>
    <row r="2778" spans="1:12">
      <c r="A2778" s="186" t="str">
        <f>B2778&amp;"_"&amp;COUNTIF($B$2:B2778,B2778)</f>
        <v>3593_1</v>
      </c>
      <c r="B2778" s="195">
        <v>3593</v>
      </c>
      <c r="F2778" s="189">
        <v>20</v>
      </c>
      <c r="G2778" s="197" t="s">
        <v>1243</v>
      </c>
    </row>
    <row r="2779" spans="1:12">
      <c r="A2779" s="186" t="str">
        <f>B2779&amp;"_"&amp;COUNTIF($B$2:B2779,B2779)</f>
        <v>3593_2</v>
      </c>
      <c r="B2779" s="195">
        <v>3593</v>
      </c>
      <c r="C2779" s="195">
        <v>47</v>
      </c>
      <c r="D2779" s="195">
        <v>3062057</v>
      </c>
      <c r="F2779" s="189">
        <v>10</v>
      </c>
      <c r="G2779" s="197" t="s">
        <v>1244</v>
      </c>
      <c r="H2779" s="195">
        <v>10</v>
      </c>
      <c r="I2779" s="200">
        <v>41870</v>
      </c>
      <c r="J2779" s="191">
        <v>40568</v>
      </c>
      <c r="K2779" s="195" t="s">
        <v>1245</v>
      </c>
      <c r="L2779" s="195" t="s">
        <v>74</v>
      </c>
    </row>
    <row r="2780" spans="1:12">
      <c r="A2780" s="186" t="str">
        <f>B2780&amp;"_"&amp;COUNTIF($B$2:B2780,B2780)</f>
        <v>3594_1</v>
      </c>
      <c r="B2780" s="195">
        <v>3594</v>
      </c>
      <c r="F2780" s="189">
        <v>20</v>
      </c>
      <c r="G2780" s="197" t="s">
        <v>1243</v>
      </c>
    </row>
    <row r="2781" spans="1:12">
      <c r="A2781" s="186" t="str">
        <f>B2781&amp;"_"&amp;COUNTIF($B$2:B2781,B2781)</f>
        <v>3594_2</v>
      </c>
      <c r="B2781" s="195">
        <v>3594</v>
      </c>
      <c r="C2781" s="195">
        <v>47</v>
      </c>
      <c r="D2781" s="195">
        <v>3062057</v>
      </c>
      <c r="F2781" s="189">
        <v>10</v>
      </c>
      <c r="G2781" s="197" t="s">
        <v>1244</v>
      </c>
      <c r="H2781" s="195">
        <v>10</v>
      </c>
      <c r="I2781" s="200">
        <v>41870</v>
      </c>
      <c r="J2781" s="191">
        <v>40569</v>
      </c>
      <c r="K2781" s="195" t="s">
        <v>1245</v>
      </c>
      <c r="L2781" s="195" t="s">
        <v>74</v>
      </c>
    </row>
    <row r="2782" spans="1:12">
      <c r="A2782" s="186" t="str">
        <f>B2782&amp;"_"&amp;COUNTIF($B$2:B2782,B2782)</f>
        <v>3595_1</v>
      </c>
      <c r="B2782" s="195">
        <v>3595</v>
      </c>
      <c r="F2782" s="189">
        <v>20</v>
      </c>
      <c r="G2782" s="197" t="s">
        <v>1243</v>
      </c>
    </row>
    <row r="2783" spans="1:12">
      <c r="A2783" s="186" t="str">
        <f>B2783&amp;"_"&amp;COUNTIF($B$2:B2783,B2783)</f>
        <v>3595_2</v>
      </c>
      <c r="B2783" s="195">
        <v>3595</v>
      </c>
      <c r="C2783" s="195">
        <v>47</v>
      </c>
      <c r="D2783" s="195">
        <v>3062057</v>
      </c>
      <c r="F2783" s="189">
        <v>10</v>
      </c>
      <c r="G2783" s="197" t="s">
        <v>1244</v>
      </c>
      <c r="H2783" s="195">
        <v>10</v>
      </c>
      <c r="I2783" s="200">
        <v>41870</v>
      </c>
      <c r="J2783" s="191">
        <v>40570</v>
      </c>
      <c r="K2783" s="195" t="s">
        <v>1245</v>
      </c>
      <c r="L2783" s="195" t="s">
        <v>74</v>
      </c>
    </row>
    <row r="2784" spans="1:12">
      <c r="A2784" s="186" t="str">
        <f>B2784&amp;"_"&amp;COUNTIF($B$2:B2784,B2784)</f>
        <v>3596_1</v>
      </c>
      <c r="B2784" s="195">
        <v>3596</v>
      </c>
      <c r="F2784" s="189">
        <v>20</v>
      </c>
      <c r="G2784" s="197" t="s">
        <v>1243</v>
      </c>
    </row>
    <row r="2785" spans="1:12">
      <c r="A2785" s="186" t="str">
        <f>B2785&amp;"_"&amp;COUNTIF($B$2:B2785,B2785)</f>
        <v>3596_2</v>
      </c>
      <c r="B2785" s="195">
        <v>3596</v>
      </c>
      <c r="C2785" s="195">
        <v>47</v>
      </c>
      <c r="D2785" s="195">
        <v>3062057</v>
      </c>
      <c r="F2785" s="189">
        <v>10</v>
      </c>
      <c r="G2785" s="197" t="s">
        <v>1244</v>
      </c>
      <c r="H2785" s="195">
        <v>10</v>
      </c>
      <c r="I2785" s="200">
        <v>41870</v>
      </c>
      <c r="J2785" s="191">
        <v>40574</v>
      </c>
      <c r="K2785" s="195" t="s">
        <v>1245</v>
      </c>
      <c r="L2785" s="195" t="s">
        <v>74</v>
      </c>
    </row>
    <row r="2786" spans="1:12">
      <c r="A2786" s="186" t="str">
        <f>B2786&amp;"_"&amp;COUNTIF($B$2:B2786,B2786)</f>
        <v>3597_1</v>
      </c>
      <c r="B2786" s="195">
        <v>3597</v>
      </c>
      <c r="F2786" s="189">
        <v>10</v>
      </c>
      <c r="G2786" s="197" t="s">
        <v>1254</v>
      </c>
    </row>
    <row r="2787" spans="1:12">
      <c r="A2787" s="186" t="str">
        <f>B2787&amp;"_"&amp;COUNTIF($B$2:B2787,B2787)</f>
        <v>3597_2</v>
      </c>
      <c r="B2787" s="195">
        <v>3597</v>
      </c>
      <c r="F2787" s="189">
        <v>5</v>
      </c>
      <c r="G2787" s="197" t="s">
        <v>1255</v>
      </c>
    </row>
    <row r="2788" spans="1:12">
      <c r="A2788" s="186" t="str">
        <f>B2788&amp;"_"&amp;COUNTIF($B$2:B2788,B2788)</f>
        <v>3597_3</v>
      </c>
      <c r="B2788" s="195">
        <v>3597</v>
      </c>
      <c r="F2788" s="189">
        <v>5</v>
      </c>
      <c r="G2788" s="197" t="s">
        <v>1256</v>
      </c>
    </row>
    <row r="2789" spans="1:12">
      <c r="A2789" s="186" t="str">
        <f>B2789&amp;"_"&amp;COUNTIF($B$2:B2789,B2789)</f>
        <v>3597_4</v>
      </c>
      <c r="B2789" s="195">
        <v>3597</v>
      </c>
      <c r="C2789" s="195">
        <v>47</v>
      </c>
      <c r="D2789" s="195">
        <v>3062057</v>
      </c>
      <c r="F2789" s="189">
        <v>10</v>
      </c>
      <c r="G2789" s="197" t="s">
        <v>1257</v>
      </c>
      <c r="H2789" s="195">
        <v>10</v>
      </c>
      <c r="I2789" s="200">
        <v>44870</v>
      </c>
      <c r="J2789" s="191">
        <v>40575</v>
      </c>
      <c r="K2789" s="195" t="s">
        <v>1245</v>
      </c>
      <c r="L2789" s="195" t="s">
        <v>74</v>
      </c>
    </row>
    <row r="2790" spans="1:12">
      <c r="A2790" s="186" t="str">
        <f>B2790&amp;"_"&amp;COUNTIF($B$2:B2790,B2790)</f>
        <v>3598_1</v>
      </c>
      <c r="B2790" s="195">
        <v>3598</v>
      </c>
      <c r="F2790" s="189">
        <v>20</v>
      </c>
      <c r="G2790" s="197" t="s">
        <v>1243</v>
      </c>
    </row>
    <row r="2791" spans="1:12">
      <c r="A2791" s="186" t="str">
        <f>B2791&amp;"_"&amp;COUNTIF($B$2:B2791,B2791)</f>
        <v>3598_2</v>
      </c>
      <c r="B2791" s="195">
        <v>3598</v>
      </c>
      <c r="C2791" s="195">
        <v>47</v>
      </c>
      <c r="D2791" s="195">
        <v>3062057</v>
      </c>
      <c r="F2791" s="189">
        <v>10</v>
      </c>
      <c r="G2791" s="197" t="s">
        <v>1244</v>
      </c>
      <c r="H2791" s="195">
        <v>10</v>
      </c>
      <c r="I2791" s="200">
        <v>41870</v>
      </c>
      <c r="J2791" s="191">
        <v>40576</v>
      </c>
      <c r="K2791" s="195" t="s">
        <v>1245</v>
      </c>
      <c r="L2791" s="195" t="s">
        <v>74</v>
      </c>
    </row>
    <row r="2792" spans="1:12">
      <c r="A2792" s="186" t="str">
        <f>B2792&amp;"_"&amp;COUNTIF($B$2:B2792,B2792)</f>
        <v>3599_1</v>
      </c>
      <c r="B2792" s="195">
        <v>3599</v>
      </c>
      <c r="F2792" s="189">
        <v>20</v>
      </c>
      <c r="G2792" s="197" t="s">
        <v>1243</v>
      </c>
    </row>
    <row r="2793" spans="1:12">
      <c r="A2793" s="186" t="str">
        <f>B2793&amp;"_"&amp;COUNTIF($B$2:B2793,B2793)</f>
        <v>3599_2</v>
      </c>
      <c r="B2793" s="195">
        <v>3599</v>
      </c>
      <c r="C2793" s="195">
        <v>47</v>
      </c>
      <c r="D2793" s="195">
        <v>3062057</v>
      </c>
      <c r="F2793" s="189">
        <v>10</v>
      </c>
      <c r="G2793" s="197" t="s">
        <v>1244</v>
      </c>
      <c r="H2793" s="195">
        <v>10</v>
      </c>
      <c r="I2793" s="200">
        <v>41870</v>
      </c>
      <c r="J2793" s="191">
        <v>40577</v>
      </c>
      <c r="K2793" s="195" t="s">
        <v>1245</v>
      </c>
      <c r="L2793" s="195" t="s">
        <v>74</v>
      </c>
    </row>
    <row r="2794" spans="1:12">
      <c r="A2794" s="186" t="str">
        <f>B2794&amp;"_"&amp;COUNTIF($B$2:B2794,B2794)</f>
        <v>3600_1</v>
      </c>
      <c r="B2794" s="195">
        <v>3600</v>
      </c>
      <c r="F2794" s="189">
        <v>1</v>
      </c>
      <c r="G2794" s="197" t="s">
        <v>824</v>
      </c>
    </row>
    <row r="2795" spans="1:12">
      <c r="A2795" s="186" t="str">
        <f>B2795&amp;"_"&amp;COUNTIF($B$2:B2795,B2795)</f>
        <v>3600_2</v>
      </c>
      <c r="B2795" s="195">
        <v>3600</v>
      </c>
      <c r="F2795" s="189">
        <v>1</v>
      </c>
      <c r="G2795" s="197" t="s">
        <v>825</v>
      </c>
    </row>
    <row r="2796" spans="1:12">
      <c r="A2796" s="186" t="str">
        <f>B2796&amp;"_"&amp;COUNTIF($B$2:B2796,B2796)</f>
        <v>3600_3</v>
      </c>
      <c r="B2796" s="195">
        <v>3600</v>
      </c>
      <c r="F2796" s="189">
        <v>1</v>
      </c>
      <c r="G2796" s="197" t="s">
        <v>826</v>
      </c>
    </row>
    <row r="2797" spans="1:12">
      <c r="A2797" s="186" t="str">
        <f>B2797&amp;"_"&amp;COUNTIF($B$2:B2797,B2797)</f>
        <v>3600_4</v>
      </c>
      <c r="B2797" s="195">
        <v>3600</v>
      </c>
      <c r="F2797" s="189">
        <v>4</v>
      </c>
      <c r="G2797" s="197" t="s">
        <v>827</v>
      </c>
    </row>
    <row r="2798" spans="1:12">
      <c r="A2798" s="186" t="str">
        <f>B2798&amp;"_"&amp;COUNTIF($B$2:B2798,B2798)</f>
        <v>3600_5</v>
      </c>
      <c r="B2798" s="195">
        <v>3600</v>
      </c>
      <c r="C2798" s="195">
        <v>18</v>
      </c>
      <c r="D2798" s="195" t="s">
        <v>1258</v>
      </c>
      <c r="F2798" s="189">
        <v>1</v>
      </c>
      <c r="G2798" s="197" t="s">
        <v>828</v>
      </c>
      <c r="J2798" s="191">
        <v>40571</v>
      </c>
      <c r="K2798" s="195" t="s">
        <v>27</v>
      </c>
    </row>
    <row r="2799" spans="1:12">
      <c r="A2799" s="186" t="str">
        <f>B2799&amp;"_"&amp;COUNTIF($B$2:B2799,B2799)</f>
        <v>3601_1</v>
      </c>
      <c r="B2799" s="195">
        <v>3601</v>
      </c>
      <c r="F2799" s="189">
        <v>20</v>
      </c>
      <c r="G2799" s="197" t="s">
        <v>854</v>
      </c>
    </row>
    <row r="2800" spans="1:12">
      <c r="A2800" s="186" t="str">
        <f>B2800&amp;"_"&amp;COUNTIF($B$2:B2800,B2800)</f>
        <v>3601_2</v>
      </c>
      <c r="B2800" s="195">
        <v>3601</v>
      </c>
      <c r="F2800" s="189">
        <v>26</v>
      </c>
      <c r="G2800" s="197" t="s">
        <v>855</v>
      </c>
    </row>
    <row r="2801" spans="1:11">
      <c r="A2801" s="186" t="str">
        <f>B2801&amp;"_"&amp;COUNTIF($B$2:B2801,B2801)</f>
        <v>3601_3</v>
      </c>
      <c r="B2801" s="195">
        <v>3601</v>
      </c>
      <c r="F2801" s="189">
        <v>7</v>
      </c>
      <c r="G2801" s="197" t="s">
        <v>995</v>
      </c>
    </row>
    <row r="2802" spans="1:11">
      <c r="A2802" s="186" t="str">
        <f>B2802&amp;"_"&amp;COUNTIF($B$2:B2802,B2802)</f>
        <v>3601_4</v>
      </c>
      <c r="B2802" s="195">
        <v>3601</v>
      </c>
      <c r="F2802" s="189">
        <v>200</v>
      </c>
      <c r="G2802" s="197" t="s">
        <v>856</v>
      </c>
    </row>
    <row r="2803" spans="1:11">
      <c r="A2803" s="186" t="str">
        <f>B2803&amp;"_"&amp;COUNTIF($B$2:B2803,B2803)</f>
        <v>3601_5</v>
      </c>
      <c r="B2803" s="195">
        <v>3601</v>
      </c>
      <c r="F2803" s="189">
        <v>216</v>
      </c>
      <c r="G2803" s="197" t="s">
        <v>829</v>
      </c>
    </row>
    <row r="2804" spans="1:11">
      <c r="A2804" s="186" t="str">
        <f>B2804&amp;"_"&amp;COUNTIF($B$2:B2804,B2804)</f>
        <v>3601_6</v>
      </c>
      <c r="B2804" s="195">
        <v>3601</v>
      </c>
      <c r="F2804" s="189">
        <v>22</v>
      </c>
      <c r="G2804" s="197" t="s">
        <v>830</v>
      </c>
    </row>
    <row r="2805" spans="1:11">
      <c r="A2805" s="186" t="str">
        <f>B2805&amp;"_"&amp;COUNTIF($B$2:B2805,B2805)</f>
        <v>3601_7</v>
      </c>
      <c r="B2805" s="195">
        <v>3601</v>
      </c>
      <c r="F2805" s="189">
        <v>60</v>
      </c>
      <c r="G2805" s="197" t="s">
        <v>831</v>
      </c>
    </row>
    <row r="2806" spans="1:11">
      <c r="A2806" s="186" t="str">
        <f>B2806&amp;"_"&amp;COUNTIF($B$2:B2806,B2806)</f>
        <v>3601_8</v>
      </c>
      <c r="B2806" s="195">
        <v>3601</v>
      </c>
      <c r="F2806" s="189">
        <v>145</v>
      </c>
      <c r="G2806" s="197" t="s">
        <v>832</v>
      </c>
    </row>
    <row r="2807" spans="1:11">
      <c r="A2807" s="186" t="str">
        <f>B2807&amp;"_"&amp;COUNTIF($B$2:B2807,B2807)</f>
        <v>3601_9</v>
      </c>
      <c r="B2807" s="195">
        <v>3601</v>
      </c>
      <c r="F2807" s="189">
        <v>50</v>
      </c>
      <c r="G2807" s="197" t="s">
        <v>833</v>
      </c>
    </row>
    <row r="2808" spans="1:11">
      <c r="A2808" s="186" t="str">
        <f>B2808&amp;"_"&amp;COUNTIF($B$2:B2808,B2808)</f>
        <v>3601_10</v>
      </c>
      <c r="B2808" s="195">
        <v>3601</v>
      </c>
      <c r="F2808" s="189">
        <v>10</v>
      </c>
      <c r="G2808" s="197" t="s">
        <v>834</v>
      </c>
    </row>
    <row r="2809" spans="1:11">
      <c r="A2809" s="186" t="str">
        <f>B2809&amp;"_"&amp;COUNTIF($B$2:B2809,B2809)</f>
        <v>3601_11</v>
      </c>
      <c r="B2809" s="195">
        <v>3601</v>
      </c>
      <c r="F2809" s="189">
        <v>80</v>
      </c>
      <c r="G2809" s="197" t="s">
        <v>835</v>
      </c>
    </row>
    <row r="2810" spans="1:11">
      <c r="A2810" s="186" t="str">
        <f>B2810&amp;"_"&amp;COUNTIF($B$2:B2810,B2810)</f>
        <v>3601_12</v>
      </c>
      <c r="B2810" s="195">
        <v>3601</v>
      </c>
      <c r="C2810" s="195">
        <v>18</v>
      </c>
      <c r="D2810" s="195" t="s">
        <v>1258</v>
      </c>
      <c r="F2810" s="189">
        <v>10</v>
      </c>
      <c r="G2810" s="197" t="s">
        <v>837</v>
      </c>
      <c r="J2810" s="191">
        <v>40571</v>
      </c>
      <c r="K2810" s="195" t="s">
        <v>27</v>
      </c>
    </row>
    <row r="2811" spans="1:11">
      <c r="A2811" s="186" t="str">
        <f>B2811&amp;"_"&amp;COUNTIF($B$2:B2811,B2811)</f>
        <v>3602_1</v>
      </c>
      <c r="B2811" s="195">
        <v>3602</v>
      </c>
      <c r="F2811" s="189">
        <v>76</v>
      </c>
      <c r="G2811" s="197" t="s">
        <v>866</v>
      </c>
    </row>
    <row r="2812" spans="1:11">
      <c r="A2812" s="186" t="str">
        <f>B2812&amp;"_"&amp;COUNTIF($B$2:B2812,B2812)</f>
        <v>3602_2</v>
      </c>
      <c r="B2812" s="195">
        <v>3602</v>
      </c>
      <c r="C2812" s="195">
        <v>26</v>
      </c>
      <c r="D2812" s="195" t="s">
        <v>863</v>
      </c>
      <c r="F2812" s="189">
        <v>46</v>
      </c>
      <c r="G2812" s="197" t="s">
        <v>867</v>
      </c>
      <c r="J2812" s="191">
        <v>40574</v>
      </c>
      <c r="K2812" s="195" t="s">
        <v>27</v>
      </c>
    </row>
    <row r="2813" spans="1:11">
      <c r="A2813" s="186" t="str">
        <f>B2813&amp;"_"&amp;COUNTIF($B$2:B2813,B2813)</f>
        <v>3603_1</v>
      </c>
      <c r="B2813" s="195">
        <v>3603</v>
      </c>
      <c r="F2813" s="189">
        <v>1</v>
      </c>
      <c r="G2813" s="197" t="s">
        <v>1259</v>
      </c>
    </row>
    <row r="2814" spans="1:11">
      <c r="A2814" s="186" t="str">
        <f>B2814&amp;"_"&amp;COUNTIF($B$2:B2814,B2814)</f>
        <v>3603_2</v>
      </c>
      <c r="B2814" s="195">
        <v>3603</v>
      </c>
      <c r="F2814" s="189">
        <v>1</v>
      </c>
      <c r="G2814" s="197" t="s">
        <v>1260</v>
      </c>
    </row>
    <row r="2815" spans="1:11">
      <c r="A2815" s="186" t="str">
        <f>B2815&amp;"_"&amp;COUNTIF($B$2:B2815,B2815)</f>
        <v>3603_3</v>
      </c>
      <c r="B2815" s="195">
        <v>3603</v>
      </c>
      <c r="F2815" s="189">
        <v>1</v>
      </c>
      <c r="G2815" s="197" t="s">
        <v>1261</v>
      </c>
    </row>
    <row r="2816" spans="1:11">
      <c r="A2816" s="186" t="str">
        <f>B2816&amp;"_"&amp;COUNTIF($B$2:B2816,B2816)</f>
        <v>3603_4</v>
      </c>
      <c r="B2816" s="195">
        <v>3603</v>
      </c>
      <c r="C2816" s="195">
        <v>26</v>
      </c>
      <c r="D2816" s="195">
        <v>17369</v>
      </c>
      <c r="F2816" s="189">
        <v>1</v>
      </c>
      <c r="G2816" s="197" t="s">
        <v>1262</v>
      </c>
      <c r="J2816" s="191">
        <v>40574</v>
      </c>
      <c r="K2816" s="195" t="s">
        <v>27</v>
      </c>
    </row>
    <row r="2817" spans="1:12">
      <c r="A2817" s="186" t="str">
        <f>B2817&amp;"_"&amp;COUNTIF($B$2:B2817,B2817)</f>
        <v>3604_1</v>
      </c>
      <c r="B2817" s="195">
        <v>3604</v>
      </c>
      <c r="C2817" s="195">
        <v>1</v>
      </c>
      <c r="D2817" s="195">
        <v>540034384</v>
      </c>
      <c r="F2817" s="189">
        <v>86</v>
      </c>
      <c r="G2817" s="197" t="s">
        <v>662</v>
      </c>
      <c r="H2817" s="195">
        <v>1</v>
      </c>
      <c r="J2817" s="191">
        <v>40576</v>
      </c>
      <c r="K2817" s="195" t="s">
        <v>27</v>
      </c>
    </row>
    <row r="2818" spans="1:12">
      <c r="A2818" s="186" t="str">
        <f>B2818&amp;"_"&amp;COUNTIF($B$2:B2818,B2818)</f>
        <v>3605_1</v>
      </c>
      <c r="B2818" s="195">
        <v>3605</v>
      </c>
      <c r="C2818" s="195">
        <v>1</v>
      </c>
      <c r="D2818" s="195" t="s">
        <v>1251</v>
      </c>
      <c r="E2818" s="187" t="s">
        <v>64</v>
      </c>
      <c r="F2818" s="189">
        <v>192</v>
      </c>
      <c r="G2818" s="190" t="s">
        <v>65</v>
      </c>
      <c r="H2818" s="195">
        <v>4</v>
      </c>
      <c r="J2818" s="191">
        <v>40576</v>
      </c>
      <c r="K2818" s="195" t="s">
        <v>27</v>
      </c>
    </row>
    <row r="2819" spans="1:12">
      <c r="A2819" s="186" t="str">
        <f>B2819&amp;"_"&amp;COUNTIF($B$2:B2819,B2819)</f>
        <v>3606_1</v>
      </c>
      <c r="B2819" s="195">
        <v>3606</v>
      </c>
      <c r="C2819" s="195">
        <v>1</v>
      </c>
      <c r="D2819" s="195" t="s">
        <v>1263</v>
      </c>
      <c r="E2819" s="187" t="s">
        <v>62</v>
      </c>
      <c r="F2819" s="189">
        <v>328</v>
      </c>
      <c r="G2819" s="190" t="s">
        <v>63</v>
      </c>
      <c r="H2819" s="195">
        <v>2</v>
      </c>
      <c r="J2819" s="191">
        <v>40576</v>
      </c>
      <c r="K2819" s="195" t="s">
        <v>27</v>
      </c>
    </row>
    <row r="2820" spans="1:12">
      <c r="A2820" s="186" t="str">
        <f>B2820&amp;"_"&amp;COUNTIF($B$2:B2820,B2820)</f>
        <v>3607_1</v>
      </c>
      <c r="B2820" s="195">
        <v>3607</v>
      </c>
      <c r="C2820" s="195">
        <v>1</v>
      </c>
      <c r="D2820" s="195" t="s">
        <v>1264</v>
      </c>
      <c r="E2820" s="195" t="s">
        <v>67</v>
      </c>
      <c r="F2820" s="189">
        <v>48</v>
      </c>
      <c r="G2820" s="197" t="s">
        <v>68</v>
      </c>
      <c r="H2820" s="195">
        <v>1</v>
      </c>
      <c r="J2820" s="191">
        <v>40576</v>
      </c>
      <c r="K2820" s="195" t="s">
        <v>27</v>
      </c>
    </row>
    <row r="2821" spans="1:12">
      <c r="A2821" s="186" t="str">
        <f>B2821&amp;"_"&amp;COUNTIF($B$2:B2821,B2821)</f>
        <v>3608_1</v>
      </c>
      <c r="B2821" s="195">
        <v>3608</v>
      </c>
      <c r="C2821" s="195">
        <v>1</v>
      </c>
      <c r="D2821" s="195">
        <v>540031578</v>
      </c>
      <c r="F2821" s="189">
        <v>40</v>
      </c>
      <c r="G2821" s="197" t="s">
        <v>637</v>
      </c>
      <c r="H2821" s="195">
        <v>1</v>
      </c>
      <c r="J2821" s="191">
        <v>40576</v>
      </c>
      <c r="K2821" s="195" t="s">
        <v>27</v>
      </c>
    </row>
    <row r="2822" spans="1:12">
      <c r="A2822" s="186" t="str">
        <f>B2822&amp;"_"&amp;COUNTIF($B$2:B2822,B2822)</f>
        <v>3609_1</v>
      </c>
      <c r="B2822" s="195">
        <v>3609</v>
      </c>
      <c r="E2822" s="187" t="s">
        <v>19</v>
      </c>
      <c r="F2822" s="189">
        <v>2</v>
      </c>
      <c r="G2822" s="190" t="s">
        <v>941</v>
      </c>
    </row>
    <row r="2823" spans="1:12">
      <c r="A2823" s="186" t="str">
        <f>B2823&amp;"_"&amp;COUNTIF($B$2:B2823,B2823)</f>
        <v>3609_2</v>
      </c>
      <c r="B2823" s="195">
        <v>3609</v>
      </c>
      <c r="C2823" s="195">
        <v>1</v>
      </c>
      <c r="D2823" s="195">
        <v>540034404</v>
      </c>
      <c r="E2823" s="187" t="s">
        <v>22</v>
      </c>
      <c r="F2823" s="189">
        <v>2</v>
      </c>
      <c r="G2823" s="190" t="s">
        <v>942</v>
      </c>
      <c r="H2823" s="195">
        <v>1</v>
      </c>
      <c r="J2823" s="191">
        <v>40576</v>
      </c>
      <c r="K2823" s="195" t="s">
        <v>27</v>
      </c>
    </row>
    <row r="2824" spans="1:12">
      <c r="A2824" s="186" t="str">
        <f>B2824&amp;"_"&amp;COUNTIF($B$2:B2824,B2824)</f>
        <v>3610_1</v>
      </c>
      <c r="B2824" s="195">
        <v>3610</v>
      </c>
      <c r="E2824" s="195">
        <v>32999</v>
      </c>
      <c r="F2824" s="189">
        <v>10</v>
      </c>
      <c r="G2824" s="197" t="s">
        <v>579</v>
      </c>
    </row>
    <row r="2825" spans="1:12">
      <c r="A2825" s="186" t="str">
        <f>B2825&amp;"_"&amp;COUNTIF($B$2:B2825,B2825)</f>
        <v>3610_2</v>
      </c>
      <c r="B2825" s="195">
        <v>3610</v>
      </c>
      <c r="C2825" s="195">
        <v>4</v>
      </c>
      <c r="D2825" s="195">
        <v>4500199108</v>
      </c>
      <c r="E2825" s="195">
        <v>33990</v>
      </c>
      <c r="F2825" s="189">
        <v>10</v>
      </c>
      <c r="G2825" s="197" t="s">
        <v>580</v>
      </c>
      <c r="H2825" s="195">
        <v>5</v>
      </c>
      <c r="I2825" s="195">
        <v>15250</v>
      </c>
      <c r="J2825" s="191">
        <v>40576</v>
      </c>
      <c r="K2825" s="195" t="s">
        <v>564</v>
      </c>
      <c r="L2825" s="195" t="s">
        <v>74</v>
      </c>
    </row>
    <row r="2826" spans="1:12">
      <c r="A2826" s="186" t="str">
        <f>B2826&amp;"_"&amp;COUNTIF($B$2:B2826,B2826)</f>
        <v>3611_1</v>
      </c>
      <c r="B2826" s="195">
        <v>3611</v>
      </c>
      <c r="F2826" s="189">
        <v>20</v>
      </c>
      <c r="G2826" s="197" t="s">
        <v>1004</v>
      </c>
    </row>
    <row r="2827" spans="1:12">
      <c r="A2827" s="186" t="str">
        <f>B2827&amp;"_"&amp;COUNTIF($B$2:B2827,B2827)</f>
        <v>3611_2</v>
      </c>
      <c r="B2827" s="195">
        <v>3611</v>
      </c>
      <c r="F2827" s="189">
        <v>4</v>
      </c>
      <c r="G2827" s="197" t="s">
        <v>1265</v>
      </c>
    </row>
    <row r="2828" spans="1:12">
      <c r="A2828" s="186" t="str">
        <f>B2828&amp;"_"&amp;COUNTIF($B$2:B2828,B2828)</f>
        <v>3611_3</v>
      </c>
      <c r="B2828" s="195">
        <v>3611</v>
      </c>
      <c r="F2828" s="189">
        <v>100</v>
      </c>
      <c r="G2828" s="197" t="s">
        <v>1266</v>
      </c>
    </row>
    <row r="2829" spans="1:12">
      <c r="A2829" s="186" t="str">
        <f>B2829&amp;"_"&amp;COUNTIF($B$2:B2829,B2829)</f>
        <v>3611_4</v>
      </c>
      <c r="B2829" s="195">
        <v>3611</v>
      </c>
      <c r="C2829" s="195">
        <v>18</v>
      </c>
      <c r="D2829" s="195" t="s">
        <v>1267</v>
      </c>
      <c r="F2829" s="189">
        <v>5</v>
      </c>
      <c r="G2829" s="197" t="s">
        <v>1268</v>
      </c>
      <c r="H2829" s="195">
        <v>1</v>
      </c>
      <c r="J2829" s="191">
        <v>40578</v>
      </c>
      <c r="K2829" s="195" t="s">
        <v>27</v>
      </c>
    </row>
    <row r="2830" spans="1:12">
      <c r="A2830" s="186" t="str">
        <f>B2830&amp;"_"&amp;COUNTIF($B$2:B2830,B2830)</f>
        <v>3612_1</v>
      </c>
      <c r="B2830" s="195">
        <v>3612</v>
      </c>
      <c r="F2830" s="189">
        <v>2000</v>
      </c>
      <c r="G2830" s="197" t="s">
        <v>1269</v>
      </c>
    </row>
    <row r="2831" spans="1:12">
      <c r="A2831" s="186" t="str">
        <f>B2831&amp;"_"&amp;COUNTIF($B$2:B2831,B2831)</f>
        <v>3612_2</v>
      </c>
      <c r="B2831" s="195">
        <v>3612</v>
      </c>
      <c r="F2831" s="189">
        <v>50</v>
      </c>
      <c r="G2831" s="197" t="s">
        <v>1270</v>
      </c>
    </row>
    <row r="2832" spans="1:12">
      <c r="A2832" s="186" t="str">
        <f>B2832&amp;"_"&amp;COUNTIF($B$2:B2832,B2832)</f>
        <v>3612_3</v>
      </c>
      <c r="B2832" s="195">
        <v>3612</v>
      </c>
      <c r="F2832" s="189">
        <v>200</v>
      </c>
      <c r="G2832" s="197" t="s">
        <v>1271</v>
      </c>
    </row>
    <row r="2833" spans="1:12">
      <c r="A2833" s="186" t="str">
        <f>B2833&amp;"_"&amp;COUNTIF($B$2:B2833,B2833)</f>
        <v>3612_4</v>
      </c>
      <c r="B2833" s="195">
        <v>3612</v>
      </c>
      <c r="F2833" s="189">
        <v>2</v>
      </c>
      <c r="G2833" s="197" t="s">
        <v>1021</v>
      </c>
    </row>
    <row r="2834" spans="1:12">
      <c r="A2834" s="186" t="str">
        <f>B2834&amp;"_"&amp;COUNTIF($B$2:B2834,B2834)</f>
        <v>3612_5</v>
      </c>
      <c r="B2834" s="195">
        <v>3612</v>
      </c>
      <c r="F2834" s="189">
        <v>15</v>
      </c>
      <c r="G2834" s="197" t="s">
        <v>802</v>
      </c>
    </row>
    <row r="2835" spans="1:12">
      <c r="A2835" s="186" t="str">
        <f>B2835&amp;"_"&amp;COUNTIF($B$2:B2835,B2835)</f>
        <v>3612_6</v>
      </c>
      <c r="B2835" s="195">
        <v>3612</v>
      </c>
      <c r="F2835" s="189">
        <v>10</v>
      </c>
      <c r="G2835" s="197" t="s">
        <v>1272</v>
      </c>
    </row>
    <row r="2836" spans="1:12">
      <c r="A2836" s="186" t="str">
        <f>B2836&amp;"_"&amp;COUNTIF($B$2:B2836,B2836)</f>
        <v>3612_7</v>
      </c>
      <c r="B2836" s="195">
        <v>3612</v>
      </c>
      <c r="C2836" s="195">
        <v>18</v>
      </c>
      <c r="D2836" s="195" t="s">
        <v>1273</v>
      </c>
      <c r="F2836" s="189">
        <v>10</v>
      </c>
      <c r="G2836" s="197" t="s">
        <v>1274</v>
      </c>
      <c r="H2836" s="195">
        <v>6</v>
      </c>
      <c r="J2836" s="191">
        <v>40578</v>
      </c>
      <c r="K2836" s="195" t="s">
        <v>27</v>
      </c>
    </row>
    <row r="2837" spans="1:12">
      <c r="A2837" s="186" t="str">
        <f>B2837&amp;"_"&amp;COUNTIF($B$2:B2837,B2837)</f>
        <v>3613_1</v>
      </c>
      <c r="B2837" s="195">
        <v>3613</v>
      </c>
      <c r="F2837" s="189">
        <v>20</v>
      </c>
      <c r="G2837" s="197" t="s">
        <v>1243</v>
      </c>
    </row>
    <row r="2838" spans="1:12">
      <c r="A2838" s="186" t="str">
        <f>B2838&amp;"_"&amp;COUNTIF($B$2:B2838,B2838)</f>
        <v>3613_2</v>
      </c>
      <c r="B2838" s="195">
        <v>3613</v>
      </c>
      <c r="C2838" s="195">
        <v>47</v>
      </c>
      <c r="D2838" s="195">
        <v>3062057</v>
      </c>
      <c r="F2838" s="189">
        <v>10</v>
      </c>
      <c r="G2838" s="197" t="s">
        <v>1244</v>
      </c>
      <c r="H2838" s="195">
        <v>10</v>
      </c>
      <c r="I2838" s="200">
        <v>41870</v>
      </c>
      <c r="J2838" s="191">
        <v>40581</v>
      </c>
      <c r="K2838" s="195" t="s">
        <v>1245</v>
      </c>
      <c r="L2838" s="195" t="s">
        <v>74</v>
      </c>
    </row>
    <row r="2839" spans="1:12">
      <c r="A2839" s="186" t="str">
        <f>B2839&amp;"_"&amp;COUNTIF($B$2:B2839,B2839)</f>
        <v>3614_1</v>
      </c>
      <c r="B2839" s="195">
        <v>3614</v>
      </c>
      <c r="F2839" s="189">
        <v>10</v>
      </c>
      <c r="G2839" s="197" t="s">
        <v>1254</v>
      </c>
    </row>
    <row r="2840" spans="1:12">
      <c r="A2840" s="186" t="str">
        <f>B2840&amp;"_"&amp;COUNTIF($B$2:B2840,B2840)</f>
        <v>3614_2</v>
      </c>
      <c r="B2840" s="195">
        <v>3614</v>
      </c>
      <c r="F2840" s="189">
        <v>5</v>
      </c>
      <c r="G2840" s="197" t="s">
        <v>1255</v>
      </c>
    </row>
    <row r="2841" spans="1:12">
      <c r="A2841" s="186" t="str">
        <f>B2841&amp;"_"&amp;COUNTIF($B$2:B2841,B2841)</f>
        <v>3614_3</v>
      </c>
      <c r="B2841" s="195">
        <v>3614</v>
      </c>
      <c r="F2841" s="189">
        <v>5</v>
      </c>
      <c r="G2841" s="197" t="s">
        <v>1256</v>
      </c>
    </row>
    <row r="2842" spans="1:12">
      <c r="A2842" s="186" t="str">
        <f>B2842&amp;"_"&amp;COUNTIF($B$2:B2842,B2842)</f>
        <v>3614_4</v>
      </c>
      <c r="B2842" s="195">
        <v>3614</v>
      </c>
      <c r="C2842" s="195">
        <v>47</v>
      </c>
      <c r="D2842" s="195">
        <v>3062057</v>
      </c>
      <c r="F2842" s="189">
        <v>10</v>
      </c>
      <c r="G2842" s="197" t="s">
        <v>1257</v>
      </c>
      <c r="H2842" s="195">
        <v>10</v>
      </c>
      <c r="I2842" s="200">
        <v>44870</v>
      </c>
      <c r="J2842" s="191">
        <v>40582</v>
      </c>
      <c r="K2842" s="195" t="s">
        <v>1245</v>
      </c>
      <c r="L2842" s="195" t="s">
        <v>74</v>
      </c>
    </row>
    <row r="2843" spans="1:12">
      <c r="A2843" s="186" t="str">
        <f>B2843&amp;"_"&amp;COUNTIF($B$2:B2843,B2843)</f>
        <v>3615_1</v>
      </c>
      <c r="B2843" s="195">
        <v>3615</v>
      </c>
      <c r="F2843" s="189">
        <v>20</v>
      </c>
      <c r="G2843" s="197" t="s">
        <v>1243</v>
      </c>
    </row>
    <row r="2844" spans="1:12">
      <c r="A2844" s="186" t="str">
        <f>B2844&amp;"_"&amp;COUNTIF($B$2:B2844,B2844)</f>
        <v>3615_2</v>
      </c>
      <c r="B2844" s="195">
        <v>3615</v>
      </c>
      <c r="C2844" s="195">
        <v>47</v>
      </c>
      <c r="D2844" s="195">
        <v>3062057</v>
      </c>
      <c r="F2844" s="189">
        <v>10</v>
      </c>
      <c r="G2844" s="197" t="s">
        <v>1244</v>
      </c>
      <c r="H2844" s="195">
        <v>10</v>
      </c>
      <c r="I2844" s="200">
        <v>41870</v>
      </c>
      <c r="J2844" s="191">
        <v>40583</v>
      </c>
      <c r="K2844" s="195" t="s">
        <v>1245</v>
      </c>
      <c r="L2844" s="195" t="s">
        <v>74</v>
      </c>
    </row>
    <row r="2845" spans="1:12">
      <c r="A2845" s="186" t="str">
        <f>B2845&amp;"_"&amp;COUNTIF($B$2:B2845,B2845)</f>
        <v>3616_1</v>
      </c>
      <c r="B2845" s="195">
        <v>3616</v>
      </c>
      <c r="F2845" s="189">
        <v>20</v>
      </c>
      <c r="G2845" s="197" t="s">
        <v>1243</v>
      </c>
    </row>
    <row r="2846" spans="1:12">
      <c r="A2846" s="186" t="str">
        <f>B2846&amp;"_"&amp;COUNTIF($B$2:B2846,B2846)</f>
        <v>3616_2</v>
      </c>
      <c r="B2846" s="195">
        <v>3616</v>
      </c>
      <c r="C2846" s="195">
        <v>47</v>
      </c>
      <c r="D2846" s="195">
        <v>3062057</v>
      </c>
      <c r="F2846" s="189">
        <v>10</v>
      </c>
      <c r="G2846" s="197" t="s">
        <v>1244</v>
      </c>
      <c r="H2846" s="195">
        <v>10</v>
      </c>
      <c r="I2846" s="200">
        <v>41870</v>
      </c>
      <c r="J2846" s="191">
        <v>40584</v>
      </c>
      <c r="K2846" s="195" t="s">
        <v>1245</v>
      </c>
      <c r="L2846" s="195" t="s">
        <v>74</v>
      </c>
    </row>
    <row r="2847" spans="1:12">
      <c r="A2847" s="186" t="str">
        <f>B2847&amp;"_"&amp;COUNTIF($B$2:B2847,B2847)</f>
        <v>3617_1</v>
      </c>
      <c r="B2847" s="195">
        <v>3617</v>
      </c>
      <c r="F2847" s="189">
        <v>20</v>
      </c>
      <c r="G2847" s="197" t="s">
        <v>1243</v>
      </c>
    </row>
    <row r="2848" spans="1:12">
      <c r="A2848" s="186" t="str">
        <f>B2848&amp;"_"&amp;COUNTIF($B$2:B2848,B2848)</f>
        <v>3617_2</v>
      </c>
      <c r="B2848" s="195">
        <v>3617</v>
      </c>
      <c r="C2848" s="195">
        <v>47</v>
      </c>
      <c r="D2848" s="195">
        <v>3062057</v>
      </c>
      <c r="F2848" s="189">
        <v>10</v>
      </c>
      <c r="G2848" s="197" t="s">
        <v>1244</v>
      </c>
      <c r="H2848" s="195">
        <v>10</v>
      </c>
      <c r="I2848" s="200">
        <v>41870</v>
      </c>
      <c r="J2848" s="191">
        <v>40584</v>
      </c>
      <c r="K2848" s="195" t="s">
        <v>1245</v>
      </c>
      <c r="L2848" s="195" t="s">
        <v>74</v>
      </c>
    </row>
    <row r="2849" spans="1:13">
      <c r="A2849" s="186" t="str">
        <f>B2849&amp;"_"&amp;COUNTIF($B$2:B2849,B2849)</f>
        <v>3618_1</v>
      </c>
      <c r="B2849" s="195">
        <v>3618</v>
      </c>
      <c r="C2849" s="195">
        <v>5</v>
      </c>
      <c r="D2849" s="195" t="s">
        <v>1275</v>
      </c>
      <c r="F2849" s="189">
        <v>12</v>
      </c>
      <c r="G2849" s="197" t="s">
        <v>841</v>
      </c>
      <c r="H2849" s="195">
        <v>4</v>
      </c>
      <c r="I2849" s="200">
        <v>12600</v>
      </c>
      <c r="J2849" s="191" t="s">
        <v>1276</v>
      </c>
      <c r="K2849" s="195" t="s">
        <v>845</v>
      </c>
      <c r="L2849" s="195" t="s">
        <v>74</v>
      </c>
    </row>
    <row r="2850" spans="1:13">
      <c r="A2850" s="186" t="str">
        <f>B2850&amp;"_"&amp;COUNTIF($B$2:B2850,B2850)</f>
        <v>3619_1</v>
      </c>
      <c r="B2850" s="195">
        <v>3619</v>
      </c>
      <c r="E2850" s="195">
        <v>32999</v>
      </c>
      <c r="F2850" s="189">
        <v>10</v>
      </c>
      <c r="G2850" s="197" t="s">
        <v>579</v>
      </c>
    </row>
    <row r="2851" spans="1:13">
      <c r="A2851" s="186" t="str">
        <f>B2851&amp;"_"&amp;COUNTIF($B$2:B2851,B2851)</f>
        <v>3619_2</v>
      </c>
      <c r="B2851" s="195">
        <v>3619</v>
      </c>
      <c r="C2851" s="195">
        <v>4</v>
      </c>
      <c r="D2851" s="195">
        <v>4500199108</v>
      </c>
      <c r="E2851" s="195">
        <v>33990</v>
      </c>
      <c r="F2851" s="189">
        <v>10</v>
      </c>
      <c r="G2851" s="197" t="s">
        <v>580</v>
      </c>
      <c r="H2851" s="195">
        <v>5</v>
      </c>
      <c r="I2851" s="195">
        <v>15250</v>
      </c>
      <c r="J2851" s="191">
        <v>40582</v>
      </c>
      <c r="K2851" s="195" t="s">
        <v>564</v>
      </c>
      <c r="L2851" s="195" t="s">
        <v>74</v>
      </c>
    </row>
    <row r="2852" spans="1:13">
      <c r="A2852" s="186" t="str">
        <f>B2852&amp;"_"&amp;COUNTIF($B$2:B2852,B2852)</f>
        <v>3620_1</v>
      </c>
      <c r="B2852" s="195">
        <v>3620</v>
      </c>
      <c r="C2852" s="195">
        <v>39</v>
      </c>
      <c r="D2852" s="195" t="s">
        <v>1277</v>
      </c>
      <c r="F2852" s="189">
        <v>1</v>
      </c>
      <c r="G2852" s="197" t="s">
        <v>1278</v>
      </c>
      <c r="H2852" s="195">
        <v>1</v>
      </c>
      <c r="J2852" s="191">
        <v>40581</v>
      </c>
      <c r="K2852" s="195" t="s">
        <v>27</v>
      </c>
      <c r="M2852" s="192">
        <v>560</v>
      </c>
    </row>
    <row r="2853" spans="1:13">
      <c r="A2853" s="186" t="str">
        <f>B2853&amp;"_"&amp;COUNTIF($B$2:B2853,B2853)</f>
        <v>3621_1</v>
      </c>
      <c r="B2853" s="195">
        <v>3621</v>
      </c>
      <c r="F2853" s="189">
        <v>12</v>
      </c>
      <c r="G2853" s="197" t="s">
        <v>359</v>
      </c>
      <c r="I2853" s="200"/>
    </row>
    <row r="2854" spans="1:13">
      <c r="A2854" s="186" t="str">
        <f>B2854&amp;"_"&amp;COUNTIF($B$2:B2854,B2854)</f>
        <v>3621_2</v>
      </c>
      <c r="B2854" s="195">
        <v>3621</v>
      </c>
      <c r="C2854" s="195">
        <v>7</v>
      </c>
      <c r="F2854" s="189">
        <v>0</v>
      </c>
      <c r="G2854" s="197" t="s">
        <v>358</v>
      </c>
      <c r="H2854" s="195">
        <v>1</v>
      </c>
      <c r="I2854" s="200"/>
      <c r="J2854" s="191">
        <v>40583</v>
      </c>
      <c r="K2854" s="195" t="s">
        <v>33</v>
      </c>
      <c r="L2854" s="195" t="s">
        <v>74</v>
      </c>
    </row>
    <row r="2855" spans="1:13">
      <c r="A2855" s="186" t="str">
        <f>B2855&amp;"_"&amp;COUNTIF($B$2:B2855,B2855)</f>
        <v>3622_1</v>
      </c>
      <c r="B2855" s="195">
        <v>3622</v>
      </c>
      <c r="E2855" s="187" t="s">
        <v>19</v>
      </c>
      <c r="F2855" s="189">
        <v>8</v>
      </c>
      <c r="G2855" s="190" t="s">
        <v>941</v>
      </c>
    </row>
    <row r="2856" spans="1:13">
      <c r="A2856" s="186" t="str">
        <f>B2856&amp;"_"&amp;COUNTIF($B$2:B2856,B2856)</f>
        <v>3622_2</v>
      </c>
      <c r="B2856" s="195">
        <v>3622</v>
      </c>
      <c r="C2856" s="195">
        <v>1</v>
      </c>
      <c r="D2856" s="195">
        <v>540034404</v>
      </c>
      <c r="E2856" s="187" t="s">
        <v>22</v>
      </c>
      <c r="F2856" s="189">
        <v>8</v>
      </c>
      <c r="G2856" s="190" t="s">
        <v>942</v>
      </c>
      <c r="H2856" s="195">
        <v>4</v>
      </c>
      <c r="J2856" s="191">
        <v>40583</v>
      </c>
      <c r="K2856" s="195" t="s">
        <v>27</v>
      </c>
    </row>
    <row r="2857" spans="1:13">
      <c r="A2857" s="186" t="str">
        <f>B2857&amp;"_"&amp;COUNTIF($B$2:B2857,B2857)</f>
        <v>3623_1</v>
      </c>
      <c r="B2857" s="195">
        <v>3623</v>
      </c>
      <c r="C2857" s="195">
        <v>1</v>
      </c>
      <c r="D2857" s="195" t="s">
        <v>1263</v>
      </c>
      <c r="E2857" s="187" t="s">
        <v>62</v>
      </c>
      <c r="F2857" s="189">
        <v>164</v>
      </c>
      <c r="G2857" s="190" t="s">
        <v>63</v>
      </c>
      <c r="H2857" s="195">
        <v>1</v>
      </c>
      <c r="J2857" s="191">
        <v>40583</v>
      </c>
      <c r="K2857" s="195" t="s">
        <v>27</v>
      </c>
    </row>
    <row r="2858" spans="1:13">
      <c r="A2858" s="186" t="str">
        <f>B2858&amp;"_"&amp;COUNTIF($B$2:B2858,B2858)</f>
        <v>3624_1</v>
      </c>
      <c r="B2858" s="195">
        <v>3624</v>
      </c>
      <c r="C2858" s="195">
        <v>1</v>
      </c>
      <c r="D2858" s="195" t="s">
        <v>1251</v>
      </c>
      <c r="E2858" s="187" t="s">
        <v>64</v>
      </c>
      <c r="F2858" s="189">
        <v>48</v>
      </c>
      <c r="G2858" s="190" t="s">
        <v>65</v>
      </c>
      <c r="H2858" s="195">
        <v>1</v>
      </c>
      <c r="J2858" s="191">
        <v>40583</v>
      </c>
      <c r="K2858" s="195" t="s">
        <v>27</v>
      </c>
    </row>
    <row r="2859" spans="1:13">
      <c r="A2859" s="186" t="str">
        <f>B2859&amp;"_"&amp;COUNTIF($B$2:B2859,B2859)</f>
        <v>3625_1</v>
      </c>
      <c r="B2859" s="195">
        <v>3625</v>
      </c>
      <c r="F2859" s="189">
        <v>3</v>
      </c>
      <c r="G2859" s="197" t="s">
        <v>1279</v>
      </c>
    </row>
    <row r="2860" spans="1:13">
      <c r="A2860" s="186" t="str">
        <f>B2860&amp;"_"&amp;COUNTIF($B$2:B2860,B2860)</f>
        <v>3625_2</v>
      </c>
      <c r="B2860" s="195">
        <v>3625</v>
      </c>
      <c r="C2860" s="195">
        <v>18</v>
      </c>
      <c r="D2860" s="195" t="s">
        <v>1280</v>
      </c>
      <c r="F2860" s="189">
        <v>6</v>
      </c>
      <c r="G2860" s="197" t="s">
        <v>609</v>
      </c>
      <c r="H2860" s="195">
        <v>1</v>
      </c>
      <c r="J2860" s="191">
        <v>40584</v>
      </c>
      <c r="K2860" s="195" t="s">
        <v>27</v>
      </c>
    </row>
    <row r="2861" spans="1:13">
      <c r="A2861" s="186" t="str">
        <f>B2861&amp;"_"&amp;COUNTIF($B$2:B2861,B2861)</f>
        <v>3626_1</v>
      </c>
      <c r="B2861" s="195">
        <v>3626</v>
      </c>
      <c r="F2861" s="189">
        <v>20</v>
      </c>
      <c r="G2861" s="197" t="s">
        <v>1243</v>
      </c>
    </row>
    <row r="2862" spans="1:13">
      <c r="A2862" s="186" t="str">
        <f>B2862&amp;"_"&amp;COUNTIF($B$2:B2862,B2862)</f>
        <v>3626_2</v>
      </c>
      <c r="B2862" s="195">
        <v>3626</v>
      </c>
      <c r="C2862" s="195">
        <v>47</v>
      </c>
      <c r="D2862" s="195">
        <v>3062057</v>
      </c>
      <c r="F2862" s="189">
        <v>10</v>
      </c>
      <c r="G2862" s="197" t="s">
        <v>1244</v>
      </c>
      <c r="H2862" s="195">
        <v>10</v>
      </c>
      <c r="I2862" s="200">
        <v>41870</v>
      </c>
      <c r="J2862" s="191">
        <v>40588</v>
      </c>
      <c r="K2862" s="195" t="s">
        <v>1245</v>
      </c>
      <c r="L2862" s="195" t="s">
        <v>74</v>
      </c>
    </row>
    <row r="2863" spans="1:13">
      <c r="A2863" s="186" t="str">
        <f>B2863&amp;"_"&amp;COUNTIF($B$2:B2863,B2863)</f>
        <v>3627_1</v>
      </c>
      <c r="B2863" s="195">
        <v>3627</v>
      </c>
      <c r="F2863" s="189">
        <v>10</v>
      </c>
      <c r="G2863" s="197" t="s">
        <v>1254</v>
      </c>
    </row>
    <row r="2864" spans="1:13">
      <c r="A2864" s="186" t="str">
        <f>B2864&amp;"_"&amp;COUNTIF($B$2:B2864,B2864)</f>
        <v>3627_2</v>
      </c>
      <c r="B2864" s="195">
        <v>3627</v>
      </c>
      <c r="F2864" s="189">
        <v>5</v>
      </c>
      <c r="G2864" s="197" t="s">
        <v>1255</v>
      </c>
    </row>
    <row r="2865" spans="1:12">
      <c r="A2865" s="186" t="str">
        <f>B2865&amp;"_"&amp;COUNTIF($B$2:B2865,B2865)</f>
        <v>3627_3</v>
      </c>
      <c r="B2865" s="195">
        <v>3627</v>
      </c>
      <c r="F2865" s="189">
        <v>5</v>
      </c>
      <c r="G2865" s="197" t="s">
        <v>1256</v>
      </c>
    </row>
    <row r="2866" spans="1:12">
      <c r="A2866" s="186" t="str">
        <f>B2866&amp;"_"&amp;COUNTIF($B$2:B2866,B2866)</f>
        <v>3627_4</v>
      </c>
      <c r="B2866" s="195">
        <v>3627</v>
      </c>
      <c r="C2866" s="195">
        <v>47</v>
      </c>
      <c r="D2866" s="195">
        <v>3062057</v>
      </c>
      <c r="F2866" s="189">
        <v>10</v>
      </c>
      <c r="G2866" s="197" t="s">
        <v>1257</v>
      </c>
      <c r="H2866" s="195">
        <v>10</v>
      </c>
      <c r="I2866" s="200">
        <v>44870</v>
      </c>
      <c r="J2866" s="191">
        <v>40589</v>
      </c>
      <c r="K2866" s="195" t="s">
        <v>1245</v>
      </c>
      <c r="L2866" s="195" t="s">
        <v>74</v>
      </c>
    </row>
    <row r="2867" spans="1:12">
      <c r="A2867" s="186" t="str">
        <f>B2867&amp;"_"&amp;COUNTIF($B$2:B2867,B2867)</f>
        <v>3628_1</v>
      </c>
      <c r="B2867" s="195">
        <v>3628</v>
      </c>
      <c r="F2867" s="189">
        <v>20</v>
      </c>
      <c r="G2867" s="197" t="s">
        <v>1243</v>
      </c>
    </row>
    <row r="2868" spans="1:12">
      <c r="A2868" s="186" t="str">
        <f>B2868&amp;"_"&amp;COUNTIF($B$2:B2868,B2868)</f>
        <v>3628_2</v>
      </c>
      <c r="B2868" s="195">
        <v>3628</v>
      </c>
      <c r="C2868" s="195">
        <v>47</v>
      </c>
      <c r="D2868" s="195">
        <v>3062057</v>
      </c>
      <c r="F2868" s="189">
        <v>10</v>
      </c>
      <c r="G2868" s="197" t="s">
        <v>1244</v>
      </c>
      <c r="H2868" s="195">
        <v>10</v>
      </c>
      <c r="I2868" s="200">
        <v>41870</v>
      </c>
      <c r="J2868" s="191">
        <v>40590</v>
      </c>
      <c r="K2868" s="195" t="s">
        <v>1245</v>
      </c>
      <c r="L2868" s="195" t="s">
        <v>74</v>
      </c>
    </row>
    <row r="2869" spans="1:12">
      <c r="A2869" s="186" t="str">
        <f>B2869&amp;"_"&amp;COUNTIF($B$2:B2869,B2869)</f>
        <v>3629_1</v>
      </c>
      <c r="B2869" s="195">
        <v>3629</v>
      </c>
      <c r="F2869" s="189">
        <v>20</v>
      </c>
      <c r="G2869" s="197" t="s">
        <v>1243</v>
      </c>
    </row>
    <row r="2870" spans="1:12">
      <c r="A2870" s="186" t="str">
        <f>B2870&amp;"_"&amp;COUNTIF($B$2:B2870,B2870)</f>
        <v>3629_2</v>
      </c>
      <c r="B2870" s="195">
        <v>3629</v>
      </c>
      <c r="C2870" s="195">
        <v>47</v>
      </c>
      <c r="D2870" s="195">
        <v>3062057</v>
      </c>
      <c r="F2870" s="189">
        <v>10</v>
      </c>
      <c r="G2870" s="197" t="s">
        <v>1244</v>
      </c>
      <c r="H2870" s="195">
        <v>10</v>
      </c>
      <c r="I2870" s="200">
        <v>41870</v>
      </c>
      <c r="K2870" s="195" t="s">
        <v>1245</v>
      </c>
      <c r="L2870" s="195" t="s">
        <v>74</v>
      </c>
    </row>
    <row r="2871" spans="1:12">
      <c r="A2871" s="186" t="str">
        <f>B2871&amp;"_"&amp;COUNTIF($B$2:B2871,B2871)</f>
        <v>3630_1</v>
      </c>
      <c r="B2871" s="195">
        <v>3630</v>
      </c>
      <c r="E2871" s="187" t="s">
        <v>39</v>
      </c>
      <c r="F2871" s="189">
        <v>8</v>
      </c>
      <c r="G2871" s="190" t="s">
        <v>939</v>
      </c>
    </row>
    <row r="2872" spans="1:12">
      <c r="A2872" s="186" t="str">
        <f>B2872&amp;"_"&amp;COUNTIF($B$2:B2872,B2872)</f>
        <v>3630_2</v>
      </c>
      <c r="B2872" s="195">
        <v>3630</v>
      </c>
      <c r="C2872" s="195">
        <v>1</v>
      </c>
      <c r="D2872" s="195">
        <v>540034404</v>
      </c>
      <c r="E2872" s="187" t="s">
        <v>41</v>
      </c>
      <c r="F2872" s="189">
        <v>8</v>
      </c>
      <c r="G2872" s="190" t="s">
        <v>940</v>
      </c>
      <c r="H2872" s="195">
        <v>4</v>
      </c>
      <c r="J2872" s="191" t="s">
        <v>1281</v>
      </c>
      <c r="K2872" s="195" t="s">
        <v>27</v>
      </c>
    </row>
    <row r="2873" spans="1:12">
      <c r="A2873" s="186" t="str">
        <f>B2873&amp;"_"&amp;COUNTIF($B$2:B2873,B2873)</f>
        <v>3631_1</v>
      </c>
      <c r="B2873" s="195">
        <v>3631</v>
      </c>
      <c r="C2873" s="195">
        <v>1</v>
      </c>
      <c r="D2873" s="195" t="s">
        <v>1251</v>
      </c>
      <c r="E2873" s="187" t="s">
        <v>64</v>
      </c>
      <c r="F2873" s="189">
        <v>96</v>
      </c>
      <c r="G2873" s="190" t="s">
        <v>65</v>
      </c>
      <c r="H2873" s="195">
        <v>2</v>
      </c>
      <c r="J2873" s="191" t="s">
        <v>1281</v>
      </c>
      <c r="K2873" s="195" t="s">
        <v>27</v>
      </c>
    </row>
    <row r="2874" spans="1:12">
      <c r="A2874" s="186" t="str">
        <f>B2874&amp;"_"&amp;COUNTIF($B$2:B2874,B2874)</f>
        <v>3632_1</v>
      </c>
      <c r="B2874" s="195">
        <v>3632</v>
      </c>
      <c r="C2874" s="195">
        <v>1</v>
      </c>
      <c r="D2874" s="195" t="s">
        <v>1263</v>
      </c>
      <c r="E2874" s="187" t="s">
        <v>62</v>
      </c>
      <c r="F2874" s="189">
        <v>164</v>
      </c>
      <c r="G2874" s="190" t="s">
        <v>63</v>
      </c>
      <c r="H2874" s="195">
        <v>1</v>
      </c>
      <c r="J2874" s="191" t="s">
        <v>1281</v>
      </c>
      <c r="K2874" s="195" t="s">
        <v>27</v>
      </c>
    </row>
    <row r="2875" spans="1:12">
      <c r="A2875" s="186" t="str">
        <f>B2875&amp;"_"&amp;COUNTIF($B$2:B2875,B2875)</f>
        <v>3633_1</v>
      </c>
      <c r="B2875" s="195">
        <v>3633</v>
      </c>
      <c r="C2875" s="195">
        <v>1</v>
      </c>
      <c r="D2875" s="195" t="s">
        <v>1282</v>
      </c>
      <c r="F2875" s="189">
        <v>2</v>
      </c>
      <c r="G2875" s="197" t="s">
        <v>59</v>
      </c>
      <c r="H2875" s="195">
        <v>2</v>
      </c>
      <c r="J2875" s="191" t="s">
        <v>1281</v>
      </c>
      <c r="K2875" s="195" t="s">
        <v>27</v>
      </c>
    </row>
    <row r="2876" spans="1:12">
      <c r="A2876" s="186" t="str">
        <f>B2876&amp;"_"&amp;COUNTIF($B$2:B2876,B2876)</f>
        <v>3634_1</v>
      </c>
      <c r="B2876" s="195">
        <v>3634</v>
      </c>
      <c r="F2876" s="189">
        <v>1</v>
      </c>
      <c r="G2876" s="197" t="s">
        <v>824</v>
      </c>
    </row>
    <row r="2877" spans="1:12">
      <c r="A2877" s="186" t="str">
        <f>B2877&amp;"_"&amp;COUNTIF($B$2:B2877,B2877)</f>
        <v>3634_2</v>
      </c>
      <c r="B2877" s="195">
        <v>3634</v>
      </c>
      <c r="F2877" s="189">
        <v>1</v>
      </c>
      <c r="G2877" s="197" t="s">
        <v>825</v>
      </c>
    </row>
    <row r="2878" spans="1:12">
      <c r="A2878" s="186" t="str">
        <f>B2878&amp;"_"&amp;COUNTIF($B$2:B2878,B2878)</f>
        <v>3634_3</v>
      </c>
      <c r="B2878" s="195">
        <v>3634</v>
      </c>
      <c r="F2878" s="189">
        <v>1</v>
      </c>
      <c r="G2878" s="197" t="s">
        <v>826</v>
      </c>
    </row>
    <row r="2879" spans="1:12">
      <c r="A2879" s="186" t="str">
        <f>B2879&amp;"_"&amp;COUNTIF($B$2:B2879,B2879)</f>
        <v>3634_4</v>
      </c>
      <c r="B2879" s="195">
        <v>3634</v>
      </c>
      <c r="F2879" s="189">
        <v>4</v>
      </c>
      <c r="G2879" s="197" t="s">
        <v>827</v>
      </c>
    </row>
    <row r="2880" spans="1:12">
      <c r="A2880" s="186" t="str">
        <f>B2880&amp;"_"&amp;COUNTIF($B$2:B2880,B2880)</f>
        <v>3634_5</v>
      </c>
      <c r="B2880" s="195">
        <v>3634</v>
      </c>
      <c r="C2880" s="195">
        <v>18</v>
      </c>
      <c r="D2880" s="195" t="s">
        <v>1283</v>
      </c>
      <c r="F2880" s="189">
        <v>1</v>
      </c>
      <c r="G2880" s="197" t="s">
        <v>828</v>
      </c>
      <c r="J2880" s="191" t="s">
        <v>1281</v>
      </c>
      <c r="K2880" s="195" t="s">
        <v>27</v>
      </c>
    </row>
    <row r="2881" spans="1:12">
      <c r="A2881" s="186" t="str">
        <f>B2881&amp;"_"&amp;COUNTIF($B$2:B2881,B2881)</f>
        <v>3635_1</v>
      </c>
      <c r="B2881" s="195">
        <v>3635</v>
      </c>
      <c r="F2881" s="189">
        <v>20</v>
      </c>
      <c r="G2881" s="197" t="s">
        <v>854</v>
      </c>
    </row>
    <row r="2882" spans="1:12">
      <c r="A2882" s="186" t="str">
        <f>B2882&amp;"_"&amp;COUNTIF($B$2:B2882,B2882)</f>
        <v>3635_2</v>
      </c>
      <c r="B2882" s="195">
        <v>3635</v>
      </c>
      <c r="F2882" s="189">
        <v>26</v>
      </c>
      <c r="G2882" s="197" t="s">
        <v>855</v>
      </c>
    </row>
    <row r="2883" spans="1:12">
      <c r="A2883" s="186" t="str">
        <f>B2883&amp;"_"&amp;COUNTIF($B$2:B2883,B2883)</f>
        <v>3635_3</v>
      </c>
      <c r="B2883" s="195">
        <v>3635</v>
      </c>
      <c r="F2883" s="189">
        <v>7</v>
      </c>
      <c r="G2883" s="197" t="s">
        <v>995</v>
      </c>
    </row>
    <row r="2884" spans="1:12">
      <c r="A2884" s="186" t="str">
        <f>B2884&amp;"_"&amp;COUNTIF($B$2:B2884,B2884)</f>
        <v>3635_4</v>
      </c>
      <c r="B2884" s="195">
        <v>3635</v>
      </c>
      <c r="F2884" s="189">
        <v>200</v>
      </c>
      <c r="G2884" s="197" t="s">
        <v>856</v>
      </c>
    </row>
    <row r="2885" spans="1:12">
      <c r="A2885" s="186" t="str">
        <f>B2885&amp;"_"&amp;COUNTIF($B$2:B2885,B2885)</f>
        <v>3635_5</v>
      </c>
      <c r="B2885" s="195">
        <v>3635</v>
      </c>
      <c r="F2885" s="189">
        <v>216</v>
      </c>
      <c r="G2885" s="197" t="s">
        <v>829</v>
      </c>
    </row>
    <row r="2886" spans="1:12">
      <c r="A2886" s="186" t="str">
        <f>B2886&amp;"_"&amp;COUNTIF($B$2:B2886,B2886)</f>
        <v>3635_6</v>
      </c>
      <c r="B2886" s="195">
        <v>3635</v>
      </c>
      <c r="F2886" s="189">
        <v>22</v>
      </c>
      <c r="G2886" s="197" t="s">
        <v>830</v>
      </c>
    </row>
    <row r="2887" spans="1:12">
      <c r="A2887" s="186" t="str">
        <f>B2887&amp;"_"&amp;COUNTIF($B$2:B2887,B2887)</f>
        <v>3635_7</v>
      </c>
      <c r="B2887" s="195">
        <v>3635</v>
      </c>
      <c r="F2887" s="189">
        <v>60</v>
      </c>
      <c r="G2887" s="197" t="s">
        <v>831</v>
      </c>
    </row>
    <row r="2888" spans="1:12">
      <c r="A2888" s="186" t="str">
        <f>B2888&amp;"_"&amp;COUNTIF($B$2:B2888,B2888)</f>
        <v>3635_8</v>
      </c>
      <c r="B2888" s="195">
        <v>3635</v>
      </c>
      <c r="F2888" s="189">
        <v>145</v>
      </c>
      <c r="G2888" s="197" t="s">
        <v>832</v>
      </c>
    </row>
    <row r="2889" spans="1:12">
      <c r="A2889" s="186" t="str">
        <f>B2889&amp;"_"&amp;COUNTIF($B$2:B2889,B2889)</f>
        <v>3635_9</v>
      </c>
      <c r="B2889" s="195">
        <v>3635</v>
      </c>
      <c r="F2889" s="189">
        <v>50</v>
      </c>
      <c r="G2889" s="197" t="s">
        <v>833</v>
      </c>
    </row>
    <row r="2890" spans="1:12">
      <c r="A2890" s="186" t="str">
        <f>B2890&amp;"_"&amp;COUNTIF($B$2:B2890,B2890)</f>
        <v>3635_10</v>
      </c>
      <c r="B2890" s="195">
        <v>3635</v>
      </c>
      <c r="F2890" s="189">
        <v>10</v>
      </c>
      <c r="G2890" s="197" t="s">
        <v>834</v>
      </c>
    </row>
    <row r="2891" spans="1:12">
      <c r="A2891" s="186" t="str">
        <f>B2891&amp;"_"&amp;COUNTIF($B$2:B2891,B2891)</f>
        <v>3635_11</v>
      </c>
      <c r="B2891" s="195">
        <v>3635</v>
      </c>
      <c r="F2891" s="189">
        <v>80</v>
      </c>
      <c r="G2891" s="197" t="s">
        <v>835</v>
      </c>
    </row>
    <row r="2892" spans="1:12">
      <c r="A2892" s="186" t="str">
        <f>B2892&amp;"_"&amp;COUNTIF($B$2:B2892,B2892)</f>
        <v>3635_12</v>
      </c>
      <c r="B2892" s="195">
        <v>3635</v>
      </c>
      <c r="C2892" s="195">
        <v>18</v>
      </c>
      <c r="D2892" s="195" t="s">
        <v>1283</v>
      </c>
      <c r="F2892" s="189">
        <v>10</v>
      </c>
      <c r="G2892" s="197" t="s">
        <v>837</v>
      </c>
      <c r="J2892" s="191" t="s">
        <v>1281</v>
      </c>
      <c r="K2892" s="195" t="s">
        <v>27</v>
      </c>
    </row>
    <row r="2893" spans="1:12">
      <c r="A2893" s="186" t="str">
        <f>B2893&amp;"_"&amp;COUNTIF($B$2:B2893,B2893)</f>
        <v>3636_1</v>
      </c>
      <c r="B2893" s="195">
        <v>3636</v>
      </c>
      <c r="C2893" s="195">
        <v>3</v>
      </c>
      <c r="D2893" s="195" t="s">
        <v>1284</v>
      </c>
      <c r="E2893" s="195" t="s">
        <v>71</v>
      </c>
      <c r="F2893" s="189">
        <v>300</v>
      </c>
      <c r="G2893" s="197" t="s">
        <v>72</v>
      </c>
      <c r="H2893" s="195">
        <v>1</v>
      </c>
      <c r="I2893" s="195">
        <v>2400</v>
      </c>
      <c r="J2893" s="191">
        <v>40590</v>
      </c>
      <c r="K2893" s="195" t="s">
        <v>73</v>
      </c>
      <c r="L2893" s="195" t="s">
        <v>74</v>
      </c>
    </row>
    <row r="2894" spans="1:12">
      <c r="A2894" s="186" t="str">
        <f>B2894&amp;"_"&amp;COUNTIF($B$2:B2894,B2894)</f>
        <v>3637_1</v>
      </c>
      <c r="B2894" s="195">
        <v>3637</v>
      </c>
      <c r="C2894" s="195">
        <v>3</v>
      </c>
      <c r="D2894" s="195" t="s">
        <v>1285</v>
      </c>
      <c r="E2894" s="195" t="s">
        <v>149</v>
      </c>
      <c r="F2894" s="189">
        <v>100</v>
      </c>
      <c r="G2894" s="197" t="s">
        <v>68</v>
      </c>
      <c r="H2894" s="195">
        <v>1</v>
      </c>
      <c r="I2894" s="195">
        <v>550</v>
      </c>
      <c r="J2894" s="191">
        <v>40590</v>
      </c>
      <c r="K2894" s="195" t="s">
        <v>73</v>
      </c>
      <c r="L2894" s="195" t="s">
        <v>74</v>
      </c>
    </row>
    <row r="2895" spans="1:12">
      <c r="A2895" s="186" t="str">
        <f>B2895&amp;"_"&amp;COUNTIF($B$2:B2895,B2895)</f>
        <v>3638_1</v>
      </c>
      <c r="B2895" s="195">
        <v>3638</v>
      </c>
      <c r="F2895" s="189">
        <v>0</v>
      </c>
      <c r="G2895" s="197" t="s">
        <v>359</v>
      </c>
      <c r="I2895" s="200"/>
    </row>
    <row r="2896" spans="1:12">
      <c r="A2896" s="186" t="str">
        <f>B2896&amp;"_"&amp;COUNTIF($B$2:B2896,B2896)</f>
        <v>3638_2</v>
      </c>
      <c r="B2896" s="195">
        <v>3638</v>
      </c>
      <c r="C2896" s="195">
        <v>7</v>
      </c>
      <c r="F2896" s="189">
        <v>12</v>
      </c>
      <c r="G2896" s="197" t="s">
        <v>358</v>
      </c>
      <c r="H2896" s="195">
        <v>1</v>
      </c>
      <c r="I2896" s="200"/>
      <c r="J2896" s="191">
        <v>40590</v>
      </c>
      <c r="K2896" s="195" t="s">
        <v>33</v>
      </c>
      <c r="L2896" s="195" t="s">
        <v>74</v>
      </c>
    </row>
    <row r="2897" spans="1:12">
      <c r="A2897" s="186" t="str">
        <f>B2897&amp;"_"&amp;COUNTIF($B$2:B2897,B2897)</f>
        <v>3639_1</v>
      </c>
      <c r="B2897" s="195">
        <v>3639</v>
      </c>
      <c r="F2897" s="189">
        <v>20</v>
      </c>
      <c r="G2897" s="197" t="s">
        <v>1243</v>
      </c>
    </row>
    <row r="2898" spans="1:12">
      <c r="A2898" s="186" t="str">
        <f>B2898&amp;"_"&amp;COUNTIF($B$2:B2898,B2898)</f>
        <v>3639_2</v>
      </c>
      <c r="B2898" s="195">
        <v>3639</v>
      </c>
      <c r="C2898" s="195">
        <v>47</v>
      </c>
      <c r="D2898" s="195">
        <v>3062057</v>
      </c>
      <c r="F2898" s="189">
        <v>10</v>
      </c>
      <c r="G2898" s="197" t="s">
        <v>1244</v>
      </c>
      <c r="H2898" s="195">
        <v>10</v>
      </c>
      <c r="I2898" s="200">
        <v>41870</v>
      </c>
      <c r="J2898" s="191">
        <v>40595</v>
      </c>
      <c r="K2898" s="195" t="s">
        <v>1245</v>
      </c>
      <c r="L2898" s="195" t="s">
        <v>74</v>
      </c>
    </row>
    <row r="2899" spans="1:12">
      <c r="A2899" s="186" t="str">
        <f>B2899&amp;"_"&amp;COUNTIF($B$2:B2899,B2899)</f>
        <v>3640_1</v>
      </c>
      <c r="B2899" s="195">
        <v>3640</v>
      </c>
      <c r="F2899" s="189">
        <v>10</v>
      </c>
      <c r="G2899" s="197" t="s">
        <v>1254</v>
      </c>
    </row>
    <row r="2900" spans="1:12">
      <c r="A2900" s="186" t="str">
        <f>B2900&amp;"_"&amp;COUNTIF($B$2:B2900,B2900)</f>
        <v>3640_2</v>
      </c>
      <c r="B2900" s="195">
        <v>3640</v>
      </c>
      <c r="F2900" s="189">
        <v>5</v>
      </c>
      <c r="G2900" s="197" t="s">
        <v>1255</v>
      </c>
    </row>
    <row r="2901" spans="1:12">
      <c r="A2901" s="186" t="str">
        <f>B2901&amp;"_"&amp;COUNTIF($B$2:B2901,B2901)</f>
        <v>3640_3</v>
      </c>
      <c r="B2901" s="195">
        <v>3640</v>
      </c>
      <c r="F2901" s="189">
        <v>5</v>
      </c>
      <c r="G2901" s="197" t="s">
        <v>1256</v>
      </c>
    </row>
    <row r="2902" spans="1:12">
      <c r="A2902" s="186" t="str">
        <f>B2902&amp;"_"&amp;COUNTIF($B$2:B2902,B2902)</f>
        <v>3640_4</v>
      </c>
      <c r="B2902" s="195">
        <v>3640</v>
      </c>
      <c r="C2902" s="195">
        <v>47</v>
      </c>
      <c r="D2902" s="195">
        <v>3062057</v>
      </c>
      <c r="F2902" s="189">
        <v>10</v>
      </c>
      <c r="G2902" s="197" t="s">
        <v>1257</v>
      </c>
      <c r="H2902" s="195">
        <v>10</v>
      </c>
      <c r="I2902" s="200">
        <v>44870</v>
      </c>
      <c r="J2902" s="191">
        <v>40596</v>
      </c>
      <c r="K2902" s="195" t="s">
        <v>1245</v>
      </c>
      <c r="L2902" s="195" t="s">
        <v>74</v>
      </c>
    </row>
    <row r="2903" spans="1:12">
      <c r="A2903" s="186" t="str">
        <f>B2903&amp;"_"&amp;COUNTIF($B$2:B2903,B2903)</f>
        <v>3641_1</v>
      </c>
      <c r="B2903" s="195">
        <v>3641</v>
      </c>
      <c r="F2903" s="189">
        <v>20</v>
      </c>
      <c r="G2903" s="197" t="s">
        <v>1243</v>
      </c>
    </row>
    <row r="2904" spans="1:12">
      <c r="A2904" s="186" t="str">
        <f>B2904&amp;"_"&amp;COUNTIF($B$2:B2904,B2904)</f>
        <v>3641_2</v>
      </c>
      <c r="B2904" s="195">
        <v>3641</v>
      </c>
      <c r="C2904" s="195">
        <v>47</v>
      </c>
      <c r="D2904" s="195">
        <v>3062057</v>
      </c>
      <c r="F2904" s="189">
        <v>10</v>
      </c>
      <c r="G2904" s="197" t="s">
        <v>1244</v>
      </c>
      <c r="H2904" s="195">
        <v>10</v>
      </c>
      <c r="I2904" s="200">
        <v>41870</v>
      </c>
      <c r="J2904" s="191">
        <v>40597</v>
      </c>
      <c r="K2904" s="195" t="s">
        <v>1245</v>
      </c>
      <c r="L2904" s="195" t="s">
        <v>74</v>
      </c>
    </row>
    <row r="2905" spans="1:12">
      <c r="A2905" s="186" t="str">
        <f>B2905&amp;"_"&amp;COUNTIF($B$2:B2905,B2905)</f>
        <v>3642_1</v>
      </c>
      <c r="B2905" s="195">
        <v>3642</v>
      </c>
      <c r="F2905" s="189">
        <v>20</v>
      </c>
      <c r="G2905" s="197" t="s">
        <v>1243</v>
      </c>
    </row>
    <row r="2906" spans="1:12">
      <c r="A2906" s="186" t="str">
        <f>B2906&amp;"_"&amp;COUNTIF($B$2:B2906,B2906)</f>
        <v>3642_2</v>
      </c>
      <c r="B2906" s="195">
        <v>3642</v>
      </c>
      <c r="C2906" s="195">
        <v>47</v>
      </c>
      <c r="D2906" s="195">
        <v>3062057</v>
      </c>
      <c r="F2906" s="189">
        <v>10</v>
      </c>
      <c r="G2906" s="197" t="s">
        <v>1244</v>
      </c>
      <c r="H2906" s="195">
        <v>10</v>
      </c>
      <c r="I2906" s="200">
        <v>41870</v>
      </c>
      <c r="J2906" s="191">
        <v>40598</v>
      </c>
      <c r="K2906" s="195" t="s">
        <v>1245</v>
      </c>
      <c r="L2906" s="195" t="s">
        <v>74</v>
      </c>
    </row>
    <row r="2907" spans="1:12">
      <c r="A2907" s="186" t="str">
        <f>B2907&amp;"_"&amp;COUNTIF($B$2:B2907,B2907)</f>
        <v>3643_1</v>
      </c>
      <c r="B2907" s="195">
        <v>3643</v>
      </c>
      <c r="F2907" s="189">
        <v>20</v>
      </c>
      <c r="G2907" s="197" t="s">
        <v>1243</v>
      </c>
    </row>
    <row r="2908" spans="1:12">
      <c r="A2908" s="186" t="str">
        <f>B2908&amp;"_"&amp;COUNTIF($B$2:B2908,B2908)</f>
        <v>3643_2</v>
      </c>
      <c r="B2908" s="195">
        <v>3643</v>
      </c>
      <c r="C2908" s="195">
        <v>47</v>
      </c>
      <c r="D2908" s="195">
        <v>3062057</v>
      </c>
      <c r="F2908" s="189">
        <v>10</v>
      </c>
      <c r="G2908" s="197" t="s">
        <v>1244</v>
      </c>
      <c r="H2908" s="195">
        <v>10</v>
      </c>
      <c r="I2908" s="200">
        <v>41870</v>
      </c>
      <c r="J2908" s="191">
        <v>40598</v>
      </c>
      <c r="K2908" s="195" t="s">
        <v>1245</v>
      </c>
      <c r="L2908" s="195" t="s">
        <v>74</v>
      </c>
    </row>
    <row r="2909" spans="1:12">
      <c r="A2909" s="186" t="str">
        <f>B2909&amp;"_"&amp;COUNTIF($B$2:B2909,B2909)</f>
        <v>3644_1</v>
      </c>
      <c r="B2909" s="195">
        <v>3644</v>
      </c>
      <c r="C2909" s="195">
        <v>22</v>
      </c>
      <c r="F2909" s="189">
        <v>1</v>
      </c>
      <c r="G2909" s="197" t="s">
        <v>1286</v>
      </c>
      <c r="J2909" s="191">
        <v>40592</v>
      </c>
      <c r="K2909" s="195" t="s">
        <v>27</v>
      </c>
    </row>
    <row r="2910" spans="1:12">
      <c r="A2910" s="186" t="str">
        <f>B2910&amp;"_"&amp;COUNTIF($B$2:B2910,B2910)</f>
        <v>3645_1</v>
      </c>
      <c r="B2910" s="195">
        <v>3645</v>
      </c>
      <c r="C2910" s="195">
        <v>1</v>
      </c>
      <c r="D2910" s="195" t="s">
        <v>1251</v>
      </c>
      <c r="E2910" s="187" t="s">
        <v>64</v>
      </c>
      <c r="F2910" s="189">
        <v>96</v>
      </c>
      <c r="G2910" s="190" t="s">
        <v>65</v>
      </c>
      <c r="H2910" s="195">
        <v>2</v>
      </c>
      <c r="J2910" s="191">
        <v>40597</v>
      </c>
      <c r="K2910" s="195" t="s">
        <v>27</v>
      </c>
    </row>
    <row r="2911" spans="1:12">
      <c r="A2911" s="186" t="str">
        <f>B2911&amp;"_"&amp;COUNTIF($B$2:B2911,B2911)</f>
        <v>3646_1</v>
      </c>
      <c r="B2911" s="195">
        <v>3646</v>
      </c>
      <c r="C2911" s="195">
        <v>1</v>
      </c>
      <c r="D2911" s="195" t="s">
        <v>1263</v>
      </c>
      <c r="E2911" s="187" t="s">
        <v>62</v>
      </c>
      <c r="F2911" s="189">
        <v>328</v>
      </c>
      <c r="G2911" s="190" t="s">
        <v>63</v>
      </c>
      <c r="H2911" s="195">
        <v>2</v>
      </c>
      <c r="J2911" s="191">
        <v>40597</v>
      </c>
      <c r="K2911" s="195" t="s">
        <v>27</v>
      </c>
    </row>
    <row r="2912" spans="1:12">
      <c r="A2912" s="186" t="str">
        <f>B2912&amp;"_"&amp;COUNTIF($B$2:B2912,B2912)</f>
        <v>3647_1</v>
      </c>
      <c r="B2912" s="195">
        <v>3647</v>
      </c>
      <c r="F2912" s="189">
        <v>9</v>
      </c>
      <c r="G2912" s="197" t="s">
        <v>1287</v>
      </c>
    </row>
    <row r="2913" spans="1:12">
      <c r="A2913" s="186" t="str">
        <f>B2913&amp;"_"&amp;COUNTIF($B$2:B2913,B2913)</f>
        <v>3647_2</v>
      </c>
      <c r="B2913" s="195">
        <v>3647</v>
      </c>
      <c r="C2913" s="195">
        <v>48</v>
      </c>
      <c r="F2913" s="189">
        <v>10</v>
      </c>
      <c r="G2913" s="197" t="s">
        <v>1186</v>
      </c>
      <c r="H2913" s="195">
        <v>1</v>
      </c>
      <c r="J2913" s="191">
        <v>40597</v>
      </c>
      <c r="K2913" s="195" t="s">
        <v>33</v>
      </c>
    </row>
    <row r="2914" spans="1:12">
      <c r="A2914" s="186" t="str">
        <f>B2914&amp;"_"&amp;COUNTIF($B$2:B2914,B2914)</f>
        <v>3648_1</v>
      </c>
      <c r="B2914" s="195">
        <v>3648</v>
      </c>
      <c r="F2914" s="189">
        <v>12</v>
      </c>
      <c r="G2914" s="197" t="s">
        <v>359</v>
      </c>
      <c r="I2914" s="200"/>
    </row>
    <row r="2915" spans="1:12">
      <c r="A2915" s="186" t="str">
        <f>B2915&amp;"_"&amp;COUNTIF($B$2:B2915,B2915)</f>
        <v>3648_2</v>
      </c>
      <c r="B2915" s="195">
        <v>3648</v>
      </c>
      <c r="C2915" s="195">
        <v>7</v>
      </c>
      <c r="F2915" s="189">
        <v>0</v>
      </c>
      <c r="G2915" s="197" t="s">
        <v>358</v>
      </c>
      <c r="H2915" s="195">
        <v>1</v>
      </c>
      <c r="I2915" s="200"/>
      <c r="J2915" s="191">
        <v>40597</v>
      </c>
      <c r="K2915" s="195" t="s">
        <v>33</v>
      </c>
      <c r="L2915" s="195" t="s">
        <v>74</v>
      </c>
    </row>
    <row r="2916" spans="1:12">
      <c r="A2916" s="186" t="str">
        <f>B2916&amp;"_"&amp;COUNTIF($B$2:B2916,B2916)</f>
        <v>3649_1</v>
      </c>
      <c r="B2916" s="195">
        <v>3649</v>
      </c>
      <c r="E2916" s="187" t="s">
        <v>19</v>
      </c>
      <c r="F2916" s="189">
        <v>10</v>
      </c>
      <c r="G2916" s="190" t="s">
        <v>941</v>
      </c>
    </row>
    <row r="2917" spans="1:12">
      <c r="A2917" s="186" t="str">
        <f>B2917&amp;"_"&amp;COUNTIF($B$2:B2917,B2917)</f>
        <v>3649_2</v>
      </c>
      <c r="B2917" s="195">
        <v>3649</v>
      </c>
      <c r="E2917" s="187" t="s">
        <v>22</v>
      </c>
      <c r="F2917" s="189">
        <v>10</v>
      </c>
      <c r="G2917" s="190" t="s">
        <v>942</v>
      </c>
      <c r="J2917" s="191">
        <v>40597</v>
      </c>
      <c r="K2917" s="195" t="s">
        <v>27</v>
      </c>
    </row>
    <row r="2918" spans="1:12">
      <c r="A2918" s="186" t="str">
        <f>B2918&amp;"_"&amp;COUNTIF($B$2:B2918,B2918)</f>
        <v>3649_3</v>
      </c>
      <c r="B2918" s="195">
        <v>3649</v>
      </c>
      <c r="E2918" s="187" t="s">
        <v>39</v>
      </c>
      <c r="F2918" s="189">
        <v>8</v>
      </c>
      <c r="G2918" s="190" t="s">
        <v>939</v>
      </c>
    </row>
    <row r="2919" spans="1:12">
      <c r="A2919" s="186" t="str">
        <f>B2919&amp;"_"&amp;COUNTIF($B$2:B2919,B2919)</f>
        <v>3649_4</v>
      </c>
      <c r="B2919" s="195">
        <v>3649</v>
      </c>
      <c r="C2919" s="195">
        <v>1</v>
      </c>
      <c r="D2919" s="195">
        <v>540034404</v>
      </c>
      <c r="E2919" s="187" t="s">
        <v>41</v>
      </c>
      <c r="F2919" s="189">
        <v>8</v>
      </c>
      <c r="G2919" s="190" t="s">
        <v>940</v>
      </c>
      <c r="H2919" s="195">
        <v>9</v>
      </c>
      <c r="J2919" s="191" t="s">
        <v>1288</v>
      </c>
      <c r="K2919" s="195" t="s">
        <v>27</v>
      </c>
    </row>
    <row r="2920" spans="1:12">
      <c r="A2920" s="186" t="str">
        <f>B2920&amp;"_"&amp;COUNTIF($B$2:B2920,B2920)</f>
        <v>3650_1</v>
      </c>
      <c r="B2920" s="195">
        <v>3650</v>
      </c>
      <c r="F2920" s="189">
        <v>20</v>
      </c>
      <c r="G2920" s="197" t="s">
        <v>1243</v>
      </c>
    </row>
    <row r="2921" spans="1:12">
      <c r="A2921" s="186" t="str">
        <f>B2921&amp;"_"&amp;COUNTIF($B$2:B2921,B2921)</f>
        <v>3650_2</v>
      </c>
      <c r="B2921" s="195">
        <v>3650</v>
      </c>
      <c r="C2921" s="195">
        <v>47</v>
      </c>
      <c r="D2921" s="195">
        <v>3062057</v>
      </c>
      <c r="F2921" s="189">
        <v>10</v>
      </c>
      <c r="G2921" s="197" t="s">
        <v>1244</v>
      </c>
      <c r="H2921" s="195">
        <v>10</v>
      </c>
      <c r="I2921" s="200">
        <v>41870</v>
      </c>
      <c r="J2921" s="191">
        <v>40602</v>
      </c>
      <c r="K2921" s="195" t="s">
        <v>1245</v>
      </c>
      <c r="L2921" s="195" t="s">
        <v>74</v>
      </c>
    </row>
    <row r="2922" spans="1:12">
      <c r="A2922" s="186" t="str">
        <f>B2922&amp;"_"&amp;COUNTIF($B$2:B2922,B2922)</f>
        <v>3651_1</v>
      </c>
      <c r="B2922" s="195">
        <v>3651</v>
      </c>
      <c r="F2922" s="189">
        <v>10</v>
      </c>
      <c r="G2922" s="197" t="s">
        <v>1254</v>
      </c>
    </row>
    <row r="2923" spans="1:12">
      <c r="A2923" s="186" t="str">
        <f>B2923&amp;"_"&amp;COUNTIF($B$2:B2923,B2923)</f>
        <v>3651_2</v>
      </c>
      <c r="B2923" s="195">
        <v>3651</v>
      </c>
      <c r="F2923" s="189">
        <v>5</v>
      </c>
      <c r="G2923" s="197" t="s">
        <v>1255</v>
      </c>
    </row>
    <row r="2924" spans="1:12">
      <c r="A2924" s="186" t="str">
        <f>B2924&amp;"_"&amp;COUNTIF($B$2:B2924,B2924)</f>
        <v>3651_3</v>
      </c>
      <c r="B2924" s="195">
        <v>3651</v>
      </c>
      <c r="F2924" s="189">
        <v>5</v>
      </c>
      <c r="G2924" s="197" t="s">
        <v>1256</v>
      </c>
    </row>
    <row r="2925" spans="1:12">
      <c r="A2925" s="186" t="str">
        <f>B2925&amp;"_"&amp;COUNTIF($B$2:B2925,B2925)</f>
        <v>3651_4</v>
      </c>
      <c r="B2925" s="195">
        <v>3651</v>
      </c>
      <c r="C2925" s="195">
        <v>47</v>
      </c>
      <c r="D2925" s="195">
        <v>3062057</v>
      </c>
      <c r="F2925" s="189">
        <v>10</v>
      </c>
      <c r="G2925" s="197" t="s">
        <v>1257</v>
      </c>
      <c r="H2925" s="195">
        <v>10</v>
      </c>
      <c r="I2925" s="200">
        <v>44870</v>
      </c>
      <c r="J2925" s="191">
        <v>40603</v>
      </c>
      <c r="K2925" s="195" t="s">
        <v>1245</v>
      </c>
      <c r="L2925" s="195" t="s">
        <v>74</v>
      </c>
    </row>
    <row r="2926" spans="1:12">
      <c r="A2926" s="186" t="str">
        <f>B2926&amp;"_"&amp;COUNTIF($B$2:B2926,B2926)</f>
        <v>3652_1</v>
      </c>
      <c r="B2926" s="195">
        <v>3652</v>
      </c>
      <c r="F2926" s="189">
        <v>20</v>
      </c>
      <c r="G2926" s="197" t="s">
        <v>1243</v>
      </c>
    </row>
    <row r="2927" spans="1:12">
      <c r="A2927" s="186" t="str">
        <f>B2927&amp;"_"&amp;COUNTIF($B$2:B2927,B2927)</f>
        <v>3652_2</v>
      </c>
      <c r="B2927" s="195">
        <v>3652</v>
      </c>
      <c r="C2927" s="195">
        <v>47</v>
      </c>
      <c r="D2927" s="195">
        <v>3062057</v>
      </c>
      <c r="F2927" s="189">
        <v>10</v>
      </c>
      <c r="G2927" s="197" t="s">
        <v>1244</v>
      </c>
      <c r="H2927" s="195">
        <v>10</v>
      </c>
      <c r="I2927" s="200">
        <v>41870</v>
      </c>
      <c r="J2927" s="191">
        <v>40604</v>
      </c>
      <c r="K2927" s="195" t="s">
        <v>1245</v>
      </c>
      <c r="L2927" s="195" t="s">
        <v>74</v>
      </c>
    </row>
    <row r="2928" spans="1:12">
      <c r="A2928" s="186" t="str">
        <f>B2928&amp;"_"&amp;COUNTIF($B$2:B2928,B2928)</f>
        <v>3653_1</v>
      </c>
      <c r="B2928" s="195">
        <v>3653</v>
      </c>
      <c r="F2928" s="189">
        <v>20</v>
      </c>
      <c r="G2928" s="197" t="s">
        <v>1243</v>
      </c>
    </row>
    <row r="2929" spans="1:12">
      <c r="A2929" s="186" t="str">
        <f>B2929&amp;"_"&amp;COUNTIF($B$2:B2929,B2929)</f>
        <v>3653_2</v>
      </c>
      <c r="B2929" s="195">
        <v>3653</v>
      </c>
      <c r="C2929" s="195">
        <v>47</v>
      </c>
      <c r="D2929" s="195">
        <v>3062057</v>
      </c>
      <c r="F2929" s="189">
        <v>10</v>
      </c>
      <c r="G2929" s="197" t="s">
        <v>1244</v>
      </c>
      <c r="H2929" s="195">
        <v>10</v>
      </c>
      <c r="I2929" s="200">
        <v>41870</v>
      </c>
      <c r="J2929" s="191">
        <v>40605</v>
      </c>
      <c r="K2929" s="195" t="s">
        <v>1245</v>
      </c>
      <c r="L2929" s="195" t="s">
        <v>74</v>
      </c>
    </row>
    <row r="2930" spans="1:12">
      <c r="A2930" s="186" t="str">
        <f>B2930&amp;"_"&amp;COUNTIF($B$2:B2930,B2930)</f>
        <v>3654_1</v>
      </c>
      <c r="B2930" s="195">
        <v>3654</v>
      </c>
      <c r="F2930" s="189">
        <v>10</v>
      </c>
      <c r="G2930" s="197" t="s">
        <v>1254</v>
      </c>
    </row>
    <row r="2931" spans="1:12">
      <c r="A2931" s="186" t="str">
        <f>B2931&amp;"_"&amp;COUNTIF($B$2:B2931,B2931)</f>
        <v>3654_2</v>
      </c>
      <c r="B2931" s="195">
        <v>3654</v>
      </c>
      <c r="F2931" s="189">
        <v>5</v>
      </c>
      <c r="G2931" s="197" t="s">
        <v>1255</v>
      </c>
    </row>
    <row r="2932" spans="1:12">
      <c r="A2932" s="186" t="str">
        <f>B2932&amp;"_"&amp;COUNTIF($B$2:B2932,B2932)</f>
        <v>3654_3</v>
      </c>
      <c r="B2932" s="195">
        <v>3654</v>
      </c>
      <c r="F2932" s="189">
        <v>5</v>
      </c>
      <c r="G2932" s="197" t="s">
        <v>1256</v>
      </c>
    </row>
    <row r="2933" spans="1:12">
      <c r="A2933" s="186" t="str">
        <f>B2933&amp;"_"&amp;COUNTIF($B$2:B2933,B2933)</f>
        <v>3654_4</v>
      </c>
      <c r="B2933" s="195">
        <v>3654</v>
      </c>
      <c r="C2933" s="195">
        <v>47</v>
      </c>
      <c r="D2933" s="195">
        <v>3062057</v>
      </c>
      <c r="F2933" s="189">
        <v>10</v>
      </c>
      <c r="G2933" s="197" t="s">
        <v>1257</v>
      </c>
      <c r="H2933" s="195">
        <v>10</v>
      </c>
      <c r="I2933" s="200">
        <v>44870</v>
      </c>
      <c r="J2933" s="191">
        <v>40605</v>
      </c>
      <c r="K2933" s="195" t="s">
        <v>1245</v>
      </c>
      <c r="L2933" s="195" t="s">
        <v>74</v>
      </c>
    </row>
    <row r="2934" spans="1:12">
      <c r="A2934" s="186" t="str">
        <f>B2934&amp;"_"&amp;COUNTIF($B$2:B2934,B2934)</f>
        <v>3655_1</v>
      </c>
      <c r="B2934" s="195">
        <v>3655</v>
      </c>
      <c r="C2934" s="195">
        <v>3</v>
      </c>
      <c r="D2934" s="195" t="s">
        <v>1289</v>
      </c>
      <c r="E2934" s="195" t="s">
        <v>71</v>
      </c>
      <c r="F2934" s="189">
        <v>300</v>
      </c>
      <c r="G2934" s="197" t="s">
        <v>72</v>
      </c>
      <c r="H2934" s="195">
        <v>1</v>
      </c>
      <c r="I2934" s="195">
        <v>2400</v>
      </c>
      <c r="J2934" s="191">
        <v>40599</v>
      </c>
      <c r="K2934" s="195" t="s">
        <v>73</v>
      </c>
      <c r="L2934" s="195" t="s">
        <v>74</v>
      </c>
    </row>
    <row r="2935" spans="1:12">
      <c r="A2935" s="186" t="str">
        <f>B2935&amp;"_"&amp;COUNTIF($B$2:B2935,B2935)</f>
        <v>3656_1</v>
      </c>
      <c r="B2935" s="195">
        <v>3656</v>
      </c>
      <c r="C2935" s="195">
        <v>1</v>
      </c>
      <c r="D2935" s="195" t="s">
        <v>1282</v>
      </c>
      <c r="F2935" s="189">
        <v>2</v>
      </c>
      <c r="G2935" s="197" t="s">
        <v>59</v>
      </c>
      <c r="H2935" s="195">
        <v>2</v>
      </c>
      <c r="J2935" s="191">
        <v>40602</v>
      </c>
      <c r="K2935" s="195" t="s">
        <v>27</v>
      </c>
    </row>
    <row r="2936" spans="1:12">
      <c r="A2936" s="186" t="str">
        <f>B2936&amp;"_"&amp;COUNTIF($B$2:B2936,B2936)</f>
        <v>3657_1</v>
      </c>
      <c r="B2936" s="195">
        <v>3657</v>
      </c>
      <c r="F2936" s="189">
        <v>26</v>
      </c>
      <c r="G2936" s="197" t="s">
        <v>866</v>
      </c>
    </row>
    <row r="2937" spans="1:12">
      <c r="A2937" s="186" t="str">
        <f>B2937&amp;"_"&amp;COUNTIF($B$2:B2937,B2937)</f>
        <v>3657_2</v>
      </c>
      <c r="B2937" s="195">
        <v>3657</v>
      </c>
      <c r="C2937" s="195">
        <v>26</v>
      </c>
      <c r="D2937" s="195" t="s">
        <v>863</v>
      </c>
      <c r="F2937" s="189">
        <v>39</v>
      </c>
      <c r="G2937" s="197" t="s">
        <v>867</v>
      </c>
      <c r="J2937" s="191">
        <v>40602</v>
      </c>
      <c r="K2937" s="195" t="s">
        <v>27</v>
      </c>
    </row>
    <row r="2938" spans="1:12">
      <c r="A2938" s="186" t="str">
        <f>B2938&amp;"_"&amp;COUNTIF($B$2:B2938,B2938)</f>
        <v>3658_1</v>
      </c>
      <c r="B2938" s="195">
        <v>3658</v>
      </c>
      <c r="F2938" s="189">
        <v>1</v>
      </c>
      <c r="G2938" s="197" t="s">
        <v>1290</v>
      </c>
    </row>
    <row r="2939" spans="1:12">
      <c r="A2939" s="186" t="str">
        <f>B2939&amp;"_"&amp;COUNTIF($B$2:B2939,B2939)</f>
        <v>3658_2</v>
      </c>
      <c r="B2939" s="195">
        <v>3658</v>
      </c>
      <c r="F2939" s="189">
        <v>1</v>
      </c>
      <c r="G2939" s="197" t="s">
        <v>1291</v>
      </c>
    </row>
    <row r="2940" spans="1:12">
      <c r="A2940" s="186" t="str">
        <f>B2940&amp;"_"&amp;COUNTIF($B$2:B2940,B2940)</f>
        <v>3658_3</v>
      </c>
      <c r="B2940" s="195">
        <v>3658</v>
      </c>
      <c r="F2940" s="189">
        <v>1</v>
      </c>
      <c r="G2940" s="197" t="s">
        <v>1292</v>
      </c>
    </row>
    <row r="2941" spans="1:12">
      <c r="A2941" s="186" t="str">
        <f>B2941&amp;"_"&amp;COUNTIF($B$2:B2941,B2941)</f>
        <v>3658_4</v>
      </c>
      <c r="B2941" s="195">
        <v>3658</v>
      </c>
      <c r="C2941" s="195">
        <v>26</v>
      </c>
      <c r="D2941" s="195">
        <v>17369</v>
      </c>
      <c r="F2941" s="189">
        <v>1</v>
      </c>
      <c r="G2941" s="197" t="s">
        <v>1293</v>
      </c>
      <c r="J2941" s="191">
        <v>40602</v>
      </c>
      <c r="K2941" s="195" t="s">
        <v>27</v>
      </c>
    </row>
    <row r="2942" spans="1:12">
      <c r="A2942" s="186" t="str">
        <f>B2942&amp;"_"&amp;COUNTIF($B$2:B2942,B2942)</f>
        <v>3659_1</v>
      </c>
      <c r="B2942" s="195">
        <v>3659</v>
      </c>
      <c r="F2942" s="189">
        <v>20</v>
      </c>
      <c r="G2942" s="197" t="s">
        <v>1243</v>
      </c>
    </row>
    <row r="2943" spans="1:12">
      <c r="A2943" s="186" t="str">
        <f>B2943&amp;"_"&amp;COUNTIF($B$2:B2943,B2943)</f>
        <v>3659_2</v>
      </c>
      <c r="B2943" s="195">
        <v>3659</v>
      </c>
      <c r="C2943" s="195">
        <v>47</v>
      </c>
      <c r="D2943" s="195">
        <v>3062057</v>
      </c>
      <c r="F2943" s="189">
        <v>10</v>
      </c>
      <c r="G2943" s="197" t="s">
        <v>1244</v>
      </c>
      <c r="H2943" s="195">
        <v>10</v>
      </c>
      <c r="I2943" s="200">
        <v>41870</v>
      </c>
      <c r="J2943" s="191">
        <v>40605</v>
      </c>
      <c r="K2943" s="195" t="s">
        <v>1245</v>
      </c>
      <c r="L2943" s="195" t="s">
        <v>74</v>
      </c>
    </row>
    <row r="2944" spans="1:12">
      <c r="A2944" s="186" t="str">
        <f>B2944&amp;"_"&amp;COUNTIF($B$2:B2944,B2944)</f>
        <v>3660_1</v>
      </c>
      <c r="B2944" s="195">
        <v>3660</v>
      </c>
      <c r="E2944" s="187" t="s">
        <v>19</v>
      </c>
      <c r="F2944" s="189">
        <v>4</v>
      </c>
      <c r="G2944" s="190" t="s">
        <v>941</v>
      </c>
    </row>
    <row r="2945" spans="1:12">
      <c r="A2945" s="186" t="str">
        <f>B2945&amp;"_"&amp;COUNTIF($B$2:B2945,B2945)</f>
        <v>3660_2</v>
      </c>
      <c r="B2945" s="195">
        <v>3660</v>
      </c>
      <c r="E2945" s="187" t="s">
        <v>22</v>
      </c>
      <c r="F2945" s="189">
        <v>4</v>
      </c>
      <c r="G2945" s="190" t="s">
        <v>942</v>
      </c>
    </row>
    <row r="2946" spans="1:12">
      <c r="A2946" s="186" t="str">
        <f>B2946&amp;"_"&amp;COUNTIF($B$2:B2946,B2946)</f>
        <v>3660_3</v>
      </c>
      <c r="B2946" s="195">
        <v>3660</v>
      </c>
      <c r="E2946" s="187" t="s">
        <v>39</v>
      </c>
      <c r="F2946" s="189">
        <v>4</v>
      </c>
      <c r="G2946" s="190" t="s">
        <v>939</v>
      </c>
    </row>
    <row r="2947" spans="1:12">
      <c r="A2947" s="186" t="str">
        <f>B2947&amp;"_"&amp;COUNTIF($B$2:B2947,B2947)</f>
        <v>3660_4</v>
      </c>
      <c r="B2947" s="195">
        <v>3660</v>
      </c>
      <c r="C2947" s="195">
        <v>1</v>
      </c>
      <c r="D2947" s="195">
        <v>540034404</v>
      </c>
      <c r="E2947" s="187" t="s">
        <v>41</v>
      </c>
      <c r="F2947" s="189">
        <v>4</v>
      </c>
      <c r="G2947" s="190" t="s">
        <v>940</v>
      </c>
      <c r="H2947" s="195">
        <v>4</v>
      </c>
      <c r="J2947" s="191">
        <v>40606</v>
      </c>
      <c r="K2947" s="195" t="s">
        <v>27</v>
      </c>
    </row>
    <row r="2948" spans="1:12">
      <c r="A2948" s="186" t="str">
        <f>B2948&amp;"_"&amp;COUNTIF($B$2:B2948,B2948)</f>
        <v>3661_1</v>
      </c>
      <c r="B2948" s="195">
        <v>3661</v>
      </c>
      <c r="C2948" s="195">
        <v>1</v>
      </c>
      <c r="D2948" s="195" t="s">
        <v>1251</v>
      </c>
      <c r="E2948" s="187" t="s">
        <v>64</v>
      </c>
      <c r="F2948" s="189">
        <v>144</v>
      </c>
      <c r="G2948" s="190" t="s">
        <v>65</v>
      </c>
      <c r="H2948" s="195">
        <v>3</v>
      </c>
      <c r="J2948" s="191">
        <v>40606</v>
      </c>
      <c r="K2948" s="195" t="s">
        <v>27</v>
      </c>
    </row>
    <row r="2949" spans="1:12">
      <c r="A2949" s="186" t="str">
        <f>B2949&amp;"_"&amp;COUNTIF($B$2:B2949,B2949)</f>
        <v>3663_1</v>
      </c>
      <c r="B2949" s="195">
        <v>3663</v>
      </c>
      <c r="C2949" s="195">
        <v>1</v>
      </c>
      <c r="D2949" s="195" t="s">
        <v>1264</v>
      </c>
      <c r="E2949" s="195" t="s">
        <v>67</v>
      </c>
      <c r="F2949" s="189">
        <v>48</v>
      </c>
      <c r="G2949" s="197" t="s">
        <v>68</v>
      </c>
      <c r="H2949" s="195">
        <v>1</v>
      </c>
      <c r="J2949" s="191">
        <v>40606</v>
      </c>
      <c r="K2949" s="195" t="s">
        <v>27</v>
      </c>
    </row>
    <row r="2950" spans="1:12">
      <c r="A2950" s="186" t="str">
        <f>B2950&amp;"_"&amp;COUNTIF($B$2:B2950,B2950)</f>
        <v>3664_1</v>
      </c>
      <c r="B2950" s="195">
        <v>3664</v>
      </c>
      <c r="C2950" s="195">
        <v>1</v>
      </c>
      <c r="D2950" s="195" t="s">
        <v>1263</v>
      </c>
      <c r="E2950" s="187" t="s">
        <v>62</v>
      </c>
      <c r="F2950" s="189">
        <v>328</v>
      </c>
      <c r="G2950" s="190" t="s">
        <v>63</v>
      </c>
      <c r="H2950" s="195">
        <v>2</v>
      </c>
      <c r="J2950" s="191">
        <v>40606</v>
      </c>
      <c r="K2950" s="195" t="s">
        <v>27</v>
      </c>
    </row>
    <row r="2951" spans="1:12">
      <c r="A2951" s="186" t="str">
        <f>B2951&amp;"_"&amp;COUNTIF($B$2:B2951,B2951)</f>
        <v>3665_1</v>
      </c>
      <c r="B2951" s="195">
        <v>3665</v>
      </c>
      <c r="F2951" s="189">
        <v>20</v>
      </c>
      <c r="G2951" s="197" t="s">
        <v>1243</v>
      </c>
    </row>
    <row r="2952" spans="1:12">
      <c r="A2952" s="186" t="str">
        <f>B2952&amp;"_"&amp;COUNTIF($B$2:B2952,B2952)</f>
        <v>3665_2</v>
      </c>
      <c r="B2952" s="195">
        <v>3665</v>
      </c>
      <c r="C2952" s="195">
        <v>47</v>
      </c>
      <c r="D2952" s="195">
        <v>3062057</v>
      </c>
      <c r="F2952" s="189">
        <v>10</v>
      </c>
      <c r="G2952" s="197" t="s">
        <v>1244</v>
      </c>
      <c r="H2952" s="195">
        <v>10</v>
      </c>
      <c r="I2952" s="200">
        <v>41870</v>
      </c>
      <c r="J2952" s="191">
        <v>40610</v>
      </c>
      <c r="K2952" s="195" t="s">
        <v>1245</v>
      </c>
      <c r="L2952" s="195" t="s">
        <v>74</v>
      </c>
    </row>
    <row r="2953" spans="1:12">
      <c r="A2953" s="186" t="str">
        <f>B2953&amp;"_"&amp;COUNTIF($B$2:B2953,B2953)</f>
        <v>3666_1</v>
      </c>
      <c r="B2953" s="195">
        <v>3666</v>
      </c>
      <c r="F2953" s="189">
        <v>10</v>
      </c>
      <c r="G2953" s="197" t="s">
        <v>1254</v>
      </c>
    </row>
    <row r="2954" spans="1:12">
      <c r="A2954" s="186" t="str">
        <f>B2954&amp;"_"&amp;COUNTIF($B$2:B2954,B2954)</f>
        <v>3666_2</v>
      </c>
      <c r="B2954" s="195">
        <v>3666</v>
      </c>
      <c r="F2954" s="189">
        <v>5</v>
      </c>
      <c r="G2954" s="197" t="s">
        <v>1255</v>
      </c>
    </row>
    <row r="2955" spans="1:12">
      <c r="A2955" s="186" t="str">
        <f>B2955&amp;"_"&amp;COUNTIF($B$2:B2955,B2955)</f>
        <v>3666_3</v>
      </c>
      <c r="B2955" s="195">
        <v>3666</v>
      </c>
      <c r="F2955" s="189">
        <v>5</v>
      </c>
      <c r="G2955" s="197" t="s">
        <v>1256</v>
      </c>
    </row>
    <row r="2956" spans="1:12">
      <c r="A2956" s="186" t="str">
        <f>B2956&amp;"_"&amp;COUNTIF($B$2:B2956,B2956)</f>
        <v>3666_4</v>
      </c>
      <c r="B2956" s="195">
        <v>3666</v>
      </c>
      <c r="C2956" s="195">
        <v>47</v>
      </c>
      <c r="D2956" s="195">
        <v>3062057</v>
      </c>
      <c r="F2956" s="189">
        <v>10</v>
      </c>
      <c r="G2956" s="197" t="s">
        <v>1257</v>
      </c>
      <c r="H2956" s="195">
        <v>10</v>
      </c>
      <c r="I2956" s="200">
        <v>44870</v>
      </c>
      <c r="J2956" s="191">
        <v>40611</v>
      </c>
      <c r="K2956" s="195" t="s">
        <v>1245</v>
      </c>
      <c r="L2956" s="195" t="s">
        <v>74</v>
      </c>
    </row>
    <row r="2957" spans="1:12">
      <c r="A2957" s="186" t="str">
        <f>B2957&amp;"_"&amp;COUNTIF($B$2:B2957,B2957)</f>
        <v>3667_1</v>
      </c>
      <c r="B2957" s="195">
        <v>3667</v>
      </c>
      <c r="F2957" s="189">
        <v>20</v>
      </c>
      <c r="G2957" s="197" t="s">
        <v>1243</v>
      </c>
    </row>
    <row r="2958" spans="1:12">
      <c r="A2958" s="186" t="str">
        <f>B2958&amp;"_"&amp;COUNTIF($B$2:B2958,B2958)</f>
        <v>3667_2</v>
      </c>
      <c r="B2958" s="195">
        <v>3667</v>
      </c>
      <c r="C2958" s="195">
        <v>47</v>
      </c>
      <c r="D2958" s="195">
        <v>3062057</v>
      </c>
      <c r="F2958" s="189">
        <v>10</v>
      </c>
      <c r="G2958" s="197" t="s">
        <v>1244</v>
      </c>
      <c r="H2958" s="195">
        <v>10</v>
      </c>
      <c r="I2958" s="200">
        <v>41870</v>
      </c>
      <c r="J2958" s="191">
        <v>40612</v>
      </c>
      <c r="K2958" s="195" t="s">
        <v>1245</v>
      </c>
      <c r="L2958" s="195" t="s">
        <v>74</v>
      </c>
    </row>
    <row r="2959" spans="1:12">
      <c r="A2959" s="186" t="str">
        <f>B2959&amp;"_"&amp;COUNTIF($B$2:B2959,B2959)</f>
        <v>3668_1</v>
      </c>
      <c r="B2959" s="195">
        <v>3668</v>
      </c>
      <c r="F2959" s="189">
        <v>20</v>
      </c>
      <c r="G2959" s="197" t="s">
        <v>1243</v>
      </c>
    </row>
    <row r="2960" spans="1:12">
      <c r="A2960" s="186" t="str">
        <f>B2960&amp;"_"&amp;COUNTIF($B$2:B2960,B2960)</f>
        <v>3668_2</v>
      </c>
      <c r="B2960" s="195">
        <v>3668</v>
      </c>
      <c r="C2960" s="195">
        <v>47</v>
      </c>
      <c r="D2960" s="195">
        <v>3062057</v>
      </c>
      <c r="F2960" s="189">
        <v>10</v>
      </c>
      <c r="G2960" s="197" t="s">
        <v>1244</v>
      </c>
      <c r="H2960" s="195">
        <v>10</v>
      </c>
      <c r="I2960" s="200">
        <v>41870</v>
      </c>
      <c r="J2960" s="191">
        <v>40612</v>
      </c>
      <c r="K2960" s="195" t="s">
        <v>1245</v>
      </c>
      <c r="L2960" s="195" t="s">
        <v>74</v>
      </c>
    </row>
    <row r="2961" spans="1:12">
      <c r="A2961" s="186" t="str">
        <f>B2961&amp;"_"&amp;COUNTIF($B$2:B2961,B2961)</f>
        <v>3669_1</v>
      </c>
      <c r="B2961" s="195">
        <v>3669</v>
      </c>
      <c r="C2961" s="195">
        <v>5</v>
      </c>
      <c r="D2961" s="195" t="s">
        <v>1294</v>
      </c>
      <c r="E2961" s="195">
        <v>500032754</v>
      </c>
      <c r="F2961" s="189">
        <v>12</v>
      </c>
      <c r="G2961" s="197" t="s">
        <v>841</v>
      </c>
      <c r="H2961" s="195">
        <v>4</v>
      </c>
      <c r="I2961" s="200">
        <v>12600</v>
      </c>
      <c r="J2961" s="191" t="s">
        <v>1295</v>
      </c>
      <c r="K2961" s="195" t="s">
        <v>845</v>
      </c>
      <c r="L2961" s="195" t="s">
        <v>74</v>
      </c>
    </row>
    <row r="2962" spans="1:12">
      <c r="A2962" s="186" t="str">
        <f>B2962&amp;"_"&amp;COUNTIF($B$2:B2962,B2962)</f>
        <v>3670_1</v>
      </c>
      <c r="B2962" s="195">
        <v>3670</v>
      </c>
      <c r="E2962" s="187" t="s">
        <v>39</v>
      </c>
      <c r="F2962" s="189">
        <v>2</v>
      </c>
      <c r="G2962" s="190" t="s">
        <v>939</v>
      </c>
    </row>
    <row r="2963" spans="1:12">
      <c r="A2963" s="186" t="str">
        <f>B2963&amp;"_"&amp;COUNTIF($B$2:B2963,B2963)</f>
        <v>3670_2</v>
      </c>
      <c r="B2963" s="195">
        <v>3670</v>
      </c>
      <c r="C2963" s="195">
        <v>1</v>
      </c>
      <c r="D2963" s="195">
        <v>540034404</v>
      </c>
      <c r="E2963" s="187" t="s">
        <v>41</v>
      </c>
      <c r="F2963" s="189">
        <v>2</v>
      </c>
      <c r="G2963" s="190" t="s">
        <v>940</v>
      </c>
      <c r="H2963" s="195">
        <v>2</v>
      </c>
      <c r="J2963" s="191">
        <v>40612</v>
      </c>
      <c r="K2963" s="195" t="s">
        <v>27</v>
      </c>
    </row>
    <row r="2964" spans="1:12">
      <c r="A2964" s="186" t="str">
        <f>B2964&amp;"_"&amp;COUNTIF($B$2:B2964,B2964)</f>
        <v>3671_1</v>
      </c>
      <c r="B2964" s="195">
        <v>3671</v>
      </c>
      <c r="C2964" s="195">
        <v>1</v>
      </c>
      <c r="D2964" s="195" t="s">
        <v>1282</v>
      </c>
      <c r="F2964" s="189">
        <v>2</v>
      </c>
      <c r="G2964" s="197" t="s">
        <v>59</v>
      </c>
      <c r="H2964" s="195">
        <v>2</v>
      </c>
      <c r="J2964" s="191">
        <v>40613</v>
      </c>
      <c r="K2964" s="195" t="s">
        <v>27</v>
      </c>
    </row>
    <row r="2965" spans="1:12">
      <c r="A2965" s="186" t="str">
        <f>B2965&amp;"_"&amp;COUNTIF($B$2:B2965,B2965)</f>
        <v>3672_1</v>
      </c>
      <c r="B2965" s="195">
        <v>3672</v>
      </c>
      <c r="E2965" s="187" t="s">
        <v>19</v>
      </c>
      <c r="F2965" s="189">
        <v>6</v>
      </c>
      <c r="G2965" s="190" t="s">
        <v>941</v>
      </c>
    </row>
    <row r="2966" spans="1:12">
      <c r="A2966" s="186" t="str">
        <f>B2966&amp;"_"&amp;COUNTIF($B$2:B2966,B2966)</f>
        <v>3672_2</v>
      </c>
      <c r="B2966" s="195">
        <v>3672</v>
      </c>
      <c r="C2966" s="195">
        <v>1</v>
      </c>
      <c r="D2966" s="195">
        <v>540034404</v>
      </c>
      <c r="E2966" s="187" t="s">
        <v>22</v>
      </c>
      <c r="F2966" s="189">
        <v>6</v>
      </c>
      <c r="G2966" s="190" t="s">
        <v>942</v>
      </c>
      <c r="H2966" s="195">
        <v>6</v>
      </c>
      <c r="J2966" s="191">
        <v>40616</v>
      </c>
      <c r="K2966" s="195" t="s">
        <v>27</v>
      </c>
    </row>
    <row r="2967" spans="1:12">
      <c r="A2967" s="186" t="str">
        <f>B2967&amp;"_"&amp;COUNTIF($B$2:B2967,B2967)</f>
        <v>3673_1</v>
      </c>
      <c r="B2967" s="195">
        <v>3673</v>
      </c>
      <c r="F2967" s="189">
        <v>20</v>
      </c>
      <c r="G2967" s="197" t="s">
        <v>1243</v>
      </c>
    </row>
    <row r="2968" spans="1:12">
      <c r="A2968" s="186" t="str">
        <f>B2968&amp;"_"&amp;COUNTIF($B$2:B2968,B2968)</f>
        <v>3673_2</v>
      </c>
      <c r="B2968" s="195">
        <v>3673</v>
      </c>
      <c r="C2968" s="195">
        <v>47</v>
      </c>
      <c r="D2968" s="195">
        <v>3062057</v>
      </c>
      <c r="F2968" s="189">
        <v>10</v>
      </c>
      <c r="G2968" s="197" t="s">
        <v>1244</v>
      </c>
      <c r="H2968" s="195">
        <v>10</v>
      </c>
      <c r="I2968" s="200">
        <v>41870</v>
      </c>
      <c r="J2968" s="191">
        <v>40616</v>
      </c>
      <c r="K2968" s="195" t="s">
        <v>1245</v>
      </c>
      <c r="L2968" s="195" t="s">
        <v>74</v>
      </c>
    </row>
    <row r="2969" spans="1:12">
      <c r="A2969" s="186" t="str">
        <f>B2969&amp;"_"&amp;COUNTIF($B$2:B2969,B2969)</f>
        <v>3674_1</v>
      </c>
      <c r="B2969" s="195">
        <v>3674</v>
      </c>
      <c r="F2969" s="189">
        <v>10</v>
      </c>
      <c r="G2969" s="197" t="s">
        <v>1254</v>
      </c>
    </row>
    <row r="2970" spans="1:12">
      <c r="A2970" s="186" t="str">
        <f>B2970&amp;"_"&amp;COUNTIF($B$2:B2970,B2970)</f>
        <v>3674_2</v>
      </c>
      <c r="B2970" s="195">
        <v>3674</v>
      </c>
      <c r="F2970" s="189">
        <v>5</v>
      </c>
      <c r="G2970" s="197" t="s">
        <v>1255</v>
      </c>
    </row>
    <row r="2971" spans="1:12">
      <c r="A2971" s="186" t="str">
        <f>B2971&amp;"_"&amp;COUNTIF($B$2:B2971,B2971)</f>
        <v>3674_3</v>
      </c>
      <c r="B2971" s="195">
        <v>3674</v>
      </c>
      <c r="F2971" s="189">
        <v>5</v>
      </c>
      <c r="G2971" s="197" t="s">
        <v>1256</v>
      </c>
    </row>
    <row r="2972" spans="1:12">
      <c r="A2972" s="186" t="str">
        <f>B2972&amp;"_"&amp;COUNTIF($B$2:B2972,B2972)</f>
        <v>3674_4</v>
      </c>
      <c r="B2972" s="195">
        <v>3674</v>
      </c>
      <c r="C2972" s="195">
        <v>47</v>
      </c>
      <c r="D2972" s="195">
        <v>3062057</v>
      </c>
      <c r="F2972" s="189">
        <v>10</v>
      </c>
      <c r="G2972" s="197" t="s">
        <v>1257</v>
      </c>
      <c r="H2972" s="195">
        <v>10</v>
      </c>
      <c r="I2972" s="200">
        <v>44870</v>
      </c>
      <c r="J2972" s="191">
        <v>40617</v>
      </c>
      <c r="K2972" s="195" t="s">
        <v>1245</v>
      </c>
      <c r="L2972" s="195" t="s">
        <v>74</v>
      </c>
    </row>
    <row r="2973" spans="1:12">
      <c r="A2973" s="186" t="str">
        <f>B2973&amp;"_"&amp;COUNTIF($B$2:B2973,B2973)</f>
        <v>3675_1</v>
      </c>
      <c r="B2973" s="195">
        <v>3675</v>
      </c>
      <c r="F2973" s="189">
        <v>20</v>
      </c>
      <c r="G2973" s="197" t="s">
        <v>1243</v>
      </c>
    </row>
    <row r="2974" spans="1:12">
      <c r="A2974" s="186" t="str">
        <f>B2974&amp;"_"&amp;COUNTIF($B$2:B2974,B2974)</f>
        <v>3675_2</v>
      </c>
      <c r="B2974" s="195">
        <v>3675</v>
      </c>
      <c r="C2974" s="195">
        <v>47</v>
      </c>
      <c r="D2974" s="195">
        <v>3062057</v>
      </c>
      <c r="F2974" s="189">
        <v>10</v>
      </c>
      <c r="G2974" s="197" t="s">
        <v>1244</v>
      </c>
      <c r="H2974" s="195">
        <v>10</v>
      </c>
      <c r="I2974" s="200">
        <v>41870</v>
      </c>
      <c r="J2974" s="191">
        <v>40618</v>
      </c>
      <c r="K2974" s="195" t="s">
        <v>1245</v>
      </c>
      <c r="L2974" s="195" t="s">
        <v>74</v>
      </c>
    </row>
    <row r="2975" spans="1:12">
      <c r="A2975" s="186" t="str">
        <f>B2975&amp;"_"&amp;COUNTIF($B$2:B2975,B2975)</f>
        <v>3676_1</v>
      </c>
      <c r="B2975" s="195">
        <v>3676</v>
      </c>
      <c r="F2975" s="189">
        <v>20</v>
      </c>
      <c r="G2975" s="197" t="s">
        <v>1243</v>
      </c>
    </row>
    <row r="2976" spans="1:12">
      <c r="A2976" s="186" t="str">
        <f>B2976&amp;"_"&amp;COUNTIF($B$2:B2976,B2976)</f>
        <v>3676_2</v>
      </c>
      <c r="B2976" s="195">
        <v>3676</v>
      </c>
      <c r="C2976" s="195">
        <v>47</v>
      </c>
      <c r="D2976" s="195">
        <v>3062057</v>
      </c>
      <c r="F2976" s="189">
        <v>10</v>
      </c>
      <c r="G2976" s="197" t="s">
        <v>1244</v>
      </c>
      <c r="H2976" s="195">
        <v>10</v>
      </c>
      <c r="I2976" s="200">
        <v>41870</v>
      </c>
      <c r="J2976" s="191">
        <v>40619</v>
      </c>
      <c r="K2976" s="195" t="s">
        <v>1245</v>
      </c>
      <c r="L2976" s="195" t="s">
        <v>74</v>
      </c>
    </row>
    <row r="2977" spans="1:13">
      <c r="A2977" s="186" t="str">
        <f>B2977&amp;"_"&amp;COUNTIF($B$2:B2977,B2977)</f>
        <v>3677_1</v>
      </c>
      <c r="B2977" s="195">
        <v>3677</v>
      </c>
      <c r="F2977" s="189">
        <v>10</v>
      </c>
      <c r="G2977" s="197" t="s">
        <v>1254</v>
      </c>
    </row>
    <row r="2978" spans="1:13">
      <c r="A2978" s="186" t="str">
        <f>B2978&amp;"_"&amp;COUNTIF($B$2:B2978,B2978)</f>
        <v>3677_2</v>
      </c>
      <c r="B2978" s="195">
        <v>3677</v>
      </c>
      <c r="F2978" s="189">
        <v>5</v>
      </c>
      <c r="G2978" s="197" t="s">
        <v>1255</v>
      </c>
    </row>
    <row r="2979" spans="1:13">
      <c r="A2979" s="186" t="str">
        <f>B2979&amp;"_"&amp;COUNTIF($B$2:B2979,B2979)</f>
        <v>3677_3</v>
      </c>
      <c r="B2979" s="195">
        <v>3677</v>
      </c>
      <c r="F2979" s="189">
        <v>5</v>
      </c>
      <c r="G2979" s="197" t="s">
        <v>1256</v>
      </c>
    </row>
    <row r="2980" spans="1:13">
      <c r="A2980" s="186" t="str">
        <f>B2980&amp;"_"&amp;COUNTIF($B$2:B2980,B2980)</f>
        <v>3677_4</v>
      </c>
      <c r="B2980" s="195">
        <v>3677</v>
      </c>
      <c r="C2980" s="195">
        <v>47</v>
      </c>
      <c r="D2980" s="195">
        <v>3062057</v>
      </c>
      <c r="F2980" s="189">
        <v>10</v>
      </c>
      <c r="G2980" s="197" t="s">
        <v>1257</v>
      </c>
      <c r="H2980" s="195">
        <v>10</v>
      </c>
      <c r="I2980" s="200">
        <v>44870</v>
      </c>
      <c r="J2980" s="191">
        <v>40619</v>
      </c>
      <c r="K2980" s="195" t="s">
        <v>1245</v>
      </c>
      <c r="L2980" s="195" t="s">
        <v>74</v>
      </c>
    </row>
    <row r="2981" spans="1:13">
      <c r="A2981" s="186" t="str">
        <f>B2981&amp;"_"&amp;COUNTIF($B$2:B2981,B2981)</f>
        <v>3678_1</v>
      </c>
      <c r="B2981" s="195">
        <v>3678</v>
      </c>
      <c r="F2981" s="189">
        <v>4</v>
      </c>
      <c r="G2981" s="197" t="s">
        <v>1287</v>
      </c>
      <c r="M2981" s="192">
        <v>30</v>
      </c>
    </row>
    <row r="2982" spans="1:13">
      <c r="A2982" s="186" t="str">
        <f>B2982&amp;"_"&amp;COUNTIF($B$2:B2982,B2982)</f>
        <v>3678_2</v>
      </c>
      <c r="B2982" s="195">
        <v>3678</v>
      </c>
      <c r="C2982" s="195">
        <v>48</v>
      </c>
      <c r="D2982" s="195" t="s">
        <v>1296</v>
      </c>
      <c r="F2982" s="189">
        <v>4</v>
      </c>
      <c r="G2982" s="197" t="s">
        <v>1186</v>
      </c>
      <c r="H2982" s="195">
        <v>1</v>
      </c>
      <c r="J2982" s="191">
        <v>40617</v>
      </c>
      <c r="K2982" s="195" t="s">
        <v>33</v>
      </c>
      <c r="L2982" s="195" t="s">
        <v>74</v>
      </c>
      <c r="M2982" s="192">
        <v>7</v>
      </c>
    </row>
    <row r="2983" spans="1:13">
      <c r="A2983" s="186" t="str">
        <f>B2983&amp;"_"&amp;COUNTIF($B$2:B2983,B2983)</f>
        <v>3679_1</v>
      </c>
      <c r="B2983" s="195">
        <v>3679</v>
      </c>
      <c r="F2983" s="189">
        <v>12</v>
      </c>
      <c r="G2983" s="197" t="s">
        <v>359</v>
      </c>
      <c r="I2983" s="200"/>
    </row>
    <row r="2984" spans="1:13">
      <c r="A2984" s="186" t="str">
        <f>B2984&amp;"_"&amp;COUNTIF($B$2:B2984,B2984)</f>
        <v>3679_2</v>
      </c>
      <c r="B2984" s="195">
        <v>3679</v>
      </c>
      <c r="C2984" s="195">
        <v>7</v>
      </c>
      <c r="F2984" s="189">
        <v>0</v>
      </c>
      <c r="G2984" s="197" t="s">
        <v>358</v>
      </c>
      <c r="H2984" s="195">
        <v>1</v>
      </c>
      <c r="I2984" s="200"/>
      <c r="J2984" s="191">
        <v>40617</v>
      </c>
      <c r="K2984" s="195" t="s">
        <v>33</v>
      </c>
      <c r="L2984" s="195" t="s">
        <v>74</v>
      </c>
    </row>
    <row r="2985" spans="1:13">
      <c r="A2985" s="186" t="str">
        <f>B2985&amp;"_"&amp;COUNTIF($B$2:B2985,B2985)</f>
        <v>3680_1</v>
      </c>
      <c r="B2985" s="195">
        <v>3680</v>
      </c>
      <c r="C2985" s="195">
        <v>39</v>
      </c>
      <c r="D2985" s="195" t="s">
        <v>1297</v>
      </c>
      <c r="F2985" s="189">
        <v>20</v>
      </c>
      <c r="G2985" s="197" t="s">
        <v>1298</v>
      </c>
      <c r="H2985" s="195">
        <v>1</v>
      </c>
      <c r="J2985" s="191">
        <v>40618</v>
      </c>
      <c r="K2985" s="195" t="s">
        <v>27</v>
      </c>
    </row>
    <row r="2986" spans="1:13">
      <c r="A2986" s="186" t="str">
        <f>B2986&amp;"_"&amp;COUNTIF($B$2:B2986,B2986)</f>
        <v>3681_1</v>
      </c>
      <c r="B2986" s="195">
        <v>3681</v>
      </c>
      <c r="F2986" s="189">
        <v>10</v>
      </c>
      <c r="G2986" s="197" t="s">
        <v>1229</v>
      </c>
    </row>
    <row r="2987" spans="1:13">
      <c r="A2987" s="186" t="str">
        <f>B2987&amp;"_"&amp;COUNTIF($B$2:B2987,B2987)</f>
        <v>3681_2</v>
      </c>
      <c r="B2987" s="195">
        <v>3681</v>
      </c>
      <c r="C2987" s="195">
        <v>2</v>
      </c>
      <c r="D2987" s="195">
        <v>340077785</v>
      </c>
      <c r="F2987" s="189">
        <v>10</v>
      </c>
      <c r="G2987" s="197" t="s">
        <v>1228</v>
      </c>
      <c r="H2987" s="195">
        <v>5</v>
      </c>
      <c r="J2987" s="191">
        <v>40620</v>
      </c>
      <c r="K2987" s="195" t="s">
        <v>27</v>
      </c>
    </row>
    <row r="2988" spans="1:13">
      <c r="A2988" s="186" t="str">
        <f>B2988&amp;"_"&amp;COUNTIF($B$2:B2988,B2988)</f>
        <v>3682_1</v>
      </c>
      <c r="B2988" s="195">
        <v>3682</v>
      </c>
      <c r="C2988" s="195">
        <v>1</v>
      </c>
      <c r="D2988" s="195" t="s">
        <v>1299</v>
      </c>
      <c r="E2988" s="187" t="s">
        <v>64</v>
      </c>
      <c r="F2988" s="189">
        <v>96</v>
      </c>
      <c r="G2988" s="190" t="s">
        <v>65</v>
      </c>
      <c r="H2988" s="195">
        <v>2</v>
      </c>
      <c r="J2988" s="191">
        <v>40620</v>
      </c>
      <c r="K2988" s="195" t="s">
        <v>27</v>
      </c>
    </row>
    <row r="2989" spans="1:13">
      <c r="A2989" s="186" t="str">
        <f>B2989&amp;"_"&amp;COUNTIF($B$2:B2989,B2989)</f>
        <v>3683_1</v>
      </c>
      <c r="B2989" s="195">
        <v>3683</v>
      </c>
      <c r="C2989" s="195">
        <v>1</v>
      </c>
      <c r="D2989" s="195" t="s">
        <v>1299</v>
      </c>
      <c r="E2989" s="195" t="s">
        <v>67</v>
      </c>
      <c r="F2989" s="189">
        <v>48</v>
      </c>
      <c r="G2989" s="197" t="s">
        <v>68</v>
      </c>
      <c r="H2989" s="195">
        <v>1</v>
      </c>
      <c r="J2989" s="191">
        <v>40620</v>
      </c>
      <c r="K2989" s="195" t="s">
        <v>27</v>
      </c>
    </row>
    <row r="2990" spans="1:13">
      <c r="A2990" s="186" t="str">
        <f>B2990&amp;"_"&amp;COUNTIF($B$2:B2990,B2990)</f>
        <v>3684_1</v>
      </c>
      <c r="B2990" s="195">
        <v>3684</v>
      </c>
      <c r="C2990" s="195">
        <v>1</v>
      </c>
      <c r="D2990" s="195" t="s">
        <v>1263</v>
      </c>
      <c r="E2990" s="187" t="s">
        <v>62</v>
      </c>
      <c r="F2990" s="189">
        <v>164</v>
      </c>
      <c r="G2990" s="190" t="s">
        <v>63</v>
      </c>
      <c r="H2990" s="195">
        <v>1</v>
      </c>
      <c r="J2990" s="191">
        <v>40620</v>
      </c>
      <c r="K2990" s="195" t="s">
        <v>27</v>
      </c>
    </row>
    <row r="2991" spans="1:13">
      <c r="A2991" s="186" t="str">
        <f>B2991&amp;"_"&amp;COUNTIF($B$2:B2991,B2991)</f>
        <v>3685_1</v>
      </c>
      <c r="B2991" s="195">
        <v>3685</v>
      </c>
      <c r="E2991" s="187" t="s">
        <v>19</v>
      </c>
      <c r="F2991" s="189">
        <v>4</v>
      </c>
      <c r="G2991" s="190" t="s">
        <v>941</v>
      </c>
    </row>
    <row r="2992" spans="1:13">
      <c r="A2992" s="186" t="str">
        <f>B2992&amp;"_"&amp;COUNTIF($B$2:B2992,B2992)</f>
        <v>3685_2</v>
      </c>
      <c r="B2992" s="195">
        <v>3685</v>
      </c>
      <c r="C2992" s="195">
        <v>1</v>
      </c>
      <c r="D2992" s="195">
        <v>540034404</v>
      </c>
      <c r="E2992" s="187" t="s">
        <v>22</v>
      </c>
      <c r="F2992" s="189">
        <v>4</v>
      </c>
      <c r="G2992" s="190" t="s">
        <v>942</v>
      </c>
      <c r="H2992" s="195">
        <v>4</v>
      </c>
      <c r="J2992" s="191">
        <v>40620</v>
      </c>
      <c r="K2992" s="195" t="s">
        <v>27</v>
      </c>
    </row>
    <row r="2993" spans="1:12">
      <c r="A2993" s="186" t="str">
        <f>B2993&amp;"_"&amp;COUNTIF($B$2:B2993,B2993)</f>
        <v>3686_1</v>
      </c>
      <c r="B2993" s="195">
        <v>3686</v>
      </c>
      <c r="C2993" s="195">
        <v>3</v>
      </c>
      <c r="D2993" s="195" t="s">
        <v>1300</v>
      </c>
      <c r="E2993" s="195" t="s">
        <v>71</v>
      </c>
      <c r="F2993" s="189">
        <v>300</v>
      </c>
      <c r="G2993" s="197" t="s">
        <v>72</v>
      </c>
      <c r="H2993" s="195">
        <v>1</v>
      </c>
      <c r="I2993" s="195">
        <v>2400</v>
      </c>
      <c r="J2993" s="191">
        <v>40620</v>
      </c>
      <c r="K2993" s="195" t="s">
        <v>73</v>
      </c>
      <c r="L2993" s="195" t="s">
        <v>74</v>
      </c>
    </row>
    <row r="2994" spans="1:12">
      <c r="A2994" s="186" t="str">
        <f>B2994&amp;"_"&amp;COUNTIF($B$2:B2994,B2994)</f>
        <v>3687_1</v>
      </c>
      <c r="B2994" s="195">
        <v>3687</v>
      </c>
      <c r="F2994" s="189">
        <v>1</v>
      </c>
      <c r="G2994" s="197" t="s">
        <v>824</v>
      </c>
    </row>
    <row r="2995" spans="1:12">
      <c r="A2995" s="186" t="str">
        <f>B2995&amp;"_"&amp;COUNTIF($B$2:B2995,B2995)</f>
        <v>3687_2</v>
      </c>
      <c r="B2995" s="195">
        <v>3687</v>
      </c>
      <c r="F2995" s="189">
        <v>1</v>
      </c>
      <c r="G2995" s="197" t="s">
        <v>825</v>
      </c>
    </row>
    <row r="2996" spans="1:12">
      <c r="A2996" s="186" t="str">
        <f>B2996&amp;"_"&amp;COUNTIF($B$2:B2996,B2996)</f>
        <v>3687_3</v>
      </c>
      <c r="B2996" s="195">
        <v>3687</v>
      </c>
      <c r="F2996" s="189">
        <v>1</v>
      </c>
      <c r="G2996" s="197" t="s">
        <v>826</v>
      </c>
    </row>
    <row r="2997" spans="1:12">
      <c r="A2997" s="186" t="str">
        <f>B2997&amp;"_"&amp;COUNTIF($B$2:B2997,B2997)</f>
        <v>3687_4</v>
      </c>
      <c r="B2997" s="195">
        <v>3687</v>
      </c>
      <c r="F2997" s="189">
        <v>4</v>
      </c>
      <c r="G2997" s="197" t="s">
        <v>827</v>
      </c>
    </row>
    <row r="2998" spans="1:12">
      <c r="A2998" s="186" t="str">
        <f>B2998&amp;"_"&amp;COUNTIF($B$2:B2998,B2998)</f>
        <v>3687_5</v>
      </c>
      <c r="B2998" s="195">
        <v>3687</v>
      </c>
      <c r="C2998" s="195">
        <v>18</v>
      </c>
      <c r="D2998" s="195" t="s">
        <v>1301</v>
      </c>
      <c r="F2998" s="189">
        <v>1</v>
      </c>
      <c r="G2998" s="197" t="s">
        <v>828</v>
      </c>
      <c r="J2998" s="191">
        <v>40620</v>
      </c>
      <c r="K2998" s="195" t="s">
        <v>27</v>
      </c>
    </row>
    <row r="2999" spans="1:12">
      <c r="A2999" s="186" t="str">
        <f>B2999&amp;"_"&amp;COUNTIF($B$2:B2999,B2999)</f>
        <v>3688_1</v>
      </c>
      <c r="B2999" s="195">
        <v>3688</v>
      </c>
      <c r="F2999" s="189">
        <v>20</v>
      </c>
      <c r="G2999" s="197" t="s">
        <v>854</v>
      </c>
    </row>
    <row r="3000" spans="1:12">
      <c r="A3000" s="186" t="str">
        <f>B3000&amp;"_"&amp;COUNTIF($B$2:B3000,B3000)</f>
        <v>3688_2</v>
      </c>
      <c r="B3000" s="195">
        <v>3688</v>
      </c>
      <c r="F3000" s="189">
        <v>26</v>
      </c>
      <c r="G3000" s="197" t="s">
        <v>855</v>
      </c>
    </row>
    <row r="3001" spans="1:12">
      <c r="A3001" s="186" t="str">
        <f>B3001&amp;"_"&amp;COUNTIF($B$2:B3001,B3001)</f>
        <v>3688_3</v>
      </c>
      <c r="B3001" s="195">
        <v>3688</v>
      </c>
      <c r="F3001" s="189">
        <v>7</v>
      </c>
      <c r="G3001" s="197" t="s">
        <v>995</v>
      </c>
    </row>
    <row r="3002" spans="1:12">
      <c r="A3002" s="186" t="str">
        <f>B3002&amp;"_"&amp;COUNTIF($B$2:B3002,B3002)</f>
        <v>3688_4</v>
      </c>
      <c r="B3002" s="195">
        <v>3688</v>
      </c>
      <c r="F3002" s="189">
        <v>200</v>
      </c>
      <c r="G3002" s="197" t="s">
        <v>856</v>
      </c>
    </row>
    <row r="3003" spans="1:12">
      <c r="A3003" s="186" t="str">
        <f>B3003&amp;"_"&amp;COUNTIF($B$2:B3003,B3003)</f>
        <v>3688_5</v>
      </c>
      <c r="B3003" s="195">
        <v>3688</v>
      </c>
      <c r="F3003" s="189">
        <v>216</v>
      </c>
      <c r="G3003" s="197" t="s">
        <v>829</v>
      </c>
    </row>
    <row r="3004" spans="1:12">
      <c r="A3004" s="186" t="str">
        <f>B3004&amp;"_"&amp;COUNTIF($B$2:B3004,B3004)</f>
        <v>3688_6</v>
      </c>
      <c r="B3004" s="195">
        <v>3688</v>
      </c>
      <c r="F3004" s="189">
        <v>22</v>
      </c>
      <c r="G3004" s="197" t="s">
        <v>830</v>
      </c>
    </row>
    <row r="3005" spans="1:12">
      <c r="A3005" s="186" t="str">
        <f>B3005&amp;"_"&amp;COUNTIF($B$2:B3005,B3005)</f>
        <v>3688_7</v>
      </c>
      <c r="B3005" s="195">
        <v>3688</v>
      </c>
      <c r="F3005" s="189">
        <v>60</v>
      </c>
      <c r="G3005" s="197" t="s">
        <v>831</v>
      </c>
    </row>
    <row r="3006" spans="1:12">
      <c r="A3006" s="186" t="str">
        <f>B3006&amp;"_"&amp;COUNTIF($B$2:B3006,B3006)</f>
        <v>3688_8</v>
      </c>
      <c r="B3006" s="195">
        <v>3688</v>
      </c>
      <c r="F3006" s="189">
        <v>145</v>
      </c>
      <c r="G3006" s="197" t="s">
        <v>832</v>
      </c>
    </row>
    <row r="3007" spans="1:12">
      <c r="A3007" s="186" t="str">
        <f>B3007&amp;"_"&amp;COUNTIF($B$2:B3007,B3007)</f>
        <v>3688_9</v>
      </c>
      <c r="B3007" s="195">
        <v>3688</v>
      </c>
      <c r="F3007" s="189">
        <v>50</v>
      </c>
      <c r="G3007" s="197" t="s">
        <v>833</v>
      </c>
    </row>
    <row r="3008" spans="1:12">
      <c r="A3008" s="186" t="str">
        <f>B3008&amp;"_"&amp;COUNTIF($B$2:B3008,B3008)</f>
        <v>3688_10</v>
      </c>
      <c r="B3008" s="195">
        <v>3688</v>
      </c>
      <c r="F3008" s="189">
        <v>10</v>
      </c>
      <c r="G3008" s="197" t="s">
        <v>834</v>
      </c>
    </row>
    <row r="3009" spans="1:12">
      <c r="A3009" s="186" t="str">
        <f>B3009&amp;"_"&amp;COUNTIF($B$2:B3009,B3009)</f>
        <v>3688_11</v>
      </c>
      <c r="B3009" s="195">
        <v>3688</v>
      </c>
      <c r="F3009" s="189">
        <v>80</v>
      </c>
      <c r="G3009" s="197" t="s">
        <v>835</v>
      </c>
    </row>
    <row r="3010" spans="1:12">
      <c r="A3010" s="186" t="str">
        <f>B3010&amp;"_"&amp;COUNTIF($B$2:B3010,B3010)</f>
        <v>3688_12</v>
      </c>
      <c r="B3010" s="195">
        <v>3688</v>
      </c>
      <c r="C3010" s="195">
        <v>18</v>
      </c>
      <c r="D3010" s="195" t="s">
        <v>1301</v>
      </c>
      <c r="F3010" s="189">
        <v>10</v>
      </c>
      <c r="G3010" s="197" t="s">
        <v>837</v>
      </c>
      <c r="J3010" s="191">
        <v>40620</v>
      </c>
      <c r="K3010" s="195" t="s">
        <v>27</v>
      </c>
    </row>
    <row r="3011" spans="1:12">
      <c r="A3011" s="186" t="str">
        <f>B3011&amp;"_"&amp;COUNTIF($B$2:B3011,B3011)</f>
        <v>3689_1</v>
      </c>
      <c r="B3011" s="195">
        <v>3689</v>
      </c>
      <c r="C3011" s="195">
        <v>26</v>
      </c>
      <c r="D3011" s="195">
        <v>17324</v>
      </c>
      <c r="F3011" s="189">
        <v>1</v>
      </c>
      <c r="G3011" s="197" t="s">
        <v>1302</v>
      </c>
      <c r="H3011" s="195">
        <v>1</v>
      </c>
      <c r="J3011" s="191">
        <v>40620</v>
      </c>
      <c r="K3011" s="195" t="s">
        <v>27</v>
      </c>
    </row>
    <row r="3012" spans="1:12">
      <c r="A3012" s="186" t="str">
        <f>B3012&amp;"_"&amp;COUNTIF($B$2:B3012,B3012)</f>
        <v>3690_1</v>
      </c>
      <c r="B3012" s="195">
        <v>3690</v>
      </c>
      <c r="C3012" s="195">
        <v>26</v>
      </c>
      <c r="D3012" s="195">
        <v>17440</v>
      </c>
      <c r="F3012" s="189">
        <v>2</v>
      </c>
      <c r="G3012" s="197" t="s">
        <v>1303</v>
      </c>
      <c r="H3012" s="195">
        <v>2</v>
      </c>
      <c r="J3012" s="191">
        <v>40620</v>
      </c>
      <c r="K3012" s="195" t="s">
        <v>27</v>
      </c>
    </row>
    <row r="3013" spans="1:12">
      <c r="A3013" s="186" t="str">
        <f>B3013&amp;"_"&amp;COUNTIF($B$2:B3013,B3013)</f>
        <v>3691_1</v>
      </c>
      <c r="B3013" s="195">
        <v>3691</v>
      </c>
      <c r="F3013" s="189">
        <v>20</v>
      </c>
      <c r="G3013" s="197" t="s">
        <v>1243</v>
      </c>
    </row>
    <row r="3014" spans="1:12">
      <c r="A3014" s="186" t="str">
        <f>B3014&amp;"_"&amp;COUNTIF($B$2:B3014,B3014)</f>
        <v>3691_2</v>
      </c>
      <c r="B3014" s="195">
        <v>3691</v>
      </c>
      <c r="C3014" s="195">
        <v>47</v>
      </c>
      <c r="D3014" s="195">
        <v>3062057</v>
      </c>
      <c r="F3014" s="189">
        <v>10</v>
      </c>
      <c r="G3014" s="197" t="s">
        <v>1244</v>
      </c>
      <c r="H3014" s="195">
        <v>10</v>
      </c>
      <c r="I3014" s="200">
        <v>41870</v>
      </c>
      <c r="J3014" s="191">
        <v>40623</v>
      </c>
      <c r="K3014" s="195" t="s">
        <v>1245</v>
      </c>
      <c r="L3014" s="195" t="s">
        <v>74</v>
      </c>
    </row>
    <row r="3015" spans="1:12">
      <c r="A3015" s="186" t="str">
        <f>B3015&amp;"_"&amp;COUNTIF($B$2:B3015,B3015)</f>
        <v>3692_1</v>
      </c>
      <c r="B3015" s="195">
        <v>3692</v>
      </c>
      <c r="F3015" s="189">
        <v>20</v>
      </c>
      <c r="G3015" s="197" t="s">
        <v>1243</v>
      </c>
    </row>
    <row r="3016" spans="1:12">
      <c r="A3016" s="186" t="str">
        <f>B3016&amp;"_"&amp;COUNTIF($B$2:B3016,B3016)</f>
        <v>3692_2</v>
      </c>
      <c r="B3016" s="195">
        <v>3692</v>
      </c>
      <c r="C3016" s="195">
        <v>47</v>
      </c>
      <c r="D3016" s="195">
        <v>3062057</v>
      </c>
      <c r="F3016" s="189">
        <v>10</v>
      </c>
      <c r="G3016" s="197" t="s">
        <v>1244</v>
      </c>
      <c r="H3016" s="195">
        <v>10</v>
      </c>
      <c r="I3016" s="200">
        <v>41870</v>
      </c>
      <c r="J3016" s="191">
        <v>40624</v>
      </c>
      <c r="K3016" s="195" t="s">
        <v>1245</v>
      </c>
      <c r="L3016" s="195" t="s">
        <v>74</v>
      </c>
    </row>
    <row r="3017" spans="1:12">
      <c r="A3017" s="186" t="str">
        <f>B3017&amp;"_"&amp;COUNTIF($B$2:B3017,B3017)</f>
        <v>3693_1</v>
      </c>
      <c r="B3017" s="195">
        <v>3693</v>
      </c>
      <c r="F3017" s="189">
        <v>20</v>
      </c>
      <c r="G3017" s="197" t="s">
        <v>1243</v>
      </c>
    </row>
    <row r="3018" spans="1:12">
      <c r="A3018" s="186" t="str">
        <f>B3018&amp;"_"&amp;COUNTIF($B$2:B3018,B3018)</f>
        <v>3693_2</v>
      </c>
      <c r="B3018" s="195">
        <v>3693</v>
      </c>
      <c r="C3018" s="195">
        <v>47</v>
      </c>
      <c r="D3018" s="195">
        <v>3062057</v>
      </c>
      <c r="F3018" s="189">
        <v>10</v>
      </c>
      <c r="G3018" s="197" t="s">
        <v>1244</v>
      </c>
      <c r="H3018" s="195">
        <v>10</v>
      </c>
      <c r="I3018" s="200">
        <v>41870</v>
      </c>
      <c r="J3018" s="191">
        <v>40625</v>
      </c>
      <c r="K3018" s="195" t="s">
        <v>1245</v>
      </c>
      <c r="L3018" s="195" t="s">
        <v>74</v>
      </c>
    </row>
    <row r="3019" spans="1:12">
      <c r="A3019" s="186" t="str">
        <f>B3019&amp;"_"&amp;COUNTIF($B$2:B3019,B3019)</f>
        <v>3694_1</v>
      </c>
      <c r="B3019" s="195">
        <v>3694</v>
      </c>
      <c r="F3019" s="189">
        <v>20</v>
      </c>
      <c r="G3019" s="197" t="s">
        <v>1243</v>
      </c>
    </row>
    <row r="3020" spans="1:12">
      <c r="A3020" s="186" t="str">
        <f>B3020&amp;"_"&amp;COUNTIF($B$2:B3020,B3020)</f>
        <v>3694_2</v>
      </c>
      <c r="B3020" s="195">
        <v>3694</v>
      </c>
      <c r="C3020" s="195">
        <v>47</v>
      </c>
      <c r="D3020" s="195">
        <v>3062057</v>
      </c>
      <c r="F3020" s="189">
        <v>10</v>
      </c>
      <c r="G3020" s="197" t="s">
        <v>1244</v>
      </c>
      <c r="H3020" s="195">
        <v>10</v>
      </c>
      <c r="I3020" s="200">
        <v>41870</v>
      </c>
      <c r="J3020" s="191">
        <v>40626</v>
      </c>
      <c r="K3020" s="195" t="s">
        <v>1245</v>
      </c>
      <c r="L3020" s="195" t="s">
        <v>74</v>
      </c>
    </row>
    <row r="3021" spans="1:12">
      <c r="A3021" s="186" t="str">
        <f>B3021&amp;"_"&amp;COUNTIF($B$2:B3021,B3021)</f>
        <v>3695_1</v>
      </c>
      <c r="B3021" s="195">
        <v>3695</v>
      </c>
      <c r="F3021" s="189">
        <v>10</v>
      </c>
      <c r="G3021" s="197" t="s">
        <v>1254</v>
      </c>
    </row>
    <row r="3022" spans="1:12">
      <c r="A3022" s="186" t="str">
        <f>B3022&amp;"_"&amp;COUNTIF($B$2:B3022,B3022)</f>
        <v>3695_2</v>
      </c>
      <c r="B3022" s="195">
        <v>3695</v>
      </c>
      <c r="F3022" s="189">
        <v>5</v>
      </c>
      <c r="G3022" s="197" t="s">
        <v>1255</v>
      </c>
    </row>
    <row r="3023" spans="1:12">
      <c r="A3023" s="186" t="str">
        <f>B3023&amp;"_"&amp;COUNTIF($B$2:B3023,B3023)</f>
        <v>3695_3</v>
      </c>
      <c r="B3023" s="195">
        <v>3695</v>
      </c>
      <c r="F3023" s="189">
        <v>5</v>
      </c>
      <c r="G3023" s="197" t="s">
        <v>1256</v>
      </c>
    </row>
    <row r="3024" spans="1:12">
      <c r="A3024" s="186" t="str">
        <f>B3024&amp;"_"&amp;COUNTIF($B$2:B3024,B3024)</f>
        <v>3695_4</v>
      </c>
      <c r="B3024" s="195">
        <v>3695</v>
      </c>
      <c r="C3024" s="195">
        <v>47</v>
      </c>
      <c r="D3024" s="195">
        <v>3062057</v>
      </c>
      <c r="F3024" s="189">
        <v>10</v>
      </c>
      <c r="G3024" s="197" t="s">
        <v>1257</v>
      </c>
      <c r="H3024" s="195">
        <v>10</v>
      </c>
      <c r="I3024" s="200">
        <v>44870</v>
      </c>
      <c r="J3024" s="191">
        <v>40626</v>
      </c>
      <c r="K3024" s="195" t="s">
        <v>1245</v>
      </c>
      <c r="L3024" s="195" t="s">
        <v>74</v>
      </c>
    </row>
    <row r="3025" spans="1:12">
      <c r="A3025" s="186" t="str">
        <f>B3025&amp;"_"&amp;COUNTIF($B$2:B3025,B3025)</f>
        <v>3696_1</v>
      </c>
      <c r="B3025" s="195">
        <v>3696</v>
      </c>
      <c r="F3025" s="189">
        <v>76</v>
      </c>
      <c r="G3025" s="197" t="s">
        <v>1304</v>
      </c>
    </row>
    <row r="3026" spans="1:12">
      <c r="A3026" s="186" t="str">
        <f>B3026&amp;"_"&amp;COUNTIF($B$2:B3026,B3026)</f>
        <v>3696_2</v>
      </c>
      <c r="B3026" s="195">
        <v>3696</v>
      </c>
      <c r="C3026" s="195">
        <v>47</v>
      </c>
      <c r="D3026" s="195">
        <v>3062057</v>
      </c>
      <c r="F3026" s="189">
        <v>405</v>
      </c>
      <c r="G3026" s="197" t="s">
        <v>1305</v>
      </c>
      <c r="H3026" s="195">
        <v>11</v>
      </c>
      <c r="I3026" s="200">
        <v>43055</v>
      </c>
      <c r="J3026" s="191">
        <v>40626</v>
      </c>
      <c r="K3026" s="195" t="s">
        <v>1245</v>
      </c>
      <c r="L3026" s="195" t="s">
        <v>74</v>
      </c>
    </row>
    <row r="3027" spans="1:12">
      <c r="A3027" s="186" t="str">
        <f>B3027&amp;"_"&amp;COUNTIF($B$2:B3027,B3027)</f>
        <v>3697_1</v>
      </c>
      <c r="B3027" s="195">
        <v>3697</v>
      </c>
      <c r="F3027" s="189">
        <v>20</v>
      </c>
      <c r="G3027" s="197" t="s">
        <v>1243</v>
      </c>
    </row>
    <row r="3028" spans="1:12">
      <c r="A3028" s="186" t="str">
        <f>B3028&amp;"_"&amp;COUNTIF($B$2:B3028,B3028)</f>
        <v>3697_2</v>
      </c>
      <c r="B3028" s="195">
        <v>3697</v>
      </c>
      <c r="C3028" s="195">
        <v>47</v>
      </c>
      <c r="D3028" s="195">
        <v>3062057</v>
      </c>
      <c r="F3028" s="189">
        <v>10</v>
      </c>
      <c r="G3028" s="197" t="s">
        <v>1244</v>
      </c>
      <c r="H3028" s="195">
        <v>10</v>
      </c>
      <c r="I3028" s="200">
        <v>41870</v>
      </c>
      <c r="J3028" s="191">
        <v>40630</v>
      </c>
      <c r="K3028" s="195" t="s">
        <v>1245</v>
      </c>
      <c r="L3028" s="195" t="s">
        <v>74</v>
      </c>
    </row>
    <row r="3029" spans="1:12">
      <c r="A3029" s="186" t="str">
        <f>B3029&amp;"_"&amp;COUNTIF($B$2:B3029,B3029)</f>
        <v>3698_1</v>
      </c>
      <c r="B3029" s="195">
        <v>3698</v>
      </c>
      <c r="F3029" s="189">
        <v>20</v>
      </c>
      <c r="G3029" s="197" t="s">
        <v>1243</v>
      </c>
    </row>
    <row r="3030" spans="1:12">
      <c r="A3030" s="186" t="str">
        <f>B3030&amp;"_"&amp;COUNTIF($B$2:B3030,B3030)</f>
        <v>3698_2</v>
      </c>
      <c r="B3030" s="195">
        <v>3698</v>
      </c>
      <c r="C3030" s="195">
        <v>47</v>
      </c>
      <c r="D3030" s="195">
        <v>3062057</v>
      </c>
      <c r="F3030" s="189">
        <v>10</v>
      </c>
      <c r="G3030" s="197" t="s">
        <v>1244</v>
      </c>
      <c r="H3030" s="195">
        <v>10</v>
      </c>
      <c r="I3030" s="200">
        <v>41870</v>
      </c>
      <c r="J3030" s="191">
        <v>40631</v>
      </c>
      <c r="K3030" s="195" t="s">
        <v>1245</v>
      </c>
      <c r="L3030" s="195" t="s">
        <v>74</v>
      </c>
    </row>
    <row r="3031" spans="1:12">
      <c r="A3031" s="186" t="str">
        <f>B3031&amp;"_"&amp;COUNTIF($B$2:B3031,B3031)</f>
        <v>3699_1</v>
      </c>
      <c r="B3031" s="195">
        <v>3699</v>
      </c>
      <c r="F3031" s="189">
        <v>10</v>
      </c>
      <c r="G3031" s="197" t="s">
        <v>1254</v>
      </c>
    </row>
    <row r="3032" spans="1:12">
      <c r="A3032" s="186" t="str">
        <f>B3032&amp;"_"&amp;COUNTIF($B$2:B3032,B3032)</f>
        <v>3699_2</v>
      </c>
      <c r="B3032" s="195">
        <v>3699</v>
      </c>
      <c r="F3032" s="189">
        <v>5</v>
      </c>
      <c r="G3032" s="197" t="s">
        <v>1255</v>
      </c>
    </row>
    <row r="3033" spans="1:12">
      <c r="A3033" s="186" t="str">
        <f>B3033&amp;"_"&amp;COUNTIF($B$2:B3033,B3033)</f>
        <v>3699_3</v>
      </c>
      <c r="B3033" s="195">
        <v>3699</v>
      </c>
      <c r="F3033" s="189">
        <v>5</v>
      </c>
      <c r="G3033" s="197" t="s">
        <v>1256</v>
      </c>
    </row>
    <row r="3034" spans="1:12">
      <c r="A3034" s="186" t="str">
        <f>B3034&amp;"_"&amp;COUNTIF($B$2:B3034,B3034)</f>
        <v>3699_4</v>
      </c>
      <c r="B3034" s="195">
        <v>3699</v>
      </c>
      <c r="C3034" s="195">
        <v>47</v>
      </c>
      <c r="D3034" s="195">
        <v>3062057</v>
      </c>
      <c r="F3034" s="189">
        <v>10</v>
      </c>
      <c r="G3034" s="197" t="s">
        <v>1257</v>
      </c>
      <c r="H3034" s="195">
        <v>10</v>
      </c>
      <c r="I3034" s="200">
        <v>44870</v>
      </c>
      <c r="J3034" s="191">
        <v>40631</v>
      </c>
      <c r="K3034" s="195" t="s">
        <v>1245</v>
      </c>
      <c r="L3034" s="195" t="s">
        <v>74</v>
      </c>
    </row>
    <row r="3035" spans="1:12">
      <c r="A3035" s="186" t="str">
        <f>B3035&amp;"_"&amp;COUNTIF($B$2:B3035,B3035)</f>
        <v>3700_1</v>
      </c>
      <c r="B3035" s="195">
        <v>3700</v>
      </c>
      <c r="F3035" s="189">
        <v>38</v>
      </c>
      <c r="G3035" s="197" t="s">
        <v>1304</v>
      </c>
    </row>
    <row r="3036" spans="1:12">
      <c r="A3036" s="186" t="str">
        <f>B3036&amp;"_"&amp;COUNTIF($B$2:B3036,B3036)</f>
        <v>3700_2</v>
      </c>
      <c r="B3036" s="195">
        <v>3700</v>
      </c>
      <c r="F3036" s="189">
        <v>40</v>
      </c>
      <c r="G3036" s="197" t="s">
        <v>1305</v>
      </c>
    </row>
    <row r="3037" spans="1:12">
      <c r="A3037" s="186" t="str">
        <f>B3037&amp;"_"&amp;COUNTIF($B$2:B3037,B3037)</f>
        <v>3700_3</v>
      </c>
      <c r="B3037" s="195">
        <v>3700</v>
      </c>
      <c r="F3037" s="189">
        <v>4</v>
      </c>
      <c r="G3037" s="197" t="s">
        <v>1306</v>
      </c>
    </row>
    <row r="3038" spans="1:12">
      <c r="A3038" s="186" t="str">
        <f>B3038&amp;"_"&amp;COUNTIF($B$2:B3038,B3038)</f>
        <v>3700_4</v>
      </c>
      <c r="B3038" s="195">
        <v>3700</v>
      </c>
      <c r="F3038" s="189">
        <v>42</v>
      </c>
      <c r="G3038" s="197" t="s">
        <v>1307</v>
      </c>
    </row>
    <row r="3039" spans="1:12">
      <c r="A3039" s="186" t="str">
        <f>B3039&amp;"_"&amp;COUNTIF($B$2:B3039,B3039)</f>
        <v>3700_5</v>
      </c>
      <c r="B3039" s="195">
        <v>3700</v>
      </c>
      <c r="F3039" s="189">
        <v>40</v>
      </c>
      <c r="G3039" s="197" t="s">
        <v>1308</v>
      </c>
    </row>
    <row r="3040" spans="1:12">
      <c r="A3040" s="186" t="str">
        <f>B3040&amp;"_"&amp;COUNTIF($B$2:B3040,B3040)</f>
        <v>3700_6</v>
      </c>
      <c r="B3040" s="195">
        <v>3700</v>
      </c>
      <c r="F3040" s="189">
        <v>6</v>
      </c>
      <c r="G3040" s="197" t="s">
        <v>1309</v>
      </c>
    </row>
    <row r="3041" spans="1:12">
      <c r="A3041" s="186" t="str">
        <f>B3041&amp;"_"&amp;COUNTIF($B$2:B3041,B3041)</f>
        <v>3700_7</v>
      </c>
      <c r="B3041" s="195">
        <v>3700</v>
      </c>
      <c r="F3041" s="189">
        <v>12</v>
      </c>
      <c r="G3041" s="197" t="s">
        <v>1310</v>
      </c>
    </row>
    <row r="3042" spans="1:12">
      <c r="A3042" s="186" t="str">
        <f>B3042&amp;"_"&amp;COUNTIF($B$2:B3042,B3042)</f>
        <v>3700_8</v>
      </c>
      <c r="B3042" s="195">
        <v>3700</v>
      </c>
      <c r="C3042" s="195">
        <v>47</v>
      </c>
      <c r="D3042" s="195">
        <v>3062057</v>
      </c>
      <c r="F3042" s="189">
        <v>4</v>
      </c>
      <c r="G3042" s="197" t="s">
        <v>1311</v>
      </c>
      <c r="H3042" s="195">
        <v>13</v>
      </c>
      <c r="I3042" s="195">
        <v>31922</v>
      </c>
      <c r="J3042" s="191">
        <v>40632</v>
      </c>
      <c r="K3042" s="195" t="s">
        <v>1245</v>
      </c>
      <c r="L3042" s="195" t="s">
        <v>74</v>
      </c>
    </row>
    <row r="3043" spans="1:12">
      <c r="A3043" s="186" t="str">
        <f>B3043&amp;"_"&amp;COUNTIF($B$2:B3043,B3043)</f>
        <v>3701_1</v>
      </c>
      <c r="B3043" s="195">
        <v>3701</v>
      </c>
      <c r="F3043" s="189">
        <v>4</v>
      </c>
      <c r="G3043" s="197" t="s">
        <v>1254</v>
      </c>
    </row>
    <row r="3044" spans="1:12">
      <c r="A3044" s="186" t="str">
        <f>B3044&amp;"_"&amp;COUNTIF($B$2:B3044,B3044)</f>
        <v>3701_2</v>
      </c>
      <c r="B3044" s="195">
        <v>3701</v>
      </c>
      <c r="F3044" s="189">
        <v>2</v>
      </c>
      <c r="G3044" s="197" t="s">
        <v>1255</v>
      </c>
    </row>
    <row r="3045" spans="1:12">
      <c r="A3045" s="186" t="str">
        <f>B3045&amp;"_"&amp;COUNTIF($B$2:B3045,B3045)</f>
        <v>3701_3</v>
      </c>
      <c r="B3045" s="195">
        <v>3701</v>
      </c>
      <c r="F3045" s="189">
        <v>2</v>
      </c>
      <c r="G3045" s="197" t="s">
        <v>1256</v>
      </c>
    </row>
    <row r="3046" spans="1:12">
      <c r="A3046" s="186" t="str">
        <f>B3046&amp;"_"&amp;COUNTIF($B$2:B3046,B3046)</f>
        <v>3701_4</v>
      </c>
      <c r="B3046" s="195">
        <v>3701</v>
      </c>
      <c r="C3046" s="195">
        <v>47</v>
      </c>
      <c r="D3046" s="195">
        <v>3062057</v>
      </c>
      <c r="F3046" s="189">
        <v>4</v>
      </c>
      <c r="G3046" s="197" t="s">
        <v>1257</v>
      </c>
      <c r="H3046" s="195">
        <v>4</v>
      </c>
      <c r="I3046" s="200">
        <v>17948</v>
      </c>
      <c r="J3046" s="191">
        <v>40632</v>
      </c>
      <c r="K3046" s="195" t="s">
        <v>1245</v>
      </c>
      <c r="L3046" s="195" t="s">
        <v>74</v>
      </c>
    </row>
    <row r="3047" spans="1:12">
      <c r="A3047" s="186" t="str">
        <f>B3047&amp;"_"&amp;COUNTIF($B$2:B3047,B3047)</f>
        <v>3702_1</v>
      </c>
      <c r="B3047" s="195">
        <v>3702</v>
      </c>
      <c r="E3047" s="195">
        <v>32999</v>
      </c>
      <c r="F3047" s="189">
        <v>10</v>
      </c>
      <c r="G3047" s="197" t="s">
        <v>579</v>
      </c>
    </row>
    <row r="3048" spans="1:12">
      <c r="A3048" s="186" t="str">
        <f>B3048&amp;"_"&amp;COUNTIF($B$2:B3048,B3048)</f>
        <v>3702_2</v>
      </c>
      <c r="B3048" s="195">
        <v>3702</v>
      </c>
      <c r="C3048" s="195">
        <v>4</v>
      </c>
      <c r="D3048" s="195">
        <v>4500201117</v>
      </c>
      <c r="E3048" s="195">
        <v>33990</v>
      </c>
      <c r="F3048" s="189">
        <v>10</v>
      </c>
      <c r="G3048" s="197" t="s">
        <v>580</v>
      </c>
      <c r="H3048" s="195">
        <v>5</v>
      </c>
      <c r="I3048" s="195">
        <v>15250</v>
      </c>
      <c r="J3048" s="191">
        <v>40623</v>
      </c>
      <c r="K3048" s="195" t="s">
        <v>564</v>
      </c>
      <c r="L3048" s="195" t="s">
        <v>74</v>
      </c>
    </row>
    <row r="3049" spans="1:12">
      <c r="A3049" s="186" t="str">
        <f>B3049&amp;"_"&amp;COUNTIF($B$2:B3049,B3049)</f>
        <v>3703_1</v>
      </c>
      <c r="B3049" s="195">
        <v>3703</v>
      </c>
      <c r="F3049" s="189">
        <v>9</v>
      </c>
      <c r="G3049" s="197" t="s">
        <v>359</v>
      </c>
      <c r="I3049" s="200"/>
    </row>
    <row r="3050" spans="1:12">
      <c r="A3050" s="186" t="str">
        <f>B3050&amp;"_"&amp;COUNTIF($B$2:B3050,B3050)</f>
        <v>3703_2</v>
      </c>
      <c r="B3050" s="195">
        <v>3703</v>
      </c>
      <c r="C3050" s="195">
        <v>7</v>
      </c>
      <c r="F3050" s="189">
        <v>2</v>
      </c>
      <c r="G3050" s="197" t="s">
        <v>358</v>
      </c>
      <c r="H3050" s="195">
        <v>1</v>
      </c>
      <c r="I3050" s="200"/>
      <c r="J3050" s="191">
        <v>40623</v>
      </c>
      <c r="K3050" s="195" t="s">
        <v>33</v>
      </c>
      <c r="L3050" s="195" t="s">
        <v>74</v>
      </c>
    </row>
    <row r="3051" spans="1:12">
      <c r="A3051" s="186" t="str">
        <f>B3051&amp;"_"&amp;COUNTIF($B$2:B3051,B3051)</f>
        <v>3704_1</v>
      </c>
      <c r="B3051" s="195">
        <v>3704</v>
      </c>
      <c r="E3051" s="187" t="s">
        <v>19</v>
      </c>
      <c r="F3051" s="189">
        <v>4</v>
      </c>
      <c r="G3051" s="190" t="s">
        <v>941</v>
      </c>
    </row>
    <row r="3052" spans="1:12">
      <c r="A3052" s="186" t="str">
        <f>B3052&amp;"_"&amp;COUNTIF($B$2:B3052,B3052)</f>
        <v>3704_2</v>
      </c>
      <c r="B3052" s="195">
        <v>3704</v>
      </c>
      <c r="C3052" s="195">
        <v>1</v>
      </c>
      <c r="D3052" s="195">
        <v>540034404</v>
      </c>
      <c r="E3052" s="187" t="s">
        <v>22</v>
      </c>
      <c r="F3052" s="189">
        <v>4</v>
      </c>
      <c r="G3052" s="190" t="s">
        <v>942</v>
      </c>
      <c r="H3052" s="195">
        <v>2</v>
      </c>
      <c r="J3052" s="191">
        <v>40624</v>
      </c>
      <c r="K3052" s="195" t="s">
        <v>27</v>
      </c>
    </row>
    <row r="3053" spans="1:12">
      <c r="A3053" s="186" t="str">
        <f>B3053&amp;"_"&amp;COUNTIF($B$2:B3053,B3053)</f>
        <v>3705_1</v>
      </c>
      <c r="B3053" s="195">
        <v>3705</v>
      </c>
      <c r="E3053" s="187" t="s">
        <v>1312</v>
      </c>
      <c r="F3053" s="189">
        <v>4</v>
      </c>
      <c r="G3053" s="190" t="s">
        <v>941</v>
      </c>
    </row>
    <row r="3054" spans="1:12">
      <c r="A3054" s="186" t="str">
        <f>B3054&amp;"_"&amp;COUNTIF($B$2:B3054,B3054)</f>
        <v>3705_2</v>
      </c>
      <c r="B3054" s="195">
        <v>3705</v>
      </c>
      <c r="C3054" s="195">
        <v>49</v>
      </c>
      <c r="D3054" s="195" t="s">
        <v>1313</v>
      </c>
      <c r="E3054" s="187" t="s">
        <v>1314</v>
      </c>
      <c r="F3054" s="189">
        <v>4</v>
      </c>
      <c r="G3054" s="190" t="s">
        <v>942</v>
      </c>
      <c r="H3054" s="195">
        <v>2</v>
      </c>
      <c r="J3054" s="191">
        <v>40624</v>
      </c>
      <c r="K3054" s="195" t="s">
        <v>27</v>
      </c>
    </row>
    <row r="3055" spans="1:12">
      <c r="A3055" s="186" t="str">
        <f>B3055&amp;"_"&amp;COUNTIF($B$2:B3055,B3055)</f>
        <v>3706_1</v>
      </c>
      <c r="B3055" s="195">
        <v>3706</v>
      </c>
      <c r="C3055" s="195">
        <v>1</v>
      </c>
      <c r="D3055" s="195" t="s">
        <v>1263</v>
      </c>
      <c r="E3055" s="187" t="s">
        <v>62</v>
      </c>
      <c r="F3055" s="189">
        <v>164</v>
      </c>
      <c r="G3055" s="190" t="s">
        <v>63</v>
      </c>
      <c r="H3055" s="195">
        <v>1</v>
      </c>
      <c r="J3055" s="191">
        <v>40625</v>
      </c>
      <c r="K3055" s="195" t="s">
        <v>27</v>
      </c>
    </row>
    <row r="3056" spans="1:12">
      <c r="A3056" s="186" t="str">
        <f>B3056&amp;"_"&amp;COUNTIF($B$2:B3056,B3056)</f>
        <v>3707_1</v>
      </c>
      <c r="B3056" s="195">
        <v>3707</v>
      </c>
      <c r="C3056" s="195">
        <v>1</v>
      </c>
      <c r="D3056" s="195" t="s">
        <v>1282</v>
      </c>
      <c r="F3056" s="189">
        <v>2</v>
      </c>
      <c r="G3056" s="197" t="s">
        <v>59</v>
      </c>
      <c r="H3056" s="195">
        <v>2</v>
      </c>
      <c r="J3056" s="191">
        <v>40625</v>
      </c>
      <c r="K3056" s="195" t="s">
        <v>27</v>
      </c>
    </row>
    <row r="3057" spans="1:12">
      <c r="A3057" s="186" t="str">
        <f>B3057&amp;"_"&amp;COUNTIF($B$2:B3057,B3057)</f>
        <v>3708_1</v>
      </c>
      <c r="B3057" s="195">
        <v>3708</v>
      </c>
      <c r="E3057" s="187" t="s">
        <v>1312</v>
      </c>
      <c r="F3057" s="189">
        <v>4</v>
      </c>
      <c r="G3057" s="190" t="s">
        <v>941</v>
      </c>
    </row>
    <row r="3058" spans="1:12">
      <c r="A3058" s="186" t="str">
        <f>B3058&amp;"_"&amp;COUNTIF($B$2:B3058,B3058)</f>
        <v>3708_2</v>
      </c>
      <c r="B3058" s="195">
        <v>3708</v>
      </c>
      <c r="C3058" s="195">
        <v>49</v>
      </c>
      <c r="D3058" s="195" t="s">
        <v>1313</v>
      </c>
      <c r="E3058" s="187" t="s">
        <v>1314</v>
      </c>
      <c r="F3058" s="189">
        <v>4</v>
      </c>
      <c r="G3058" s="190" t="s">
        <v>942</v>
      </c>
      <c r="H3058" s="195">
        <v>2</v>
      </c>
      <c r="J3058" s="191">
        <v>40626</v>
      </c>
      <c r="K3058" s="195" t="s">
        <v>27</v>
      </c>
    </row>
    <row r="3059" spans="1:12">
      <c r="A3059" s="186" t="str">
        <f>B3059&amp;"_"&amp;COUNTIF($B$2:B3059,B3059)</f>
        <v>3709_1</v>
      </c>
      <c r="B3059" s="195">
        <v>3709</v>
      </c>
      <c r="E3059" s="187" t="s">
        <v>1312</v>
      </c>
      <c r="F3059" s="189">
        <v>4</v>
      </c>
      <c r="G3059" s="190" t="s">
        <v>941</v>
      </c>
    </row>
    <row r="3060" spans="1:12">
      <c r="A3060" s="186" t="str">
        <f>B3060&amp;"_"&amp;COUNTIF($B$2:B3060,B3060)</f>
        <v>3709_2</v>
      </c>
      <c r="B3060" s="195">
        <v>3709</v>
      </c>
      <c r="C3060" s="195">
        <v>49</v>
      </c>
      <c r="D3060" s="195" t="s">
        <v>1313</v>
      </c>
      <c r="E3060" s="187" t="s">
        <v>1314</v>
      </c>
      <c r="F3060" s="189">
        <v>4</v>
      </c>
      <c r="G3060" s="190" t="s">
        <v>942</v>
      </c>
      <c r="H3060" s="195">
        <v>2</v>
      </c>
      <c r="J3060" s="191">
        <v>40627</v>
      </c>
      <c r="K3060" s="195" t="s">
        <v>27</v>
      </c>
    </row>
    <row r="3061" spans="1:12">
      <c r="A3061" s="186" t="str">
        <f>B3061&amp;"_"&amp;COUNTIF($B$2:B3061,B3061)</f>
        <v>3710_1</v>
      </c>
      <c r="B3061" s="195">
        <v>3710</v>
      </c>
      <c r="C3061" s="195">
        <v>1</v>
      </c>
      <c r="D3061" s="195" t="s">
        <v>1263</v>
      </c>
      <c r="E3061" s="187" t="s">
        <v>62</v>
      </c>
      <c r="F3061" s="189">
        <v>164</v>
      </c>
      <c r="G3061" s="190" t="s">
        <v>63</v>
      </c>
      <c r="H3061" s="195">
        <v>1</v>
      </c>
      <c r="J3061" s="191">
        <v>40627</v>
      </c>
      <c r="K3061" s="195" t="s">
        <v>27</v>
      </c>
    </row>
    <row r="3062" spans="1:12">
      <c r="A3062" s="186" t="str">
        <f>B3062&amp;"_"&amp;COUNTIF($B$2:B3062,B3062)</f>
        <v>3711_1</v>
      </c>
      <c r="B3062" s="195">
        <v>3711</v>
      </c>
      <c r="E3062" s="187" t="s">
        <v>19</v>
      </c>
      <c r="F3062" s="189">
        <v>2</v>
      </c>
      <c r="G3062" s="190" t="s">
        <v>941</v>
      </c>
    </row>
    <row r="3063" spans="1:12">
      <c r="A3063" s="186" t="str">
        <f>B3063&amp;"_"&amp;COUNTIF($B$2:B3063,B3063)</f>
        <v>3711_2</v>
      </c>
      <c r="B3063" s="195">
        <v>3711</v>
      </c>
      <c r="C3063" s="195">
        <v>1</v>
      </c>
      <c r="D3063" s="195">
        <v>540034404</v>
      </c>
      <c r="E3063" s="187" t="s">
        <v>22</v>
      </c>
      <c r="F3063" s="189">
        <v>2</v>
      </c>
      <c r="G3063" s="190" t="s">
        <v>942</v>
      </c>
      <c r="H3063" s="195">
        <v>1</v>
      </c>
      <c r="J3063" s="191">
        <v>40627</v>
      </c>
      <c r="K3063" s="195" t="s">
        <v>27</v>
      </c>
    </row>
    <row r="3064" spans="1:12">
      <c r="A3064" s="186" t="str">
        <f>B3064&amp;"_"&amp;COUNTIF($B$2:B3064,B3064)</f>
        <v>3712_1</v>
      </c>
      <c r="B3064" s="195">
        <v>3712</v>
      </c>
      <c r="C3064" s="195">
        <v>1</v>
      </c>
      <c r="D3064" s="195" t="s">
        <v>1299</v>
      </c>
      <c r="E3064" s="187" t="s">
        <v>64</v>
      </c>
      <c r="F3064" s="189">
        <v>48</v>
      </c>
      <c r="G3064" s="190" t="s">
        <v>65</v>
      </c>
      <c r="H3064" s="195">
        <v>1</v>
      </c>
      <c r="J3064" s="191">
        <v>40627</v>
      </c>
      <c r="K3064" s="195" t="s">
        <v>27</v>
      </c>
    </row>
    <row r="3065" spans="1:12">
      <c r="A3065" s="186" t="str">
        <f>B3065&amp;"_"&amp;COUNTIF($B$2:B3065,B3065)</f>
        <v>3713_1</v>
      </c>
      <c r="B3065" s="195">
        <v>3713</v>
      </c>
      <c r="F3065" s="189">
        <v>11</v>
      </c>
      <c r="G3065" s="197" t="s">
        <v>359</v>
      </c>
      <c r="I3065" s="200"/>
    </row>
    <row r="3066" spans="1:12">
      <c r="A3066" s="186" t="str">
        <f>B3066&amp;"_"&amp;COUNTIF($B$2:B3066,B3066)</f>
        <v>3713_2</v>
      </c>
      <c r="B3066" s="195">
        <v>3713</v>
      </c>
      <c r="C3066" s="195">
        <v>7</v>
      </c>
      <c r="F3066" s="189">
        <v>0</v>
      </c>
      <c r="G3066" s="197" t="s">
        <v>358</v>
      </c>
      <c r="H3066" s="195">
        <v>1</v>
      </c>
      <c r="I3066" s="200"/>
      <c r="J3066" s="191">
        <v>40627</v>
      </c>
      <c r="K3066" s="195" t="s">
        <v>33</v>
      </c>
      <c r="L3066" s="195" t="s">
        <v>74</v>
      </c>
    </row>
    <row r="3067" spans="1:12">
      <c r="A3067" s="186" t="str">
        <f>B3067&amp;"_"&amp;COUNTIF($B$2:B3067,B3067)</f>
        <v>3714_1</v>
      </c>
      <c r="B3067" s="195">
        <v>3714</v>
      </c>
      <c r="C3067" s="195">
        <v>5</v>
      </c>
      <c r="D3067" s="195" t="s">
        <v>1315</v>
      </c>
      <c r="E3067" s="195">
        <v>500032754</v>
      </c>
      <c r="F3067" s="189">
        <v>3</v>
      </c>
      <c r="G3067" s="197" t="s">
        <v>841</v>
      </c>
      <c r="H3067" s="195">
        <v>1</v>
      </c>
      <c r="I3067" s="200">
        <v>3150</v>
      </c>
      <c r="J3067" s="191" t="s">
        <v>1316</v>
      </c>
      <c r="K3067" s="195" t="s">
        <v>845</v>
      </c>
      <c r="L3067" s="195" t="s">
        <v>74</v>
      </c>
    </row>
    <row r="3068" spans="1:12">
      <c r="A3068" s="186" t="str">
        <f>B3068&amp;"_"&amp;COUNTIF($B$2:B3068,B3068)</f>
        <v>3715_1</v>
      </c>
      <c r="B3068" s="195">
        <v>3715</v>
      </c>
      <c r="C3068" s="195">
        <v>47</v>
      </c>
      <c r="D3068" s="195">
        <v>3062057</v>
      </c>
      <c r="F3068" s="189">
        <v>1</v>
      </c>
      <c r="G3068" s="197" t="s">
        <v>1317</v>
      </c>
      <c r="I3068" s="200"/>
      <c r="J3068" s="191">
        <v>40632</v>
      </c>
      <c r="K3068" s="195" t="s">
        <v>1245</v>
      </c>
      <c r="L3068" s="195" t="s">
        <v>74</v>
      </c>
    </row>
    <row r="3069" spans="1:12">
      <c r="A3069" s="186" t="str">
        <f>B3069&amp;"_"&amp;COUNTIF($B$2:B3069,B3069)</f>
        <v>3716_1</v>
      </c>
      <c r="B3069" s="195">
        <v>3716</v>
      </c>
      <c r="C3069" s="195">
        <v>50</v>
      </c>
      <c r="D3069" s="195" t="s">
        <v>1318</v>
      </c>
      <c r="F3069" s="189">
        <v>27</v>
      </c>
      <c r="G3069" s="197" t="s">
        <v>1319</v>
      </c>
      <c r="H3069" s="195">
        <v>1</v>
      </c>
      <c r="I3069" s="195">
        <v>1500</v>
      </c>
      <c r="J3069" s="191">
        <v>40630</v>
      </c>
      <c r="K3069" s="195" t="s">
        <v>33</v>
      </c>
      <c r="L3069" s="195" t="s">
        <v>74</v>
      </c>
    </row>
    <row r="3070" spans="1:12">
      <c r="A3070" s="186" t="str">
        <f>B3070&amp;"_"&amp;COUNTIF($B$2:B3070,B3070)</f>
        <v>3717_1</v>
      </c>
      <c r="B3070" s="195">
        <v>3717</v>
      </c>
      <c r="C3070" s="195">
        <v>1</v>
      </c>
      <c r="D3070" s="195" t="s">
        <v>1263</v>
      </c>
      <c r="E3070" s="187" t="s">
        <v>62</v>
      </c>
      <c r="F3070" s="189">
        <v>164</v>
      </c>
      <c r="G3070" s="190" t="s">
        <v>63</v>
      </c>
      <c r="H3070" s="195">
        <v>1</v>
      </c>
      <c r="J3070" s="191">
        <v>40631</v>
      </c>
      <c r="K3070" s="195" t="s">
        <v>27</v>
      </c>
    </row>
    <row r="3071" spans="1:12">
      <c r="A3071" s="186" t="str">
        <f>B3071&amp;"_"&amp;COUNTIF($B$2:B3071,B3071)</f>
        <v>3718_1</v>
      </c>
      <c r="B3071" s="195">
        <v>3718</v>
      </c>
      <c r="E3071" s="187" t="s">
        <v>19</v>
      </c>
      <c r="F3071" s="189">
        <v>4</v>
      </c>
      <c r="G3071" s="190" t="s">
        <v>941</v>
      </c>
    </row>
    <row r="3072" spans="1:12">
      <c r="A3072" s="186" t="str">
        <f>B3072&amp;"_"&amp;COUNTIF($B$2:B3072,B3072)</f>
        <v>3718_2</v>
      </c>
      <c r="B3072" s="195">
        <v>3718</v>
      </c>
      <c r="C3072" s="195">
        <v>1</v>
      </c>
      <c r="D3072" s="195">
        <v>540034404</v>
      </c>
      <c r="E3072" s="187" t="s">
        <v>22</v>
      </c>
      <c r="F3072" s="189">
        <v>4</v>
      </c>
      <c r="G3072" s="190" t="s">
        <v>942</v>
      </c>
      <c r="H3072" s="195">
        <v>4</v>
      </c>
      <c r="J3072" s="191">
        <v>40631</v>
      </c>
      <c r="K3072" s="195" t="s">
        <v>27</v>
      </c>
    </row>
    <row r="3073" spans="1:12">
      <c r="A3073" s="186" t="str">
        <f>B3073&amp;"_"&amp;COUNTIF($B$2:B3073,B3073)</f>
        <v>3719_1</v>
      </c>
      <c r="B3073" s="195">
        <v>3719</v>
      </c>
      <c r="C3073" s="195">
        <v>1</v>
      </c>
      <c r="D3073" s="195" t="s">
        <v>1299</v>
      </c>
      <c r="E3073" s="187" t="s">
        <v>64</v>
      </c>
      <c r="F3073" s="189">
        <v>48</v>
      </c>
      <c r="G3073" s="190" t="s">
        <v>65</v>
      </c>
      <c r="H3073" s="195">
        <v>1</v>
      </c>
      <c r="J3073" s="191">
        <v>40631</v>
      </c>
      <c r="K3073" s="195" t="s">
        <v>27</v>
      </c>
    </row>
    <row r="3074" spans="1:12">
      <c r="A3074" s="186" t="str">
        <f>B3074&amp;"_"&amp;COUNTIF($B$2:B3074,B3074)</f>
        <v>3720_1</v>
      </c>
      <c r="B3074" s="195">
        <v>3720</v>
      </c>
      <c r="C3074" s="195">
        <v>2</v>
      </c>
      <c r="D3074" s="195" t="s">
        <v>1320</v>
      </c>
      <c r="F3074" s="189">
        <v>18</v>
      </c>
      <c r="G3074" s="197" t="s">
        <v>442</v>
      </c>
      <c r="H3074" s="195">
        <v>2</v>
      </c>
      <c r="J3074" s="191">
        <v>40633</v>
      </c>
      <c r="K3074" s="195" t="s">
        <v>27</v>
      </c>
    </row>
    <row r="3075" spans="1:12">
      <c r="A3075" s="186" t="str">
        <f>B3075&amp;"_"&amp;COUNTIF($B$2:B3075,B3075)</f>
        <v>3721_1</v>
      </c>
      <c r="B3075" s="195">
        <v>3721</v>
      </c>
      <c r="E3075" s="195">
        <v>32999</v>
      </c>
      <c r="F3075" s="189">
        <v>10</v>
      </c>
      <c r="G3075" s="197" t="s">
        <v>579</v>
      </c>
    </row>
    <row r="3076" spans="1:12">
      <c r="A3076" s="186" t="str">
        <f>B3076&amp;"_"&amp;COUNTIF($B$2:B3076,B3076)</f>
        <v>3721_2</v>
      </c>
      <c r="B3076" s="195">
        <v>3721</v>
      </c>
      <c r="C3076" s="195">
        <v>4</v>
      </c>
      <c r="D3076" s="195">
        <v>4500201117</v>
      </c>
      <c r="E3076" s="195">
        <v>33990</v>
      </c>
      <c r="F3076" s="189">
        <v>10</v>
      </c>
      <c r="G3076" s="197" t="s">
        <v>580</v>
      </c>
      <c r="H3076" s="195">
        <v>5</v>
      </c>
      <c r="I3076" s="195">
        <v>15250</v>
      </c>
      <c r="J3076" s="191">
        <v>40633</v>
      </c>
      <c r="K3076" s="195" t="s">
        <v>564</v>
      </c>
      <c r="L3076" s="195" t="s">
        <v>74</v>
      </c>
    </row>
    <row r="3077" spans="1:12">
      <c r="A3077" s="186" t="str">
        <f>B3077&amp;"_"&amp;COUNTIF($B$2:B3077,B3077)</f>
        <v>3722_1</v>
      </c>
      <c r="B3077" s="195">
        <v>3722</v>
      </c>
      <c r="F3077" s="189">
        <v>0</v>
      </c>
      <c r="G3077" s="197" t="s">
        <v>866</v>
      </c>
    </row>
    <row r="3078" spans="1:12">
      <c r="A3078" s="186" t="str">
        <f>B3078&amp;"_"&amp;COUNTIF($B$2:B3078,B3078)</f>
        <v>3722_2</v>
      </c>
      <c r="B3078" s="195">
        <v>3722</v>
      </c>
      <c r="C3078" s="195">
        <v>26</v>
      </c>
      <c r="D3078" s="195" t="s">
        <v>863</v>
      </c>
      <c r="F3078" s="189">
        <v>15</v>
      </c>
      <c r="G3078" s="197" t="s">
        <v>867</v>
      </c>
      <c r="J3078" s="191">
        <v>40633</v>
      </c>
      <c r="K3078" s="195" t="s">
        <v>27</v>
      </c>
    </row>
    <row r="3079" spans="1:12">
      <c r="A3079" s="186" t="str">
        <f>B3079&amp;"_"&amp;COUNTIF($B$2:B3079,B3079)</f>
        <v>3723_1</v>
      </c>
      <c r="B3079" s="195">
        <v>3723</v>
      </c>
      <c r="F3079" s="189">
        <v>1</v>
      </c>
      <c r="G3079" s="197" t="s">
        <v>1321</v>
      </c>
    </row>
    <row r="3080" spans="1:12">
      <c r="A3080" s="186" t="str">
        <f>B3080&amp;"_"&amp;COUNTIF($B$2:B3080,B3080)</f>
        <v>3723_2</v>
      </c>
      <c r="B3080" s="195">
        <v>3723</v>
      </c>
      <c r="F3080" s="189">
        <v>1</v>
      </c>
      <c r="G3080" s="197" t="s">
        <v>1322</v>
      </c>
    </row>
    <row r="3081" spans="1:12">
      <c r="A3081" s="186" t="str">
        <f>B3081&amp;"_"&amp;COUNTIF($B$2:B3081,B3081)</f>
        <v>3723_3</v>
      </c>
      <c r="B3081" s="195">
        <v>3723</v>
      </c>
      <c r="F3081" s="189">
        <v>1</v>
      </c>
      <c r="G3081" s="197" t="s">
        <v>1323</v>
      </c>
    </row>
    <row r="3082" spans="1:12">
      <c r="A3082" s="186" t="str">
        <f>B3082&amp;"_"&amp;COUNTIF($B$2:B3082,B3082)</f>
        <v>3723_4</v>
      </c>
      <c r="B3082" s="195">
        <v>3723</v>
      </c>
      <c r="C3082" s="195">
        <v>26</v>
      </c>
      <c r="D3082" s="195">
        <v>17369</v>
      </c>
      <c r="F3082" s="189">
        <v>1</v>
      </c>
      <c r="G3082" s="197" t="s">
        <v>1324</v>
      </c>
      <c r="J3082" s="191">
        <v>40633</v>
      </c>
      <c r="K3082" s="195" t="s">
        <v>27</v>
      </c>
    </row>
    <row r="3083" spans="1:12">
      <c r="A3083" s="186" t="str">
        <f>B3083&amp;"_"&amp;COUNTIF($B$2:B3083,B3083)</f>
        <v>3724_1</v>
      </c>
      <c r="B3083" s="195">
        <v>3724</v>
      </c>
      <c r="C3083" s="195">
        <v>5</v>
      </c>
      <c r="D3083" s="195" t="s">
        <v>1315</v>
      </c>
      <c r="E3083" s="195">
        <v>500032754</v>
      </c>
      <c r="F3083" s="189">
        <v>3</v>
      </c>
      <c r="G3083" s="197" t="s">
        <v>841</v>
      </c>
      <c r="H3083" s="195">
        <v>1</v>
      </c>
      <c r="I3083" s="200">
        <v>3150</v>
      </c>
      <c r="J3083" s="191" t="s">
        <v>1325</v>
      </c>
      <c r="K3083" s="195" t="s">
        <v>845</v>
      </c>
      <c r="L3083" s="195" t="s">
        <v>74</v>
      </c>
    </row>
    <row r="3084" spans="1:12">
      <c r="A3084" s="186" t="str">
        <f>B3084&amp;"_"&amp;COUNTIF($B$2:B3084,B3084)</f>
        <v>3725_1</v>
      </c>
      <c r="B3084" s="195">
        <v>3725</v>
      </c>
      <c r="E3084" s="187" t="s">
        <v>19</v>
      </c>
      <c r="F3084" s="189">
        <v>4</v>
      </c>
      <c r="G3084" s="190" t="s">
        <v>941</v>
      </c>
    </row>
    <row r="3085" spans="1:12">
      <c r="A3085" s="186" t="str">
        <f>B3085&amp;"_"&amp;COUNTIF($B$2:B3085,B3085)</f>
        <v>3725_2</v>
      </c>
      <c r="B3085" s="195">
        <v>3725</v>
      </c>
      <c r="C3085" s="195">
        <v>1</v>
      </c>
      <c r="D3085" s="195">
        <v>540034404</v>
      </c>
      <c r="E3085" s="187" t="s">
        <v>22</v>
      </c>
      <c r="F3085" s="189">
        <v>4</v>
      </c>
      <c r="G3085" s="190" t="s">
        <v>942</v>
      </c>
      <c r="H3085" s="195">
        <v>4</v>
      </c>
      <c r="J3085" s="191">
        <v>40637</v>
      </c>
      <c r="K3085" s="195" t="s">
        <v>27</v>
      </c>
    </row>
    <row r="3086" spans="1:12">
      <c r="A3086" s="186" t="str">
        <f>B3086&amp;"_"&amp;COUNTIF($B$2:B3086,B3086)</f>
        <v>3726_1</v>
      </c>
      <c r="B3086" s="195">
        <v>3726</v>
      </c>
      <c r="E3086" s="187" t="s">
        <v>1312</v>
      </c>
      <c r="F3086" s="189">
        <v>6</v>
      </c>
      <c r="G3086" s="190" t="s">
        <v>941</v>
      </c>
    </row>
    <row r="3087" spans="1:12">
      <c r="A3087" s="186" t="str">
        <f>B3087&amp;"_"&amp;COUNTIF($B$2:B3087,B3087)</f>
        <v>3726_2</v>
      </c>
      <c r="B3087" s="195">
        <v>3726</v>
      </c>
      <c r="C3087" s="195">
        <v>49</v>
      </c>
      <c r="D3087" s="195" t="s">
        <v>1313</v>
      </c>
      <c r="E3087" s="187" t="s">
        <v>1314</v>
      </c>
      <c r="F3087" s="189">
        <v>6</v>
      </c>
      <c r="G3087" s="190" t="s">
        <v>942</v>
      </c>
      <c r="H3087" s="195">
        <v>6</v>
      </c>
      <c r="J3087" s="191">
        <v>40637</v>
      </c>
      <c r="K3087" s="195" t="s">
        <v>27</v>
      </c>
    </row>
    <row r="3088" spans="1:12">
      <c r="A3088" s="186" t="str">
        <f>B3088&amp;"_"&amp;COUNTIF($B$2:B3088,B3088)</f>
        <v>3727_1</v>
      </c>
      <c r="B3088" s="195">
        <v>3727</v>
      </c>
      <c r="E3088" s="187" t="s">
        <v>64</v>
      </c>
      <c r="F3088" s="189">
        <v>48</v>
      </c>
      <c r="G3088" s="190" t="s">
        <v>65</v>
      </c>
      <c r="J3088" s="191">
        <v>40637</v>
      </c>
      <c r="K3088" s="195" t="s">
        <v>27</v>
      </c>
    </row>
    <row r="3089" spans="1:12">
      <c r="A3089" s="186" t="str">
        <f>B3089&amp;"_"&amp;COUNTIF($B$2:B3089,B3089)</f>
        <v>3727_2</v>
      </c>
      <c r="B3089" s="195">
        <v>3727</v>
      </c>
      <c r="C3089" s="195">
        <v>1</v>
      </c>
      <c r="D3089" s="195" t="s">
        <v>1299</v>
      </c>
      <c r="E3089" s="187" t="s">
        <v>62</v>
      </c>
      <c r="F3089" s="189">
        <v>164</v>
      </c>
      <c r="G3089" s="190" t="s">
        <v>63</v>
      </c>
      <c r="H3089" s="195">
        <v>2</v>
      </c>
      <c r="J3089" s="191">
        <v>40637</v>
      </c>
      <c r="K3089" s="195" t="s">
        <v>27</v>
      </c>
    </row>
    <row r="3090" spans="1:12">
      <c r="A3090" s="186" t="str">
        <f>B3090&amp;"_"&amp;COUNTIF($B$2:B3090,B3090)</f>
        <v>3728_1</v>
      </c>
      <c r="B3090" s="195">
        <v>3728</v>
      </c>
      <c r="C3090" s="195">
        <v>3</v>
      </c>
      <c r="D3090" s="195" t="s">
        <v>1326</v>
      </c>
      <c r="E3090" s="195" t="s">
        <v>71</v>
      </c>
      <c r="F3090" s="189">
        <v>300</v>
      </c>
      <c r="G3090" s="197" t="s">
        <v>72</v>
      </c>
      <c r="H3090" s="195">
        <v>1</v>
      </c>
      <c r="I3090" s="195">
        <v>2400</v>
      </c>
      <c r="J3090" s="191">
        <v>40638</v>
      </c>
      <c r="K3090" s="195" t="s">
        <v>73</v>
      </c>
      <c r="L3090" s="195" t="s">
        <v>74</v>
      </c>
    </row>
    <row r="3091" spans="1:12">
      <c r="A3091" s="186" t="str">
        <f>B3091&amp;"_"&amp;COUNTIF($B$2:B3091,B3091)</f>
        <v>3729_1</v>
      </c>
      <c r="B3091" s="195">
        <v>3729</v>
      </c>
      <c r="E3091" s="187" t="s">
        <v>64</v>
      </c>
      <c r="F3091" s="189">
        <v>48</v>
      </c>
      <c r="G3091" s="190" t="s">
        <v>65</v>
      </c>
      <c r="J3091" s="191">
        <v>40640</v>
      </c>
      <c r="K3091" s="195" t="s">
        <v>27</v>
      </c>
    </row>
    <row r="3092" spans="1:12">
      <c r="A3092" s="186" t="str">
        <f>B3092&amp;"_"&amp;COUNTIF($B$2:B3092,B3092)</f>
        <v>3729_2</v>
      </c>
      <c r="B3092" s="195">
        <v>3729</v>
      </c>
      <c r="C3092" s="195">
        <v>1</v>
      </c>
      <c r="D3092" s="195" t="s">
        <v>1299</v>
      </c>
      <c r="E3092" s="187" t="s">
        <v>62</v>
      </c>
      <c r="F3092" s="189">
        <v>328</v>
      </c>
      <c r="G3092" s="190" t="s">
        <v>63</v>
      </c>
      <c r="H3092" s="195">
        <v>3</v>
      </c>
      <c r="J3092" s="191">
        <v>40640</v>
      </c>
      <c r="K3092" s="195" t="s">
        <v>27</v>
      </c>
    </row>
    <row r="3093" spans="1:12">
      <c r="A3093" s="186" t="str">
        <f>B3093&amp;"_"&amp;COUNTIF($B$2:B3093,B3093)</f>
        <v>3730_1</v>
      </c>
      <c r="B3093" s="195">
        <v>3730</v>
      </c>
      <c r="E3093" s="187" t="s">
        <v>1312</v>
      </c>
      <c r="F3093" s="189">
        <v>10</v>
      </c>
      <c r="G3093" s="190" t="s">
        <v>941</v>
      </c>
    </row>
    <row r="3094" spans="1:12">
      <c r="A3094" s="186" t="str">
        <f>B3094&amp;"_"&amp;COUNTIF($B$2:B3094,B3094)</f>
        <v>3730_2</v>
      </c>
      <c r="B3094" s="195">
        <v>3730</v>
      </c>
      <c r="C3094" s="195">
        <v>49</v>
      </c>
      <c r="D3094" s="195" t="s">
        <v>1313</v>
      </c>
      <c r="E3094" s="187" t="s">
        <v>1314</v>
      </c>
      <c r="F3094" s="189">
        <v>10</v>
      </c>
      <c r="G3094" s="190" t="s">
        <v>942</v>
      </c>
      <c r="H3094" s="195">
        <v>10</v>
      </c>
      <c r="J3094" s="191">
        <v>40640</v>
      </c>
      <c r="K3094" s="195" t="s">
        <v>27</v>
      </c>
    </row>
    <row r="3095" spans="1:12">
      <c r="A3095" s="186" t="str">
        <f>B3095&amp;"_"&amp;COUNTIF($B$2:B3095,B3095)</f>
        <v>3731_1</v>
      </c>
      <c r="B3095" s="195">
        <v>3731</v>
      </c>
      <c r="E3095" s="187" t="s">
        <v>19</v>
      </c>
      <c r="F3095" s="189">
        <v>4</v>
      </c>
      <c r="G3095" s="190" t="s">
        <v>941</v>
      </c>
    </row>
    <row r="3096" spans="1:12">
      <c r="A3096" s="186" t="str">
        <f>B3096&amp;"_"&amp;COUNTIF($B$2:B3096,B3096)</f>
        <v>3731_2</v>
      </c>
      <c r="B3096" s="195">
        <v>3731</v>
      </c>
      <c r="C3096" s="195">
        <v>1</v>
      </c>
      <c r="D3096" s="195">
        <v>540034404</v>
      </c>
      <c r="E3096" s="187" t="s">
        <v>22</v>
      </c>
      <c r="F3096" s="189">
        <v>4</v>
      </c>
      <c r="G3096" s="190" t="s">
        <v>942</v>
      </c>
      <c r="H3096" s="195">
        <v>4</v>
      </c>
      <c r="J3096" s="191">
        <v>40640</v>
      </c>
      <c r="K3096" s="195" t="s">
        <v>27</v>
      </c>
    </row>
    <row r="3097" spans="1:12">
      <c r="A3097" s="186" t="str">
        <f>B3097&amp;"_"&amp;COUNTIF($B$2:B3097,B3097)</f>
        <v>3732_1</v>
      </c>
      <c r="B3097" s="195">
        <v>3732</v>
      </c>
      <c r="F3097" s="189">
        <v>20</v>
      </c>
      <c r="G3097" s="197" t="s">
        <v>888</v>
      </c>
    </row>
    <row r="3098" spans="1:12">
      <c r="A3098" s="186" t="str">
        <f>B3098&amp;"_"&amp;COUNTIF($B$2:B3098,B3098)</f>
        <v>3732_2</v>
      </c>
      <c r="B3098" s="195">
        <v>3732</v>
      </c>
      <c r="C3098" s="195">
        <v>4</v>
      </c>
      <c r="D3098" s="195">
        <v>4500200663</v>
      </c>
      <c r="F3098" s="189">
        <v>20</v>
      </c>
      <c r="G3098" s="197" t="s">
        <v>886</v>
      </c>
      <c r="H3098" s="195">
        <v>10</v>
      </c>
      <c r="I3098" s="200">
        <v>35000</v>
      </c>
      <c r="J3098" s="191">
        <v>40640</v>
      </c>
      <c r="K3098" s="195" t="s">
        <v>564</v>
      </c>
      <c r="L3098" s="195" t="s">
        <v>74</v>
      </c>
    </row>
    <row r="3099" spans="1:12">
      <c r="A3099" s="186" t="str">
        <f>B3099&amp;"_"&amp;COUNTIF($B$2:B3099,B3099)</f>
        <v>3733_1</v>
      </c>
      <c r="B3099" s="195">
        <v>3733</v>
      </c>
      <c r="F3099" s="189">
        <v>10</v>
      </c>
      <c r="G3099" s="197" t="s">
        <v>359</v>
      </c>
      <c r="I3099" s="200"/>
    </row>
    <row r="3100" spans="1:12">
      <c r="A3100" s="186" t="str">
        <f>B3100&amp;"_"&amp;COUNTIF($B$2:B3100,B3100)</f>
        <v>3733_2</v>
      </c>
      <c r="B3100" s="195">
        <v>3733</v>
      </c>
      <c r="C3100" s="195">
        <v>7</v>
      </c>
      <c r="F3100" s="189">
        <v>1</v>
      </c>
      <c r="G3100" s="197" t="s">
        <v>358</v>
      </c>
      <c r="H3100" s="195">
        <v>1</v>
      </c>
      <c r="I3100" s="200"/>
      <c r="J3100" s="191">
        <v>40640</v>
      </c>
      <c r="K3100" s="195" t="s">
        <v>33</v>
      </c>
      <c r="L3100" s="195" t="s">
        <v>74</v>
      </c>
    </row>
    <row r="3101" spans="1:12">
      <c r="A3101" s="186" t="str">
        <f>B3101&amp;"_"&amp;COUNTIF($B$2:B3101,B3101)</f>
        <v>3734_1</v>
      </c>
      <c r="B3101" s="195">
        <v>3734</v>
      </c>
      <c r="C3101" s="195">
        <v>5</v>
      </c>
      <c r="D3101" s="195" t="s">
        <v>1315</v>
      </c>
      <c r="E3101" s="195">
        <v>500032754</v>
      </c>
      <c r="F3101" s="189">
        <v>3</v>
      </c>
      <c r="G3101" s="197" t="s">
        <v>841</v>
      </c>
      <c r="H3101" s="195">
        <v>1</v>
      </c>
      <c r="I3101" s="200">
        <v>3150</v>
      </c>
      <c r="J3101" s="191" t="s">
        <v>1327</v>
      </c>
      <c r="K3101" s="195" t="s">
        <v>845</v>
      </c>
      <c r="L3101" s="195" t="s">
        <v>74</v>
      </c>
    </row>
    <row r="3102" spans="1:12">
      <c r="A3102" s="186" t="str">
        <f>B3102&amp;"_"&amp;COUNTIF($B$2:B3102,B3102)</f>
        <v>3735_1</v>
      </c>
      <c r="B3102" s="195">
        <v>3735</v>
      </c>
      <c r="C3102" s="195">
        <v>5</v>
      </c>
      <c r="D3102" s="195" t="s">
        <v>1328</v>
      </c>
      <c r="E3102" s="195">
        <v>500032755</v>
      </c>
      <c r="F3102" s="189">
        <v>6</v>
      </c>
      <c r="G3102" s="197" t="s">
        <v>1070</v>
      </c>
      <c r="H3102" s="195">
        <v>2</v>
      </c>
      <c r="I3102" s="200">
        <v>4700</v>
      </c>
      <c r="J3102" s="191" t="s">
        <v>1327</v>
      </c>
      <c r="K3102" s="195" t="s">
        <v>845</v>
      </c>
      <c r="L3102" s="195" t="s">
        <v>74</v>
      </c>
    </row>
    <row r="3103" spans="1:12">
      <c r="A3103" s="186" t="str">
        <f>B3103&amp;"_"&amp;COUNTIF($B$2:B3103,B3103)</f>
        <v>3736_1</v>
      </c>
      <c r="B3103" s="195">
        <v>3736</v>
      </c>
      <c r="F3103" s="189">
        <v>11</v>
      </c>
      <c r="G3103" s="197" t="s">
        <v>359</v>
      </c>
      <c r="I3103" s="200"/>
    </row>
    <row r="3104" spans="1:12">
      <c r="A3104" s="186" t="str">
        <f>B3104&amp;"_"&amp;COUNTIF($B$2:B3104,B3104)</f>
        <v>3736_2</v>
      </c>
      <c r="B3104" s="195">
        <v>3736</v>
      </c>
      <c r="C3104" s="195">
        <v>7</v>
      </c>
      <c r="F3104" s="189">
        <v>0</v>
      </c>
      <c r="G3104" s="197" t="s">
        <v>358</v>
      </c>
      <c r="H3104" s="195">
        <v>1</v>
      </c>
      <c r="I3104" s="200"/>
      <c r="J3104" s="191">
        <v>40644</v>
      </c>
      <c r="K3104" s="195" t="s">
        <v>33</v>
      </c>
      <c r="L3104" s="195" t="s">
        <v>74</v>
      </c>
    </row>
    <row r="3105" spans="1:12">
      <c r="A3105" s="186" t="str">
        <f>B3105&amp;"_"&amp;COUNTIF($B$2:B3105,B3105)</f>
        <v>3737_1</v>
      </c>
      <c r="B3105" s="195">
        <v>3737</v>
      </c>
      <c r="F3105" s="189">
        <v>11</v>
      </c>
      <c r="G3105" s="197" t="s">
        <v>359</v>
      </c>
      <c r="I3105" s="200"/>
    </row>
    <row r="3106" spans="1:12">
      <c r="A3106" s="186" t="str">
        <f>B3106&amp;"_"&amp;COUNTIF($B$2:B3106,B3106)</f>
        <v>3737_2</v>
      </c>
      <c r="B3106" s="195">
        <v>3737</v>
      </c>
      <c r="C3106" s="195">
        <v>7</v>
      </c>
      <c r="F3106" s="189">
        <v>0</v>
      </c>
      <c r="G3106" s="197" t="s">
        <v>358</v>
      </c>
      <c r="H3106" s="195">
        <v>1</v>
      </c>
      <c r="I3106" s="200"/>
      <c r="J3106" s="191">
        <v>40645</v>
      </c>
      <c r="K3106" s="195" t="s">
        <v>33</v>
      </c>
      <c r="L3106" s="195" t="s">
        <v>74</v>
      </c>
    </row>
    <row r="3107" spans="1:12">
      <c r="A3107" s="186" t="str">
        <f>B3107&amp;"_"&amp;COUNTIF($B$2:B3107,B3107)</f>
        <v>3738_1</v>
      </c>
      <c r="B3107" s="195">
        <v>3738</v>
      </c>
      <c r="D3107" s="195" t="s">
        <v>1299</v>
      </c>
      <c r="E3107" s="187" t="s">
        <v>62</v>
      </c>
      <c r="F3107" s="189">
        <v>164</v>
      </c>
      <c r="G3107" s="190" t="s">
        <v>63</v>
      </c>
    </row>
    <row r="3108" spans="1:12">
      <c r="A3108" s="186" t="str">
        <f>B3108&amp;"_"&amp;COUNTIF($B$2:B3108,B3108)</f>
        <v>3738_2</v>
      </c>
      <c r="B3108" s="195">
        <v>3738</v>
      </c>
      <c r="C3108" s="195">
        <v>1</v>
      </c>
      <c r="D3108" s="195" t="s">
        <v>1299</v>
      </c>
      <c r="E3108" s="187" t="s">
        <v>64</v>
      </c>
      <c r="F3108" s="189">
        <v>96</v>
      </c>
      <c r="G3108" s="190" t="s">
        <v>65</v>
      </c>
      <c r="H3108" s="195">
        <v>3</v>
      </c>
      <c r="J3108" s="191">
        <v>40646</v>
      </c>
      <c r="K3108" s="195" t="s">
        <v>27</v>
      </c>
    </row>
    <row r="3109" spans="1:12">
      <c r="A3109" s="186" t="str">
        <f>B3109&amp;"_"&amp;COUNTIF($B$2:B3109,B3109)</f>
        <v>3739_1</v>
      </c>
      <c r="B3109" s="195">
        <v>3739</v>
      </c>
      <c r="E3109" s="187" t="s">
        <v>1312</v>
      </c>
      <c r="F3109" s="189">
        <v>8</v>
      </c>
      <c r="G3109" s="190" t="s">
        <v>941</v>
      </c>
    </row>
    <row r="3110" spans="1:12">
      <c r="A3110" s="186" t="str">
        <f>B3110&amp;"_"&amp;COUNTIF($B$2:B3110,B3110)</f>
        <v>3739_2</v>
      </c>
      <c r="B3110" s="195">
        <v>3739</v>
      </c>
      <c r="C3110" s="195">
        <v>49</v>
      </c>
      <c r="D3110" s="195" t="s">
        <v>1313</v>
      </c>
      <c r="E3110" s="187" t="s">
        <v>1314</v>
      </c>
      <c r="F3110" s="189">
        <v>8</v>
      </c>
      <c r="G3110" s="190" t="s">
        <v>942</v>
      </c>
      <c r="H3110" s="195">
        <v>8</v>
      </c>
      <c r="J3110" s="191">
        <v>40646</v>
      </c>
      <c r="K3110" s="195" t="s">
        <v>27</v>
      </c>
    </row>
    <row r="3111" spans="1:12">
      <c r="A3111" s="186" t="str">
        <f>B3111&amp;"_"&amp;COUNTIF($B$2:B3111,B3111)</f>
        <v>3740_1</v>
      </c>
      <c r="B3111" s="195">
        <v>3740</v>
      </c>
      <c r="C3111" s="195">
        <v>1</v>
      </c>
      <c r="D3111" s="195" t="s">
        <v>1282</v>
      </c>
      <c r="F3111" s="189">
        <v>2</v>
      </c>
      <c r="G3111" s="197" t="s">
        <v>59</v>
      </c>
      <c r="H3111" s="195">
        <v>2</v>
      </c>
      <c r="J3111" s="191">
        <v>40646</v>
      </c>
      <c r="K3111" s="195" t="s">
        <v>27</v>
      </c>
    </row>
    <row r="3112" spans="1:12">
      <c r="A3112" s="186" t="str">
        <f>B3112&amp;"_"&amp;COUNTIF($B$2:B3112,B3112)</f>
        <v>3741_1</v>
      </c>
      <c r="B3112" s="195">
        <v>3741</v>
      </c>
      <c r="E3112" s="195">
        <v>32999</v>
      </c>
      <c r="F3112" s="189">
        <v>20</v>
      </c>
      <c r="G3112" s="197" t="s">
        <v>579</v>
      </c>
    </row>
    <row r="3113" spans="1:12">
      <c r="A3113" s="186" t="str">
        <f>B3113&amp;"_"&amp;COUNTIF($B$2:B3113,B3113)</f>
        <v>3741_2</v>
      </c>
      <c r="B3113" s="195">
        <v>3741</v>
      </c>
      <c r="C3113" s="195">
        <v>4</v>
      </c>
      <c r="D3113" s="195">
        <v>4500201117</v>
      </c>
      <c r="E3113" s="195">
        <v>33990</v>
      </c>
      <c r="F3113" s="189">
        <v>20</v>
      </c>
      <c r="G3113" s="197" t="s">
        <v>580</v>
      </c>
      <c r="H3113" s="195">
        <v>10</v>
      </c>
      <c r="I3113" s="195">
        <v>30500</v>
      </c>
      <c r="J3113" s="191">
        <v>40646</v>
      </c>
      <c r="K3113" s="195" t="s">
        <v>564</v>
      </c>
      <c r="L3113" s="195" t="s">
        <v>74</v>
      </c>
    </row>
    <row r="3114" spans="1:12">
      <c r="A3114" s="186" t="str">
        <f>B3114&amp;"_"&amp;COUNTIF($B$2:B3114,B3114)</f>
        <v>3742_1</v>
      </c>
      <c r="B3114" s="195">
        <v>3742</v>
      </c>
      <c r="C3114" s="195">
        <v>1</v>
      </c>
      <c r="D3114" s="195" t="s">
        <v>1299</v>
      </c>
      <c r="E3114" s="195" t="s">
        <v>67</v>
      </c>
      <c r="F3114" s="189">
        <v>47</v>
      </c>
      <c r="G3114" s="197" t="s">
        <v>68</v>
      </c>
      <c r="H3114" s="195">
        <v>1</v>
      </c>
      <c r="J3114" s="191">
        <v>40647</v>
      </c>
      <c r="K3114" s="195" t="s">
        <v>27</v>
      </c>
    </row>
    <row r="3115" spans="1:12">
      <c r="A3115" s="186" t="str">
        <f>B3115&amp;"_"&amp;COUNTIF($B$2:B3115,B3115)</f>
        <v>3743_1</v>
      </c>
      <c r="B3115" s="195">
        <v>3743</v>
      </c>
      <c r="F3115" s="189">
        <v>5</v>
      </c>
      <c r="G3115" s="197" t="s">
        <v>359</v>
      </c>
      <c r="I3115" s="200"/>
    </row>
    <row r="3116" spans="1:12">
      <c r="A3116" s="186" t="str">
        <f>B3116&amp;"_"&amp;COUNTIF($B$2:B3116,B3116)</f>
        <v>3743_2</v>
      </c>
      <c r="B3116" s="195">
        <v>3743</v>
      </c>
      <c r="C3116" s="195">
        <v>7</v>
      </c>
      <c r="F3116" s="189">
        <v>6</v>
      </c>
      <c r="G3116" s="197" t="s">
        <v>358</v>
      </c>
      <c r="H3116" s="195">
        <v>1</v>
      </c>
      <c r="I3116" s="200"/>
      <c r="J3116" s="191">
        <v>40647</v>
      </c>
      <c r="K3116" s="195" t="s">
        <v>33</v>
      </c>
      <c r="L3116" s="195" t="s">
        <v>74</v>
      </c>
    </row>
    <row r="3117" spans="1:12">
      <c r="A3117" s="186" t="str">
        <f>B3117&amp;"_"&amp;COUNTIF($B$2:B3117,B3117)</f>
        <v>3744_1</v>
      </c>
      <c r="B3117" s="195">
        <v>3744</v>
      </c>
      <c r="C3117" s="195">
        <v>1</v>
      </c>
      <c r="D3117" s="195">
        <v>540034384</v>
      </c>
      <c r="F3117" s="189">
        <v>91</v>
      </c>
      <c r="G3117" s="197" t="s">
        <v>662</v>
      </c>
      <c r="H3117" s="195">
        <v>1</v>
      </c>
      <c r="J3117" s="191">
        <v>40647</v>
      </c>
      <c r="K3117" s="195" t="s">
        <v>27</v>
      </c>
    </row>
    <row r="3118" spans="1:12">
      <c r="A3118" s="186" t="str">
        <f>B3118&amp;"_"&amp;COUNTIF($B$2:B3118,B3118)</f>
        <v>3745_1</v>
      </c>
      <c r="B3118" s="195">
        <v>3745</v>
      </c>
      <c r="C3118" s="195">
        <v>5</v>
      </c>
      <c r="D3118" s="195" t="s">
        <v>1315</v>
      </c>
      <c r="E3118" s="195">
        <v>500032754</v>
      </c>
      <c r="F3118" s="189">
        <v>3</v>
      </c>
      <c r="G3118" s="197" t="s">
        <v>841</v>
      </c>
      <c r="H3118" s="195">
        <v>1</v>
      </c>
      <c r="I3118" s="200">
        <v>3150</v>
      </c>
      <c r="J3118" s="191" t="s">
        <v>1329</v>
      </c>
      <c r="K3118" s="195" t="s">
        <v>845</v>
      </c>
      <c r="L3118" s="195" t="s">
        <v>74</v>
      </c>
    </row>
    <row r="3119" spans="1:12">
      <c r="A3119" s="186" t="str">
        <f>B3119&amp;"_"&amp;COUNTIF($B$2:B3119,B3119)</f>
        <v>3746_1</v>
      </c>
      <c r="B3119" s="195">
        <v>3746</v>
      </c>
      <c r="C3119" s="195">
        <v>38</v>
      </c>
      <c r="D3119" s="195" t="s">
        <v>1330</v>
      </c>
      <c r="F3119" s="189">
        <v>35</v>
      </c>
      <c r="G3119" s="197" t="s">
        <v>1331</v>
      </c>
      <c r="H3119" s="195">
        <v>1</v>
      </c>
      <c r="I3119" s="195">
        <v>2000</v>
      </c>
      <c r="J3119" s="191">
        <v>40651</v>
      </c>
      <c r="K3119" s="195" t="s">
        <v>1206</v>
      </c>
      <c r="L3119" s="195" t="s">
        <v>74</v>
      </c>
    </row>
    <row r="3120" spans="1:12">
      <c r="A3120" s="186" t="str">
        <f>B3120&amp;"_"&amp;COUNTIF($B$2:B3120,B3120)</f>
        <v>3747_1</v>
      </c>
      <c r="B3120" s="195">
        <v>3747</v>
      </c>
      <c r="F3120" s="189">
        <v>1</v>
      </c>
      <c r="G3120" s="197" t="s">
        <v>1032</v>
      </c>
    </row>
    <row r="3121" spans="1:13">
      <c r="A3121" s="186" t="str">
        <f>B3121&amp;"_"&amp;COUNTIF($B$2:B3121,B3121)</f>
        <v>3747_2</v>
      </c>
      <c r="B3121" s="195">
        <v>3747</v>
      </c>
      <c r="C3121" s="195">
        <v>38</v>
      </c>
      <c r="D3121" s="195" t="s">
        <v>1332</v>
      </c>
      <c r="F3121" s="189">
        <v>1</v>
      </c>
      <c r="G3121" s="197" t="s">
        <v>1055</v>
      </c>
      <c r="H3121" s="195">
        <v>2</v>
      </c>
      <c r="I3121" s="195">
        <v>7325</v>
      </c>
      <c r="J3121" s="191">
        <v>40651</v>
      </c>
      <c r="K3121" s="195" t="s">
        <v>1206</v>
      </c>
      <c r="L3121" s="195" t="s">
        <v>74</v>
      </c>
    </row>
    <row r="3122" spans="1:13">
      <c r="A3122" s="186" t="str">
        <f>B3122&amp;"_"&amp;COUNTIF($B$2:B3122,B3122)</f>
        <v>3748_1</v>
      </c>
      <c r="B3122" s="195">
        <v>3748</v>
      </c>
      <c r="C3122" s="195">
        <v>5</v>
      </c>
      <c r="D3122" s="195" t="s">
        <v>1315</v>
      </c>
      <c r="E3122" s="195">
        <v>500032754</v>
      </c>
      <c r="F3122" s="189">
        <v>3</v>
      </c>
      <c r="G3122" s="197" t="s">
        <v>841</v>
      </c>
      <c r="H3122" s="195">
        <v>1</v>
      </c>
      <c r="I3122" s="200">
        <v>3150</v>
      </c>
      <c r="J3122" s="191" t="s">
        <v>1333</v>
      </c>
      <c r="K3122" s="195" t="s">
        <v>845</v>
      </c>
      <c r="L3122" s="195" t="s">
        <v>74</v>
      </c>
    </row>
    <row r="3123" spans="1:13">
      <c r="A3123" s="186" t="str">
        <f>B3123&amp;"_"&amp;COUNTIF($B$2:B3123,B3123)</f>
        <v>3749_1</v>
      </c>
      <c r="B3123" s="195">
        <v>3749</v>
      </c>
      <c r="F3123" s="189">
        <v>11</v>
      </c>
      <c r="G3123" s="197" t="s">
        <v>359</v>
      </c>
      <c r="I3123" s="200"/>
    </row>
    <row r="3124" spans="1:13">
      <c r="A3124" s="186" t="str">
        <f>B3124&amp;"_"&amp;COUNTIF($B$2:B3124,B3124)</f>
        <v>3749_2</v>
      </c>
      <c r="B3124" s="195">
        <v>3749</v>
      </c>
      <c r="C3124" s="195">
        <v>7</v>
      </c>
      <c r="F3124" s="189">
        <v>0</v>
      </c>
      <c r="G3124" s="197" t="s">
        <v>358</v>
      </c>
      <c r="H3124" s="195">
        <v>1</v>
      </c>
      <c r="I3124" s="200"/>
      <c r="J3124" s="191">
        <v>40651</v>
      </c>
      <c r="K3124" s="195" t="s">
        <v>33</v>
      </c>
      <c r="L3124" s="195" t="s">
        <v>74</v>
      </c>
    </row>
    <row r="3125" spans="1:13">
      <c r="A3125" s="186" t="str">
        <f>B3125&amp;"_"&amp;COUNTIF($B$2:B3125,B3125)</f>
        <v>3750_1</v>
      </c>
      <c r="B3125" s="195">
        <v>3750</v>
      </c>
      <c r="C3125" s="195">
        <v>13</v>
      </c>
      <c r="D3125" s="195" t="s">
        <v>1131</v>
      </c>
      <c r="F3125" s="189">
        <v>1</v>
      </c>
      <c r="G3125" s="197" t="s">
        <v>1334</v>
      </c>
      <c r="H3125" s="195">
        <v>1</v>
      </c>
      <c r="J3125" s="191">
        <v>40651</v>
      </c>
      <c r="K3125" s="195" t="s">
        <v>33</v>
      </c>
      <c r="L3125" s="195" t="s">
        <v>74</v>
      </c>
    </row>
    <row r="3126" spans="1:13">
      <c r="A3126" s="186" t="str">
        <f>B3126&amp;"_"&amp;COUNTIF($B$2:B3126,B3126)</f>
        <v>3751_1</v>
      </c>
      <c r="B3126" s="195">
        <v>3751</v>
      </c>
      <c r="D3126" s="195" t="s">
        <v>1299</v>
      </c>
      <c r="E3126" s="187" t="s">
        <v>62</v>
      </c>
      <c r="F3126" s="189">
        <v>328</v>
      </c>
      <c r="G3126" s="190" t="s">
        <v>63</v>
      </c>
    </row>
    <row r="3127" spans="1:13">
      <c r="A3127" s="186" t="str">
        <f>B3127&amp;"_"&amp;COUNTIF($B$2:B3127,B3127)</f>
        <v>3751_2</v>
      </c>
      <c r="B3127" s="195">
        <v>3751</v>
      </c>
      <c r="D3127" s="195" t="s">
        <v>1299</v>
      </c>
      <c r="E3127" s="187" t="s">
        <v>64</v>
      </c>
      <c r="F3127" s="189">
        <v>48</v>
      </c>
      <c r="G3127" s="190" t="s">
        <v>65</v>
      </c>
    </row>
    <row r="3128" spans="1:13">
      <c r="A3128" s="186" t="str">
        <f>B3128&amp;"_"&amp;COUNTIF($B$2:B3128,B3128)</f>
        <v>3751_3</v>
      </c>
      <c r="B3128" s="195">
        <v>3751</v>
      </c>
      <c r="C3128" s="195">
        <v>1</v>
      </c>
      <c r="D3128" s="195" t="s">
        <v>1299</v>
      </c>
      <c r="E3128" s="195" t="s">
        <v>67</v>
      </c>
      <c r="F3128" s="189">
        <v>49</v>
      </c>
      <c r="G3128" s="197" t="s">
        <v>68</v>
      </c>
      <c r="H3128" s="195">
        <v>4</v>
      </c>
      <c r="J3128" s="191">
        <v>40654</v>
      </c>
      <c r="K3128" s="195" t="s">
        <v>27</v>
      </c>
    </row>
    <row r="3129" spans="1:13">
      <c r="A3129" s="186" t="str">
        <f>B3129&amp;"_"&amp;COUNTIF($B$2:B3129,B3129)</f>
        <v>3752_1</v>
      </c>
      <c r="B3129" s="195">
        <v>3752</v>
      </c>
      <c r="E3129" s="187" t="s">
        <v>1312</v>
      </c>
      <c r="F3129" s="189">
        <v>6</v>
      </c>
      <c r="G3129" s="190" t="s">
        <v>941</v>
      </c>
    </row>
    <row r="3130" spans="1:13">
      <c r="A3130" s="186" t="str">
        <f>B3130&amp;"_"&amp;COUNTIF($B$2:B3130,B3130)</f>
        <v>3752_2</v>
      </c>
      <c r="B3130" s="195">
        <v>3752</v>
      </c>
      <c r="C3130" s="195">
        <v>49</v>
      </c>
      <c r="D3130" s="195" t="s">
        <v>1313</v>
      </c>
      <c r="E3130" s="187" t="s">
        <v>1314</v>
      </c>
      <c r="F3130" s="189">
        <v>6</v>
      </c>
      <c r="G3130" s="190" t="s">
        <v>942</v>
      </c>
      <c r="H3130" s="195">
        <v>6</v>
      </c>
      <c r="J3130" s="191">
        <v>40654</v>
      </c>
      <c r="K3130" s="195" t="s">
        <v>27</v>
      </c>
    </row>
    <row r="3131" spans="1:13">
      <c r="A3131" s="186" t="str">
        <f>B3131&amp;"_"&amp;COUNTIF($B$2:B3131,B3131)</f>
        <v>3753_1</v>
      </c>
      <c r="B3131" s="195">
        <v>3753</v>
      </c>
      <c r="E3131" s="187" t="s">
        <v>19</v>
      </c>
      <c r="F3131" s="189">
        <v>6</v>
      </c>
      <c r="G3131" s="190" t="s">
        <v>941</v>
      </c>
    </row>
    <row r="3132" spans="1:13">
      <c r="A3132" s="186" t="str">
        <f>B3132&amp;"_"&amp;COUNTIF($B$2:B3132,B3132)</f>
        <v>3753_2</v>
      </c>
      <c r="B3132" s="195">
        <v>3753</v>
      </c>
      <c r="C3132" s="195">
        <v>1</v>
      </c>
      <c r="D3132" s="195">
        <v>540034404</v>
      </c>
      <c r="E3132" s="187" t="s">
        <v>22</v>
      </c>
      <c r="F3132" s="189">
        <v>6</v>
      </c>
      <c r="G3132" s="190" t="s">
        <v>942</v>
      </c>
      <c r="H3132" s="195">
        <v>6</v>
      </c>
      <c r="J3132" s="191">
        <v>40654</v>
      </c>
      <c r="K3132" s="195" t="s">
        <v>27</v>
      </c>
    </row>
    <row r="3133" spans="1:13">
      <c r="A3133" s="186" t="str">
        <f>B3133&amp;"_"&amp;COUNTIF($B$2:B3133,B3133)</f>
        <v>3754_1</v>
      </c>
      <c r="B3133" s="195">
        <v>3754</v>
      </c>
      <c r="C3133" s="195">
        <v>1</v>
      </c>
      <c r="D3133" s="195" t="s">
        <v>1335</v>
      </c>
      <c r="E3133" s="195" t="s">
        <v>67</v>
      </c>
      <c r="F3133" s="189">
        <v>48</v>
      </c>
      <c r="G3133" s="197" t="s">
        <v>68</v>
      </c>
      <c r="H3133" s="195">
        <v>1</v>
      </c>
      <c r="J3133" s="191">
        <v>40654</v>
      </c>
      <c r="K3133" s="195" t="s">
        <v>27</v>
      </c>
    </row>
    <row r="3134" spans="1:13">
      <c r="A3134" s="186" t="str">
        <f>B3134&amp;"_"&amp;COUNTIF($B$2:B3134,B3134)</f>
        <v>3755_1</v>
      </c>
      <c r="B3134" s="195">
        <v>3755</v>
      </c>
      <c r="D3134" s="195" t="s">
        <v>1336</v>
      </c>
      <c r="F3134" s="189">
        <v>720</v>
      </c>
      <c r="G3134" s="197" t="s">
        <v>1337</v>
      </c>
      <c r="H3134" s="195">
        <v>10</v>
      </c>
      <c r="I3134" s="195">
        <v>36500</v>
      </c>
      <c r="J3134" s="191">
        <v>40659</v>
      </c>
      <c r="K3134" s="195" t="s">
        <v>1338</v>
      </c>
      <c r="L3134" s="195" t="s">
        <v>74</v>
      </c>
      <c r="M3134" s="192" t="s">
        <v>1339</v>
      </c>
    </row>
    <row r="3135" spans="1:13">
      <c r="A3135" s="186" t="str">
        <f>B3135&amp;"_"&amp;COUNTIF($B$2:B3135,B3135)</f>
        <v>3756_1</v>
      </c>
      <c r="B3135" s="195">
        <v>3756</v>
      </c>
      <c r="F3135" s="189">
        <v>10</v>
      </c>
      <c r="G3135" s="197" t="s">
        <v>1340</v>
      </c>
    </row>
    <row r="3136" spans="1:13">
      <c r="A3136" s="186" t="str">
        <f>B3136&amp;"_"&amp;COUNTIF($B$2:B3136,B3136)</f>
        <v>3756_2</v>
      </c>
      <c r="B3136" s="195">
        <v>3756</v>
      </c>
      <c r="C3136" s="195">
        <v>2</v>
      </c>
      <c r="D3136" s="195" t="s">
        <v>1320</v>
      </c>
      <c r="F3136" s="189">
        <v>1</v>
      </c>
      <c r="G3136" s="197" t="s">
        <v>1341</v>
      </c>
      <c r="H3136" s="195">
        <v>1</v>
      </c>
      <c r="J3136" s="191">
        <v>40659</v>
      </c>
      <c r="K3136" s="195" t="s">
        <v>27</v>
      </c>
    </row>
    <row r="3137" spans="1:12">
      <c r="A3137" s="186" t="str">
        <f>B3137&amp;"_"&amp;COUNTIF($B$2:B3137,B3137)</f>
        <v>3757_1</v>
      </c>
      <c r="B3137" s="195">
        <v>3757</v>
      </c>
      <c r="C3137" s="195">
        <v>2</v>
      </c>
      <c r="D3137" s="195">
        <v>340076228</v>
      </c>
      <c r="F3137" s="189">
        <v>16</v>
      </c>
      <c r="G3137" s="197" t="s">
        <v>1342</v>
      </c>
      <c r="H3137" s="195">
        <v>5</v>
      </c>
      <c r="J3137" s="191">
        <v>40659</v>
      </c>
      <c r="K3137" s="195" t="s">
        <v>27</v>
      </c>
    </row>
    <row r="3138" spans="1:12">
      <c r="A3138" s="186" t="str">
        <f>B3138&amp;"_"&amp;COUNTIF($B$2:B3138,B3138)</f>
        <v>3758_1</v>
      </c>
      <c r="B3138" s="195">
        <v>3758</v>
      </c>
      <c r="C3138" s="195">
        <v>5</v>
      </c>
      <c r="D3138" s="195" t="s">
        <v>1315</v>
      </c>
      <c r="E3138" s="195">
        <v>500032754</v>
      </c>
      <c r="F3138" s="189">
        <v>1</v>
      </c>
      <c r="G3138" s="197" t="s">
        <v>841</v>
      </c>
      <c r="H3138" s="195">
        <v>1</v>
      </c>
      <c r="I3138" s="200">
        <v>1050</v>
      </c>
      <c r="J3138" s="191" t="s">
        <v>1343</v>
      </c>
      <c r="K3138" s="195" t="s">
        <v>845</v>
      </c>
      <c r="L3138" s="195" t="s">
        <v>74</v>
      </c>
    </row>
    <row r="3139" spans="1:12">
      <c r="A3139" s="186" t="str">
        <f>B3139&amp;"_"&amp;COUNTIF($B$2:B3139,B3139)</f>
        <v>3759_1</v>
      </c>
      <c r="B3139" s="195">
        <v>3759</v>
      </c>
      <c r="C3139" s="195">
        <v>5</v>
      </c>
      <c r="D3139" s="195" t="s">
        <v>1344</v>
      </c>
      <c r="E3139" s="195">
        <v>500032754</v>
      </c>
      <c r="F3139" s="189">
        <v>3</v>
      </c>
      <c r="G3139" s="197" t="s">
        <v>841</v>
      </c>
      <c r="H3139" s="195">
        <v>1</v>
      </c>
      <c r="I3139" s="200">
        <v>3150</v>
      </c>
      <c r="J3139" s="191" t="s">
        <v>1343</v>
      </c>
      <c r="K3139" s="195" t="s">
        <v>845</v>
      </c>
      <c r="L3139" s="195" t="s">
        <v>74</v>
      </c>
    </row>
    <row r="3140" spans="1:12">
      <c r="A3140" s="186" t="str">
        <f>B3140&amp;"_"&amp;COUNTIF($B$2:B3140,B3140)</f>
        <v>3760_1</v>
      </c>
      <c r="B3140" s="195">
        <v>3760</v>
      </c>
      <c r="C3140" s="195">
        <v>5</v>
      </c>
      <c r="D3140" s="195" t="s">
        <v>1344</v>
      </c>
      <c r="E3140" s="195">
        <v>500032754</v>
      </c>
      <c r="F3140" s="189">
        <v>3</v>
      </c>
      <c r="G3140" s="197" t="s">
        <v>841</v>
      </c>
      <c r="H3140" s="195">
        <v>1</v>
      </c>
      <c r="I3140" s="200">
        <v>3150</v>
      </c>
      <c r="J3140" s="191" t="s">
        <v>1345</v>
      </c>
      <c r="K3140" s="195" t="s">
        <v>845</v>
      </c>
      <c r="L3140" s="195" t="s">
        <v>74</v>
      </c>
    </row>
    <row r="3141" spans="1:12">
      <c r="A3141" s="186" t="str">
        <f>B3141&amp;"_"&amp;COUNTIF($B$2:B3141,B3141)</f>
        <v>3761_1</v>
      </c>
      <c r="B3141" s="195">
        <v>3761</v>
      </c>
      <c r="C3141" s="195">
        <v>5</v>
      </c>
      <c r="D3141" s="195" t="s">
        <v>1346</v>
      </c>
      <c r="E3141" s="195">
        <v>500032755</v>
      </c>
      <c r="F3141" s="189">
        <v>3</v>
      </c>
      <c r="G3141" s="197" t="s">
        <v>1070</v>
      </c>
      <c r="H3141" s="195">
        <v>1</v>
      </c>
      <c r="I3141" s="200">
        <v>2350</v>
      </c>
      <c r="J3141" s="191" t="s">
        <v>1345</v>
      </c>
      <c r="K3141" s="195" t="s">
        <v>845</v>
      </c>
      <c r="L3141" s="195" t="s">
        <v>74</v>
      </c>
    </row>
    <row r="3142" spans="1:12">
      <c r="A3142" s="186" t="str">
        <f>B3142&amp;"_"&amp;COUNTIF($B$2:B3142,B3142)</f>
        <v>3762_1</v>
      </c>
      <c r="B3142" s="195">
        <v>3762</v>
      </c>
      <c r="C3142" s="195">
        <v>5</v>
      </c>
      <c r="D3142" s="195" t="s">
        <v>1344</v>
      </c>
      <c r="E3142" s="195">
        <v>500032754</v>
      </c>
      <c r="F3142" s="189">
        <v>6</v>
      </c>
      <c r="G3142" s="197" t="s">
        <v>841</v>
      </c>
      <c r="H3142" s="195">
        <v>2</v>
      </c>
      <c r="I3142" s="200">
        <v>6300</v>
      </c>
      <c r="J3142" s="191" t="s">
        <v>1347</v>
      </c>
      <c r="K3142" s="195" t="s">
        <v>845</v>
      </c>
      <c r="L3142" s="195" t="s">
        <v>74</v>
      </c>
    </row>
    <row r="3143" spans="1:12">
      <c r="A3143" s="186" t="str">
        <f>B3143&amp;"_"&amp;COUNTIF($B$2:B3143,B3143)</f>
        <v>3763_1</v>
      </c>
      <c r="B3143" s="195">
        <v>3763</v>
      </c>
      <c r="C3143" s="195">
        <v>5</v>
      </c>
      <c r="D3143" s="195" t="s">
        <v>1346</v>
      </c>
      <c r="E3143" s="195">
        <v>500032755</v>
      </c>
      <c r="F3143" s="189">
        <v>3</v>
      </c>
      <c r="G3143" s="197" t="s">
        <v>1070</v>
      </c>
      <c r="H3143" s="195">
        <v>1</v>
      </c>
      <c r="I3143" s="200">
        <v>2350</v>
      </c>
      <c r="J3143" s="191" t="s">
        <v>1347</v>
      </c>
      <c r="K3143" s="195" t="s">
        <v>845</v>
      </c>
      <c r="L3143" s="195" t="s">
        <v>74</v>
      </c>
    </row>
    <row r="3144" spans="1:12">
      <c r="A3144" s="186" t="str">
        <f>B3144&amp;"_"&amp;COUNTIF($B$2:B3144,B3144)</f>
        <v>3764_1</v>
      </c>
      <c r="B3144" s="195">
        <v>3764</v>
      </c>
      <c r="I3144" s="200"/>
    </row>
    <row r="3145" spans="1:12">
      <c r="A3145" s="186" t="str">
        <f>B3145&amp;"_"&amp;COUNTIF($B$2:B3145,B3145)</f>
        <v>3765_1</v>
      </c>
      <c r="B3145" s="195">
        <v>3765</v>
      </c>
      <c r="I3145" s="200"/>
    </row>
    <row r="3146" spans="1:12">
      <c r="A3146" s="186" t="str">
        <f>B3146&amp;"_"&amp;COUNTIF($B$2:B3146,B3146)</f>
        <v>3766_1</v>
      </c>
      <c r="B3146" s="195">
        <v>3766</v>
      </c>
      <c r="C3146" s="195">
        <v>1</v>
      </c>
      <c r="D3146" s="195" t="s">
        <v>1166</v>
      </c>
      <c r="F3146" s="189">
        <v>1</v>
      </c>
      <c r="G3146" s="197" t="s">
        <v>1348</v>
      </c>
      <c r="H3146" s="195">
        <v>1</v>
      </c>
      <c r="J3146" s="191">
        <v>40666</v>
      </c>
      <c r="K3146" s="195" t="s">
        <v>27</v>
      </c>
    </row>
    <row r="3147" spans="1:12">
      <c r="A3147" s="186" t="str">
        <f>B3147&amp;"_"&amp;COUNTIF($B$2:B3147,B3147)</f>
        <v>3767_1</v>
      </c>
      <c r="B3147" s="195">
        <v>3767</v>
      </c>
      <c r="F3147" s="189">
        <v>37</v>
      </c>
      <c r="G3147" s="197" t="s">
        <v>866</v>
      </c>
    </row>
    <row r="3148" spans="1:12">
      <c r="A3148" s="186" t="str">
        <f>B3148&amp;"_"&amp;COUNTIF($B$2:B3148,B3148)</f>
        <v>3767_2</v>
      </c>
      <c r="B3148" s="195">
        <v>3767</v>
      </c>
      <c r="C3148" s="195">
        <v>26</v>
      </c>
      <c r="D3148" s="195" t="s">
        <v>863</v>
      </c>
      <c r="F3148" s="189">
        <v>24</v>
      </c>
      <c r="G3148" s="197" t="s">
        <v>867</v>
      </c>
      <c r="J3148" s="191">
        <v>40663</v>
      </c>
      <c r="K3148" s="195" t="s">
        <v>27</v>
      </c>
    </row>
    <row r="3149" spans="1:12">
      <c r="A3149" s="186" t="str">
        <f>B3149&amp;"_"&amp;COUNTIF($B$2:B3149,B3149)</f>
        <v>3768_1</v>
      </c>
      <c r="B3149" s="195">
        <v>3768</v>
      </c>
      <c r="C3149" s="195">
        <v>26</v>
      </c>
      <c r="D3149" s="195">
        <v>17369</v>
      </c>
      <c r="F3149" s="189">
        <v>1</v>
      </c>
      <c r="G3149" s="197" t="s">
        <v>1349</v>
      </c>
      <c r="J3149" s="191">
        <v>40663</v>
      </c>
      <c r="K3149" s="195" t="s">
        <v>27</v>
      </c>
    </row>
    <row r="3150" spans="1:12">
      <c r="A3150" s="186" t="str">
        <f>B3150&amp;"_"&amp;COUNTIF($B$2:B3150,B3150)</f>
        <v>3769_1</v>
      </c>
      <c r="B3150" s="195">
        <v>3769</v>
      </c>
      <c r="F3150" s="189">
        <v>1</v>
      </c>
      <c r="G3150" s="197" t="s">
        <v>1350</v>
      </c>
    </row>
    <row r="3151" spans="1:12">
      <c r="A3151" s="186" t="str">
        <f>B3151&amp;"_"&amp;COUNTIF($B$2:B3151,B3151)</f>
        <v>3769_2</v>
      </c>
      <c r="B3151" s="195">
        <v>3769</v>
      </c>
      <c r="F3151" s="189">
        <v>1</v>
      </c>
      <c r="G3151" s="197" t="s">
        <v>1351</v>
      </c>
    </row>
    <row r="3152" spans="1:12">
      <c r="A3152" s="186" t="str">
        <f>B3152&amp;"_"&amp;COUNTIF($B$2:B3152,B3152)</f>
        <v>3769_3</v>
      </c>
      <c r="B3152" s="195">
        <v>3769</v>
      </c>
      <c r="C3152" s="195">
        <v>26</v>
      </c>
      <c r="D3152" s="195">
        <v>17516</v>
      </c>
      <c r="F3152" s="189">
        <v>1</v>
      </c>
      <c r="G3152" s="197" t="s">
        <v>1352</v>
      </c>
      <c r="J3152" s="191">
        <v>40663</v>
      </c>
      <c r="K3152" s="195" t="s">
        <v>27</v>
      </c>
    </row>
    <row r="3153" spans="1:12">
      <c r="A3153" s="186" t="str">
        <f>B3153&amp;"_"&amp;COUNTIF($B$2:B3153,B3153)</f>
        <v>3770_1</v>
      </c>
      <c r="B3153" s="195">
        <v>3770</v>
      </c>
      <c r="C3153" s="195">
        <v>1</v>
      </c>
      <c r="D3153" s="195" t="s">
        <v>1282</v>
      </c>
      <c r="F3153" s="189">
        <v>2</v>
      </c>
      <c r="G3153" s="197" t="s">
        <v>59</v>
      </c>
      <c r="H3153" s="195">
        <v>2</v>
      </c>
      <c r="J3153" s="191">
        <v>40665</v>
      </c>
      <c r="K3153" s="195" t="s">
        <v>27</v>
      </c>
    </row>
    <row r="3154" spans="1:12">
      <c r="A3154" s="186" t="str">
        <f>B3154&amp;"_"&amp;COUNTIF($B$2:B3154,B3154)</f>
        <v>3771_1</v>
      </c>
      <c r="B3154" s="195">
        <v>3771</v>
      </c>
      <c r="D3154" s="195" t="s">
        <v>1299</v>
      </c>
      <c r="E3154" s="187" t="s">
        <v>62</v>
      </c>
      <c r="F3154" s="189">
        <v>328</v>
      </c>
      <c r="G3154" s="190" t="s">
        <v>63</v>
      </c>
    </row>
    <row r="3155" spans="1:12">
      <c r="A3155" s="186" t="str">
        <f>B3155&amp;"_"&amp;COUNTIF($B$2:B3155,B3155)</f>
        <v>3771_2</v>
      </c>
      <c r="B3155" s="195">
        <v>3771</v>
      </c>
      <c r="C3155" s="195">
        <v>1</v>
      </c>
      <c r="D3155" s="195" t="s">
        <v>1299</v>
      </c>
      <c r="E3155" s="187" t="s">
        <v>64</v>
      </c>
      <c r="F3155" s="189">
        <v>48</v>
      </c>
      <c r="G3155" s="190" t="s">
        <v>65</v>
      </c>
      <c r="H3155" s="195">
        <v>3</v>
      </c>
      <c r="J3155" s="191">
        <v>40665</v>
      </c>
      <c r="K3155" s="195" t="s">
        <v>27</v>
      </c>
    </row>
    <row r="3156" spans="1:12">
      <c r="A3156" s="186" t="str">
        <f>B3156&amp;"_"&amp;COUNTIF($B$2:B3156,B3156)</f>
        <v>3772_1</v>
      </c>
      <c r="B3156" s="195">
        <v>3772</v>
      </c>
      <c r="E3156" s="187" t="s">
        <v>39</v>
      </c>
      <c r="F3156" s="189">
        <v>2</v>
      </c>
      <c r="G3156" s="190" t="s">
        <v>939</v>
      </c>
    </row>
    <row r="3157" spans="1:12">
      <c r="A3157" s="186" t="str">
        <f>B3157&amp;"_"&amp;COUNTIF($B$2:B3157,B3157)</f>
        <v>3772_2</v>
      </c>
      <c r="B3157" s="195">
        <v>3772</v>
      </c>
      <c r="C3157" s="195">
        <v>1</v>
      </c>
      <c r="D3157" s="195">
        <v>540034404</v>
      </c>
      <c r="E3157" s="187" t="s">
        <v>41</v>
      </c>
      <c r="F3157" s="189">
        <v>2</v>
      </c>
      <c r="G3157" s="190" t="s">
        <v>940</v>
      </c>
      <c r="H3157" s="195">
        <v>4</v>
      </c>
      <c r="J3157" s="191">
        <v>40665</v>
      </c>
      <c r="K3157" s="195" t="s">
        <v>27</v>
      </c>
    </row>
    <row r="3158" spans="1:12">
      <c r="A3158" s="186" t="str">
        <f>B3158&amp;"_"&amp;COUNTIF($B$2:B3158,B3158)</f>
        <v>3773_1</v>
      </c>
      <c r="B3158" s="195">
        <v>3773</v>
      </c>
      <c r="E3158" s="187" t="s">
        <v>19</v>
      </c>
      <c r="F3158" s="189">
        <v>2</v>
      </c>
      <c r="G3158" s="190" t="s">
        <v>941</v>
      </c>
    </row>
    <row r="3159" spans="1:12">
      <c r="A3159" s="186" t="str">
        <f>B3159&amp;"_"&amp;COUNTIF($B$2:B3159,B3159)</f>
        <v>3773_2</v>
      </c>
      <c r="B3159" s="195">
        <v>3773</v>
      </c>
      <c r="E3159" s="187" t="s">
        <v>22</v>
      </c>
      <c r="F3159" s="189">
        <v>2</v>
      </c>
      <c r="G3159" s="190" t="s">
        <v>942</v>
      </c>
    </row>
    <row r="3160" spans="1:12">
      <c r="A3160" s="186" t="str">
        <f>B3160&amp;"_"&amp;COUNTIF($B$2:B3160,B3160)</f>
        <v>3773_3</v>
      </c>
      <c r="B3160" s="195">
        <v>3773</v>
      </c>
      <c r="E3160" s="187" t="s">
        <v>39</v>
      </c>
      <c r="F3160" s="189">
        <v>2</v>
      </c>
      <c r="G3160" s="190" t="s">
        <v>939</v>
      </c>
    </row>
    <row r="3161" spans="1:12">
      <c r="A3161" s="186" t="str">
        <f>B3161&amp;"_"&amp;COUNTIF($B$2:B3161,B3161)</f>
        <v>3773_4</v>
      </c>
      <c r="B3161" s="195">
        <v>3773</v>
      </c>
      <c r="C3161" s="195">
        <v>1</v>
      </c>
      <c r="D3161" s="195">
        <v>540036496</v>
      </c>
      <c r="E3161" s="187" t="s">
        <v>41</v>
      </c>
      <c r="F3161" s="189">
        <v>2</v>
      </c>
      <c r="G3161" s="190" t="s">
        <v>940</v>
      </c>
      <c r="H3161" s="195">
        <v>4</v>
      </c>
      <c r="J3161" s="191">
        <v>40665</v>
      </c>
      <c r="K3161" s="195" t="s">
        <v>27</v>
      </c>
    </row>
    <row r="3162" spans="1:12">
      <c r="A3162" s="186" t="str">
        <f>B3162&amp;"_"&amp;COUNTIF($B$2:B3162,B3162)</f>
        <v>3774_1</v>
      </c>
      <c r="B3162" s="195">
        <v>3774</v>
      </c>
      <c r="F3162" s="189">
        <v>2</v>
      </c>
      <c r="G3162" s="197" t="s">
        <v>1353</v>
      </c>
    </row>
    <row r="3163" spans="1:12">
      <c r="A3163" s="186" t="str">
        <f>B3163&amp;"_"&amp;COUNTIF($B$2:B3163,B3163)</f>
        <v>3774_2</v>
      </c>
      <c r="B3163" s="195">
        <v>3774</v>
      </c>
      <c r="C3163" s="195">
        <v>51</v>
      </c>
      <c r="D3163" s="195">
        <v>962</v>
      </c>
      <c r="F3163" s="189">
        <v>1</v>
      </c>
      <c r="G3163" s="197" t="s">
        <v>1354</v>
      </c>
      <c r="H3163" s="195">
        <v>2</v>
      </c>
      <c r="J3163" s="191">
        <v>40665</v>
      </c>
      <c r="K3163" s="195" t="s">
        <v>1355</v>
      </c>
      <c r="L3163" s="195" t="s">
        <v>74</v>
      </c>
    </row>
    <row r="3164" spans="1:12">
      <c r="A3164" s="186" t="str">
        <f>B3164&amp;"_"&amp;COUNTIF($B$2:B3164,B3164)</f>
        <v>3775_1</v>
      </c>
      <c r="B3164" s="195">
        <v>3775</v>
      </c>
      <c r="E3164" s="195">
        <v>26727</v>
      </c>
      <c r="F3164" s="189">
        <v>64</v>
      </c>
      <c r="G3164" s="197" t="s">
        <v>946</v>
      </c>
    </row>
    <row r="3165" spans="1:12">
      <c r="A3165" s="186" t="str">
        <f>B3165&amp;"_"&amp;COUNTIF($B$2:B3165,B3165)</f>
        <v>3775_2</v>
      </c>
      <c r="B3165" s="195">
        <v>3775</v>
      </c>
      <c r="C3165" s="195">
        <v>4</v>
      </c>
      <c r="D3165" s="195">
        <v>45000202558</v>
      </c>
      <c r="E3165" s="195">
        <v>26733</v>
      </c>
      <c r="F3165" s="189">
        <v>64</v>
      </c>
      <c r="G3165" s="197" t="s">
        <v>947</v>
      </c>
      <c r="H3165" s="195">
        <v>4</v>
      </c>
      <c r="I3165" s="195">
        <v>5200</v>
      </c>
      <c r="J3165" s="191">
        <v>40666</v>
      </c>
      <c r="K3165" s="195" t="s">
        <v>564</v>
      </c>
    </row>
    <row r="3166" spans="1:12">
      <c r="A3166" s="186" t="str">
        <f>B3166&amp;"_"&amp;COUNTIF($B$2:B3166,B3166)</f>
        <v>3776_1</v>
      </c>
      <c r="B3166" s="195">
        <v>3776</v>
      </c>
      <c r="C3166" s="195">
        <v>52</v>
      </c>
      <c r="D3166" s="195" t="s">
        <v>1356</v>
      </c>
      <c r="F3166" s="189">
        <v>2</v>
      </c>
      <c r="G3166" s="197" t="s">
        <v>1357</v>
      </c>
      <c r="H3166" s="195">
        <v>1</v>
      </c>
      <c r="J3166" s="191">
        <v>40666</v>
      </c>
      <c r="K3166" s="195" t="s">
        <v>27</v>
      </c>
    </row>
    <row r="3167" spans="1:12">
      <c r="A3167" s="186" t="str">
        <f>B3167&amp;"_"&amp;COUNTIF($B$2:B3167,B3167)</f>
        <v>3777_1</v>
      </c>
      <c r="B3167" s="195">
        <v>3777</v>
      </c>
      <c r="E3167" s="187" t="s">
        <v>39</v>
      </c>
      <c r="F3167" s="189">
        <v>2</v>
      </c>
      <c r="G3167" s="190" t="s">
        <v>1358</v>
      </c>
    </row>
    <row r="3168" spans="1:12">
      <c r="A3168" s="186" t="str">
        <f>B3168&amp;"_"&amp;COUNTIF($B$2:B3168,B3168)</f>
        <v>3777_2</v>
      </c>
      <c r="B3168" s="195">
        <v>3777</v>
      </c>
      <c r="C3168" s="195">
        <v>1</v>
      </c>
      <c r="D3168" s="195">
        <v>540036496</v>
      </c>
      <c r="E3168" s="187" t="s">
        <v>41</v>
      </c>
      <c r="F3168" s="189">
        <v>2</v>
      </c>
      <c r="G3168" s="190" t="s">
        <v>1359</v>
      </c>
      <c r="H3168" s="195">
        <v>4</v>
      </c>
      <c r="J3168" s="191">
        <v>40665</v>
      </c>
      <c r="K3168" s="195" t="s">
        <v>27</v>
      </c>
    </row>
    <row r="3169" spans="1:13">
      <c r="A3169" s="186" t="str">
        <f>B3169&amp;"_"&amp;COUNTIF($B$2:B3169,B3169)</f>
        <v>3778_1</v>
      </c>
      <c r="B3169" s="195">
        <v>3778</v>
      </c>
      <c r="F3169" s="189">
        <v>4</v>
      </c>
      <c r="G3169" s="197" t="s">
        <v>359</v>
      </c>
      <c r="I3169" s="200"/>
    </row>
    <row r="3170" spans="1:13">
      <c r="A3170" s="186" t="str">
        <f>B3170&amp;"_"&amp;COUNTIF($B$2:B3170,B3170)</f>
        <v>3778_2</v>
      </c>
      <c r="B3170" s="195">
        <v>3778</v>
      </c>
      <c r="C3170" s="195">
        <v>7</v>
      </c>
      <c r="F3170" s="189">
        <v>5</v>
      </c>
      <c r="G3170" s="197" t="s">
        <v>358</v>
      </c>
      <c r="H3170" s="195">
        <v>1</v>
      </c>
      <c r="I3170" s="200"/>
      <c r="J3170" s="191">
        <v>40669</v>
      </c>
      <c r="K3170" s="195" t="s">
        <v>33</v>
      </c>
      <c r="L3170" s="195" t="s">
        <v>74</v>
      </c>
    </row>
    <row r="3171" spans="1:13">
      <c r="A3171" s="186" t="str">
        <f>B3171&amp;"_"&amp;COUNTIF($B$2:B3171,B3171)</f>
        <v>3779_1</v>
      </c>
      <c r="B3171" s="195">
        <v>3779</v>
      </c>
      <c r="C3171" s="195">
        <v>5</v>
      </c>
      <c r="D3171" s="195" t="s">
        <v>1344</v>
      </c>
      <c r="E3171" s="195">
        <v>500032754</v>
      </c>
      <c r="F3171" s="189">
        <v>2</v>
      </c>
      <c r="G3171" s="197" t="s">
        <v>841</v>
      </c>
      <c r="H3171" s="195">
        <v>1</v>
      </c>
      <c r="I3171" s="200">
        <v>2100</v>
      </c>
      <c r="J3171" s="191" t="s">
        <v>1360</v>
      </c>
      <c r="K3171" s="195" t="s">
        <v>845</v>
      </c>
      <c r="L3171" s="195" t="s">
        <v>74</v>
      </c>
    </row>
    <row r="3172" spans="1:13">
      <c r="A3172" s="186" t="str">
        <f>B3172&amp;"_"&amp;COUNTIF($B$2:B3172,B3172)</f>
        <v>3780_1</v>
      </c>
      <c r="B3172" s="195">
        <v>3780</v>
      </c>
      <c r="C3172" s="195">
        <v>5</v>
      </c>
      <c r="D3172" s="195" t="s">
        <v>1361</v>
      </c>
      <c r="E3172" s="195">
        <v>500032754</v>
      </c>
      <c r="F3172" s="189">
        <v>3</v>
      </c>
      <c r="G3172" s="197" t="s">
        <v>841</v>
      </c>
      <c r="H3172" s="195">
        <v>1</v>
      </c>
      <c r="I3172" s="200">
        <v>3150</v>
      </c>
      <c r="J3172" s="191" t="s">
        <v>1362</v>
      </c>
      <c r="K3172" s="195" t="s">
        <v>845</v>
      </c>
      <c r="L3172" s="195" t="s">
        <v>74</v>
      </c>
    </row>
    <row r="3173" spans="1:13">
      <c r="A3173" s="186" t="str">
        <f>B3173&amp;"_"&amp;COUNTIF($B$2:B3173,B3173)</f>
        <v>3781_1</v>
      </c>
      <c r="B3173" s="195">
        <v>3781</v>
      </c>
      <c r="E3173" s="195">
        <v>32999</v>
      </c>
      <c r="F3173" s="189">
        <v>14</v>
      </c>
      <c r="G3173" s="197" t="s">
        <v>579</v>
      </c>
    </row>
    <row r="3174" spans="1:13">
      <c r="A3174" s="186" t="str">
        <f>B3174&amp;"_"&amp;COUNTIF($B$2:B3174,B3174)</f>
        <v>3781_2</v>
      </c>
      <c r="B3174" s="195">
        <v>3781</v>
      </c>
      <c r="C3174" s="195">
        <v>4</v>
      </c>
      <c r="D3174" s="195">
        <v>4500203501</v>
      </c>
      <c r="E3174" s="195">
        <v>33990</v>
      </c>
      <c r="F3174" s="189">
        <v>14</v>
      </c>
      <c r="G3174" s="197" t="s">
        <v>580</v>
      </c>
      <c r="H3174" s="195">
        <v>7</v>
      </c>
      <c r="I3174" s="195">
        <v>21350</v>
      </c>
      <c r="J3174" s="191">
        <v>40674</v>
      </c>
      <c r="K3174" s="195" t="s">
        <v>564</v>
      </c>
      <c r="L3174" s="195" t="s">
        <v>74</v>
      </c>
    </row>
    <row r="3175" spans="1:13">
      <c r="A3175" s="186" t="str">
        <f>B3175&amp;"_"&amp;COUNTIF($B$2:B3175,B3175)</f>
        <v>3782_1</v>
      </c>
      <c r="B3175" s="195">
        <v>3782</v>
      </c>
      <c r="F3175" s="189">
        <v>8</v>
      </c>
      <c r="G3175" s="197" t="s">
        <v>888</v>
      </c>
    </row>
    <row r="3176" spans="1:13">
      <c r="A3176" s="186" t="str">
        <f>B3176&amp;"_"&amp;COUNTIF($B$2:B3176,B3176)</f>
        <v>3782_2</v>
      </c>
      <c r="B3176" s="195">
        <v>3782</v>
      </c>
      <c r="C3176" s="195">
        <v>4</v>
      </c>
      <c r="D3176" s="195">
        <v>4500202667</v>
      </c>
      <c r="F3176" s="189">
        <v>8</v>
      </c>
      <c r="G3176" s="197" t="s">
        <v>886</v>
      </c>
      <c r="H3176" s="195">
        <v>4</v>
      </c>
      <c r="I3176" s="200">
        <v>14000</v>
      </c>
      <c r="J3176" s="191">
        <v>40674</v>
      </c>
      <c r="K3176" s="195" t="s">
        <v>564</v>
      </c>
      <c r="L3176" s="195" t="s">
        <v>74</v>
      </c>
    </row>
    <row r="3177" spans="1:13">
      <c r="A3177" s="186" t="str">
        <f>B3177&amp;"_"&amp;COUNTIF($B$2:B3177,B3177)</f>
        <v>3783_1</v>
      </c>
      <c r="B3177" s="195">
        <v>3783</v>
      </c>
      <c r="C3177" s="195">
        <v>1</v>
      </c>
      <c r="D3177" s="195">
        <v>540037025</v>
      </c>
      <c r="F3177" s="189">
        <v>40</v>
      </c>
      <c r="G3177" s="197" t="s">
        <v>637</v>
      </c>
    </row>
    <row r="3178" spans="1:13">
      <c r="A3178" s="186" t="str">
        <f>B3178&amp;"_"&amp;COUNTIF($B$2:B3178,B3178)</f>
        <v>3783_2</v>
      </c>
      <c r="B3178" s="195">
        <v>3783</v>
      </c>
      <c r="C3178" s="195">
        <v>1</v>
      </c>
      <c r="D3178" s="195">
        <v>540037025</v>
      </c>
      <c r="F3178" s="189">
        <v>360</v>
      </c>
      <c r="G3178" s="197" t="s">
        <v>57</v>
      </c>
      <c r="H3178" s="195">
        <v>7</v>
      </c>
      <c r="J3178" s="191">
        <v>40675</v>
      </c>
      <c r="K3178" s="195" t="s">
        <v>27</v>
      </c>
    </row>
    <row r="3179" spans="1:13">
      <c r="A3179" s="186" t="str">
        <f>B3179&amp;"_"&amp;COUNTIF($B$2:B3179,B3179)</f>
        <v>3784_1</v>
      </c>
      <c r="B3179" s="195">
        <v>3784</v>
      </c>
      <c r="D3179" s="195" t="s">
        <v>1299</v>
      </c>
      <c r="E3179" s="187" t="s">
        <v>62</v>
      </c>
      <c r="F3179" s="189">
        <v>328</v>
      </c>
      <c r="G3179" s="190" t="s">
        <v>63</v>
      </c>
    </row>
    <row r="3180" spans="1:13">
      <c r="A3180" s="186" t="str">
        <f>B3180&amp;"_"&amp;COUNTIF($B$2:B3180,B3180)</f>
        <v>3784_2</v>
      </c>
      <c r="B3180" s="195">
        <v>3784</v>
      </c>
      <c r="C3180" s="195">
        <v>1</v>
      </c>
      <c r="D3180" s="195" t="s">
        <v>1299</v>
      </c>
      <c r="E3180" s="187" t="s">
        <v>64</v>
      </c>
      <c r="F3180" s="189">
        <v>48</v>
      </c>
      <c r="G3180" s="190" t="s">
        <v>65</v>
      </c>
      <c r="H3180" s="195">
        <v>3</v>
      </c>
      <c r="J3180" s="191">
        <v>40675</v>
      </c>
      <c r="K3180" s="195" t="s">
        <v>27</v>
      </c>
    </row>
    <row r="3181" spans="1:13">
      <c r="A3181" s="186" t="str">
        <f>B3181&amp;"_"&amp;COUNTIF($B$2:B3181,B3181)</f>
        <v>3785_1</v>
      </c>
      <c r="B3181" s="195">
        <v>3785</v>
      </c>
      <c r="C3181" s="195">
        <v>23</v>
      </c>
      <c r="D3181" s="195" t="s">
        <v>1363</v>
      </c>
      <c r="F3181" s="189">
        <v>36</v>
      </c>
      <c r="G3181" s="197" t="s">
        <v>1364</v>
      </c>
      <c r="H3181" s="195">
        <v>1</v>
      </c>
      <c r="I3181" s="195" t="s">
        <v>1365</v>
      </c>
      <c r="J3181" s="191">
        <v>40675</v>
      </c>
      <c r="K3181" s="195" t="s">
        <v>789</v>
      </c>
      <c r="L3181" s="195" t="s">
        <v>74</v>
      </c>
      <c r="M3181" s="192" t="s">
        <v>1366</v>
      </c>
    </row>
    <row r="3182" spans="1:13">
      <c r="A3182" s="186" t="str">
        <f>B3182&amp;"_"&amp;COUNTIF($B$2:B3182,B3182)</f>
        <v>3786_1</v>
      </c>
      <c r="B3182" s="195">
        <v>3786</v>
      </c>
      <c r="F3182" s="189">
        <v>10</v>
      </c>
      <c r="G3182" s="197" t="s">
        <v>359</v>
      </c>
      <c r="I3182" s="200"/>
    </row>
    <row r="3183" spans="1:13">
      <c r="A3183" s="186" t="str">
        <f>B3183&amp;"_"&amp;COUNTIF($B$2:B3183,B3183)</f>
        <v>3786_2</v>
      </c>
      <c r="B3183" s="195">
        <v>3786</v>
      </c>
      <c r="C3183" s="195">
        <v>7</v>
      </c>
      <c r="F3183" s="189">
        <v>2</v>
      </c>
      <c r="G3183" s="197" t="s">
        <v>358</v>
      </c>
      <c r="H3183" s="195">
        <v>1</v>
      </c>
      <c r="I3183" s="200"/>
      <c r="J3183" s="191">
        <v>40676</v>
      </c>
      <c r="K3183" s="195" t="s">
        <v>33</v>
      </c>
      <c r="L3183" s="195" t="s">
        <v>74</v>
      </c>
    </row>
    <row r="3184" spans="1:13">
      <c r="A3184" s="186" t="str">
        <f>B3184&amp;"_"&amp;COUNTIF($B$2:B3184,B3184)</f>
        <v>3787_1</v>
      </c>
      <c r="B3184" s="195">
        <v>3787</v>
      </c>
      <c r="C3184" s="195">
        <v>26</v>
      </c>
      <c r="D3184" s="195">
        <v>17353</v>
      </c>
      <c r="F3184" s="189">
        <v>1</v>
      </c>
      <c r="G3184" s="197" t="s">
        <v>1367</v>
      </c>
      <c r="H3184" s="195">
        <v>1</v>
      </c>
      <c r="J3184" s="191">
        <v>40679</v>
      </c>
      <c r="K3184" s="195" t="s">
        <v>27</v>
      </c>
    </row>
    <row r="3185" spans="1:12">
      <c r="A3185" s="186" t="str">
        <f>B3185&amp;"_"&amp;COUNTIF($B$2:B3185,B3185)</f>
        <v>3788_1</v>
      </c>
      <c r="B3185" s="195">
        <v>3788</v>
      </c>
      <c r="C3185" s="195">
        <v>5</v>
      </c>
      <c r="D3185" s="195" t="s">
        <v>1346</v>
      </c>
      <c r="E3185" s="195">
        <v>500032755</v>
      </c>
      <c r="F3185" s="189">
        <v>3</v>
      </c>
      <c r="G3185" s="197" t="s">
        <v>1070</v>
      </c>
      <c r="H3185" s="195">
        <v>1</v>
      </c>
      <c r="I3185" s="200">
        <v>2350</v>
      </c>
      <c r="J3185" s="191" t="s">
        <v>1368</v>
      </c>
      <c r="K3185" s="195" t="s">
        <v>845</v>
      </c>
      <c r="L3185" s="195" t="s">
        <v>74</v>
      </c>
    </row>
    <row r="3186" spans="1:12">
      <c r="A3186" s="186" t="str">
        <f>B3186&amp;"_"&amp;COUNTIF($B$2:B3186,B3186)</f>
        <v>3789_1</v>
      </c>
      <c r="B3186" s="195">
        <v>3789</v>
      </c>
      <c r="C3186" s="195">
        <v>5</v>
      </c>
      <c r="D3186" s="195" t="s">
        <v>1361</v>
      </c>
      <c r="E3186" s="195">
        <v>500032754</v>
      </c>
      <c r="F3186" s="189">
        <v>3</v>
      </c>
      <c r="G3186" s="197" t="s">
        <v>841</v>
      </c>
      <c r="H3186" s="195">
        <v>1</v>
      </c>
      <c r="I3186" s="200">
        <v>3150</v>
      </c>
      <c r="J3186" s="191" t="s">
        <v>1368</v>
      </c>
      <c r="K3186" s="195" t="s">
        <v>845</v>
      </c>
      <c r="L3186" s="195" t="s">
        <v>74</v>
      </c>
    </row>
    <row r="3187" spans="1:12">
      <c r="A3187" s="186" t="str">
        <f>B3187&amp;"_"&amp;COUNTIF($B$2:B3187,B3187)</f>
        <v>3790_1</v>
      </c>
      <c r="B3187" s="195">
        <v>3790</v>
      </c>
      <c r="C3187" s="195">
        <v>5</v>
      </c>
      <c r="D3187" s="195" t="s">
        <v>1346</v>
      </c>
      <c r="E3187" s="195">
        <v>500032755</v>
      </c>
      <c r="F3187" s="189">
        <v>3</v>
      </c>
      <c r="G3187" s="197" t="s">
        <v>1070</v>
      </c>
      <c r="H3187" s="195">
        <v>1</v>
      </c>
      <c r="I3187" s="200">
        <v>2350</v>
      </c>
      <c r="J3187" s="191" t="s">
        <v>1369</v>
      </c>
      <c r="K3187" s="195" t="s">
        <v>845</v>
      </c>
      <c r="L3187" s="195" t="s">
        <v>74</v>
      </c>
    </row>
    <row r="3188" spans="1:12">
      <c r="A3188" s="186" t="str">
        <f>B3188&amp;"_"&amp;COUNTIF($B$2:B3188,B3188)</f>
        <v>3791_1</v>
      </c>
      <c r="B3188" s="195">
        <v>3791</v>
      </c>
      <c r="C3188" s="195">
        <v>5</v>
      </c>
      <c r="D3188" s="195" t="s">
        <v>1361</v>
      </c>
      <c r="E3188" s="195">
        <v>500032754</v>
      </c>
      <c r="F3188" s="189">
        <v>3</v>
      </c>
      <c r="G3188" s="197" t="s">
        <v>841</v>
      </c>
      <c r="H3188" s="195">
        <v>1</v>
      </c>
      <c r="I3188" s="200">
        <v>3150</v>
      </c>
      <c r="J3188" s="191" t="s">
        <v>1369</v>
      </c>
      <c r="K3188" s="195" t="s">
        <v>845</v>
      </c>
      <c r="L3188" s="195" t="s">
        <v>74</v>
      </c>
    </row>
    <row r="3189" spans="1:12">
      <c r="A3189" s="186" t="str">
        <f>B3189&amp;"_"&amp;COUNTIF($B$2:B3189,B3189)</f>
        <v>3792_1</v>
      </c>
      <c r="B3189" s="195">
        <v>3792</v>
      </c>
      <c r="E3189" s="195" t="s">
        <v>71</v>
      </c>
      <c r="F3189" s="189">
        <v>300</v>
      </c>
      <c r="G3189" s="197" t="s">
        <v>72</v>
      </c>
    </row>
    <row r="3190" spans="1:12">
      <c r="A3190" s="186" t="str">
        <f>B3190&amp;"_"&amp;COUNTIF($B$2:B3190,B3190)</f>
        <v>3792_2</v>
      </c>
      <c r="B3190" s="195">
        <v>3792</v>
      </c>
      <c r="C3190" s="195">
        <v>3</v>
      </c>
      <c r="D3190" s="195" t="s">
        <v>1370</v>
      </c>
      <c r="E3190" s="195" t="s">
        <v>149</v>
      </c>
      <c r="F3190" s="189">
        <v>100</v>
      </c>
      <c r="G3190" s="197" t="s">
        <v>68</v>
      </c>
      <c r="H3190" s="195">
        <v>2</v>
      </c>
      <c r="I3190" s="195">
        <v>2950</v>
      </c>
      <c r="J3190" s="191">
        <v>40680</v>
      </c>
      <c r="K3190" s="195" t="s">
        <v>73</v>
      </c>
      <c r="L3190" s="195" t="s">
        <v>74</v>
      </c>
    </row>
    <row r="3191" spans="1:12">
      <c r="A3191" s="186" t="str">
        <f>B3191&amp;"_"&amp;COUNTIF($B$2:B3191,B3191)</f>
        <v>3793_1</v>
      </c>
      <c r="B3191" s="195">
        <v>3793</v>
      </c>
      <c r="E3191" s="195">
        <v>32999</v>
      </c>
      <c r="F3191" s="189">
        <v>6</v>
      </c>
      <c r="G3191" s="197" t="s">
        <v>579</v>
      </c>
    </row>
    <row r="3192" spans="1:12">
      <c r="A3192" s="186" t="str">
        <f>B3192&amp;"_"&amp;COUNTIF($B$2:B3192,B3192)</f>
        <v>3793_2</v>
      </c>
      <c r="B3192" s="195">
        <v>3793</v>
      </c>
      <c r="C3192" s="195">
        <v>4</v>
      </c>
      <c r="D3192" s="195">
        <v>4500203501</v>
      </c>
      <c r="E3192" s="195">
        <v>33990</v>
      </c>
      <c r="F3192" s="189">
        <v>6</v>
      </c>
      <c r="G3192" s="197" t="s">
        <v>580</v>
      </c>
      <c r="H3192" s="195">
        <v>3</v>
      </c>
      <c r="I3192" s="195">
        <v>9150</v>
      </c>
      <c r="J3192" s="191">
        <v>40680</v>
      </c>
      <c r="K3192" s="195" t="s">
        <v>564</v>
      </c>
      <c r="L3192" s="195" t="s">
        <v>74</v>
      </c>
    </row>
    <row r="3193" spans="1:12">
      <c r="A3193" s="186" t="str">
        <f>B3193&amp;"_"&amp;COUNTIF($B$2:B3193,B3193)</f>
        <v>3794_1</v>
      </c>
      <c r="B3193" s="195">
        <v>3794</v>
      </c>
      <c r="E3193" s="195">
        <v>112145</v>
      </c>
      <c r="F3193" s="189">
        <v>10</v>
      </c>
      <c r="G3193" s="197" t="s">
        <v>888</v>
      </c>
    </row>
    <row r="3194" spans="1:12">
      <c r="A3194" s="186" t="str">
        <f>B3194&amp;"_"&amp;COUNTIF($B$2:B3194,B3194)</f>
        <v>3794_2</v>
      </c>
      <c r="B3194" s="195">
        <v>3794</v>
      </c>
      <c r="C3194" s="195">
        <v>4</v>
      </c>
      <c r="D3194" s="195">
        <v>4500202667</v>
      </c>
      <c r="E3194" s="195">
        <v>112146</v>
      </c>
      <c r="F3194" s="189">
        <v>10</v>
      </c>
      <c r="G3194" s="197" t="s">
        <v>886</v>
      </c>
      <c r="H3194" s="195">
        <v>5</v>
      </c>
      <c r="I3194" s="200">
        <v>17500</v>
      </c>
      <c r="J3194" s="191">
        <v>40680</v>
      </c>
      <c r="K3194" s="195" t="s">
        <v>564</v>
      </c>
      <c r="L3194" s="195" t="s">
        <v>74</v>
      </c>
    </row>
    <row r="3195" spans="1:12">
      <c r="A3195" s="186" t="str">
        <f>B3195&amp;"_"&amp;COUNTIF($B$2:B3195,B3195)</f>
        <v>3795_1</v>
      </c>
      <c r="B3195" s="195">
        <v>3795</v>
      </c>
      <c r="C3195" s="195">
        <v>5</v>
      </c>
      <c r="D3195" s="195" t="s">
        <v>1361</v>
      </c>
      <c r="E3195" s="195">
        <v>500032754</v>
      </c>
      <c r="F3195" s="189">
        <v>3</v>
      </c>
      <c r="G3195" s="197" t="s">
        <v>841</v>
      </c>
      <c r="H3195" s="195">
        <v>1</v>
      </c>
      <c r="I3195" s="200">
        <v>3150</v>
      </c>
      <c r="J3195" s="191" t="s">
        <v>1371</v>
      </c>
      <c r="K3195" s="195" t="s">
        <v>845</v>
      </c>
      <c r="L3195" s="195" t="s">
        <v>74</v>
      </c>
    </row>
    <row r="3196" spans="1:12">
      <c r="A3196" s="186" t="str">
        <f>B3196&amp;"_"&amp;COUNTIF($B$2:B3196,B3196)</f>
        <v>3796_1</v>
      </c>
      <c r="B3196" s="195">
        <v>3796</v>
      </c>
      <c r="F3196" s="189">
        <v>12</v>
      </c>
      <c r="G3196" s="197" t="s">
        <v>359</v>
      </c>
      <c r="I3196" s="200"/>
    </row>
    <row r="3197" spans="1:12">
      <c r="A3197" s="186" t="str">
        <f>B3197&amp;"_"&amp;COUNTIF($B$2:B3197,B3197)</f>
        <v>3796_2</v>
      </c>
      <c r="B3197" s="195">
        <v>3796</v>
      </c>
      <c r="C3197" s="195">
        <v>7</v>
      </c>
      <c r="F3197" s="189">
        <v>0</v>
      </c>
      <c r="G3197" s="197" t="s">
        <v>358</v>
      </c>
      <c r="H3197" s="195">
        <v>1</v>
      </c>
      <c r="I3197" s="200"/>
      <c r="J3197" s="191">
        <v>40683</v>
      </c>
      <c r="K3197" s="195" t="s">
        <v>33</v>
      </c>
      <c r="L3197" s="195" t="s">
        <v>74</v>
      </c>
    </row>
    <row r="3198" spans="1:12">
      <c r="A3198" s="186" t="str">
        <f>B3198&amp;"_"&amp;COUNTIF($B$2:B3198,B3198)</f>
        <v>3797_1</v>
      </c>
      <c r="B3198" s="195">
        <v>3797</v>
      </c>
      <c r="C3198" s="195">
        <v>1</v>
      </c>
      <c r="D3198" s="195" t="s">
        <v>1335</v>
      </c>
      <c r="E3198" s="187" t="s">
        <v>64</v>
      </c>
      <c r="F3198" s="189">
        <v>48</v>
      </c>
      <c r="G3198" s="190" t="s">
        <v>65</v>
      </c>
      <c r="H3198" s="195">
        <v>1</v>
      </c>
      <c r="J3198" s="191">
        <v>40687</v>
      </c>
      <c r="K3198" s="195" t="s">
        <v>27</v>
      </c>
    </row>
    <row r="3199" spans="1:12">
      <c r="A3199" s="186" t="str">
        <f>B3199&amp;"_"&amp;COUNTIF($B$2:B3199,B3199)</f>
        <v>3798_1</v>
      </c>
      <c r="B3199" s="195">
        <v>3798</v>
      </c>
      <c r="C3199" s="195">
        <v>1</v>
      </c>
      <c r="D3199" s="195" t="s">
        <v>1299</v>
      </c>
      <c r="E3199" s="187" t="s">
        <v>62</v>
      </c>
      <c r="F3199" s="189">
        <v>164</v>
      </c>
      <c r="G3199" s="190" t="s">
        <v>63</v>
      </c>
      <c r="H3199" s="195">
        <v>1</v>
      </c>
      <c r="J3199" s="191">
        <v>40687</v>
      </c>
      <c r="K3199" s="195" t="s">
        <v>27</v>
      </c>
    </row>
    <row r="3200" spans="1:12">
      <c r="A3200" s="186" t="str">
        <f>B3200&amp;"_"&amp;COUNTIF($B$2:B3200,B3200)</f>
        <v>3799_1</v>
      </c>
      <c r="B3200" s="195">
        <v>3799</v>
      </c>
      <c r="C3200" s="195">
        <v>1</v>
      </c>
      <c r="D3200" s="195">
        <v>540034384</v>
      </c>
      <c r="F3200" s="189">
        <v>77</v>
      </c>
      <c r="G3200" s="197" t="s">
        <v>662</v>
      </c>
      <c r="H3200" s="195">
        <v>1</v>
      </c>
      <c r="J3200" s="191">
        <v>40687</v>
      </c>
      <c r="K3200" s="195" t="s">
        <v>27</v>
      </c>
    </row>
    <row r="3201" spans="1:13">
      <c r="A3201" s="186" t="str">
        <f>B3201&amp;"_"&amp;COUNTIF($B$2:B3201,B3201)</f>
        <v>3800_1</v>
      </c>
      <c r="B3201" s="195">
        <v>3800</v>
      </c>
      <c r="D3201" s="187"/>
      <c r="F3201" s="189">
        <v>4.25</v>
      </c>
      <c r="G3201" s="190" t="s">
        <v>1372</v>
      </c>
      <c r="I3201" s="200"/>
    </row>
    <row r="3202" spans="1:13">
      <c r="A3202" s="186" t="str">
        <f>B3202&amp;"_"&amp;COUNTIF($B$2:B3202,B3202)</f>
        <v>3800_2</v>
      </c>
      <c r="B3202" s="195">
        <v>3800</v>
      </c>
      <c r="D3202" s="187"/>
      <c r="F3202" s="189">
        <v>1</v>
      </c>
      <c r="G3202" s="190" t="s">
        <v>1373</v>
      </c>
      <c r="I3202" s="200"/>
    </row>
    <row r="3203" spans="1:13">
      <c r="A3203" s="186" t="str">
        <f>B3203&amp;"_"&amp;COUNTIF($B$2:B3203,B3203)</f>
        <v>3800_3</v>
      </c>
      <c r="B3203" s="195">
        <v>3800</v>
      </c>
      <c r="D3203" s="187"/>
      <c r="F3203" s="189">
        <v>220</v>
      </c>
      <c r="G3203" s="190" t="s">
        <v>1374</v>
      </c>
      <c r="I3203" s="200"/>
    </row>
    <row r="3204" spans="1:13">
      <c r="A3204" s="186" t="str">
        <f>B3204&amp;"_"&amp;COUNTIF($B$2:B3204,B3204)</f>
        <v>3800_4</v>
      </c>
      <c r="B3204" s="195">
        <v>3800</v>
      </c>
      <c r="C3204" s="195">
        <v>19</v>
      </c>
      <c r="D3204" s="187" t="s">
        <v>194</v>
      </c>
      <c r="F3204" s="189">
        <v>2</v>
      </c>
      <c r="G3204" s="190" t="s">
        <v>1375</v>
      </c>
      <c r="H3204" s="195">
        <v>0</v>
      </c>
      <c r="I3204" s="200">
        <v>0</v>
      </c>
      <c r="J3204" s="191">
        <v>40687</v>
      </c>
      <c r="K3204" s="195" t="s">
        <v>27</v>
      </c>
      <c r="M3204" s="192">
        <v>484.5</v>
      </c>
    </row>
    <row r="3205" spans="1:13">
      <c r="A3205" s="186" t="str">
        <f>B3205&amp;"_"&amp;COUNTIF($B$2:B3205,B3205)</f>
        <v>3801_1</v>
      </c>
      <c r="B3205" s="195">
        <v>3801</v>
      </c>
      <c r="E3205" s="195">
        <v>112145</v>
      </c>
      <c r="F3205" s="189">
        <v>2</v>
      </c>
      <c r="G3205" s="197" t="s">
        <v>888</v>
      </c>
    </row>
    <row r="3206" spans="1:13">
      <c r="A3206" s="186" t="str">
        <f>B3206&amp;"_"&amp;COUNTIF($B$2:B3206,B3206)</f>
        <v>3801_2</v>
      </c>
      <c r="B3206" s="195">
        <v>3801</v>
      </c>
      <c r="C3206" s="195">
        <v>4</v>
      </c>
      <c r="D3206" s="195">
        <v>4500202667</v>
      </c>
      <c r="E3206" s="195">
        <v>112146</v>
      </c>
      <c r="F3206" s="189">
        <v>2</v>
      </c>
      <c r="G3206" s="197" t="s">
        <v>886</v>
      </c>
      <c r="H3206" s="195">
        <v>1</v>
      </c>
      <c r="I3206" s="200">
        <v>3500</v>
      </c>
      <c r="J3206" s="191">
        <v>40688</v>
      </c>
      <c r="K3206" s="195" t="s">
        <v>564</v>
      </c>
      <c r="L3206" s="195" t="s">
        <v>74</v>
      </c>
    </row>
    <row r="3207" spans="1:13">
      <c r="A3207" s="186" t="str">
        <f>B3207&amp;"_"&amp;COUNTIF($B$2:B3207,B3207)</f>
        <v>3802_1</v>
      </c>
      <c r="B3207" s="195">
        <v>3802</v>
      </c>
      <c r="E3207" s="195">
        <v>112145</v>
      </c>
      <c r="F3207" s="189">
        <v>20</v>
      </c>
      <c r="G3207" s="197" t="s">
        <v>888</v>
      </c>
    </row>
    <row r="3208" spans="1:13">
      <c r="A3208" s="186" t="str">
        <f>B3208&amp;"_"&amp;COUNTIF($B$2:B3208,B3208)</f>
        <v>3802_2</v>
      </c>
      <c r="B3208" s="195">
        <v>3802</v>
      </c>
      <c r="C3208" s="195">
        <v>4</v>
      </c>
      <c r="D3208" s="195">
        <v>4500203708</v>
      </c>
      <c r="E3208" s="195">
        <v>112146</v>
      </c>
      <c r="F3208" s="189">
        <v>20</v>
      </c>
      <c r="G3208" s="197" t="s">
        <v>886</v>
      </c>
      <c r="H3208" s="195">
        <v>10</v>
      </c>
      <c r="I3208" s="200">
        <v>35000</v>
      </c>
      <c r="J3208" s="191">
        <v>40688</v>
      </c>
      <c r="K3208" s="195" t="s">
        <v>564</v>
      </c>
      <c r="L3208" s="195" t="s">
        <v>74</v>
      </c>
      <c r="M3208" s="195"/>
    </row>
    <row r="3209" spans="1:13">
      <c r="A3209" s="186" t="str">
        <f>B3209&amp;"_"&amp;COUNTIF($B$2:B3209,B3209)</f>
        <v>3803_1</v>
      </c>
      <c r="B3209" s="195">
        <v>3803</v>
      </c>
      <c r="C3209" s="195">
        <v>5</v>
      </c>
      <c r="D3209" s="195" t="s">
        <v>1376</v>
      </c>
      <c r="E3209" s="195">
        <v>500032754</v>
      </c>
      <c r="F3209" s="189">
        <v>3</v>
      </c>
      <c r="G3209" s="197" t="s">
        <v>841</v>
      </c>
      <c r="H3209" s="195">
        <v>1</v>
      </c>
      <c r="I3209" s="200">
        <v>3150</v>
      </c>
      <c r="J3209" s="191" t="s">
        <v>1377</v>
      </c>
      <c r="K3209" s="195" t="s">
        <v>845</v>
      </c>
      <c r="L3209" s="195" t="s">
        <v>74</v>
      </c>
    </row>
    <row r="3210" spans="1:13">
      <c r="A3210" s="186" t="str">
        <f>B3210&amp;"_"&amp;COUNTIF($B$2:B3210,B3210)</f>
        <v>3804_1</v>
      </c>
      <c r="B3210" s="195">
        <v>3804</v>
      </c>
      <c r="C3210" s="195">
        <v>6</v>
      </c>
      <c r="D3210" s="195">
        <v>340081394</v>
      </c>
      <c r="E3210" s="195">
        <v>500410781</v>
      </c>
      <c r="F3210" s="189">
        <v>2</v>
      </c>
      <c r="G3210" s="197" t="s">
        <v>1378</v>
      </c>
      <c r="H3210" s="195">
        <v>1</v>
      </c>
      <c r="J3210" s="191">
        <v>40693</v>
      </c>
      <c r="K3210" s="195" t="s">
        <v>27</v>
      </c>
    </row>
    <row r="3211" spans="1:13">
      <c r="A3211" s="186" t="str">
        <f>B3211&amp;"_"&amp;COUNTIF($B$2:B3211,B3211)</f>
        <v>3805_1</v>
      </c>
      <c r="B3211" s="195">
        <v>3805</v>
      </c>
      <c r="F3211" s="189">
        <v>4</v>
      </c>
      <c r="G3211" s="197" t="s">
        <v>1379</v>
      </c>
    </row>
    <row r="3212" spans="1:13">
      <c r="A3212" s="186" t="str">
        <f>B3212&amp;"_"&amp;COUNTIF($B$2:B3212,B3212)</f>
        <v>3805_2</v>
      </c>
      <c r="B3212" s="195">
        <v>3805</v>
      </c>
      <c r="F3212" s="189">
        <v>34</v>
      </c>
      <c r="G3212" s="197" t="s">
        <v>1380</v>
      </c>
    </row>
    <row r="3213" spans="1:13">
      <c r="A3213" s="186" t="str">
        <f>B3213&amp;"_"&amp;COUNTIF($B$2:B3213,B3213)</f>
        <v>3805_3</v>
      </c>
      <c r="B3213" s="195">
        <v>3805</v>
      </c>
      <c r="F3213" s="189">
        <v>20</v>
      </c>
      <c r="G3213" s="197" t="s">
        <v>1381</v>
      </c>
    </row>
    <row r="3214" spans="1:13">
      <c r="A3214" s="186" t="str">
        <f>B3214&amp;"_"&amp;COUNTIF($B$2:B3214,B3214)</f>
        <v>3805_4</v>
      </c>
      <c r="B3214" s="195">
        <v>3805</v>
      </c>
      <c r="F3214" s="189">
        <v>20</v>
      </c>
      <c r="G3214" s="197" t="s">
        <v>1382</v>
      </c>
    </row>
    <row r="3215" spans="1:13">
      <c r="A3215" s="186" t="str">
        <f>B3215&amp;"_"&amp;COUNTIF($B$2:B3215,B3215)</f>
        <v>3805_5</v>
      </c>
      <c r="B3215" s="195">
        <v>3805</v>
      </c>
      <c r="F3215" s="189">
        <v>1</v>
      </c>
      <c r="G3215" s="197" t="s">
        <v>1383</v>
      </c>
    </row>
    <row r="3216" spans="1:13">
      <c r="A3216" s="186" t="str">
        <f>B3216&amp;"_"&amp;COUNTIF($B$2:B3216,B3216)</f>
        <v>3805_6</v>
      </c>
      <c r="B3216" s="195">
        <v>3805</v>
      </c>
      <c r="F3216" s="189">
        <v>316</v>
      </c>
      <c r="G3216" s="197" t="s">
        <v>1384</v>
      </c>
    </row>
    <row r="3217" spans="1:12">
      <c r="A3217" s="186" t="str">
        <f>B3217&amp;"_"&amp;COUNTIF($B$2:B3217,B3217)</f>
        <v>3805_7</v>
      </c>
      <c r="B3217" s="195">
        <v>3805</v>
      </c>
      <c r="C3217" s="195">
        <v>22</v>
      </c>
      <c r="F3217" s="189">
        <v>5</v>
      </c>
      <c r="G3217" s="197" t="s">
        <v>1385</v>
      </c>
      <c r="J3217" s="191">
        <v>40693</v>
      </c>
      <c r="K3217" s="195" t="s">
        <v>27</v>
      </c>
    </row>
    <row r="3218" spans="1:12">
      <c r="A3218" s="186" t="str">
        <f>B3218&amp;"_"&amp;COUNTIF($B$2:B3218,B3218)</f>
        <v>3806_1</v>
      </c>
      <c r="B3218" s="195">
        <v>3806</v>
      </c>
      <c r="C3218" s="195">
        <v>1</v>
      </c>
      <c r="D3218" s="195" t="s">
        <v>1335</v>
      </c>
      <c r="E3218" s="187" t="s">
        <v>64</v>
      </c>
      <c r="F3218" s="189">
        <v>48</v>
      </c>
      <c r="G3218" s="190" t="s">
        <v>65</v>
      </c>
      <c r="J3218" s="191">
        <v>40694</v>
      </c>
      <c r="K3218" s="195" t="s">
        <v>27</v>
      </c>
    </row>
    <row r="3219" spans="1:12">
      <c r="A3219" s="186" t="str">
        <f>B3219&amp;"_"&amp;COUNTIF($B$2:B3219,B3219)</f>
        <v>3806_2</v>
      </c>
      <c r="B3219" s="195">
        <v>3806</v>
      </c>
      <c r="C3219" s="195">
        <v>1</v>
      </c>
      <c r="D3219" s="195" t="s">
        <v>1335</v>
      </c>
      <c r="E3219" s="187" t="s">
        <v>62</v>
      </c>
      <c r="F3219" s="189">
        <v>164</v>
      </c>
      <c r="G3219" s="190" t="s">
        <v>63</v>
      </c>
      <c r="H3219" s="195">
        <v>2</v>
      </c>
      <c r="J3219" s="191">
        <v>40694</v>
      </c>
      <c r="K3219" s="195" t="s">
        <v>27</v>
      </c>
    </row>
    <row r="3220" spans="1:12">
      <c r="A3220" s="186" t="str">
        <f>B3220&amp;"_"&amp;COUNTIF($B$2:B3220,B3220)</f>
        <v>3807_1</v>
      </c>
      <c r="B3220" s="195">
        <v>3807</v>
      </c>
      <c r="C3220" s="195">
        <v>1</v>
      </c>
      <c r="D3220" s="195" t="s">
        <v>1299</v>
      </c>
      <c r="E3220" s="187" t="s">
        <v>62</v>
      </c>
      <c r="F3220" s="189">
        <v>164</v>
      </c>
      <c r="G3220" s="190" t="s">
        <v>63</v>
      </c>
      <c r="H3220" s="195">
        <v>1</v>
      </c>
      <c r="J3220" s="191">
        <v>40694</v>
      </c>
      <c r="K3220" s="195" t="s">
        <v>27</v>
      </c>
    </row>
    <row r="3221" spans="1:12">
      <c r="A3221" s="186" t="str">
        <f>B3221&amp;"_"&amp;COUNTIF($B$2:B3221,B3221)</f>
        <v>3808_1</v>
      </c>
      <c r="B3221" s="195">
        <v>3808</v>
      </c>
      <c r="C3221" s="195">
        <v>1</v>
      </c>
      <c r="D3221" s="195" t="s">
        <v>1282</v>
      </c>
      <c r="F3221" s="189">
        <v>2</v>
      </c>
      <c r="G3221" s="197" t="s">
        <v>59</v>
      </c>
      <c r="H3221" s="195">
        <v>2</v>
      </c>
      <c r="J3221" s="191">
        <v>40694</v>
      </c>
      <c r="K3221" s="195" t="s">
        <v>27</v>
      </c>
    </row>
    <row r="3222" spans="1:12">
      <c r="A3222" s="186" t="str">
        <f>B3222&amp;"_"&amp;COUNTIF($B$2:B3222,B3222)</f>
        <v>3809_1</v>
      </c>
      <c r="B3222" s="195">
        <v>3809</v>
      </c>
      <c r="E3222" s="187" t="s">
        <v>19</v>
      </c>
      <c r="F3222" s="189">
        <v>4</v>
      </c>
      <c r="G3222" s="190" t="s">
        <v>941</v>
      </c>
    </row>
    <row r="3223" spans="1:12">
      <c r="A3223" s="186" t="str">
        <f>B3223&amp;"_"&amp;COUNTIF($B$2:B3223,B3223)</f>
        <v>3809_2</v>
      </c>
      <c r="B3223" s="195">
        <v>3809</v>
      </c>
      <c r="E3223" s="187" t="s">
        <v>22</v>
      </c>
      <c r="F3223" s="189">
        <v>4</v>
      </c>
      <c r="G3223" s="190" t="s">
        <v>942</v>
      </c>
    </row>
    <row r="3224" spans="1:12">
      <c r="A3224" s="186" t="str">
        <f>B3224&amp;"_"&amp;COUNTIF($B$2:B3224,B3224)</f>
        <v>3809_3</v>
      </c>
      <c r="B3224" s="195">
        <v>3809</v>
      </c>
      <c r="E3224" s="187" t="s">
        <v>39</v>
      </c>
      <c r="F3224" s="189">
        <v>8</v>
      </c>
      <c r="G3224" s="190" t="s">
        <v>939</v>
      </c>
    </row>
    <row r="3225" spans="1:12">
      <c r="A3225" s="186" t="str">
        <f>B3225&amp;"_"&amp;COUNTIF($B$2:B3225,B3225)</f>
        <v>3809_4</v>
      </c>
      <c r="B3225" s="195">
        <v>3809</v>
      </c>
      <c r="C3225" s="195">
        <v>1</v>
      </c>
      <c r="D3225" s="195">
        <v>540036496</v>
      </c>
      <c r="E3225" s="187" t="s">
        <v>41</v>
      </c>
      <c r="F3225" s="189">
        <v>8</v>
      </c>
      <c r="G3225" s="190" t="s">
        <v>940</v>
      </c>
      <c r="H3225" s="195">
        <v>12</v>
      </c>
      <c r="J3225" s="191">
        <v>40694</v>
      </c>
      <c r="K3225" s="195" t="s">
        <v>27</v>
      </c>
    </row>
    <row r="3226" spans="1:12">
      <c r="A3226" s="186" t="str">
        <f>B3226&amp;"_"&amp;COUNTIF($B$2:B3226,B3226)</f>
        <v>3810_1</v>
      </c>
      <c r="B3226" s="195">
        <v>3810</v>
      </c>
      <c r="C3226" s="195">
        <v>5</v>
      </c>
      <c r="D3226" s="195" t="s">
        <v>1376</v>
      </c>
      <c r="E3226" s="195">
        <v>500032754</v>
      </c>
      <c r="F3226" s="189">
        <v>3</v>
      </c>
      <c r="G3226" s="197" t="s">
        <v>841</v>
      </c>
      <c r="H3226" s="195">
        <v>1</v>
      </c>
      <c r="I3226" s="200">
        <v>3150</v>
      </c>
      <c r="J3226" s="191" t="s">
        <v>1386</v>
      </c>
      <c r="K3226" s="195" t="s">
        <v>845</v>
      </c>
      <c r="L3226" s="195" t="s">
        <v>74</v>
      </c>
    </row>
    <row r="3227" spans="1:12">
      <c r="A3227" s="186" t="str">
        <f>B3227&amp;"_"&amp;COUNTIF($B$2:B3227,B3227)</f>
        <v>3811_1</v>
      </c>
      <c r="B3227" s="195">
        <v>3811</v>
      </c>
      <c r="F3227" s="189">
        <v>4</v>
      </c>
      <c r="G3227" s="197" t="s">
        <v>359</v>
      </c>
      <c r="I3227" s="200"/>
    </row>
    <row r="3228" spans="1:12">
      <c r="A3228" s="186" t="str">
        <f>B3228&amp;"_"&amp;COUNTIF($B$2:B3228,B3228)</f>
        <v>3811_2</v>
      </c>
      <c r="B3228" s="195">
        <v>3811</v>
      </c>
      <c r="C3228" s="195">
        <v>7</v>
      </c>
      <c r="F3228" s="189">
        <v>7</v>
      </c>
      <c r="G3228" s="197" t="s">
        <v>358</v>
      </c>
      <c r="H3228" s="195">
        <v>1</v>
      </c>
      <c r="I3228" s="200"/>
      <c r="J3228" s="191">
        <v>40695</v>
      </c>
      <c r="K3228" s="195" t="s">
        <v>33</v>
      </c>
      <c r="L3228" s="195" t="s">
        <v>74</v>
      </c>
    </row>
    <row r="3229" spans="1:12">
      <c r="A3229" s="186" t="str">
        <f>B3229&amp;"_"&amp;COUNTIF($B$2:B3229,B3229)</f>
        <v>3812_1</v>
      </c>
      <c r="B3229" s="195">
        <v>3812</v>
      </c>
      <c r="F3229" s="189">
        <v>49</v>
      </c>
      <c r="G3229" s="197" t="s">
        <v>866</v>
      </c>
    </row>
    <row r="3230" spans="1:12">
      <c r="A3230" s="186" t="str">
        <f>B3230&amp;"_"&amp;COUNTIF($B$2:B3230,B3230)</f>
        <v>3812_2</v>
      </c>
      <c r="B3230" s="195">
        <v>3812</v>
      </c>
      <c r="C3230" s="195">
        <v>26</v>
      </c>
      <c r="D3230" s="195" t="s">
        <v>863</v>
      </c>
      <c r="F3230" s="189">
        <v>34</v>
      </c>
      <c r="G3230" s="197" t="s">
        <v>867</v>
      </c>
      <c r="J3230" s="191">
        <v>40694</v>
      </c>
      <c r="K3230" s="195" t="s">
        <v>27</v>
      </c>
    </row>
    <row r="3231" spans="1:12">
      <c r="A3231" s="186" t="str">
        <f>B3231&amp;"_"&amp;COUNTIF($B$2:B3231,B3231)</f>
        <v>3813_1</v>
      </c>
      <c r="B3231" s="195">
        <v>3813</v>
      </c>
      <c r="C3231" s="195">
        <v>26</v>
      </c>
      <c r="D3231" s="195">
        <v>17516</v>
      </c>
      <c r="F3231" s="189">
        <v>1</v>
      </c>
      <c r="G3231" s="197" t="s">
        <v>1387</v>
      </c>
      <c r="J3231" s="191">
        <v>40694</v>
      </c>
      <c r="K3231" s="195" t="s">
        <v>27</v>
      </c>
    </row>
    <row r="3232" spans="1:12">
      <c r="A3232" s="186" t="str">
        <f>B3232&amp;"_"&amp;COUNTIF($B$2:B3232,B3232)</f>
        <v>3814_1</v>
      </c>
      <c r="B3232" s="195">
        <v>3814</v>
      </c>
      <c r="E3232" s="187" t="s">
        <v>19</v>
      </c>
      <c r="F3232" s="189">
        <v>4</v>
      </c>
      <c r="G3232" s="190" t="s">
        <v>941</v>
      </c>
    </row>
    <row r="3233" spans="1:12">
      <c r="A3233" s="186" t="str">
        <f>B3233&amp;"_"&amp;COUNTIF($B$2:B3233,B3233)</f>
        <v>3814_2</v>
      </c>
      <c r="B3233" s="195">
        <v>3814</v>
      </c>
      <c r="C3233" s="195">
        <v>1</v>
      </c>
      <c r="D3233" s="195">
        <v>540036496</v>
      </c>
      <c r="E3233" s="187" t="s">
        <v>22</v>
      </c>
      <c r="F3233" s="189">
        <v>4</v>
      </c>
      <c r="G3233" s="190" t="s">
        <v>942</v>
      </c>
      <c r="H3233" s="195">
        <v>2</v>
      </c>
      <c r="J3233" s="191">
        <v>40695</v>
      </c>
    </row>
    <row r="3234" spans="1:12">
      <c r="A3234" s="186" t="str">
        <f>B3234&amp;"_"&amp;COUNTIF($B$2:B3234,B3234)</f>
        <v>3815_1</v>
      </c>
      <c r="B3234" s="195">
        <v>3815</v>
      </c>
      <c r="C3234" s="195">
        <v>2</v>
      </c>
      <c r="D3234" s="195">
        <v>340081325</v>
      </c>
      <c r="F3234" s="189">
        <v>3</v>
      </c>
      <c r="G3234" s="197" t="s">
        <v>108</v>
      </c>
      <c r="H3234" s="195">
        <v>4</v>
      </c>
      <c r="I3234" s="200">
        <v>10560</v>
      </c>
      <c r="J3234" s="191">
        <v>40696</v>
      </c>
      <c r="K3234" s="195" t="s">
        <v>27</v>
      </c>
    </row>
    <row r="3235" spans="1:12">
      <c r="A3235" s="186" t="str">
        <f>B3235&amp;"_"&amp;COUNTIF($B$2:B3235,B3235)</f>
        <v>3816_1</v>
      </c>
      <c r="B3235" s="195">
        <v>3816</v>
      </c>
      <c r="C3235" s="195">
        <v>5</v>
      </c>
      <c r="D3235" s="195" t="s">
        <v>1376</v>
      </c>
      <c r="E3235" s="195">
        <v>500032754</v>
      </c>
      <c r="F3235" s="189">
        <v>1</v>
      </c>
      <c r="G3235" s="197" t="s">
        <v>841</v>
      </c>
      <c r="H3235" s="195">
        <v>1</v>
      </c>
      <c r="I3235" s="200">
        <v>1050</v>
      </c>
      <c r="J3235" s="191" t="s">
        <v>1388</v>
      </c>
      <c r="K3235" s="195" t="s">
        <v>845</v>
      </c>
      <c r="L3235" s="195" t="s">
        <v>74</v>
      </c>
    </row>
    <row r="3236" spans="1:12">
      <c r="A3236" s="186" t="str">
        <f>B3236&amp;"_"&amp;COUNTIF($B$2:B3236,B3236)</f>
        <v>3817_1</v>
      </c>
      <c r="B3236" s="195">
        <v>3817</v>
      </c>
      <c r="C3236" s="195">
        <v>5</v>
      </c>
      <c r="D3236" s="195" t="s">
        <v>1389</v>
      </c>
      <c r="E3236" s="195">
        <v>500032754</v>
      </c>
      <c r="F3236" s="189">
        <v>3</v>
      </c>
      <c r="G3236" s="197" t="s">
        <v>841</v>
      </c>
      <c r="H3236" s="195">
        <v>1</v>
      </c>
      <c r="I3236" s="200">
        <v>3150</v>
      </c>
      <c r="J3236" s="191" t="s">
        <v>1388</v>
      </c>
      <c r="K3236" s="195" t="s">
        <v>845</v>
      </c>
      <c r="L3236" s="195" t="s">
        <v>74</v>
      </c>
    </row>
    <row r="3237" spans="1:12">
      <c r="A3237" s="186" t="str">
        <f>B3237&amp;"_"&amp;COUNTIF($B$2:B3237,B3237)</f>
        <v>3818_1</v>
      </c>
      <c r="B3237" s="195">
        <v>3818</v>
      </c>
      <c r="F3237" s="189">
        <v>7</v>
      </c>
      <c r="G3237" s="197" t="s">
        <v>359</v>
      </c>
      <c r="I3237" s="200"/>
    </row>
    <row r="3238" spans="1:12">
      <c r="A3238" s="186" t="str">
        <f>B3238&amp;"_"&amp;COUNTIF($B$2:B3238,B3238)</f>
        <v>3818_2</v>
      </c>
      <c r="B3238" s="195">
        <v>3818</v>
      </c>
      <c r="C3238" s="195">
        <v>7</v>
      </c>
      <c r="F3238" s="189">
        <v>2</v>
      </c>
      <c r="G3238" s="197" t="s">
        <v>358</v>
      </c>
      <c r="H3238" s="195">
        <v>2</v>
      </c>
      <c r="I3238" s="200"/>
      <c r="J3238" s="191">
        <v>40700</v>
      </c>
      <c r="K3238" s="195" t="s">
        <v>33</v>
      </c>
      <c r="L3238" s="195" t="s">
        <v>74</v>
      </c>
    </row>
    <row r="3239" spans="1:12">
      <c r="A3239" s="186" t="str">
        <f>B3239&amp;"_"&amp;COUNTIF($B$2:B3239,B3239)</f>
        <v>3819_1</v>
      </c>
      <c r="B3239" s="195">
        <v>3819</v>
      </c>
      <c r="C3239" s="195">
        <v>5</v>
      </c>
      <c r="D3239" s="195" t="s">
        <v>1389</v>
      </c>
      <c r="E3239" s="195">
        <v>500032754</v>
      </c>
      <c r="F3239" s="189">
        <v>3</v>
      </c>
      <c r="G3239" s="197" t="s">
        <v>841</v>
      </c>
      <c r="H3239" s="195">
        <v>1</v>
      </c>
      <c r="I3239" s="200">
        <v>3150</v>
      </c>
      <c r="J3239" s="191" t="s">
        <v>1390</v>
      </c>
      <c r="K3239" s="195" t="s">
        <v>845</v>
      </c>
      <c r="L3239" s="195" t="s">
        <v>74</v>
      </c>
    </row>
    <row r="3240" spans="1:12">
      <c r="A3240" s="186" t="str">
        <f>B3240&amp;"_"&amp;COUNTIF($B$2:B3240,B3240)</f>
        <v>3820_1</v>
      </c>
      <c r="B3240" s="195">
        <v>3820</v>
      </c>
      <c r="D3240" s="195" t="s">
        <v>1335</v>
      </c>
      <c r="E3240" s="187" t="s">
        <v>64</v>
      </c>
      <c r="F3240" s="189">
        <v>48</v>
      </c>
      <c r="G3240" s="190" t="s">
        <v>65</v>
      </c>
    </row>
    <row r="3241" spans="1:12">
      <c r="A3241" s="186" t="str">
        <f>B3241&amp;"_"&amp;COUNTIF($B$2:B3241,B3241)</f>
        <v>3820_2</v>
      </c>
      <c r="B3241" s="195">
        <v>3820</v>
      </c>
      <c r="C3241" s="195">
        <v>1</v>
      </c>
      <c r="D3241" s="195" t="s">
        <v>1335</v>
      </c>
      <c r="E3241" s="187" t="s">
        <v>62</v>
      </c>
      <c r="F3241" s="189">
        <v>164</v>
      </c>
      <c r="G3241" s="190" t="s">
        <v>63</v>
      </c>
      <c r="H3241" s="195">
        <v>2</v>
      </c>
      <c r="J3241" s="191">
        <v>40701</v>
      </c>
      <c r="K3241" s="195" t="s">
        <v>27</v>
      </c>
    </row>
    <row r="3242" spans="1:12">
      <c r="A3242" s="186" t="str">
        <f>B3242&amp;"_"&amp;COUNTIF($B$2:B3242,B3242)</f>
        <v>3821_1</v>
      </c>
      <c r="B3242" s="195">
        <v>3821</v>
      </c>
      <c r="E3242" s="187" t="s">
        <v>19</v>
      </c>
      <c r="F3242" s="189">
        <v>12</v>
      </c>
      <c r="G3242" s="190" t="s">
        <v>941</v>
      </c>
    </row>
    <row r="3243" spans="1:12">
      <c r="A3243" s="186" t="str">
        <f>B3243&amp;"_"&amp;COUNTIF($B$2:B3243,B3243)</f>
        <v>3821_2</v>
      </c>
      <c r="B3243" s="195">
        <v>3821</v>
      </c>
      <c r="C3243" s="195">
        <v>1</v>
      </c>
      <c r="D3243" s="195">
        <v>540036496</v>
      </c>
      <c r="E3243" s="187" t="s">
        <v>22</v>
      </c>
      <c r="F3243" s="189">
        <v>12</v>
      </c>
      <c r="G3243" s="190" t="s">
        <v>942</v>
      </c>
      <c r="H3243" s="195">
        <v>6</v>
      </c>
      <c r="J3243" s="191">
        <v>40701</v>
      </c>
    </row>
    <row r="3244" spans="1:12">
      <c r="A3244" s="186" t="str">
        <f>B3244&amp;"_"&amp;COUNTIF($B$2:B3244,B3244)</f>
        <v>3822_1</v>
      </c>
      <c r="B3244" s="195">
        <v>3822</v>
      </c>
      <c r="C3244" s="195">
        <v>15</v>
      </c>
      <c r="D3244" s="195">
        <v>8826</v>
      </c>
      <c r="F3244" s="189">
        <v>1</v>
      </c>
      <c r="G3244" s="197" t="s">
        <v>723</v>
      </c>
      <c r="H3244" s="195">
        <v>1</v>
      </c>
      <c r="J3244" s="191">
        <v>40701</v>
      </c>
      <c r="K3244" s="195" t="s">
        <v>33</v>
      </c>
      <c r="L3244" s="195" t="s">
        <v>74</v>
      </c>
    </row>
    <row r="3245" spans="1:12">
      <c r="A3245" s="186" t="str">
        <f>B3245&amp;"_"&amp;COUNTIF($B$2:B3245,B3245)</f>
        <v>3823_1</v>
      </c>
      <c r="B3245" s="195">
        <v>3823</v>
      </c>
      <c r="C3245" s="195">
        <v>1</v>
      </c>
      <c r="D3245" s="195" t="s">
        <v>1166</v>
      </c>
      <c r="F3245" s="189">
        <v>1</v>
      </c>
      <c r="G3245" s="197" t="s">
        <v>170</v>
      </c>
      <c r="H3245" s="195">
        <v>1</v>
      </c>
      <c r="J3245" s="191">
        <v>40701</v>
      </c>
      <c r="K3245" s="195" t="s">
        <v>27</v>
      </c>
    </row>
    <row r="3246" spans="1:12">
      <c r="A3246" s="186" t="str">
        <f>B3246&amp;"_"&amp;COUNTIF($B$2:B3246,B3246)</f>
        <v>3824_1</v>
      </c>
      <c r="B3246" s="195">
        <v>3824</v>
      </c>
      <c r="F3246" s="189">
        <v>10</v>
      </c>
      <c r="G3246" s="197" t="s">
        <v>359</v>
      </c>
      <c r="I3246" s="200"/>
    </row>
    <row r="3247" spans="1:12">
      <c r="A3247" s="186" t="str">
        <f>B3247&amp;"_"&amp;COUNTIF($B$2:B3247,B3247)</f>
        <v>3824_2</v>
      </c>
      <c r="B3247" s="195">
        <v>3824</v>
      </c>
      <c r="C3247" s="195">
        <v>7</v>
      </c>
      <c r="F3247" s="189">
        <v>2</v>
      </c>
      <c r="G3247" s="197" t="s">
        <v>358</v>
      </c>
      <c r="H3247" s="195">
        <v>1</v>
      </c>
      <c r="I3247" s="200"/>
      <c r="J3247" s="191">
        <v>40702</v>
      </c>
      <c r="K3247" s="195" t="s">
        <v>33</v>
      </c>
      <c r="L3247" s="195" t="s">
        <v>74</v>
      </c>
    </row>
    <row r="3248" spans="1:12">
      <c r="A3248" s="186" t="str">
        <f>B3248&amp;"_"&amp;COUNTIF($B$2:B3248,B3248)</f>
        <v>3825_1</v>
      </c>
      <c r="B3248" s="195">
        <v>3825</v>
      </c>
      <c r="C3248" s="195">
        <v>47</v>
      </c>
      <c r="D3248" s="195">
        <v>3062057</v>
      </c>
      <c r="F3248" s="189">
        <v>40</v>
      </c>
      <c r="G3248" s="197" t="s">
        <v>1391</v>
      </c>
      <c r="H3248" s="195">
        <v>1</v>
      </c>
      <c r="I3248" s="195">
        <v>2250</v>
      </c>
      <c r="J3248" s="191">
        <v>40703</v>
      </c>
      <c r="K3248" s="195" t="s">
        <v>1392</v>
      </c>
      <c r="L3248" s="195" t="s">
        <v>74</v>
      </c>
    </row>
    <row r="3249" spans="1:12">
      <c r="A3249" s="186" t="str">
        <f>B3249&amp;"_"&amp;COUNTIF($B$2:B3249,B3249)</f>
        <v>3826_1</v>
      </c>
      <c r="B3249" s="195">
        <v>3826</v>
      </c>
      <c r="C3249" s="195">
        <v>5</v>
      </c>
      <c r="D3249" s="195" t="s">
        <v>1389</v>
      </c>
      <c r="E3249" s="195">
        <v>500032754</v>
      </c>
      <c r="F3249" s="189">
        <v>3</v>
      </c>
      <c r="G3249" s="197" t="s">
        <v>841</v>
      </c>
      <c r="H3249" s="195">
        <v>1</v>
      </c>
      <c r="I3249" s="200">
        <v>3150</v>
      </c>
      <c r="J3249" s="191" t="s">
        <v>1393</v>
      </c>
      <c r="K3249" s="195" t="s">
        <v>845</v>
      </c>
      <c r="L3249" s="195" t="s">
        <v>74</v>
      </c>
    </row>
    <row r="3250" spans="1:12">
      <c r="A3250" s="186" t="str">
        <f>B3250&amp;"_"&amp;COUNTIF($B$2:B3250,B3250)</f>
        <v>3827_1</v>
      </c>
      <c r="B3250" s="195">
        <v>3827</v>
      </c>
      <c r="C3250" s="195">
        <v>1</v>
      </c>
      <c r="D3250" s="195" t="s">
        <v>1282</v>
      </c>
      <c r="F3250" s="189">
        <v>2</v>
      </c>
      <c r="G3250" s="197" t="s">
        <v>59</v>
      </c>
      <c r="H3250" s="195">
        <v>2</v>
      </c>
      <c r="J3250" s="191">
        <v>40708</v>
      </c>
      <c r="K3250" s="195" t="s">
        <v>27</v>
      </c>
    </row>
    <row r="3251" spans="1:12">
      <c r="A3251" s="186" t="str">
        <f>B3251&amp;"_"&amp;COUNTIF($B$2:B3251,B3251)</f>
        <v>3828_1</v>
      </c>
      <c r="B3251" s="195">
        <v>3828</v>
      </c>
      <c r="E3251" s="187" t="s">
        <v>19</v>
      </c>
      <c r="F3251" s="189">
        <v>8</v>
      </c>
      <c r="G3251" s="190" t="s">
        <v>941</v>
      </c>
    </row>
    <row r="3252" spans="1:12">
      <c r="A3252" s="186" t="str">
        <f>B3252&amp;"_"&amp;COUNTIF($B$2:B3252,B3252)</f>
        <v>3828_2</v>
      </c>
      <c r="B3252" s="195">
        <v>3828</v>
      </c>
      <c r="C3252" s="195">
        <v>1</v>
      </c>
      <c r="D3252" s="195">
        <v>540036496</v>
      </c>
      <c r="E3252" s="187" t="s">
        <v>22</v>
      </c>
      <c r="F3252" s="189">
        <v>8</v>
      </c>
      <c r="G3252" s="190" t="s">
        <v>942</v>
      </c>
      <c r="H3252" s="195">
        <v>4</v>
      </c>
      <c r="J3252" s="191">
        <v>40708</v>
      </c>
      <c r="K3252" s="195" t="s">
        <v>27</v>
      </c>
    </row>
    <row r="3253" spans="1:12">
      <c r="A3253" s="186" t="str">
        <f>B3253&amp;"_"&amp;COUNTIF($B$2:B3253,B3253)</f>
        <v>3829_1</v>
      </c>
      <c r="B3253" s="195">
        <v>3829</v>
      </c>
      <c r="C3253" s="195">
        <v>1</v>
      </c>
      <c r="D3253" s="195" t="s">
        <v>1394</v>
      </c>
      <c r="E3253" s="195" t="s">
        <v>67</v>
      </c>
      <c r="F3253" s="189">
        <v>48</v>
      </c>
      <c r="G3253" s="197" t="s">
        <v>68</v>
      </c>
      <c r="H3253" s="195">
        <v>1</v>
      </c>
      <c r="J3253" s="191">
        <v>40708</v>
      </c>
      <c r="K3253" s="195" t="s">
        <v>27</v>
      </c>
    </row>
    <row r="3254" spans="1:12">
      <c r="A3254" s="186" t="str">
        <f>B3254&amp;"_"&amp;COUNTIF($B$2:B3254,B3254)</f>
        <v>3830_1</v>
      </c>
      <c r="B3254" s="195">
        <v>3830</v>
      </c>
      <c r="C3254" s="195">
        <v>1</v>
      </c>
      <c r="D3254" s="195" t="s">
        <v>1335</v>
      </c>
      <c r="E3254" s="187" t="s">
        <v>64</v>
      </c>
      <c r="F3254" s="189">
        <v>48</v>
      </c>
      <c r="G3254" s="190" t="s">
        <v>65</v>
      </c>
      <c r="J3254" s="191">
        <v>40708</v>
      </c>
      <c r="K3254" s="195" t="s">
        <v>27</v>
      </c>
    </row>
    <row r="3255" spans="1:12">
      <c r="A3255" s="186" t="str">
        <f>B3255&amp;"_"&amp;COUNTIF($B$2:B3255,B3255)</f>
        <v>3830_2</v>
      </c>
      <c r="B3255" s="195">
        <v>3830</v>
      </c>
      <c r="C3255" s="195">
        <v>1</v>
      </c>
      <c r="D3255" s="195" t="s">
        <v>1335</v>
      </c>
      <c r="E3255" s="187" t="s">
        <v>62</v>
      </c>
      <c r="F3255" s="189">
        <v>164</v>
      </c>
      <c r="G3255" s="190" t="s">
        <v>63</v>
      </c>
      <c r="H3255" s="195">
        <v>2</v>
      </c>
      <c r="J3255" s="191">
        <v>40708</v>
      </c>
      <c r="K3255" s="195" t="s">
        <v>27</v>
      </c>
    </row>
    <row r="3256" spans="1:12">
      <c r="A3256" s="186" t="str">
        <f>B3256&amp;"_"&amp;COUNTIF($B$2:B3256,B3256)</f>
        <v>3831_1</v>
      </c>
      <c r="B3256" s="195">
        <v>3831</v>
      </c>
      <c r="C3256" s="195">
        <v>5</v>
      </c>
      <c r="D3256" s="195" t="s">
        <v>1389</v>
      </c>
      <c r="E3256" s="195">
        <v>500032754</v>
      </c>
      <c r="F3256" s="189">
        <v>3</v>
      </c>
      <c r="G3256" s="197" t="s">
        <v>841</v>
      </c>
      <c r="H3256" s="195">
        <v>1</v>
      </c>
      <c r="I3256" s="200">
        <v>3150</v>
      </c>
      <c r="J3256" s="191" t="s">
        <v>1395</v>
      </c>
      <c r="K3256" s="195" t="s">
        <v>845</v>
      </c>
      <c r="L3256" s="195" t="s">
        <v>74</v>
      </c>
    </row>
    <row r="3257" spans="1:12">
      <c r="A3257" s="186" t="str">
        <f>B3257&amp;"_"&amp;COUNTIF($B$2:B3257,B3257)</f>
        <v>3832_1</v>
      </c>
      <c r="B3257" s="195">
        <v>3832</v>
      </c>
      <c r="F3257" s="189">
        <v>9</v>
      </c>
      <c r="G3257" s="197" t="s">
        <v>359</v>
      </c>
      <c r="I3257" s="200"/>
    </row>
    <row r="3258" spans="1:12">
      <c r="A3258" s="186" t="str">
        <f>B3258&amp;"_"&amp;COUNTIF($B$2:B3258,B3258)</f>
        <v>3832_2</v>
      </c>
      <c r="B3258" s="195">
        <v>3832</v>
      </c>
      <c r="C3258" s="195">
        <v>7</v>
      </c>
      <c r="F3258" s="189">
        <v>2</v>
      </c>
      <c r="G3258" s="197" t="s">
        <v>358</v>
      </c>
      <c r="H3258" s="195">
        <v>1</v>
      </c>
      <c r="I3258" s="200"/>
      <c r="J3258" s="191">
        <v>40708</v>
      </c>
      <c r="K3258" s="195" t="s">
        <v>33</v>
      </c>
      <c r="L3258" s="195" t="s">
        <v>74</v>
      </c>
    </row>
    <row r="3259" spans="1:12">
      <c r="A3259" s="186" t="str">
        <f>B3259&amp;"_"&amp;COUNTIF($B$2:B3259,B3259)</f>
        <v>3833_1</v>
      </c>
      <c r="B3259" s="195">
        <v>3833</v>
      </c>
      <c r="C3259" s="195">
        <v>5</v>
      </c>
      <c r="D3259" s="195" t="s">
        <v>1396</v>
      </c>
      <c r="E3259" s="195">
        <v>500032754</v>
      </c>
      <c r="F3259" s="189">
        <v>6</v>
      </c>
      <c r="G3259" s="197" t="s">
        <v>841</v>
      </c>
      <c r="H3259" s="195">
        <v>2</v>
      </c>
      <c r="I3259" s="200">
        <v>6300</v>
      </c>
      <c r="J3259" s="191" t="s">
        <v>1397</v>
      </c>
      <c r="K3259" s="195" t="s">
        <v>845</v>
      </c>
      <c r="L3259" s="195" t="s">
        <v>74</v>
      </c>
    </row>
    <row r="3260" spans="1:12">
      <c r="A3260" s="186" t="str">
        <f>B3260&amp;"_"&amp;COUNTIF($B$2:B3260,B3260)</f>
        <v>3834_1</v>
      </c>
      <c r="B3260" s="195">
        <v>3834</v>
      </c>
      <c r="E3260" s="187" t="s">
        <v>39</v>
      </c>
      <c r="F3260" s="189">
        <v>4</v>
      </c>
      <c r="G3260" s="190" t="s">
        <v>939</v>
      </c>
    </row>
    <row r="3261" spans="1:12">
      <c r="A3261" s="186" t="str">
        <f>B3261&amp;"_"&amp;COUNTIF($B$2:B3261,B3261)</f>
        <v>3834_2</v>
      </c>
      <c r="B3261" s="195">
        <v>3834</v>
      </c>
      <c r="E3261" s="187" t="s">
        <v>41</v>
      </c>
      <c r="F3261" s="189">
        <v>4</v>
      </c>
      <c r="G3261" s="190" t="s">
        <v>940</v>
      </c>
    </row>
    <row r="3262" spans="1:12">
      <c r="A3262" s="186" t="str">
        <f>B3262&amp;"_"&amp;COUNTIF($B$2:B3262,B3262)</f>
        <v>3834_3</v>
      </c>
      <c r="B3262" s="195">
        <v>3834</v>
      </c>
      <c r="E3262" s="187" t="s">
        <v>19</v>
      </c>
      <c r="F3262" s="189">
        <v>8</v>
      </c>
      <c r="G3262" s="190" t="s">
        <v>941</v>
      </c>
    </row>
    <row r="3263" spans="1:12">
      <c r="A3263" s="186" t="str">
        <f>B3263&amp;"_"&amp;COUNTIF($B$2:B3263,B3263)</f>
        <v>3834_4</v>
      </c>
      <c r="B3263" s="195">
        <v>3834</v>
      </c>
      <c r="C3263" s="195">
        <v>1</v>
      </c>
      <c r="D3263" s="195">
        <v>540036496</v>
      </c>
      <c r="E3263" s="187" t="s">
        <v>22</v>
      </c>
      <c r="F3263" s="189">
        <v>8</v>
      </c>
      <c r="G3263" s="190" t="s">
        <v>942</v>
      </c>
      <c r="H3263" s="195">
        <v>6</v>
      </c>
      <c r="J3263" s="191">
        <v>40715</v>
      </c>
      <c r="K3263" s="195" t="s">
        <v>27</v>
      </c>
    </row>
    <row r="3264" spans="1:12">
      <c r="A3264" s="186" t="str">
        <f>B3264&amp;"_"&amp;COUNTIF($B$2:B3264,B3264)</f>
        <v>3835_1</v>
      </c>
      <c r="B3264" s="195">
        <v>3835</v>
      </c>
      <c r="E3264" s="187" t="s">
        <v>62</v>
      </c>
      <c r="F3264" s="189">
        <v>328</v>
      </c>
      <c r="G3264" s="190" t="s">
        <v>63</v>
      </c>
    </row>
    <row r="3265" spans="1:12">
      <c r="A3265" s="186" t="str">
        <f>B3265&amp;"_"&amp;COUNTIF($B$2:B3265,B3265)</f>
        <v>3835_2</v>
      </c>
      <c r="B3265" s="195">
        <v>3835</v>
      </c>
      <c r="C3265" s="195">
        <v>1</v>
      </c>
      <c r="D3265" s="195" t="s">
        <v>1335</v>
      </c>
      <c r="E3265" s="187" t="s">
        <v>64</v>
      </c>
      <c r="F3265" s="189">
        <v>18</v>
      </c>
      <c r="G3265" s="190" t="s">
        <v>65</v>
      </c>
      <c r="H3265" s="195">
        <v>3</v>
      </c>
      <c r="J3265" s="191">
        <v>40715</v>
      </c>
      <c r="K3265" s="195" t="s">
        <v>27</v>
      </c>
    </row>
    <row r="3266" spans="1:12">
      <c r="A3266" s="186" t="str">
        <f>B3266&amp;"_"&amp;COUNTIF($B$2:B3266,B3266)</f>
        <v>3836_1</v>
      </c>
      <c r="B3266" s="195">
        <v>3836</v>
      </c>
      <c r="F3266" s="189">
        <v>9</v>
      </c>
      <c r="G3266" s="197" t="s">
        <v>359</v>
      </c>
      <c r="I3266" s="200"/>
    </row>
    <row r="3267" spans="1:12">
      <c r="A3267" s="186" t="str">
        <f>B3267&amp;"_"&amp;COUNTIF($B$2:B3267,B3267)</f>
        <v>3836_2</v>
      </c>
      <c r="B3267" s="195">
        <v>3836</v>
      </c>
      <c r="C3267" s="195">
        <v>7</v>
      </c>
      <c r="F3267" s="189">
        <v>0</v>
      </c>
      <c r="G3267" s="197" t="s">
        <v>358</v>
      </c>
      <c r="H3267" s="195">
        <v>1</v>
      </c>
      <c r="I3267" s="200"/>
      <c r="J3267" s="191">
        <v>40716</v>
      </c>
      <c r="K3267" s="195" t="s">
        <v>33</v>
      </c>
      <c r="L3267" s="195" t="s">
        <v>74</v>
      </c>
    </row>
    <row r="3268" spans="1:12">
      <c r="A3268" s="186" t="str">
        <f>B3268&amp;"_"&amp;COUNTIF($B$2:B3268,B3268)</f>
        <v>3837_1</v>
      </c>
      <c r="B3268" s="195">
        <v>3837</v>
      </c>
      <c r="C3268" s="195">
        <v>1</v>
      </c>
      <c r="D3268" s="195" t="s">
        <v>1335</v>
      </c>
      <c r="E3268" s="187" t="s">
        <v>64</v>
      </c>
      <c r="F3268" s="189">
        <v>23</v>
      </c>
      <c r="G3268" s="190" t="s">
        <v>65</v>
      </c>
      <c r="H3268" s="195">
        <v>1</v>
      </c>
      <c r="J3268" s="191">
        <v>40716</v>
      </c>
      <c r="K3268" s="195" t="s">
        <v>27</v>
      </c>
    </row>
    <row r="3269" spans="1:12">
      <c r="A3269" s="186" t="str">
        <f>B3269&amp;"_"&amp;COUNTIF($B$2:B3269,B3269)</f>
        <v>3838_1</v>
      </c>
      <c r="B3269" s="195">
        <v>3838</v>
      </c>
      <c r="F3269" s="189">
        <v>10</v>
      </c>
      <c r="G3269" s="197" t="s">
        <v>359</v>
      </c>
      <c r="I3269" s="200"/>
    </row>
    <row r="3270" spans="1:12">
      <c r="A3270" s="186" t="str">
        <f>B3270&amp;"_"&amp;COUNTIF($B$2:B3270,B3270)</f>
        <v>3838_2</v>
      </c>
      <c r="B3270" s="195">
        <v>3838</v>
      </c>
      <c r="C3270" s="195">
        <v>7</v>
      </c>
      <c r="F3270" s="189">
        <v>1</v>
      </c>
      <c r="G3270" s="197" t="s">
        <v>358</v>
      </c>
      <c r="H3270" s="195">
        <v>1</v>
      </c>
      <c r="I3270" s="200"/>
      <c r="J3270" s="191">
        <v>40717</v>
      </c>
      <c r="K3270" s="195" t="s">
        <v>33</v>
      </c>
      <c r="L3270" s="195" t="s">
        <v>74</v>
      </c>
    </row>
    <row r="3271" spans="1:12">
      <c r="A3271" s="186" t="str">
        <f>B3271&amp;"_"&amp;COUNTIF($B$2:B3271,B3271)</f>
        <v>3839_1</v>
      </c>
      <c r="B3271" s="195">
        <v>3839</v>
      </c>
      <c r="C3271" s="195">
        <v>3</v>
      </c>
      <c r="D3271" s="195">
        <v>340082346</v>
      </c>
      <c r="F3271" s="189">
        <v>6</v>
      </c>
      <c r="G3271" s="197" t="s">
        <v>1398</v>
      </c>
      <c r="H3271" s="195">
        <v>2</v>
      </c>
      <c r="I3271" s="195">
        <v>10500</v>
      </c>
      <c r="J3271" s="191">
        <v>40721</v>
      </c>
      <c r="K3271" s="195" t="s">
        <v>73</v>
      </c>
    </row>
    <row r="3272" spans="1:12">
      <c r="A3272" s="186" t="str">
        <f>B3272&amp;"_"&amp;COUNTIF($B$2:B3272,B3272)</f>
        <v>3840_1</v>
      </c>
      <c r="B3272" s="195">
        <v>3840</v>
      </c>
      <c r="C3272" s="195">
        <v>2</v>
      </c>
      <c r="D3272" s="195">
        <v>340076228</v>
      </c>
      <c r="F3272" s="189">
        <v>16</v>
      </c>
      <c r="G3272" s="197" t="s">
        <v>1342</v>
      </c>
      <c r="H3272" s="195">
        <v>5</v>
      </c>
      <c r="J3272" s="191">
        <v>40721</v>
      </c>
      <c r="K3272" s="195" t="s">
        <v>27</v>
      </c>
    </row>
    <row r="3273" spans="1:12">
      <c r="A3273" s="186" t="str">
        <f>B3273&amp;"_"&amp;COUNTIF($B$2:B3273,B3273)</f>
        <v>3841_1</v>
      </c>
      <c r="B3273" s="195">
        <v>3841</v>
      </c>
      <c r="C3273" s="195">
        <v>2</v>
      </c>
      <c r="D3273" s="195">
        <v>340081325</v>
      </c>
      <c r="F3273" s="189">
        <v>3</v>
      </c>
      <c r="G3273" s="197" t="s">
        <v>108</v>
      </c>
      <c r="H3273" s="195">
        <v>4</v>
      </c>
      <c r="I3273" s="200">
        <v>10560</v>
      </c>
      <c r="J3273" s="191">
        <v>40721</v>
      </c>
      <c r="K3273" s="195" t="s">
        <v>27</v>
      </c>
    </row>
    <row r="3274" spans="1:12">
      <c r="A3274" s="186" t="str">
        <f>B3274&amp;"_"&amp;COUNTIF($B$2:B3274,B3274)</f>
        <v>3842_1</v>
      </c>
      <c r="B3274" s="195">
        <v>3842</v>
      </c>
      <c r="C3274" s="195">
        <v>5</v>
      </c>
      <c r="D3274" s="195" t="s">
        <v>1396</v>
      </c>
      <c r="E3274" s="195">
        <v>500032754</v>
      </c>
      <c r="F3274" s="189">
        <v>3</v>
      </c>
      <c r="G3274" s="197" t="s">
        <v>841</v>
      </c>
      <c r="H3274" s="195">
        <v>1</v>
      </c>
      <c r="I3274" s="200">
        <v>3150</v>
      </c>
      <c r="J3274" s="191" t="s">
        <v>1399</v>
      </c>
      <c r="K3274" s="195" t="s">
        <v>845</v>
      </c>
      <c r="L3274" s="195" t="s">
        <v>74</v>
      </c>
    </row>
    <row r="3275" spans="1:12">
      <c r="A3275" s="186" t="str">
        <f>B3275&amp;"_"&amp;COUNTIF($B$2:B3275,B3275)</f>
        <v>3843_1</v>
      </c>
      <c r="B3275" s="195">
        <v>3843</v>
      </c>
      <c r="F3275" s="189">
        <v>11</v>
      </c>
      <c r="G3275" s="197" t="s">
        <v>359</v>
      </c>
      <c r="I3275" s="200"/>
    </row>
    <row r="3276" spans="1:12">
      <c r="A3276" s="186" t="str">
        <f>B3276&amp;"_"&amp;COUNTIF($B$2:B3276,B3276)</f>
        <v>3843_2</v>
      </c>
      <c r="B3276" s="195">
        <v>3843</v>
      </c>
      <c r="C3276" s="195">
        <v>7</v>
      </c>
      <c r="F3276" s="189">
        <v>0</v>
      </c>
      <c r="G3276" s="197" t="s">
        <v>358</v>
      </c>
      <c r="H3276" s="195">
        <v>1</v>
      </c>
      <c r="I3276" s="200"/>
      <c r="J3276" s="191">
        <v>40722</v>
      </c>
      <c r="K3276" s="195" t="s">
        <v>33</v>
      </c>
      <c r="L3276" s="195" t="s">
        <v>74</v>
      </c>
    </row>
    <row r="3277" spans="1:12">
      <c r="A3277" s="186" t="str">
        <f>B3277&amp;"_"&amp;COUNTIF($B$2:B3277,B3277)</f>
        <v>3844_1</v>
      </c>
      <c r="B3277" s="195">
        <v>3844</v>
      </c>
      <c r="C3277" s="195">
        <v>1</v>
      </c>
      <c r="D3277" s="195" t="s">
        <v>1335</v>
      </c>
      <c r="E3277" s="187" t="s">
        <v>64</v>
      </c>
      <c r="F3277" s="189">
        <v>55</v>
      </c>
      <c r="G3277" s="190" t="s">
        <v>65</v>
      </c>
      <c r="H3277" s="195">
        <v>1</v>
      </c>
      <c r="J3277" s="191">
        <v>40722</v>
      </c>
      <c r="K3277" s="195" t="s">
        <v>27</v>
      </c>
    </row>
    <row r="3278" spans="1:12">
      <c r="A3278" s="186" t="str">
        <f>B3278&amp;"_"&amp;COUNTIF($B$2:B3278,B3278)</f>
        <v>3845_1</v>
      </c>
      <c r="B3278" s="195">
        <v>3845</v>
      </c>
      <c r="C3278" s="195">
        <v>1</v>
      </c>
      <c r="D3278" s="195" t="s">
        <v>1400</v>
      </c>
      <c r="E3278" s="195" t="s">
        <v>67</v>
      </c>
      <c r="F3278" s="189">
        <v>48</v>
      </c>
      <c r="G3278" s="197" t="s">
        <v>68</v>
      </c>
      <c r="H3278" s="195">
        <v>1</v>
      </c>
      <c r="J3278" s="191">
        <v>40722</v>
      </c>
      <c r="K3278" s="195" t="s">
        <v>27</v>
      </c>
    </row>
    <row r="3279" spans="1:12">
      <c r="A3279" s="186" t="str">
        <f>B3279&amp;"_"&amp;COUNTIF($B$2:B3279,B3279)</f>
        <v>3846_1</v>
      </c>
      <c r="B3279" s="195">
        <v>3846</v>
      </c>
      <c r="C3279" s="195">
        <v>1</v>
      </c>
      <c r="D3279" s="195" t="s">
        <v>1401</v>
      </c>
      <c r="E3279" s="195" t="s">
        <v>67</v>
      </c>
      <c r="F3279" s="189">
        <v>48</v>
      </c>
      <c r="G3279" s="197" t="s">
        <v>68</v>
      </c>
      <c r="H3279" s="195">
        <v>1</v>
      </c>
      <c r="J3279" s="191">
        <v>40722</v>
      </c>
      <c r="K3279" s="195" t="s">
        <v>27</v>
      </c>
    </row>
    <row r="3280" spans="1:12">
      <c r="A3280" s="186" t="str">
        <f>B3280&amp;"_"&amp;COUNTIF($B$2:B3280,B3280)</f>
        <v>3847_1</v>
      </c>
      <c r="B3280" s="195">
        <v>3847</v>
      </c>
      <c r="E3280" s="187" t="s">
        <v>39</v>
      </c>
      <c r="F3280" s="189">
        <v>2</v>
      </c>
      <c r="G3280" s="190" t="s">
        <v>939</v>
      </c>
    </row>
    <row r="3281" spans="1:12">
      <c r="A3281" s="186" t="str">
        <f>B3281&amp;"_"&amp;COUNTIF($B$2:B3281,B3281)</f>
        <v>3847_2</v>
      </c>
      <c r="B3281" s="195">
        <v>3847</v>
      </c>
      <c r="E3281" s="187" t="s">
        <v>41</v>
      </c>
      <c r="F3281" s="189">
        <v>2</v>
      </c>
      <c r="G3281" s="190" t="s">
        <v>940</v>
      </c>
    </row>
    <row r="3282" spans="1:12">
      <c r="A3282" s="186" t="str">
        <f>B3282&amp;"_"&amp;COUNTIF($B$2:B3282,B3282)</f>
        <v>3847_3</v>
      </c>
      <c r="B3282" s="195">
        <v>3847</v>
      </c>
      <c r="E3282" s="187" t="s">
        <v>19</v>
      </c>
      <c r="F3282" s="189">
        <v>10</v>
      </c>
      <c r="G3282" s="190" t="s">
        <v>941</v>
      </c>
    </row>
    <row r="3283" spans="1:12">
      <c r="A3283" s="186" t="str">
        <f>B3283&amp;"_"&amp;COUNTIF($B$2:B3283,B3283)</f>
        <v>3847_4</v>
      </c>
      <c r="B3283" s="195">
        <v>3847</v>
      </c>
      <c r="C3283" s="195">
        <v>1</v>
      </c>
      <c r="D3283" s="195">
        <v>540036496</v>
      </c>
      <c r="E3283" s="187" t="s">
        <v>22</v>
      </c>
      <c r="F3283" s="189">
        <v>10</v>
      </c>
      <c r="G3283" s="190" t="s">
        <v>942</v>
      </c>
      <c r="H3283" s="195">
        <v>6</v>
      </c>
      <c r="J3283" s="191">
        <v>40723</v>
      </c>
      <c r="K3283" s="195" t="s">
        <v>27</v>
      </c>
    </row>
    <row r="3284" spans="1:12">
      <c r="A3284" s="186" t="str">
        <f>B3284&amp;"_"&amp;COUNTIF($B$2:B3284,B3284)</f>
        <v>3848_1</v>
      </c>
      <c r="B3284" s="195">
        <v>3848</v>
      </c>
      <c r="C3284" s="195">
        <v>1</v>
      </c>
      <c r="D3284" s="195">
        <v>540034384</v>
      </c>
      <c r="F3284" s="189">
        <v>46</v>
      </c>
      <c r="G3284" s="197" t="s">
        <v>662</v>
      </c>
      <c r="H3284" s="195">
        <v>1</v>
      </c>
      <c r="J3284" s="191">
        <v>40723</v>
      </c>
      <c r="K3284" s="195" t="s">
        <v>27</v>
      </c>
    </row>
    <row r="3285" spans="1:12">
      <c r="A3285" s="186" t="str">
        <f>B3285&amp;"_"&amp;COUNTIF($B$2:B3285,B3285)</f>
        <v>3849_1</v>
      </c>
      <c r="B3285" s="195">
        <v>3849</v>
      </c>
      <c r="C3285" s="195">
        <v>1</v>
      </c>
      <c r="D3285" s="195" t="s">
        <v>1401</v>
      </c>
      <c r="E3285" s="195" t="s">
        <v>67</v>
      </c>
      <c r="F3285" s="189">
        <v>48</v>
      </c>
      <c r="G3285" s="197" t="s">
        <v>68</v>
      </c>
      <c r="H3285" s="195">
        <v>1</v>
      </c>
      <c r="J3285" s="191">
        <v>40724</v>
      </c>
      <c r="K3285" s="195" t="s">
        <v>27</v>
      </c>
    </row>
    <row r="3286" spans="1:12">
      <c r="A3286" s="186" t="str">
        <f>B3286&amp;"_"&amp;COUNTIF($B$2:B3286,B3286)</f>
        <v>3850_1</v>
      </c>
      <c r="B3286" s="195">
        <v>3850</v>
      </c>
      <c r="C3286" s="195">
        <v>3</v>
      </c>
      <c r="D3286" s="195" t="s">
        <v>1402</v>
      </c>
      <c r="E3286" s="195" t="s">
        <v>71</v>
      </c>
      <c r="F3286" s="189">
        <v>300</v>
      </c>
      <c r="G3286" s="197" t="s">
        <v>72</v>
      </c>
      <c r="H3286" s="195">
        <v>1</v>
      </c>
      <c r="I3286" s="195">
        <v>2400</v>
      </c>
      <c r="J3286" s="191">
        <v>40724</v>
      </c>
      <c r="K3286" s="195" t="s">
        <v>73</v>
      </c>
      <c r="L3286" s="195" t="s">
        <v>74</v>
      </c>
    </row>
    <row r="3287" spans="1:12">
      <c r="A3287" s="186" t="str">
        <f>B3287&amp;"_"&amp;COUNTIF($B$2:B3287,B3287)</f>
        <v>3851_1</v>
      </c>
      <c r="B3287" s="195">
        <v>3851</v>
      </c>
      <c r="F3287" s="189">
        <v>0</v>
      </c>
      <c r="G3287" s="197" t="s">
        <v>866</v>
      </c>
    </row>
    <row r="3288" spans="1:12">
      <c r="A3288" s="186" t="str">
        <f>B3288&amp;"_"&amp;COUNTIF($B$2:B3288,B3288)</f>
        <v>3851_2</v>
      </c>
      <c r="B3288" s="195">
        <v>3851</v>
      </c>
      <c r="C3288" s="195">
        <v>26</v>
      </c>
      <c r="D3288" s="195" t="s">
        <v>863</v>
      </c>
      <c r="F3288" s="189">
        <v>15</v>
      </c>
      <c r="G3288" s="197" t="s">
        <v>867</v>
      </c>
      <c r="J3288" s="191">
        <v>40724</v>
      </c>
      <c r="K3288" s="195" t="s">
        <v>27</v>
      </c>
    </row>
    <row r="3289" spans="1:12">
      <c r="A3289" s="186" t="str">
        <f>B3289&amp;"_"&amp;COUNTIF($B$2:B3289,B3289)</f>
        <v>3852_1</v>
      </c>
      <c r="B3289" s="195">
        <v>3852</v>
      </c>
      <c r="F3289" s="189">
        <v>1</v>
      </c>
      <c r="G3289" s="197" t="s">
        <v>1403</v>
      </c>
    </row>
    <row r="3290" spans="1:12">
      <c r="A3290" s="186" t="str">
        <f>B3290&amp;"_"&amp;COUNTIF($B$2:B3290,B3290)</f>
        <v>3852_2</v>
      </c>
      <c r="B3290" s="195">
        <v>3852</v>
      </c>
      <c r="C3290" s="195">
        <v>26</v>
      </c>
      <c r="D3290" s="195">
        <v>17516</v>
      </c>
      <c r="F3290" s="189">
        <v>1</v>
      </c>
      <c r="G3290" s="197" t="s">
        <v>1404</v>
      </c>
      <c r="J3290" s="191">
        <v>40724</v>
      </c>
      <c r="K3290" s="195" t="s">
        <v>27</v>
      </c>
    </row>
    <row r="3291" spans="1:12">
      <c r="A3291" s="186" t="str">
        <f>B3291&amp;"_"&amp;COUNTIF($B$2:B3291,B3291)</f>
        <v>3853_1</v>
      </c>
      <c r="B3291" s="195">
        <v>3853</v>
      </c>
      <c r="C3291" s="195">
        <v>2</v>
      </c>
      <c r="D3291" s="195">
        <v>340080665</v>
      </c>
      <c r="F3291" s="189">
        <v>1</v>
      </c>
      <c r="G3291" s="197" t="s">
        <v>1405</v>
      </c>
      <c r="H3291" s="195">
        <v>1</v>
      </c>
      <c r="J3291" s="191">
        <v>40729</v>
      </c>
      <c r="K3291" s="195" t="s">
        <v>27</v>
      </c>
    </row>
    <row r="3292" spans="1:12">
      <c r="A3292" s="186" t="str">
        <f>B3292&amp;"_"&amp;COUNTIF($B$2:B3292,B3292)</f>
        <v>3854_1</v>
      </c>
      <c r="B3292" s="195">
        <v>3854</v>
      </c>
      <c r="C3292" s="195">
        <v>1</v>
      </c>
      <c r="D3292" s="195" t="s">
        <v>1406</v>
      </c>
      <c r="F3292" s="189">
        <v>1</v>
      </c>
      <c r="G3292" s="197" t="s">
        <v>1407</v>
      </c>
      <c r="H3292" s="195">
        <v>1</v>
      </c>
      <c r="J3292" s="191">
        <v>40729</v>
      </c>
      <c r="K3292" s="195" t="s">
        <v>1408</v>
      </c>
      <c r="L3292" s="195" t="s">
        <v>74</v>
      </c>
    </row>
    <row r="3293" spans="1:12">
      <c r="A3293" s="186" t="str">
        <f>B3293&amp;"_"&amp;COUNTIF($B$2:B3293,B3293)</f>
        <v>3855_1</v>
      </c>
      <c r="B3293" s="195">
        <v>3855</v>
      </c>
      <c r="C3293" s="195">
        <v>2</v>
      </c>
      <c r="D3293" s="195" t="s">
        <v>1320</v>
      </c>
      <c r="F3293" s="189">
        <v>2</v>
      </c>
      <c r="G3293" s="197" t="s">
        <v>1409</v>
      </c>
      <c r="H3293" s="195">
        <v>1</v>
      </c>
      <c r="J3293" s="191">
        <v>40729</v>
      </c>
      <c r="K3293" s="195" t="s">
        <v>27</v>
      </c>
    </row>
    <row r="3294" spans="1:12">
      <c r="A3294" s="186" t="str">
        <f>B3294&amp;"_"&amp;COUNTIF($B$2:B3294,B3294)</f>
        <v>3856_1</v>
      </c>
      <c r="B3294" s="195">
        <v>3856</v>
      </c>
      <c r="F3294" s="189">
        <v>4</v>
      </c>
      <c r="G3294" s="197" t="s">
        <v>359</v>
      </c>
      <c r="I3294" s="200"/>
    </row>
    <row r="3295" spans="1:12">
      <c r="A3295" s="186" t="str">
        <f>B3295&amp;"_"&amp;COUNTIF($B$2:B3295,B3295)</f>
        <v>3856_2</v>
      </c>
      <c r="B3295" s="195">
        <v>3856</v>
      </c>
      <c r="C3295" s="195">
        <v>7</v>
      </c>
      <c r="F3295" s="189">
        <v>3</v>
      </c>
      <c r="G3295" s="197" t="s">
        <v>358</v>
      </c>
      <c r="H3295" s="195">
        <v>1</v>
      </c>
      <c r="I3295" s="200"/>
      <c r="J3295" s="191">
        <v>40729</v>
      </c>
      <c r="K3295" s="195" t="s">
        <v>33</v>
      </c>
      <c r="L3295" s="195" t="s">
        <v>74</v>
      </c>
    </row>
    <row r="3296" spans="1:12">
      <c r="A3296" s="186" t="str">
        <f>B3296&amp;"_"&amp;COUNTIF($B$2:B3296,B3296)</f>
        <v>3857_1</v>
      </c>
      <c r="B3296" s="195">
        <v>3857</v>
      </c>
      <c r="E3296" s="187" t="s">
        <v>39</v>
      </c>
      <c r="F3296" s="189">
        <v>4</v>
      </c>
      <c r="G3296" s="190" t="s">
        <v>939</v>
      </c>
    </row>
    <row r="3297" spans="1:12">
      <c r="A3297" s="186" t="str">
        <f>B3297&amp;"_"&amp;COUNTIF($B$2:B3297,B3297)</f>
        <v>3857_2</v>
      </c>
      <c r="B3297" s="195">
        <v>3857</v>
      </c>
      <c r="E3297" s="187" t="s">
        <v>41</v>
      </c>
      <c r="F3297" s="189">
        <v>4</v>
      </c>
      <c r="G3297" s="190" t="s">
        <v>940</v>
      </c>
    </row>
    <row r="3298" spans="1:12">
      <c r="A3298" s="186" t="str">
        <f>B3298&amp;"_"&amp;COUNTIF($B$2:B3298,B3298)</f>
        <v>3857_3</v>
      </c>
      <c r="B3298" s="195">
        <v>3857</v>
      </c>
      <c r="E3298" s="187" t="s">
        <v>19</v>
      </c>
      <c r="F3298" s="189">
        <v>2</v>
      </c>
      <c r="G3298" s="190" t="s">
        <v>941</v>
      </c>
    </row>
    <row r="3299" spans="1:12">
      <c r="A3299" s="186" t="str">
        <f>B3299&amp;"_"&amp;COUNTIF($B$2:B3299,B3299)</f>
        <v>3857_4</v>
      </c>
      <c r="B3299" s="195">
        <v>3857</v>
      </c>
      <c r="C3299" s="195">
        <v>1</v>
      </c>
      <c r="D3299" s="195">
        <v>540036496</v>
      </c>
      <c r="E3299" s="187" t="s">
        <v>22</v>
      </c>
      <c r="F3299" s="189">
        <v>2</v>
      </c>
      <c r="G3299" s="190" t="s">
        <v>942</v>
      </c>
      <c r="H3299" s="195">
        <v>3</v>
      </c>
      <c r="J3299" s="191">
        <v>40729</v>
      </c>
      <c r="K3299" s="195" t="s">
        <v>27</v>
      </c>
    </row>
    <row r="3300" spans="1:12">
      <c r="A3300" s="186" t="str">
        <f>B3300&amp;"_"&amp;COUNTIF($B$2:B3300,B3300)</f>
        <v>3858_1</v>
      </c>
      <c r="B3300" s="195">
        <v>3858</v>
      </c>
      <c r="C3300" s="195">
        <v>1</v>
      </c>
      <c r="D3300" s="195" t="s">
        <v>1410</v>
      </c>
      <c r="E3300" s="187" t="s">
        <v>64</v>
      </c>
      <c r="F3300" s="189">
        <v>96</v>
      </c>
      <c r="G3300" s="190" t="s">
        <v>65</v>
      </c>
      <c r="H3300" s="195">
        <v>2</v>
      </c>
      <c r="J3300" s="191">
        <v>40729</v>
      </c>
      <c r="K3300" s="195" t="s">
        <v>27</v>
      </c>
    </row>
    <row r="3301" spans="1:12">
      <c r="A3301" s="186" t="str">
        <f>B3301&amp;"_"&amp;COUNTIF($B$2:B3301,B3301)</f>
        <v>3859_1</v>
      </c>
      <c r="B3301" s="195">
        <v>3859</v>
      </c>
      <c r="C3301" s="195">
        <v>1</v>
      </c>
      <c r="D3301" s="195" t="s">
        <v>1282</v>
      </c>
      <c r="F3301" s="189">
        <v>2</v>
      </c>
      <c r="G3301" s="197" t="s">
        <v>59</v>
      </c>
      <c r="H3301" s="195">
        <v>2</v>
      </c>
      <c r="J3301" s="191">
        <v>40732</v>
      </c>
      <c r="K3301" s="195" t="s">
        <v>27</v>
      </c>
    </row>
    <row r="3302" spans="1:12">
      <c r="A3302" s="186" t="str">
        <f>B3302&amp;"_"&amp;COUNTIF($B$2:B3302,B3302)</f>
        <v>3860_1</v>
      </c>
      <c r="B3302" s="195">
        <v>3860</v>
      </c>
      <c r="C3302" s="195">
        <v>1</v>
      </c>
      <c r="D3302" s="195" t="s">
        <v>1406</v>
      </c>
      <c r="F3302" s="189">
        <v>1</v>
      </c>
      <c r="G3302" s="197" t="s">
        <v>1411</v>
      </c>
      <c r="H3302" s="195">
        <v>1</v>
      </c>
      <c r="J3302" s="191">
        <v>40736</v>
      </c>
      <c r="K3302" s="195" t="s">
        <v>1408</v>
      </c>
      <c r="L3302" s="195" t="s">
        <v>74</v>
      </c>
    </row>
    <row r="3303" spans="1:12">
      <c r="A3303" s="186" t="str">
        <f>B3303&amp;"_"&amp;COUNTIF($B$2:B3303,B3303)</f>
        <v>3861_1</v>
      </c>
      <c r="B3303" s="195">
        <v>3861</v>
      </c>
      <c r="C3303" s="195">
        <v>2</v>
      </c>
      <c r="D3303" s="195">
        <v>340082830</v>
      </c>
      <c r="F3303" s="189">
        <v>3</v>
      </c>
      <c r="G3303" s="197" t="s">
        <v>108</v>
      </c>
      <c r="H3303" s="195">
        <v>4</v>
      </c>
      <c r="I3303" s="200">
        <v>10560</v>
      </c>
      <c r="J3303" s="191">
        <v>40736</v>
      </c>
      <c r="K3303" s="195" t="s">
        <v>27</v>
      </c>
    </row>
    <row r="3304" spans="1:12">
      <c r="A3304" s="186" t="str">
        <f>B3304&amp;"_"&amp;COUNTIF($B$2:B3304,B3304)</f>
        <v>3862_1</v>
      </c>
      <c r="B3304" s="195">
        <v>3862</v>
      </c>
      <c r="E3304" s="187" t="s">
        <v>39</v>
      </c>
      <c r="F3304" s="189">
        <v>8</v>
      </c>
      <c r="G3304" s="190" t="s">
        <v>939</v>
      </c>
    </row>
    <row r="3305" spans="1:12">
      <c r="A3305" s="186" t="str">
        <f>B3305&amp;"_"&amp;COUNTIF($B$2:B3305,B3305)</f>
        <v>3862_2</v>
      </c>
      <c r="B3305" s="195">
        <v>3862</v>
      </c>
      <c r="E3305" s="187" t="s">
        <v>41</v>
      </c>
      <c r="F3305" s="189">
        <v>8</v>
      </c>
      <c r="G3305" s="190" t="s">
        <v>940</v>
      </c>
    </row>
    <row r="3306" spans="1:12">
      <c r="A3306" s="186" t="str">
        <f>B3306&amp;"_"&amp;COUNTIF($B$2:B3306,B3306)</f>
        <v>3862_3</v>
      </c>
      <c r="B3306" s="195">
        <v>3862</v>
      </c>
      <c r="E3306" s="187" t="s">
        <v>19</v>
      </c>
      <c r="F3306" s="189">
        <v>8</v>
      </c>
      <c r="G3306" s="190" t="s">
        <v>941</v>
      </c>
    </row>
    <row r="3307" spans="1:12">
      <c r="A3307" s="186" t="str">
        <f>B3307&amp;"_"&amp;COUNTIF($B$2:B3307,B3307)</f>
        <v>3862_4</v>
      </c>
      <c r="B3307" s="195">
        <v>3862</v>
      </c>
      <c r="C3307" s="195">
        <v>1</v>
      </c>
      <c r="D3307" s="195">
        <v>540036496</v>
      </c>
      <c r="E3307" s="187" t="s">
        <v>22</v>
      </c>
      <c r="F3307" s="189">
        <v>8</v>
      </c>
      <c r="G3307" s="190" t="s">
        <v>942</v>
      </c>
      <c r="H3307" s="195">
        <v>8</v>
      </c>
      <c r="J3307" s="191">
        <v>40736</v>
      </c>
      <c r="K3307" s="195" t="s">
        <v>27</v>
      </c>
    </row>
    <row r="3308" spans="1:12">
      <c r="A3308" s="186" t="str">
        <f>B3308&amp;"_"&amp;COUNTIF($B$2:B3308,B3308)</f>
        <v>3863_1</v>
      </c>
      <c r="B3308" s="195">
        <v>3863</v>
      </c>
      <c r="C3308" s="195">
        <v>1</v>
      </c>
      <c r="D3308" s="195" t="s">
        <v>1401</v>
      </c>
      <c r="E3308" s="195" t="s">
        <v>67</v>
      </c>
      <c r="F3308" s="189">
        <v>96</v>
      </c>
      <c r="G3308" s="197" t="s">
        <v>68</v>
      </c>
      <c r="H3308" s="195">
        <v>2</v>
      </c>
      <c r="J3308" s="191">
        <v>40736</v>
      </c>
      <c r="K3308" s="195" t="s">
        <v>27</v>
      </c>
    </row>
    <row r="3309" spans="1:12">
      <c r="A3309" s="186" t="str">
        <f>B3309&amp;"_"&amp;COUNTIF($B$2:B3309,B3309)</f>
        <v>3864_1</v>
      </c>
      <c r="B3309" s="195">
        <v>3864</v>
      </c>
      <c r="F3309" s="189">
        <v>11</v>
      </c>
      <c r="G3309" s="197" t="s">
        <v>359</v>
      </c>
      <c r="I3309" s="200"/>
    </row>
    <row r="3310" spans="1:12">
      <c r="A3310" s="186" t="str">
        <f>B3310&amp;"_"&amp;COUNTIF($B$2:B3310,B3310)</f>
        <v>3864_2</v>
      </c>
      <c r="B3310" s="195">
        <v>3864</v>
      </c>
      <c r="C3310" s="195">
        <v>7</v>
      </c>
      <c r="F3310" s="189">
        <v>0</v>
      </c>
      <c r="G3310" s="197" t="s">
        <v>358</v>
      </c>
      <c r="H3310" s="195">
        <v>1</v>
      </c>
      <c r="I3310" s="200"/>
      <c r="J3310" s="191">
        <v>40736</v>
      </c>
      <c r="K3310" s="195" t="s">
        <v>33</v>
      </c>
      <c r="L3310" s="195" t="s">
        <v>74</v>
      </c>
    </row>
    <row r="3311" spans="1:12">
      <c r="A3311" s="186" t="str">
        <f>B3311&amp;"_"&amp;COUNTIF($B$2:B3311,B3311)</f>
        <v>3865_1</v>
      </c>
      <c r="B3311" s="195">
        <v>3865</v>
      </c>
      <c r="F3311" s="189">
        <v>100</v>
      </c>
      <c r="G3311" s="197" t="s">
        <v>1186</v>
      </c>
    </row>
    <row r="3312" spans="1:12">
      <c r="A3312" s="186" t="str">
        <f>B3312&amp;"_"&amp;COUNTIF($B$2:B3312,B3312)</f>
        <v>3865_2</v>
      </c>
      <c r="B3312" s="195">
        <v>3865</v>
      </c>
      <c r="C3312" s="195">
        <v>10</v>
      </c>
      <c r="D3312" s="195">
        <v>49233</v>
      </c>
      <c r="F3312" s="189">
        <v>80</v>
      </c>
      <c r="G3312" s="197" t="s">
        <v>1412</v>
      </c>
      <c r="H3312" s="195">
        <v>1</v>
      </c>
      <c r="J3312" s="191">
        <v>40736</v>
      </c>
      <c r="K3312" s="195" t="s">
        <v>33</v>
      </c>
      <c r="L3312" s="195" t="s">
        <v>74</v>
      </c>
    </row>
    <row r="3313" spans="1:13">
      <c r="A3313" s="186" t="str">
        <f>B3313&amp;"_"&amp;COUNTIF($B$2:B3313,B3313)</f>
        <v>3866_1</v>
      </c>
      <c r="B3313" s="195">
        <v>3866</v>
      </c>
      <c r="C3313" s="195">
        <v>5</v>
      </c>
      <c r="D3313" s="195" t="s">
        <v>1396</v>
      </c>
      <c r="E3313" s="195">
        <v>500032754</v>
      </c>
      <c r="F3313" s="189">
        <v>2</v>
      </c>
      <c r="G3313" s="197" t="s">
        <v>841</v>
      </c>
      <c r="H3313" s="195">
        <v>1</v>
      </c>
      <c r="I3313" s="200">
        <v>2100</v>
      </c>
      <c r="J3313" s="191" t="s">
        <v>1413</v>
      </c>
      <c r="K3313" s="195" t="s">
        <v>845</v>
      </c>
      <c r="L3313" s="195" t="s">
        <v>74</v>
      </c>
    </row>
    <row r="3314" spans="1:13">
      <c r="A3314" s="186" t="str">
        <f>B3314&amp;"_"&amp;COUNTIF($B$2:B3314,B3314)</f>
        <v>3867_1</v>
      </c>
      <c r="B3314" s="195">
        <v>3867</v>
      </c>
      <c r="C3314" s="195">
        <v>1</v>
      </c>
      <c r="D3314" s="195" t="s">
        <v>1410</v>
      </c>
      <c r="E3314" s="187" t="s">
        <v>64</v>
      </c>
      <c r="F3314" s="189">
        <v>144</v>
      </c>
      <c r="G3314" s="190" t="s">
        <v>65</v>
      </c>
      <c r="H3314" s="195">
        <v>3</v>
      </c>
      <c r="J3314" s="191">
        <v>40738</v>
      </c>
      <c r="K3314" s="195" t="s">
        <v>27</v>
      </c>
    </row>
    <row r="3315" spans="1:13">
      <c r="A3315" s="186" t="str">
        <f>B3315&amp;"_"&amp;COUNTIF($B$2:B3315,B3315)</f>
        <v>3868_1</v>
      </c>
      <c r="B3315" s="195">
        <v>3868</v>
      </c>
      <c r="C3315" s="195">
        <v>1</v>
      </c>
      <c r="D3315" s="195" t="s">
        <v>1414</v>
      </c>
      <c r="E3315" s="187" t="s">
        <v>62</v>
      </c>
      <c r="F3315" s="189">
        <v>492</v>
      </c>
      <c r="G3315" s="190" t="s">
        <v>63</v>
      </c>
      <c r="H3315" s="195">
        <v>3</v>
      </c>
      <c r="J3315" s="191">
        <v>40738</v>
      </c>
      <c r="K3315" s="195" t="s">
        <v>27</v>
      </c>
    </row>
    <row r="3316" spans="1:13">
      <c r="A3316" s="186" t="str">
        <f>B3316&amp;"_"&amp;COUNTIF($B$2:B3316,B3316)</f>
        <v>3869_1</v>
      </c>
      <c r="B3316" s="195">
        <v>3869</v>
      </c>
      <c r="C3316" s="195">
        <v>1</v>
      </c>
      <c r="D3316" s="195" t="s">
        <v>1415</v>
      </c>
      <c r="E3316" s="195" t="s">
        <v>67</v>
      </c>
      <c r="F3316" s="189">
        <v>48</v>
      </c>
      <c r="G3316" s="197" t="s">
        <v>68</v>
      </c>
      <c r="H3316" s="195">
        <v>1</v>
      </c>
      <c r="J3316" s="191">
        <v>40738</v>
      </c>
      <c r="K3316" s="195" t="s">
        <v>27</v>
      </c>
    </row>
    <row r="3317" spans="1:13">
      <c r="A3317" s="186" t="str">
        <f>B3317&amp;"_"&amp;COUNTIF($B$2:B3317,B3317)</f>
        <v>3870_1</v>
      </c>
      <c r="B3317" s="195">
        <v>3870</v>
      </c>
      <c r="E3317" s="187" t="s">
        <v>39</v>
      </c>
      <c r="F3317" s="189">
        <v>4</v>
      </c>
      <c r="G3317" s="190" t="s">
        <v>939</v>
      </c>
    </row>
    <row r="3318" spans="1:13">
      <c r="A3318" s="186" t="str">
        <f>B3318&amp;"_"&amp;COUNTIF($B$2:B3318,B3318)</f>
        <v>3870_2</v>
      </c>
      <c r="B3318" s="195">
        <v>3870</v>
      </c>
      <c r="E3318" s="187" t="s">
        <v>41</v>
      </c>
      <c r="F3318" s="189">
        <v>4</v>
      </c>
      <c r="G3318" s="190" t="s">
        <v>940</v>
      </c>
    </row>
    <row r="3319" spans="1:13">
      <c r="A3319" s="186" t="str">
        <f>B3319&amp;"_"&amp;COUNTIF($B$2:B3319,B3319)</f>
        <v>3870_3</v>
      </c>
      <c r="B3319" s="195">
        <v>3870</v>
      </c>
      <c r="E3319" s="187" t="s">
        <v>19</v>
      </c>
      <c r="F3319" s="189">
        <v>2</v>
      </c>
      <c r="G3319" s="190" t="s">
        <v>941</v>
      </c>
    </row>
    <row r="3320" spans="1:13">
      <c r="A3320" s="186" t="str">
        <f>B3320&amp;"_"&amp;COUNTIF($B$2:B3320,B3320)</f>
        <v>3870_4</v>
      </c>
      <c r="B3320" s="195">
        <v>3870</v>
      </c>
      <c r="C3320" s="195">
        <v>1</v>
      </c>
      <c r="D3320" s="195">
        <v>540036496</v>
      </c>
      <c r="E3320" s="187" t="s">
        <v>22</v>
      </c>
      <c r="F3320" s="189">
        <v>2</v>
      </c>
      <c r="G3320" s="190" t="s">
        <v>942</v>
      </c>
      <c r="H3320" s="195">
        <v>3</v>
      </c>
      <c r="J3320" s="191">
        <v>40738</v>
      </c>
      <c r="K3320" s="195" t="s">
        <v>27</v>
      </c>
    </row>
    <row r="3321" spans="1:13">
      <c r="A3321" s="186" t="str">
        <f>B3321&amp;"_"&amp;COUNTIF($B$2:B3321,B3321)</f>
        <v>3871_1</v>
      </c>
      <c r="B3321" s="195">
        <v>3871</v>
      </c>
      <c r="C3321" s="195">
        <v>5</v>
      </c>
      <c r="D3321" s="195" t="s">
        <v>1396</v>
      </c>
      <c r="E3321" s="195">
        <v>500032754</v>
      </c>
      <c r="F3321" s="189">
        <v>3</v>
      </c>
      <c r="G3321" s="197" t="s">
        <v>841</v>
      </c>
      <c r="H3321" s="195">
        <v>1</v>
      </c>
      <c r="I3321" s="200">
        <v>3150</v>
      </c>
      <c r="J3321" s="191" t="s">
        <v>1416</v>
      </c>
      <c r="K3321" s="195" t="s">
        <v>845</v>
      </c>
      <c r="L3321" s="195" t="s">
        <v>74</v>
      </c>
    </row>
    <row r="3322" spans="1:13">
      <c r="A3322" s="186" t="str">
        <f>B3322&amp;"_"&amp;COUNTIF($B$2:B3322,B3322)</f>
        <v>3872_1</v>
      </c>
      <c r="B3322" s="195">
        <v>3872</v>
      </c>
      <c r="C3322" s="195">
        <v>3</v>
      </c>
      <c r="D3322" s="195" t="s">
        <v>1417</v>
      </c>
      <c r="E3322" s="195" t="s">
        <v>71</v>
      </c>
      <c r="F3322" s="189">
        <v>300</v>
      </c>
      <c r="G3322" s="197" t="s">
        <v>72</v>
      </c>
      <c r="H3322" s="195">
        <v>1</v>
      </c>
      <c r="I3322" s="195">
        <v>2400</v>
      </c>
      <c r="J3322" s="191">
        <v>40742</v>
      </c>
      <c r="K3322" s="195" t="s">
        <v>73</v>
      </c>
      <c r="L3322" s="195" t="s">
        <v>74</v>
      </c>
    </row>
    <row r="3323" spans="1:13">
      <c r="A3323" s="186" t="str">
        <f>B3323&amp;"_"&amp;COUNTIF($B$2:B3323,B3323)</f>
        <v>3873_1</v>
      </c>
      <c r="B3323" s="195">
        <v>3873</v>
      </c>
      <c r="C3323" s="195">
        <v>2</v>
      </c>
      <c r="D3323" s="195" t="s">
        <v>1418</v>
      </c>
      <c r="F3323" s="189">
        <v>1</v>
      </c>
      <c r="G3323" s="197" t="s">
        <v>1419</v>
      </c>
      <c r="H3323" s="195">
        <v>1</v>
      </c>
      <c r="J3323" s="191">
        <v>40743</v>
      </c>
      <c r="K3323" s="195" t="s">
        <v>27</v>
      </c>
      <c r="M3323" s="192">
        <v>8100</v>
      </c>
    </row>
    <row r="3324" spans="1:13">
      <c r="A3324" s="186" t="str">
        <f>B3324&amp;"_"&amp;COUNTIF($B$2:B3324,B3324)</f>
        <v>3874_1</v>
      </c>
      <c r="B3324" s="195">
        <v>3874</v>
      </c>
      <c r="C3324" s="195">
        <v>39</v>
      </c>
      <c r="D3324" s="195" t="s">
        <v>1420</v>
      </c>
      <c r="F3324" s="189">
        <v>1</v>
      </c>
      <c r="G3324" s="197" t="s">
        <v>1421</v>
      </c>
      <c r="H3324" s="195">
        <v>1</v>
      </c>
      <c r="J3324" s="191">
        <v>40743</v>
      </c>
      <c r="K3324" s="195" t="s">
        <v>27</v>
      </c>
      <c r="M3324" s="192">
        <v>560</v>
      </c>
    </row>
    <row r="3325" spans="1:13">
      <c r="A3325" s="186" t="str">
        <f>B3325&amp;"_"&amp;COUNTIF($B$2:B3325,B3325)</f>
        <v>3875_1</v>
      </c>
      <c r="B3325" s="195">
        <v>3875</v>
      </c>
      <c r="F3325" s="189">
        <v>5</v>
      </c>
      <c r="G3325" s="197" t="s">
        <v>359</v>
      </c>
      <c r="I3325" s="200"/>
    </row>
    <row r="3326" spans="1:13">
      <c r="A3326" s="186" t="str">
        <f>B3326&amp;"_"&amp;COUNTIF($B$2:B3326,B3326)</f>
        <v>3875_2</v>
      </c>
      <c r="B3326" s="195">
        <v>3875</v>
      </c>
      <c r="C3326" s="195">
        <v>7</v>
      </c>
      <c r="F3326" s="189">
        <v>6</v>
      </c>
      <c r="G3326" s="197" t="s">
        <v>358</v>
      </c>
      <c r="H3326" s="195">
        <v>1</v>
      </c>
      <c r="I3326" s="200"/>
      <c r="J3326" s="191">
        <v>40744</v>
      </c>
      <c r="K3326" s="195" t="s">
        <v>33</v>
      </c>
      <c r="L3326" s="195" t="s">
        <v>74</v>
      </c>
    </row>
    <row r="3327" spans="1:13">
      <c r="A3327" s="186" t="str">
        <f>B3327&amp;"_"&amp;COUNTIF($B$2:B3327,B3327)</f>
        <v>3876_1</v>
      </c>
      <c r="B3327" s="195">
        <v>3876</v>
      </c>
      <c r="C3327" s="195">
        <v>5</v>
      </c>
      <c r="D3327" s="195" t="s">
        <v>1422</v>
      </c>
      <c r="E3327" s="195">
        <v>500032754</v>
      </c>
      <c r="F3327" s="189">
        <v>3</v>
      </c>
      <c r="G3327" s="197" t="s">
        <v>841</v>
      </c>
      <c r="H3327" s="195">
        <v>1</v>
      </c>
      <c r="I3327" s="200">
        <v>3150</v>
      </c>
      <c r="J3327" s="191" t="s">
        <v>1423</v>
      </c>
      <c r="K3327" s="195" t="s">
        <v>845</v>
      </c>
      <c r="L3327" s="195" t="s">
        <v>74</v>
      </c>
    </row>
    <row r="3328" spans="1:13">
      <c r="A3328" s="186" t="str">
        <f>B3328&amp;"_"&amp;COUNTIF($B$2:B3328,B3328)</f>
        <v>3877_1</v>
      </c>
      <c r="B3328" s="195">
        <v>3877</v>
      </c>
      <c r="F3328" s="189">
        <v>9</v>
      </c>
      <c r="G3328" s="197" t="s">
        <v>359</v>
      </c>
      <c r="I3328" s="200"/>
    </row>
    <row r="3329" spans="1:12">
      <c r="A3329" s="186" t="str">
        <f>B3329&amp;"_"&amp;COUNTIF($B$2:B3329,B3329)</f>
        <v>3877_2</v>
      </c>
      <c r="B3329" s="195">
        <v>3877</v>
      </c>
      <c r="C3329" s="195">
        <v>7</v>
      </c>
      <c r="F3329" s="189">
        <v>0</v>
      </c>
      <c r="G3329" s="197" t="s">
        <v>358</v>
      </c>
      <c r="H3329" s="195">
        <v>1</v>
      </c>
      <c r="I3329" s="200"/>
      <c r="J3329" s="191">
        <v>40746</v>
      </c>
      <c r="K3329" s="195" t="s">
        <v>33</v>
      </c>
      <c r="L3329" s="195" t="s">
        <v>74</v>
      </c>
    </row>
    <row r="3330" spans="1:12">
      <c r="A3330" s="186" t="str">
        <f>B3330&amp;"_"&amp;COUNTIF($B$2:B3330,B3330)</f>
        <v>3878_1</v>
      </c>
      <c r="B3330" s="195">
        <v>3878</v>
      </c>
      <c r="C3330" s="195">
        <v>5</v>
      </c>
      <c r="D3330" s="195" t="s">
        <v>1422</v>
      </c>
      <c r="E3330" s="195">
        <v>500032754</v>
      </c>
      <c r="F3330" s="189">
        <v>3</v>
      </c>
      <c r="G3330" s="197" t="s">
        <v>841</v>
      </c>
      <c r="H3330" s="195">
        <v>1</v>
      </c>
      <c r="I3330" s="200">
        <v>3150</v>
      </c>
      <c r="J3330" s="191" t="s">
        <v>1424</v>
      </c>
      <c r="K3330" s="195" t="s">
        <v>845</v>
      </c>
      <c r="L3330" s="195" t="s">
        <v>74</v>
      </c>
    </row>
    <row r="3331" spans="1:12">
      <c r="A3331" s="186" t="str">
        <f>B3331&amp;"_"&amp;COUNTIF($B$2:B3331,B3331)</f>
        <v>3879_1</v>
      </c>
      <c r="B3331" s="195">
        <v>3879</v>
      </c>
      <c r="C3331" s="195">
        <v>5</v>
      </c>
      <c r="D3331" s="195" t="s">
        <v>1422</v>
      </c>
      <c r="E3331" s="195">
        <v>500032754</v>
      </c>
      <c r="F3331" s="189">
        <v>3</v>
      </c>
      <c r="G3331" s="197" t="s">
        <v>841</v>
      </c>
      <c r="H3331" s="195">
        <v>1</v>
      </c>
      <c r="I3331" s="200">
        <v>3150</v>
      </c>
      <c r="J3331" s="191" t="s">
        <v>1425</v>
      </c>
      <c r="K3331" s="195" t="s">
        <v>845</v>
      </c>
      <c r="L3331" s="195" t="s">
        <v>74</v>
      </c>
    </row>
    <row r="3332" spans="1:12">
      <c r="A3332" s="186" t="str">
        <f>B3332&amp;"_"&amp;COUNTIF($B$2:B3332,B3332)</f>
        <v>3880_1</v>
      </c>
      <c r="B3332" s="195">
        <v>3880</v>
      </c>
      <c r="C3332" s="195">
        <v>1</v>
      </c>
      <c r="D3332" s="195" t="s">
        <v>1414</v>
      </c>
      <c r="E3332" s="187" t="s">
        <v>62</v>
      </c>
      <c r="F3332" s="189">
        <v>165</v>
      </c>
      <c r="G3332" s="190" t="s">
        <v>63</v>
      </c>
      <c r="H3332" s="195">
        <v>1</v>
      </c>
      <c r="J3332" s="191">
        <v>40750</v>
      </c>
      <c r="K3332" s="195" t="s">
        <v>27</v>
      </c>
    </row>
    <row r="3333" spans="1:12">
      <c r="A3333" s="186" t="str">
        <f>B3333&amp;"_"&amp;COUNTIF($B$2:B3333,B3333)</f>
        <v>3881_1</v>
      </c>
      <c r="B3333" s="195">
        <v>3881</v>
      </c>
      <c r="C3333" s="195">
        <v>1</v>
      </c>
      <c r="D3333" s="195" t="s">
        <v>1401</v>
      </c>
      <c r="E3333" s="195" t="s">
        <v>67</v>
      </c>
      <c r="F3333" s="189">
        <v>144</v>
      </c>
      <c r="G3333" s="197" t="s">
        <v>68</v>
      </c>
      <c r="H3333" s="195">
        <v>3</v>
      </c>
      <c r="J3333" s="191">
        <v>40750</v>
      </c>
      <c r="K3333" s="195" t="s">
        <v>27</v>
      </c>
    </row>
    <row r="3334" spans="1:12">
      <c r="A3334" s="186" t="str">
        <f>B3334&amp;"_"&amp;COUNTIF($B$2:B3334,B3334)</f>
        <v>3882_1</v>
      </c>
      <c r="B3334" s="195">
        <v>3882</v>
      </c>
      <c r="E3334" s="187" t="s">
        <v>39</v>
      </c>
      <c r="F3334" s="189">
        <v>2</v>
      </c>
      <c r="G3334" s="190" t="s">
        <v>939</v>
      </c>
    </row>
    <row r="3335" spans="1:12">
      <c r="A3335" s="186" t="str">
        <f>B3335&amp;"_"&amp;COUNTIF($B$2:B3335,B3335)</f>
        <v>3882_2</v>
      </c>
      <c r="B3335" s="195">
        <v>3882</v>
      </c>
      <c r="E3335" s="187" t="s">
        <v>41</v>
      </c>
      <c r="F3335" s="189">
        <v>2</v>
      </c>
      <c r="G3335" s="190" t="s">
        <v>940</v>
      </c>
    </row>
    <row r="3336" spans="1:12">
      <c r="A3336" s="186" t="str">
        <f>B3336&amp;"_"&amp;COUNTIF($B$2:B3336,B3336)</f>
        <v>3882_3</v>
      </c>
      <c r="B3336" s="195">
        <v>3882</v>
      </c>
      <c r="E3336" s="187" t="s">
        <v>19</v>
      </c>
      <c r="F3336" s="189">
        <v>5</v>
      </c>
      <c r="G3336" s="190" t="s">
        <v>941</v>
      </c>
    </row>
    <row r="3337" spans="1:12">
      <c r="A3337" s="186" t="str">
        <f>B3337&amp;"_"&amp;COUNTIF($B$2:B3337,B3337)</f>
        <v>3882_4</v>
      </c>
      <c r="B3337" s="195">
        <v>3882</v>
      </c>
      <c r="C3337" s="195">
        <v>1</v>
      </c>
      <c r="D3337" s="195">
        <v>540036496</v>
      </c>
      <c r="E3337" s="187" t="s">
        <v>22</v>
      </c>
      <c r="F3337" s="189">
        <v>5</v>
      </c>
      <c r="G3337" s="190" t="s">
        <v>942</v>
      </c>
      <c r="H3337" s="195">
        <v>4</v>
      </c>
      <c r="J3337" s="191">
        <v>40750</v>
      </c>
      <c r="K3337" s="195" t="s">
        <v>27</v>
      </c>
    </row>
    <row r="3338" spans="1:12">
      <c r="A3338" s="186" t="str">
        <f>B3338&amp;"_"&amp;COUNTIF($B$2:B3338,B3338)</f>
        <v>3883_1</v>
      </c>
      <c r="B3338" s="195">
        <v>3883</v>
      </c>
      <c r="E3338" s="195">
        <v>32999</v>
      </c>
      <c r="F3338" s="189">
        <v>18</v>
      </c>
      <c r="G3338" s="197" t="s">
        <v>579</v>
      </c>
    </row>
    <row r="3339" spans="1:12">
      <c r="A3339" s="186" t="str">
        <f>B3339&amp;"_"&amp;COUNTIF($B$2:B3339,B3339)</f>
        <v>3883_2</v>
      </c>
      <c r="B3339" s="195">
        <v>3883</v>
      </c>
      <c r="C3339" s="195">
        <v>4</v>
      </c>
      <c r="D3339" s="195">
        <v>4500205947</v>
      </c>
      <c r="E3339" s="195">
        <v>33990</v>
      </c>
      <c r="F3339" s="189">
        <v>18</v>
      </c>
      <c r="G3339" s="197" t="s">
        <v>580</v>
      </c>
      <c r="H3339" s="195">
        <v>9</v>
      </c>
      <c r="I3339" s="195">
        <v>27450</v>
      </c>
      <c r="J3339" s="191">
        <v>40750</v>
      </c>
      <c r="K3339" s="195" t="s">
        <v>564</v>
      </c>
      <c r="L3339" s="195" t="s">
        <v>74</v>
      </c>
    </row>
    <row r="3340" spans="1:12">
      <c r="A3340" s="186" t="str">
        <f>B3340&amp;"_"&amp;COUNTIF($B$2:B3340,B3340)</f>
        <v>3884_1</v>
      </c>
      <c r="B3340" s="195">
        <v>3884</v>
      </c>
      <c r="F3340" s="189">
        <v>6</v>
      </c>
      <c r="G3340" s="197" t="s">
        <v>359</v>
      </c>
      <c r="I3340" s="200"/>
    </row>
    <row r="3341" spans="1:12">
      <c r="A3341" s="186" t="str">
        <f>B3341&amp;"_"&amp;COUNTIF($B$2:B3341,B3341)</f>
        <v>3884_2</v>
      </c>
      <c r="B3341" s="195">
        <v>3884</v>
      </c>
      <c r="C3341" s="195">
        <v>7</v>
      </c>
      <c r="F3341" s="189">
        <v>5</v>
      </c>
      <c r="G3341" s="197" t="s">
        <v>358</v>
      </c>
      <c r="H3341" s="195">
        <v>1</v>
      </c>
      <c r="I3341" s="200"/>
      <c r="J3341" s="191">
        <v>40751</v>
      </c>
      <c r="K3341" s="195" t="s">
        <v>33</v>
      </c>
      <c r="L3341" s="195" t="s">
        <v>74</v>
      </c>
    </row>
    <row r="3342" spans="1:12">
      <c r="A3342" s="186" t="str">
        <f>B3342&amp;"_"&amp;COUNTIF($B$2:B3342,B3342)</f>
        <v>3885_1</v>
      </c>
      <c r="B3342" s="195">
        <v>3885</v>
      </c>
      <c r="C3342" s="195">
        <v>2</v>
      </c>
      <c r="D3342" s="195">
        <v>340082830</v>
      </c>
      <c r="F3342" s="189">
        <v>3</v>
      </c>
      <c r="G3342" s="197" t="s">
        <v>108</v>
      </c>
      <c r="H3342" s="195">
        <v>4</v>
      </c>
      <c r="I3342" s="200">
        <v>10560</v>
      </c>
      <c r="J3342" s="191">
        <v>40752</v>
      </c>
      <c r="K3342" s="195" t="s">
        <v>27</v>
      </c>
    </row>
    <row r="3343" spans="1:12">
      <c r="A3343" s="186" t="str">
        <f>B3343&amp;"_"&amp;COUNTIF($B$2:B3343,B3343)</f>
        <v>3886_1</v>
      </c>
      <c r="B3343" s="195">
        <v>3886</v>
      </c>
      <c r="C3343" s="195">
        <v>1</v>
      </c>
      <c r="D3343" s="195">
        <v>540034384</v>
      </c>
      <c r="F3343" s="189">
        <v>30</v>
      </c>
      <c r="G3343" s="197" t="s">
        <v>424</v>
      </c>
      <c r="H3343" s="195">
        <v>3</v>
      </c>
      <c r="I3343" s="200">
        <v>3960</v>
      </c>
      <c r="J3343" s="191">
        <v>40752</v>
      </c>
      <c r="K3343" s="195" t="s">
        <v>27</v>
      </c>
    </row>
    <row r="3344" spans="1:12">
      <c r="A3344" s="186" t="str">
        <f>B3344&amp;"_"&amp;COUNTIF($B$2:B3344,B3344)</f>
        <v>3887_1</v>
      </c>
      <c r="B3344" s="195">
        <v>3887</v>
      </c>
      <c r="C3344" s="195">
        <v>1</v>
      </c>
      <c r="D3344" s="195">
        <v>540037025</v>
      </c>
      <c r="F3344" s="189">
        <v>10</v>
      </c>
      <c r="G3344" s="197" t="s">
        <v>424</v>
      </c>
      <c r="H3344" s="195">
        <v>1</v>
      </c>
      <c r="I3344" s="200">
        <v>1320</v>
      </c>
      <c r="J3344" s="191">
        <v>40752</v>
      </c>
      <c r="K3344" s="195" t="s">
        <v>27</v>
      </c>
    </row>
    <row r="3345" spans="1:12">
      <c r="A3345" s="186" t="str">
        <f>B3345&amp;"_"&amp;COUNTIF($B$2:B3345,B3345)</f>
        <v>3888_1</v>
      </c>
      <c r="B3345" s="195">
        <v>3888</v>
      </c>
      <c r="C3345" s="195">
        <v>1</v>
      </c>
      <c r="D3345" s="195" t="s">
        <v>1282</v>
      </c>
      <c r="F3345" s="189">
        <v>2</v>
      </c>
      <c r="G3345" s="197" t="s">
        <v>59</v>
      </c>
      <c r="H3345" s="195">
        <v>2</v>
      </c>
      <c r="J3345" s="191">
        <v>40752</v>
      </c>
      <c r="K3345" s="195" t="s">
        <v>27</v>
      </c>
    </row>
    <row r="3346" spans="1:12">
      <c r="A3346" s="186" t="str">
        <f>B3346&amp;"_"&amp;COUNTIF($B$2:B3346,B3346)</f>
        <v>3889_1</v>
      </c>
      <c r="B3346" s="195">
        <v>3889</v>
      </c>
      <c r="F3346" s="189">
        <v>12</v>
      </c>
      <c r="G3346" s="197" t="s">
        <v>359</v>
      </c>
      <c r="I3346" s="200"/>
    </row>
    <row r="3347" spans="1:12">
      <c r="A3347" s="186" t="str">
        <f>B3347&amp;"_"&amp;COUNTIF($B$2:B3347,B3347)</f>
        <v>3889_2</v>
      </c>
      <c r="B3347" s="195">
        <v>3889</v>
      </c>
      <c r="C3347" s="195">
        <v>7</v>
      </c>
      <c r="G3347" s="197" t="s">
        <v>358</v>
      </c>
      <c r="H3347" s="195">
        <v>1</v>
      </c>
      <c r="I3347" s="200"/>
      <c r="J3347" s="191">
        <v>40752</v>
      </c>
      <c r="K3347" s="195" t="s">
        <v>33</v>
      </c>
      <c r="L3347" s="195" t="s">
        <v>74</v>
      </c>
    </row>
    <row r="3348" spans="1:12">
      <c r="A3348" s="186" t="str">
        <f>B3348&amp;"_"&amp;COUNTIF($B$2:B3348,B3348)</f>
        <v>3890_1</v>
      </c>
      <c r="B3348" s="195">
        <v>3890</v>
      </c>
      <c r="C3348" s="195">
        <v>5</v>
      </c>
      <c r="D3348" s="195" t="s">
        <v>1422</v>
      </c>
      <c r="E3348" s="195">
        <v>500032754</v>
      </c>
      <c r="F3348" s="189">
        <v>3</v>
      </c>
      <c r="G3348" s="197" t="s">
        <v>841</v>
      </c>
      <c r="H3348" s="195">
        <v>1</v>
      </c>
      <c r="I3348" s="200">
        <v>3150</v>
      </c>
      <c r="J3348" s="191" t="s">
        <v>1426</v>
      </c>
      <c r="K3348" s="195" t="s">
        <v>845</v>
      </c>
      <c r="L3348" s="195" t="s">
        <v>74</v>
      </c>
    </row>
    <row r="3349" spans="1:12">
      <c r="A3349" s="186" t="str">
        <f>B3349&amp;"_"&amp;COUNTIF($B$2:B3349,B3349)</f>
        <v>3891_1</v>
      </c>
      <c r="B3349" s="195">
        <v>3891</v>
      </c>
      <c r="C3349" s="195">
        <v>1</v>
      </c>
      <c r="D3349" s="195" t="s">
        <v>1410</v>
      </c>
      <c r="E3349" s="187" t="s">
        <v>64</v>
      </c>
      <c r="F3349" s="189">
        <v>12</v>
      </c>
      <c r="G3349" s="190" t="s">
        <v>65</v>
      </c>
      <c r="H3349" s="195">
        <v>0</v>
      </c>
      <c r="J3349" s="191">
        <v>40752</v>
      </c>
      <c r="K3349" s="195" t="s">
        <v>27</v>
      </c>
    </row>
    <row r="3350" spans="1:12">
      <c r="A3350" s="186" t="str">
        <f>B3350&amp;"_"&amp;COUNTIF($B$2:B3350,B3350)</f>
        <v>3892_1</v>
      </c>
      <c r="B3350" s="195">
        <v>3892</v>
      </c>
      <c r="C3350" s="195">
        <v>1</v>
      </c>
      <c r="D3350" s="195" t="s">
        <v>1427</v>
      </c>
      <c r="E3350" s="187" t="s">
        <v>64</v>
      </c>
      <c r="F3350" s="189">
        <v>192</v>
      </c>
      <c r="G3350" s="190" t="s">
        <v>65</v>
      </c>
      <c r="H3350" s="195">
        <v>4</v>
      </c>
      <c r="J3350" s="191">
        <v>40752</v>
      </c>
      <c r="K3350" s="195" t="s">
        <v>27</v>
      </c>
    </row>
    <row r="3351" spans="1:12">
      <c r="A3351" s="186" t="str">
        <f>B3351&amp;"_"&amp;COUNTIF($B$2:B3351,B3351)</f>
        <v>3893_1</v>
      </c>
      <c r="B3351" s="195">
        <v>3893</v>
      </c>
      <c r="E3351" s="187" t="s">
        <v>39</v>
      </c>
      <c r="F3351" s="189">
        <v>2</v>
      </c>
      <c r="G3351" s="190" t="s">
        <v>939</v>
      </c>
    </row>
    <row r="3352" spans="1:12">
      <c r="A3352" s="186" t="str">
        <f>B3352&amp;"_"&amp;COUNTIF($B$2:B3352,B3352)</f>
        <v>3893_2</v>
      </c>
      <c r="B3352" s="195">
        <v>3893</v>
      </c>
      <c r="E3352" s="187" t="s">
        <v>41</v>
      </c>
      <c r="F3352" s="189">
        <v>2</v>
      </c>
      <c r="G3352" s="190" t="s">
        <v>940</v>
      </c>
    </row>
    <row r="3353" spans="1:12">
      <c r="A3353" s="186" t="str">
        <f>B3353&amp;"_"&amp;COUNTIF($B$2:B3353,B3353)</f>
        <v>3893_3</v>
      </c>
      <c r="B3353" s="195">
        <v>3893</v>
      </c>
      <c r="E3353" s="187" t="s">
        <v>19</v>
      </c>
      <c r="F3353" s="189">
        <v>2</v>
      </c>
      <c r="G3353" s="190" t="s">
        <v>941</v>
      </c>
    </row>
    <row r="3354" spans="1:12">
      <c r="A3354" s="186" t="str">
        <f>B3354&amp;"_"&amp;COUNTIF($B$2:B3354,B3354)</f>
        <v>3893_4</v>
      </c>
      <c r="B3354" s="195">
        <v>3893</v>
      </c>
      <c r="C3354" s="195">
        <v>1</v>
      </c>
      <c r="D3354" s="195">
        <v>540036496</v>
      </c>
      <c r="E3354" s="187" t="s">
        <v>22</v>
      </c>
      <c r="F3354" s="189">
        <v>2</v>
      </c>
      <c r="G3354" s="190" t="s">
        <v>942</v>
      </c>
      <c r="H3354" s="195">
        <v>2</v>
      </c>
      <c r="J3354" s="191">
        <v>40752</v>
      </c>
      <c r="K3354" s="195" t="s">
        <v>27</v>
      </c>
    </row>
    <row r="3355" spans="1:12">
      <c r="A3355" s="186" t="str">
        <f>B3355&amp;"_"&amp;COUNTIF($B$2:B3355,B3355)</f>
        <v>3894_1</v>
      </c>
      <c r="B3355" s="195">
        <v>3894</v>
      </c>
      <c r="C3355" s="195">
        <v>1</v>
      </c>
      <c r="D3355" s="195" t="s">
        <v>1406</v>
      </c>
      <c r="F3355" s="189">
        <v>1</v>
      </c>
      <c r="G3355" s="197" t="s">
        <v>1428</v>
      </c>
      <c r="H3355" s="195">
        <v>1</v>
      </c>
      <c r="J3355" s="191">
        <v>40757</v>
      </c>
      <c r="K3355" s="195" t="s">
        <v>1408</v>
      </c>
      <c r="L3355" s="195" t="s">
        <v>74</v>
      </c>
    </row>
    <row r="3356" spans="1:12">
      <c r="A3356" s="186" t="str">
        <f>B3356&amp;"_"&amp;COUNTIF($B$2:B3356,B3356)</f>
        <v>3895_1</v>
      </c>
      <c r="B3356" s="195">
        <v>3895</v>
      </c>
      <c r="F3356" s="189">
        <v>7</v>
      </c>
      <c r="G3356" s="197" t="s">
        <v>359</v>
      </c>
      <c r="I3356" s="200"/>
    </row>
    <row r="3357" spans="1:12">
      <c r="A3357" s="186" t="str">
        <f>B3357&amp;"_"&amp;COUNTIF($B$2:B3357,B3357)</f>
        <v>3895_2</v>
      </c>
      <c r="B3357" s="195">
        <v>3895</v>
      </c>
      <c r="C3357" s="195">
        <v>7</v>
      </c>
      <c r="G3357" s="197" t="s">
        <v>358</v>
      </c>
      <c r="H3357" s="195">
        <v>1</v>
      </c>
      <c r="I3357" s="200"/>
      <c r="J3357" s="191">
        <v>40757</v>
      </c>
      <c r="K3357" s="195" t="s">
        <v>33</v>
      </c>
      <c r="L3357" s="195" t="s">
        <v>74</v>
      </c>
    </row>
    <row r="3358" spans="1:12">
      <c r="A3358" s="186" t="str">
        <f>B3358&amp;"_"&amp;COUNTIF($B$2:B3358,B3358)</f>
        <v>3896_1</v>
      </c>
      <c r="B3358" s="195">
        <v>3896</v>
      </c>
      <c r="C3358" s="195">
        <v>5</v>
      </c>
      <c r="D3358" s="195" t="s">
        <v>1429</v>
      </c>
      <c r="E3358" s="195">
        <v>500032754</v>
      </c>
      <c r="F3358" s="189">
        <v>3</v>
      </c>
      <c r="G3358" s="197" t="s">
        <v>841</v>
      </c>
      <c r="H3358" s="195">
        <v>1</v>
      </c>
      <c r="I3358" s="200">
        <v>3150</v>
      </c>
      <c r="J3358" s="191" t="s">
        <v>1430</v>
      </c>
      <c r="K3358" s="195" t="s">
        <v>845</v>
      </c>
      <c r="L3358" s="195" t="s">
        <v>74</v>
      </c>
    </row>
    <row r="3359" spans="1:12">
      <c r="A3359" s="186" t="str">
        <f>B3359&amp;"_"&amp;COUNTIF($B$2:B3359,B3359)</f>
        <v>3897_1</v>
      </c>
      <c r="B3359" s="195">
        <v>3897</v>
      </c>
      <c r="E3359" s="187" t="s">
        <v>39</v>
      </c>
      <c r="F3359" s="189">
        <v>2</v>
      </c>
      <c r="G3359" s="190" t="s">
        <v>939</v>
      </c>
    </row>
    <row r="3360" spans="1:12">
      <c r="A3360" s="186" t="str">
        <f>B3360&amp;"_"&amp;COUNTIF($B$2:B3360,B3360)</f>
        <v>3897_2</v>
      </c>
      <c r="B3360" s="195">
        <v>3897</v>
      </c>
      <c r="E3360" s="187" t="s">
        <v>41</v>
      </c>
      <c r="F3360" s="189">
        <v>2</v>
      </c>
      <c r="G3360" s="190" t="s">
        <v>940</v>
      </c>
    </row>
    <row r="3361" spans="1:12">
      <c r="A3361" s="186" t="str">
        <f>B3361&amp;"_"&amp;COUNTIF($B$2:B3361,B3361)</f>
        <v>3897_3</v>
      </c>
      <c r="B3361" s="195">
        <v>3897</v>
      </c>
      <c r="E3361" s="187" t="s">
        <v>19</v>
      </c>
      <c r="F3361" s="189">
        <v>4</v>
      </c>
      <c r="G3361" s="190" t="s">
        <v>941</v>
      </c>
    </row>
    <row r="3362" spans="1:12">
      <c r="A3362" s="186" t="str">
        <f>B3362&amp;"_"&amp;COUNTIF($B$2:B3362,B3362)</f>
        <v>3897_4</v>
      </c>
      <c r="B3362" s="195">
        <v>3897</v>
      </c>
      <c r="C3362" s="195">
        <v>1</v>
      </c>
      <c r="D3362" s="195">
        <v>540036496</v>
      </c>
      <c r="E3362" s="187" t="s">
        <v>22</v>
      </c>
      <c r="F3362" s="189">
        <v>4</v>
      </c>
      <c r="G3362" s="190" t="s">
        <v>942</v>
      </c>
      <c r="H3362" s="195">
        <v>3</v>
      </c>
      <c r="J3362" s="191">
        <v>40758</v>
      </c>
      <c r="K3362" s="195" t="s">
        <v>27</v>
      </c>
    </row>
    <row r="3363" spans="1:12">
      <c r="A3363" s="186" t="str">
        <f>B3363&amp;"_"&amp;COUNTIF($B$2:B3363,B3363)</f>
        <v>3898_1</v>
      </c>
      <c r="B3363" s="195">
        <v>3898</v>
      </c>
      <c r="C3363" s="195">
        <v>1</v>
      </c>
      <c r="D3363" s="195">
        <v>540037025</v>
      </c>
      <c r="F3363" s="189">
        <v>177</v>
      </c>
      <c r="G3363" s="197" t="s">
        <v>662</v>
      </c>
      <c r="H3363" s="195">
        <v>1</v>
      </c>
      <c r="J3363" s="191">
        <v>40758</v>
      </c>
      <c r="K3363" s="195" t="s">
        <v>27</v>
      </c>
    </row>
    <row r="3364" spans="1:12">
      <c r="A3364" s="186" t="str">
        <f>B3364&amp;"_"&amp;COUNTIF($B$2:B3364,B3364)</f>
        <v>3899_1</v>
      </c>
      <c r="B3364" s="195">
        <v>3899</v>
      </c>
      <c r="F3364" s="189">
        <v>6</v>
      </c>
      <c r="G3364" s="197" t="s">
        <v>359</v>
      </c>
      <c r="I3364" s="200"/>
    </row>
    <row r="3365" spans="1:12">
      <c r="A3365" s="186" t="str">
        <f>B3365&amp;"_"&amp;COUNTIF($B$2:B3365,B3365)</f>
        <v>3899_2</v>
      </c>
      <c r="B3365" s="195">
        <v>3899</v>
      </c>
      <c r="C3365" s="195">
        <v>7</v>
      </c>
      <c r="F3365" s="189">
        <v>3</v>
      </c>
      <c r="G3365" s="197" t="s">
        <v>358</v>
      </c>
      <c r="H3365" s="195">
        <v>1</v>
      </c>
      <c r="I3365" s="200"/>
      <c r="J3365" s="191">
        <v>40758</v>
      </c>
      <c r="K3365" s="195" t="s">
        <v>33</v>
      </c>
      <c r="L3365" s="195" t="s">
        <v>74</v>
      </c>
    </row>
    <row r="3366" spans="1:12">
      <c r="A3366" s="186" t="str">
        <f>B3366&amp;"_"&amp;COUNTIF($B$2:B3366,B3366)</f>
        <v>3900_1</v>
      </c>
      <c r="B3366" s="195">
        <v>3900</v>
      </c>
      <c r="C3366" s="195">
        <v>5</v>
      </c>
      <c r="D3366" s="195" t="s">
        <v>1429</v>
      </c>
      <c r="E3366" s="195">
        <v>500032754</v>
      </c>
      <c r="F3366" s="189">
        <v>3</v>
      </c>
      <c r="G3366" s="197" t="s">
        <v>841</v>
      </c>
      <c r="H3366" s="195">
        <v>1</v>
      </c>
      <c r="I3366" s="200">
        <v>3150</v>
      </c>
      <c r="J3366" s="191" t="s">
        <v>1431</v>
      </c>
      <c r="K3366" s="195" t="s">
        <v>845</v>
      </c>
      <c r="L3366" s="195" t="s">
        <v>74</v>
      </c>
    </row>
    <row r="3367" spans="1:12">
      <c r="A3367" s="186" t="str">
        <f>B3367&amp;"_"&amp;COUNTIF($B$2:B3367,B3367)</f>
        <v>3901_1</v>
      </c>
      <c r="B3367" s="195">
        <v>3901</v>
      </c>
      <c r="C3367" s="195">
        <v>5</v>
      </c>
      <c r="D3367" s="195" t="s">
        <v>1429</v>
      </c>
      <c r="E3367" s="195">
        <v>500032754</v>
      </c>
      <c r="F3367" s="189">
        <v>2</v>
      </c>
      <c r="G3367" s="197" t="s">
        <v>841</v>
      </c>
      <c r="H3367" s="195">
        <v>1</v>
      </c>
      <c r="I3367" s="200">
        <v>2100</v>
      </c>
      <c r="J3367" s="191" t="s">
        <v>1432</v>
      </c>
      <c r="K3367" s="195" t="s">
        <v>845</v>
      </c>
      <c r="L3367" s="195" t="s">
        <v>74</v>
      </c>
    </row>
    <row r="3368" spans="1:12">
      <c r="A3368" s="186" t="str">
        <f>B3368&amp;"_"&amp;COUNTIF($B$2:B3368,B3368)</f>
        <v>3902_1</v>
      </c>
      <c r="B3368" s="195">
        <v>3902</v>
      </c>
      <c r="C3368" s="195">
        <v>5</v>
      </c>
      <c r="D3368" s="195" t="s">
        <v>1429</v>
      </c>
      <c r="E3368" s="195">
        <v>500032754</v>
      </c>
      <c r="F3368" s="189">
        <v>2</v>
      </c>
      <c r="G3368" s="197" t="s">
        <v>841</v>
      </c>
      <c r="H3368" s="195">
        <v>1</v>
      </c>
      <c r="I3368" s="200">
        <v>2100</v>
      </c>
      <c r="J3368" s="191" t="s">
        <v>1433</v>
      </c>
      <c r="K3368" s="195" t="s">
        <v>845</v>
      </c>
      <c r="L3368" s="195" t="s">
        <v>74</v>
      </c>
    </row>
    <row r="3369" spans="1:12">
      <c r="A3369" s="186" t="str">
        <f>B3369&amp;"_"&amp;COUNTIF($B$2:B3369,B3369)</f>
        <v>3903_1</v>
      </c>
      <c r="B3369" s="195">
        <v>3903</v>
      </c>
      <c r="C3369" s="195">
        <v>5</v>
      </c>
      <c r="D3369" s="195" t="s">
        <v>1434</v>
      </c>
      <c r="E3369" s="195">
        <v>500032754</v>
      </c>
      <c r="F3369" s="189">
        <v>3</v>
      </c>
      <c r="G3369" s="197" t="s">
        <v>841</v>
      </c>
      <c r="H3369" s="195">
        <v>1</v>
      </c>
      <c r="I3369" s="200">
        <v>3150</v>
      </c>
      <c r="J3369" s="191" t="s">
        <v>1433</v>
      </c>
      <c r="K3369" s="195" t="s">
        <v>845</v>
      </c>
      <c r="L3369" s="195" t="s">
        <v>74</v>
      </c>
    </row>
    <row r="3370" spans="1:12">
      <c r="A3370" s="186" t="str">
        <f>B3370&amp;"_"&amp;COUNTIF($B$2:B3370,B3370)</f>
        <v>3904_1</v>
      </c>
      <c r="B3370" s="195">
        <v>3904</v>
      </c>
      <c r="C3370" s="195">
        <v>1</v>
      </c>
      <c r="D3370" s="195" t="s">
        <v>1401</v>
      </c>
      <c r="E3370" s="195" t="s">
        <v>67</v>
      </c>
      <c r="F3370" s="189">
        <v>144</v>
      </c>
      <c r="G3370" s="197" t="s">
        <v>68</v>
      </c>
      <c r="H3370" s="195">
        <v>3</v>
      </c>
      <c r="J3370" s="191">
        <v>40759</v>
      </c>
      <c r="K3370" s="195" t="s">
        <v>27</v>
      </c>
    </row>
    <row r="3371" spans="1:12">
      <c r="A3371" s="186" t="str">
        <f>B3371&amp;"_"&amp;COUNTIF($B$2:B3371,B3371)</f>
        <v>3905_1</v>
      </c>
      <c r="B3371" s="195">
        <v>3905</v>
      </c>
      <c r="C3371" s="195">
        <v>1</v>
      </c>
      <c r="D3371" s="195" t="s">
        <v>1427</v>
      </c>
      <c r="E3371" s="187" t="s">
        <v>64</v>
      </c>
      <c r="F3371" s="189">
        <v>52</v>
      </c>
      <c r="G3371" s="190" t="s">
        <v>65</v>
      </c>
      <c r="H3371" s="195">
        <v>1</v>
      </c>
      <c r="J3371" s="191">
        <v>40759</v>
      </c>
      <c r="K3371" s="195" t="s">
        <v>27</v>
      </c>
    </row>
    <row r="3372" spans="1:12">
      <c r="A3372" s="186" t="str">
        <f>B3372&amp;"_"&amp;COUNTIF($B$2:B3372,B3372)</f>
        <v>3906_1</v>
      </c>
      <c r="B3372" s="195">
        <v>3906</v>
      </c>
      <c r="C3372" s="195">
        <v>1</v>
      </c>
      <c r="D3372" s="195" t="s">
        <v>1406</v>
      </c>
      <c r="F3372" s="189">
        <v>1</v>
      </c>
      <c r="G3372" s="197" t="s">
        <v>1435</v>
      </c>
      <c r="H3372" s="195">
        <v>1</v>
      </c>
      <c r="J3372" s="191">
        <v>40764</v>
      </c>
      <c r="K3372" s="195" t="s">
        <v>1408</v>
      </c>
      <c r="L3372" s="195" t="s">
        <v>74</v>
      </c>
    </row>
    <row r="3373" spans="1:12">
      <c r="A3373" s="186" t="str">
        <f>B3373&amp;"_"&amp;COUNTIF($B$2:B3373,B3373)</f>
        <v>3907_1</v>
      </c>
      <c r="B3373" s="195">
        <v>3907</v>
      </c>
      <c r="F3373" s="189">
        <v>38</v>
      </c>
      <c r="G3373" s="197" t="s">
        <v>866</v>
      </c>
    </row>
    <row r="3374" spans="1:12">
      <c r="A3374" s="186" t="str">
        <f>B3374&amp;"_"&amp;COUNTIF($B$2:B3374,B3374)</f>
        <v>3907_2</v>
      </c>
      <c r="B3374" s="195">
        <v>3907</v>
      </c>
      <c r="C3374" s="195">
        <v>26</v>
      </c>
      <c r="D3374" s="195" t="s">
        <v>863</v>
      </c>
      <c r="F3374" s="189">
        <v>25</v>
      </c>
      <c r="G3374" s="197" t="s">
        <v>867</v>
      </c>
      <c r="J3374" s="191">
        <v>40755</v>
      </c>
      <c r="K3374" s="195" t="s">
        <v>27</v>
      </c>
    </row>
    <row r="3375" spans="1:12">
      <c r="A3375" s="186" t="str">
        <f>B3375&amp;"_"&amp;COUNTIF($B$2:B3375,B3375)</f>
        <v>3908_1</v>
      </c>
      <c r="B3375" s="195">
        <v>3908</v>
      </c>
      <c r="F3375" s="189">
        <v>1</v>
      </c>
      <c r="G3375" s="197" t="s">
        <v>1436</v>
      </c>
    </row>
    <row r="3376" spans="1:12">
      <c r="A3376" s="186" t="str">
        <f>B3376&amp;"_"&amp;COUNTIF($B$2:B3376,B3376)</f>
        <v>3908_2</v>
      </c>
      <c r="B3376" s="195">
        <v>3908</v>
      </c>
      <c r="F3376" s="189">
        <v>1</v>
      </c>
      <c r="G3376" s="197" t="s">
        <v>1437</v>
      </c>
    </row>
    <row r="3377" spans="1:12">
      <c r="A3377" s="186" t="str">
        <f>B3377&amp;"_"&amp;COUNTIF($B$2:B3377,B3377)</f>
        <v>3908_3</v>
      </c>
      <c r="B3377" s="195">
        <v>3908</v>
      </c>
      <c r="F3377" s="189">
        <v>1</v>
      </c>
      <c r="G3377" s="197" t="s">
        <v>1438</v>
      </c>
    </row>
    <row r="3378" spans="1:12">
      <c r="A3378" s="186" t="str">
        <f>B3378&amp;"_"&amp;COUNTIF($B$2:B3378,B3378)</f>
        <v>3908_4</v>
      </c>
      <c r="B3378" s="195">
        <v>3908</v>
      </c>
      <c r="C3378" s="195">
        <v>26</v>
      </c>
      <c r="D3378" s="195">
        <v>17516</v>
      </c>
      <c r="F3378" s="189">
        <v>1</v>
      </c>
      <c r="G3378" s="197" t="s">
        <v>1439</v>
      </c>
      <c r="J3378" s="191">
        <v>40755</v>
      </c>
      <c r="K3378" s="195" t="s">
        <v>27</v>
      </c>
    </row>
    <row r="3379" spans="1:12">
      <c r="A3379" s="186" t="str">
        <f>B3379&amp;"_"&amp;COUNTIF($B$2:B3379,B3379)</f>
        <v>3909_1</v>
      </c>
      <c r="B3379" s="195">
        <v>3909</v>
      </c>
      <c r="E3379" s="187" t="s">
        <v>19</v>
      </c>
      <c r="F3379" s="189">
        <v>2</v>
      </c>
      <c r="G3379" s="190" t="s">
        <v>941</v>
      </c>
    </row>
    <row r="3380" spans="1:12">
      <c r="A3380" s="186" t="str">
        <f>B3380&amp;"_"&amp;COUNTIF($B$2:B3380,B3380)</f>
        <v>3909_2</v>
      </c>
      <c r="B3380" s="195">
        <v>3909</v>
      </c>
      <c r="C3380" s="195">
        <v>1</v>
      </c>
      <c r="D3380" s="195">
        <v>540036496</v>
      </c>
      <c r="E3380" s="187" t="s">
        <v>22</v>
      </c>
      <c r="F3380" s="189">
        <v>2</v>
      </c>
      <c r="G3380" s="190" t="s">
        <v>942</v>
      </c>
      <c r="H3380" s="195">
        <v>1</v>
      </c>
      <c r="J3380" s="191">
        <v>40765</v>
      </c>
      <c r="K3380" s="195" t="s">
        <v>27</v>
      </c>
    </row>
    <row r="3381" spans="1:12">
      <c r="A3381" s="186" t="str">
        <f>B3381&amp;"_"&amp;COUNTIF($B$2:B3381,B3381)</f>
        <v>3910_1</v>
      </c>
      <c r="B3381" s="195">
        <v>3910</v>
      </c>
      <c r="F3381" s="189">
        <v>10</v>
      </c>
      <c r="G3381" s="197" t="s">
        <v>1205</v>
      </c>
    </row>
    <row r="3382" spans="1:12">
      <c r="A3382" s="186" t="str">
        <f>B3382&amp;"_"&amp;COUNTIF($B$2:B3382,B3382)</f>
        <v>3910_2</v>
      </c>
      <c r="B3382" s="195">
        <v>3910</v>
      </c>
      <c r="F3382" s="189">
        <v>20</v>
      </c>
      <c r="G3382" s="197" t="s">
        <v>1223</v>
      </c>
    </row>
    <row r="3383" spans="1:12">
      <c r="A3383" s="186" t="str">
        <f>B3383&amp;"_"&amp;COUNTIF($B$2:B3383,B3383)</f>
        <v>3910_3</v>
      </c>
      <c r="B3383" s="195">
        <v>3910</v>
      </c>
      <c r="C3383" s="195">
        <v>38</v>
      </c>
      <c r="D3383" s="195" t="s">
        <v>1440</v>
      </c>
      <c r="F3383" s="189">
        <v>1</v>
      </c>
      <c r="G3383" s="197" t="s">
        <v>1441</v>
      </c>
      <c r="H3383" s="195">
        <v>1</v>
      </c>
      <c r="I3383" s="200">
        <v>1720</v>
      </c>
      <c r="J3383" s="191">
        <v>40766</v>
      </c>
      <c r="K3383" s="195" t="s">
        <v>73</v>
      </c>
    </row>
    <row r="3384" spans="1:12">
      <c r="A3384" s="186" t="str">
        <f>B3384&amp;"_"&amp;COUNTIF($B$2:B3384,B3384)</f>
        <v>3911_1</v>
      </c>
      <c r="B3384" s="195">
        <v>3911</v>
      </c>
      <c r="C3384" s="195">
        <v>10</v>
      </c>
      <c r="D3384" s="195">
        <v>49280</v>
      </c>
      <c r="E3384" s="195">
        <v>13021000</v>
      </c>
      <c r="F3384" s="189">
        <v>90</v>
      </c>
      <c r="G3384" s="197" t="s">
        <v>1412</v>
      </c>
      <c r="H3384" s="195">
        <v>1</v>
      </c>
      <c r="I3384" s="200">
        <v>4500</v>
      </c>
      <c r="J3384" s="191">
        <v>40766</v>
      </c>
      <c r="K3384" s="195" t="s">
        <v>33</v>
      </c>
      <c r="L3384" s="195" t="s">
        <v>74</v>
      </c>
    </row>
    <row r="3385" spans="1:12">
      <c r="A3385" s="186" t="str">
        <f>B3385&amp;"_"&amp;COUNTIF($B$2:B3385,B3385)</f>
        <v>3912_1</v>
      </c>
      <c r="B3385" s="195">
        <v>3912</v>
      </c>
      <c r="F3385" s="189">
        <v>9</v>
      </c>
      <c r="G3385" s="197" t="s">
        <v>359</v>
      </c>
      <c r="I3385" s="200"/>
    </row>
    <row r="3386" spans="1:12">
      <c r="A3386" s="186" t="str">
        <f>B3386&amp;"_"&amp;COUNTIF($B$2:B3386,B3386)</f>
        <v>3912_2</v>
      </c>
      <c r="B3386" s="195">
        <v>3912</v>
      </c>
      <c r="C3386" s="195">
        <v>7</v>
      </c>
      <c r="F3386" s="189">
        <v>3</v>
      </c>
      <c r="G3386" s="197" t="s">
        <v>358</v>
      </c>
      <c r="H3386" s="195">
        <v>1</v>
      </c>
      <c r="I3386" s="200"/>
      <c r="J3386" s="191">
        <v>40770</v>
      </c>
      <c r="K3386" s="195" t="s">
        <v>33</v>
      </c>
      <c r="L3386" s="195" t="s">
        <v>74</v>
      </c>
    </row>
    <row r="3387" spans="1:12">
      <c r="A3387" s="186" t="str">
        <f>B3387&amp;"_"&amp;COUNTIF($B$2:B3387,B3387)</f>
        <v>3913_1</v>
      </c>
      <c r="B3387" s="195">
        <v>3913</v>
      </c>
      <c r="C3387" s="195">
        <v>5</v>
      </c>
      <c r="D3387" s="195" t="s">
        <v>1434</v>
      </c>
      <c r="E3387" s="195">
        <v>500032754</v>
      </c>
      <c r="F3387" s="189">
        <v>11</v>
      </c>
      <c r="G3387" s="197" t="s">
        <v>841</v>
      </c>
      <c r="H3387" s="195">
        <v>4</v>
      </c>
      <c r="I3387" s="200">
        <v>11550</v>
      </c>
      <c r="J3387" s="191" t="s">
        <v>1442</v>
      </c>
      <c r="K3387" s="195" t="s">
        <v>845</v>
      </c>
      <c r="L3387" s="195" t="s">
        <v>74</v>
      </c>
    </row>
    <row r="3388" spans="1:12">
      <c r="A3388" s="186" t="str">
        <f>B3388&amp;"_"&amp;COUNTIF($B$2:B3388,B3388)</f>
        <v>3914_1</v>
      </c>
      <c r="B3388" s="195">
        <v>3914</v>
      </c>
      <c r="E3388" s="187" t="s">
        <v>19</v>
      </c>
      <c r="F3388" s="189">
        <v>2</v>
      </c>
      <c r="G3388" s="190" t="s">
        <v>941</v>
      </c>
    </row>
    <row r="3389" spans="1:12">
      <c r="A3389" s="186" t="str">
        <f>B3389&amp;"_"&amp;COUNTIF($B$2:B3389,B3389)</f>
        <v>3914_2</v>
      </c>
      <c r="B3389" s="195">
        <v>3914</v>
      </c>
      <c r="C3389" s="195">
        <v>1</v>
      </c>
      <c r="D3389" s="195">
        <v>540036496</v>
      </c>
      <c r="E3389" s="187" t="s">
        <v>22</v>
      </c>
      <c r="F3389" s="189">
        <v>2</v>
      </c>
      <c r="G3389" s="190" t="s">
        <v>942</v>
      </c>
      <c r="H3389" s="195">
        <v>1</v>
      </c>
      <c r="J3389" s="191">
        <v>40771</v>
      </c>
      <c r="K3389" s="195" t="s">
        <v>27</v>
      </c>
    </row>
    <row r="3390" spans="1:12">
      <c r="A3390" s="186" t="str">
        <f>B3390&amp;"_"&amp;COUNTIF($B$2:B3390,B3390)</f>
        <v>3915_1</v>
      </c>
      <c r="B3390" s="195">
        <v>3915</v>
      </c>
      <c r="E3390" s="187" t="s">
        <v>39</v>
      </c>
      <c r="F3390" s="189">
        <v>4</v>
      </c>
      <c r="G3390" s="190" t="s">
        <v>939</v>
      </c>
    </row>
    <row r="3391" spans="1:12">
      <c r="A3391" s="186" t="str">
        <f>B3391&amp;"_"&amp;COUNTIF($B$2:B3391,B3391)</f>
        <v>3915_2</v>
      </c>
      <c r="B3391" s="195">
        <v>3915</v>
      </c>
      <c r="C3391" s="195">
        <v>1</v>
      </c>
      <c r="D3391" s="195">
        <v>540036496</v>
      </c>
      <c r="E3391" s="187" t="s">
        <v>41</v>
      </c>
      <c r="F3391" s="189">
        <v>4</v>
      </c>
      <c r="G3391" s="190" t="s">
        <v>940</v>
      </c>
      <c r="H3391" s="195">
        <v>2</v>
      </c>
      <c r="J3391" s="191">
        <v>40772</v>
      </c>
      <c r="K3391" s="195" t="s">
        <v>27</v>
      </c>
    </row>
    <row r="3392" spans="1:12">
      <c r="A3392" s="186" t="str">
        <f>B3392&amp;"_"&amp;COUNTIF($B$2:B3392,B3392)</f>
        <v>3916_1</v>
      </c>
      <c r="B3392" s="195">
        <v>3916</v>
      </c>
      <c r="F3392" s="189">
        <v>40</v>
      </c>
      <c r="G3392" s="197" t="s">
        <v>637</v>
      </c>
    </row>
    <row r="3393" spans="1:13">
      <c r="A3393" s="186" t="str">
        <f>B3393&amp;"_"&amp;COUNTIF($B$2:B3393,B3393)</f>
        <v>3916_2</v>
      </c>
      <c r="B3393" s="195">
        <v>3916</v>
      </c>
      <c r="C3393" s="195">
        <v>1</v>
      </c>
      <c r="D3393" s="195">
        <v>540037025</v>
      </c>
      <c r="F3393" s="189">
        <v>60</v>
      </c>
      <c r="G3393" s="197" t="s">
        <v>57</v>
      </c>
      <c r="H3393" s="195">
        <v>2</v>
      </c>
      <c r="J3393" s="191">
        <v>40772</v>
      </c>
      <c r="K3393" s="195" t="s">
        <v>27</v>
      </c>
    </row>
    <row r="3394" spans="1:13">
      <c r="A3394" s="186" t="str">
        <f>B3394&amp;"_"&amp;COUNTIF($B$2:B3394,B3394)</f>
        <v>3917_1</v>
      </c>
      <c r="B3394" s="195">
        <v>3917</v>
      </c>
      <c r="C3394" s="195">
        <v>1</v>
      </c>
      <c r="D3394" s="195" t="s">
        <v>1282</v>
      </c>
      <c r="F3394" s="189">
        <v>2</v>
      </c>
      <c r="G3394" s="197" t="s">
        <v>59</v>
      </c>
      <c r="H3394" s="195">
        <v>2</v>
      </c>
      <c r="J3394" s="191">
        <v>40772</v>
      </c>
      <c r="K3394" s="195" t="s">
        <v>27</v>
      </c>
    </row>
    <row r="3395" spans="1:13">
      <c r="A3395" s="186" t="str">
        <f>B3395&amp;"_"&amp;COUNTIF($B$2:B3395,B3395)</f>
        <v>3918_1</v>
      </c>
      <c r="B3395" s="195">
        <v>3918</v>
      </c>
      <c r="C3395" s="195">
        <v>1</v>
      </c>
      <c r="D3395" s="195" t="s">
        <v>1443</v>
      </c>
      <c r="E3395" s="187" t="s">
        <v>64</v>
      </c>
      <c r="F3395" s="189">
        <v>192</v>
      </c>
      <c r="G3395" s="190" t="s">
        <v>65</v>
      </c>
      <c r="H3395" s="195">
        <v>4</v>
      </c>
      <c r="J3395" s="191">
        <v>40772</v>
      </c>
      <c r="K3395" s="195" t="s">
        <v>27</v>
      </c>
    </row>
    <row r="3396" spans="1:13">
      <c r="A3396" s="186" t="str">
        <f>B3396&amp;"_"&amp;COUNTIF($B$2:B3396,B3396)</f>
        <v>3919_1</v>
      </c>
      <c r="B3396" s="195">
        <v>3919</v>
      </c>
      <c r="C3396" s="195">
        <v>1</v>
      </c>
      <c r="D3396" s="195" t="s">
        <v>1444</v>
      </c>
      <c r="E3396" s="187" t="s">
        <v>62</v>
      </c>
      <c r="F3396" s="189">
        <v>328</v>
      </c>
      <c r="G3396" s="190" t="s">
        <v>63</v>
      </c>
      <c r="H3396" s="195">
        <v>2</v>
      </c>
      <c r="J3396" s="191">
        <v>40772</v>
      </c>
      <c r="K3396" s="195" t="s">
        <v>27</v>
      </c>
    </row>
    <row r="3397" spans="1:13">
      <c r="A3397" s="186" t="str">
        <f>B3397&amp;"_"&amp;COUNTIF($B$2:B3397,B3397)</f>
        <v>3920_1</v>
      </c>
      <c r="B3397" s="195">
        <v>3920</v>
      </c>
      <c r="E3397" s="187" t="s">
        <v>19</v>
      </c>
      <c r="F3397" s="189">
        <v>1</v>
      </c>
      <c r="G3397" s="190" t="s">
        <v>941</v>
      </c>
    </row>
    <row r="3398" spans="1:13">
      <c r="A3398" s="186" t="str">
        <f>B3398&amp;"_"&amp;COUNTIF($B$2:B3398,B3398)</f>
        <v>3920_2</v>
      </c>
      <c r="B3398" s="195">
        <v>3920</v>
      </c>
      <c r="C3398" s="195">
        <v>1</v>
      </c>
      <c r="D3398" s="195">
        <v>540036496</v>
      </c>
      <c r="E3398" s="187" t="s">
        <v>22</v>
      </c>
      <c r="F3398" s="189">
        <v>1</v>
      </c>
      <c r="G3398" s="190" t="s">
        <v>942</v>
      </c>
      <c r="H3398" s="195">
        <v>1</v>
      </c>
      <c r="J3398" s="191">
        <v>40772</v>
      </c>
      <c r="K3398" s="195" t="s">
        <v>27</v>
      </c>
    </row>
    <row r="3399" spans="1:13">
      <c r="A3399" s="186" t="str">
        <f>B3399&amp;"_"&amp;COUNTIF($B$2:B3399,B3399)</f>
        <v>3921_1</v>
      </c>
      <c r="B3399" s="195">
        <v>3921</v>
      </c>
      <c r="C3399" s="195">
        <v>1</v>
      </c>
      <c r="D3399" s="195" t="s">
        <v>1406</v>
      </c>
      <c r="F3399" s="189">
        <v>3</v>
      </c>
      <c r="G3399" s="197" t="s">
        <v>1445</v>
      </c>
      <c r="H3399" s="195">
        <v>3</v>
      </c>
      <c r="J3399" s="191">
        <v>40778</v>
      </c>
      <c r="K3399" s="195" t="s">
        <v>1408</v>
      </c>
      <c r="L3399" s="195" t="s">
        <v>74</v>
      </c>
    </row>
    <row r="3400" spans="1:13">
      <c r="A3400" s="186" t="str">
        <f>B3400&amp;"_"&amp;COUNTIF($B$2:B3400,B3400)</f>
        <v>3922_1</v>
      </c>
      <c r="B3400" s="195">
        <v>3922</v>
      </c>
      <c r="E3400" s="187" t="s">
        <v>19</v>
      </c>
      <c r="F3400" s="189">
        <v>4</v>
      </c>
      <c r="G3400" s="190" t="s">
        <v>941</v>
      </c>
    </row>
    <row r="3401" spans="1:13">
      <c r="A3401" s="186" t="str">
        <f>B3401&amp;"_"&amp;COUNTIF($B$2:B3401,B3401)</f>
        <v>3922_2</v>
      </c>
      <c r="B3401" s="195">
        <v>3922</v>
      </c>
      <c r="C3401" s="195">
        <v>1</v>
      </c>
      <c r="D3401" s="195">
        <v>540036496</v>
      </c>
      <c r="E3401" s="187" t="s">
        <v>22</v>
      </c>
      <c r="F3401" s="189">
        <v>4</v>
      </c>
      <c r="G3401" s="190" t="s">
        <v>942</v>
      </c>
      <c r="H3401" s="195">
        <v>2</v>
      </c>
      <c r="J3401" s="191">
        <v>40779</v>
      </c>
      <c r="K3401" s="195" t="s">
        <v>27</v>
      </c>
    </row>
    <row r="3402" spans="1:13">
      <c r="A3402" s="186" t="str">
        <f>B3402&amp;"_"&amp;COUNTIF($B$2:B3402,B3402)</f>
        <v>3923_1</v>
      </c>
      <c r="B3402" s="195">
        <v>3923</v>
      </c>
      <c r="E3402" s="187" t="s">
        <v>19</v>
      </c>
      <c r="F3402" s="189">
        <v>8</v>
      </c>
      <c r="G3402" s="190" t="s">
        <v>941</v>
      </c>
    </row>
    <row r="3403" spans="1:13">
      <c r="A3403" s="186" t="str">
        <f>B3403&amp;"_"&amp;COUNTIF($B$2:B3403,B3403)</f>
        <v>3923_2</v>
      </c>
      <c r="B3403" s="195">
        <v>3923</v>
      </c>
      <c r="C3403" s="195">
        <v>1</v>
      </c>
      <c r="D3403" s="195">
        <v>540038980</v>
      </c>
      <c r="E3403" s="187" t="s">
        <v>22</v>
      </c>
      <c r="F3403" s="189">
        <v>8</v>
      </c>
      <c r="G3403" s="190" t="s">
        <v>942</v>
      </c>
      <c r="H3403" s="195">
        <v>4</v>
      </c>
      <c r="J3403" s="191">
        <v>40779</v>
      </c>
      <c r="K3403" s="195" t="s">
        <v>27</v>
      </c>
    </row>
    <row r="3404" spans="1:13">
      <c r="A3404" s="186" t="str">
        <f>B3404&amp;"_"&amp;COUNTIF($B$2:B3404,B3404)</f>
        <v>3924_1</v>
      </c>
      <c r="B3404" s="195">
        <v>3924</v>
      </c>
      <c r="C3404" s="195">
        <v>1</v>
      </c>
      <c r="D3404" s="195" t="s">
        <v>1444</v>
      </c>
      <c r="E3404" s="187" t="s">
        <v>62</v>
      </c>
      <c r="F3404" s="189">
        <v>328</v>
      </c>
      <c r="G3404" s="190" t="s">
        <v>63</v>
      </c>
      <c r="H3404" s="195">
        <v>2</v>
      </c>
      <c r="J3404" s="191">
        <v>40779</v>
      </c>
      <c r="K3404" s="195" t="s">
        <v>27</v>
      </c>
    </row>
    <row r="3405" spans="1:13">
      <c r="A3405" s="186" t="str">
        <f>B3405&amp;"_"&amp;COUNTIF($B$2:B3405,B3405)</f>
        <v>3925_1</v>
      </c>
      <c r="B3405" s="195">
        <v>3925</v>
      </c>
      <c r="F3405" s="189">
        <v>40</v>
      </c>
      <c r="G3405" s="197" t="s">
        <v>637</v>
      </c>
    </row>
    <row r="3406" spans="1:13">
      <c r="A3406" s="186" t="str">
        <f>B3406&amp;"_"&amp;COUNTIF($B$2:B3406,B3406)</f>
        <v>3925_2</v>
      </c>
      <c r="B3406" s="195">
        <v>3925</v>
      </c>
      <c r="C3406" s="195">
        <v>1</v>
      </c>
      <c r="D3406" s="195">
        <v>540037025</v>
      </c>
      <c r="F3406" s="189">
        <v>120</v>
      </c>
      <c r="G3406" s="197" t="s">
        <v>57</v>
      </c>
      <c r="H3406" s="195">
        <v>3</v>
      </c>
      <c r="J3406" s="191">
        <v>40779</v>
      </c>
      <c r="K3406" s="195" t="s">
        <v>27</v>
      </c>
    </row>
    <row r="3407" spans="1:13">
      <c r="A3407" s="186" t="str">
        <f>B3407&amp;"_"&amp;COUNTIF($B$2:B3407,B3407)</f>
        <v>3926_1</v>
      </c>
      <c r="B3407" s="195">
        <v>3926</v>
      </c>
      <c r="C3407" s="195">
        <v>37</v>
      </c>
      <c r="D3407" s="195" t="s">
        <v>1446</v>
      </c>
      <c r="F3407" s="189">
        <v>1</v>
      </c>
      <c r="G3407" s="197" t="s">
        <v>1447</v>
      </c>
      <c r="J3407" s="191">
        <v>40779</v>
      </c>
      <c r="K3407" s="195" t="s">
        <v>27</v>
      </c>
      <c r="M3407" s="192">
        <v>3800</v>
      </c>
    </row>
    <row r="3408" spans="1:13">
      <c r="A3408" s="186" t="str">
        <f>B3408&amp;"_"&amp;COUNTIF($B$2:B3408,B3408)</f>
        <v>3927_1</v>
      </c>
      <c r="B3408" s="195">
        <v>3927</v>
      </c>
      <c r="C3408" s="195">
        <v>37</v>
      </c>
      <c r="D3408" s="195" t="s">
        <v>1448</v>
      </c>
      <c r="F3408" s="189">
        <v>10</v>
      </c>
      <c r="G3408" s="197" t="s">
        <v>1449</v>
      </c>
      <c r="H3408" s="195">
        <v>1</v>
      </c>
      <c r="J3408" s="191">
        <v>40780</v>
      </c>
      <c r="K3408" s="195" t="s">
        <v>27</v>
      </c>
    </row>
    <row r="3409" spans="1:12">
      <c r="A3409" s="186" t="str">
        <f>B3409&amp;"_"&amp;COUNTIF($B$2:B3409,B3409)</f>
        <v>3928_1</v>
      </c>
      <c r="B3409" s="195">
        <v>3928</v>
      </c>
      <c r="F3409" s="189">
        <v>12</v>
      </c>
      <c r="G3409" s="197" t="s">
        <v>359</v>
      </c>
      <c r="I3409" s="200"/>
    </row>
    <row r="3410" spans="1:12">
      <c r="A3410" s="186" t="str">
        <f>B3410&amp;"_"&amp;COUNTIF($B$2:B3410,B3410)</f>
        <v>3928_2</v>
      </c>
      <c r="B3410" s="195">
        <v>3928</v>
      </c>
      <c r="C3410" s="195">
        <v>7</v>
      </c>
      <c r="F3410" s="189">
        <v>0</v>
      </c>
      <c r="G3410" s="197" t="s">
        <v>358</v>
      </c>
      <c r="H3410" s="195">
        <v>1</v>
      </c>
      <c r="I3410" s="200"/>
      <c r="J3410" s="191">
        <v>40781</v>
      </c>
      <c r="K3410" s="195" t="s">
        <v>33</v>
      </c>
      <c r="L3410" s="195" t="s">
        <v>74</v>
      </c>
    </row>
    <row r="3411" spans="1:12">
      <c r="A3411" s="186" t="str">
        <f>B3411&amp;"_"&amp;COUNTIF($B$2:B3411,B3411)</f>
        <v>3929_1</v>
      </c>
      <c r="B3411" s="195">
        <v>3929</v>
      </c>
      <c r="E3411" s="187" t="s">
        <v>19</v>
      </c>
      <c r="F3411" s="189">
        <v>8</v>
      </c>
      <c r="G3411" s="190" t="s">
        <v>941</v>
      </c>
    </row>
    <row r="3412" spans="1:12">
      <c r="A3412" s="186" t="str">
        <f>B3412&amp;"_"&amp;COUNTIF($B$2:B3412,B3412)</f>
        <v>3929_2</v>
      </c>
      <c r="B3412" s="195">
        <v>3929</v>
      </c>
      <c r="C3412" s="195">
        <v>1</v>
      </c>
      <c r="D3412" s="195">
        <v>540038980</v>
      </c>
      <c r="E3412" s="187" t="s">
        <v>22</v>
      </c>
      <c r="F3412" s="189">
        <v>8</v>
      </c>
      <c r="G3412" s="190" t="s">
        <v>942</v>
      </c>
      <c r="H3412" s="195">
        <v>4</v>
      </c>
      <c r="J3412" s="191">
        <v>40784</v>
      </c>
      <c r="K3412" s="195" t="s">
        <v>27</v>
      </c>
    </row>
    <row r="3413" spans="1:12">
      <c r="A3413" s="186" t="str">
        <f>B3413&amp;"_"&amp;COUNTIF($B$2:B3413,B3413)</f>
        <v>3930_1</v>
      </c>
      <c r="B3413" s="195">
        <v>3930</v>
      </c>
      <c r="C3413" s="195">
        <v>6</v>
      </c>
      <c r="D3413" s="195">
        <v>340085309</v>
      </c>
      <c r="F3413" s="189">
        <v>3</v>
      </c>
      <c r="G3413" s="197" t="s">
        <v>1450</v>
      </c>
      <c r="H3413" s="195">
        <v>1</v>
      </c>
      <c r="J3413" s="191">
        <v>40784</v>
      </c>
      <c r="K3413" s="195" t="s">
        <v>27</v>
      </c>
    </row>
    <row r="3414" spans="1:12">
      <c r="A3414" s="186" t="str">
        <f>B3414&amp;"_"&amp;COUNTIF($B$2:B3414,B3414)</f>
        <v>3931_1</v>
      </c>
      <c r="B3414" s="195">
        <v>3931</v>
      </c>
      <c r="C3414" s="195">
        <v>1</v>
      </c>
      <c r="D3414" s="195" t="s">
        <v>1282</v>
      </c>
      <c r="F3414" s="189">
        <v>2</v>
      </c>
      <c r="G3414" s="197" t="s">
        <v>59</v>
      </c>
      <c r="H3414" s="195">
        <v>2</v>
      </c>
      <c r="J3414" s="191">
        <v>40786</v>
      </c>
      <c r="K3414" s="195" t="s">
        <v>27</v>
      </c>
    </row>
    <row r="3415" spans="1:12">
      <c r="A3415" s="186" t="str">
        <f>B3415&amp;"_"&amp;COUNTIF($B$2:B3415,B3415)</f>
        <v>3932_1</v>
      </c>
      <c r="B3415" s="195">
        <v>3932</v>
      </c>
      <c r="E3415" s="187" t="s">
        <v>19</v>
      </c>
      <c r="F3415" s="189">
        <v>10</v>
      </c>
      <c r="G3415" s="190" t="s">
        <v>941</v>
      </c>
    </row>
    <row r="3416" spans="1:12">
      <c r="A3416" s="186" t="str">
        <f>B3416&amp;"_"&amp;COUNTIF($B$2:B3416,B3416)</f>
        <v>3932_2</v>
      </c>
      <c r="B3416" s="195">
        <v>3932</v>
      </c>
      <c r="C3416" s="195">
        <v>1</v>
      </c>
      <c r="D3416" s="195">
        <v>540038980</v>
      </c>
      <c r="E3416" s="187" t="s">
        <v>22</v>
      </c>
      <c r="F3416" s="189">
        <v>10</v>
      </c>
      <c r="G3416" s="190" t="s">
        <v>942</v>
      </c>
      <c r="H3416" s="195">
        <v>5</v>
      </c>
      <c r="J3416" s="191">
        <v>40786</v>
      </c>
      <c r="K3416" s="195" t="s">
        <v>27</v>
      </c>
    </row>
    <row r="3417" spans="1:12">
      <c r="A3417" s="186" t="str">
        <f>B3417&amp;"_"&amp;COUNTIF($B$2:B3417,B3417)</f>
        <v>3933_1</v>
      </c>
      <c r="B3417" s="195">
        <v>3933</v>
      </c>
      <c r="F3417" s="189">
        <v>8</v>
      </c>
      <c r="G3417" s="197" t="s">
        <v>359</v>
      </c>
      <c r="I3417" s="200"/>
    </row>
    <row r="3418" spans="1:12">
      <c r="A3418" s="186" t="str">
        <f>B3418&amp;"_"&amp;COUNTIF($B$2:B3418,B3418)</f>
        <v>3933_2</v>
      </c>
      <c r="B3418" s="195">
        <v>3933</v>
      </c>
      <c r="C3418" s="195">
        <v>7</v>
      </c>
      <c r="F3418" s="189">
        <v>0</v>
      </c>
      <c r="G3418" s="197" t="s">
        <v>358</v>
      </c>
      <c r="H3418" s="195">
        <v>1</v>
      </c>
      <c r="I3418" s="200"/>
      <c r="J3418" s="191">
        <v>40788</v>
      </c>
      <c r="K3418" s="195" t="s">
        <v>33</v>
      </c>
      <c r="L3418" s="195" t="s">
        <v>74</v>
      </c>
    </row>
    <row r="3419" spans="1:12">
      <c r="A3419" s="186" t="str">
        <f>B3419&amp;"_"&amp;COUNTIF($B$2:B3419,B3419)</f>
        <v>3934_1</v>
      </c>
      <c r="B3419" s="195">
        <v>3934</v>
      </c>
      <c r="C3419" s="195">
        <v>1</v>
      </c>
      <c r="E3419" s="187" t="s">
        <v>64</v>
      </c>
      <c r="F3419" s="189">
        <v>192</v>
      </c>
      <c r="G3419" s="190" t="s">
        <v>65</v>
      </c>
      <c r="K3419" s="195" t="s">
        <v>27</v>
      </c>
    </row>
    <row r="3420" spans="1:12">
      <c r="A3420" s="186" t="str">
        <f>B3420&amp;"_"&amp;COUNTIF($B$2:B3420,B3420)</f>
        <v>3934_2</v>
      </c>
      <c r="B3420" s="195">
        <v>3934</v>
      </c>
      <c r="C3420" s="195">
        <v>1</v>
      </c>
      <c r="D3420" s="195" t="s">
        <v>1451</v>
      </c>
      <c r="E3420" s="187" t="s">
        <v>62</v>
      </c>
      <c r="F3420" s="189">
        <v>328</v>
      </c>
      <c r="G3420" s="190" t="s">
        <v>63</v>
      </c>
      <c r="H3420" s="195">
        <v>6</v>
      </c>
      <c r="J3420" s="191">
        <v>40792</v>
      </c>
      <c r="K3420" s="195" t="s">
        <v>27</v>
      </c>
    </row>
    <row r="3421" spans="1:12">
      <c r="A3421" s="186" t="str">
        <f>B3421&amp;"_"&amp;COUNTIF($B$2:B3421,B3421)</f>
        <v>3935_1</v>
      </c>
      <c r="B3421" s="195">
        <v>3935</v>
      </c>
      <c r="E3421" s="187" t="s">
        <v>19</v>
      </c>
      <c r="F3421" s="189">
        <v>12</v>
      </c>
      <c r="G3421" s="190" t="s">
        <v>941</v>
      </c>
    </row>
    <row r="3422" spans="1:12">
      <c r="A3422" s="186" t="str">
        <f>B3422&amp;"_"&amp;COUNTIF($B$2:B3422,B3422)</f>
        <v>3935_2</v>
      </c>
      <c r="B3422" s="195">
        <v>3935</v>
      </c>
      <c r="C3422" s="195">
        <v>1</v>
      </c>
      <c r="D3422" s="195">
        <v>540038980</v>
      </c>
      <c r="E3422" s="187" t="s">
        <v>22</v>
      </c>
      <c r="F3422" s="189">
        <v>12</v>
      </c>
      <c r="G3422" s="190" t="s">
        <v>942</v>
      </c>
      <c r="H3422" s="195">
        <v>6</v>
      </c>
      <c r="J3422" s="191">
        <v>40792</v>
      </c>
      <c r="K3422" s="195" t="s">
        <v>27</v>
      </c>
    </row>
    <row r="3423" spans="1:12">
      <c r="A3423" s="186" t="str">
        <f>B3423&amp;"_"&amp;COUNTIF($B$2:B3423,B3423)</f>
        <v>3936_1</v>
      </c>
      <c r="B3423" s="195">
        <v>3936</v>
      </c>
      <c r="C3423" s="195">
        <v>1</v>
      </c>
      <c r="D3423" s="195" t="s">
        <v>1406</v>
      </c>
      <c r="F3423" s="189">
        <v>1</v>
      </c>
      <c r="G3423" s="197" t="s">
        <v>1452</v>
      </c>
      <c r="H3423" s="195">
        <v>1</v>
      </c>
      <c r="J3423" s="191">
        <v>40792</v>
      </c>
      <c r="K3423" s="195" t="s">
        <v>1408</v>
      </c>
      <c r="L3423" s="195" t="s">
        <v>74</v>
      </c>
    </row>
    <row r="3424" spans="1:12">
      <c r="A3424" s="186" t="str">
        <f>B3424&amp;"_"&amp;COUNTIF($B$2:B3424,B3424)</f>
        <v>3937_1</v>
      </c>
      <c r="B3424" s="195">
        <v>3937</v>
      </c>
      <c r="C3424" s="195">
        <v>3</v>
      </c>
      <c r="D3424" s="195" t="s">
        <v>1453</v>
      </c>
      <c r="E3424" s="195" t="s">
        <v>71</v>
      </c>
      <c r="F3424" s="189">
        <v>300</v>
      </c>
      <c r="G3424" s="197" t="s">
        <v>72</v>
      </c>
      <c r="H3424" s="195">
        <v>1</v>
      </c>
      <c r="I3424" s="195">
        <v>2400</v>
      </c>
      <c r="J3424" s="191">
        <v>40793</v>
      </c>
      <c r="K3424" s="195" t="s">
        <v>73</v>
      </c>
      <c r="L3424" s="195" t="s">
        <v>74</v>
      </c>
    </row>
    <row r="3425" spans="1:12">
      <c r="A3425" s="186" t="str">
        <f>B3425&amp;"_"&amp;COUNTIF($B$2:B3425,B3425)</f>
        <v>3938_1</v>
      </c>
      <c r="B3425" s="195">
        <v>3938</v>
      </c>
      <c r="F3425" s="189">
        <v>11</v>
      </c>
      <c r="G3425" s="197" t="s">
        <v>359</v>
      </c>
      <c r="I3425" s="200"/>
    </row>
    <row r="3426" spans="1:12">
      <c r="A3426" s="186" t="str">
        <f>B3426&amp;"_"&amp;COUNTIF($B$2:B3426,B3426)</f>
        <v>3938_2</v>
      </c>
      <c r="B3426" s="195">
        <v>3938</v>
      </c>
      <c r="C3426" s="195">
        <v>7</v>
      </c>
      <c r="F3426" s="189">
        <v>0</v>
      </c>
      <c r="G3426" s="197" t="s">
        <v>358</v>
      </c>
      <c r="H3426" s="195">
        <v>1</v>
      </c>
      <c r="I3426" s="200"/>
      <c r="J3426" s="191">
        <v>40793</v>
      </c>
      <c r="K3426" s="195" t="s">
        <v>33</v>
      </c>
      <c r="L3426" s="195" t="s">
        <v>74</v>
      </c>
    </row>
    <row r="3427" spans="1:12">
      <c r="A3427" s="186" t="str">
        <f>B3427&amp;"_"&amp;COUNTIF($B$2:B3427,B3427)</f>
        <v>3939_1</v>
      </c>
      <c r="B3427" s="195">
        <v>3939</v>
      </c>
      <c r="E3427" s="187" t="s">
        <v>1312</v>
      </c>
      <c r="F3427" s="189">
        <v>20</v>
      </c>
      <c r="G3427" s="190" t="s">
        <v>941</v>
      </c>
    </row>
    <row r="3428" spans="1:12">
      <c r="A3428" s="186" t="str">
        <f>B3428&amp;"_"&amp;COUNTIF($B$2:B3428,B3428)</f>
        <v>3939_2</v>
      </c>
      <c r="B3428" s="195">
        <v>3939</v>
      </c>
      <c r="C3428" s="195">
        <v>49</v>
      </c>
      <c r="D3428" s="195" t="s">
        <v>1313</v>
      </c>
      <c r="E3428" s="187" t="s">
        <v>1314</v>
      </c>
      <c r="F3428" s="189">
        <v>20</v>
      </c>
      <c r="G3428" s="190" t="s">
        <v>942</v>
      </c>
      <c r="H3428" s="195">
        <v>10</v>
      </c>
      <c r="J3428" s="191">
        <v>40793</v>
      </c>
      <c r="K3428" s="195" t="s">
        <v>27</v>
      </c>
    </row>
    <row r="3429" spans="1:12">
      <c r="A3429" s="186" t="str">
        <f>B3429&amp;"_"&amp;COUNTIF($B$2:B3429,B3429)</f>
        <v>3940_1</v>
      </c>
      <c r="B3429" s="195">
        <v>3940</v>
      </c>
      <c r="E3429" s="187" t="s">
        <v>19</v>
      </c>
      <c r="F3429" s="189">
        <v>2</v>
      </c>
      <c r="G3429" s="190" t="s">
        <v>941</v>
      </c>
    </row>
    <row r="3430" spans="1:12">
      <c r="A3430" s="186" t="str">
        <f>B3430&amp;"_"&amp;COUNTIF($B$2:B3430,B3430)</f>
        <v>3940_2</v>
      </c>
      <c r="B3430" s="195">
        <v>3940</v>
      </c>
      <c r="C3430" s="195">
        <v>1</v>
      </c>
      <c r="D3430" s="195">
        <v>540038980</v>
      </c>
      <c r="E3430" s="187" t="s">
        <v>22</v>
      </c>
      <c r="F3430" s="189">
        <v>2</v>
      </c>
      <c r="G3430" s="190" t="s">
        <v>942</v>
      </c>
      <c r="H3430" s="195">
        <v>1</v>
      </c>
      <c r="J3430" s="191">
        <v>40793</v>
      </c>
      <c r="K3430" s="195" t="s">
        <v>27</v>
      </c>
    </row>
    <row r="3431" spans="1:12">
      <c r="A3431" s="186" t="str">
        <f>B3431&amp;"_"&amp;COUNTIF($B$2:B3431,B3431)</f>
        <v>3941_1</v>
      </c>
      <c r="B3431" s="195">
        <v>3941</v>
      </c>
      <c r="F3431" s="189">
        <v>23</v>
      </c>
      <c r="G3431" s="197" t="s">
        <v>866</v>
      </c>
    </row>
    <row r="3432" spans="1:12">
      <c r="A3432" s="186" t="str">
        <f>B3432&amp;"_"&amp;COUNTIF($B$2:B3432,B3432)</f>
        <v>3941_2</v>
      </c>
      <c r="B3432" s="195">
        <v>3941</v>
      </c>
      <c r="C3432" s="195">
        <v>26</v>
      </c>
      <c r="D3432" s="195" t="s">
        <v>863</v>
      </c>
      <c r="F3432" s="189">
        <v>38</v>
      </c>
      <c r="G3432" s="197" t="s">
        <v>867</v>
      </c>
      <c r="J3432" s="191">
        <v>40786</v>
      </c>
      <c r="K3432" s="195" t="s">
        <v>27</v>
      </c>
    </row>
    <row r="3433" spans="1:12">
      <c r="A3433" s="186" t="str">
        <f>B3433&amp;"_"&amp;COUNTIF($B$2:B3433,B3433)</f>
        <v>3942_1</v>
      </c>
      <c r="B3433" s="195">
        <v>3942</v>
      </c>
      <c r="F3433" s="189">
        <v>1</v>
      </c>
      <c r="G3433" s="197" t="s">
        <v>1454</v>
      </c>
    </row>
    <row r="3434" spans="1:12">
      <c r="A3434" s="186" t="str">
        <f>B3434&amp;"_"&amp;COUNTIF($B$2:B3434,B3434)</f>
        <v>3942_2</v>
      </c>
      <c r="B3434" s="195">
        <v>3942</v>
      </c>
      <c r="F3434" s="189">
        <v>1</v>
      </c>
      <c r="G3434" s="197" t="s">
        <v>1455</v>
      </c>
    </row>
    <row r="3435" spans="1:12">
      <c r="A3435" s="186" t="str">
        <f>B3435&amp;"_"&amp;COUNTIF($B$2:B3435,B3435)</f>
        <v>3942_3</v>
      </c>
      <c r="B3435" s="195">
        <v>3942</v>
      </c>
      <c r="C3435" s="195">
        <v>26</v>
      </c>
      <c r="D3435" s="195">
        <v>17516</v>
      </c>
      <c r="F3435" s="189">
        <v>1</v>
      </c>
      <c r="G3435" s="197" t="s">
        <v>1456</v>
      </c>
      <c r="J3435" s="191">
        <v>40786</v>
      </c>
      <c r="K3435" s="195" t="s">
        <v>27</v>
      </c>
    </row>
    <row r="3436" spans="1:12">
      <c r="A3436" s="186" t="str">
        <f>B3436&amp;"_"&amp;COUNTIF($B$2:B3436,B3436)</f>
        <v>3943_1</v>
      </c>
      <c r="B3436" s="195">
        <v>3943</v>
      </c>
      <c r="C3436" s="195">
        <v>26</v>
      </c>
      <c r="D3436" s="195">
        <v>17382</v>
      </c>
      <c r="F3436" s="189">
        <v>1</v>
      </c>
      <c r="G3436" s="197" t="s">
        <v>1457</v>
      </c>
      <c r="J3436" s="191">
        <v>40786</v>
      </c>
      <c r="K3436" s="195" t="s">
        <v>27</v>
      </c>
    </row>
    <row r="3437" spans="1:12">
      <c r="A3437" s="186" t="str">
        <f>B3437&amp;"_"&amp;COUNTIF($B$2:B3437,B3437)</f>
        <v>3944_1</v>
      </c>
      <c r="B3437" s="195">
        <v>3944</v>
      </c>
      <c r="C3437" s="195">
        <v>22</v>
      </c>
      <c r="F3437" s="189">
        <v>1</v>
      </c>
      <c r="G3437" s="197" t="s">
        <v>1458</v>
      </c>
      <c r="J3437" s="191">
        <v>40794</v>
      </c>
      <c r="K3437" s="195" t="s">
        <v>27</v>
      </c>
    </row>
    <row r="3438" spans="1:12">
      <c r="A3438" s="186" t="str">
        <f>B3438&amp;"_"&amp;COUNTIF($B$2:B3438,B3438)</f>
        <v>3945_1</v>
      </c>
      <c r="B3438" s="195">
        <v>3945</v>
      </c>
      <c r="F3438" s="189">
        <v>5</v>
      </c>
      <c r="G3438" s="197" t="s">
        <v>359</v>
      </c>
      <c r="I3438" s="200"/>
    </row>
    <row r="3439" spans="1:12">
      <c r="A3439" s="186" t="str">
        <f>B3439&amp;"_"&amp;COUNTIF($B$2:B3439,B3439)</f>
        <v>3945_2</v>
      </c>
      <c r="B3439" s="195">
        <v>3945</v>
      </c>
      <c r="C3439" s="195">
        <v>7</v>
      </c>
      <c r="F3439" s="189">
        <v>6</v>
      </c>
      <c r="G3439" s="197" t="s">
        <v>358</v>
      </c>
      <c r="H3439" s="195">
        <v>1</v>
      </c>
      <c r="I3439" s="200"/>
      <c r="J3439" s="191">
        <v>40795</v>
      </c>
      <c r="K3439" s="195" t="s">
        <v>33</v>
      </c>
      <c r="L3439" s="195" t="s">
        <v>74</v>
      </c>
    </row>
    <row r="3440" spans="1:12">
      <c r="A3440" s="186" t="str">
        <f>B3440&amp;"_"&amp;COUNTIF($B$2:B3440,B3440)</f>
        <v>3946_1</v>
      </c>
      <c r="B3440" s="195">
        <v>3946</v>
      </c>
      <c r="C3440" s="195">
        <v>3</v>
      </c>
      <c r="D3440" s="195" t="s">
        <v>1459</v>
      </c>
      <c r="E3440" s="195" t="s">
        <v>71</v>
      </c>
      <c r="F3440" s="189">
        <v>300</v>
      </c>
      <c r="G3440" s="197" t="s">
        <v>72</v>
      </c>
      <c r="H3440" s="195">
        <v>1</v>
      </c>
      <c r="I3440" s="195">
        <v>2400</v>
      </c>
      <c r="J3440" s="191">
        <v>40795</v>
      </c>
      <c r="K3440" s="195" t="s">
        <v>73</v>
      </c>
      <c r="L3440" s="195" t="s">
        <v>74</v>
      </c>
    </row>
    <row r="3441" spans="1:12">
      <c r="A3441" s="186" t="str">
        <f>B3441&amp;"_"&amp;COUNTIF($B$2:B3441,B3441)</f>
        <v>3947_1</v>
      </c>
      <c r="B3441" s="195">
        <v>3947</v>
      </c>
      <c r="C3441" s="195">
        <v>37</v>
      </c>
      <c r="F3441" s="189">
        <v>10</v>
      </c>
      <c r="G3441" s="197" t="s">
        <v>1449</v>
      </c>
      <c r="H3441" s="195">
        <v>1</v>
      </c>
      <c r="J3441" s="191">
        <v>40798</v>
      </c>
      <c r="K3441" s="195" t="s">
        <v>27</v>
      </c>
    </row>
    <row r="3442" spans="1:12">
      <c r="A3442" s="186" t="str">
        <f>B3442&amp;"_"&amp;COUNTIF($B$2:B3442,B3442)</f>
        <v>3948_1</v>
      </c>
      <c r="B3442" s="195">
        <v>3948</v>
      </c>
      <c r="F3442" s="189">
        <v>3</v>
      </c>
      <c r="G3442" s="197" t="s">
        <v>1460</v>
      </c>
    </row>
    <row r="3443" spans="1:12">
      <c r="A3443" s="186" t="str">
        <f>B3443&amp;"_"&amp;COUNTIF($B$2:B3443,B3443)</f>
        <v>3948_2</v>
      </c>
      <c r="B3443" s="195">
        <v>3948</v>
      </c>
      <c r="C3443" s="195">
        <v>10</v>
      </c>
      <c r="D3443" s="195">
        <v>49784</v>
      </c>
      <c r="E3443" s="195">
        <v>13021000</v>
      </c>
      <c r="F3443" s="189">
        <v>160</v>
      </c>
      <c r="G3443" s="197" t="s">
        <v>1461</v>
      </c>
      <c r="H3443" s="195">
        <v>2</v>
      </c>
      <c r="I3443" s="195">
        <v>8150</v>
      </c>
      <c r="J3443" s="191">
        <v>40799</v>
      </c>
      <c r="K3443" s="195" t="s">
        <v>33</v>
      </c>
      <c r="L3443" s="195" t="s">
        <v>74</v>
      </c>
    </row>
    <row r="3444" spans="1:12">
      <c r="A3444" s="186" t="str">
        <f>B3444&amp;"_"&amp;COUNTIF($B$2:B3444,B3444)</f>
        <v>3949_1</v>
      </c>
      <c r="B3444" s="195">
        <v>3949</v>
      </c>
      <c r="E3444" s="187" t="s">
        <v>1312</v>
      </c>
      <c r="F3444" s="189">
        <v>8</v>
      </c>
      <c r="G3444" s="190" t="s">
        <v>941</v>
      </c>
    </row>
    <row r="3445" spans="1:12">
      <c r="A3445" s="186" t="str">
        <f>B3445&amp;"_"&amp;COUNTIF($B$2:B3445,B3445)</f>
        <v>3949_2</v>
      </c>
      <c r="B3445" s="195">
        <v>3949</v>
      </c>
      <c r="C3445" s="195">
        <v>49</v>
      </c>
      <c r="D3445" s="195" t="s">
        <v>1313</v>
      </c>
      <c r="E3445" s="187" t="s">
        <v>1314</v>
      </c>
      <c r="F3445" s="189">
        <v>8</v>
      </c>
      <c r="G3445" s="190" t="s">
        <v>942</v>
      </c>
      <c r="H3445" s="195">
        <v>4</v>
      </c>
      <c r="J3445" s="191">
        <v>40799</v>
      </c>
      <c r="K3445" s="195" t="s">
        <v>27</v>
      </c>
    </row>
    <row r="3446" spans="1:12">
      <c r="A3446" s="186" t="str">
        <f>B3446&amp;"_"&amp;COUNTIF($B$2:B3446,B3446)</f>
        <v>3950_1</v>
      </c>
      <c r="B3446" s="195">
        <v>3950</v>
      </c>
      <c r="C3446" s="195">
        <v>1</v>
      </c>
      <c r="D3446" s="195" t="s">
        <v>1282</v>
      </c>
      <c r="F3446" s="189">
        <v>2</v>
      </c>
      <c r="G3446" s="197" t="s">
        <v>59</v>
      </c>
      <c r="H3446" s="195">
        <v>2</v>
      </c>
      <c r="J3446" s="191">
        <v>40799</v>
      </c>
      <c r="K3446" s="195" t="s">
        <v>27</v>
      </c>
    </row>
    <row r="3447" spans="1:12">
      <c r="A3447" s="186" t="str">
        <f>B3447&amp;"_"&amp;COUNTIF($B$2:B3447,B3447)</f>
        <v>3951_1</v>
      </c>
      <c r="B3447" s="195">
        <v>3951</v>
      </c>
      <c r="C3447" s="195">
        <v>1</v>
      </c>
      <c r="D3447" s="195">
        <v>540037025</v>
      </c>
      <c r="F3447" s="189">
        <v>60</v>
      </c>
      <c r="G3447" s="197" t="s">
        <v>57</v>
      </c>
      <c r="H3447" s="195">
        <v>1</v>
      </c>
      <c r="J3447" s="191">
        <v>40799</v>
      </c>
      <c r="K3447" s="195" t="s">
        <v>27</v>
      </c>
    </row>
    <row r="3448" spans="1:12">
      <c r="A3448" s="186" t="str">
        <f>B3448&amp;"_"&amp;COUNTIF($B$2:B3448,B3448)</f>
        <v>3952_1</v>
      </c>
      <c r="B3448" s="195">
        <v>3952</v>
      </c>
      <c r="C3448" s="195">
        <v>37</v>
      </c>
      <c r="F3448" s="189">
        <v>10</v>
      </c>
      <c r="G3448" s="197" t="s">
        <v>1462</v>
      </c>
      <c r="H3448" s="195">
        <v>1</v>
      </c>
      <c r="I3448" s="195">
        <v>75</v>
      </c>
      <c r="J3448" s="191">
        <v>40799</v>
      </c>
      <c r="K3448" s="208" t="s">
        <v>1463</v>
      </c>
      <c r="L3448" s="195" t="s">
        <v>74</v>
      </c>
    </row>
    <row r="3449" spans="1:12">
      <c r="A3449" s="186" t="str">
        <f>B3449&amp;"_"&amp;COUNTIF($B$2:B3449,B3449)</f>
        <v>3953_1</v>
      </c>
      <c r="B3449" s="195">
        <v>3953</v>
      </c>
      <c r="F3449" s="189">
        <v>9</v>
      </c>
      <c r="G3449" s="197" t="s">
        <v>359</v>
      </c>
      <c r="I3449" s="200"/>
    </row>
    <row r="3450" spans="1:12">
      <c r="A3450" s="186" t="str">
        <f>B3450&amp;"_"&amp;COUNTIF($B$2:B3450,B3450)</f>
        <v>3953_2</v>
      </c>
      <c r="B3450" s="195">
        <v>3953</v>
      </c>
      <c r="C3450" s="195">
        <v>7</v>
      </c>
      <c r="F3450" s="189">
        <v>2</v>
      </c>
      <c r="G3450" s="197" t="s">
        <v>358</v>
      </c>
      <c r="H3450" s="195">
        <v>1</v>
      </c>
      <c r="I3450" s="200"/>
      <c r="J3450" s="191">
        <v>40801</v>
      </c>
      <c r="K3450" s="195" t="s">
        <v>33</v>
      </c>
      <c r="L3450" s="195" t="s">
        <v>74</v>
      </c>
    </row>
    <row r="3451" spans="1:12">
      <c r="A3451" s="186" t="str">
        <f>B3451&amp;"_"&amp;COUNTIF($B$2:B3451,B3451)</f>
        <v>3954_1</v>
      </c>
      <c r="B3451" s="195">
        <v>3954</v>
      </c>
      <c r="C3451" s="195">
        <v>38</v>
      </c>
      <c r="D3451" s="195" t="s">
        <v>1464</v>
      </c>
      <c r="F3451" s="189">
        <v>40</v>
      </c>
      <c r="G3451" s="197" t="s">
        <v>1465</v>
      </c>
      <c r="H3451" s="195">
        <v>1</v>
      </c>
      <c r="I3451" s="195">
        <v>2230</v>
      </c>
      <c r="J3451" s="191">
        <v>40806</v>
      </c>
      <c r="K3451" s="195" t="s">
        <v>73</v>
      </c>
      <c r="L3451" s="195" t="s">
        <v>74</v>
      </c>
    </row>
    <row r="3452" spans="1:12">
      <c r="A3452" s="186" t="str">
        <f>B3452&amp;"_"&amp;COUNTIF($B$2:B3452,B3452)</f>
        <v>3955_1</v>
      </c>
      <c r="B3452" s="195">
        <v>3955</v>
      </c>
      <c r="C3452" s="195">
        <v>1</v>
      </c>
      <c r="D3452" s="195">
        <v>540037025</v>
      </c>
      <c r="F3452" s="189">
        <v>40</v>
      </c>
      <c r="G3452" s="197" t="s">
        <v>637</v>
      </c>
      <c r="H3452" s="195">
        <v>1</v>
      </c>
      <c r="J3452" s="191">
        <v>40807</v>
      </c>
      <c r="K3452" s="195" t="s">
        <v>27</v>
      </c>
    </row>
    <row r="3453" spans="1:12">
      <c r="A3453" s="186" t="str">
        <f>B3453&amp;"_"&amp;COUNTIF($B$2:B3453,B3453)</f>
        <v>3956_1</v>
      </c>
      <c r="B3453" s="195">
        <v>3956</v>
      </c>
      <c r="C3453" s="195">
        <v>1</v>
      </c>
      <c r="D3453" s="195" t="s">
        <v>1466</v>
      </c>
      <c r="E3453" s="187" t="s">
        <v>62</v>
      </c>
      <c r="F3453" s="189">
        <v>328</v>
      </c>
      <c r="G3453" s="190" t="s">
        <v>63</v>
      </c>
      <c r="H3453" s="195">
        <v>2</v>
      </c>
      <c r="J3453" s="191">
        <v>40807</v>
      </c>
      <c r="K3453" s="195" t="s">
        <v>27</v>
      </c>
    </row>
    <row r="3454" spans="1:12">
      <c r="A3454" s="186" t="str">
        <f>B3454&amp;"_"&amp;COUNTIF($B$2:B3454,B3454)</f>
        <v>3957_1</v>
      </c>
      <c r="B3454" s="195">
        <v>3957</v>
      </c>
      <c r="E3454" s="187" t="s">
        <v>1312</v>
      </c>
      <c r="F3454" s="189">
        <v>14</v>
      </c>
      <c r="G3454" s="190" t="s">
        <v>941</v>
      </c>
    </row>
    <row r="3455" spans="1:12">
      <c r="A3455" s="186" t="str">
        <f>B3455&amp;"_"&amp;COUNTIF($B$2:B3455,B3455)</f>
        <v>3957_2</v>
      </c>
      <c r="B3455" s="195">
        <v>3957</v>
      </c>
      <c r="C3455" s="195">
        <v>49</v>
      </c>
      <c r="D3455" s="195" t="s">
        <v>1313</v>
      </c>
      <c r="E3455" s="187" t="s">
        <v>1314</v>
      </c>
      <c r="F3455" s="189">
        <v>14</v>
      </c>
      <c r="G3455" s="190" t="s">
        <v>942</v>
      </c>
      <c r="H3455" s="195">
        <v>7</v>
      </c>
      <c r="J3455" s="191">
        <v>40807</v>
      </c>
      <c r="K3455" s="195" t="s">
        <v>27</v>
      </c>
    </row>
    <row r="3456" spans="1:12">
      <c r="A3456" s="186" t="str">
        <f>B3456&amp;"_"&amp;COUNTIF($B$2:B3456,B3456)</f>
        <v>3958_1</v>
      </c>
      <c r="B3456" s="195">
        <v>3958</v>
      </c>
      <c r="C3456" s="195">
        <v>1</v>
      </c>
      <c r="D3456" s="195">
        <v>540037025</v>
      </c>
      <c r="F3456" s="189">
        <v>50</v>
      </c>
      <c r="G3456" s="197" t="s">
        <v>662</v>
      </c>
      <c r="H3456" s="195">
        <v>1</v>
      </c>
      <c r="J3456" s="191">
        <v>40807</v>
      </c>
      <c r="K3456" s="195" t="s">
        <v>27</v>
      </c>
    </row>
    <row r="3457" spans="1:13">
      <c r="A3457" s="186" t="str">
        <f>B3457&amp;"_"&amp;COUNTIF($B$2:B3457,B3457)</f>
        <v>3959_1</v>
      </c>
      <c r="B3457" s="195">
        <v>3959</v>
      </c>
      <c r="F3457" s="189">
        <v>9</v>
      </c>
      <c r="G3457" s="197" t="s">
        <v>359</v>
      </c>
      <c r="I3457" s="200"/>
    </row>
    <row r="3458" spans="1:13">
      <c r="A3458" s="186" t="str">
        <f>B3458&amp;"_"&amp;COUNTIF($B$2:B3458,B3458)</f>
        <v>3959_2</v>
      </c>
      <c r="B3458" s="195">
        <v>3959</v>
      </c>
      <c r="C3458" s="195">
        <v>7</v>
      </c>
      <c r="F3458" s="189">
        <v>0</v>
      </c>
      <c r="G3458" s="197" t="s">
        <v>358</v>
      </c>
      <c r="H3458" s="195">
        <v>1</v>
      </c>
      <c r="I3458" s="200"/>
      <c r="J3458" s="191">
        <v>40808</v>
      </c>
      <c r="K3458" s="195" t="s">
        <v>33</v>
      </c>
      <c r="L3458" s="195" t="s">
        <v>74</v>
      </c>
    </row>
    <row r="3459" spans="1:13">
      <c r="A3459" s="186" t="str">
        <f>B3459&amp;"_"&amp;COUNTIF($B$2:B3459,B3459)</f>
        <v>3960_1</v>
      </c>
      <c r="B3459" s="195">
        <v>3960</v>
      </c>
      <c r="C3459" s="195">
        <v>39</v>
      </c>
      <c r="D3459" s="195" t="s">
        <v>1467</v>
      </c>
      <c r="F3459" s="189">
        <v>1</v>
      </c>
      <c r="G3459" s="197" t="s">
        <v>1468</v>
      </c>
      <c r="H3459" s="195">
        <v>1</v>
      </c>
      <c r="J3459" s="191">
        <v>40814</v>
      </c>
      <c r="K3459" s="195" t="s">
        <v>27</v>
      </c>
      <c r="M3459" s="192">
        <v>1550</v>
      </c>
    </row>
    <row r="3460" spans="1:13">
      <c r="A3460" s="186" t="str">
        <f>B3460&amp;"_"&amp;COUNTIF($B$2:B3460,B3460)</f>
        <v>3961_1</v>
      </c>
      <c r="B3460" s="195">
        <v>3961</v>
      </c>
      <c r="E3460" s="187" t="s">
        <v>1312</v>
      </c>
      <c r="F3460" s="189">
        <v>14</v>
      </c>
      <c r="G3460" s="190" t="s">
        <v>941</v>
      </c>
    </row>
    <row r="3461" spans="1:13">
      <c r="A3461" s="186" t="str">
        <f>B3461&amp;"_"&amp;COUNTIF($B$2:B3461,B3461)</f>
        <v>3961_2</v>
      </c>
      <c r="B3461" s="195">
        <v>3961</v>
      </c>
      <c r="C3461" s="195">
        <v>49</v>
      </c>
      <c r="D3461" s="195" t="s">
        <v>1313</v>
      </c>
      <c r="E3461" s="187" t="s">
        <v>1314</v>
      </c>
      <c r="F3461" s="189">
        <v>14</v>
      </c>
      <c r="G3461" s="190" t="s">
        <v>942</v>
      </c>
      <c r="H3461" s="195">
        <v>7</v>
      </c>
      <c r="J3461" s="191">
        <v>40813</v>
      </c>
      <c r="K3461" s="195" t="s">
        <v>27</v>
      </c>
    </row>
    <row r="3462" spans="1:13">
      <c r="A3462" s="186" t="str">
        <f>B3462&amp;"_"&amp;COUNTIF($B$2:B3462,B3462)</f>
        <v>3962_1</v>
      </c>
      <c r="B3462" s="195">
        <v>3962</v>
      </c>
      <c r="C3462" s="195">
        <v>1</v>
      </c>
      <c r="D3462" s="195" t="s">
        <v>1469</v>
      </c>
      <c r="E3462" s="187" t="s">
        <v>64</v>
      </c>
      <c r="F3462" s="189">
        <v>192</v>
      </c>
      <c r="G3462" s="190" t="s">
        <v>65</v>
      </c>
      <c r="H3462" s="195">
        <v>4</v>
      </c>
      <c r="J3462" s="191">
        <v>40813</v>
      </c>
      <c r="K3462" s="195" t="s">
        <v>27</v>
      </c>
    </row>
    <row r="3463" spans="1:13">
      <c r="A3463" s="186" t="str">
        <f>B3463&amp;"_"&amp;COUNTIF($B$2:B3463,B3463)</f>
        <v>3963_1</v>
      </c>
      <c r="B3463" s="195">
        <v>3963</v>
      </c>
      <c r="C3463" s="195">
        <v>1</v>
      </c>
      <c r="D3463" s="195" t="s">
        <v>1470</v>
      </c>
      <c r="E3463" s="195" t="s">
        <v>67</v>
      </c>
      <c r="F3463" s="189">
        <v>48</v>
      </c>
      <c r="G3463" s="197" t="s">
        <v>68</v>
      </c>
      <c r="H3463" s="195">
        <v>1</v>
      </c>
      <c r="J3463" s="191">
        <v>40813</v>
      </c>
      <c r="K3463" s="195" t="s">
        <v>27</v>
      </c>
    </row>
    <row r="3464" spans="1:13">
      <c r="A3464" s="186" t="str">
        <f>B3464&amp;"_"&amp;COUNTIF($B$2:B3464,B3464)</f>
        <v>3964_1</v>
      </c>
      <c r="B3464" s="195">
        <v>3964</v>
      </c>
      <c r="E3464" s="187" t="s">
        <v>39</v>
      </c>
      <c r="F3464" s="189">
        <v>8</v>
      </c>
      <c r="G3464" s="190" t="s">
        <v>939</v>
      </c>
    </row>
    <row r="3465" spans="1:13">
      <c r="A3465" s="186" t="str">
        <f>B3465&amp;"_"&amp;COUNTIF($B$2:B3465,B3465)</f>
        <v>3964_2</v>
      </c>
      <c r="B3465" s="195">
        <v>3964</v>
      </c>
      <c r="C3465" s="195">
        <v>1</v>
      </c>
      <c r="D3465" s="195">
        <v>540036496</v>
      </c>
      <c r="E3465" s="187" t="s">
        <v>41</v>
      </c>
      <c r="F3465" s="189">
        <v>8</v>
      </c>
      <c r="G3465" s="190" t="s">
        <v>940</v>
      </c>
      <c r="H3465" s="195">
        <v>4</v>
      </c>
      <c r="J3465" s="191">
        <v>40813</v>
      </c>
      <c r="K3465" s="195" t="s">
        <v>27</v>
      </c>
    </row>
    <row r="3466" spans="1:13">
      <c r="A3466" s="186" t="str">
        <f>B3466&amp;"_"&amp;COUNTIF($B$2:B3466,B3466)</f>
        <v>3965_1</v>
      </c>
      <c r="B3466" s="195">
        <v>3965</v>
      </c>
      <c r="C3466" s="195">
        <v>1</v>
      </c>
      <c r="D3466" s="195" t="s">
        <v>1282</v>
      </c>
      <c r="F3466" s="189">
        <v>2</v>
      </c>
      <c r="G3466" s="197" t="s">
        <v>59</v>
      </c>
      <c r="H3466" s="195">
        <v>2</v>
      </c>
      <c r="J3466" s="191">
        <v>40814</v>
      </c>
      <c r="K3466" s="195" t="s">
        <v>27</v>
      </c>
    </row>
    <row r="3467" spans="1:13">
      <c r="A3467" s="186" t="str">
        <f>B3467&amp;"_"&amp;COUNTIF($B$2:B3467,B3467)</f>
        <v>3966_1</v>
      </c>
      <c r="B3467" s="195">
        <v>3966</v>
      </c>
      <c r="F3467" s="189">
        <v>3</v>
      </c>
      <c r="G3467" s="197" t="s">
        <v>359</v>
      </c>
      <c r="I3467" s="200"/>
    </row>
    <row r="3468" spans="1:13">
      <c r="A3468" s="186" t="str">
        <f>B3468&amp;"_"&amp;COUNTIF($B$2:B3468,B3468)</f>
        <v>3966_2</v>
      </c>
      <c r="B3468" s="195">
        <v>3966</v>
      </c>
      <c r="C3468" s="195">
        <v>7</v>
      </c>
      <c r="F3468" s="189">
        <v>2</v>
      </c>
      <c r="G3468" s="197" t="s">
        <v>358</v>
      </c>
      <c r="H3468" s="195">
        <v>1</v>
      </c>
      <c r="I3468" s="200"/>
      <c r="J3468" s="191">
        <v>40814</v>
      </c>
      <c r="K3468" s="195" t="s">
        <v>33</v>
      </c>
      <c r="L3468" s="195" t="s">
        <v>74</v>
      </c>
    </row>
    <row r="3469" spans="1:13">
      <c r="A3469" s="186" t="str">
        <f>B3469&amp;"_"&amp;COUNTIF($B$2:B3469,B3469)</f>
        <v>3967_1</v>
      </c>
      <c r="B3469" s="195">
        <v>3967</v>
      </c>
      <c r="F3469" s="189">
        <v>10</v>
      </c>
      <c r="G3469" s="197" t="s">
        <v>359</v>
      </c>
      <c r="I3469" s="200"/>
    </row>
    <row r="3470" spans="1:13">
      <c r="A3470" s="186" t="str">
        <f>B3470&amp;"_"&amp;COUNTIF($B$2:B3470,B3470)</f>
        <v>3967_2</v>
      </c>
      <c r="B3470" s="195">
        <v>3967</v>
      </c>
      <c r="C3470" s="195">
        <v>7</v>
      </c>
      <c r="F3470" s="189">
        <v>1</v>
      </c>
      <c r="G3470" s="197" t="s">
        <v>358</v>
      </c>
      <c r="H3470" s="195">
        <v>1</v>
      </c>
      <c r="I3470" s="200"/>
      <c r="J3470" s="191">
        <v>40816</v>
      </c>
      <c r="K3470" s="195" t="s">
        <v>33</v>
      </c>
      <c r="L3470" s="195" t="s">
        <v>74</v>
      </c>
    </row>
    <row r="3471" spans="1:13">
      <c r="A3471" s="186" t="str">
        <f>B3471&amp;"_"&amp;COUNTIF($B$2:B3471,B3471)</f>
        <v>3968_1</v>
      </c>
      <c r="B3471" s="195">
        <v>3968</v>
      </c>
      <c r="C3471" s="195">
        <v>23</v>
      </c>
      <c r="D3471" s="195" t="s">
        <v>1471</v>
      </c>
      <c r="F3471" s="189">
        <v>36</v>
      </c>
      <c r="G3471" s="197" t="s">
        <v>1472</v>
      </c>
      <c r="H3471" s="195">
        <v>1</v>
      </c>
      <c r="J3471" s="191">
        <v>40816</v>
      </c>
      <c r="K3471" s="195" t="s">
        <v>33</v>
      </c>
      <c r="L3471" s="195" t="s">
        <v>74</v>
      </c>
    </row>
    <row r="3472" spans="1:13">
      <c r="A3472" s="186" t="str">
        <f>B3472&amp;"_"&amp;COUNTIF($B$2:B3472,B3472)</f>
        <v>3969_1</v>
      </c>
      <c r="B3472" s="195">
        <v>3969</v>
      </c>
      <c r="F3472" s="189">
        <v>11</v>
      </c>
      <c r="G3472" s="197" t="s">
        <v>866</v>
      </c>
    </row>
    <row r="3473" spans="1:12">
      <c r="A3473" s="186" t="str">
        <f>B3473&amp;"_"&amp;COUNTIF($B$2:B3473,B3473)</f>
        <v>3969_2</v>
      </c>
      <c r="B3473" s="195">
        <v>3969</v>
      </c>
      <c r="C3473" s="195">
        <v>26</v>
      </c>
      <c r="D3473" s="195" t="s">
        <v>863</v>
      </c>
      <c r="F3473" s="189">
        <v>13</v>
      </c>
      <c r="G3473" s="197" t="s">
        <v>867</v>
      </c>
      <c r="J3473" s="191">
        <v>40816</v>
      </c>
      <c r="K3473" s="195" t="s">
        <v>27</v>
      </c>
    </row>
    <row r="3474" spans="1:12">
      <c r="A3474" s="186" t="str">
        <f>B3474&amp;"_"&amp;COUNTIF($B$2:B3474,B3474)</f>
        <v>3970_1</v>
      </c>
      <c r="B3474" s="195">
        <v>3970</v>
      </c>
      <c r="F3474" s="189">
        <v>1</v>
      </c>
      <c r="G3474" s="197" t="s">
        <v>1473</v>
      </c>
    </row>
    <row r="3475" spans="1:12">
      <c r="A3475" s="186" t="str">
        <f>B3475&amp;"_"&amp;COUNTIF($B$2:B3475,B3475)</f>
        <v>3970_2</v>
      </c>
      <c r="B3475" s="195">
        <v>3970</v>
      </c>
      <c r="F3475" s="189">
        <v>1</v>
      </c>
      <c r="G3475" s="197" t="s">
        <v>1474</v>
      </c>
    </row>
    <row r="3476" spans="1:12">
      <c r="A3476" s="186" t="str">
        <f>B3476&amp;"_"&amp;COUNTIF($B$2:B3476,B3476)</f>
        <v>3970_3</v>
      </c>
      <c r="B3476" s="195">
        <v>3970</v>
      </c>
      <c r="C3476" s="195">
        <v>26</v>
      </c>
      <c r="D3476" s="195">
        <v>17682</v>
      </c>
      <c r="F3476" s="189">
        <v>1</v>
      </c>
      <c r="G3476" s="197" t="s">
        <v>1475</v>
      </c>
      <c r="J3476" s="191">
        <v>40816</v>
      </c>
      <c r="K3476" s="195" t="s">
        <v>27</v>
      </c>
    </row>
    <row r="3477" spans="1:12">
      <c r="A3477" s="186" t="str">
        <f>B3477&amp;"_"&amp;COUNTIF($B$2:B3477,B3477)</f>
        <v>3971_1</v>
      </c>
      <c r="B3477" s="195">
        <v>3971</v>
      </c>
      <c r="F3477" s="189">
        <v>5</v>
      </c>
      <c r="G3477" s="197" t="s">
        <v>359</v>
      </c>
      <c r="I3477" s="200"/>
    </row>
    <row r="3478" spans="1:12">
      <c r="A3478" s="186" t="str">
        <f>B3478&amp;"_"&amp;COUNTIF($B$2:B3478,B3478)</f>
        <v>3971_2</v>
      </c>
      <c r="B3478" s="195">
        <v>3971</v>
      </c>
      <c r="C3478" s="195">
        <v>7</v>
      </c>
      <c r="F3478" s="189">
        <v>0</v>
      </c>
      <c r="G3478" s="197" t="s">
        <v>358</v>
      </c>
      <c r="H3478" s="195">
        <v>1</v>
      </c>
      <c r="I3478" s="200"/>
      <c r="J3478" s="191">
        <v>40820</v>
      </c>
      <c r="K3478" s="195" t="s">
        <v>33</v>
      </c>
      <c r="L3478" s="195" t="s">
        <v>74</v>
      </c>
    </row>
    <row r="3479" spans="1:12">
      <c r="A3479" s="186" t="str">
        <f>B3479&amp;"_"&amp;COUNTIF($B$2:B3479,B3479)</f>
        <v>3972_1</v>
      </c>
      <c r="B3479" s="195">
        <v>3972</v>
      </c>
      <c r="E3479" s="187" t="s">
        <v>1312</v>
      </c>
      <c r="F3479" s="189">
        <v>24</v>
      </c>
      <c r="G3479" s="190" t="s">
        <v>941</v>
      </c>
    </row>
    <row r="3480" spans="1:12">
      <c r="A3480" s="186" t="str">
        <f>B3480&amp;"_"&amp;COUNTIF($B$2:B3480,B3480)</f>
        <v>3972_2</v>
      </c>
      <c r="B3480" s="195">
        <v>3972</v>
      </c>
      <c r="C3480" s="195">
        <v>49</v>
      </c>
      <c r="D3480" s="195" t="s">
        <v>1313</v>
      </c>
      <c r="E3480" s="187" t="s">
        <v>1314</v>
      </c>
      <c r="F3480" s="189">
        <v>24</v>
      </c>
      <c r="G3480" s="190" t="s">
        <v>942</v>
      </c>
      <c r="H3480" s="195">
        <v>12</v>
      </c>
      <c r="J3480" s="191">
        <v>40820</v>
      </c>
      <c r="K3480" s="195" t="s">
        <v>27</v>
      </c>
    </row>
    <row r="3481" spans="1:12">
      <c r="A3481" s="186" t="str">
        <f>B3481&amp;"_"&amp;COUNTIF($B$2:B3481,B3481)</f>
        <v>3973_1</v>
      </c>
      <c r="B3481" s="195">
        <v>3973</v>
      </c>
      <c r="C3481" s="195">
        <v>49</v>
      </c>
      <c r="D3481" s="195" t="s">
        <v>1313</v>
      </c>
      <c r="F3481" s="189">
        <v>140</v>
      </c>
      <c r="G3481" s="197" t="s">
        <v>1476</v>
      </c>
      <c r="H3481" s="195">
        <v>5</v>
      </c>
      <c r="J3481" s="191">
        <v>40820</v>
      </c>
      <c r="K3481" s="195" t="s">
        <v>27</v>
      </c>
    </row>
    <row r="3482" spans="1:12">
      <c r="A3482" s="186" t="str">
        <f>B3482&amp;"_"&amp;COUNTIF($B$2:B3482,B3482)</f>
        <v>3974_1</v>
      </c>
      <c r="B3482" s="195">
        <v>3974</v>
      </c>
      <c r="E3482" s="195" t="s">
        <v>71</v>
      </c>
      <c r="F3482" s="189">
        <v>300</v>
      </c>
      <c r="G3482" s="197" t="s">
        <v>72</v>
      </c>
    </row>
    <row r="3483" spans="1:12">
      <c r="A3483" s="186" t="str">
        <f>B3483&amp;"_"&amp;COUNTIF($B$2:B3483,B3483)</f>
        <v>3974_2</v>
      </c>
      <c r="B3483" s="195">
        <v>3974</v>
      </c>
      <c r="C3483" s="195">
        <v>3</v>
      </c>
      <c r="D3483" s="195" t="s">
        <v>1477</v>
      </c>
      <c r="E3483" s="195" t="s">
        <v>149</v>
      </c>
      <c r="F3483" s="189">
        <v>100</v>
      </c>
      <c r="G3483" s="197" t="s">
        <v>68</v>
      </c>
      <c r="H3483" s="195">
        <v>2</v>
      </c>
      <c r="I3483" s="195">
        <v>2950</v>
      </c>
      <c r="J3483" s="191">
        <v>40821</v>
      </c>
      <c r="K3483" s="195" t="s">
        <v>73</v>
      </c>
      <c r="L3483" s="195" t="s">
        <v>74</v>
      </c>
    </row>
    <row r="3484" spans="1:12">
      <c r="A3484" s="186" t="str">
        <f>B3484&amp;"_"&amp;COUNTIF($B$2:B3484,B3484)</f>
        <v>3975_1</v>
      </c>
      <c r="B3484" s="195">
        <v>3975</v>
      </c>
      <c r="E3484" s="195">
        <v>32999</v>
      </c>
      <c r="F3484" s="189">
        <v>22</v>
      </c>
      <c r="G3484" s="197" t="s">
        <v>579</v>
      </c>
    </row>
    <row r="3485" spans="1:12">
      <c r="A3485" s="186" t="str">
        <f>B3485&amp;"_"&amp;COUNTIF($B$2:B3485,B3485)</f>
        <v>3975_2</v>
      </c>
      <c r="B3485" s="195">
        <v>3975</v>
      </c>
      <c r="C3485" s="195">
        <v>4</v>
      </c>
      <c r="D3485" s="195">
        <v>4500205947</v>
      </c>
      <c r="E3485" s="195">
        <v>33990</v>
      </c>
      <c r="F3485" s="189">
        <v>22</v>
      </c>
      <c r="G3485" s="197" t="s">
        <v>580</v>
      </c>
      <c r="H3485" s="195">
        <v>11</v>
      </c>
      <c r="I3485" s="195">
        <v>27450</v>
      </c>
      <c r="J3485" s="191">
        <v>40821</v>
      </c>
      <c r="K3485" s="195" t="s">
        <v>564</v>
      </c>
      <c r="L3485" s="195" t="s">
        <v>74</v>
      </c>
    </row>
    <row r="3486" spans="1:12">
      <c r="A3486" s="186" t="str">
        <f>B3486&amp;"_"&amp;COUNTIF($B$2:B3486,B3486)</f>
        <v>3976_1</v>
      </c>
      <c r="B3486" s="195">
        <v>3976</v>
      </c>
      <c r="F3486" s="189">
        <v>11</v>
      </c>
      <c r="G3486" s="197" t="s">
        <v>359</v>
      </c>
      <c r="I3486" s="200"/>
    </row>
    <row r="3487" spans="1:12">
      <c r="A3487" s="186" t="str">
        <f>B3487&amp;"_"&amp;COUNTIF($B$2:B3487,B3487)</f>
        <v>3976_2</v>
      </c>
      <c r="B3487" s="195">
        <v>3976</v>
      </c>
      <c r="C3487" s="195">
        <v>7</v>
      </c>
      <c r="F3487" s="189">
        <v>0</v>
      </c>
      <c r="G3487" s="197" t="s">
        <v>358</v>
      </c>
      <c r="H3487" s="195">
        <v>1</v>
      </c>
      <c r="I3487" s="200"/>
      <c r="J3487" s="191">
        <v>40822</v>
      </c>
      <c r="K3487" s="195" t="s">
        <v>33</v>
      </c>
      <c r="L3487" s="195" t="s">
        <v>74</v>
      </c>
    </row>
    <row r="3488" spans="1:12">
      <c r="A3488" s="186" t="str">
        <f>B3488&amp;"_"&amp;COUNTIF($B$2:B3488,B3488)</f>
        <v>3977_1</v>
      </c>
      <c r="B3488" s="195">
        <v>3977</v>
      </c>
      <c r="C3488" s="195">
        <v>2</v>
      </c>
      <c r="D3488" s="195" t="s">
        <v>1478</v>
      </c>
      <c r="F3488" s="189">
        <v>1</v>
      </c>
      <c r="G3488" s="197" t="s">
        <v>1479</v>
      </c>
      <c r="H3488" s="195">
        <v>1</v>
      </c>
      <c r="J3488" s="191">
        <v>40822</v>
      </c>
      <c r="K3488" s="195" t="s">
        <v>27</v>
      </c>
    </row>
    <row r="3489" spans="1:12">
      <c r="A3489" s="186" t="str">
        <f>B3489&amp;"_"&amp;COUNTIF($B$2:B3489,B3489)</f>
        <v>3978_1</v>
      </c>
      <c r="B3489" s="195">
        <v>3978</v>
      </c>
      <c r="F3489" s="189">
        <v>20</v>
      </c>
      <c r="G3489" s="197" t="s">
        <v>1480</v>
      </c>
    </row>
    <row r="3490" spans="1:12">
      <c r="A3490" s="186" t="str">
        <f>B3490&amp;"_"&amp;COUNTIF($B$2:B3490,B3490)</f>
        <v>3978_2</v>
      </c>
      <c r="B3490" s="195">
        <v>3978</v>
      </c>
      <c r="C3490" s="195">
        <v>2</v>
      </c>
      <c r="D3490" s="195" t="s">
        <v>1320</v>
      </c>
      <c r="F3490" s="189">
        <v>9</v>
      </c>
      <c r="G3490" s="197" t="s">
        <v>1481</v>
      </c>
      <c r="H3490" s="195">
        <v>2</v>
      </c>
      <c r="J3490" s="191">
        <v>40822</v>
      </c>
      <c r="K3490" s="195" t="s">
        <v>27</v>
      </c>
    </row>
    <row r="3491" spans="1:12">
      <c r="A3491" s="186" t="str">
        <f>B3491&amp;"_"&amp;COUNTIF($B$2:B3491,B3491)</f>
        <v>3979_1</v>
      </c>
      <c r="B3491" s="195">
        <v>3979</v>
      </c>
      <c r="C3491" s="195">
        <v>1</v>
      </c>
      <c r="D3491" s="195" t="s">
        <v>1482</v>
      </c>
      <c r="E3491" s="187" t="s">
        <v>64</v>
      </c>
      <c r="F3491" s="189">
        <v>192</v>
      </c>
      <c r="G3491" s="190" t="s">
        <v>65</v>
      </c>
      <c r="H3491" s="195">
        <v>4</v>
      </c>
      <c r="J3491" s="191">
        <v>40827</v>
      </c>
      <c r="K3491" s="195" t="s">
        <v>27</v>
      </c>
    </row>
    <row r="3492" spans="1:12">
      <c r="A3492" s="186" t="str">
        <f>B3492&amp;"_"&amp;COUNTIF($B$2:B3492,B3492)</f>
        <v>3980_1</v>
      </c>
      <c r="B3492" s="195">
        <v>3980</v>
      </c>
      <c r="E3492" s="187" t="s">
        <v>39</v>
      </c>
      <c r="F3492" s="189">
        <v>6</v>
      </c>
      <c r="G3492" s="190" t="s">
        <v>939</v>
      </c>
    </row>
    <row r="3493" spans="1:12">
      <c r="A3493" s="186" t="str">
        <f>B3493&amp;"_"&amp;COUNTIF($B$2:B3493,B3493)</f>
        <v>3980_2</v>
      </c>
      <c r="B3493" s="195">
        <v>3980</v>
      </c>
      <c r="C3493" s="195">
        <v>1</v>
      </c>
      <c r="D3493" s="195">
        <v>540036496</v>
      </c>
      <c r="E3493" s="187" t="s">
        <v>41</v>
      </c>
      <c r="F3493" s="189">
        <v>6</v>
      </c>
      <c r="G3493" s="190" t="s">
        <v>940</v>
      </c>
      <c r="H3493" s="195">
        <v>3</v>
      </c>
      <c r="J3493" s="191">
        <v>40827</v>
      </c>
      <c r="K3493" s="195" t="s">
        <v>27</v>
      </c>
    </row>
    <row r="3494" spans="1:12">
      <c r="A3494" s="186" t="str">
        <f>B3494&amp;"_"&amp;COUNTIF($B$2:B3494,B3494)</f>
        <v>3981_1</v>
      </c>
      <c r="B3494" s="195">
        <v>3981</v>
      </c>
      <c r="C3494" s="195">
        <v>6</v>
      </c>
      <c r="D3494" s="195">
        <v>340086024</v>
      </c>
      <c r="F3494" s="189">
        <v>1</v>
      </c>
      <c r="G3494" s="197" t="s">
        <v>1483</v>
      </c>
      <c r="H3494" s="195">
        <v>1</v>
      </c>
      <c r="J3494" s="191">
        <v>40827</v>
      </c>
      <c r="K3494" s="195" t="s">
        <v>27</v>
      </c>
    </row>
    <row r="3495" spans="1:12">
      <c r="A3495" s="186" t="str">
        <f>B3495&amp;"_"&amp;COUNTIF($B$2:B3495,B3495)</f>
        <v>3982_1</v>
      </c>
      <c r="B3495" s="195">
        <v>3982</v>
      </c>
      <c r="F3495" s="189">
        <v>11</v>
      </c>
      <c r="G3495" s="197" t="s">
        <v>359</v>
      </c>
      <c r="I3495" s="200"/>
    </row>
    <row r="3496" spans="1:12">
      <c r="A3496" s="186" t="str">
        <f>B3496&amp;"_"&amp;COUNTIF($B$2:B3496,B3496)</f>
        <v>3982_2</v>
      </c>
      <c r="B3496" s="195">
        <v>3982</v>
      </c>
      <c r="C3496" s="195">
        <v>7</v>
      </c>
      <c r="F3496" s="189">
        <v>0</v>
      </c>
      <c r="G3496" s="197" t="s">
        <v>358</v>
      </c>
      <c r="H3496" s="195">
        <v>1</v>
      </c>
      <c r="I3496" s="200"/>
      <c r="J3496" s="191">
        <v>40827</v>
      </c>
      <c r="K3496" s="195" t="s">
        <v>33</v>
      </c>
      <c r="L3496" s="195" t="s">
        <v>74</v>
      </c>
    </row>
    <row r="3497" spans="1:12">
      <c r="A3497" s="186" t="str">
        <f>B3497&amp;"_"&amp;COUNTIF($B$2:B3497,B3497)</f>
        <v>3983_1</v>
      </c>
      <c r="B3497" s="195">
        <v>3983</v>
      </c>
      <c r="F3497" s="189">
        <v>12</v>
      </c>
      <c r="G3497" s="197" t="s">
        <v>359</v>
      </c>
      <c r="I3497" s="200"/>
    </row>
    <row r="3498" spans="1:12">
      <c r="A3498" s="186" t="str">
        <f>B3498&amp;"_"&amp;COUNTIF($B$2:B3498,B3498)</f>
        <v>3983_2</v>
      </c>
      <c r="B3498" s="195">
        <v>3983</v>
      </c>
      <c r="C3498" s="195">
        <v>7</v>
      </c>
      <c r="F3498" s="189">
        <v>0</v>
      </c>
      <c r="G3498" s="197" t="s">
        <v>358</v>
      </c>
      <c r="H3498" s="195">
        <v>1</v>
      </c>
      <c r="I3498" s="200"/>
      <c r="J3498" s="191">
        <v>40828</v>
      </c>
      <c r="K3498" s="195" t="s">
        <v>33</v>
      </c>
      <c r="L3498" s="195" t="s">
        <v>74</v>
      </c>
    </row>
    <row r="3499" spans="1:12">
      <c r="A3499" s="186" t="str">
        <f>B3499&amp;"_"&amp;COUNTIF($B$2:B3499,B3499)</f>
        <v>3984_1</v>
      </c>
      <c r="B3499" s="195">
        <v>3984</v>
      </c>
      <c r="E3499" s="187" t="s">
        <v>39</v>
      </c>
      <c r="F3499" s="189">
        <v>4</v>
      </c>
      <c r="G3499" s="190" t="s">
        <v>939</v>
      </c>
    </row>
    <row r="3500" spans="1:12">
      <c r="A3500" s="186" t="str">
        <f>B3500&amp;"_"&amp;COUNTIF($B$2:B3500,B3500)</f>
        <v>3984_2</v>
      </c>
      <c r="B3500" s="195">
        <v>3984</v>
      </c>
      <c r="C3500" s="195">
        <v>1</v>
      </c>
      <c r="D3500" s="195">
        <v>540036496</v>
      </c>
      <c r="E3500" s="187" t="s">
        <v>41</v>
      </c>
      <c r="F3500" s="189">
        <v>4</v>
      </c>
      <c r="G3500" s="190" t="s">
        <v>940</v>
      </c>
      <c r="H3500" s="195">
        <v>2</v>
      </c>
      <c r="J3500" s="191">
        <v>40830</v>
      </c>
      <c r="K3500" s="195" t="s">
        <v>27</v>
      </c>
    </row>
    <row r="3501" spans="1:12">
      <c r="A3501" s="186" t="str">
        <f>B3501&amp;"_"&amp;COUNTIF($B$2:B3501,B3501)</f>
        <v>3985_1</v>
      </c>
      <c r="B3501" s="195">
        <v>3985</v>
      </c>
      <c r="E3501" s="187" t="s">
        <v>19</v>
      </c>
      <c r="F3501" s="189">
        <v>16</v>
      </c>
      <c r="G3501" s="190" t="s">
        <v>941</v>
      </c>
    </row>
    <row r="3502" spans="1:12">
      <c r="A3502" s="186" t="str">
        <f>B3502&amp;"_"&amp;COUNTIF($B$2:B3502,B3502)</f>
        <v>3985_2</v>
      </c>
      <c r="B3502" s="195">
        <v>3985</v>
      </c>
      <c r="C3502" s="195">
        <v>1</v>
      </c>
      <c r="D3502" s="195">
        <v>540038980</v>
      </c>
      <c r="E3502" s="187" t="s">
        <v>22</v>
      </c>
      <c r="F3502" s="189">
        <v>16</v>
      </c>
      <c r="G3502" s="190" t="s">
        <v>942</v>
      </c>
      <c r="H3502" s="195">
        <v>8</v>
      </c>
      <c r="J3502" s="191">
        <v>40830</v>
      </c>
      <c r="K3502" s="195" t="s">
        <v>27</v>
      </c>
    </row>
    <row r="3503" spans="1:12">
      <c r="A3503" s="186" t="str">
        <f>B3503&amp;"_"&amp;COUNTIF($B$2:B3503,B3503)</f>
        <v>3986_1</v>
      </c>
      <c r="B3503" s="195">
        <v>3986</v>
      </c>
      <c r="C3503" s="195">
        <v>1</v>
      </c>
      <c r="D3503" s="195">
        <v>540039948</v>
      </c>
      <c r="F3503" s="189">
        <v>120</v>
      </c>
      <c r="G3503" s="197" t="s">
        <v>57</v>
      </c>
      <c r="H3503" s="195">
        <v>2</v>
      </c>
      <c r="J3503" s="191">
        <v>40830</v>
      </c>
      <c r="K3503" s="195" t="s">
        <v>27</v>
      </c>
    </row>
    <row r="3504" spans="1:12">
      <c r="A3504" s="186" t="str">
        <f>B3504&amp;"_"&amp;COUNTIF($B$2:B3504,B3504)</f>
        <v>3987_1</v>
      </c>
      <c r="B3504" s="195">
        <v>3987</v>
      </c>
      <c r="F3504" s="189">
        <v>12</v>
      </c>
      <c r="G3504" s="197" t="s">
        <v>359</v>
      </c>
      <c r="I3504" s="200"/>
    </row>
    <row r="3505" spans="1:12">
      <c r="A3505" s="186" t="str">
        <f>B3505&amp;"_"&amp;COUNTIF($B$2:B3505,B3505)</f>
        <v>3987_2</v>
      </c>
      <c r="B3505" s="195">
        <v>3987</v>
      </c>
      <c r="C3505" s="195">
        <v>7</v>
      </c>
      <c r="F3505" s="189">
        <v>0</v>
      </c>
      <c r="G3505" s="197" t="s">
        <v>358</v>
      </c>
      <c r="H3505" s="195">
        <v>1</v>
      </c>
      <c r="I3505" s="200"/>
      <c r="J3505" s="191">
        <v>40834</v>
      </c>
      <c r="K3505" s="195" t="s">
        <v>33</v>
      </c>
      <c r="L3505" s="195" t="s">
        <v>74</v>
      </c>
    </row>
    <row r="3506" spans="1:12">
      <c r="A3506" s="186" t="str">
        <f>B3506&amp;"_"&amp;COUNTIF($B$2:B3506,B3506)</f>
        <v>3988_1</v>
      </c>
      <c r="B3506" s="195">
        <v>3988</v>
      </c>
      <c r="E3506" s="187" t="s">
        <v>39</v>
      </c>
      <c r="F3506" s="189">
        <v>10</v>
      </c>
      <c r="G3506" s="190" t="s">
        <v>939</v>
      </c>
    </row>
    <row r="3507" spans="1:12">
      <c r="A3507" s="186" t="str">
        <f>B3507&amp;"_"&amp;COUNTIF($B$2:B3507,B3507)</f>
        <v>3988_2</v>
      </c>
      <c r="B3507" s="195">
        <v>3988</v>
      </c>
      <c r="C3507" s="195">
        <v>1</v>
      </c>
      <c r="D3507" s="195">
        <v>540040255</v>
      </c>
      <c r="E3507" s="187" t="s">
        <v>41</v>
      </c>
      <c r="F3507" s="189">
        <v>10</v>
      </c>
      <c r="G3507" s="190" t="s">
        <v>940</v>
      </c>
      <c r="H3507" s="195">
        <v>5</v>
      </c>
      <c r="J3507" s="191">
        <v>40840</v>
      </c>
      <c r="K3507" s="195" t="s">
        <v>27</v>
      </c>
    </row>
    <row r="3508" spans="1:12">
      <c r="A3508" s="186" t="str">
        <f>B3508&amp;"_"&amp;COUNTIF($B$2:B3508,B3508)</f>
        <v>3989_1</v>
      </c>
      <c r="B3508" s="195">
        <v>3989</v>
      </c>
      <c r="E3508" s="187"/>
      <c r="F3508" s="189">
        <v>3</v>
      </c>
      <c r="G3508" s="190" t="s">
        <v>1484</v>
      </c>
    </row>
    <row r="3509" spans="1:12">
      <c r="A3509" s="186" t="str">
        <f>B3509&amp;"_"&amp;COUNTIF($B$2:B3509,B3509)</f>
        <v>3989_2</v>
      </c>
      <c r="B3509" s="195">
        <v>3989</v>
      </c>
      <c r="C3509" s="195">
        <v>53</v>
      </c>
      <c r="D3509" s="195" t="s">
        <v>1485</v>
      </c>
      <c r="F3509" s="189">
        <v>1</v>
      </c>
      <c r="G3509" s="190" t="s">
        <v>1486</v>
      </c>
      <c r="H3509" s="195">
        <v>1</v>
      </c>
      <c r="J3509" s="191">
        <v>40840</v>
      </c>
      <c r="K3509" s="195" t="s">
        <v>33</v>
      </c>
      <c r="L3509" s="195" t="s">
        <v>74</v>
      </c>
    </row>
    <row r="3510" spans="1:12">
      <c r="A3510" s="186" t="str">
        <f>B3510&amp;"_"&amp;COUNTIF($B$2:B3510,B3510)</f>
        <v>3990_1</v>
      </c>
      <c r="B3510" s="195">
        <v>3990</v>
      </c>
      <c r="C3510" s="195">
        <v>2</v>
      </c>
      <c r="D3510" s="195">
        <v>340086533</v>
      </c>
      <c r="F3510" s="189">
        <v>3</v>
      </c>
      <c r="G3510" s="197" t="s">
        <v>108</v>
      </c>
      <c r="H3510" s="195">
        <v>4</v>
      </c>
      <c r="I3510" s="200">
        <v>10560</v>
      </c>
      <c r="J3510" s="191">
        <v>40841</v>
      </c>
      <c r="K3510" s="195" t="s">
        <v>27</v>
      </c>
    </row>
    <row r="3511" spans="1:12">
      <c r="A3511" s="186" t="str">
        <f>B3511&amp;"_"&amp;COUNTIF($B$2:B3511,B3511)</f>
        <v>3991_1</v>
      </c>
      <c r="B3511" s="195">
        <v>3991</v>
      </c>
      <c r="C3511" s="195">
        <v>2</v>
      </c>
      <c r="D3511" s="195">
        <v>340076228</v>
      </c>
      <c r="F3511" s="189">
        <v>16</v>
      </c>
      <c r="G3511" s="197" t="s">
        <v>1342</v>
      </c>
      <c r="H3511" s="195">
        <v>5</v>
      </c>
      <c r="J3511" s="191">
        <v>40841</v>
      </c>
      <c r="K3511" s="195" t="s">
        <v>27</v>
      </c>
    </row>
    <row r="3512" spans="1:12">
      <c r="A3512" s="186" t="str">
        <f>B3512&amp;"_"&amp;COUNTIF($B$2:B3512,B3512)</f>
        <v>3992_1</v>
      </c>
      <c r="B3512" s="195">
        <v>3992</v>
      </c>
      <c r="F3512" s="189">
        <v>11</v>
      </c>
      <c r="G3512" s="197" t="s">
        <v>359</v>
      </c>
      <c r="I3512" s="200"/>
    </row>
    <row r="3513" spans="1:12">
      <c r="A3513" s="186" t="str">
        <f>B3513&amp;"_"&amp;COUNTIF($B$2:B3513,B3513)</f>
        <v>3992_2</v>
      </c>
      <c r="B3513" s="195">
        <v>3992</v>
      </c>
      <c r="C3513" s="195">
        <v>7</v>
      </c>
      <c r="F3513" s="189">
        <v>1</v>
      </c>
      <c r="G3513" s="197" t="s">
        <v>358</v>
      </c>
      <c r="H3513" s="195">
        <v>1</v>
      </c>
      <c r="I3513" s="200"/>
      <c r="J3513" s="191">
        <v>40841</v>
      </c>
      <c r="K3513" s="195" t="s">
        <v>33</v>
      </c>
      <c r="L3513" s="195" t="s">
        <v>74</v>
      </c>
    </row>
    <row r="3514" spans="1:12">
      <c r="A3514" s="186" t="str">
        <f>B3514&amp;"_"&amp;COUNTIF($B$2:B3514,B3514)</f>
        <v>3993_1</v>
      </c>
      <c r="B3514" s="195">
        <v>3993</v>
      </c>
      <c r="F3514" s="189">
        <v>11</v>
      </c>
      <c r="G3514" s="197" t="s">
        <v>359</v>
      </c>
      <c r="I3514" s="200"/>
    </row>
    <row r="3515" spans="1:12">
      <c r="A3515" s="186" t="str">
        <f>B3515&amp;"_"&amp;COUNTIF($B$2:B3515,B3515)</f>
        <v>3993_2</v>
      </c>
      <c r="B3515" s="195">
        <v>3993</v>
      </c>
      <c r="C3515" s="195">
        <v>7</v>
      </c>
      <c r="F3515" s="189">
        <v>1</v>
      </c>
      <c r="G3515" s="197" t="s">
        <v>358</v>
      </c>
      <c r="H3515" s="195">
        <v>1</v>
      </c>
      <c r="I3515" s="200"/>
      <c r="J3515" s="191">
        <v>40842</v>
      </c>
      <c r="K3515" s="195" t="s">
        <v>33</v>
      </c>
    </row>
    <row r="3516" spans="1:12">
      <c r="A3516" s="186" t="str">
        <f>B3516&amp;"_"&amp;COUNTIF($B$2:B3516,B3516)</f>
        <v>3994_1</v>
      </c>
      <c r="B3516" s="195">
        <v>3994</v>
      </c>
      <c r="C3516" s="195">
        <v>5</v>
      </c>
      <c r="D3516" s="195" t="s">
        <v>1487</v>
      </c>
      <c r="E3516" s="195">
        <v>500032754</v>
      </c>
      <c r="F3516" s="189">
        <v>14</v>
      </c>
      <c r="G3516" s="197" t="s">
        <v>841</v>
      </c>
      <c r="H3516" s="195">
        <v>5</v>
      </c>
      <c r="I3516" s="200">
        <v>14700</v>
      </c>
      <c r="J3516" s="191" t="s">
        <v>1488</v>
      </c>
      <c r="K3516" s="195" t="s">
        <v>845</v>
      </c>
      <c r="L3516" s="195" t="s">
        <v>74</v>
      </c>
    </row>
    <row r="3517" spans="1:12">
      <c r="A3517" s="186" t="str">
        <f>B3517&amp;"_"&amp;COUNTIF($B$2:B3517,B3517)</f>
        <v>3995_1</v>
      </c>
      <c r="B3517" s="195">
        <v>3995</v>
      </c>
      <c r="C3517" s="195">
        <v>5</v>
      </c>
      <c r="D3517" s="195" t="s">
        <v>1489</v>
      </c>
      <c r="E3517" s="195">
        <v>500032755</v>
      </c>
      <c r="F3517" s="189">
        <v>6</v>
      </c>
      <c r="G3517" s="197" t="s">
        <v>1070</v>
      </c>
      <c r="H3517" s="195">
        <v>2</v>
      </c>
      <c r="I3517" s="200">
        <v>4700</v>
      </c>
      <c r="J3517" s="191" t="s">
        <v>1488</v>
      </c>
      <c r="K3517" s="195" t="s">
        <v>845</v>
      </c>
      <c r="L3517" s="195" t="s">
        <v>74</v>
      </c>
    </row>
    <row r="3518" spans="1:12">
      <c r="A3518" s="186" t="str">
        <f>B3518&amp;"_"&amp;COUNTIF($B$2:B3518,B3518)</f>
        <v>3996_1</v>
      </c>
      <c r="B3518" s="195">
        <v>3996</v>
      </c>
      <c r="C3518" s="195">
        <v>13</v>
      </c>
      <c r="D3518" s="195" t="s">
        <v>257</v>
      </c>
      <c r="F3518" s="189">
        <v>1</v>
      </c>
      <c r="G3518" s="197" t="s">
        <v>880</v>
      </c>
      <c r="H3518" s="195">
        <v>1</v>
      </c>
      <c r="J3518" s="191">
        <v>40842</v>
      </c>
      <c r="K3518" s="195" t="s">
        <v>789</v>
      </c>
      <c r="L3518" s="195" t="s">
        <v>74</v>
      </c>
    </row>
    <row r="3519" spans="1:12">
      <c r="A3519" s="186" t="str">
        <f>B3519&amp;"_"&amp;COUNTIF($B$2:B3519,B3519)</f>
        <v>3997_1</v>
      </c>
      <c r="B3519" s="195">
        <v>3997</v>
      </c>
      <c r="E3519" s="187" t="s">
        <v>19</v>
      </c>
      <c r="F3519" s="189">
        <v>4</v>
      </c>
      <c r="G3519" s="190" t="s">
        <v>941</v>
      </c>
    </row>
    <row r="3520" spans="1:12">
      <c r="A3520" s="186" t="str">
        <f>B3520&amp;"_"&amp;COUNTIF($B$2:B3520,B3520)</f>
        <v>3997_2</v>
      </c>
      <c r="B3520" s="195">
        <v>3997</v>
      </c>
      <c r="C3520" s="195">
        <v>1</v>
      </c>
      <c r="D3520" s="195">
        <v>540034404</v>
      </c>
      <c r="E3520" s="187" t="s">
        <v>22</v>
      </c>
      <c r="F3520" s="189">
        <v>4</v>
      </c>
      <c r="G3520" s="190" t="s">
        <v>942</v>
      </c>
      <c r="H3520" s="195">
        <v>2</v>
      </c>
      <c r="J3520" s="191">
        <v>40843</v>
      </c>
      <c r="K3520" s="195" t="s">
        <v>27</v>
      </c>
    </row>
    <row r="3521" spans="1:12">
      <c r="A3521" s="186" t="str">
        <f>B3521&amp;"_"&amp;COUNTIF($B$2:B3521,B3521)</f>
        <v>3998_1</v>
      </c>
      <c r="B3521" s="195">
        <v>3998</v>
      </c>
      <c r="C3521" s="195">
        <v>1</v>
      </c>
      <c r="D3521" s="195" t="s">
        <v>1282</v>
      </c>
      <c r="F3521" s="189">
        <v>2</v>
      </c>
      <c r="G3521" s="197" t="s">
        <v>59</v>
      </c>
      <c r="H3521" s="195">
        <v>2</v>
      </c>
      <c r="J3521" s="191">
        <v>40843</v>
      </c>
      <c r="K3521" s="195" t="s">
        <v>27</v>
      </c>
    </row>
    <row r="3522" spans="1:12">
      <c r="A3522" s="186" t="str">
        <f>B3522&amp;"_"&amp;COUNTIF($B$2:B3522,B3522)</f>
        <v>3999_1</v>
      </c>
      <c r="B3522" s="195">
        <v>3999</v>
      </c>
      <c r="C3522" s="195">
        <v>2</v>
      </c>
      <c r="F3522" s="189">
        <v>16</v>
      </c>
      <c r="G3522" s="197" t="s">
        <v>1490</v>
      </c>
      <c r="J3522" s="191">
        <v>40847</v>
      </c>
      <c r="K3522" s="195" t="s">
        <v>27</v>
      </c>
    </row>
    <row r="3523" spans="1:12">
      <c r="A3523" s="186" t="str">
        <f>B3523&amp;"_"&amp;COUNTIF($B$2:B3523,B3523)</f>
        <v>4000_1</v>
      </c>
      <c r="B3523" s="195">
        <v>4000</v>
      </c>
      <c r="C3523" s="195">
        <v>5</v>
      </c>
      <c r="D3523" s="195" t="s">
        <v>1487</v>
      </c>
      <c r="E3523" s="195">
        <v>500032754</v>
      </c>
      <c r="F3523" s="189">
        <v>2</v>
      </c>
      <c r="G3523" s="197" t="s">
        <v>841</v>
      </c>
      <c r="H3523" s="195">
        <v>1</v>
      </c>
      <c r="I3523" s="200">
        <v>2100</v>
      </c>
      <c r="J3523" s="191" t="s">
        <v>1491</v>
      </c>
      <c r="K3523" s="195" t="s">
        <v>845</v>
      </c>
      <c r="L3523" s="195" t="s">
        <v>74</v>
      </c>
    </row>
    <row r="3524" spans="1:12">
      <c r="A3524" s="186" t="str">
        <f>B3524&amp;"_"&amp;COUNTIF($B$2:B3524,B3524)</f>
        <v>4001_1</v>
      </c>
      <c r="B3524" s="195">
        <v>4001</v>
      </c>
      <c r="F3524" s="189">
        <v>8</v>
      </c>
      <c r="G3524" s="197" t="s">
        <v>359</v>
      </c>
      <c r="I3524" s="200"/>
    </row>
    <row r="3525" spans="1:12">
      <c r="A3525" s="186" t="str">
        <f>B3525&amp;"_"&amp;COUNTIF($B$2:B3525,B3525)</f>
        <v>4001_2</v>
      </c>
      <c r="B3525" s="195">
        <v>4001</v>
      </c>
      <c r="C3525" s="195">
        <v>7</v>
      </c>
      <c r="F3525" s="189">
        <v>4</v>
      </c>
      <c r="G3525" s="197" t="s">
        <v>358</v>
      </c>
      <c r="H3525" s="195">
        <v>1</v>
      </c>
      <c r="I3525" s="200"/>
      <c r="J3525" s="191">
        <v>40848</v>
      </c>
      <c r="K3525" s="195" t="s">
        <v>33</v>
      </c>
    </row>
    <row r="3526" spans="1:12">
      <c r="A3526" s="186" t="str">
        <f>B3526&amp;"_"&amp;COUNTIF($B$2:B3526,B3526)</f>
        <v>4002_1</v>
      </c>
      <c r="B3526" s="195">
        <v>4002</v>
      </c>
      <c r="F3526" s="189">
        <v>26</v>
      </c>
      <c r="G3526" s="197" t="s">
        <v>866</v>
      </c>
    </row>
    <row r="3527" spans="1:12">
      <c r="A3527" s="186" t="str">
        <f>B3527&amp;"_"&amp;COUNTIF($B$2:B3527,B3527)</f>
        <v>4002_2</v>
      </c>
      <c r="B3527" s="195">
        <v>4002</v>
      </c>
      <c r="C3527" s="195">
        <v>26</v>
      </c>
      <c r="D3527" s="195" t="s">
        <v>863</v>
      </c>
      <c r="F3527" s="189">
        <v>20</v>
      </c>
      <c r="G3527" s="197" t="s">
        <v>867</v>
      </c>
      <c r="J3527" s="191">
        <v>40847</v>
      </c>
      <c r="K3527" s="195" t="s">
        <v>27</v>
      </c>
    </row>
    <row r="3528" spans="1:12">
      <c r="A3528" s="186" t="str">
        <f>B3528&amp;"_"&amp;COUNTIF($B$2:B3528,B3528)</f>
        <v>4003_1</v>
      </c>
      <c r="B3528" s="195">
        <v>4003</v>
      </c>
      <c r="F3528" s="189">
        <v>1</v>
      </c>
      <c r="G3528" s="197" t="s">
        <v>1492</v>
      </c>
    </row>
    <row r="3529" spans="1:12">
      <c r="A3529" s="186" t="str">
        <f>B3529&amp;"_"&amp;COUNTIF($B$2:B3529,B3529)</f>
        <v>4003_2</v>
      </c>
      <c r="B3529" s="195">
        <v>4003</v>
      </c>
      <c r="F3529" s="189">
        <v>1</v>
      </c>
      <c r="G3529" s="197" t="s">
        <v>1493</v>
      </c>
    </row>
    <row r="3530" spans="1:12">
      <c r="A3530" s="186" t="str">
        <f>B3530&amp;"_"&amp;COUNTIF($B$2:B3530,B3530)</f>
        <v>4003_3</v>
      </c>
      <c r="B3530" s="195">
        <v>4003</v>
      </c>
      <c r="F3530" s="189">
        <v>1</v>
      </c>
      <c r="G3530" s="197" t="s">
        <v>1494</v>
      </c>
    </row>
    <row r="3531" spans="1:12">
      <c r="A3531" s="186" t="str">
        <f>B3531&amp;"_"&amp;COUNTIF($B$2:B3531,B3531)</f>
        <v>4003_4</v>
      </c>
      <c r="B3531" s="195">
        <v>4003</v>
      </c>
      <c r="F3531" s="189">
        <v>1</v>
      </c>
      <c r="G3531" s="197" t="s">
        <v>1495</v>
      </c>
    </row>
    <row r="3532" spans="1:12">
      <c r="A3532" s="186" t="str">
        <f>B3532&amp;"_"&amp;COUNTIF($B$2:B3532,B3532)</f>
        <v>4003_5</v>
      </c>
      <c r="B3532" s="195">
        <v>4003</v>
      </c>
      <c r="C3532" s="195">
        <v>26</v>
      </c>
      <c r="D3532" s="195">
        <v>17682</v>
      </c>
      <c r="F3532" s="189">
        <v>1</v>
      </c>
      <c r="G3532" s="197" t="s">
        <v>1496</v>
      </c>
      <c r="J3532" s="191">
        <v>40847</v>
      </c>
      <c r="K3532" s="195" t="s">
        <v>27</v>
      </c>
    </row>
    <row r="3533" spans="1:12">
      <c r="A3533" s="186" t="str">
        <f>B3533&amp;"_"&amp;COUNTIF($B$2:B3533,B3533)</f>
        <v>4004_1</v>
      </c>
      <c r="B3533" s="195">
        <v>4004</v>
      </c>
      <c r="C3533" s="195">
        <v>16</v>
      </c>
      <c r="D3533" s="195" t="s">
        <v>1497</v>
      </c>
      <c r="F3533" s="189">
        <v>1</v>
      </c>
      <c r="G3533" s="197" t="s">
        <v>1498</v>
      </c>
      <c r="H3533" s="195">
        <v>1</v>
      </c>
      <c r="I3533" s="195">
        <v>700</v>
      </c>
      <c r="J3533" s="191">
        <v>40849</v>
      </c>
      <c r="K3533" s="195" t="s">
        <v>73</v>
      </c>
      <c r="L3533" s="195" t="s">
        <v>74</v>
      </c>
    </row>
    <row r="3534" spans="1:12">
      <c r="A3534" s="186" t="str">
        <f>B3534&amp;"_"&amp;COUNTIF($B$2:B3534,B3534)</f>
        <v>4005_1</v>
      </c>
      <c r="B3534" s="195">
        <v>4005</v>
      </c>
      <c r="E3534" s="195">
        <v>1</v>
      </c>
      <c r="F3534" s="189">
        <v>30</v>
      </c>
      <c r="G3534" s="197" t="s">
        <v>1499</v>
      </c>
      <c r="H3534" s="195">
        <v>1</v>
      </c>
    </row>
    <row r="3535" spans="1:12">
      <c r="A3535" s="186" t="str">
        <f>B3535&amp;"_"&amp;COUNTIF($B$2:B3535,B3535)</f>
        <v>4005_2</v>
      </c>
      <c r="B3535" s="195">
        <v>4005</v>
      </c>
      <c r="E3535" s="195">
        <v>2</v>
      </c>
      <c r="F3535" s="189">
        <v>60</v>
      </c>
      <c r="G3535" s="197" t="s">
        <v>1500</v>
      </c>
      <c r="H3535" s="195">
        <v>1</v>
      </c>
    </row>
    <row r="3536" spans="1:12">
      <c r="A3536" s="186" t="str">
        <f>B3536&amp;"_"&amp;COUNTIF($B$2:B3536,B3536)</f>
        <v>4005_3</v>
      </c>
      <c r="B3536" s="195">
        <v>4005</v>
      </c>
      <c r="C3536" s="195">
        <v>49</v>
      </c>
      <c r="D3536" s="195" t="s">
        <v>1313</v>
      </c>
      <c r="E3536" s="195">
        <v>3</v>
      </c>
      <c r="F3536" s="189">
        <v>90</v>
      </c>
      <c r="G3536" s="197" t="s">
        <v>1501</v>
      </c>
      <c r="H3536" s="195">
        <v>2</v>
      </c>
      <c r="J3536" s="191">
        <v>40851</v>
      </c>
      <c r="K3536" s="195" t="s">
        <v>27</v>
      </c>
    </row>
    <row r="3537" spans="1:12">
      <c r="A3537" s="186" t="str">
        <f>B3537&amp;"_"&amp;COUNTIF($B$2:B3537,B3537)</f>
        <v>4006_1</v>
      </c>
      <c r="B3537" s="195">
        <v>4006</v>
      </c>
      <c r="C3537" s="195">
        <v>1</v>
      </c>
      <c r="D3537" s="195">
        <v>540037025</v>
      </c>
      <c r="F3537" s="189">
        <v>60</v>
      </c>
      <c r="G3537" s="197" t="s">
        <v>662</v>
      </c>
      <c r="H3537" s="195">
        <v>1</v>
      </c>
      <c r="J3537" s="191">
        <v>40851</v>
      </c>
      <c r="K3537" s="195" t="s">
        <v>27</v>
      </c>
    </row>
    <row r="3538" spans="1:12">
      <c r="A3538" s="186" t="str">
        <f>B3538&amp;"_"&amp;COUNTIF($B$2:B3538,B3538)</f>
        <v>4007_1</v>
      </c>
      <c r="B3538" s="195">
        <v>4007</v>
      </c>
      <c r="F3538" s="189">
        <v>60</v>
      </c>
      <c r="G3538" s="197" t="s">
        <v>1502</v>
      </c>
    </row>
    <row r="3539" spans="1:12">
      <c r="A3539" s="186" t="str">
        <f>B3539&amp;"_"&amp;COUNTIF($B$2:B3539,B3539)</f>
        <v>4007_2</v>
      </c>
      <c r="B3539" s="195">
        <v>4007</v>
      </c>
      <c r="C3539" s="195">
        <v>21</v>
      </c>
      <c r="D3539" s="195">
        <v>201106009</v>
      </c>
      <c r="F3539" s="189">
        <v>2</v>
      </c>
      <c r="G3539" s="197" t="s">
        <v>1503</v>
      </c>
      <c r="H3539" s="195">
        <v>1</v>
      </c>
      <c r="J3539" s="191">
        <v>40854</v>
      </c>
      <c r="K3539" s="195" t="s">
        <v>27</v>
      </c>
    </row>
    <row r="3540" spans="1:12">
      <c r="A3540" s="186" t="str">
        <f>B3540&amp;"_"&amp;COUNTIF($B$2:B3540,B3540)</f>
        <v>4008_1</v>
      </c>
      <c r="B3540" s="195">
        <v>4008</v>
      </c>
      <c r="E3540" s="195">
        <v>112145</v>
      </c>
      <c r="F3540" s="189">
        <v>10</v>
      </c>
      <c r="G3540" s="197" t="s">
        <v>888</v>
      </c>
    </row>
    <row r="3541" spans="1:12">
      <c r="A3541" s="186" t="str">
        <f>B3541&amp;"_"&amp;COUNTIF($B$2:B3541,B3541)</f>
        <v>4008_2</v>
      </c>
      <c r="B3541" s="195">
        <v>4008</v>
      </c>
      <c r="C3541" s="195">
        <v>4</v>
      </c>
      <c r="D3541" s="195">
        <v>4500210562</v>
      </c>
      <c r="E3541" s="195">
        <v>112146</v>
      </c>
      <c r="F3541" s="189">
        <v>10</v>
      </c>
      <c r="G3541" s="197" t="s">
        <v>886</v>
      </c>
      <c r="H3541" s="195">
        <v>5</v>
      </c>
      <c r="I3541" s="200">
        <v>17500</v>
      </c>
      <c r="J3541" s="191">
        <v>40854</v>
      </c>
      <c r="K3541" s="195" t="s">
        <v>564</v>
      </c>
      <c r="L3541" s="195" t="s">
        <v>74</v>
      </c>
    </row>
    <row r="3542" spans="1:12">
      <c r="A3542" s="186" t="str">
        <f>B3542&amp;"_"&amp;COUNTIF($B$2:B3542,B3542)</f>
        <v>4009_1</v>
      </c>
      <c r="B3542" s="195">
        <v>4009</v>
      </c>
      <c r="F3542" s="189">
        <v>1</v>
      </c>
      <c r="G3542" s="197" t="s">
        <v>7</v>
      </c>
      <c r="I3542" s="200"/>
    </row>
    <row r="3543" spans="1:12">
      <c r="A3543" s="186" t="str">
        <f>B3543&amp;"_"&amp;COUNTIF($B$2:B3543,B3543)</f>
        <v>4009_2</v>
      </c>
      <c r="B3543" s="195">
        <v>4009</v>
      </c>
      <c r="F3543" s="189">
        <v>500</v>
      </c>
      <c r="G3543" s="197" t="s">
        <v>921</v>
      </c>
    </row>
    <row r="3544" spans="1:12">
      <c r="A3544" s="186" t="str">
        <f>B3544&amp;"_"&amp;COUNTIF($B$2:B3544,B3544)</f>
        <v>4009_3</v>
      </c>
      <c r="B3544" s="195">
        <v>4009</v>
      </c>
      <c r="C3544" s="195">
        <v>21</v>
      </c>
      <c r="D3544" s="195">
        <v>201106339</v>
      </c>
      <c r="F3544" s="189">
        <v>850</v>
      </c>
      <c r="G3544" s="197" t="s">
        <v>922</v>
      </c>
      <c r="H3544" s="195">
        <v>2</v>
      </c>
      <c r="J3544" s="191">
        <v>40855</v>
      </c>
      <c r="K3544" s="195" t="s">
        <v>27</v>
      </c>
    </row>
    <row r="3545" spans="1:12">
      <c r="A3545" s="186" t="str">
        <f>B3545&amp;"_"&amp;COUNTIF($B$2:B3545,B3545)</f>
        <v>4010_1</v>
      </c>
      <c r="B3545" s="195">
        <v>4010</v>
      </c>
      <c r="F3545" s="189">
        <v>8</v>
      </c>
      <c r="G3545" s="197" t="s">
        <v>359</v>
      </c>
      <c r="I3545" s="200"/>
    </row>
    <row r="3546" spans="1:12">
      <c r="A3546" s="186" t="str">
        <f>B3546&amp;"_"&amp;COUNTIF($B$2:B3546,B3546)</f>
        <v>4010_2</v>
      </c>
      <c r="B3546" s="195">
        <v>4010</v>
      </c>
      <c r="C3546" s="195">
        <v>7</v>
      </c>
      <c r="F3546" s="189">
        <v>1</v>
      </c>
      <c r="G3546" s="197" t="s">
        <v>358</v>
      </c>
      <c r="H3546" s="195">
        <v>1</v>
      </c>
      <c r="I3546" s="200"/>
      <c r="J3546" s="191">
        <v>40855</v>
      </c>
      <c r="K3546" s="195" t="s">
        <v>33</v>
      </c>
    </row>
    <row r="3547" spans="1:12">
      <c r="A3547" s="186" t="str">
        <f>B3547&amp;"_"&amp;COUNTIF($B$2:B3547,B3547)</f>
        <v>4011_1</v>
      </c>
      <c r="B3547" s="195">
        <v>4011</v>
      </c>
      <c r="C3547" s="195">
        <v>3</v>
      </c>
      <c r="D3547" s="195" t="s">
        <v>1504</v>
      </c>
      <c r="E3547" s="195" t="s">
        <v>71</v>
      </c>
      <c r="F3547" s="189">
        <v>300</v>
      </c>
      <c r="G3547" s="197" t="s">
        <v>72</v>
      </c>
      <c r="H3547" s="195">
        <v>1</v>
      </c>
      <c r="I3547" s="195">
        <v>2400</v>
      </c>
      <c r="J3547" s="191">
        <v>40855</v>
      </c>
      <c r="K3547" s="195" t="s">
        <v>73</v>
      </c>
      <c r="L3547" s="195" t="s">
        <v>74</v>
      </c>
    </row>
    <row r="3548" spans="1:12">
      <c r="A3548" s="186" t="str">
        <f>B3548&amp;"_"&amp;COUNTIF($B$2:B3548,B3548)</f>
        <v>4012_1</v>
      </c>
      <c r="B3548" s="195">
        <v>4012</v>
      </c>
      <c r="C3548" s="195">
        <v>49</v>
      </c>
      <c r="D3548" s="195" t="s">
        <v>1313</v>
      </c>
      <c r="E3548" s="195">
        <v>2</v>
      </c>
      <c r="F3548" s="189">
        <v>60</v>
      </c>
      <c r="G3548" s="197" t="s">
        <v>1500</v>
      </c>
      <c r="H3548" s="195">
        <v>1</v>
      </c>
      <c r="J3548" s="191">
        <v>40855</v>
      </c>
      <c r="K3548" s="195" t="s">
        <v>27</v>
      </c>
    </row>
    <row r="3549" spans="1:12">
      <c r="A3549" s="186" t="str">
        <f>B3549&amp;"_"&amp;COUNTIF($B$2:B3549,B3549)</f>
        <v>4013_1</v>
      </c>
      <c r="B3549" s="195">
        <v>4013</v>
      </c>
      <c r="C3549" s="195">
        <v>1</v>
      </c>
      <c r="D3549" s="195" t="s">
        <v>1282</v>
      </c>
      <c r="F3549" s="189">
        <v>2</v>
      </c>
      <c r="G3549" s="197" t="s">
        <v>59</v>
      </c>
      <c r="H3549" s="195">
        <v>2</v>
      </c>
      <c r="J3549" s="191">
        <v>40855</v>
      </c>
      <c r="K3549" s="195" t="s">
        <v>27</v>
      </c>
    </row>
    <row r="3550" spans="1:12">
      <c r="A3550" s="186" t="str">
        <f>B3550&amp;"_"&amp;COUNTIF($B$2:B3550,B3550)</f>
        <v>4014_1</v>
      </c>
      <c r="B3550" s="195">
        <v>4014</v>
      </c>
      <c r="F3550" s="189">
        <v>11</v>
      </c>
      <c r="G3550" s="197" t="s">
        <v>359</v>
      </c>
      <c r="I3550" s="200"/>
    </row>
    <row r="3551" spans="1:12">
      <c r="A3551" s="186" t="str">
        <f>B3551&amp;"_"&amp;COUNTIF($B$2:B3551,B3551)</f>
        <v>4014_2</v>
      </c>
      <c r="B3551" s="195">
        <v>4014</v>
      </c>
      <c r="C3551" s="195">
        <v>7</v>
      </c>
      <c r="F3551" s="189">
        <v>1</v>
      </c>
      <c r="G3551" s="197" t="s">
        <v>358</v>
      </c>
      <c r="H3551" s="195">
        <v>1</v>
      </c>
      <c r="I3551" s="200"/>
      <c r="J3551" s="191">
        <v>40858</v>
      </c>
      <c r="K3551" s="195" t="s">
        <v>33</v>
      </c>
    </row>
    <row r="3552" spans="1:12">
      <c r="A3552" s="186" t="str">
        <f>B3552&amp;"_"&amp;COUNTIF($B$2:B3552,B3552)</f>
        <v>4015_1</v>
      </c>
      <c r="B3552" s="195">
        <v>4015</v>
      </c>
      <c r="F3552" s="189">
        <v>6</v>
      </c>
      <c r="G3552" s="197" t="s">
        <v>359</v>
      </c>
      <c r="I3552" s="200"/>
    </row>
    <row r="3553" spans="1:13">
      <c r="A3553" s="186" t="str">
        <f>B3553&amp;"_"&amp;COUNTIF($B$2:B3553,B3553)</f>
        <v>4015_2</v>
      </c>
      <c r="B3553" s="195">
        <v>4015</v>
      </c>
      <c r="C3553" s="195">
        <v>7</v>
      </c>
      <c r="F3553" s="189">
        <v>2</v>
      </c>
      <c r="G3553" s="197" t="s">
        <v>358</v>
      </c>
      <c r="H3553" s="195">
        <v>1</v>
      </c>
      <c r="I3553" s="200"/>
      <c r="J3553" s="191">
        <v>40862</v>
      </c>
      <c r="K3553" s="195" t="s">
        <v>33</v>
      </c>
    </row>
    <row r="3554" spans="1:13">
      <c r="A3554" s="186" t="str">
        <f>B3554&amp;"_"&amp;COUNTIF($B$2:B3554,B3554)</f>
        <v>4016_1</v>
      </c>
      <c r="B3554" s="195">
        <v>4016</v>
      </c>
      <c r="F3554" s="189">
        <v>1</v>
      </c>
      <c r="G3554" s="197" t="s">
        <v>1460</v>
      </c>
    </row>
    <row r="3555" spans="1:13">
      <c r="A3555" s="186" t="str">
        <f>B3555&amp;"_"&amp;COUNTIF($B$2:B3555,B3555)</f>
        <v>4016_2</v>
      </c>
      <c r="B3555" s="195">
        <v>4016</v>
      </c>
      <c r="C3555" s="195">
        <v>10</v>
      </c>
      <c r="D3555" s="195">
        <v>50467</v>
      </c>
      <c r="F3555" s="189">
        <v>19</v>
      </c>
      <c r="G3555" s="197" t="s">
        <v>1461</v>
      </c>
      <c r="H3555" s="195">
        <v>1</v>
      </c>
      <c r="J3555" s="191">
        <v>40863</v>
      </c>
      <c r="K3555" s="195" t="s">
        <v>33</v>
      </c>
      <c r="L3555" s="195" t="s">
        <v>74</v>
      </c>
    </row>
    <row r="3556" spans="1:13">
      <c r="A3556" s="186" t="str">
        <f>B3556&amp;"_"&amp;COUNTIF($B$2:B3556,B3556)</f>
        <v>4017_1</v>
      </c>
      <c r="B3556" s="195">
        <v>4017</v>
      </c>
      <c r="E3556" s="195">
        <v>112145</v>
      </c>
      <c r="F3556" s="189">
        <v>10</v>
      </c>
      <c r="G3556" s="197" t="s">
        <v>888</v>
      </c>
    </row>
    <row r="3557" spans="1:13">
      <c r="A3557" s="186" t="str">
        <f>B3557&amp;"_"&amp;COUNTIF($B$2:B3557,B3557)</f>
        <v>4017_2</v>
      </c>
      <c r="B3557" s="195">
        <v>4017</v>
      </c>
      <c r="C3557" s="195">
        <v>4</v>
      </c>
      <c r="D3557" s="195">
        <v>4500210562</v>
      </c>
      <c r="E3557" s="195">
        <v>112146</v>
      </c>
      <c r="F3557" s="189">
        <v>10</v>
      </c>
      <c r="G3557" s="197" t="s">
        <v>886</v>
      </c>
      <c r="H3557" s="195">
        <v>5</v>
      </c>
      <c r="I3557" s="200">
        <v>17500</v>
      </c>
      <c r="J3557" s="191">
        <v>40865</v>
      </c>
      <c r="K3557" s="195" t="s">
        <v>564</v>
      </c>
      <c r="L3557" s="195" t="s">
        <v>74</v>
      </c>
    </row>
    <row r="3558" spans="1:13">
      <c r="A3558" s="186" t="str">
        <f>B3558&amp;"_"&amp;COUNTIF($B$2:B3558,B3558)</f>
        <v>4018_1</v>
      </c>
      <c r="B3558" s="195">
        <v>4018</v>
      </c>
      <c r="C3558" s="195">
        <v>1</v>
      </c>
      <c r="D3558" s="195" t="s">
        <v>1505</v>
      </c>
      <c r="E3558" s="187" t="s">
        <v>62</v>
      </c>
      <c r="F3558" s="189">
        <v>328</v>
      </c>
      <c r="G3558" s="190" t="s">
        <v>63</v>
      </c>
      <c r="H3558" s="195">
        <v>2</v>
      </c>
      <c r="J3558" s="191">
        <v>40869</v>
      </c>
      <c r="K3558" s="195" t="s">
        <v>27</v>
      </c>
    </row>
    <row r="3559" spans="1:13">
      <c r="A3559" s="186" t="str">
        <f>B3559&amp;"_"&amp;COUNTIF($B$2:B3559,B3559)</f>
        <v>4019_1</v>
      </c>
      <c r="B3559" s="195">
        <v>4019</v>
      </c>
      <c r="C3559" s="195">
        <v>1</v>
      </c>
      <c r="D3559" s="195">
        <v>540039948</v>
      </c>
      <c r="F3559" s="189">
        <v>120</v>
      </c>
      <c r="G3559" s="197" t="s">
        <v>57</v>
      </c>
      <c r="H3559" s="195">
        <v>2</v>
      </c>
      <c r="J3559" s="191">
        <v>40869</v>
      </c>
      <c r="K3559" s="195" t="s">
        <v>27</v>
      </c>
    </row>
    <row r="3560" spans="1:13">
      <c r="A3560" s="186" t="str">
        <f>B3560&amp;"_"&amp;COUNTIF($B$2:B3560,B3560)</f>
        <v>4020_1</v>
      </c>
      <c r="B3560" s="195">
        <v>4020</v>
      </c>
      <c r="C3560" s="195">
        <v>1</v>
      </c>
      <c r="D3560" s="195" t="s">
        <v>1282</v>
      </c>
      <c r="F3560" s="189">
        <v>2</v>
      </c>
      <c r="G3560" s="197" t="s">
        <v>59</v>
      </c>
      <c r="H3560" s="195">
        <v>2</v>
      </c>
      <c r="J3560" s="191">
        <v>40869</v>
      </c>
      <c r="K3560" s="195" t="s">
        <v>27</v>
      </c>
    </row>
    <row r="3561" spans="1:13">
      <c r="A3561" s="186" t="str">
        <f>B3561&amp;"_"&amp;COUNTIF($B$2:B3561,B3561)</f>
        <v>4021_1</v>
      </c>
      <c r="B3561" s="195">
        <v>4021</v>
      </c>
      <c r="C3561" s="195">
        <v>39</v>
      </c>
      <c r="D3561" s="195" t="s">
        <v>1506</v>
      </c>
      <c r="F3561" s="189">
        <v>1</v>
      </c>
      <c r="G3561" s="197" t="s">
        <v>1468</v>
      </c>
      <c r="H3561" s="195">
        <v>1</v>
      </c>
      <c r="J3561" s="191">
        <v>40869</v>
      </c>
      <c r="K3561" s="195" t="s">
        <v>27</v>
      </c>
      <c r="M3561" s="192">
        <v>1550</v>
      </c>
    </row>
    <row r="3562" spans="1:13">
      <c r="A3562" s="186" t="str">
        <f>B3562&amp;"_"&amp;COUNTIF($B$2:B3562,B3562)</f>
        <v>4022_1</v>
      </c>
      <c r="B3562" s="195">
        <v>4022</v>
      </c>
      <c r="F3562" s="189">
        <v>70</v>
      </c>
      <c r="G3562" s="197" t="s">
        <v>1507</v>
      </c>
      <c r="M3562" s="192">
        <f>114*1.08</f>
        <v>123.12</v>
      </c>
    </row>
    <row r="3563" spans="1:13">
      <c r="A3563" s="186" t="str">
        <f>B3563&amp;"_"&amp;COUNTIF($B$2:B3563,B3563)</f>
        <v>4022_2</v>
      </c>
      <c r="B3563" s="195">
        <v>4022</v>
      </c>
      <c r="F3563" s="189">
        <v>37</v>
      </c>
      <c r="G3563" s="197" t="s">
        <v>1508</v>
      </c>
      <c r="M3563" s="192">
        <f>114*1.08</f>
        <v>123.12</v>
      </c>
    </row>
    <row r="3564" spans="1:13">
      <c r="A3564" s="186" t="str">
        <f>B3564&amp;"_"&amp;COUNTIF($B$2:B3564,B3564)</f>
        <v>4022_3</v>
      </c>
      <c r="B3564" s="195">
        <v>4022</v>
      </c>
      <c r="F3564" s="189">
        <v>8</v>
      </c>
      <c r="G3564" s="197" t="s">
        <v>1509</v>
      </c>
      <c r="M3564" s="192">
        <v>39.18</v>
      </c>
    </row>
    <row r="3565" spans="1:13">
      <c r="A3565" s="186" t="str">
        <f>B3565&amp;"_"&amp;COUNTIF($B$2:B3565,B3565)</f>
        <v>4022_4</v>
      </c>
      <c r="B3565" s="195">
        <v>4022</v>
      </c>
      <c r="F3565" s="189">
        <v>7.5</v>
      </c>
      <c r="G3565" s="197" t="s">
        <v>1510</v>
      </c>
      <c r="M3565" s="192">
        <f>M3564*1.5</f>
        <v>58.769999999999996</v>
      </c>
    </row>
    <row r="3566" spans="1:13">
      <c r="A3566" s="186" t="str">
        <f>B3566&amp;"_"&amp;COUNTIF($B$2:B3566,B3566)</f>
        <v>4022_5</v>
      </c>
      <c r="B3566" s="195">
        <v>4022</v>
      </c>
      <c r="F3566" s="189">
        <f>156+149</f>
        <v>305</v>
      </c>
      <c r="G3566" s="197" t="s">
        <v>1511</v>
      </c>
      <c r="M3566" s="192">
        <v>0.55000000000000004</v>
      </c>
    </row>
    <row r="3567" spans="1:13">
      <c r="A3567" s="186" t="str">
        <f>B3567&amp;"_"&amp;COUNTIF($B$2:B3567,B3567)</f>
        <v>4022_6</v>
      </c>
      <c r="B3567" s="195">
        <v>4022</v>
      </c>
      <c r="F3567" s="189">
        <v>2</v>
      </c>
      <c r="G3567" s="197" t="s">
        <v>1512</v>
      </c>
      <c r="M3567" s="192">
        <v>54</v>
      </c>
    </row>
    <row r="3568" spans="1:13">
      <c r="A3568" s="186" t="str">
        <f>B3568&amp;"_"&amp;COUNTIF($B$2:B3568,B3568)</f>
        <v>4022_7</v>
      </c>
      <c r="B3568" s="195">
        <v>4022</v>
      </c>
      <c r="F3568" s="189">
        <v>5</v>
      </c>
      <c r="G3568" s="197" t="s">
        <v>1513</v>
      </c>
      <c r="M3568" s="192">
        <v>39.18</v>
      </c>
    </row>
    <row r="3569" spans="1:13">
      <c r="A3569" s="186" t="str">
        <f>B3569&amp;"_"&amp;COUNTIF($B$2:B3569,B3569)</f>
        <v>4022_8</v>
      </c>
      <c r="B3569" s="195">
        <v>4022</v>
      </c>
      <c r="C3569" s="195">
        <v>22</v>
      </c>
      <c r="D3569" s="195" t="s">
        <v>1514</v>
      </c>
      <c r="F3569" s="189">
        <v>1</v>
      </c>
      <c r="G3569" s="197" t="s">
        <v>1515</v>
      </c>
      <c r="J3569" s="191">
        <v>40872</v>
      </c>
      <c r="K3569" s="195" t="s">
        <v>27</v>
      </c>
      <c r="M3569" s="192">
        <v>70</v>
      </c>
    </row>
    <row r="3570" spans="1:13">
      <c r="A3570" s="186" t="str">
        <f>B3570&amp;"_"&amp;COUNTIF($B$2:B3570,B3570)</f>
        <v>4023_1</v>
      </c>
      <c r="B3570" s="195">
        <v>4023</v>
      </c>
      <c r="F3570" s="189">
        <v>8</v>
      </c>
      <c r="G3570" s="197" t="s">
        <v>359</v>
      </c>
      <c r="I3570" s="200"/>
    </row>
    <row r="3571" spans="1:13">
      <c r="A3571" s="186" t="str">
        <f>B3571&amp;"_"&amp;COUNTIF($B$2:B3571,B3571)</f>
        <v>4023_2</v>
      </c>
      <c r="B3571" s="195">
        <v>4023</v>
      </c>
      <c r="C3571" s="195">
        <v>7</v>
      </c>
      <c r="F3571" s="189">
        <v>1</v>
      </c>
      <c r="G3571" s="197" t="s">
        <v>358</v>
      </c>
      <c r="H3571" s="195">
        <v>1</v>
      </c>
      <c r="I3571" s="200"/>
      <c r="J3571" s="191">
        <v>40878</v>
      </c>
      <c r="K3571" s="195" t="s">
        <v>33</v>
      </c>
    </row>
    <row r="3572" spans="1:13">
      <c r="A3572" s="186" t="str">
        <f>B3572&amp;"_"&amp;COUNTIF($B$2:B3572,B3572)</f>
        <v>4024_1</v>
      </c>
      <c r="B3572" s="195">
        <v>4024</v>
      </c>
      <c r="F3572" s="189">
        <v>26</v>
      </c>
      <c r="G3572" s="197" t="s">
        <v>866</v>
      </c>
    </row>
    <row r="3573" spans="1:13">
      <c r="A3573" s="186" t="str">
        <f>B3573&amp;"_"&amp;COUNTIF($B$2:B3573,B3573)</f>
        <v>4024_2</v>
      </c>
      <c r="B3573" s="195">
        <v>4024</v>
      </c>
      <c r="C3573" s="195">
        <v>26</v>
      </c>
      <c r="D3573" s="195" t="s">
        <v>863</v>
      </c>
      <c r="F3573" s="189">
        <v>29</v>
      </c>
      <c r="G3573" s="197" t="s">
        <v>867</v>
      </c>
      <c r="J3573" s="191">
        <v>40877</v>
      </c>
      <c r="K3573" s="195" t="s">
        <v>27</v>
      </c>
    </row>
    <row r="3574" spans="1:13">
      <c r="A3574" s="186" t="str">
        <f>B3574&amp;"_"&amp;COUNTIF($B$2:B3574,B3574)</f>
        <v>4025_1</v>
      </c>
      <c r="B3574" s="195">
        <v>4025</v>
      </c>
      <c r="F3574" s="189">
        <v>1</v>
      </c>
      <c r="G3574" s="197" t="s">
        <v>1516</v>
      </c>
    </row>
    <row r="3575" spans="1:13">
      <c r="A3575" s="186" t="str">
        <f>B3575&amp;"_"&amp;COUNTIF($B$2:B3575,B3575)</f>
        <v>4025_2</v>
      </c>
      <c r="B3575" s="195">
        <v>4025</v>
      </c>
      <c r="F3575" s="189">
        <v>1</v>
      </c>
      <c r="G3575" s="197" t="s">
        <v>1517</v>
      </c>
    </row>
    <row r="3576" spans="1:13">
      <c r="A3576" s="186" t="str">
        <f>B3576&amp;"_"&amp;COUNTIF($B$2:B3576,B3576)</f>
        <v>4025_3</v>
      </c>
      <c r="B3576" s="195">
        <v>4025</v>
      </c>
      <c r="F3576" s="189">
        <v>1</v>
      </c>
      <c r="G3576" s="197" t="s">
        <v>1518</v>
      </c>
    </row>
    <row r="3577" spans="1:13">
      <c r="A3577" s="186" t="str">
        <f>B3577&amp;"_"&amp;COUNTIF($B$2:B3577,B3577)</f>
        <v>4025_4</v>
      </c>
      <c r="B3577" s="195">
        <v>4025</v>
      </c>
      <c r="C3577" s="195">
        <v>26</v>
      </c>
      <c r="D3577" s="195">
        <v>17682</v>
      </c>
      <c r="F3577" s="189">
        <v>1</v>
      </c>
      <c r="G3577" s="197" t="s">
        <v>1519</v>
      </c>
      <c r="J3577" s="191">
        <v>40877</v>
      </c>
      <c r="K3577" s="195" t="s">
        <v>27</v>
      </c>
    </row>
    <row r="3578" spans="1:13">
      <c r="A3578" s="186" t="str">
        <f>B3578&amp;"_"&amp;COUNTIF($B$2:B3578,B3578)</f>
        <v>4026_1</v>
      </c>
      <c r="B3578" s="195">
        <v>4026</v>
      </c>
      <c r="C3578" s="195">
        <v>22</v>
      </c>
      <c r="D3578" s="195" t="s">
        <v>1514</v>
      </c>
      <c r="F3578" s="189">
        <v>60</v>
      </c>
      <c r="G3578" s="197" t="s">
        <v>1520</v>
      </c>
      <c r="H3578" s="195">
        <v>1</v>
      </c>
      <c r="J3578" s="191">
        <v>40877</v>
      </c>
      <c r="K3578" s="195" t="s">
        <v>27</v>
      </c>
      <c r="M3578" s="192">
        <v>25</v>
      </c>
    </row>
    <row r="3579" spans="1:13">
      <c r="A3579" s="186" t="str">
        <f>B3579&amp;"_"&amp;COUNTIF($B$2:B3579,B3579)</f>
        <v>4027_1</v>
      </c>
      <c r="B3579" s="195">
        <v>4027</v>
      </c>
      <c r="C3579" s="195">
        <v>22</v>
      </c>
      <c r="F3579" s="189">
        <v>1</v>
      </c>
      <c r="G3579" s="209" t="s">
        <v>1521</v>
      </c>
      <c r="J3579" s="191">
        <v>40878</v>
      </c>
      <c r="K3579" s="195" t="s">
        <v>27</v>
      </c>
    </row>
    <row r="3580" spans="1:13">
      <c r="A3580" s="186" t="str">
        <f>B3580&amp;"_"&amp;COUNTIF($B$2:B3580,B3580)</f>
        <v>4028_1</v>
      </c>
      <c r="B3580" s="195">
        <v>4028</v>
      </c>
      <c r="E3580" s="195">
        <v>32999</v>
      </c>
      <c r="F3580" s="189">
        <v>20</v>
      </c>
      <c r="G3580" s="197" t="s">
        <v>579</v>
      </c>
    </row>
    <row r="3581" spans="1:13">
      <c r="A3581" s="186" t="str">
        <f>B3581&amp;"_"&amp;COUNTIF($B$2:B3581,B3581)</f>
        <v>4028_2</v>
      </c>
      <c r="B3581" s="195">
        <v>4028</v>
      </c>
      <c r="C3581" s="195">
        <v>4</v>
      </c>
      <c r="D3581" s="195">
        <v>4500211055</v>
      </c>
      <c r="E3581" s="195">
        <v>33990</v>
      </c>
      <c r="F3581" s="189">
        <v>20</v>
      </c>
      <c r="G3581" s="197" t="s">
        <v>580</v>
      </c>
      <c r="H3581" s="195">
        <v>10</v>
      </c>
      <c r="I3581" s="195">
        <v>26200</v>
      </c>
      <c r="J3581" s="191">
        <v>40879</v>
      </c>
      <c r="K3581" s="195" t="s">
        <v>564</v>
      </c>
      <c r="L3581" s="195" t="s">
        <v>74</v>
      </c>
    </row>
    <row r="3582" spans="1:13">
      <c r="A3582" s="186" t="str">
        <f>B3582&amp;"_"&amp;COUNTIF($B$2:B3582,B3582)</f>
        <v>4029_1</v>
      </c>
      <c r="B3582" s="195">
        <v>4029</v>
      </c>
      <c r="C3582" s="195">
        <v>3</v>
      </c>
      <c r="D3582" s="195" t="s">
        <v>1522</v>
      </c>
      <c r="E3582" s="195" t="s">
        <v>71</v>
      </c>
      <c r="F3582" s="189">
        <v>300</v>
      </c>
      <c r="G3582" s="197" t="s">
        <v>72</v>
      </c>
      <c r="H3582" s="195">
        <v>1</v>
      </c>
      <c r="I3582" s="195">
        <v>2400</v>
      </c>
      <c r="J3582" s="191">
        <v>40879</v>
      </c>
      <c r="K3582" s="195" t="s">
        <v>73</v>
      </c>
      <c r="L3582" s="195" t="s">
        <v>74</v>
      </c>
    </row>
    <row r="3583" spans="1:13">
      <c r="A3583" s="186" t="str">
        <f>B3583&amp;"_"&amp;COUNTIF($B$2:B3583,B3583)</f>
        <v>4030_1</v>
      </c>
      <c r="B3583" s="195">
        <v>4030</v>
      </c>
      <c r="C3583" s="195">
        <v>26</v>
      </c>
      <c r="D3583" s="195">
        <v>17792</v>
      </c>
      <c r="F3583" s="189">
        <v>1</v>
      </c>
      <c r="G3583" s="197" t="s">
        <v>1523</v>
      </c>
      <c r="H3583" s="195">
        <v>1</v>
      </c>
      <c r="I3583" s="200">
        <v>17000</v>
      </c>
      <c r="J3583" s="191">
        <v>40882</v>
      </c>
      <c r="K3583" s="195" t="s">
        <v>27</v>
      </c>
    </row>
    <row r="3584" spans="1:13">
      <c r="A3584" s="186" t="str">
        <f>B3584&amp;"_"&amp;COUNTIF($B$2:B3584,B3584)</f>
        <v>4031_1</v>
      </c>
      <c r="B3584" s="195">
        <v>4031</v>
      </c>
      <c r="C3584" s="195">
        <v>1</v>
      </c>
      <c r="D3584" s="195">
        <v>540041140</v>
      </c>
      <c r="F3584" s="189">
        <v>1</v>
      </c>
      <c r="G3584" s="197" t="s">
        <v>1524</v>
      </c>
      <c r="H3584" s="195">
        <v>1</v>
      </c>
      <c r="J3584" s="191">
        <v>40882</v>
      </c>
      <c r="K3584" s="195" t="s">
        <v>27</v>
      </c>
    </row>
    <row r="3585" spans="1:13">
      <c r="A3585" s="186" t="str">
        <f>B3585&amp;"_"&amp;COUNTIF($B$2:B3585,B3585)</f>
        <v>4032_1</v>
      </c>
      <c r="B3585" s="195">
        <v>4032</v>
      </c>
      <c r="C3585" s="195">
        <v>1</v>
      </c>
      <c r="D3585" s="195" t="s">
        <v>1505</v>
      </c>
      <c r="E3585" s="187" t="s">
        <v>62</v>
      </c>
      <c r="F3585" s="189">
        <v>328</v>
      </c>
      <c r="G3585" s="190" t="s">
        <v>63</v>
      </c>
      <c r="H3585" s="195">
        <v>2</v>
      </c>
      <c r="J3585" s="191">
        <v>40882</v>
      </c>
      <c r="K3585" s="195" t="s">
        <v>27</v>
      </c>
    </row>
    <row r="3586" spans="1:13">
      <c r="A3586" s="186" t="str">
        <f>B3586&amp;"_"&amp;COUNTIF($B$2:B3586,B3586)</f>
        <v>4033_1</v>
      </c>
      <c r="B3586" s="195">
        <v>4033</v>
      </c>
      <c r="F3586" s="189">
        <v>120</v>
      </c>
      <c r="G3586" s="197" t="s">
        <v>57</v>
      </c>
    </row>
    <row r="3587" spans="1:13">
      <c r="A3587" s="186" t="str">
        <f>B3587&amp;"_"&amp;COUNTIF($B$2:B3587,B3587)</f>
        <v>4033_2</v>
      </c>
      <c r="B3587" s="195">
        <v>4033</v>
      </c>
      <c r="C3587" s="195">
        <v>1</v>
      </c>
      <c r="D3587" s="195">
        <v>540039948</v>
      </c>
      <c r="F3587" s="189">
        <v>40</v>
      </c>
      <c r="G3587" s="197" t="s">
        <v>637</v>
      </c>
      <c r="H3587" s="195">
        <v>3</v>
      </c>
      <c r="J3587" s="191">
        <v>40882</v>
      </c>
      <c r="K3587" s="195" t="s">
        <v>27</v>
      </c>
    </row>
    <row r="3588" spans="1:13">
      <c r="A3588" s="186" t="str">
        <f>B3588&amp;"_"&amp;COUNTIF($B$2:B3588,B3588)</f>
        <v>4034_1</v>
      </c>
      <c r="B3588" s="195">
        <v>4034</v>
      </c>
      <c r="E3588" s="187" t="s">
        <v>19</v>
      </c>
      <c r="F3588" s="189">
        <v>2</v>
      </c>
      <c r="G3588" s="190" t="s">
        <v>941</v>
      </c>
    </row>
    <row r="3589" spans="1:13">
      <c r="A3589" s="186" t="str">
        <f>B3589&amp;"_"&amp;COUNTIF($B$2:B3589,B3589)</f>
        <v>4034_2</v>
      </c>
      <c r="B3589" s="195">
        <v>4034</v>
      </c>
      <c r="C3589" s="195">
        <v>1</v>
      </c>
      <c r="D3589" s="195">
        <v>540034404</v>
      </c>
      <c r="E3589" s="187" t="s">
        <v>22</v>
      </c>
      <c r="F3589" s="189">
        <v>2</v>
      </c>
      <c r="G3589" s="190" t="s">
        <v>942</v>
      </c>
      <c r="H3589" s="195">
        <v>1</v>
      </c>
      <c r="J3589" s="191">
        <v>40882</v>
      </c>
      <c r="K3589" s="195" t="s">
        <v>27</v>
      </c>
    </row>
    <row r="3590" spans="1:13">
      <c r="A3590" s="186" t="str">
        <f>B3590&amp;"_"&amp;COUNTIF($B$2:B3590,B3590)</f>
        <v>4035_1</v>
      </c>
      <c r="B3590" s="195">
        <v>4035</v>
      </c>
      <c r="F3590" s="189">
        <v>6</v>
      </c>
      <c r="G3590" s="197" t="s">
        <v>359</v>
      </c>
      <c r="I3590" s="200"/>
    </row>
    <row r="3591" spans="1:13">
      <c r="A3591" s="186" t="str">
        <f>B3591&amp;"_"&amp;COUNTIF($B$2:B3591,B3591)</f>
        <v>4035_2</v>
      </c>
      <c r="B3591" s="195">
        <v>4035</v>
      </c>
      <c r="C3591" s="195">
        <v>7</v>
      </c>
      <c r="F3591" s="189">
        <v>3</v>
      </c>
      <c r="G3591" s="197" t="s">
        <v>358</v>
      </c>
      <c r="H3591" s="195">
        <v>1</v>
      </c>
      <c r="I3591" s="200"/>
      <c r="J3591" s="191">
        <v>40883</v>
      </c>
      <c r="K3591" s="195" t="s">
        <v>33</v>
      </c>
    </row>
    <row r="3592" spans="1:13">
      <c r="A3592" s="186" t="str">
        <f>B3592&amp;"_"&amp;COUNTIF($B$2:B3592,B3592)</f>
        <v>4036_1</v>
      </c>
      <c r="B3592" s="195">
        <v>4036</v>
      </c>
      <c r="E3592" s="187" t="s">
        <v>39</v>
      </c>
      <c r="F3592" s="189">
        <v>8</v>
      </c>
      <c r="G3592" s="190" t="s">
        <v>939</v>
      </c>
    </row>
    <row r="3593" spans="1:13">
      <c r="A3593" s="186" t="str">
        <f>B3593&amp;"_"&amp;COUNTIF($B$2:B3593,B3593)</f>
        <v>4036_2</v>
      </c>
      <c r="B3593" s="195">
        <v>4036</v>
      </c>
      <c r="C3593" s="195">
        <v>1</v>
      </c>
      <c r="D3593" s="195">
        <v>540040255</v>
      </c>
      <c r="E3593" s="187" t="s">
        <v>41</v>
      </c>
      <c r="F3593" s="189">
        <v>8</v>
      </c>
      <c r="G3593" s="190" t="s">
        <v>940</v>
      </c>
      <c r="H3593" s="195">
        <v>4</v>
      </c>
      <c r="J3593" s="191">
        <v>40885</v>
      </c>
      <c r="K3593" s="195" t="s">
        <v>27</v>
      </c>
    </row>
    <row r="3594" spans="1:13">
      <c r="A3594" s="186" t="str">
        <f>B3594&amp;"_"&amp;COUNTIF($B$2:B3594,B3594)</f>
        <v>4037_1</v>
      </c>
      <c r="B3594" s="195">
        <v>4037</v>
      </c>
      <c r="C3594" s="195">
        <v>38</v>
      </c>
      <c r="D3594" s="195" t="s">
        <v>1525</v>
      </c>
      <c r="F3594" s="189">
        <v>2</v>
      </c>
      <c r="G3594" s="197" t="s">
        <v>1303</v>
      </c>
      <c r="H3594" s="195">
        <v>1</v>
      </c>
      <c r="J3594" s="191">
        <v>40885</v>
      </c>
      <c r="K3594" s="195" t="s">
        <v>27</v>
      </c>
      <c r="M3594" s="192">
        <v>310</v>
      </c>
    </row>
    <row r="3595" spans="1:13">
      <c r="A3595" s="186" t="str">
        <f>B3595&amp;"_"&amp;COUNTIF($B$2:B3595,B3595)</f>
        <v>4038_1</v>
      </c>
      <c r="B3595" s="195">
        <v>4038</v>
      </c>
      <c r="F3595" s="189">
        <v>11</v>
      </c>
      <c r="G3595" s="197" t="s">
        <v>359</v>
      </c>
      <c r="I3595" s="200"/>
    </row>
    <row r="3596" spans="1:13">
      <c r="A3596" s="186" t="str">
        <f>B3596&amp;"_"&amp;COUNTIF($B$2:B3596,B3596)</f>
        <v>4038_2</v>
      </c>
      <c r="B3596" s="195">
        <v>4038</v>
      </c>
      <c r="C3596" s="195">
        <v>7</v>
      </c>
      <c r="F3596" s="189">
        <v>0</v>
      </c>
      <c r="G3596" s="197" t="s">
        <v>358</v>
      </c>
      <c r="H3596" s="195">
        <v>1</v>
      </c>
      <c r="I3596" s="200"/>
      <c r="J3596" s="191">
        <v>40886</v>
      </c>
      <c r="K3596" s="195" t="s">
        <v>33</v>
      </c>
    </row>
    <row r="3597" spans="1:13">
      <c r="A3597" s="186" t="str">
        <f>B3597&amp;"_"&amp;COUNTIF($B$2:B3597,B3597)</f>
        <v>4039_1</v>
      </c>
      <c r="B3597" s="195">
        <v>4039</v>
      </c>
      <c r="C3597" s="195">
        <v>6</v>
      </c>
      <c r="D3597" s="195">
        <v>340089192</v>
      </c>
      <c r="E3597" s="187" t="s">
        <v>447</v>
      </c>
      <c r="F3597" s="189">
        <v>2</v>
      </c>
      <c r="G3597" s="190" t="s">
        <v>448</v>
      </c>
      <c r="H3597" s="195">
        <v>1</v>
      </c>
      <c r="I3597" s="200"/>
      <c r="J3597" s="191">
        <v>40889</v>
      </c>
      <c r="K3597" s="195" t="s">
        <v>27</v>
      </c>
    </row>
    <row r="3598" spans="1:13">
      <c r="A3598" s="186" t="str">
        <f>B3598&amp;"_"&amp;COUNTIF($B$2:B3598,B3598)</f>
        <v>4040_1</v>
      </c>
      <c r="B3598" s="195">
        <v>4040</v>
      </c>
      <c r="C3598" s="195">
        <v>6</v>
      </c>
      <c r="D3598" s="195">
        <v>340089398</v>
      </c>
      <c r="F3598" s="189">
        <v>1</v>
      </c>
      <c r="G3598" s="197" t="s">
        <v>1526</v>
      </c>
      <c r="H3598" s="195">
        <v>1</v>
      </c>
      <c r="J3598" s="191">
        <v>40889</v>
      </c>
      <c r="K3598" s="195" t="s">
        <v>27</v>
      </c>
    </row>
    <row r="3599" spans="1:13">
      <c r="A3599" s="186" t="str">
        <f>B3599&amp;"_"&amp;COUNTIF($B$2:B3599,B3599)</f>
        <v>4041_1</v>
      </c>
      <c r="B3599" s="195">
        <v>4041</v>
      </c>
      <c r="E3599" s="195">
        <v>112145</v>
      </c>
      <c r="F3599" s="189">
        <v>10</v>
      </c>
      <c r="G3599" s="197" t="s">
        <v>888</v>
      </c>
    </row>
    <row r="3600" spans="1:13">
      <c r="A3600" s="186" t="str">
        <f>B3600&amp;"_"&amp;COUNTIF($B$2:B3600,B3600)</f>
        <v>4041_2</v>
      </c>
      <c r="B3600" s="195">
        <v>4041</v>
      </c>
      <c r="C3600" s="195">
        <v>4</v>
      </c>
      <c r="D3600" s="195">
        <v>4500212007</v>
      </c>
      <c r="E3600" s="195">
        <v>112146</v>
      </c>
      <c r="F3600" s="189">
        <v>10</v>
      </c>
      <c r="G3600" s="197" t="s">
        <v>886</v>
      </c>
      <c r="H3600" s="195">
        <v>5</v>
      </c>
      <c r="I3600" s="200">
        <v>17500</v>
      </c>
      <c r="J3600" s="191">
        <v>40889</v>
      </c>
      <c r="K3600" s="195" t="s">
        <v>564</v>
      </c>
      <c r="L3600" s="195" t="s">
        <v>74</v>
      </c>
    </row>
    <row r="3601" spans="1:12">
      <c r="A3601" s="186" t="str">
        <f>B3601&amp;"_"&amp;COUNTIF($B$2:B3601,B3601)</f>
        <v>4042_1</v>
      </c>
      <c r="B3601" s="195">
        <v>4042</v>
      </c>
      <c r="C3601" s="195">
        <v>5</v>
      </c>
      <c r="D3601" s="195" t="s">
        <v>1527</v>
      </c>
      <c r="E3601" s="195">
        <v>500032754</v>
      </c>
      <c r="F3601" s="189">
        <v>14</v>
      </c>
      <c r="G3601" s="197" t="s">
        <v>841</v>
      </c>
      <c r="H3601" s="195">
        <v>5</v>
      </c>
      <c r="I3601" s="200">
        <v>14700</v>
      </c>
      <c r="J3601" s="191" t="s">
        <v>1528</v>
      </c>
      <c r="K3601" s="195" t="s">
        <v>845</v>
      </c>
      <c r="L3601" s="195" t="s">
        <v>74</v>
      </c>
    </row>
    <row r="3602" spans="1:12">
      <c r="A3602" s="186" t="str">
        <f>B3602&amp;"_"&amp;COUNTIF($B$2:B3602,B3602)</f>
        <v>4043_1</v>
      </c>
      <c r="B3602" s="195">
        <v>4043</v>
      </c>
      <c r="C3602" s="195">
        <v>5</v>
      </c>
      <c r="D3602" s="195" t="s">
        <v>1529</v>
      </c>
      <c r="E3602" s="195">
        <v>500032755</v>
      </c>
      <c r="F3602" s="189">
        <v>11</v>
      </c>
      <c r="G3602" s="197" t="s">
        <v>1070</v>
      </c>
      <c r="H3602" s="195">
        <v>4</v>
      </c>
      <c r="I3602" s="200">
        <v>8250</v>
      </c>
      <c r="J3602" s="191" t="s">
        <v>1528</v>
      </c>
      <c r="K3602" s="195" t="s">
        <v>845</v>
      </c>
      <c r="L3602" s="195" t="s">
        <v>74</v>
      </c>
    </row>
    <row r="3603" spans="1:12">
      <c r="A3603" s="186" t="str">
        <f>B3603&amp;"_"&amp;COUNTIF($B$2:B3603,B3603)</f>
        <v>4044_1</v>
      </c>
      <c r="B3603" s="195">
        <v>4044</v>
      </c>
      <c r="F3603" s="189">
        <v>21</v>
      </c>
      <c r="G3603" s="197" t="s">
        <v>359</v>
      </c>
      <c r="I3603" s="200"/>
    </row>
    <row r="3604" spans="1:12">
      <c r="A3604" s="186" t="str">
        <f>B3604&amp;"_"&amp;COUNTIF($B$2:B3604,B3604)</f>
        <v>4044_2</v>
      </c>
      <c r="B3604" s="195">
        <v>4044</v>
      </c>
      <c r="C3604" s="195">
        <v>7</v>
      </c>
      <c r="F3604" s="189">
        <v>0</v>
      </c>
      <c r="G3604" s="197" t="s">
        <v>358</v>
      </c>
      <c r="H3604" s="195">
        <v>1</v>
      </c>
      <c r="I3604" s="200"/>
      <c r="J3604" s="191">
        <v>40891</v>
      </c>
      <c r="K3604" s="195" t="s">
        <v>33</v>
      </c>
    </row>
    <row r="3605" spans="1:12">
      <c r="A3605" s="186" t="str">
        <f>B3605&amp;"_"&amp;COUNTIF($B$2:B3605,B3605)</f>
        <v>4045_1</v>
      </c>
      <c r="B3605" s="195">
        <v>4045</v>
      </c>
      <c r="F3605" s="189">
        <v>1</v>
      </c>
      <c r="G3605" s="197" t="s">
        <v>1460</v>
      </c>
    </row>
    <row r="3606" spans="1:12">
      <c r="A3606" s="186" t="str">
        <f>B3606&amp;"_"&amp;COUNTIF($B$2:B3606,B3606)</f>
        <v>4045_2</v>
      </c>
      <c r="B3606" s="195">
        <v>4045</v>
      </c>
      <c r="C3606" s="195">
        <v>10</v>
      </c>
      <c r="D3606" s="195">
        <v>50467</v>
      </c>
      <c r="F3606" s="189">
        <v>80</v>
      </c>
      <c r="G3606" s="197" t="s">
        <v>1412</v>
      </c>
      <c r="H3606" s="195">
        <v>1</v>
      </c>
      <c r="J3606" s="191">
        <v>40892</v>
      </c>
      <c r="K3606" s="195" t="s">
        <v>33</v>
      </c>
      <c r="L3606" s="195" t="s">
        <v>74</v>
      </c>
    </row>
    <row r="3607" spans="1:12">
      <c r="A3607" s="186" t="str">
        <f>B3607&amp;"_"&amp;COUNTIF($B$2:B3607,B3607)</f>
        <v>4046_1</v>
      </c>
      <c r="B3607" s="195">
        <v>4046</v>
      </c>
      <c r="C3607" s="195">
        <v>2</v>
      </c>
      <c r="D3607" s="195" t="s">
        <v>1530</v>
      </c>
      <c r="G3607" s="197" t="s">
        <v>1531</v>
      </c>
      <c r="H3607" s="195">
        <v>2</v>
      </c>
      <c r="J3607" s="191">
        <v>40896</v>
      </c>
      <c r="K3607" s="195" t="s">
        <v>27</v>
      </c>
    </row>
    <row r="3608" spans="1:12">
      <c r="A3608" s="186" t="str">
        <f>B3608&amp;"_"&amp;COUNTIF($B$2:B3608,B3608)</f>
        <v>4047_1</v>
      </c>
      <c r="B3608" s="195">
        <v>4047</v>
      </c>
      <c r="F3608" s="189">
        <v>5</v>
      </c>
      <c r="G3608" s="197" t="s">
        <v>359</v>
      </c>
      <c r="I3608" s="200"/>
    </row>
    <row r="3609" spans="1:12">
      <c r="A3609" s="186" t="str">
        <f>B3609&amp;"_"&amp;COUNTIF($B$2:B3609,B3609)</f>
        <v>4047_2</v>
      </c>
      <c r="B3609" s="195">
        <v>4047</v>
      </c>
      <c r="C3609" s="195">
        <v>7</v>
      </c>
      <c r="F3609" s="189">
        <v>4</v>
      </c>
      <c r="G3609" s="197" t="s">
        <v>358</v>
      </c>
      <c r="H3609" s="195">
        <v>1</v>
      </c>
      <c r="I3609" s="200"/>
      <c r="J3609" s="191">
        <v>40897</v>
      </c>
      <c r="K3609" s="195" t="s">
        <v>33</v>
      </c>
    </row>
    <row r="3610" spans="1:12">
      <c r="A3610" s="186" t="str">
        <f>B3610&amp;"_"&amp;COUNTIF($B$2:B3610,B3610)</f>
        <v>4048_1</v>
      </c>
      <c r="B3610" s="195">
        <v>4048</v>
      </c>
      <c r="F3610" s="189">
        <v>40</v>
      </c>
      <c r="G3610" s="197" t="s">
        <v>1532</v>
      </c>
    </row>
    <row r="3611" spans="1:12">
      <c r="A3611" s="186" t="str">
        <f>B3611&amp;"_"&amp;COUNTIF($B$2:B3611,B3611)</f>
        <v>4048_2</v>
      </c>
      <c r="B3611" s="195">
        <v>4048</v>
      </c>
      <c r="F3611" s="189">
        <v>100</v>
      </c>
      <c r="G3611" s="197" t="s">
        <v>1533</v>
      </c>
    </row>
    <row r="3612" spans="1:12">
      <c r="A3612" s="186" t="str">
        <f>B3612&amp;"_"&amp;COUNTIF($B$2:B3612,B3612)</f>
        <v>4048_3</v>
      </c>
      <c r="B3612" s="195">
        <v>4048</v>
      </c>
      <c r="F3612" s="189">
        <v>4</v>
      </c>
      <c r="G3612" s="197" t="s">
        <v>1534</v>
      </c>
    </row>
    <row r="3613" spans="1:12">
      <c r="A3613" s="186" t="str">
        <f>B3613&amp;"_"&amp;COUNTIF($B$2:B3613,B3613)</f>
        <v>4048_4</v>
      </c>
      <c r="B3613" s="195">
        <v>4048</v>
      </c>
      <c r="C3613" s="195">
        <v>18</v>
      </c>
      <c r="D3613" s="195" t="s">
        <v>1535</v>
      </c>
      <c r="F3613" s="189">
        <v>500</v>
      </c>
      <c r="G3613" s="197" t="s">
        <v>1536</v>
      </c>
      <c r="H3613" s="195">
        <v>3</v>
      </c>
      <c r="J3613" s="191">
        <v>40897</v>
      </c>
      <c r="K3613" s="195" t="s">
        <v>27</v>
      </c>
    </row>
    <row r="3614" spans="1:12">
      <c r="A3614" s="186" t="str">
        <f>B3614&amp;"_"&amp;COUNTIF($B$2:B3614,B3614)</f>
        <v>4049_1</v>
      </c>
      <c r="B3614" s="195">
        <v>4049</v>
      </c>
      <c r="C3614" s="195">
        <v>1</v>
      </c>
      <c r="D3614" s="195" t="s">
        <v>1282</v>
      </c>
      <c r="F3614" s="189">
        <v>2</v>
      </c>
      <c r="G3614" s="197" t="s">
        <v>59</v>
      </c>
      <c r="H3614" s="195">
        <v>2</v>
      </c>
      <c r="J3614" s="191">
        <v>40899</v>
      </c>
      <c r="K3614" s="195" t="s">
        <v>27</v>
      </c>
    </row>
    <row r="3615" spans="1:12">
      <c r="A3615" s="186" t="str">
        <f>B3615&amp;"_"&amp;COUNTIF($B$2:B3615,B3615)</f>
        <v>4050_1</v>
      </c>
      <c r="B3615" s="195">
        <v>4050</v>
      </c>
      <c r="C3615" s="195">
        <v>1</v>
      </c>
      <c r="D3615" s="195">
        <v>540041814</v>
      </c>
      <c r="F3615" s="189">
        <v>1</v>
      </c>
      <c r="G3615" s="197" t="s">
        <v>1537</v>
      </c>
      <c r="H3615" s="195">
        <v>1</v>
      </c>
      <c r="J3615" s="191">
        <v>40899</v>
      </c>
      <c r="K3615" s="195" t="s">
        <v>27</v>
      </c>
    </row>
    <row r="3616" spans="1:12">
      <c r="A3616" s="186" t="str">
        <f>B3616&amp;"_"&amp;COUNTIF($B$2:B3616,B3616)</f>
        <v>4051_1</v>
      </c>
      <c r="B3616" s="195">
        <v>4051</v>
      </c>
      <c r="C3616" s="195">
        <v>1</v>
      </c>
      <c r="D3616" s="195" t="s">
        <v>1505</v>
      </c>
      <c r="E3616" s="187" t="s">
        <v>62</v>
      </c>
      <c r="F3616" s="189">
        <v>328</v>
      </c>
      <c r="G3616" s="190" t="s">
        <v>63</v>
      </c>
      <c r="H3616" s="195">
        <v>2</v>
      </c>
      <c r="J3616" s="191">
        <v>40899</v>
      </c>
      <c r="K3616" s="195" t="s">
        <v>27</v>
      </c>
    </row>
    <row r="3617" spans="1:42">
      <c r="A3617" s="186" t="str">
        <f>B3617&amp;"_"&amp;COUNTIF($B$2:B3617,B3617)</f>
        <v>4052_1</v>
      </c>
      <c r="B3617" s="195">
        <v>4052</v>
      </c>
      <c r="F3617" s="189">
        <v>11</v>
      </c>
      <c r="G3617" s="197" t="s">
        <v>359</v>
      </c>
      <c r="I3617" s="200"/>
    </row>
    <row r="3618" spans="1:42">
      <c r="A3618" s="186" t="str">
        <f>B3618&amp;"_"&amp;COUNTIF($B$2:B3618,B3618)</f>
        <v>4052_2</v>
      </c>
      <c r="B3618" s="195">
        <v>4052</v>
      </c>
      <c r="C3618" s="195">
        <v>7</v>
      </c>
      <c r="G3618" s="197" t="s">
        <v>358</v>
      </c>
      <c r="H3618" s="195">
        <v>1</v>
      </c>
      <c r="I3618" s="200"/>
      <c r="J3618" s="191">
        <v>40899</v>
      </c>
      <c r="K3618" s="195" t="s">
        <v>33</v>
      </c>
    </row>
    <row r="3619" spans="1:42">
      <c r="A3619" s="186" t="str">
        <f>B3619&amp;"_"&amp;COUNTIF($B$2:B3619,B3619)</f>
        <v>4053_1</v>
      </c>
      <c r="B3619" s="195">
        <v>4053</v>
      </c>
      <c r="F3619" s="189">
        <v>850</v>
      </c>
      <c r="G3619" s="197" t="s">
        <v>1538</v>
      </c>
      <c r="I3619" s="200"/>
    </row>
    <row r="3620" spans="1:42">
      <c r="A3620" s="186" t="str">
        <f>B3620&amp;"_"&amp;COUNTIF($B$2:B3620,B3620)</f>
        <v>4053_2</v>
      </c>
      <c r="B3620" s="195">
        <v>4053</v>
      </c>
      <c r="F3620" s="189">
        <v>500</v>
      </c>
      <c r="G3620" s="197" t="s">
        <v>1539</v>
      </c>
      <c r="I3620" s="200"/>
    </row>
    <row r="3621" spans="1:42">
      <c r="A3621" s="186" t="str">
        <f>B3621&amp;"_"&amp;COUNTIF($B$2:B3621,B3621)</f>
        <v>4053_3</v>
      </c>
      <c r="B3621" s="195">
        <v>4053</v>
      </c>
      <c r="C3621" s="195">
        <v>11</v>
      </c>
      <c r="D3621" s="195" t="s">
        <v>1540</v>
      </c>
      <c r="F3621" s="189">
        <v>60</v>
      </c>
      <c r="G3621" s="197" t="s">
        <v>1502</v>
      </c>
      <c r="J3621" s="191" t="s">
        <v>1541</v>
      </c>
      <c r="K3621" s="195" t="s">
        <v>27</v>
      </c>
    </row>
    <row r="3622" spans="1:42">
      <c r="A3622" s="186" t="str">
        <f>B3622&amp;"_"&amp;COUNTIF($B$2:B3622,B3622)</f>
        <v>4054_1</v>
      </c>
      <c r="B3622" s="195">
        <v>4054</v>
      </c>
      <c r="E3622" s="195">
        <v>112145</v>
      </c>
      <c r="F3622" s="189">
        <v>10</v>
      </c>
      <c r="G3622" s="197" t="s">
        <v>888</v>
      </c>
    </row>
    <row r="3623" spans="1:42">
      <c r="A3623" s="186" t="str">
        <f>B3623&amp;"_"&amp;COUNTIF($B$2:B3623,B3623)</f>
        <v>4054_2</v>
      </c>
      <c r="B3623" s="195">
        <v>4054</v>
      </c>
      <c r="C3623" s="195">
        <v>4</v>
      </c>
      <c r="D3623" s="195">
        <v>4500212007</v>
      </c>
      <c r="E3623" s="195">
        <v>112146</v>
      </c>
      <c r="F3623" s="189">
        <v>10</v>
      </c>
      <c r="G3623" s="197" t="s">
        <v>886</v>
      </c>
      <c r="H3623" s="195">
        <v>5</v>
      </c>
      <c r="I3623" s="200">
        <v>17500</v>
      </c>
      <c r="J3623" s="191">
        <v>40905</v>
      </c>
      <c r="K3623" s="195" t="s">
        <v>564</v>
      </c>
      <c r="L3623" s="195" t="s">
        <v>74</v>
      </c>
    </row>
    <row r="3624" spans="1:42">
      <c r="A3624" s="186" t="str">
        <f>B3624&amp;"_"&amp;COUNTIF($B$2:B3624,B3624)</f>
        <v>4055_1</v>
      </c>
      <c r="B3624" s="195">
        <v>4055</v>
      </c>
      <c r="C3624" s="195">
        <v>3</v>
      </c>
      <c r="D3624" s="195" t="s">
        <v>1542</v>
      </c>
      <c r="E3624" s="195" t="s">
        <v>71</v>
      </c>
      <c r="F3624" s="189">
        <v>600</v>
      </c>
      <c r="G3624" s="197" t="s">
        <v>72</v>
      </c>
      <c r="H3624" s="195">
        <v>2</v>
      </c>
      <c r="I3624" s="195">
        <v>4800</v>
      </c>
      <c r="J3624" s="191">
        <v>40905</v>
      </c>
      <c r="K3624" s="195" t="s">
        <v>73</v>
      </c>
      <c r="L3624" s="195" t="s">
        <v>74</v>
      </c>
      <c r="M3624" s="195"/>
      <c r="N3624" s="195"/>
      <c r="Q3624" s="195"/>
      <c r="AG3624" s="186"/>
      <c r="AH3624" s="186"/>
      <c r="AI3624" s="186"/>
      <c r="AJ3624" s="186"/>
      <c r="AK3624" s="186"/>
      <c r="AL3624" s="186"/>
      <c r="AM3624" s="186"/>
      <c r="AN3624" s="186"/>
      <c r="AO3624" s="186"/>
      <c r="AP3624" s="186"/>
    </row>
    <row r="3625" spans="1:42">
      <c r="A3625" s="186" t="str">
        <f>B3625&amp;"_"&amp;COUNTIF($B$2:B3625,B3625)</f>
        <v>4056_1</v>
      </c>
      <c r="B3625" s="195">
        <v>4056</v>
      </c>
      <c r="C3625" s="195">
        <v>1</v>
      </c>
      <c r="D3625" s="195">
        <v>540041189</v>
      </c>
      <c r="F3625" s="189">
        <v>30</v>
      </c>
      <c r="G3625" s="197" t="s">
        <v>1543</v>
      </c>
      <c r="H3625" s="195">
        <v>1</v>
      </c>
      <c r="J3625" s="191">
        <v>40905</v>
      </c>
      <c r="K3625" s="195" t="s">
        <v>27</v>
      </c>
    </row>
    <row r="3626" spans="1:42">
      <c r="A3626" s="186" t="str">
        <f>B3626&amp;"_"&amp;COUNTIF($B$2:B3626,B3626)</f>
        <v>4057_1</v>
      </c>
      <c r="B3626" s="195">
        <v>4057</v>
      </c>
      <c r="F3626" s="189">
        <v>29</v>
      </c>
      <c r="G3626" s="197" t="s">
        <v>866</v>
      </c>
    </row>
    <row r="3627" spans="1:42">
      <c r="A3627" s="186" t="str">
        <f>B3627&amp;"_"&amp;COUNTIF($B$2:B3627,B3627)</f>
        <v>4057_2</v>
      </c>
      <c r="B3627" s="195">
        <v>4057</v>
      </c>
      <c r="C3627" s="195">
        <v>26</v>
      </c>
      <c r="D3627" s="195" t="s">
        <v>863</v>
      </c>
      <c r="F3627" s="189">
        <v>32</v>
      </c>
      <c r="G3627" s="197" t="s">
        <v>867</v>
      </c>
      <c r="J3627" s="191">
        <v>40908</v>
      </c>
      <c r="K3627" s="195" t="s">
        <v>27</v>
      </c>
    </row>
    <row r="3628" spans="1:42">
      <c r="A3628" s="186" t="str">
        <f>B3628&amp;"_"&amp;COUNTIF($B$2:B3628,B3628)</f>
        <v>4058_1</v>
      </c>
      <c r="B3628" s="195">
        <v>4058</v>
      </c>
      <c r="F3628" s="189">
        <v>1</v>
      </c>
      <c r="G3628" s="197" t="s">
        <v>1544</v>
      </c>
    </row>
    <row r="3629" spans="1:42">
      <c r="A3629" s="186" t="str">
        <f>B3629&amp;"_"&amp;COUNTIF($B$2:B3629,B3629)</f>
        <v>4058_2</v>
      </c>
      <c r="B3629" s="195">
        <v>4058</v>
      </c>
      <c r="F3629" s="189">
        <v>1</v>
      </c>
      <c r="G3629" s="197" t="s">
        <v>1545</v>
      </c>
    </row>
    <row r="3630" spans="1:42">
      <c r="A3630" s="186" t="str">
        <f>B3630&amp;"_"&amp;COUNTIF($B$2:B3630,B3630)</f>
        <v>4058_3</v>
      </c>
      <c r="B3630" s="195">
        <v>4058</v>
      </c>
      <c r="C3630" s="195">
        <v>26</v>
      </c>
      <c r="D3630" s="195">
        <v>17853</v>
      </c>
      <c r="F3630" s="189">
        <v>1</v>
      </c>
      <c r="G3630" s="197" t="s">
        <v>1546</v>
      </c>
      <c r="J3630" s="191">
        <v>40908</v>
      </c>
      <c r="K3630" s="195" t="s">
        <v>27</v>
      </c>
    </row>
    <row r="3631" spans="1:42">
      <c r="A3631" s="186" t="str">
        <f>B3631&amp;"_"&amp;COUNTIF($B$2:B3631,B3631)</f>
        <v>4059_1</v>
      </c>
      <c r="B3631" s="195">
        <v>4059</v>
      </c>
      <c r="C3631" s="195">
        <v>3</v>
      </c>
      <c r="F3631" s="189">
        <v>360</v>
      </c>
      <c r="G3631" s="197" t="s">
        <v>1547</v>
      </c>
      <c r="H3631" s="195">
        <v>5</v>
      </c>
      <c r="I3631" s="195">
        <v>20000</v>
      </c>
      <c r="J3631" s="191">
        <v>40911</v>
      </c>
      <c r="K3631" s="195" t="s">
        <v>27</v>
      </c>
      <c r="L3631" s="195" t="s">
        <v>74</v>
      </c>
    </row>
    <row r="3632" spans="1:42">
      <c r="A3632" s="186" t="str">
        <f>B3632&amp;"_"&amp;COUNTIF($B$2:B3632,B3632)</f>
        <v>4060_1</v>
      </c>
      <c r="B3632" s="195">
        <v>4060</v>
      </c>
      <c r="F3632" s="189">
        <v>4</v>
      </c>
      <c r="G3632" s="197" t="s">
        <v>1548</v>
      </c>
    </row>
    <row r="3633" spans="1:42">
      <c r="A3633" s="186" t="str">
        <f>B3633&amp;"_"&amp;COUNTIF($B$2:B3633,B3633)</f>
        <v>4060_2</v>
      </c>
      <c r="B3633" s="195">
        <v>4060</v>
      </c>
      <c r="C3633" s="195">
        <v>5</v>
      </c>
      <c r="D3633" s="195">
        <v>270304014</v>
      </c>
      <c r="F3633" s="189">
        <v>1</v>
      </c>
      <c r="G3633" s="197" t="s">
        <v>1549</v>
      </c>
      <c r="H3633" s="195">
        <v>5</v>
      </c>
      <c r="I3633" s="195">
        <v>31500</v>
      </c>
      <c r="J3633" s="191" t="s">
        <v>1550</v>
      </c>
      <c r="K3633" s="195" t="s">
        <v>845</v>
      </c>
      <c r="L3633" s="195" t="s">
        <v>74</v>
      </c>
    </row>
    <row r="3634" spans="1:42">
      <c r="A3634" s="186" t="str">
        <f>B3634&amp;"_"&amp;COUNTIF($B$2:B3634,B3634)</f>
        <v>4061_1</v>
      </c>
      <c r="B3634" s="195">
        <v>4061</v>
      </c>
      <c r="F3634" s="189">
        <v>1</v>
      </c>
      <c r="G3634" s="197" t="s">
        <v>1551</v>
      </c>
    </row>
    <row r="3635" spans="1:42">
      <c r="A3635" s="186" t="str">
        <f>B3635&amp;"_"&amp;COUNTIF($B$2:B3635,B3635)</f>
        <v>4061_2</v>
      </c>
      <c r="B3635" s="195">
        <v>4061</v>
      </c>
      <c r="F3635" s="189">
        <v>10</v>
      </c>
      <c r="G3635" s="197" t="s">
        <v>1552</v>
      </c>
    </row>
    <row r="3636" spans="1:42">
      <c r="A3636" s="186" t="str">
        <f>B3636&amp;"_"&amp;COUNTIF($B$2:B3636,B3636)</f>
        <v>4061_3</v>
      </c>
      <c r="B3636" s="195">
        <v>4061</v>
      </c>
      <c r="F3636" s="189">
        <v>2</v>
      </c>
      <c r="G3636" s="197" t="s">
        <v>1553</v>
      </c>
    </row>
    <row r="3637" spans="1:42">
      <c r="A3637" s="186" t="str">
        <f>B3637&amp;"_"&amp;COUNTIF($B$2:B3637,B3637)</f>
        <v>4061_4</v>
      </c>
      <c r="B3637" s="195">
        <v>4061</v>
      </c>
      <c r="C3637" s="195">
        <v>5</v>
      </c>
      <c r="D3637" s="195">
        <v>270304014</v>
      </c>
      <c r="F3637" s="189">
        <v>4</v>
      </c>
      <c r="G3637" s="197" t="s">
        <v>1554</v>
      </c>
      <c r="H3637" s="195">
        <v>5</v>
      </c>
      <c r="I3637" s="195">
        <v>14650</v>
      </c>
      <c r="J3637" s="191" t="s">
        <v>1550</v>
      </c>
      <c r="K3637" s="195" t="s">
        <v>845</v>
      </c>
      <c r="L3637" s="195" t="s">
        <v>74</v>
      </c>
    </row>
    <row r="3638" spans="1:42">
      <c r="A3638" s="186" t="str">
        <f>B3638&amp;"_"&amp;COUNTIF($B$2:B3638,B3638)</f>
        <v>4062_1</v>
      </c>
      <c r="B3638" s="195">
        <v>4062</v>
      </c>
      <c r="G3638" s="197" t="s">
        <v>1555</v>
      </c>
      <c r="I3638" s="200"/>
    </row>
    <row r="3639" spans="1:42">
      <c r="A3639" s="186" t="str">
        <f>B3639&amp;"_"&amp;COUNTIF($B$2:B3639,B3639)</f>
        <v>4062_2</v>
      </c>
      <c r="B3639" s="195">
        <v>4062</v>
      </c>
      <c r="G3639" s="197" t="s">
        <v>1555</v>
      </c>
      <c r="I3639" s="200"/>
      <c r="M3639" s="194"/>
      <c r="N3639" s="195"/>
      <c r="Q3639" s="195"/>
      <c r="AM3639" s="186"/>
      <c r="AN3639" s="186"/>
      <c r="AO3639" s="186"/>
      <c r="AP3639" s="186"/>
    </row>
    <row r="3640" spans="1:42">
      <c r="A3640" s="186" t="str">
        <f>B3640&amp;"_"&amp;COUNTIF($B$2:B3640,B3640)</f>
        <v>4063_1</v>
      </c>
      <c r="B3640" s="195">
        <v>4063</v>
      </c>
      <c r="C3640" s="195">
        <v>6</v>
      </c>
      <c r="D3640" s="195">
        <v>340089398</v>
      </c>
      <c r="F3640" s="189">
        <v>1</v>
      </c>
      <c r="G3640" s="197" t="s">
        <v>1556</v>
      </c>
      <c r="H3640" s="195">
        <v>1</v>
      </c>
      <c r="J3640" s="191">
        <v>40912</v>
      </c>
      <c r="K3640" s="195" t="s">
        <v>27</v>
      </c>
    </row>
    <row r="3641" spans="1:42">
      <c r="A3641" s="186" t="str">
        <f>B3641&amp;"_"&amp;COUNTIF($B$2:B3641,B3641)</f>
        <v>4064_1</v>
      </c>
      <c r="B3641" s="195">
        <v>4064</v>
      </c>
      <c r="E3641" s="187" t="s">
        <v>39</v>
      </c>
      <c r="F3641" s="189">
        <v>8</v>
      </c>
      <c r="G3641" s="190" t="s">
        <v>939</v>
      </c>
    </row>
    <row r="3642" spans="1:42">
      <c r="A3642" s="186" t="str">
        <f>B3642&amp;"_"&amp;COUNTIF($B$2:B3642,B3642)</f>
        <v>4064_2</v>
      </c>
      <c r="B3642" s="195">
        <v>4064</v>
      </c>
      <c r="C3642" s="195">
        <v>1</v>
      </c>
      <c r="D3642" s="195">
        <v>540040255</v>
      </c>
      <c r="E3642" s="187" t="s">
        <v>41</v>
      </c>
      <c r="F3642" s="189">
        <v>8</v>
      </c>
      <c r="G3642" s="190" t="s">
        <v>940</v>
      </c>
      <c r="H3642" s="195">
        <v>4</v>
      </c>
      <c r="J3642" s="191">
        <v>40913</v>
      </c>
      <c r="K3642" s="195" t="s">
        <v>27</v>
      </c>
    </row>
    <row r="3643" spans="1:42">
      <c r="A3643" s="186" t="str">
        <f>B3643&amp;"_"&amp;COUNTIF($B$2:B3643,B3643)</f>
        <v>4065_1</v>
      </c>
      <c r="B3643" s="195">
        <v>4065</v>
      </c>
      <c r="E3643" s="187" t="s">
        <v>64</v>
      </c>
      <c r="F3643" s="189">
        <v>192</v>
      </c>
      <c r="G3643" s="190" t="s">
        <v>65</v>
      </c>
      <c r="K3643" s="195" t="s">
        <v>27</v>
      </c>
    </row>
    <row r="3644" spans="1:42">
      <c r="A3644" s="186" t="str">
        <f>B3644&amp;"_"&amp;COUNTIF($B$2:B3644,B3644)</f>
        <v>4065_2</v>
      </c>
      <c r="B3644" s="195">
        <v>4065</v>
      </c>
      <c r="C3644" s="195">
        <v>1</v>
      </c>
      <c r="D3644" s="195" t="s">
        <v>1557</v>
      </c>
      <c r="E3644" s="187" t="s">
        <v>62</v>
      </c>
      <c r="F3644" s="189">
        <v>328</v>
      </c>
      <c r="G3644" s="190" t="s">
        <v>63</v>
      </c>
      <c r="H3644" s="195">
        <v>6</v>
      </c>
      <c r="J3644" s="191">
        <v>40913</v>
      </c>
      <c r="K3644" s="195" t="s">
        <v>27</v>
      </c>
    </row>
    <row r="3645" spans="1:42">
      <c r="A3645" s="186" t="str">
        <f>B3645&amp;"_"&amp;COUNTIF($B$2:B3645,B3645)</f>
        <v>4066_1</v>
      </c>
      <c r="B3645" s="195">
        <v>4066</v>
      </c>
      <c r="C3645" s="195">
        <v>1</v>
      </c>
      <c r="D3645" s="195">
        <v>540039948</v>
      </c>
      <c r="F3645" s="189">
        <v>48</v>
      </c>
      <c r="G3645" s="197" t="s">
        <v>57</v>
      </c>
      <c r="H3645" s="195">
        <v>1</v>
      </c>
      <c r="J3645" s="191">
        <v>40913</v>
      </c>
      <c r="K3645" s="195" t="s">
        <v>27</v>
      </c>
    </row>
    <row r="3646" spans="1:42">
      <c r="A3646" s="186" t="str">
        <f>B3646&amp;"_"&amp;COUNTIF($B$2:B3646,B3646)</f>
        <v>4067_1</v>
      </c>
      <c r="B3646" s="195">
        <v>4067</v>
      </c>
      <c r="C3646" s="195">
        <v>1</v>
      </c>
      <c r="D3646" s="195">
        <v>540037025</v>
      </c>
      <c r="F3646" s="189">
        <v>44</v>
      </c>
      <c r="G3646" s="197" t="s">
        <v>662</v>
      </c>
      <c r="H3646" s="195">
        <v>1</v>
      </c>
      <c r="J3646" s="191">
        <v>40913</v>
      </c>
      <c r="K3646" s="195" t="s">
        <v>27</v>
      </c>
    </row>
    <row r="3647" spans="1:42">
      <c r="A3647" s="186" t="str">
        <f>B3647&amp;"_"&amp;COUNTIF($B$2:B3647,B3647)</f>
        <v>4068_1</v>
      </c>
      <c r="B3647" s="195">
        <v>4068</v>
      </c>
      <c r="F3647" s="189">
        <v>6</v>
      </c>
      <c r="G3647" s="197" t="s">
        <v>359</v>
      </c>
      <c r="I3647" s="200"/>
    </row>
    <row r="3648" spans="1:42">
      <c r="A3648" s="186" t="str">
        <f>B3648&amp;"_"&amp;COUNTIF($B$2:B3648,B3648)</f>
        <v>4068_2</v>
      </c>
      <c r="B3648" s="195">
        <v>4068</v>
      </c>
      <c r="C3648" s="195">
        <v>7</v>
      </c>
      <c r="F3648" s="189">
        <v>0</v>
      </c>
      <c r="G3648" s="197" t="s">
        <v>358</v>
      </c>
      <c r="H3648" s="195">
        <v>1</v>
      </c>
      <c r="I3648" s="200"/>
      <c r="J3648" s="191">
        <v>40918</v>
      </c>
      <c r="K3648" s="195" t="s">
        <v>33</v>
      </c>
      <c r="L3648" s="195" t="s">
        <v>74</v>
      </c>
    </row>
    <row r="3649" spans="1:12">
      <c r="A3649" s="186" t="str">
        <f>B3649&amp;"_"&amp;COUNTIF($B$2:B3649,B3649)</f>
        <v>4069_1</v>
      </c>
      <c r="B3649" s="195">
        <v>4069</v>
      </c>
      <c r="E3649" s="187" t="s">
        <v>1312</v>
      </c>
      <c r="F3649" s="189">
        <v>4</v>
      </c>
      <c r="G3649" s="190" t="s">
        <v>941</v>
      </c>
    </row>
    <row r="3650" spans="1:12">
      <c r="A3650" s="186" t="str">
        <f>B3650&amp;"_"&amp;COUNTIF($B$2:B3650,B3650)</f>
        <v>4069_2</v>
      </c>
      <c r="B3650" s="195">
        <v>4069</v>
      </c>
      <c r="C3650" s="195">
        <v>49</v>
      </c>
      <c r="D3650" s="195" t="s">
        <v>1313</v>
      </c>
      <c r="E3650" s="187" t="s">
        <v>1314</v>
      </c>
      <c r="F3650" s="189">
        <v>4</v>
      </c>
      <c r="G3650" s="190" t="s">
        <v>942</v>
      </c>
      <c r="H3650" s="195">
        <v>2</v>
      </c>
      <c r="J3650" s="191">
        <v>40919</v>
      </c>
      <c r="K3650" s="195" t="s">
        <v>27</v>
      </c>
    </row>
    <row r="3651" spans="1:12">
      <c r="A3651" s="186" t="str">
        <f>B3651&amp;"_"&amp;COUNTIF($B$2:B3651,B3651)</f>
        <v>4070_1</v>
      </c>
      <c r="B3651" s="195">
        <v>4070</v>
      </c>
      <c r="C3651" s="195">
        <v>1</v>
      </c>
      <c r="D3651" s="195">
        <v>540042304</v>
      </c>
      <c r="F3651" s="189">
        <v>1</v>
      </c>
      <c r="G3651" s="197" t="s">
        <v>1558</v>
      </c>
      <c r="H3651" s="195">
        <v>1</v>
      </c>
      <c r="J3651" s="191">
        <v>40920</v>
      </c>
      <c r="K3651" s="195" t="s">
        <v>27</v>
      </c>
    </row>
    <row r="3652" spans="1:12">
      <c r="A3652" s="186" t="str">
        <f>B3652&amp;"_"&amp;COUNTIF($B$2:B3652,B3652)</f>
        <v>4071_1</v>
      </c>
      <c r="B3652" s="195">
        <v>4071</v>
      </c>
      <c r="C3652" s="195">
        <v>18</v>
      </c>
      <c r="D3652" s="195" t="s">
        <v>1559</v>
      </c>
      <c r="F3652" s="189">
        <v>1000</v>
      </c>
      <c r="G3652" s="197" t="s">
        <v>1560</v>
      </c>
      <c r="H3652" s="195">
        <v>2</v>
      </c>
      <c r="J3652" s="191">
        <v>40921</v>
      </c>
      <c r="K3652" s="195" t="s">
        <v>27</v>
      </c>
    </row>
    <row r="3653" spans="1:12">
      <c r="A3653" s="186" t="str">
        <f>B3653&amp;"_"&amp;COUNTIF($B$2:B3653,B3653)</f>
        <v>4072_1</v>
      </c>
      <c r="B3653" s="195">
        <v>4072</v>
      </c>
      <c r="C3653" s="195">
        <v>43</v>
      </c>
      <c r="D3653" s="195" t="s">
        <v>1561</v>
      </c>
      <c r="F3653" s="189">
        <v>12</v>
      </c>
      <c r="G3653" s="197" t="s">
        <v>1562</v>
      </c>
      <c r="H3653" s="195">
        <v>1</v>
      </c>
      <c r="J3653" s="191">
        <v>40921</v>
      </c>
      <c r="K3653" s="195" t="s">
        <v>33</v>
      </c>
      <c r="L3653" s="195" t="s">
        <v>74</v>
      </c>
    </row>
    <row r="3654" spans="1:12">
      <c r="A3654" s="186" t="str">
        <f>B3654&amp;"_"&amp;COUNTIF($B$2:B3654,B3654)</f>
        <v>4073_1</v>
      </c>
      <c r="B3654" s="195">
        <v>4073</v>
      </c>
      <c r="E3654" s="187" t="s">
        <v>1312</v>
      </c>
      <c r="F3654" s="189">
        <v>10</v>
      </c>
      <c r="G3654" s="190" t="s">
        <v>941</v>
      </c>
    </row>
    <row r="3655" spans="1:12">
      <c r="A3655" s="186" t="str">
        <f>B3655&amp;"_"&amp;COUNTIF($B$2:B3655,B3655)</f>
        <v>4073_2</v>
      </c>
      <c r="B3655" s="195">
        <v>4073</v>
      </c>
      <c r="C3655" s="195">
        <v>49</v>
      </c>
      <c r="D3655" s="195" t="s">
        <v>1313</v>
      </c>
      <c r="E3655" s="187" t="s">
        <v>1314</v>
      </c>
      <c r="F3655" s="189">
        <v>10</v>
      </c>
      <c r="G3655" s="190" t="s">
        <v>942</v>
      </c>
      <c r="H3655" s="195">
        <v>5</v>
      </c>
      <c r="J3655" s="191">
        <v>40921</v>
      </c>
      <c r="K3655" s="195" t="s">
        <v>27</v>
      </c>
    </row>
    <row r="3656" spans="1:12">
      <c r="A3656" s="186" t="str">
        <f>B3656&amp;"_"&amp;COUNTIF($B$2:B3656,B3656)</f>
        <v>4074_1</v>
      </c>
      <c r="B3656" s="195">
        <v>4074</v>
      </c>
      <c r="E3656" s="195">
        <v>500032754</v>
      </c>
      <c r="F3656" s="189">
        <v>11</v>
      </c>
      <c r="G3656" s="197" t="s">
        <v>841</v>
      </c>
      <c r="I3656" s="200"/>
    </row>
    <row r="3657" spans="1:12">
      <c r="A3657" s="186" t="str">
        <f>B3657&amp;"_"&amp;COUNTIF($B$2:B3657,B3657)</f>
        <v>4074_2</v>
      </c>
      <c r="B3657" s="195">
        <v>4074</v>
      </c>
      <c r="C3657" s="195">
        <v>5</v>
      </c>
      <c r="D3657" s="195" t="s">
        <v>1563</v>
      </c>
      <c r="E3657" s="195">
        <v>500032755</v>
      </c>
      <c r="F3657" s="189">
        <v>7</v>
      </c>
      <c r="G3657" s="197" t="s">
        <v>1070</v>
      </c>
      <c r="I3657" s="200">
        <v>7200</v>
      </c>
      <c r="J3657" s="191" t="s">
        <v>1550</v>
      </c>
      <c r="K3657" s="195" t="s">
        <v>845</v>
      </c>
      <c r="L3657" s="195" t="s">
        <v>74</v>
      </c>
    </row>
    <row r="3658" spans="1:12">
      <c r="A3658" s="186" t="str">
        <f>B3658&amp;"_"&amp;COUNTIF($B$2:B3658,B3658)</f>
        <v>4075_1</v>
      </c>
      <c r="B3658" s="195">
        <v>4075</v>
      </c>
      <c r="E3658" s="187" t="s">
        <v>39</v>
      </c>
      <c r="F3658" s="189">
        <v>4</v>
      </c>
      <c r="G3658" s="190" t="s">
        <v>939</v>
      </c>
    </row>
    <row r="3659" spans="1:12">
      <c r="A3659" s="186" t="str">
        <f>B3659&amp;"_"&amp;COUNTIF($B$2:B3659,B3659)</f>
        <v>4075_2</v>
      </c>
      <c r="B3659" s="195">
        <v>4075</v>
      </c>
      <c r="C3659" s="195">
        <v>1</v>
      </c>
      <c r="D3659" s="195">
        <v>540040255</v>
      </c>
      <c r="E3659" s="187" t="s">
        <v>41</v>
      </c>
      <c r="F3659" s="189">
        <v>4</v>
      </c>
      <c r="G3659" s="190" t="s">
        <v>940</v>
      </c>
      <c r="H3659" s="195">
        <v>2</v>
      </c>
      <c r="J3659" s="191">
        <v>40921</v>
      </c>
      <c r="K3659" s="195" t="s">
        <v>27</v>
      </c>
    </row>
    <row r="3660" spans="1:12">
      <c r="A3660" s="186" t="str">
        <f>B3660&amp;"_"&amp;COUNTIF($B$2:B3660,B3660)</f>
        <v>4076_1</v>
      </c>
      <c r="B3660" s="195">
        <v>4076</v>
      </c>
      <c r="E3660" s="187" t="s">
        <v>19</v>
      </c>
      <c r="F3660" s="189">
        <v>8</v>
      </c>
      <c r="G3660" s="190" t="s">
        <v>941</v>
      </c>
    </row>
    <row r="3661" spans="1:12">
      <c r="A3661" s="186" t="str">
        <f>B3661&amp;"_"&amp;COUNTIF($B$2:B3661,B3661)</f>
        <v>4076_2</v>
      </c>
      <c r="B3661" s="195">
        <v>4076</v>
      </c>
      <c r="C3661" s="195">
        <v>1</v>
      </c>
      <c r="D3661" s="195">
        <v>540038980</v>
      </c>
      <c r="E3661" s="187" t="s">
        <v>22</v>
      </c>
      <c r="F3661" s="189">
        <v>8</v>
      </c>
      <c r="G3661" s="190" t="s">
        <v>942</v>
      </c>
      <c r="H3661" s="195">
        <v>4</v>
      </c>
      <c r="J3661" s="191">
        <v>40921</v>
      </c>
      <c r="K3661" s="195" t="s">
        <v>27</v>
      </c>
    </row>
    <row r="3662" spans="1:12">
      <c r="A3662" s="186" t="str">
        <f>B3662&amp;"_"&amp;COUNTIF($B$2:B3662,B3662)</f>
        <v>4077_1</v>
      </c>
      <c r="B3662" s="195">
        <v>4077</v>
      </c>
      <c r="E3662" s="195">
        <v>500032754</v>
      </c>
      <c r="F3662" s="189">
        <v>11</v>
      </c>
      <c r="G3662" s="197" t="s">
        <v>841</v>
      </c>
      <c r="I3662" s="200"/>
    </row>
    <row r="3663" spans="1:12">
      <c r="A3663" s="186" t="str">
        <f>B3663&amp;"_"&amp;COUNTIF($B$2:B3663,B3663)</f>
        <v>4077_2</v>
      </c>
      <c r="B3663" s="195">
        <v>4077</v>
      </c>
      <c r="C3663" s="195">
        <v>5</v>
      </c>
      <c r="D3663" s="195" t="s">
        <v>1563</v>
      </c>
      <c r="E3663" s="195">
        <v>500032755</v>
      </c>
      <c r="F3663" s="189">
        <v>7</v>
      </c>
      <c r="G3663" s="197" t="s">
        <v>1070</v>
      </c>
      <c r="H3663" s="195">
        <v>7</v>
      </c>
      <c r="I3663" s="200">
        <v>17010</v>
      </c>
      <c r="J3663" s="191" t="s">
        <v>1564</v>
      </c>
      <c r="K3663" s="195" t="s">
        <v>845</v>
      </c>
      <c r="L3663" s="195" t="s">
        <v>74</v>
      </c>
    </row>
    <row r="3664" spans="1:12">
      <c r="A3664" s="186" t="str">
        <f>B3664&amp;"_"&amp;COUNTIF($B$2:B3664,B3664)</f>
        <v>4078_1</v>
      </c>
      <c r="B3664" s="195">
        <v>4078</v>
      </c>
      <c r="C3664" s="195">
        <v>1</v>
      </c>
      <c r="D3664" s="195" t="s">
        <v>1282</v>
      </c>
      <c r="F3664" s="189">
        <v>2</v>
      </c>
      <c r="G3664" s="197" t="s">
        <v>59</v>
      </c>
      <c r="H3664" s="195">
        <v>2</v>
      </c>
      <c r="J3664" s="191">
        <v>40924</v>
      </c>
      <c r="K3664" s="195" t="s">
        <v>27</v>
      </c>
    </row>
    <row r="3665" spans="1:12">
      <c r="A3665" s="186" t="str">
        <f>B3665&amp;"_"&amp;COUNTIF($B$2:B3665,B3665)</f>
        <v>4079_1</v>
      </c>
      <c r="B3665" s="195">
        <v>4079</v>
      </c>
      <c r="C3665" s="195">
        <v>1</v>
      </c>
      <c r="D3665" s="195">
        <v>540037025</v>
      </c>
      <c r="F3665" s="189">
        <v>34</v>
      </c>
      <c r="G3665" s="197" t="s">
        <v>662</v>
      </c>
      <c r="H3665" s="195">
        <v>1</v>
      </c>
      <c r="J3665" s="191">
        <v>40924</v>
      </c>
      <c r="K3665" s="195" t="s">
        <v>27</v>
      </c>
    </row>
    <row r="3666" spans="1:12">
      <c r="A3666" s="186" t="str">
        <f>B3666&amp;"_"&amp;COUNTIF($B$2:B3666,B3666)</f>
        <v>4080_1</v>
      </c>
      <c r="B3666" s="195">
        <v>4080</v>
      </c>
      <c r="E3666" s="187" t="s">
        <v>19</v>
      </c>
      <c r="F3666" s="189">
        <v>8</v>
      </c>
      <c r="G3666" s="190" t="s">
        <v>941</v>
      </c>
    </row>
    <row r="3667" spans="1:12">
      <c r="A3667" s="186" t="str">
        <f>B3667&amp;"_"&amp;COUNTIF($B$2:B3667,B3667)</f>
        <v>4080_2</v>
      </c>
      <c r="B3667" s="195">
        <v>4080</v>
      </c>
      <c r="C3667" s="195">
        <v>1</v>
      </c>
      <c r="D3667" s="195">
        <v>540038980</v>
      </c>
      <c r="E3667" s="187" t="s">
        <v>22</v>
      </c>
      <c r="F3667" s="189">
        <v>8</v>
      </c>
      <c r="G3667" s="190" t="s">
        <v>942</v>
      </c>
      <c r="H3667" s="195">
        <v>4</v>
      </c>
      <c r="J3667" s="191">
        <v>40925</v>
      </c>
      <c r="K3667" s="195" t="s">
        <v>27</v>
      </c>
    </row>
    <row r="3668" spans="1:12">
      <c r="A3668" s="186" t="str">
        <f>B3668&amp;"_"&amp;COUNTIF($B$2:B3668,B3668)</f>
        <v>4081_1</v>
      </c>
      <c r="B3668" s="195">
        <v>4081</v>
      </c>
      <c r="E3668" s="187" t="s">
        <v>1312</v>
      </c>
      <c r="F3668" s="189">
        <v>6</v>
      </c>
      <c r="G3668" s="190" t="s">
        <v>941</v>
      </c>
    </row>
    <row r="3669" spans="1:12">
      <c r="A3669" s="186" t="str">
        <f>B3669&amp;"_"&amp;COUNTIF($B$2:B3669,B3669)</f>
        <v>4081_2</v>
      </c>
      <c r="B3669" s="195">
        <v>4081</v>
      </c>
      <c r="C3669" s="195">
        <v>49</v>
      </c>
      <c r="D3669" s="195" t="s">
        <v>1313</v>
      </c>
      <c r="E3669" s="187" t="s">
        <v>1314</v>
      </c>
      <c r="F3669" s="189">
        <v>6</v>
      </c>
      <c r="G3669" s="190" t="s">
        <v>942</v>
      </c>
      <c r="H3669" s="195">
        <v>3</v>
      </c>
      <c r="J3669" s="191">
        <v>40925</v>
      </c>
      <c r="K3669" s="195" t="s">
        <v>27</v>
      </c>
    </row>
    <row r="3670" spans="1:12">
      <c r="A3670" s="186" t="str">
        <f>B3670&amp;"_"&amp;COUNTIF($B$2:B3670,B3670)</f>
        <v>4082_1</v>
      </c>
      <c r="B3670" s="195">
        <v>4082</v>
      </c>
      <c r="F3670" s="189">
        <v>4</v>
      </c>
      <c r="G3670" s="197" t="s">
        <v>359</v>
      </c>
      <c r="I3670" s="200"/>
    </row>
    <row r="3671" spans="1:12">
      <c r="A3671" s="186" t="str">
        <f>B3671&amp;"_"&amp;COUNTIF($B$2:B3671,B3671)</f>
        <v>4082_2</v>
      </c>
      <c r="B3671" s="195">
        <v>4082</v>
      </c>
      <c r="C3671" s="195">
        <v>7</v>
      </c>
      <c r="F3671" s="189">
        <v>2</v>
      </c>
      <c r="G3671" s="197" t="s">
        <v>358</v>
      </c>
      <c r="H3671" s="195">
        <v>1</v>
      </c>
      <c r="I3671" s="200"/>
      <c r="J3671" s="191">
        <v>40925</v>
      </c>
      <c r="K3671" s="195" t="s">
        <v>33</v>
      </c>
      <c r="L3671" s="195" t="s">
        <v>74</v>
      </c>
    </row>
    <row r="3672" spans="1:12">
      <c r="A3672" s="186" t="str">
        <f>B3672&amp;"_"&amp;COUNTIF($B$2:B3672,B3672)</f>
        <v>4083_1</v>
      </c>
      <c r="B3672" s="195">
        <v>4083</v>
      </c>
      <c r="E3672" s="187" t="s">
        <v>1312</v>
      </c>
      <c r="F3672" s="189">
        <v>12</v>
      </c>
      <c r="G3672" s="190" t="s">
        <v>941</v>
      </c>
    </row>
    <row r="3673" spans="1:12">
      <c r="A3673" s="186" t="str">
        <f>B3673&amp;"_"&amp;COUNTIF($B$2:B3673,B3673)</f>
        <v>4083_2</v>
      </c>
      <c r="B3673" s="195">
        <v>4083</v>
      </c>
      <c r="C3673" s="195">
        <v>49</v>
      </c>
      <c r="D3673" s="195" t="s">
        <v>1313</v>
      </c>
      <c r="E3673" s="187" t="s">
        <v>1314</v>
      </c>
      <c r="F3673" s="189">
        <v>12</v>
      </c>
      <c r="G3673" s="190" t="s">
        <v>942</v>
      </c>
      <c r="H3673" s="195">
        <v>6</v>
      </c>
      <c r="J3673" s="191">
        <v>40927</v>
      </c>
      <c r="K3673" s="195" t="s">
        <v>27</v>
      </c>
    </row>
    <row r="3674" spans="1:12">
      <c r="A3674" s="186" t="str">
        <f>B3674&amp;"_"&amp;COUNTIF($B$2:B3674,B3674)</f>
        <v>4084_1</v>
      </c>
      <c r="B3674" s="195">
        <v>4084</v>
      </c>
      <c r="E3674" s="187" t="s">
        <v>19</v>
      </c>
      <c r="F3674" s="189">
        <v>8</v>
      </c>
      <c r="G3674" s="190" t="s">
        <v>941</v>
      </c>
    </row>
    <row r="3675" spans="1:12">
      <c r="A3675" s="186" t="str">
        <f>B3675&amp;"_"&amp;COUNTIF($B$2:B3675,B3675)</f>
        <v>4084_2</v>
      </c>
      <c r="B3675" s="195">
        <v>4084</v>
      </c>
      <c r="C3675" s="195">
        <v>1</v>
      </c>
      <c r="D3675" s="195">
        <v>540038980</v>
      </c>
      <c r="E3675" s="187" t="s">
        <v>22</v>
      </c>
      <c r="F3675" s="189">
        <v>8</v>
      </c>
      <c r="G3675" s="190" t="s">
        <v>942</v>
      </c>
      <c r="H3675" s="195">
        <v>4</v>
      </c>
      <c r="J3675" s="191">
        <v>40927</v>
      </c>
      <c r="K3675" s="195" t="s">
        <v>27</v>
      </c>
    </row>
    <row r="3676" spans="1:12">
      <c r="A3676" s="186" t="str">
        <f>B3676&amp;"_"&amp;COUNTIF($B$2:B3676,B3676)</f>
        <v>4085_1</v>
      </c>
      <c r="B3676" s="195">
        <v>4085</v>
      </c>
      <c r="C3676" s="195">
        <v>43</v>
      </c>
      <c r="D3676" s="195" t="s">
        <v>1565</v>
      </c>
      <c r="F3676" s="189">
        <v>32</v>
      </c>
      <c r="G3676" s="197" t="s">
        <v>1566</v>
      </c>
      <c r="H3676" s="195">
        <v>1</v>
      </c>
      <c r="J3676" s="191">
        <v>40928</v>
      </c>
      <c r="K3676" s="195" t="s">
        <v>27</v>
      </c>
    </row>
    <row r="3677" spans="1:12">
      <c r="A3677" s="186" t="str">
        <f>B3677&amp;"_"&amp;COUNTIF($B$2:B3677,B3677)</f>
        <v>4086_1</v>
      </c>
      <c r="B3677" s="195">
        <v>4086</v>
      </c>
      <c r="E3677" s="187" t="s">
        <v>1312</v>
      </c>
      <c r="F3677" s="189">
        <v>16</v>
      </c>
      <c r="G3677" s="190" t="s">
        <v>941</v>
      </c>
    </row>
    <row r="3678" spans="1:12">
      <c r="A3678" s="186" t="str">
        <f>B3678&amp;"_"&amp;COUNTIF($B$2:B3678,B3678)</f>
        <v>4086_2</v>
      </c>
      <c r="B3678" s="195">
        <v>4086</v>
      </c>
      <c r="C3678" s="195">
        <v>49</v>
      </c>
      <c r="D3678" s="195" t="s">
        <v>1313</v>
      </c>
      <c r="E3678" s="187" t="s">
        <v>1314</v>
      </c>
      <c r="F3678" s="189">
        <v>16</v>
      </c>
      <c r="G3678" s="190" t="s">
        <v>942</v>
      </c>
      <c r="H3678" s="195">
        <v>8</v>
      </c>
      <c r="J3678" s="191">
        <v>40932</v>
      </c>
      <c r="K3678" s="195" t="s">
        <v>27</v>
      </c>
    </row>
    <row r="3679" spans="1:12">
      <c r="A3679" s="186" t="str">
        <f>B3679&amp;"_"&amp;COUNTIF($B$2:B3679,B3679)</f>
        <v>4087_1</v>
      </c>
      <c r="B3679" s="195">
        <v>4087</v>
      </c>
      <c r="E3679" s="187" t="s">
        <v>64</v>
      </c>
      <c r="F3679" s="189">
        <v>192</v>
      </c>
      <c r="G3679" s="190" t="s">
        <v>65</v>
      </c>
      <c r="K3679" s="195" t="s">
        <v>27</v>
      </c>
    </row>
    <row r="3680" spans="1:12">
      <c r="A3680" s="186" t="str">
        <f>B3680&amp;"_"&amp;COUNTIF($B$2:B3680,B3680)</f>
        <v>4087_2</v>
      </c>
      <c r="B3680" s="195">
        <v>4087</v>
      </c>
      <c r="C3680" s="195">
        <v>1</v>
      </c>
      <c r="D3680" s="195" t="s">
        <v>1557</v>
      </c>
      <c r="E3680" s="187" t="s">
        <v>62</v>
      </c>
      <c r="F3680" s="189">
        <v>328</v>
      </c>
      <c r="G3680" s="190" t="s">
        <v>63</v>
      </c>
      <c r="H3680" s="195">
        <v>6</v>
      </c>
      <c r="J3680" s="191">
        <v>40932</v>
      </c>
      <c r="K3680" s="195" t="s">
        <v>27</v>
      </c>
    </row>
    <row r="3681" spans="1:12">
      <c r="A3681" s="186" t="str">
        <f>B3681&amp;"_"&amp;COUNTIF($B$2:B3681,B3681)</f>
        <v>4088_1</v>
      </c>
      <c r="B3681" s="195">
        <v>4088</v>
      </c>
      <c r="C3681" s="195">
        <v>1</v>
      </c>
      <c r="D3681" s="195" t="s">
        <v>1282</v>
      </c>
      <c r="F3681" s="189">
        <v>2</v>
      </c>
      <c r="G3681" s="197" t="s">
        <v>59</v>
      </c>
      <c r="H3681" s="195">
        <v>2</v>
      </c>
      <c r="J3681" s="191">
        <v>40932</v>
      </c>
      <c r="K3681" s="195" t="s">
        <v>27</v>
      </c>
    </row>
    <row r="3682" spans="1:12">
      <c r="A3682" s="186" t="str">
        <f>B3682&amp;"_"&amp;COUNTIF($B$2:B3682,B3682)</f>
        <v>4089_1</v>
      </c>
      <c r="B3682" s="195">
        <v>4089</v>
      </c>
      <c r="F3682" s="189">
        <v>10</v>
      </c>
      <c r="G3682" s="197" t="s">
        <v>359</v>
      </c>
      <c r="I3682" s="200"/>
    </row>
    <row r="3683" spans="1:12">
      <c r="A3683" s="186" t="str">
        <f>B3683&amp;"_"&amp;COUNTIF($B$2:B3683,B3683)</f>
        <v>4089_2</v>
      </c>
      <c r="B3683" s="195">
        <v>4089</v>
      </c>
      <c r="C3683" s="195">
        <v>7</v>
      </c>
      <c r="F3683" s="189">
        <v>0</v>
      </c>
      <c r="G3683" s="197" t="s">
        <v>358</v>
      </c>
      <c r="H3683" s="195">
        <v>1</v>
      </c>
      <c r="I3683" s="200"/>
      <c r="J3683" s="191">
        <v>40933</v>
      </c>
      <c r="K3683" s="195" t="s">
        <v>33</v>
      </c>
      <c r="L3683" s="195" t="s">
        <v>74</v>
      </c>
    </row>
    <row r="3684" spans="1:12">
      <c r="A3684" s="186" t="str">
        <f>B3684&amp;"_"&amp;COUNTIF($B$2:B3684,B3684)</f>
        <v>4090_1</v>
      </c>
      <c r="B3684" s="195">
        <v>4090</v>
      </c>
      <c r="F3684" s="189">
        <v>1</v>
      </c>
      <c r="G3684" s="197" t="s">
        <v>1567</v>
      </c>
    </row>
    <row r="3685" spans="1:12">
      <c r="A3685" s="186" t="str">
        <f>B3685&amp;"_"&amp;COUNTIF($B$2:B3685,B3685)</f>
        <v>4090_2</v>
      </c>
      <c r="B3685" s="195">
        <v>4090</v>
      </c>
      <c r="C3685" s="195">
        <v>23</v>
      </c>
      <c r="D3685" s="195" t="s">
        <v>1568</v>
      </c>
      <c r="F3685" s="189">
        <v>2</v>
      </c>
      <c r="G3685" s="197" t="s">
        <v>1569</v>
      </c>
      <c r="H3685" s="195">
        <v>1</v>
      </c>
      <c r="J3685" s="191">
        <v>40935</v>
      </c>
      <c r="K3685" s="195" t="s">
        <v>27</v>
      </c>
    </row>
    <row r="3686" spans="1:12">
      <c r="A3686" s="186" t="str">
        <f>B3686&amp;"_"&amp;COUNTIF($B$2:B3686,B3686)</f>
        <v>4091_1</v>
      </c>
      <c r="B3686" s="195">
        <v>4091</v>
      </c>
      <c r="C3686" s="195">
        <v>54</v>
      </c>
      <c r="F3686" s="189">
        <v>1</v>
      </c>
      <c r="G3686" s="197" t="s">
        <v>1570</v>
      </c>
      <c r="H3686" s="195">
        <v>1</v>
      </c>
      <c r="I3686" s="195">
        <v>200</v>
      </c>
      <c r="J3686" s="191">
        <v>40935</v>
      </c>
      <c r="K3686" s="195" t="s">
        <v>1571</v>
      </c>
    </row>
    <row r="3687" spans="1:12">
      <c r="A3687" s="186" t="str">
        <f>B3687&amp;"_"&amp;COUNTIF($B$2:B3687,B3687)</f>
        <v>4092_1</v>
      </c>
      <c r="B3687" s="195">
        <v>4092</v>
      </c>
      <c r="C3687" s="195">
        <v>39</v>
      </c>
      <c r="D3687" s="195" t="s">
        <v>1572</v>
      </c>
      <c r="F3687" s="189">
        <v>1</v>
      </c>
      <c r="G3687" s="197" t="s">
        <v>1573</v>
      </c>
      <c r="H3687" s="195">
        <v>1</v>
      </c>
      <c r="J3687" s="191">
        <v>40935</v>
      </c>
      <c r="K3687" s="195" t="s">
        <v>27</v>
      </c>
    </row>
    <row r="3688" spans="1:12">
      <c r="A3688" s="186" t="str">
        <f>B3688&amp;"_"&amp;COUNTIF($B$2:B3688,B3688)</f>
        <v>4093_1</v>
      </c>
      <c r="B3688" s="195">
        <v>4093</v>
      </c>
      <c r="F3688" s="189">
        <v>10</v>
      </c>
      <c r="G3688" s="197" t="s">
        <v>359</v>
      </c>
      <c r="I3688" s="200"/>
    </row>
    <row r="3689" spans="1:12">
      <c r="A3689" s="186" t="str">
        <f>B3689&amp;"_"&amp;COUNTIF($B$2:B3689,B3689)</f>
        <v>4093_2</v>
      </c>
      <c r="B3689" s="195">
        <v>4093</v>
      </c>
      <c r="C3689" s="195">
        <v>7</v>
      </c>
      <c r="F3689" s="189">
        <v>0</v>
      </c>
      <c r="G3689" s="197" t="s">
        <v>358</v>
      </c>
      <c r="H3689" s="195">
        <v>1</v>
      </c>
      <c r="I3689" s="200"/>
      <c r="J3689" s="191">
        <v>40938</v>
      </c>
      <c r="K3689" s="195" t="s">
        <v>33</v>
      </c>
      <c r="L3689" s="195" t="s">
        <v>74</v>
      </c>
    </row>
    <row r="3690" spans="1:12">
      <c r="A3690" s="186" t="str">
        <f>B3690&amp;"_"&amp;COUNTIF($B$2:B3690,B3690)</f>
        <v>4094_1</v>
      </c>
      <c r="B3690" s="195">
        <v>4094</v>
      </c>
      <c r="F3690" s="189">
        <v>1</v>
      </c>
      <c r="G3690" s="197" t="s">
        <v>824</v>
      </c>
    </row>
    <row r="3691" spans="1:12">
      <c r="A3691" s="186" t="str">
        <f>B3691&amp;"_"&amp;COUNTIF($B$2:B3691,B3691)</f>
        <v>4094_2</v>
      </c>
      <c r="B3691" s="195">
        <v>4094</v>
      </c>
      <c r="F3691" s="189">
        <v>1</v>
      </c>
      <c r="G3691" s="197" t="s">
        <v>825</v>
      </c>
    </row>
    <row r="3692" spans="1:12">
      <c r="A3692" s="186" t="str">
        <f>B3692&amp;"_"&amp;COUNTIF($B$2:B3692,B3692)</f>
        <v>4094_3</v>
      </c>
      <c r="B3692" s="195">
        <v>4094</v>
      </c>
      <c r="F3692" s="189">
        <v>1</v>
      </c>
      <c r="G3692" s="197" t="s">
        <v>826</v>
      </c>
    </row>
    <row r="3693" spans="1:12">
      <c r="A3693" s="186" t="str">
        <f>B3693&amp;"_"&amp;COUNTIF($B$2:B3693,B3693)</f>
        <v>4094_4</v>
      </c>
      <c r="B3693" s="195">
        <v>4094</v>
      </c>
      <c r="F3693" s="189">
        <v>4</v>
      </c>
      <c r="G3693" s="197" t="s">
        <v>827</v>
      </c>
    </row>
    <row r="3694" spans="1:12">
      <c r="A3694" s="186" t="str">
        <f>B3694&amp;"_"&amp;COUNTIF($B$2:B3694,B3694)</f>
        <v>4094_5</v>
      </c>
      <c r="B3694" s="195">
        <v>4094</v>
      </c>
      <c r="C3694" s="195">
        <v>18</v>
      </c>
      <c r="D3694" s="195" t="s">
        <v>1574</v>
      </c>
      <c r="F3694" s="189">
        <v>1</v>
      </c>
      <c r="G3694" s="197" t="s">
        <v>828</v>
      </c>
      <c r="J3694" s="191">
        <v>40938</v>
      </c>
      <c r="K3694" s="195" t="s">
        <v>27</v>
      </c>
    </row>
    <row r="3695" spans="1:12">
      <c r="A3695" s="186" t="str">
        <f>B3695&amp;"_"&amp;COUNTIF($B$2:B3695,B3695)</f>
        <v>4095_1</v>
      </c>
      <c r="B3695" s="195">
        <v>4095</v>
      </c>
      <c r="F3695" s="189">
        <v>20</v>
      </c>
      <c r="G3695" s="197" t="s">
        <v>854</v>
      </c>
    </row>
    <row r="3696" spans="1:12">
      <c r="A3696" s="186" t="str">
        <f>B3696&amp;"_"&amp;COUNTIF($B$2:B3696,B3696)</f>
        <v>4095_2</v>
      </c>
      <c r="B3696" s="195">
        <v>4095</v>
      </c>
      <c r="F3696" s="189">
        <v>26</v>
      </c>
      <c r="G3696" s="197" t="s">
        <v>855</v>
      </c>
    </row>
    <row r="3697" spans="1:12">
      <c r="A3697" s="186" t="str">
        <f>B3697&amp;"_"&amp;COUNTIF($B$2:B3697,B3697)</f>
        <v>4095_3</v>
      </c>
      <c r="B3697" s="195">
        <v>4095</v>
      </c>
      <c r="F3697" s="189">
        <v>7</v>
      </c>
      <c r="G3697" s="197" t="s">
        <v>995</v>
      </c>
    </row>
    <row r="3698" spans="1:12">
      <c r="A3698" s="186" t="str">
        <f>B3698&amp;"_"&amp;COUNTIF($B$2:B3698,B3698)</f>
        <v>4095_4</v>
      </c>
      <c r="B3698" s="195">
        <v>4095</v>
      </c>
      <c r="F3698" s="189">
        <v>200</v>
      </c>
      <c r="G3698" s="197" t="s">
        <v>856</v>
      </c>
    </row>
    <row r="3699" spans="1:12">
      <c r="A3699" s="186" t="str">
        <f>B3699&amp;"_"&amp;COUNTIF($B$2:B3699,B3699)</f>
        <v>4095_5</v>
      </c>
      <c r="B3699" s="195">
        <v>4095</v>
      </c>
      <c r="F3699" s="189">
        <v>216</v>
      </c>
      <c r="G3699" s="197" t="s">
        <v>829</v>
      </c>
    </row>
    <row r="3700" spans="1:12">
      <c r="A3700" s="186" t="str">
        <f>B3700&amp;"_"&amp;COUNTIF($B$2:B3700,B3700)</f>
        <v>4095_6</v>
      </c>
      <c r="B3700" s="195">
        <v>4095</v>
      </c>
      <c r="F3700" s="189">
        <v>22</v>
      </c>
      <c r="G3700" s="197" t="s">
        <v>830</v>
      </c>
    </row>
    <row r="3701" spans="1:12">
      <c r="A3701" s="186" t="str">
        <f>B3701&amp;"_"&amp;COUNTIF($B$2:B3701,B3701)</f>
        <v>4095_7</v>
      </c>
      <c r="B3701" s="195">
        <v>4095</v>
      </c>
      <c r="F3701" s="189">
        <v>60</v>
      </c>
      <c r="G3701" s="197" t="s">
        <v>831</v>
      </c>
    </row>
    <row r="3702" spans="1:12">
      <c r="A3702" s="186" t="str">
        <f>B3702&amp;"_"&amp;COUNTIF($B$2:B3702,B3702)</f>
        <v>4095_8</v>
      </c>
      <c r="B3702" s="195">
        <v>4095</v>
      </c>
      <c r="F3702" s="189">
        <v>145</v>
      </c>
      <c r="G3702" s="197" t="s">
        <v>832</v>
      </c>
    </row>
    <row r="3703" spans="1:12">
      <c r="A3703" s="186" t="str">
        <f>B3703&amp;"_"&amp;COUNTIF($B$2:B3703,B3703)</f>
        <v>4095_9</v>
      </c>
      <c r="B3703" s="195">
        <v>4095</v>
      </c>
      <c r="F3703" s="189">
        <v>50</v>
      </c>
      <c r="G3703" s="197" t="s">
        <v>833</v>
      </c>
    </row>
    <row r="3704" spans="1:12">
      <c r="A3704" s="186" t="str">
        <f>B3704&amp;"_"&amp;COUNTIF($B$2:B3704,B3704)</f>
        <v>4095_10</v>
      </c>
      <c r="B3704" s="195">
        <v>4095</v>
      </c>
      <c r="F3704" s="189">
        <v>10</v>
      </c>
      <c r="G3704" s="197" t="s">
        <v>834</v>
      </c>
    </row>
    <row r="3705" spans="1:12">
      <c r="A3705" s="186" t="str">
        <f>B3705&amp;"_"&amp;COUNTIF($B$2:B3705,B3705)</f>
        <v>4095_11</v>
      </c>
      <c r="B3705" s="195">
        <v>4095</v>
      </c>
      <c r="F3705" s="189">
        <v>80</v>
      </c>
      <c r="G3705" s="197" t="s">
        <v>835</v>
      </c>
    </row>
    <row r="3706" spans="1:12">
      <c r="A3706" s="186" t="str">
        <f>B3706&amp;"_"&amp;COUNTIF($B$2:B3706,B3706)</f>
        <v>4095_12</v>
      </c>
      <c r="B3706" s="195">
        <v>4095</v>
      </c>
      <c r="C3706" s="195">
        <v>18</v>
      </c>
      <c r="D3706" s="195" t="s">
        <v>1574</v>
      </c>
      <c r="F3706" s="189">
        <v>10</v>
      </c>
      <c r="G3706" s="197" t="s">
        <v>837</v>
      </c>
      <c r="J3706" s="191">
        <v>40938</v>
      </c>
      <c r="K3706" s="195" t="s">
        <v>27</v>
      </c>
    </row>
    <row r="3707" spans="1:12">
      <c r="A3707" s="186" t="str">
        <f>B3707&amp;"_"&amp;COUNTIF($B$2:B3707,B3707)</f>
        <v>4096_1</v>
      </c>
      <c r="B3707" s="195">
        <v>4096</v>
      </c>
      <c r="C3707" s="195">
        <v>43</v>
      </c>
      <c r="D3707" s="195" t="s">
        <v>1565</v>
      </c>
      <c r="F3707" s="189">
        <v>1</v>
      </c>
      <c r="G3707" s="197" t="s">
        <v>1575</v>
      </c>
      <c r="H3707" s="195">
        <v>1</v>
      </c>
      <c r="J3707" s="191">
        <v>40938</v>
      </c>
      <c r="K3707" s="195" t="s">
        <v>33</v>
      </c>
      <c r="L3707" s="195" t="s">
        <v>74</v>
      </c>
    </row>
    <row r="3708" spans="1:12">
      <c r="A3708" s="186" t="str">
        <f>B3708&amp;"_"&amp;COUNTIF($B$2:B3708,B3708)</f>
        <v>4097_1</v>
      </c>
      <c r="B3708" s="195">
        <v>4097</v>
      </c>
      <c r="C3708" s="195">
        <v>2</v>
      </c>
      <c r="D3708" s="195">
        <v>340092120</v>
      </c>
      <c r="F3708" s="189">
        <v>16</v>
      </c>
      <c r="G3708" s="197" t="s">
        <v>1342</v>
      </c>
      <c r="H3708" s="195">
        <v>5</v>
      </c>
      <c r="J3708" s="191">
        <v>40939</v>
      </c>
      <c r="K3708" s="195" t="s">
        <v>27</v>
      </c>
    </row>
    <row r="3709" spans="1:12">
      <c r="A3709" s="186" t="str">
        <f>B3709&amp;"_"&amp;COUNTIF($B$2:B3709,B3709)</f>
        <v>4098_1</v>
      </c>
      <c r="B3709" s="195">
        <v>4098</v>
      </c>
      <c r="C3709" s="195">
        <v>2</v>
      </c>
      <c r="D3709" s="195">
        <v>340090646</v>
      </c>
      <c r="F3709" s="189">
        <v>3</v>
      </c>
      <c r="G3709" s="197" t="s">
        <v>108</v>
      </c>
      <c r="H3709" s="195">
        <v>1</v>
      </c>
      <c r="J3709" s="191">
        <v>40939</v>
      </c>
      <c r="K3709" s="195" t="s">
        <v>27</v>
      </c>
    </row>
    <row r="3710" spans="1:12">
      <c r="A3710" s="186" t="str">
        <f>B3710&amp;"_"&amp;COUNTIF($B$2:B3710,B3710)</f>
        <v>4099_1</v>
      </c>
      <c r="B3710" s="195">
        <v>4099</v>
      </c>
      <c r="C3710" s="195">
        <v>2</v>
      </c>
      <c r="D3710" s="195" t="s">
        <v>1576</v>
      </c>
      <c r="F3710" s="189">
        <v>20</v>
      </c>
      <c r="G3710" s="197" t="s">
        <v>109</v>
      </c>
      <c r="H3710" s="195">
        <v>2</v>
      </c>
      <c r="J3710" s="191">
        <v>40939</v>
      </c>
      <c r="K3710" s="195" t="s">
        <v>27</v>
      </c>
    </row>
    <row r="3711" spans="1:12">
      <c r="A3711" s="186" t="str">
        <f>B3711&amp;"_"&amp;COUNTIF($B$2:B3711,B3711)</f>
        <v>4100_1</v>
      </c>
      <c r="B3711" s="195">
        <v>4100</v>
      </c>
      <c r="E3711" s="187" t="s">
        <v>1312</v>
      </c>
      <c r="F3711" s="189">
        <v>22</v>
      </c>
      <c r="G3711" s="190" t="s">
        <v>941</v>
      </c>
    </row>
    <row r="3712" spans="1:12">
      <c r="A3712" s="186" t="str">
        <f>B3712&amp;"_"&amp;COUNTIF($B$2:B3712,B3712)</f>
        <v>4100_2</v>
      </c>
      <c r="B3712" s="195">
        <v>4100</v>
      </c>
      <c r="C3712" s="195">
        <v>49</v>
      </c>
      <c r="D3712" s="195" t="s">
        <v>1313</v>
      </c>
      <c r="E3712" s="187" t="s">
        <v>1314</v>
      </c>
      <c r="F3712" s="189">
        <v>22</v>
      </c>
      <c r="G3712" s="190" t="s">
        <v>942</v>
      </c>
      <c r="H3712" s="195">
        <v>11</v>
      </c>
      <c r="J3712" s="191">
        <v>40939</v>
      </c>
      <c r="K3712" s="195" t="s">
        <v>27</v>
      </c>
    </row>
    <row r="3713" spans="1:12">
      <c r="A3713" s="186" t="str">
        <f>B3713&amp;"_"&amp;COUNTIF($B$2:B3713,B3713)</f>
        <v>4101_1</v>
      </c>
      <c r="B3713" s="195">
        <v>4101</v>
      </c>
      <c r="E3713" s="187" t="s">
        <v>39</v>
      </c>
      <c r="F3713" s="189">
        <v>8</v>
      </c>
      <c r="G3713" s="190" t="s">
        <v>939</v>
      </c>
    </row>
    <row r="3714" spans="1:12">
      <c r="A3714" s="186" t="str">
        <f>B3714&amp;"_"&amp;COUNTIF($B$2:B3714,B3714)</f>
        <v>4101_2</v>
      </c>
      <c r="B3714" s="195">
        <v>4101</v>
      </c>
      <c r="C3714" s="195">
        <v>1</v>
      </c>
      <c r="D3714" s="195">
        <v>540040255</v>
      </c>
      <c r="E3714" s="187" t="s">
        <v>41</v>
      </c>
      <c r="F3714" s="189">
        <v>8</v>
      </c>
      <c r="G3714" s="190" t="s">
        <v>940</v>
      </c>
      <c r="H3714" s="195">
        <v>4</v>
      </c>
      <c r="J3714" s="191">
        <v>40939</v>
      </c>
      <c r="K3714" s="195" t="s">
        <v>27</v>
      </c>
    </row>
    <row r="3715" spans="1:12">
      <c r="A3715" s="186" t="str">
        <f>B3715&amp;"_"&amp;COUNTIF($B$2:B3715,B3715)</f>
        <v>4102_1</v>
      </c>
      <c r="B3715" s="195">
        <v>4102</v>
      </c>
      <c r="E3715" s="187" t="s">
        <v>67</v>
      </c>
      <c r="F3715" s="189">
        <v>48</v>
      </c>
      <c r="G3715" s="190" t="s">
        <v>68</v>
      </c>
      <c r="K3715" s="195" t="s">
        <v>27</v>
      </c>
    </row>
    <row r="3716" spans="1:12">
      <c r="A3716" s="186" t="str">
        <f>B3716&amp;"_"&amp;COUNTIF($B$2:B3716,B3716)</f>
        <v>4102_2</v>
      </c>
      <c r="B3716" s="195">
        <v>4102</v>
      </c>
      <c r="C3716" s="195">
        <v>1</v>
      </c>
      <c r="D3716" s="195" t="s">
        <v>1557</v>
      </c>
      <c r="E3716" s="187" t="s">
        <v>62</v>
      </c>
      <c r="F3716" s="189">
        <v>328</v>
      </c>
      <c r="G3716" s="190" t="s">
        <v>63</v>
      </c>
      <c r="H3716" s="195">
        <v>3</v>
      </c>
      <c r="J3716" s="191">
        <v>40939</v>
      </c>
      <c r="K3716" s="195" t="s">
        <v>27</v>
      </c>
    </row>
    <row r="3717" spans="1:12">
      <c r="A3717" s="186" t="str">
        <f>B3717&amp;"_"&amp;COUNTIF($B$2:B3717,B3717)</f>
        <v>4103_1</v>
      </c>
      <c r="B3717" s="195">
        <v>4103</v>
      </c>
      <c r="F3717" s="189">
        <v>11</v>
      </c>
      <c r="G3717" s="197" t="s">
        <v>359</v>
      </c>
      <c r="I3717" s="200"/>
    </row>
    <row r="3718" spans="1:12">
      <c r="A3718" s="186" t="str">
        <f>B3718&amp;"_"&amp;COUNTIF($B$2:B3718,B3718)</f>
        <v>4103_2</v>
      </c>
      <c r="B3718" s="195">
        <v>4103</v>
      </c>
      <c r="C3718" s="195">
        <v>7</v>
      </c>
      <c r="F3718" s="189">
        <v>1</v>
      </c>
      <c r="G3718" s="197" t="s">
        <v>358</v>
      </c>
      <c r="H3718" s="195">
        <v>1</v>
      </c>
      <c r="I3718" s="200"/>
      <c r="J3718" s="191">
        <v>40942</v>
      </c>
      <c r="K3718" s="195" t="s">
        <v>33</v>
      </c>
      <c r="L3718" s="195" t="s">
        <v>74</v>
      </c>
    </row>
    <row r="3719" spans="1:12">
      <c r="A3719" s="186" t="str">
        <f>B3719&amp;"_"&amp;COUNTIF($B$2:B3719,B3719)</f>
        <v>4104_1</v>
      </c>
      <c r="B3719" s="195">
        <v>4104</v>
      </c>
      <c r="C3719" s="195">
        <v>5</v>
      </c>
      <c r="D3719" s="195" t="s">
        <v>1577</v>
      </c>
      <c r="E3719" s="195">
        <v>500032754</v>
      </c>
      <c r="F3719" s="189">
        <v>12</v>
      </c>
      <c r="G3719" s="197" t="s">
        <v>841</v>
      </c>
      <c r="H3719" s="195">
        <v>4</v>
      </c>
      <c r="I3719" s="200">
        <v>12600</v>
      </c>
      <c r="J3719" s="191" t="s">
        <v>1578</v>
      </c>
      <c r="K3719" s="195" t="s">
        <v>845</v>
      </c>
      <c r="L3719" s="195" t="s">
        <v>74</v>
      </c>
    </row>
    <row r="3720" spans="1:12">
      <c r="A3720" s="186" t="str">
        <f>B3720&amp;"_"&amp;COUNTIF($B$2:B3720,B3720)</f>
        <v>4105_1</v>
      </c>
      <c r="B3720" s="195">
        <v>4105</v>
      </c>
      <c r="C3720" s="195">
        <v>5</v>
      </c>
      <c r="D3720" s="195" t="s">
        <v>1527</v>
      </c>
      <c r="E3720" s="195">
        <v>500032755</v>
      </c>
      <c r="F3720" s="189">
        <v>9</v>
      </c>
      <c r="G3720" s="197" t="s">
        <v>1070</v>
      </c>
      <c r="H3720" s="195">
        <v>3</v>
      </c>
      <c r="I3720" s="200">
        <v>6750</v>
      </c>
      <c r="J3720" s="191" t="s">
        <v>1578</v>
      </c>
      <c r="K3720" s="195" t="s">
        <v>845</v>
      </c>
      <c r="L3720" s="195" t="s">
        <v>74</v>
      </c>
    </row>
    <row r="3721" spans="1:12">
      <c r="A3721" s="186" t="str">
        <f>B3721&amp;"_"&amp;COUNTIF($B$2:B3721,B3721)</f>
        <v>4106_1</v>
      </c>
      <c r="B3721" s="195">
        <v>4106</v>
      </c>
      <c r="F3721" s="189">
        <v>12</v>
      </c>
      <c r="G3721" s="197" t="s">
        <v>359</v>
      </c>
      <c r="I3721" s="200"/>
    </row>
    <row r="3722" spans="1:12">
      <c r="A3722" s="186" t="str">
        <f>B3722&amp;"_"&amp;COUNTIF($B$2:B3722,B3722)</f>
        <v>4106_2</v>
      </c>
      <c r="B3722" s="195">
        <v>4106</v>
      </c>
      <c r="C3722" s="195">
        <v>7</v>
      </c>
      <c r="F3722" s="189">
        <v>0</v>
      </c>
      <c r="G3722" s="197" t="s">
        <v>358</v>
      </c>
      <c r="H3722" s="195">
        <v>1</v>
      </c>
      <c r="I3722" s="200"/>
      <c r="J3722" s="191">
        <v>40946</v>
      </c>
      <c r="K3722" s="195" t="s">
        <v>33</v>
      </c>
      <c r="L3722" s="195" t="s">
        <v>74</v>
      </c>
    </row>
    <row r="3723" spans="1:12">
      <c r="A3723" s="186" t="str">
        <f>B3723&amp;"_"&amp;COUNTIF($B$2:B3723,B3723)</f>
        <v>4107_1</v>
      </c>
      <c r="B3723" s="195">
        <v>4107</v>
      </c>
      <c r="C3723" s="195">
        <v>1</v>
      </c>
      <c r="D3723" s="195" t="s">
        <v>1557</v>
      </c>
      <c r="E3723" s="187" t="s">
        <v>64</v>
      </c>
      <c r="F3723" s="189">
        <v>192</v>
      </c>
      <c r="G3723" s="190" t="s">
        <v>65</v>
      </c>
      <c r="H3723" s="195">
        <v>4</v>
      </c>
      <c r="J3723" s="191">
        <v>40946</v>
      </c>
      <c r="K3723" s="195" t="s">
        <v>27</v>
      </c>
    </row>
    <row r="3724" spans="1:12">
      <c r="A3724" s="186" t="str">
        <f>B3724&amp;"_"&amp;COUNTIF($B$2:B3724,B3724)</f>
        <v>4108_1</v>
      </c>
      <c r="B3724" s="195">
        <v>4108</v>
      </c>
      <c r="C3724" s="195">
        <v>1</v>
      </c>
      <c r="D3724" s="195">
        <v>540039948</v>
      </c>
      <c r="F3724" s="189">
        <v>60</v>
      </c>
      <c r="G3724" s="197" t="s">
        <v>57</v>
      </c>
      <c r="H3724" s="195">
        <v>1</v>
      </c>
      <c r="J3724" s="191">
        <v>40946</v>
      </c>
      <c r="K3724" s="195" t="s">
        <v>27</v>
      </c>
    </row>
    <row r="3725" spans="1:12">
      <c r="A3725" s="186" t="str">
        <f>B3725&amp;"_"&amp;COUNTIF($B$2:B3725,B3725)</f>
        <v>4109_1</v>
      </c>
      <c r="B3725" s="195">
        <v>4109</v>
      </c>
      <c r="E3725" s="195">
        <v>3</v>
      </c>
      <c r="F3725" s="189">
        <v>30</v>
      </c>
      <c r="G3725" s="197" t="s">
        <v>1579</v>
      </c>
    </row>
    <row r="3726" spans="1:12">
      <c r="A3726" s="186" t="str">
        <f>B3726&amp;"_"&amp;COUNTIF($B$2:B3726,B3726)</f>
        <v>4109_2</v>
      </c>
      <c r="B3726" s="195">
        <v>4109</v>
      </c>
      <c r="E3726" s="195">
        <v>4</v>
      </c>
      <c r="F3726" s="189">
        <v>60</v>
      </c>
      <c r="G3726" s="197" t="s">
        <v>1580</v>
      </c>
    </row>
    <row r="3727" spans="1:12">
      <c r="A3727" s="186" t="str">
        <f>B3727&amp;"_"&amp;COUNTIF($B$2:B3727,B3727)</f>
        <v>4109_3</v>
      </c>
      <c r="B3727" s="195">
        <v>4109</v>
      </c>
      <c r="C3727" s="195">
        <v>49</v>
      </c>
      <c r="D3727" s="195" t="s">
        <v>1313</v>
      </c>
      <c r="E3727" s="195">
        <v>5</v>
      </c>
      <c r="F3727" s="189">
        <v>60</v>
      </c>
      <c r="G3727" s="197" t="s">
        <v>1501</v>
      </c>
      <c r="H3727" s="195">
        <v>3</v>
      </c>
      <c r="J3727" s="191">
        <v>40946</v>
      </c>
      <c r="K3727" s="195" t="s">
        <v>27</v>
      </c>
    </row>
    <row r="3728" spans="1:12">
      <c r="A3728" s="186" t="str">
        <f>B3728&amp;"_"&amp;COUNTIF($B$2:B3728,B3728)</f>
        <v>4110_1</v>
      </c>
      <c r="B3728" s="195">
        <v>4110</v>
      </c>
      <c r="C3728" s="195">
        <v>1</v>
      </c>
      <c r="D3728" s="195">
        <v>540037025</v>
      </c>
      <c r="F3728" s="189">
        <v>41</v>
      </c>
      <c r="G3728" s="197" t="s">
        <v>662</v>
      </c>
      <c r="H3728" s="195">
        <v>1</v>
      </c>
      <c r="J3728" s="191">
        <v>40946</v>
      </c>
      <c r="K3728" s="195" t="s">
        <v>27</v>
      </c>
    </row>
    <row r="3729" spans="1:12">
      <c r="A3729" s="186" t="str">
        <f>B3729&amp;"_"&amp;COUNTIF($B$2:B3729,B3729)</f>
        <v>4111_1</v>
      </c>
      <c r="B3729" s="195">
        <v>4111</v>
      </c>
      <c r="C3729" s="195">
        <v>10</v>
      </c>
      <c r="D3729" s="195">
        <v>51037</v>
      </c>
      <c r="F3729" s="189">
        <v>50</v>
      </c>
      <c r="G3729" s="197" t="s">
        <v>1581</v>
      </c>
      <c r="H3729" s="195">
        <v>1</v>
      </c>
      <c r="J3729" s="191">
        <v>40947</v>
      </c>
      <c r="K3729" s="195" t="s">
        <v>33</v>
      </c>
      <c r="L3729" s="195" t="s">
        <v>74</v>
      </c>
    </row>
    <row r="3730" spans="1:12">
      <c r="A3730" s="186" t="str">
        <f>B3730&amp;"_"&amp;COUNTIF($B$2:B3730,B3730)</f>
        <v>4112_1</v>
      </c>
      <c r="B3730" s="195">
        <v>4112</v>
      </c>
      <c r="F3730" s="189">
        <v>20</v>
      </c>
      <c r="G3730" s="197" t="s">
        <v>1582</v>
      </c>
    </row>
    <row r="3731" spans="1:12">
      <c r="A3731" s="186" t="str">
        <f>B3731&amp;"_"&amp;COUNTIF($B$2:B3731,B3731)</f>
        <v>4112_2</v>
      </c>
      <c r="B3731" s="195">
        <v>4112</v>
      </c>
      <c r="F3731" s="189">
        <v>12</v>
      </c>
      <c r="G3731" s="197" t="s">
        <v>1583</v>
      </c>
    </row>
    <row r="3732" spans="1:12">
      <c r="A3732" s="186" t="str">
        <f>B3732&amp;"_"&amp;COUNTIF($B$2:B3732,B3732)</f>
        <v>4112_3</v>
      </c>
      <c r="B3732" s="195">
        <v>4112</v>
      </c>
      <c r="F3732" s="189">
        <v>1000</v>
      </c>
      <c r="G3732" s="197" t="s">
        <v>1584</v>
      </c>
    </row>
    <row r="3733" spans="1:12">
      <c r="A3733" s="186" t="str">
        <f>B3733&amp;"_"&amp;COUNTIF($B$2:B3733,B3733)</f>
        <v>4112_4</v>
      </c>
      <c r="B3733" s="195">
        <v>4112</v>
      </c>
      <c r="C3733" s="195">
        <v>18</v>
      </c>
      <c r="D3733" s="195" t="s">
        <v>1585</v>
      </c>
      <c r="F3733" s="189">
        <v>8</v>
      </c>
      <c r="G3733" s="197" t="s">
        <v>1586</v>
      </c>
      <c r="H3733" s="195">
        <v>5</v>
      </c>
      <c r="J3733" s="191">
        <v>40948</v>
      </c>
      <c r="K3733" s="195" t="s">
        <v>27</v>
      </c>
    </row>
    <row r="3734" spans="1:12">
      <c r="A3734" s="186" t="str">
        <f>B3734&amp;"_"&amp;COUNTIF($B$2:B3734,B3734)</f>
        <v>4113_1</v>
      </c>
      <c r="B3734" s="195">
        <v>4113</v>
      </c>
      <c r="C3734" s="195">
        <v>11</v>
      </c>
      <c r="D3734" s="195" t="s">
        <v>1587</v>
      </c>
      <c r="G3734" s="197" t="s">
        <v>1588</v>
      </c>
      <c r="J3734" s="191">
        <v>40949</v>
      </c>
      <c r="K3734" s="195" t="s">
        <v>27</v>
      </c>
    </row>
    <row r="3735" spans="1:12">
      <c r="A3735" s="186" t="str">
        <f>B3735&amp;"_"&amp;COUNTIF($B$2:B3735,B3735)</f>
        <v>4114_1</v>
      </c>
      <c r="B3735" s="195">
        <v>4114</v>
      </c>
      <c r="C3735" s="195">
        <v>23</v>
      </c>
      <c r="D3735" s="195" t="s">
        <v>1568</v>
      </c>
      <c r="F3735" s="189">
        <v>1</v>
      </c>
      <c r="G3735" s="197" t="s">
        <v>1589</v>
      </c>
      <c r="H3735" s="195">
        <v>1</v>
      </c>
      <c r="J3735" s="191">
        <v>40949</v>
      </c>
      <c r="K3735" s="195" t="s">
        <v>27</v>
      </c>
    </row>
    <row r="3736" spans="1:12">
      <c r="A3736" s="186" t="str">
        <f>B3736&amp;"_"&amp;COUNTIF($B$2:B3736,B3736)</f>
        <v>4115_1</v>
      </c>
      <c r="B3736" s="195">
        <v>4115</v>
      </c>
      <c r="F3736" s="189">
        <v>4</v>
      </c>
      <c r="G3736" s="197" t="s">
        <v>1548</v>
      </c>
    </row>
    <row r="3737" spans="1:12">
      <c r="A3737" s="186" t="str">
        <f>B3737&amp;"_"&amp;COUNTIF($B$2:B3737,B3737)</f>
        <v>4115_2</v>
      </c>
      <c r="B3737" s="195">
        <v>4115</v>
      </c>
      <c r="C3737" s="195">
        <v>5</v>
      </c>
      <c r="D3737" s="195">
        <v>270304014</v>
      </c>
      <c r="F3737" s="189">
        <v>1</v>
      </c>
      <c r="G3737" s="197" t="s">
        <v>1549</v>
      </c>
      <c r="H3737" s="195">
        <v>5</v>
      </c>
      <c r="I3737" s="195">
        <v>29800</v>
      </c>
      <c r="J3737" s="191" t="s">
        <v>1590</v>
      </c>
      <c r="K3737" s="195" t="s">
        <v>845</v>
      </c>
      <c r="L3737" s="195" t="s">
        <v>74</v>
      </c>
    </row>
    <row r="3738" spans="1:12">
      <c r="A3738" s="186" t="str">
        <f>B3738&amp;"_"&amp;COUNTIF($B$2:B3738,B3738)</f>
        <v>4116_1</v>
      </c>
      <c r="B3738" s="195">
        <v>4116</v>
      </c>
      <c r="F3738" s="189">
        <v>1</v>
      </c>
      <c r="G3738" s="197" t="s">
        <v>1551</v>
      </c>
    </row>
    <row r="3739" spans="1:12">
      <c r="A3739" s="186" t="str">
        <f>B3739&amp;"_"&amp;COUNTIF($B$2:B3739,B3739)</f>
        <v>4116_2</v>
      </c>
      <c r="B3739" s="195">
        <v>4116</v>
      </c>
      <c r="F3739" s="189">
        <v>10</v>
      </c>
      <c r="G3739" s="197" t="s">
        <v>1552</v>
      </c>
    </row>
    <row r="3740" spans="1:12">
      <c r="A3740" s="186" t="str">
        <f>B3740&amp;"_"&amp;COUNTIF($B$2:B3740,B3740)</f>
        <v>4116_3</v>
      </c>
      <c r="B3740" s="195">
        <v>4116</v>
      </c>
      <c r="C3740" s="195">
        <v>5</v>
      </c>
      <c r="D3740" s="195">
        <v>270304014</v>
      </c>
      <c r="F3740" s="189">
        <v>4</v>
      </c>
      <c r="G3740" s="197" t="s">
        <v>1554</v>
      </c>
      <c r="H3740" s="195">
        <v>5</v>
      </c>
      <c r="I3740" s="195">
        <v>14510</v>
      </c>
      <c r="J3740" s="191" t="s">
        <v>1590</v>
      </c>
      <c r="K3740" s="195" t="s">
        <v>845</v>
      </c>
      <c r="L3740" s="195" t="s">
        <v>74</v>
      </c>
    </row>
    <row r="3741" spans="1:12">
      <c r="A3741" s="186" t="str">
        <f>B3741&amp;"_"&amp;COUNTIF($B$2:B3741,B3741)</f>
        <v>4117_1</v>
      </c>
      <c r="B3741" s="195">
        <v>4117</v>
      </c>
      <c r="F3741" s="189">
        <v>13</v>
      </c>
      <c r="G3741" s="197" t="s">
        <v>359</v>
      </c>
      <c r="I3741" s="200"/>
    </row>
    <row r="3742" spans="1:12">
      <c r="A3742" s="186" t="str">
        <f>B3742&amp;"_"&amp;COUNTIF($B$2:B3742,B3742)</f>
        <v>4117_2</v>
      </c>
      <c r="B3742" s="195">
        <v>4117</v>
      </c>
      <c r="C3742" s="195">
        <v>7</v>
      </c>
      <c r="F3742" s="189">
        <v>0</v>
      </c>
      <c r="G3742" s="197" t="s">
        <v>358</v>
      </c>
      <c r="H3742" s="195">
        <v>1</v>
      </c>
      <c r="I3742" s="200"/>
      <c r="J3742" s="191">
        <v>40952</v>
      </c>
      <c r="K3742" s="195" t="s">
        <v>33</v>
      </c>
      <c r="L3742" s="195" t="s">
        <v>74</v>
      </c>
    </row>
    <row r="3743" spans="1:12">
      <c r="A3743" s="186" t="str">
        <f>B3743&amp;"_"&amp;COUNTIF($B$2:B3743,B3743)</f>
        <v>4118_1</v>
      </c>
      <c r="B3743" s="195">
        <v>4118</v>
      </c>
      <c r="C3743" s="195">
        <v>1</v>
      </c>
      <c r="D3743" s="195" t="s">
        <v>1557</v>
      </c>
      <c r="E3743" s="187" t="s">
        <v>62</v>
      </c>
      <c r="F3743" s="189">
        <v>328</v>
      </c>
      <c r="G3743" s="190" t="s">
        <v>63</v>
      </c>
      <c r="H3743" s="195">
        <v>2</v>
      </c>
      <c r="J3743" s="191">
        <v>40953</v>
      </c>
      <c r="K3743" s="195" t="s">
        <v>27</v>
      </c>
    </row>
    <row r="3744" spans="1:12">
      <c r="A3744" s="186" t="str">
        <f>B3744&amp;"_"&amp;COUNTIF($B$2:B3744,B3744)</f>
        <v>4119_1</v>
      </c>
      <c r="B3744" s="195">
        <v>4119</v>
      </c>
      <c r="C3744" s="195">
        <v>1</v>
      </c>
      <c r="D3744" s="195" t="s">
        <v>1282</v>
      </c>
      <c r="F3744" s="189">
        <v>2</v>
      </c>
      <c r="G3744" s="197" t="s">
        <v>59</v>
      </c>
      <c r="H3744" s="195">
        <v>2</v>
      </c>
      <c r="J3744" s="191">
        <v>40953</v>
      </c>
      <c r="K3744" s="195" t="s">
        <v>27</v>
      </c>
    </row>
    <row r="3745" spans="1:11">
      <c r="A3745" s="186" t="str">
        <f>B3745&amp;"_"&amp;COUNTIF($B$2:B3745,B3745)</f>
        <v>4120_1</v>
      </c>
      <c r="B3745" s="195">
        <v>4120</v>
      </c>
      <c r="C3745" s="195">
        <v>1</v>
      </c>
      <c r="D3745" s="195">
        <v>540037025</v>
      </c>
      <c r="F3745" s="189">
        <v>104</v>
      </c>
      <c r="G3745" s="197" t="s">
        <v>662</v>
      </c>
      <c r="H3745" s="195">
        <v>1</v>
      </c>
      <c r="J3745" s="191">
        <v>40953</v>
      </c>
      <c r="K3745" s="195" t="s">
        <v>27</v>
      </c>
    </row>
    <row r="3746" spans="1:11">
      <c r="A3746" s="186" t="str">
        <f>B3746&amp;"_"&amp;COUNTIF($B$2:B3746,B3746)</f>
        <v>4121_1</v>
      </c>
      <c r="B3746" s="195">
        <v>4121</v>
      </c>
      <c r="E3746" s="187" t="s">
        <v>1312</v>
      </c>
      <c r="F3746" s="189">
        <v>2</v>
      </c>
      <c r="G3746" s="190" t="s">
        <v>941</v>
      </c>
    </row>
    <row r="3747" spans="1:11">
      <c r="A3747" s="186" t="str">
        <f>B3747&amp;"_"&amp;COUNTIF($B$2:B3747,B3747)</f>
        <v>4121_2</v>
      </c>
      <c r="B3747" s="195">
        <v>4121</v>
      </c>
      <c r="C3747" s="195">
        <v>49</v>
      </c>
      <c r="D3747" s="195" t="s">
        <v>1313</v>
      </c>
      <c r="E3747" s="187" t="s">
        <v>1314</v>
      </c>
      <c r="F3747" s="189">
        <v>2</v>
      </c>
      <c r="G3747" s="190" t="s">
        <v>942</v>
      </c>
      <c r="H3747" s="195">
        <v>1</v>
      </c>
      <c r="J3747" s="191">
        <v>40954</v>
      </c>
      <c r="K3747" s="195" t="s">
        <v>27</v>
      </c>
    </row>
    <row r="3748" spans="1:11">
      <c r="A3748" s="186" t="str">
        <f>B3748&amp;"_"&amp;COUNTIF($B$2:B3748,B3748)</f>
        <v>4122_1</v>
      </c>
      <c r="B3748" s="195">
        <v>4122</v>
      </c>
      <c r="F3748" s="189">
        <v>23</v>
      </c>
      <c r="G3748" s="197" t="s">
        <v>866</v>
      </c>
    </row>
    <row r="3749" spans="1:11">
      <c r="A3749" s="186" t="str">
        <f>B3749&amp;"_"&amp;COUNTIF($B$2:B3749,B3749)</f>
        <v>4122_2</v>
      </c>
      <c r="B3749" s="195">
        <v>4122</v>
      </c>
      <c r="C3749" s="195">
        <v>26</v>
      </c>
      <c r="D3749" s="195" t="s">
        <v>863</v>
      </c>
      <c r="F3749" s="189">
        <v>24</v>
      </c>
      <c r="G3749" s="197" t="s">
        <v>867</v>
      </c>
      <c r="J3749" s="191">
        <v>40939</v>
      </c>
      <c r="K3749" s="195" t="s">
        <v>27</v>
      </c>
    </row>
    <row r="3750" spans="1:11">
      <c r="A3750" s="186" t="str">
        <f>B3750&amp;"_"&amp;COUNTIF($B$2:B3750,B3750)</f>
        <v>4123_1</v>
      </c>
      <c r="B3750" s="195">
        <v>4123</v>
      </c>
      <c r="F3750" s="189">
        <v>1</v>
      </c>
      <c r="G3750" s="197" t="s">
        <v>1591</v>
      </c>
    </row>
    <row r="3751" spans="1:11">
      <c r="A3751" s="186" t="str">
        <f>B3751&amp;"_"&amp;COUNTIF($B$2:B3751,B3751)</f>
        <v>4123_2</v>
      </c>
      <c r="B3751" s="195">
        <v>4123</v>
      </c>
      <c r="F3751" s="189">
        <v>1</v>
      </c>
      <c r="G3751" s="197" t="s">
        <v>1592</v>
      </c>
    </row>
    <row r="3752" spans="1:11">
      <c r="A3752" s="186" t="str">
        <f>B3752&amp;"_"&amp;COUNTIF($B$2:B3752,B3752)</f>
        <v>4123_3</v>
      </c>
      <c r="B3752" s="195">
        <v>4123</v>
      </c>
      <c r="F3752" s="189">
        <v>1</v>
      </c>
      <c r="G3752" s="197" t="s">
        <v>1593</v>
      </c>
    </row>
    <row r="3753" spans="1:11">
      <c r="A3753" s="186" t="str">
        <f>B3753&amp;"_"&amp;COUNTIF($B$2:B3753,B3753)</f>
        <v>4123_4</v>
      </c>
      <c r="B3753" s="195">
        <v>4123</v>
      </c>
      <c r="C3753" s="195">
        <v>26</v>
      </c>
      <c r="D3753" s="195">
        <v>17854</v>
      </c>
      <c r="F3753" s="189">
        <v>1</v>
      </c>
      <c r="G3753" s="197" t="s">
        <v>1594</v>
      </c>
      <c r="J3753" s="191">
        <v>40939</v>
      </c>
      <c r="K3753" s="195" t="s">
        <v>27</v>
      </c>
    </row>
    <row r="3754" spans="1:11">
      <c r="A3754" s="186" t="str">
        <f>B3754&amp;"_"&amp;COUNTIF($B$2:B3754,B3754)</f>
        <v>4124_1</v>
      </c>
      <c r="B3754" s="195">
        <v>4124</v>
      </c>
      <c r="F3754" s="189">
        <v>1</v>
      </c>
      <c r="G3754" s="197" t="s">
        <v>7</v>
      </c>
    </row>
    <row r="3755" spans="1:11">
      <c r="A3755" s="186" t="str">
        <f>B3755&amp;"_"&amp;COUNTIF($B$2:B3755,B3755)</f>
        <v>4124_2</v>
      </c>
      <c r="B3755" s="195">
        <v>4124</v>
      </c>
      <c r="C3755" s="195">
        <v>26</v>
      </c>
      <c r="D3755" s="195">
        <v>17905</v>
      </c>
      <c r="F3755" s="189">
        <v>2</v>
      </c>
      <c r="G3755" s="197" t="s">
        <v>1595</v>
      </c>
      <c r="J3755" s="191">
        <v>40946</v>
      </c>
      <c r="K3755" s="195" t="s">
        <v>27</v>
      </c>
    </row>
    <row r="3756" spans="1:11">
      <c r="A3756" s="186" t="str">
        <f>B3756&amp;"_"&amp;COUNTIF($B$2:B3756,B3756)</f>
        <v>4125_1</v>
      </c>
      <c r="B3756" s="195">
        <v>4125</v>
      </c>
      <c r="C3756" s="195">
        <v>26</v>
      </c>
      <c r="D3756" s="195">
        <v>17796</v>
      </c>
      <c r="F3756" s="189">
        <v>1</v>
      </c>
      <c r="G3756" s="197" t="s">
        <v>1596</v>
      </c>
      <c r="H3756" s="195">
        <v>2</v>
      </c>
      <c r="J3756" s="191">
        <v>40954</v>
      </c>
      <c r="K3756" s="195" t="s">
        <v>27</v>
      </c>
    </row>
    <row r="3757" spans="1:11">
      <c r="A3757" s="186" t="str">
        <f>B3757&amp;"_"&amp;COUNTIF($B$2:B3757,B3757)</f>
        <v>4126_1</v>
      </c>
      <c r="B3757" s="195">
        <v>4126</v>
      </c>
      <c r="F3757" s="189">
        <v>1</v>
      </c>
      <c r="G3757" s="197" t="s">
        <v>7</v>
      </c>
    </row>
    <row r="3758" spans="1:11">
      <c r="A3758" s="186" t="str">
        <f>B3758&amp;"_"&amp;COUNTIF($B$2:B3758,B3758)</f>
        <v>4126_2</v>
      </c>
      <c r="B3758" s="195">
        <v>4126</v>
      </c>
      <c r="C3758" s="195">
        <v>26</v>
      </c>
      <c r="D3758" s="195">
        <v>17905</v>
      </c>
      <c r="F3758" s="189">
        <v>2</v>
      </c>
      <c r="G3758" s="197" t="s">
        <v>1597</v>
      </c>
      <c r="H3758" s="195">
        <v>2</v>
      </c>
      <c r="J3758" s="191">
        <v>40955</v>
      </c>
      <c r="K3758" s="195" t="s">
        <v>27</v>
      </c>
    </row>
    <row r="3759" spans="1:11">
      <c r="A3759" s="186" t="str">
        <f>B3759&amp;"_"&amp;COUNTIF($B$2:B3759,B3759)</f>
        <v>4127_1</v>
      </c>
      <c r="B3759" s="195">
        <v>4127</v>
      </c>
      <c r="E3759" s="187" t="s">
        <v>19</v>
      </c>
      <c r="F3759" s="189">
        <v>12</v>
      </c>
      <c r="G3759" s="190" t="s">
        <v>941</v>
      </c>
    </row>
    <row r="3760" spans="1:11">
      <c r="A3760" s="186" t="str">
        <f>B3760&amp;"_"&amp;COUNTIF($B$2:B3760,B3760)</f>
        <v>4127_2</v>
      </c>
      <c r="B3760" s="195">
        <v>4127</v>
      </c>
      <c r="C3760" s="195">
        <v>1</v>
      </c>
      <c r="D3760" s="195">
        <v>540038980</v>
      </c>
      <c r="E3760" s="187" t="s">
        <v>22</v>
      </c>
      <c r="F3760" s="189">
        <v>12</v>
      </c>
      <c r="G3760" s="190" t="s">
        <v>942</v>
      </c>
      <c r="J3760" s="191">
        <v>40955</v>
      </c>
      <c r="K3760" s="195" t="s">
        <v>27</v>
      </c>
    </row>
    <row r="3761" spans="1:11">
      <c r="A3761" s="186" t="str">
        <f>B3761&amp;"_"&amp;COUNTIF($B$2:B3761,B3761)</f>
        <v>4128_1</v>
      </c>
      <c r="B3761" s="195">
        <v>4128</v>
      </c>
      <c r="F3761" s="189">
        <v>1</v>
      </c>
      <c r="G3761" s="197" t="s">
        <v>824</v>
      </c>
    </row>
    <row r="3762" spans="1:11">
      <c r="A3762" s="186" t="str">
        <f>B3762&amp;"_"&amp;COUNTIF($B$2:B3762,B3762)</f>
        <v>4128_2</v>
      </c>
      <c r="B3762" s="195">
        <v>4128</v>
      </c>
      <c r="F3762" s="189">
        <v>1</v>
      </c>
      <c r="G3762" s="197" t="s">
        <v>825</v>
      </c>
    </row>
    <row r="3763" spans="1:11">
      <c r="A3763" s="186" t="str">
        <f>B3763&amp;"_"&amp;COUNTIF($B$2:B3763,B3763)</f>
        <v>4128_3</v>
      </c>
      <c r="B3763" s="195">
        <v>4128</v>
      </c>
      <c r="F3763" s="189">
        <v>1</v>
      </c>
      <c r="G3763" s="197" t="s">
        <v>826</v>
      </c>
    </row>
    <row r="3764" spans="1:11">
      <c r="A3764" s="186" t="str">
        <f>B3764&amp;"_"&amp;COUNTIF($B$2:B3764,B3764)</f>
        <v>4128_4</v>
      </c>
      <c r="B3764" s="195">
        <v>4128</v>
      </c>
      <c r="F3764" s="189">
        <v>4</v>
      </c>
      <c r="G3764" s="197" t="s">
        <v>827</v>
      </c>
    </row>
    <row r="3765" spans="1:11">
      <c r="A3765" s="186" t="str">
        <f>B3765&amp;"_"&amp;COUNTIF($B$2:B3765,B3765)</f>
        <v>4128_5</v>
      </c>
      <c r="B3765" s="195">
        <v>4128</v>
      </c>
      <c r="C3765" s="195">
        <v>18</v>
      </c>
      <c r="D3765" s="195" t="s">
        <v>1598</v>
      </c>
      <c r="F3765" s="189">
        <v>1</v>
      </c>
      <c r="G3765" s="197" t="s">
        <v>828</v>
      </c>
      <c r="J3765" s="191">
        <v>40956</v>
      </c>
      <c r="K3765" s="195" t="s">
        <v>27</v>
      </c>
    </row>
    <row r="3766" spans="1:11">
      <c r="A3766" s="186" t="str">
        <f>B3766&amp;"_"&amp;COUNTIF($B$2:B3766,B3766)</f>
        <v>4129_1</v>
      </c>
      <c r="B3766" s="195">
        <v>4129</v>
      </c>
      <c r="F3766" s="189">
        <v>20</v>
      </c>
      <c r="G3766" s="197" t="s">
        <v>854</v>
      </c>
    </row>
    <row r="3767" spans="1:11">
      <c r="A3767" s="186" t="str">
        <f>B3767&amp;"_"&amp;COUNTIF($B$2:B3767,B3767)</f>
        <v>4129_2</v>
      </c>
      <c r="B3767" s="195">
        <v>4129</v>
      </c>
      <c r="F3767" s="189">
        <v>26</v>
      </c>
      <c r="G3767" s="197" t="s">
        <v>855</v>
      </c>
    </row>
    <row r="3768" spans="1:11">
      <c r="A3768" s="186" t="str">
        <f>B3768&amp;"_"&amp;COUNTIF($B$2:B3768,B3768)</f>
        <v>4129_3</v>
      </c>
      <c r="B3768" s="195">
        <v>4129</v>
      </c>
      <c r="F3768" s="189">
        <v>7</v>
      </c>
      <c r="G3768" s="197" t="s">
        <v>995</v>
      </c>
    </row>
    <row r="3769" spans="1:11">
      <c r="A3769" s="186" t="str">
        <f>B3769&amp;"_"&amp;COUNTIF($B$2:B3769,B3769)</f>
        <v>4129_4</v>
      </c>
      <c r="B3769" s="195">
        <v>4129</v>
      </c>
      <c r="F3769" s="189">
        <v>200</v>
      </c>
      <c r="G3769" s="197" t="s">
        <v>856</v>
      </c>
    </row>
    <row r="3770" spans="1:11">
      <c r="A3770" s="186" t="str">
        <f>B3770&amp;"_"&amp;COUNTIF($B$2:B3770,B3770)</f>
        <v>4129_5</v>
      </c>
      <c r="B3770" s="195">
        <v>4129</v>
      </c>
      <c r="F3770" s="189">
        <v>216</v>
      </c>
      <c r="G3770" s="197" t="s">
        <v>829</v>
      </c>
    </row>
    <row r="3771" spans="1:11">
      <c r="A3771" s="186" t="str">
        <f>B3771&amp;"_"&amp;COUNTIF($B$2:B3771,B3771)</f>
        <v>4129_6</v>
      </c>
      <c r="B3771" s="195">
        <v>4129</v>
      </c>
      <c r="F3771" s="189">
        <v>22</v>
      </c>
      <c r="G3771" s="197" t="s">
        <v>830</v>
      </c>
    </row>
    <row r="3772" spans="1:11">
      <c r="A3772" s="186" t="str">
        <f>B3772&amp;"_"&amp;COUNTIF($B$2:B3772,B3772)</f>
        <v>4129_7</v>
      </c>
      <c r="B3772" s="195">
        <v>4129</v>
      </c>
      <c r="F3772" s="189">
        <v>60</v>
      </c>
      <c r="G3772" s="197" t="s">
        <v>831</v>
      </c>
    </row>
    <row r="3773" spans="1:11">
      <c r="A3773" s="186" t="str">
        <f>B3773&amp;"_"&amp;COUNTIF($B$2:B3773,B3773)</f>
        <v>4129_8</v>
      </c>
      <c r="B3773" s="195">
        <v>4129</v>
      </c>
      <c r="F3773" s="189">
        <v>145</v>
      </c>
      <c r="G3773" s="197" t="s">
        <v>832</v>
      </c>
    </row>
    <row r="3774" spans="1:11">
      <c r="A3774" s="186" t="str">
        <f>B3774&amp;"_"&amp;COUNTIF($B$2:B3774,B3774)</f>
        <v>4129_9</v>
      </c>
      <c r="B3774" s="195">
        <v>4129</v>
      </c>
      <c r="F3774" s="189">
        <v>50</v>
      </c>
      <c r="G3774" s="197" t="s">
        <v>833</v>
      </c>
    </row>
    <row r="3775" spans="1:11">
      <c r="A3775" s="186" t="str">
        <f>B3775&amp;"_"&amp;COUNTIF($B$2:B3775,B3775)</f>
        <v>4129_10</v>
      </c>
      <c r="B3775" s="195">
        <v>4129</v>
      </c>
      <c r="F3775" s="189">
        <v>10</v>
      </c>
      <c r="G3775" s="197" t="s">
        <v>834</v>
      </c>
    </row>
    <row r="3776" spans="1:11">
      <c r="A3776" s="186" t="str">
        <f>B3776&amp;"_"&amp;COUNTIF($B$2:B3776,B3776)</f>
        <v>4129_11</v>
      </c>
      <c r="B3776" s="195">
        <v>4129</v>
      </c>
      <c r="F3776" s="189">
        <v>80</v>
      </c>
      <c r="G3776" s="197" t="s">
        <v>835</v>
      </c>
    </row>
    <row r="3777" spans="1:12">
      <c r="A3777" s="186" t="str">
        <f>B3777&amp;"_"&amp;COUNTIF($B$2:B3777,B3777)</f>
        <v>4129_12</v>
      </c>
      <c r="B3777" s="195">
        <v>4129</v>
      </c>
      <c r="C3777" s="195">
        <v>18</v>
      </c>
      <c r="D3777" s="195" t="s">
        <v>1598</v>
      </c>
      <c r="F3777" s="189">
        <v>10</v>
      </c>
      <c r="G3777" s="197" t="s">
        <v>837</v>
      </c>
      <c r="J3777" s="191">
        <v>40956</v>
      </c>
      <c r="K3777" s="195" t="s">
        <v>27</v>
      </c>
    </row>
    <row r="3778" spans="1:12">
      <c r="A3778" s="186" t="str">
        <f>B3778&amp;"_"&amp;COUNTIF($B$2:B3778,B3778)</f>
        <v>4130_1</v>
      </c>
      <c r="B3778" s="195">
        <v>4130</v>
      </c>
      <c r="C3778" s="195">
        <v>18</v>
      </c>
      <c r="D3778" s="195" t="s">
        <v>1585</v>
      </c>
      <c r="F3778" s="189">
        <v>5</v>
      </c>
      <c r="G3778" s="197" t="s">
        <v>1582</v>
      </c>
      <c r="H3778" s="195">
        <v>1</v>
      </c>
      <c r="J3778" s="191">
        <v>40959</v>
      </c>
      <c r="K3778" s="195" t="s">
        <v>27</v>
      </c>
    </row>
    <row r="3779" spans="1:12">
      <c r="A3779" s="186" t="str">
        <f>B3779&amp;"_"&amp;COUNTIF($B$2:B3779,B3779)</f>
        <v>4131_1</v>
      </c>
      <c r="B3779" s="195">
        <v>4131</v>
      </c>
      <c r="C3779" s="195">
        <v>1</v>
      </c>
      <c r="D3779" s="195" t="s">
        <v>1282</v>
      </c>
      <c r="F3779" s="189">
        <v>2</v>
      </c>
      <c r="G3779" s="197" t="s">
        <v>59</v>
      </c>
      <c r="H3779" s="195">
        <v>2</v>
      </c>
      <c r="J3779" s="191">
        <v>40960</v>
      </c>
      <c r="K3779" s="195" t="s">
        <v>27</v>
      </c>
    </row>
    <row r="3780" spans="1:12">
      <c r="A3780" s="186" t="str">
        <f>B3780&amp;"_"&amp;COUNTIF($B$2:B3780,B3780)</f>
        <v>4132_1</v>
      </c>
      <c r="B3780" s="195">
        <v>4132</v>
      </c>
      <c r="E3780" s="187" t="s">
        <v>64</v>
      </c>
      <c r="F3780" s="189">
        <v>192</v>
      </c>
      <c r="G3780" s="190" t="s">
        <v>65</v>
      </c>
      <c r="K3780" s="195" t="s">
        <v>27</v>
      </c>
    </row>
    <row r="3781" spans="1:12">
      <c r="A3781" s="186" t="str">
        <f>B3781&amp;"_"&amp;COUNTIF($B$2:B3781,B3781)</f>
        <v>4132_2</v>
      </c>
      <c r="B3781" s="195">
        <v>4132</v>
      </c>
      <c r="E3781" s="187" t="s">
        <v>62</v>
      </c>
      <c r="F3781" s="189">
        <v>328</v>
      </c>
      <c r="G3781" s="190" t="s">
        <v>63</v>
      </c>
    </row>
    <row r="3782" spans="1:12">
      <c r="A3782" s="186" t="str">
        <f>B3782&amp;"_"&amp;COUNTIF($B$2:B3782,B3782)</f>
        <v>4132_3</v>
      </c>
      <c r="B3782" s="195">
        <v>4132</v>
      </c>
      <c r="C3782" s="195">
        <v>1</v>
      </c>
      <c r="D3782" s="195" t="s">
        <v>1557</v>
      </c>
      <c r="E3782" s="187" t="s">
        <v>67</v>
      </c>
      <c r="F3782" s="189">
        <v>48</v>
      </c>
      <c r="G3782" s="190" t="s">
        <v>68</v>
      </c>
      <c r="H3782" s="195">
        <v>7</v>
      </c>
      <c r="J3782" s="191">
        <v>40929</v>
      </c>
      <c r="K3782" s="195" t="s">
        <v>27</v>
      </c>
    </row>
    <row r="3783" spans="1:12">
      <c r="A3783" s="186" t="str">
        <f>B3783&amp;"_"&amp;COUNTIF($B$2:B3783,B3783)</f>
        <v>4133_1</v>
      </c>
      <c r="B3783" s="195">
        <v>4133</v>
      </c>
      <c r="C3783" s="195">
        <v>1</v>
      </c>
      <c r="D3783" s="195">
        <v>540039948</v>
      </c>
      <c r="F3783" s="189">
        <v>60</v>
      </c>
      <c r="G3783" s="197" t="s">
        <v>57</v>
      </c>
      <c r="H3783" s="195">
        <v>1</v>
      </c>
      <c r="J3783" s="191">
        <v>40929</v>
      </c>
      <c r="K3783" s="195" t="s">
        <v>27</v>
      </c>
    </row>
    <row r="3784" spans="1:12">
      <c r="A3784" s="186" t="str">
        <f>B3784&amp;"_"&amp;COUNTIF($B$2:B3784,B3784)</f>
        <v>4134_1</v>
      </c>
      <c r="B3784" s="195">
        <v>4134</v>
      </c>
      <c r="F3784" s="189">
        <v>11</v>
      </c>
      <c r="G3784" s="197" t="s">
        <v>359</v>
      </c>
      <c r="I3784" s="200"/>
    </row>
    <row r="3785" spans="1:12">
      <c r="A3785" s="186" t="str">
        <f>B3785&amp;"_"&amp;COUNTIF($B$2:B3785,B3785)</f>
        <v>4134_2</v>
      </c>
      <c r="B3785" s="195">
        <v>4134</v>
      </c>
      <c r="C3785" s="195">
        <v>7</v>
      </c>
      <c r="F3785" s="189">
        <v>1</v>
      </c>
      <c r="G3785" s="197" t="s">
        <v>358</v>
      </c>
      <c r="H3785" s="195">
        <v>1</v>
      </c>
      <c r="I3785" s="200"/>
      <c r="J3785" s="191">
        <v>40960</v>
      </c>
      <c r="K3785" s="195" t="s">
        <v>33</v>
      </c>
      <c r="L3785" s="195" t="s">
        <v>74</v>
      </c>
    </row>
    <row r="3786" spans="1:12">
      <c r="A3786" s="186" t="str">
        <f>B3786&amp;"_"&amp;COUNTIF($B$2:B3786,B3786)</f>
        <v>4135_1</v>
      </c>
      <c r="B3786" s="195">
        <v>4135</v>
      </c>
      <c r="C3786" s="195">
        <v>3</v>
      </c>
      <c r="D3786" s="195" t="s">
        <v>1599</v>
      </c>
      <c r="E3786" s="195" t="s">
        <v>71</v>
      </c>
      <c r="F3786" s="189">
        <v>300</v>
      </c>
      <c r="G3786" s="197" t="s">
        <v>72</v>
      </c>
      <c r="H3786" s="195">
        <v>1</v>
      </c>
      <c r="I3786" s="195">
        <v>2400</v>
      </c>
      <c r="J3786" s="191">
        <v>40961</v>
      </c>
      <c r="K3786" s="195" t="s">
        <v>33</v>
      </c>
      <c r="L3786" s="195" t="s">
        <v>74</v>
      </c>
    </row>
    <row r="3787" spans="1:12">
      <c r="A3787" s="186" t="str">
        <f>B3787&amp;"_"&amp;COUNTIF($B$2:B3787,B3787)</f>
        <v>4136_1</v>
      </c>
      <c r="B3787" s="195">
        <v>4136</v>
      </c>
      <c r="E3787" s="195" t="s">
        <v>1600</v>
      </c>
      <c r="F3787" s="189">
        <v>100</v>
      </c>
      <c r="G3787" s="197" t="s">
        <v>1601</v>
      </c>
    </row>
    <row r="3788" spans="1:12">
      <c r="A3788" s="186" t="str">
        <f>B3788&amp;"_"&amp;COUNTIF($B$2:B3788,B3788)</f>
        <v>4136_2</v>
      </c>
      <c r="B3788" s="195">
        <v>4136</v>
      </c>
      <c r="C3788" s="195">
        <v>3</v>
      </c>
      <c r="D3788" s="195" t="s">
        <v>1602</v>
      </c>
      <c r="E3788" s="195" t="s">
        <v>71</v>
      </c>
      <c r="F3788" s="189">
        <v>300</v>
      </c>
      <c r="G3788" s="197" t="s">
        <v>72</v>
      </c>
      <c r="H3788" s="195">
        <v>2</v>
      </c>
      <c r="I3788" s="195">
        <v>2550</v>
      </c>
      <c r="J3788" s="191">
        <v>40961</v>
      </c>
      <c r="K3788" s="195" t="s">
        <v>33</v>
      </c>
      <c r="L3788" s="195" t="s">
        <v>74</v>
      </c>
    </row>
    <row r="3789" spans="1:12">
      <c r="A3789" s="186" t="str">
        <f>B3789&amp;"_"&amp;COUNTIF($B$2:B3789,B3789)</f>
        <v>4137_1</v>
      </c>
      <c r="B3789" s="195">
        <v>4137</v>
      </c>
      <c r="E3789" s="195">
        <v>32999</v>
      </c>
      <c r="F3789" s="189">
        <v>10</v>
      </c>
      <c r="G3789" s="197" t="s">
        <v>579</v>
      </c>
    </row>
    <row r="3790" spans="1:12">
      <c r="A3790" s="186" t="str">
        <f>B3790&amp;"_"&amp;COUNTIF($B$2:B3790,B3790)</f>
        <v>4137_2</v>
      </c>
      <c r="B3790" s="195">
        <v>4137</v>
      </c>
      <c r="C3790" s="195">
        <v>4</v>
      </c>
      <c r="D3790" s="195">
        <v>4500215056</v>
      </c>
      <c r="E3790" s="195">
        <v>33990</v>
      </c>
      <c r="F3790" s="189">
        <v>10</v>
      </c>
      <c r="G3790" s="197" t="s">
        <v>580</v>
      </c>
      <c r="H3790" s="195">
        <v>5</v>
      </c>
      <c r="I3790" s="195">
        <v>12500</v>
      </c>
      <c r="J3790" s="191">
        <v>40961</v>
      </c>
      <c r="K3790" s="195" t="s">
        <v>564</v>
      </c>
      <c r="L3790" s="195" t="s">
        <v>74</v>
      </c>
    </row>
    <row r="3791" spans="1:12">
      <c r="A3791" s="186" t="str">
        <f>B3791&amp;"_"&amp;COUNTIF($B$2:B3791,B3791)</f>
        <v>4138_1</v>
      </c>
      <c r="B3791" s="195">
        <v>4138</v>
      </c>
      <c r="G3791" s="197" t="s">
        <v>1603</v>
      </c>
    </row>
    <row r="3792" spans="1:12">
      <c r="A3792" s="186" t="str">
        <f>B3792&amp;"_"&amp;COUNTIF($B$2:B3792,B3792)</f>
        <v>4138_2</v>
      </c>
      <c r="B3792" s="195">
        <v>4138</v>
      </c>
      <c r="C3792" s="195">
        <v>9</v>
      </c>
      <c r="D3792" s="195" t="s">
        <v>1604</v>
      </c>
      <c r="F3792" s="189">
        <v>28</v>
      </c>
      <c r="G3792" s="197" t="s">
        <v>1605</v>
      </c>
      <c r="H3792" s="195">
        <v>1</v>
      </c>
      <c r="I3792" s="195">
        <v>4300</v>
      </c>
      <c r="J3792" s="191">
        <v>40962</v>
      </c>
      <c r="K3792" s="186" t="s">
        <v>1606</v>
      </c>
      <c r="L3792" s="195" t="s">
        <v>74</v>
      </c>
    </row>
    <row r="3793" spans="1:12">
      <c r="A3793" s="186" t="str">
        <f>B3793&amp;"_"&amp;COUNTIF($B$2:B3793,B3793)</f>
        <v>4139_1</v>
      </c>
      <c r="B3793" s="195">
        <v>4139</v>
      </c>
      <c r="E3793" s="195">
        <v>32999</v>
      </c>
      <c r="F3793" s="189">
        <v>10</v>
      </c>
      <c r="G3793" s="197" t="s">
        <v>579</v>
      </c>
    </row>
    <row r="3794" spans="1:12">
      <c r="A3794" s="186" t="str">
        <f>B3794&amp;"_"&amp;COUNTIF($B$2:B3794,B3794)</f>
        <v>4139_2</v>
      </c>
      <c r="B3794" s="195">
        <v>4139</v>
      </c>
      <c r="C3794" s="195">
        <v>4</v>
      </c>
      <c r="D3794" s="195">
        <v>4500215056</v>
      </c>
      <c r="E3794" s="195">
        <v>33990</v>
      </c>
      <c r="F3794" s="189">
        <v>10</v>
      </c>
      <c r="G3794" s="197" t="s">
        <v>580</v>
      </c>
      <c r="H3794" s="195">
        <v>5</v>
      </c>
      <c r="I3794" s="195">
        <v>12500</v>
      </c>
      <c r="J3794" s="191">
        <v>40963</v>
      </c>
      <c r="K3794" s="195" t="s">
        <v>1607</v>
      </c>
      <c r="L3794" s="195" t="s">
        <v>74</v>
      </c>
    </row>
    <row r="3795" spans="1:12">
      <c r="A3795" s="186" t="str">
        <f>B3795&amp;"_"&amp;COUNTIF($B$2:B3795,B3795)</f>
        <v>4140_1</v>
      </c>
      <c r="B3795" s="195">
        <v>4140</v>
      </c>
      <c r="F3795" s="189">
        <v>6</v>
      </c>
      <c r="G3795" s="197" t="s">
        <v>359</v>
      </c>
      <c r="I3795" s="200"/>
    </row>
    <row r="3796" spans="1:12">
      <c r="A3796" s="186" t="str">
        <f>B3796&amp;"_"&amp;COUNTIF($B$2:B3796,B3796)</f>
        <v>4140_2</v>
      </c>
      <c r="B3796" s="195">
        <v>4140</v>
      </c>
      <c r="C3796" s="195">
        <v>7</v>
      </c>
      <c r="F3796" s="189">
        <v>3</v>
      </c>
      <c r="G3796" s="197" t="s">
        <v>358</v>
      </c>
      <c r="H3796" s="195">
        <v>1</v>
      </c>
      <c r="I3796" s="200"/>
      <c r="J3796" s="191">
        <v>40962</v>
      </c>
      <c r="K3796" s="195" t="s">
        <v>33</v>
      </c>
      <c r="L3796" s="195" t="s">
        <v>74</v>
      </c>
    </row>
    <row r="3797" spans="1:12">
      <c r="A3797" s="186" t="str">
        <f>B3797&amp;"_"&amp;COUNTIF($B$2:B3797,B3797)</f>
        <v>4141_1</v>
      </c>
      <c r="B3797" s="195">
        <v>4141</v>
      </c>
      <c r="C3797" s="195">
        <v>1</v>
      </c>
      <c r="D3797" s="195" t="s">
        <v>1282</v>
      </c>
      <c r="F3797" s="189">
        <v>2</v>
      </c>
      <c r="G3797" s="197" t="s">
        <v>59</v>
      </c>
      <c r="H3797" s="195">
        <v>2</v>
      </c>
      <c r="J3797" s="191">
        <v>40967</v>
      </c>
      <c r="K3797" s="195" t="s">
        <v>27</v>
      </c>
    </row>
    <row r="3798" spans="1:12">
      <c r="A3798" s="186" t="str">
        <f>B3798&amp;"_"&amp;COUNTIF($B$2:B3798,B3798)</f>
        <v>4142_1</v>
      </c>
      <c r="B3798" s="195">
        <v>4142</v>
      </c>
      <c r="F3798" s="189">
        <v>11</v>
      </c>
      <c r="G3798" s="197" t="s">
        <v>359</v>
      </c>
      <c r="I3798" s="200"/>
    </row>
    <row r="3799" spans="1:12">
      <c r="A3799" s="186" t="str">
        <f>B3799&amp;"_"&amp;COUNTIF($B$2:B3799,B3799)</f>
        <v>4142_2</v>
      </c>
      <c r="B3799" s="195">
        <v>4142</v>
      </c>
      <c r="C3799" s="195">
        <v>7</v>
      </c>
      <c r="F3799" s="189">
        <v>1</v>
      </c>
      <c r="G3799" s="197" t="s">
        <v>358</v>
      </c>
      <c r="H3799" s="195">
        <v>1</v>
      </c>
      <c r="I3799" s="200"/>
      <c r="J3799" s="191">
        <v>40967</v>
      </c>
      <c r="K3799" s="195" t="s">
        <v>33</v>
      </c>
      <c r="L3799" s="195" t="s">
        <v>74</v>
      </c>
    </row>
    <row r="3800" spans="1:12">
      <c r="A3800" s="186" t="str">
        <f>B3800&amp;"_"&amp;COUNTIF($B$2:B3800,B3800)</f>
        <v>4143_1</v>
      </c>
      <c r="B3800" s="195">
        <v>4143</v>
      </c>
      <c r="E3800" s="195">
        <v>4</v>
      </c>
      <c r="F3800" s="189">
        <v>60</v>
      </c>
      <c r="G3800" s="197" t="s">
        <v>1580</v>
      </c>
    </row>
    <row r="3801" spans="1:12">
      <c r="A3801" s="186" t="str">
        <f>B3801&amp;"_"&amp;COUNTIF($B$2:B3801,B3801)</f>
        <v>4143_2</v>
      </c>
      <c r="B3801" s="195">
        <v>4143</v>
      </c>
      <c r="C3801" s="195">
        <v>49</v>
      </c>
      <c r="D3801" s="195" t="s">
        <v>1313</v>
      </c>
      <c r="E3801" s="195">
        <v>5</v>
      </c>
      <c r="F3801" s="189">
        <v>30</v>
      </c>
      <c r="G3801" s="197" t="s">
        <v>1501</v>
      </c>
      <c r="H3801" s="195">
        <v>2</v>
      </c>
      <c r="J3801" s="191">
        <v>40968</v>
      </c>
      <c r="K3801" s="195" t="s">
        <v>27</v>
      </c>
    </row>
    <row r="3802" spans="1:12">
      <c r="A3802" s="186" t="str">
        <f>B3802&amp;"_"&amp;COUNTIF($B$2:B3802,B3802)</f>
        <v>4144_1</v>
      </c>
      <c r="B3802" s="195">
        <v>4144</v>
      </c>
      <c r="C3802" s="195">
        <v>1</v>
      </c>
      <c r="D3802" s="195" t="s">
        <v>1608</v>
      </c>
      <c r="E3802" s="187" t="s">
        <v>62</v>
      </c>
      <c r="F3802" s="189">
        <v>164</v>
      </c>
      <c r="G3802" s="190" t="s">
        <v>63</v>
      </c>
      <c r="H3802" s="195">
        <v>1</v>
      </c>
      <c r="J3802" s="191">
        <v>40968</v>
      </c>
      <c r="K3802" s="195" t="s">
        <v>27</v>
      </c>
    </row>
    <row r="3803" spans="1:12">
      <c r="A3803" s="186" t="str">
        <f>B3803&amp;"_"&amp;COUNTIF($B$2:B3803,B3803)</f>
        <v>4145_1</v>
      </c>
      <c r="B3803" s="195">
        <v>4145</v>
      </c>
      <c r="F3803" s="189">
        <v>25</v>
      </c>
      <c r="G3803" s="197" t="s">
        <v>866</v>
      </c>
    </row>
    <row r="3804" spans="1:12">
      <c r="A3804" s="186" t="str">
        <f>B3804&amp;"_"&amp;COUNTIF($B$2:B3804,B3804)</f>
        <v>4145_2</v>
      </c>
      <c r="B3804" s="195">
        <v>4145</v>
      </c>
      <c r="C3804" s="195">
        <v>26</v>
      </c>
      <c r="D3804" s="195" t="s">
        <v>863</v>
      </c>
      <c r="F3804" s="189">
        <v>32</v>
      </c>
      <c r="G3804" s="197" t="s">
        <v>867</v>
      </c>
      <c r="J3804" s="191">
        <v>40968</v>
      </c>
      <c r="K3804" s="195" t="s">
        <v>27</v>
      </c>
    </row>
    <row r="3805" spans="1:12">
      <c r="A3805" s="186" t="str">
        <f>B3805&amp;"_"&amp;COUNTIF($B$2:B3805,B3805)</f>
        <v>4146_1</v>
      </c>
      <c r="B3805" s="195">
        <v>4146</v>
      </c>
      <c r="C3805" s="195">
        <v>26</v>
      </c>
      <c r="D3805" s="195">
        <v>17854</v>
      </c>
      <c r="F3805" s="189">
        <v>1</v>
      </c>
      <c r="G3805" s="197" t="s">
        <v>1609</v>
      </c>
      <c r="J3805" s="191">
        <v>40968</v>
      </c>
      <c r="K3805" s="195" t="s">
        <v>27</v>
      </c>
    </row>
    <row r="3806" spans="1:12">
      <c r="A3806" s="186" t="str">
        <f>B3806&amp;"_"&amp;COUNTIF($B$2:B3806,B3806)</f>
        <v>4147_1</v>
      </c>
      <c r="B3806" s="195">
        <v>4147</v>
      </c>
      <c r="C3806" s="195">
        <v>5</v>
      </c>
      <c r="D3806" s="195" t="s">
        <v>1610</v>
      </c>
      <c r="E3806" s="195">
        <v>500032755</v>
      </c>
      <c r="F3806" s="189">
        <v>6</v>
      </c>
      <c r="G3806" s="197" t="s">
        <v>1070</v>
      </c>
      <c r="H3806" s="195">
        <v>2</v>
      </c>
      <c r="I3806" s="200">
        <v>4500</v>
      </c>
      <c r="J3806" s="191" t="s">
        <v>1611</v>
      </c>
      <c r="K3806" s="195" t="s">
        <v>845</v>
      </c>
      <c r="L3806" s="195" t="s">
        <v>74</v>
      </c>
    </row>
    <row r="3807" spans="1:12">
      <c r="A3807" s="186" t="str">
        <f>B3807&amp;"_"&amp;COUNTIF($B$2:B3807,B3807)</f>
        <v>4148_1</v>
      </c>
      <c r="B3807" s="195">
        <v>4148</v>
      </c>
      <c r="C3807" s="195">
        <v>39</v>
      </c>
      <c r="D3807" s="195" t="s">
        <v>1612</v>
      </c>
      <c r="F3807" s="189">
        <v>1</v>
      </c>
      <c r="G3807" s="197" t="s">
        <v>1613</v>
      </c>
      <c r="H3807" s="195">
        <v>1</v>
      </c>
      <c r="J3807" s="191">
        <v>40973</v>
      </c>
      <c r="K3807" s="195" t="s">
        <v>27</v>
      </c>
    </row>
    <row r="3808" spans="1:12">
      <c r="A3808" s="186" t="str">
        <f>B3808&amp;"_"&amp;COUNTIF($B$2:B3808,B3808)</f>
        <v>4149_1</v>
      </c>
      <c r="B3808" s="195">
        <v>4149</v>
      </c>
      <c r="C3808" s="195">
        <v>3</v>
      </c>
      <c r="D3808" s="195" t="s">
        <v>1614</v>
      </c>
      <c r="E3808" s="195" t="s">
        <v>71</v>
      </c>
      <c r="F3808" s="189">
        <v>300</v>
      </c>
      <c r="G3808" s="197" t="s">
        <v>72</v>
      </c>
      <c r="H3808" s="195">
        <v>1</v>
      </c>
      <c r="I3808" s="195">
        <v>2400</v>
      </c>
      <c r="J3808" s="191">
        <v>40974</v>
      </c>
      <c r="K3808" s="195" t="s">
        <v>33</v>
      </c>
      <c r="L3808" s="195" t="s">
        <v>74</v>
      </c>
    </row>
    <row r="3809" spans="1:12">
      <c r="A3809" s="186" t="str">
        <f>B3809&amp;"_"&amp;COUNTIF($B$2:B3809,B3809)</f>
        <v>4150_1</v>
      </c>
      <c r="B3809" s="195">
        <v>4150</v>
      </c>
      <c r="E3809" s="187" t="s">
        <v>64</v>
      </c>
      <c r="F3809" s="189">
        <v>96</v>
      </c>
      <c r="G3809" s="190" t="s">
        <v>65</v>
      </c>
      <c r="K3809" s="195" t="s">
        <v>27</v>
      </c>
    </row>
    <row r="3810" spans="1:12">
      <c r="A3810" s="186" t="str">
        <f>B3810&amp;"_"&amp;COUNTIF($B$2:B3810,B3810)</f>
        <v>4150_2</v>
      </c>
      <c r="B3810" s="195">
        <v>4150</v>
      </c>
      <c r="E3810" s="187" t="s">
        <v>62</v>
      </c>
      <c r="F3810" s="189">
        <v>164</v>
      </c>
      <c r="G3810" s="190" t="s">
        <v>63</v>
      </c>
    </row>
    <row r="3811" spans="1:12">
      <c r="A3811" s="186" t="str">
        <f>B3811&amp;"_"&amp;COUNTIF($B$2:B3811,B3811)</f>
        <v>4150_3</v>
      </c>
      <c r="B3811" s="195">
        <v>4150</v>
      </c>
      <c r="C3811" s="195">
        <v>1</v>
      </c>
      <c r="D3811" s="195" t="s">
        <v>1608</v>
      </c>
      <c r="E3811" s="187" t="s">
        <v>67</v>
      </c>
      <c r="F3811" s="189">
        <v>48</v>
      </c>
      <c r="G3811" s="190" t="s">
        <v>68</v>
      </c>
      <c r="H3811" s="195">
        <v>4</v>
      </c>
      <c r="J3811" s="191">
        <v>40974</v>
      </c>
      <c r="K3811" s="195" t="s">
        <v>27</v>
      </c>
    </row>
    <row r="3812" spans="1:12">
      <c r="A3812" s="186" t="str">
        <f>B3812&amp;"_"&amp;COUNTIF($B$2:B3812,B3812)</f>
        <v>4151_1</v>
      </c>
      <c r="B3812" s="195">
        <v>4151</v>
      </c>
      <c r="E3812" s="187" t="s">
        <v>19</v>
      </c>
      <c r="F3812" s="189">
        <v>2</v>
      </c>
      <c r="G3812" s="190" t="s">
        <v>941</v>
      </c>
    </row>
    <row r="3813" spans="1:12">
      <c r="A3813" s="186" t="str">
        <f>B3813&amp;"_"&amp;COUNTIF($B$2:B3813,B3813)</f>
        <v>4151_2</v>
      </c>
      <c r="B3813" s="195">
        <v>4151</v>
      </c>
      <c r="C3813" s="195">
        <v>1</v>
      </c>
      <c r="D3813" s="195">
        <v>540038980</v>
      </c>
      <c r="E3813" s="187" t="s">
        <v>22</v>
      </c>
      <c r="F3813" s="189">
        <v>2</v>
      </c>
      <c r="G3813" s="190" t="s">
        <v>942</v>
      </c>
      <c r="H3813" s="195">
        <v>1</v>
      </c>
      <c r="J3813" s="191">
        <v>40974</v>
      </c>
      <c r="K3813" s="195" t="s">
        <v>27</v>
      </c>
    </row>
    <row r="3814" spans="1:12">
      <c r="A3814" s="186" t="str">
        <f>B3814&amp;"_"&amp;COUNTIF($B$2:B3814,B3814)</f>
        <v>4152_1</v>
      </c>
      <c r="B3814" s="195">
        <v>4152</v>
      </c>
      <c r="E3814" s="187" t="s">
        <v>39</v>
      </c>
      <c r="F3814" s="189">
        <v>4</v>
      </c>
      <c r="G3814" s="190" t="s">
        <v>939</v>
      </c>
    </row>
    <row r="3815" spans="1:12">
      <c r="A3815" s="186" t="str">
        <f>B3815&amp;"_"&amp;COUNTIF($B$2:B3815,B3815)</f>
        <v>4152_2</v>
      </c>
      <c r="B3815" s="195">
        <v>4152</v>
      </c>
      <c r="C3815" s="195">
        <v>1</v>
      </c>
      <c r="D3815" s="195">
        <v>540040255</v>
      </c>
      <c r="E3815" s="187" t="s">
        <v>41</v>
      </c>
      <c r="F3815" s="189">
        <v>4</v>
      </c>
      <c r="G3815" s="190" t="s">
        <v>940</v>
      </c>
      <c r="H3815" s="195">
        <v>2</v>
      </c>
      <c r="J3815" s="191">
        <v>40974</v>
      </c>
      <c r="K3815" s="195" t="s">
        <v>27</v>
      </c>
    </row>
    <row r="3816" spans="1:12">
      <c r="A3816" s="186" t="str">
        <f>B3816&amp;"_"&amp;COUNTIF($B$2:B3816,B3816)</f>
        <v>4153_1</v>
      </c>
      <c r="B3816" s="195">
        <v>4153</v>
      </c>
      <c r="F3816" s="189">
        <v>11</v>
      </c>
      <c r="G3816" s="197" t="s">
        <v>359</v>
      </c>
      <c r="I3816" s="200"/>
    </row>
    <row r="3817" spans="1:12">
      <c r="A3817" s="186" t="str">
        <f>B3817&amp;"_"&amp;COUNTIF($B$2:B3817,B3817)</f>
        <v>4153_2</v>
      </c>
      <c r="B3817" s="195">
        <v>4153</v>
      </c>
      <c r="C3817" s="195">
        <v>7</v>
      </c>
      <c r="F3817" s="189">
        <v>1</v>
      </c>
      <c r="G3817" s="197" t="s">
        <v>358</v>
      </c>
      <c r="H3817" s="195">
        <v>1</v>
      </c>
      <c r="I3817" s="200"/>
      <c r="J3817" s="191">
        <v>40975</v>
      </c>
      <c r="K3817" s="195" t="s">
        <v>33</v>
      </c>
      <c r="L3817" s="195" t="s">
        <v>74</v>
      </c>
    </row>
    <row r="3818" spans="1:12">
      <c r="A3818" s="186" t="str">
        <f>B3818&amp;"_"&amp;COUNTIF($B$2:B3818,B3818)</f>
        <v>4154_1</v>
      </c>
      <c r="B3818" s="195">
        <v>4154</v>
      </c>
      <c r="C3818" s="195">
        <v>39</v>
      </c>
      <c r="D3818" s="195" t="s">
        <v>1615</v>
      </c>
      <c r="F3818" s="189">
        <v>1</v>
      </c>
      <c r="G3818" s="197" t="s">
        <v>1616</v>
      </c>
      <c r="H3818" s="195">
        <v>1</v>
      </c>
      <c r="J3818" s="191">
        <v>40977</v>
      </c>
      <c r="K3818" s="195" t="s">
        <v>27</v>
      </c>
    </row>
    <row r="3819" spans="1:12">
      <c r="A3819" s="186" t="str">
        <f>B3819&amp;"_"&amp;COUNTIF($B$2:B3819,B3819)</f>
        <v>4155_1</v>
      </c>
      <c r="B3819" s="195">
        <v>4155</v>
      </c>
      <c r="C3819" s="195">
        <v>1</v>
      </c>
      <c r="D3819" s="195" t="s">
        <v>1282</v>
      </c>
      <c r="F3819" s="189">
        <v>2</v>
      </c>
      <c r="G3819" s="197" t="s">
        <v>59</v>
      </c>
      <c r="H3819" s="195">
        <v>2</v>
      </c>
      <c r="J3819" s="191">
        <v>40977</v>
      </c>
      <c r="K3819" s="195" t="s">
        <v>27</v>
      </c>
    </row>
    <row r="3820" spans="1:12">
      <c r="A3820" s="186" t="str">
        <f>B3820&amp;"_"&amp;COUNTIF($B$2:B3820,B3820)</f>
        <v>4156_1</v>
      </c>
      <c r="B3820" s="195">
        <v>4156</v>
      </c>
      <c r="C3820" s="195">
        <v>1</v>
      </c>
      <c r="D3820" s="195" t="s">
        <v>1608</v>
      </c>
      <c r="E3820" s="187" t="s">
        <v>64</v>
      </c>
      <c r="F3820" s="189">
        <v>48</v>
      </c>
      <c r="G3820" s="190" t="s">
        <v>65</v>
      </c>
      <c r="H3820" s="195">
        <v>1</v>
      </c>
      <c r="J3820" s="191">
        <v>40977</v>
      </c>
      <c r="K3820" s="195" t="s">
        <v>27</v>
      </c>
    </row>
    <row r="3821" spans="1:12">
      <c r="A3821" s="186" t="str">
        <f>B3821&amp;"_"&amp;COUNTIF($B$2:B3821,B3821)</f>
        <v>4157_1</v>
      </c>
      <c r="B3821" s="195">
        <v>4157</v>
      </c>
      <c r="F3821" s="189">
        <v>9</v>
      </c>
      <c r="G3821" s="197" t="s">
        <v>359</v>
      </c>
      <c r="I3821" s="200"/>
    </row>
    <row r="3822" spans="1:12">
      <c r="A3822" s="186" t="str">
        <f>B3822&amp;"_"&amp;COUNTIF($B$2:B3822,B3822)</f>
        <v>4157_2</v>
      </c>
      <c r="B3822" s="195">
        <v>4157</v>
      </c>
      <c r="C3822" s="195">
        <v>7</v>
      </c>
      <c r="F3822" s="189">
        <v>0</v>
      </c>
      <c r="G3822" s="197" t="s">
        <v>358</v>
      </c>
      <c r="H3822" s="195">
        <v>1</v>
      </c>
      <c r="I3822" s="200"/>
      <c r="J3822" s="191">
        <v>40977</v>
      </c>
      <c r="K3822" s="195" t="s">
        <v>33</v>
      </c>
      <c r="L3822" s="195" t="s">
        <v>74</v>
      </c>
    </row>
    <row r="3823" spans="1:12">
      <c r="A3823" s="186" t="str">
        <f>B3823&amp;"_"&amp;COUNTIF($B$2:B3823,B3823)</f>
        <v>4158_1</v>
      </c>
      <c r="B3823" s="195">
        <v>4158</v>
      </c>
      <c r="C3823" s="195">
        <v>39</v>
      </c>
      <c r="D3823" s="195" t="s">
        <v>1617</v>
      </c>
      <c r="F3823" s="189">
        <v>1</v>
      </c>
      <c r="G3823" s="197" t="s">
        <v>1618</v>
      </c>
      <c r="H3823" s="195">
        <v>1</v>
      </c>
      <c r="J3823" s="191">
        <v>40980</v>
      </c>
      <c r="K3823" s="195" t="s">
        <v>27</v>
      </c>
    </row>
    <row r="3824" spans="1:12">
      <c r="A3824" s="186" t="str">
        <f>B3824&amp;"_"&amp;COUNTIF($B$2:B3824,B3824)</f>
        <v>4159_1</v>
      </c>
      <c r="B3824" s="195">
        <v>4159</v>
      </c>
      <c r="C3824" s="195">
        <v>5</v>
      </c>
      <c r="D3824" s="195" t="s">
        <v>1619</v>
      </c>
      <c r="E3824" s="195">
        <v>500032754</v>
      </c>
      <c r="F3824" s="189">
        <v>13</v>
      </c>
      <c r="G3824" s="197" t="s">
        <v>841</v>
      </c>
      <c r="H3824" s="195">
        <v>5</v>
      </c>
      <c r="I3824" s="200">
        <v>13650</v>
      </c>
      <c r="J3824" s="191" t="s">
        <v>1620</v>
      </c>
      <c r="K3824" s="195" t="s">
        <v>845</v>
      </c>
      <c r="L3824" s="195" t="s">
        <v>74</v>
      </c>
    </row>
    <row r="3825" spans="1:11">
      <c r="A3825" s="186" t="str">
        <f>B3825&amp;"_"&amp;COUNTIF($B$2:B3825,B3825)</f>
        <v>4160_1</v>
      </c>
      <c r="B3825" s="195">
        <v>4160</v>
      </c>
      <c r="F3825" s="189">
        <v>1</v>
      </c>
      <c r="G3825" s="197" t="s">
        <v>824</v>
      </c>
    </row>
    <row r="3826" spans="1:11">
      <c r="A3826" s="186" t="str">
        <f>B3826&amp;"_"&amp;COUNTIF($B$2:B3826,B3826)</f>
        <v>4160_2</v>
      </c>
      <c r="B3826" s="195">
        <v>4160</v>
      </c>
      <c r="F3826" s="189">
        <v>1</v>
      </c>
      <c r="G3826" s="197" t="s">
        <v>825</v>
      </c>
    </row>
    <row r="3827" spans="1:11">
      <c r="A3827" s="186" t="str">
        <f>B3827&amp;"_"&amp;COUNTIF($B$2:B3827,B3827)</f>
        <v>4160_3</v>
      </c>
      <c r="B3827" s="195">
        <v>4160</v>
      </c>
      <c r="F3827" s="189">
        <v>1</v>
      </c>
      <c r="G3827" s="197" t="s">
        <v>826</v>
      </c>
    </row>
    <row r="3828" spans="1:11">
      <c r="A3828" s="186" t="str">
        <f>B3828&amp;"_"&amp;COUNTIF($B$2:B3828,B3828)</f>
        <v>4160_4</v>
      </c>
      <c r="B3828" s="195">
        <v>4160</v>
      </c>
      <c r="F3828" s="189">
        <v>4</v>
      </c>
      <c r="G3828" s="197" t="s">
        <v>827</v>
      </c>
    </row>
    <row r="3829" spans="1:11">
      <c r="A3829" s="186" t="str">
        <f>B3829&amp;"_"&amp;COUNTIF($B$2:B3829,B3829)</f>
        <v>4160_5</v>
      </c>
      <c r="B3829" s="195">
        <v>4160</v>
      </c>
      <c r="C3829" s="195">
        <v>18</v>
      </c>
      <c r="D3829" s="195" t="s">
        <v>1621</v>
      </c>
      <c r="F3829" s="189">
        <v>1</v>
      </c>
      <c r="G3829" s="197" t="s">
        <v>828</v>
      </c>
      <c r="J3829" s="191">
        <v>40977</v>
      </c>
      <c r="K3829" s="195" t="s">
        <v>27</v>
      </c>
    </row>
    <row r="3830" spans="1:11">
      <c r="A3830" s="186" t="str">
        <f>B3830&amp;"_"&amp;COUNTIF($B$2:B3830,B3830)</f>
        <v>4161_1</v>
      </c>
      <c r="B3830" s="195">
        <v>4161</v>
      </c>
      <c r="F3830" s="189">
        <v>20</v>
      </c>
      <c r="G3830" s="197" t="s">
        <v>854</v>
      </c>
    </row>
    <row r="3831" spans="1:11">
      <c r="A3831" s="186" t="str">
        <f>B3831&amp;"_"&amp;COUNTIF($B$2:B3831,B3831)</f>
        <v>4161_2</v>
      </c>
      <c r="B3831" s="195">
        <v>4161</v>
      </c>
      <c r="F3831" s="189">
        <v>26</v>
      </c>
      <c r="G3831" s="197" t="s">
        <v>855</v>
      </c>
    </row>
    <row r="3832" spans="1:11">
      <c r="A3832" s="186" t="str">
        <f>B3832&amp;"_"&amp;COUNTIF($B$2:B3832,B3832)</f>
        <v>4161_3</v>
      </c>
      <c r="B3832" s="195">
        <v>4161</v>
      </c>
      <c r="F3832" s="189">
        <v>7</v>
      </c>
      <c r="G3832" s="197" t="s">
        <v>995</v>
      </c>
    </row>
    <row r="3833" spans="1:11">
      <c r="A3833" s="186" t="str">
        <f>B3833&amp;"_"&amp;COUNTIF($B$2:B3833,B3833)</f>
        <v>4161_4</v>
      </c>
      <c r="B3833" s="195">
        <v>4161</v>
      </c>
      <c r="F3833" s="189">
        <v>200</v>
      </c>
      <c r="G3833" s="197" t="s">
        <v>856</v>
      </c>
    </row>
    <row r="3834" spans="1:11">
      <c r="A3834" s="186" t="str">
        <f>B3834&amp;"_"&amp;COUNTIF($B$2:B3834,B3834)</f>
        <v>4161_5</v>
      </c>
      <c r="B3834" s="195">
        <v>4161</v>
      </c>
      <c r="F3834" s="189">
        <v>216</v>
      </c>
      <c r="G3834" s="197" t="s">
        <v>829</v>
      </c>
    </row>
    <row r="3835" spans="1:11">
      <c r="A3835" s="186" t="str">
        <f>B3835&amp;"_"&amp;COUNTIF($B$2:B3835,B3835)</f>
        <v>4161_6</v>
      </c>
      <c r="B3835" s="195">
        <v>4161</v>
      </c>
      <c r="F3835" s="189">
        <v>22</v>
      </c>
      <c r="G3835" s="197" t="s">
        <v>830</v>
      </c>
    </row>
    <row r="3836" spans="1:11">
      <c r="A3836" s="186" t="str">
        <f>B3836&amp;"_"&amp;COUNTIF($B$2:B3836,B3836)</f>
        <v>4161_7</v>
      </c>
      <c r="B3836" s="195">
        <v>4161</v>
      </c>
      <c r="F3836" s="189">
        <v>60</v>
      </c>
      <c r="G3836" s="197" t="s">
        <v>831</v>
      </c>
    </row>
    <row r="3837" spans="1:11">
      <c r="A3837" s="186" t="str">
        <f>B3837&amp;"_"&amp;COUNTIF($B$2:B3837,B3837)</f>
        <v>4161_8</v>
      </c>
      <c r="B3837" s="195">
        <v>4161</v>
      </c>
      <c r="F3837" s="189">
        <v>145</v>
      </c>
      <c r="G3837" s="197" t="s">
        <v>832</v>
      </c>
    </row>
    <row r="3838" spans="1:11">
      <c r="A3838" s="186" t="str">
        <f>B3838&amp;"_"&amp;COUNTIF($B$2:B3838,B3838)</f>
        <v>4161_9</v>
      </c>
      <c r="B3838" s="195">
        <v>4161</v>
      </c>
      <c r="F3838" s="189">
        <v>50</v>
      </c>
      <c r="G3838" s="197" t="s">
        <v>833</v>
      </c>
    </row>
    <row r="3839" spans="1:11">
      <c r="A3839" s="186" t="str">
        <f>B3839&amp;"_"&amp;COUNTIF($B$2:B3839,B3839)</f>
        <v>4161_10</v>
      </c>
      <c r="B3839" s="195">
        <v>4161</v>
      </c>
      <c r="F3839" s="189">
        <v>10</v>
      </c>
      <c r="G3839" s="197" t="s">
        <v>834</v>
      </c>
    </row>
    <row r="3840" spans="1:11">
      <c r="A3840" s="186" t="str">
        <f>B3840&amp;"_"&amp;COUNTIF($B$2:B3840,B3840)</f>
        <v>4161_11</v>
      </c>
      <c r="B3840" s="195">
        <v>4161</v>
      </c>
      <c r="F3840" s="189">
        <v>80</v>
      </c>
      <c r="G3840" s="197" t="s">
        <v>835</v>
      </c>
    </row>
    <row r="3841" spans="1:12">
      <c r="A3841" s="186" t="str">
        <f>B3841&amp;"_"&amp;COUNTIF($B$2:B3841,B3841)</f>
        <v>4161_12</v>
      </c>
      <c r="B3841" s="195">
        <v>4161</v>
      </c>
      <c r="C3841" s="195">
        <v>18</v>
      </c>
      <c r="D3841" s="195" t="s">
        <v>1621</v>
      </c>
      <c r="F3841" s="189">
        <v>10</v>
      </c>
      <c r="G3841" s="197" t="s">
        <v>837</v>
      </c>
      <c r="J3841" s="191">
        <v>40977</v>
      </c>
      <c r="K3841" s="195" t="s">
        <v>27</v>
      </c>
    </row>
    <row r="3842" spans="1:12">
      <c r="A3842" s="186" t="str">
        <f>B3842&amp;"_"&amp;COUNTIF($B$2:B3842,B3842)</f>
        <v>4162_1</v>
      </c>
      <c r="B3842" s="195">
        <v>4162</v>
      </c>
      <c r="E3842" s="195">
        <v>112145</v>
      </c>
      <c r="F3842" s="189">
        <v>20</v>
      </c>
      <c r="G3842" s="197" t="s">
        <v>888</v>
      </c>
    </row>
    <row r="3843" spans="1:12">
      <c r="A3843" s="186" t="str">
        <f>B3843&amp;"_"&amp;COUNTIF($B$2:B3843,B3843)</f>
        <v>4162_2</v>
      </c>
      <c r="B3843" s="195">
        <v>4162</v>
      </c>
      <c r="C3843" s="195">
        <v>4</v>
      </c>
      <c r="D3843" s="195">
        <v>4500216178</v>
      </c>
      <c r="E3843" s="195">
        <v>112146</v>
      </c>
      <c r="F3843" s="189">
        <v>20</v>
      </c>
      <c r="G3843" s="197" t="s">
        <v>886</v>
      </c>
      <c r="H3843" s="195">
        <v>10</v>
      </c>
      <c r="I3843" s="200">
        <v>35000</v>
      </c>
      <c r="J3843" s="191">
        <v>40982</v>
      </c>
      <c r="K3843" s="195" t="s">
        <v>1607</v>
      </c>
      <c r="L3843" s="195" t="s">
        <v>74</v>
      </c>
    </row>
    <row r="3844" spans="1:12">
      <c r="A3844" s="186" t="str">
        <f>B3844&amp;"_"&amp;COUNTIF($B$2:B3844,B3844)</f>
        <v>4163_1</v>
      </c>
      <c r="B3844" s="195">
        <v>4163</v>
      </c>
      <c r="C3844" s="195">
        <v>6</v>
      </c>
      <c r="D3844" s="195">
        <v>340093624</v>
      </c>
      <c r="F3844" s="189">
        <v>1</v>
      </c>
      <c r="G3844" s="197" t="s">
        <v>1622</v>
      </c>
      <c r="H3844" s="195">
        <v>1</v>
      </c>
      <c r="J3844" s="191">
        <v>40981</v>
      </c>
      <c r="K3844" s="195" t="s">
        <v>27</v>
      </c>
    </row>
    <row r="3845" spans="1:12">
      <c r="A3845" s="186" t="str">
        <f>B3845&amp;"_"&amp;COUNTIF($B$2:B3845,B3845)</f>
        <v>4164_1</v>
      </c>
      <c r="B3845" s="195">
        <v>4164</v>
      </c>
      <c r="E3845" s="187" t="s">
        <v>64</v>
      </c>
      <c r="F3845" s="189">
        <v>48</v>
      </c>
      <c r="G3845" s="190" t="s">
        <v>65</v>
      </c>
    </row>
    <row r="3846" spans="1:12">
      <c r="A3846" s="186" t="str">
        <f>B3846&amp;"_"&amp;COUNTIF($B$2:B3846,B3846)</f>
        <v>4164_2</v>
      </c>
      <c r="B3846" s="195">
        <v>4164</v>
      </c>
      <c r="C3846" s="195">
        <v>1</v>
      </c>
      <c r="D3846" s="195" t="s">
        <v>1608</v>
      </c>
      <c r="E3846" s="187" t="s">
        <v>62</v>
      </c>
      <c r="F3846" s="189">
        <v>328</v>
      </c>
      <c r="G3846" s="190" t="s">
        <v>63</v>
      </c>
      <c r="H3846" s="195">
        <v>3</v>
      </c>
      <c r="J3846" s="191">
        <v>40981</v>
      </c>
      <c r="K3846" s="195" t="s">
        <v>27</v>
      </c>
    </row>
    <row r="3847" spans="1:12">
      <c r="A3847" s="186" t="str">
        <f>B3847&amp;"_"&amp;COUNTIF($B$2:B3847,B3847)</f>
        <v>4165_1</v>
      </c>
      <c r="B3847" s="195">
        <v>4165</v>
      </c>
      <c r="E3847" s="187" t="s">
        <v>39</v>
      </c>
      <c r="F3847" s="189">
        <v>2</v>
      </c>
      <c r="G3847" s="190" t="s">
        <v>939</v>
      </c>
    </row>
    <row r="3848" spans="1:12">
      <c r="A3848" s="186" t="str">
        <f>B3848&amp;"_"&amp;COUNTIF($B$2:B3848,B3848)</f>
        <v>4165_2</v>
      </c>
      <c r="B3848" s="195">
        <v>4165</v>
      </c>
      <c r="C3848" s="195">
        <v>1</v>
      </c>
      <c r="D3848" s="195">
        <v>540040255</v>
      </c>
      <c r="E3848" s="187" t="s">
        <v>41</v>
      </c>
      <c r="F3848" s="189">
        <v>2</v>
      </c>
      <c r="G3848" s="190" t="s">
        <v>940</v>
      </c>
      <c r="H3848" s="195">
        <v>1</v>
      </c>
      <c r="J3848" s="191">
        <v>40982</v>
      </c>
      <c r="K3848" s="195" t="s">
        <v>27</v>
      </c>
    </row>
    <row r="3849" spans="1:12">
      <c r="A3849" s="186" t="str">
        <f>B3849&amp;"_"&amp;COUNTIF($B$2:B3849,B3849)</f>
        <v>4166_1</v>
      </c>
      <c r="B3849" s="195">
        <v>4166</v>
      </c>
      <c r="C3849" s="195">
        <v>39</v>
      </c>
      <c r="D3849" s="195" t="s">
        <v>1623</v>
      </c>
      <c r="F3849" s="189">
        <v>1</v>
      </c>
      <c r="G3849" s="197" t="s">
        <v>1624</v>
      </c>
      <c r="H3849" s="195">
        <v>1</v>
      </c>
      <c r="J3849" s="191">
        <v>40984</v>
      </c>
      <c r="K3849" s="195" t="s">
        <v>27</v>
      </c>
    </row>
    <row r="3850" spans="1:12">
      <c r="A3850" s="186" t="str">
        <f>B3850&amp;"_"&amp;COUNTIF($B$2:B3850,B3850)</f>
        <v>4167_1</v>
      </c>
      <c r="B3850" s="195">
        <v>4167</v>
      </c>
      <c r="C3850" s="195">
        <v>39</v>
      </c>
      <c r="D3850" s="195" t="s">
        <v>1623</v>
      </c>
      <c r="F3850" s="189">
        <v>1</v>
      </c>
      <c r="G3850" s="197" t="s">
        <v>1625</v>
      </c>
      <c r="H3850" s="195">
        <v>1</v>
      </c>
      <c r="J3850" s="191">
        <v>40987</v>
      </c>
      <c r="K3850" s="195" t="s">
        <v>27</v>
      </c>
    </row>
    <row r="3851" spans="1:12">
      <c r="A3851" s="186" t="str">
        <f>B3851&amp;"_"&amp;COUNTIF($B$2:B3851,B3851)</f>
        <v>4168_1</v>
      </c>
      <c r="B3851" s="195">
        <v>4168</v>
      </c>
      <c r="C3851" s="195">
        <v>38</v>
      </c>
      <c r="D3851" s="195" t="s">
        <v>1626</v>
      </c>
      <c r="F3851" s="189">
        <v>1</v>
      </c>
      <c r="G3851" s="197" t="s">
        <v>1032</v>
      </c>
      <c r="H3851" s="195">
        <v>1</v>
      </c>
      <c r="I3851" s="195">
        <v>6000</v>
      </c>
      <c r="J3851" s="191">
        <v>40987</v>
      </c>
      <c r="K3851" s="195" t="s">
        <v>1206</v>
      </c>
    </row>
    <row r="3852" spans="1:12">
      <c r="A3852" s="186" t="str">
        <f>B3852&amp;"_"&amp;COUNTIF($B$2:B3852,B3852)</f>
        <v>4169_1</v>
      </c>
      <c r="B3852" s="195">
        <v>4169</v>
      </c>
      <c r="C3852" s="195">
        <v>13</v>
      </c>
      <c r="D3852" s="195" t="s">
        <v>934</v>
      </c>
      <c r="F3852" s="189">
        <v>1</v>
      </c>
      <c r="G3852" s="197" t="s">
        <v>1173</v>
      </c>
      <c r="H3852" s="195">
        <v>1</v>
      </c>
      <c r="J3852" s="191">
        <v>40987</v>
      </c>
      <c r="K3852" s="195" t="s">
        <v>33</v>
      </c>
      <c r="L3852" s="195" t="s">
        <v>74</v>
      </c>
    </row>
    <row r="3853" spans="1:12">
      <c r="A3853" s="186" t="str">
        <f>B3853&amp;"_"&amp;COUNTIF($B$2:B3853,B3853)</f>
        <v>4170_1</v>
      </c>
      <c r="B3853" s="195">
        <v>4170</v>
      </c>
      <c r="C3853" s="195">
        <v>1</v>
      </c>
      <c r="D3853" s="195" t="s">
        <v>1608</v>
      </c>
      <c r="E3853" s="187" t="s">
        <v>64</v>
      </c>
      <c r="F3853" s="189">
        <v>96</v>
      </c>
      <c r="G3853" s="190" t="s">
        <v>65</v>
      </c>
      <c r="H3853" s="195">
        <v>2</v>
      </c>
      <c r="J3853" s="191">
        <v>40989</v>
      </c>
      <c r="K3853" s="195" t="s">
        <v>27</v>
      </c>
    </row>
    <row r="3854" spans="1:12">
      <c r="A3854" s="186" t="str">
        <f>B3854&amp;"_"&amp;COUNTIF($B$2:B3854,B3854)</f>
        <v>4171_1</v>
      </c>
      <c r="B3854" s="195">
        <v>4171</v>
      </c>
      <c r="C3854" s="195">
        <v>1</v>
      </c>
      <c r="D3854" s="195" t="s">
        <v>1282</v>
      </c>
      <c r="F3854" s="189">
        <v>2</v>
      </c>
      <c r="G3854" s="197" t="s">
        <v>59</v>
      </c>
      <c r="H3854" s="195">
        <v>2</v>
      </c>
      <c r="J3854" s="191">
        <v>40989</v>
      </c>
      <c r="K3854" s="195" t="s">
        <v>27</v>
      </c>
    </row>
    <row r="3855" spans="1:12">
      <c r="A3855" s="186" t="str">
        <f>B3855&amp;"_"&amp;COUNTIF($B$2:B3855,B3855)</f>
        <v>4172_1</v>
      </c>
      <c r="B3855" s="195">
        <v>4172</v>
      </c>
      <c r="E3855" s="187" t="s">
        <v>39</v>
      </c>
      <c r="F3855" s="189">
        <v>4</v>
      </c>
      <c r="G3855" s="190" t="s">
        <v>939</v>
      </c>
    </row>
    <row r="3856" spans="1:12">
      <c r="A3856" s="186" t="str">
        <f>B3856&amp;"_"&amp;COUNTIF($B$2:B3856,B3856)</f>
        <v>4172_2</v>
      </c>
      <c r="B3856" s="195">
        <v>4172</v>
      </c>
      <c r="C3856" s="195">
        <v>1</v>
      </c>
      <c r="D3856" s="195">
        <v>540040255</v>
      </c>
      <c r="E3856" s="187" t="s">
        <v>41</v>
      </c>
      <c r="F3856" s="189">
        <v>4</v>
      </c>
      <c r="G3856" s="190" t="s">
        <v>940</v>
      </c>
      <c r="H3856" s="195">
        <v>2</v>
      </c>
      <c r="J3856" s="191">
        <v>40989</v>
      </c>
      <c r="K3856" s="195" t="s">
        <v>27</v>
      </c>
    </row>
    <row r="3857" spans="1:12">
      <c r="A3857" s="186" t="str">
        <f>B3857&amp;"_"&amp;COUNTIF($B$2:B3857,B3857)</f>
        <v>4173_1</v>
      </c>
      <c r="B3857" s="195">
        <v>4173</v>
      </c>
      <c r="F3857" s="189">
        <v>6</v>
      </c>
      <c r="G3857" s="197" t="s">
        <v>359</v>
      </c>
      <c r="I3857" s="200"/>
    </row>
    <row r="3858" spans="1:12">
      <c r="A3858" s="186" t="str">
        <f>B3858&amp;"_"&amp;COUNTIF($B$2:B3858,B3858)</f>
        <v>4173_2</v>
      </c>
      <c r="B3858" s="195">
        <v>4173</v>
      </c>
      <c r="C3858" s="195">
        <v>7</v>
      </c>
      <c r="F3858" s="189">
        <v>0</v>
      </c>
      <c r="G3858" s="197" t="s">
        <v>358</v>
      </c>
      <c r="H3858" s="195">
        <v>1</v>
      </c>
      <c r="I3858" s="200"/>
      <c r="J3858" s="191">
        <v>40989</v>
      </c>
      <c r="K3858" s="195" t="s">
        <v>33</v>
      </c>
      <c r="L3858" s="195" t="s">
        <v>74</v>
      </c>
    </row>
    <row r="3859" spans="1:12">
      <c r="A3859" s="186" t="str">
        <f>B3859&amp;"_"&amp;COUNTIF($B$2:B3859,B3859)</f>
        <v>4174_1</v>
      </c>
      <c r="B3859" s="195">
        <v>4174</v>
      </c>
      <c r="C3859" s="195">
        <v>19</v>
      </c>
      <c r="D3859" s="195" t="s">
        <v>194</v>
      </c>
      <c r="G3859" s="197" t="s">
        <v>1627</v>
      </c>
      <c r="H3859" s="195">
        <v>1</v>
      </c>
      <c r="J3859" s="191">
        <v>40990</v>
      </c>
      <c r="K3859" s="195" t="s">
        <v>27</v>
      </c>
    </row>
    <row r="3860" spans="1:12">
      <c r="A3860" s="186" t="str">
        <f>B3860&amp;"_"&amp;COUNTIF($B$2:B3860,B3860)</f>
        <v>4175_1</v>
      </c>
      <c r="B3860" s="195">
        <v>4175</v>
      </c>
      <c r="C3860" s="195">
        <v>39</v>
      </c>
      <c r="D3860" s="195" t="s">
        <v>1623</v>
      </c>
      <c r="F3860" s="189">
        <v>1</v>
      </c>
      <c r="G3860" s="197" t="s">
        <v>1628</v>
      </c>
      <c r="H3860" s="195">
        <v>1</v>
      </c>
      <c r="J3860" s="191">
        <v>40990</v>
      </c>
      <c r="K3860" s="195" t="s">
        <v>27</v>
      </c>
    </row>
    <row r="3861" spans="1:12">
      <c r="A3861" s="186" t="str">
        <f>B3861&amp;"_"&amp;COUNTIF($B$2:B3861,B3861)</f>
        <v>4176_1</v>
      </c>
      <c r="B3861" s="195">
        <v>4176</v>
      </c>
      <c r="F3861" s="189">
        <v>8</v>
      </c>
      <c r="G3861" s="197" t="s">
        <v>359</v>
      </c>
      <c r="I3861" s="200"/>
    </row>
    <row r="3862" spans="1:12">
      <c r="A3862" s="186" t="str">
        <f>B3862&amp;"_"&amp;COUNTIF($B$2:B3862,B3862)</f>
        <v>4176_2</v>
      </c>
      <c r="B3862" s="195">
        <v>4176</v>
      </c>
      <c r="C3862" s="195">
        <v>7</v>
      </c>
      <c r="F3862" s="189">
        <v>1</v>
      </c>
      <c r="G3862" s="197" t="s">
        <v>358</v>
      </c>
      <c r="H3862" s="195">
        <v>1</v>
      </c>
      <c r="I3862" s="200"/>
      <c r="J3862" s="191">
        <v>40990</v>
      </c>
      <c r="K3862" s="195" t="s">
        <v>33</v>
      </c>
      <c r="L3862" s="195" t="s">
        <v>74</v>
      </c>
    </row>
    <row r="3863" spans="1:12">
      <c r="A3863" s="186" t="str">
        <f>B3863&amp;"_"&amp;COUNTIF($B$2:B3863,B3863)</f>
        <v>4177_1</v>
      </c>
      <c r="B3863" s="195">
        <v>4177</v>
      </c>
      <c r="E3863" s="195">
        <v>3</v>
      </c>
      <c r="F3863" s="189">
        <v>120</v>
      </c>
      <c r="G3863" s="197" t="s">
        <v>1501</v>
      </c>
    </row>
    <row r="3864" spans="1:12">
      <c r="A3864" s="186" t="str">
        <f>B3864&amp;"_"&amp;COUNTIF($B$2:B3864,B3864)</f>
        <v>4177_2</v>
      </c>
      <c r="B3864" s="195">
        <v>4177</v>
      </c>
      <c r="C3864" s="195">
        <v>49</v>
      </c>
      <c r="D3864" s="195" t="s">
        <v>1313</v>
      </c>
      <c r="E3864" s="195">
        <v>4</v>
      </c>
      <c r="F3864" s="189">
        <v>120</v>
      </c>
      <c r="G3864" s="197" t="s">
        <v>1500</v>
      </c>
      <c r="H3864" s="195">
        <v>4</v>
      </c>
      <c r="J3864" s="191">
        <v>40991</v>
      </c>
      <c r="K3864" s="195" t="s">
        <v>27</v>
      </c>
    </row>
    <row r="3865" spans="1:12">
      <c r="A3865" s="186" t="str">
        <f>B3865&amp;"_"&amp;COUNTIF($B$2:B3865,B3865)</f>
        <v>4178_1</v>
      </c>
      <c r="B3865" s="195">
        <v>4178</v>
      </c>
      <c r="C3865" s="195">
        <v>1</v>
      </c>
      <c r="D3865" s="195" t="s">
        <v>1608</v>
      </c>
      <c r="E3865" s="187" t="s">
        <v>62</v>
      </c>
      <c r="F3865" s="189">
        <v>164</v>
      </c>
      <c r="G3865" s="190" t="s">
        <v>63</v>
      </c>
      <c r="H3865" s="195">
        <v>1</v>
      </c>
      <c r="J3865" s="191">
        <v>40991</v>
      </c>
      <c r="K3865" s="195" t="s">
        <v>27</v>
      </c>
    </row>
    <row r="3866" spans="1:12">
      <c r="A3866" s="186" t="str">
        <f>B3866&amp;"_"&amp;COUNTIF($B$2:B3866,B3866)</f>
        <v>4179_1</v>
      </c>
      <c r="B3866" s="195">
        <v>4179</v>
      </c>
      <c r="C3866" s="195">
        <v>3</v>
      </c>
      <c r="D3866" s="195" t="s">
        <v>1629</v>
      </c>
      <c r="E3866" s="195" t="s">
        <v>71</v>
      </c>
      <c r="F3866" s="189">
        <v>300</v>
      </c>
      <c r="G3866" s="197" t="s">
        <v>72</v>
      </c>
      <c r="H3866" s="195">
        <v>1</v>
      </c>
      <c r="I3866" s="195">
        <v>2400</v>
      </c>
      <c r="J3866" s="191">
        <v>40994</v>
      </c>
      <c r="K3866" s="195" t="s">
        <v>33</v>
      </c>
      <c r="L3866" s="195" t="s">
        <v>74</v>
      </c>
    </row>
    <row r="3867" spans="1:12">
      <c r="A3867" s="186" t="str">
        <f>B3867&amp;"_"&amp;COUNTIF($B$2:B3867,B3867)</f>
        <v>4180_1</v>
      </c>
      <c r="B3867" s="195">
        <v>4180</v>
      </c>
      <c r="E3867" s="187" t="s">
        <v>1312</v>
      </c>
      <c r="F3867" s="189">
        <v>16</v>
      </c>
      <c r="G3867" s="190" t="s">
        <v>941</v>
      </c>
    </row>
    <row r="3868" spans="1:12">
      <c r="A3868" s="186" t="str">
        <f>B3868&amp;"_"&amp;COUNTIF($B$2:B3868,B3868)</f>
        <v>4180_2</v>
      </c>
      <c r="B3868" s="195">
        <v>4180</v>
      </c>
      <c r="C3868" s="195">
        <v>49</v>
      </c>
      <c r="D3868" s="195" t="s">
        <v>1313</v>
      </c>
      <c r="E3868" s="187" t="s">
        <v>1314</v>
      </c>
      <c r="F3868" s="189">
        <v>16</v>
      </c>
      <c r="G3868" s="190" t="s">
        <v>942</v>
      </c>
      <c r="H3868" s="195">
        <v>8</v>
      </c>
      <c r="J3868" s="191">
        <v>40995</v>
      </c>
      <c r="K3868" s="195" t="s">
        <v>27</v>
      </c>
    </row>
    <row r="3869" spans="1:12">
      <c r="A3869" s="186" t="str">
        <f>B3869&amp;"_"&amp;COUNTIF($B$2:B3869,B3869)</f>
        <v>4181_1</v>
      </c>
      <c r="B3869" s="195">
        <v>4181</v>
      </c>
      <c r="E3869" s="187" t="s">
        <v>64</v>
      </c>
      <c r="F3869" s="189">
        <v>96</v>
      </c>
      <c r="G3869" s="197" t="s">
        <v>65</v>
      </c>
    </row>
    <row r="3870" spans="1:12">
      <c r="A3870" s="186" t="str">
        <f>B3870&amp;"_"&amp;COUNTIF($B$2:B3870,B3870)</f>
        <v>4181_2</v>
      </c>
      <c r="B3870" s="195">
        <v>4181</v>
      </c>
      <c r="E3870" s="187" t="s">
        <v>67</v>
      </c>
      <c r="F3870" s="189">
        <v>48</v>
      </c>
      <c r="G3870" s="190" t="s">
        <v>68</v>
      </c>
      <c r="K3870" s="195" t="s">
        <v>27</v>
      </c>
    </row>
    <row r="3871" spans="1:12">
      <c r="A3871" s="186" t="str">
        <f>B3871&amp;"_"&amp;COUNTIF($B$2:B3871,B3871)</f>
        <v>4181_3</v>
      </c>
      <c r="B3871" s="195">
        <v>4181</v>
      </c>
      <c r="C3871" s="195">
        <v>1</v>
      </c>
      <c r="D3871" s="195" t="s">
        <v>1608</v>
      </c>
      <c r="E3871" s="187" t="s">
        <v>62</v>
      </c>
      <c r="F3871" s="189">
        <v>164</v>
      </c>
      <c r="G3871" s="190" t="s">
        <v>63</v>
      </c>
      <c r="H3871" s="195">
        <v>4</v>
      </c>
      <c r="J3871" s="191">
        <v>40995</v>
      </c>
      <c r="K3871" s="195" t="s">
        <v>27</v>
      </c>
    </row>
    <row r="3872" spans="1:12">
      <c r="A3872" s="186" t="str">
        <f>B3872&amp;"_"&amp;COUNTIF($B$2:B3872,B3872)</f>
        <v>4182_1</v>
      </c>
      <c r="B3872" s="195">
        <v>4182</v>
      </c>
      <c r="C3872" s="195">
        <v>39</v>
      </c>
      <c r="D3872" s="195" t="s">
        <v>1630</v>
      </c>
      <c r="F3872" s="189">
        <v>1</v>
      </c>
      <c r="G3872" s="197" t="s">
        <v>1631</v>
      </c>
      <c r="H3872" s="195">
        <v>1</v>
      </c>
      <c r="I3872" s="200">
        <v>3000</v>
      </c>
      <c r="J3872" s="191">
        <v>40995</v>
      </c>
      <c r="K3872" s="195" t="s">
        <v>27</v>
      </c>
    </row>
    <row r="3873" spans="1:12">
      <c r="A3873" s="186" t="str">
        <f>B3873&amp;"_"&amp;COUNTIF($B$2:B3873,B3873)</f>
        <v>4183_1</v>
      </c>
      <c r="B3873" s="195">
        <v>4183</v>
      </c>
      <c r="F3873" s="189">
        <v>4</v>
      </c>
      <c r="G3873" s="197" t="s">
        <v>1548</v>
      </c>
    </row>
    <row r="3874" spans="1:12">
      <c r="A3874" s="186" t="str">
        <f>B3874&amp;"_"&amp;COUNTIF($B$2:B3874,B3874)</f>
        <v>4183_2</v>
      </c>
      <c r="B3874" s="195">
        <v>4183</v>
      </c>
      <c r="F3874" s="189">
        <v>10</v>
      </c>
      <c r="G3874" s="197" t="s">
        <v>1552</v>
      </c>
    </row>
    <row r="3875" spans="1:12">
      <c r="A3875" s="186" t="str">
        <f>B3875&amp;"_"&amp;COUNTIF($B$2:B3875,B3875)</f>
        <v>4183_3</v>
      </c>
      <c r="B3875" s="195">
        <v>4183</v>
      </c>
      <c r="C3875" s="195">
        <v>5</v>
      </c>
      <c r="D3875" s="195">
        <v>270304014</v>
      </c>
      <c r="F3875" s="189">
        <v>5</v>
      </c>
      <c r="G3875" s="197" t="s">
        <v>1554</v>
      </c>
      <c r="H3875" s="195">
        <v>9</v>
      </c>
      <c r="I3875" s="195">
        <v>41000</v>
      </c>
      <c r="J3875" s="191" t="s">
        <v>1632</v>
      </c>
      <c r="K3875" s="195" t="s">
        <v>845</v>
      </c>
      <c r="L3875" s="195" t="s">
        <v>74</v>
      </c>
    </row>
    <row r="3876" spans="1:12">
      <c r="A3876" s="186" t="str">
        <f>B3876&amp;"_"&amp;COUNTIF($B$2:B3876,B3876)</f>
        <v>4184_1</v>
      </c>
      <c r="B3876" s="195">
        <v>4184</v>
      </c>
      <c r="C3876" s="195">
        <v>2</v>
      </c>
      <c r="D3876" s="195" t="s">
        <v>1633</v>
      </c>
      <c r="F3876" s="189">
        <v>1</v>
      </c>
      <c r="G3876" s="197" t="s">
        <v>1634</v>
      </c>
      <c r="H3876" s="195">
        <v>1</v>
      </c>
      <c r="J3876" s="191">
        <v>40997</v>
      </c>
      <c r="K3876" s="195" t="s">
        <v>27</v>
      </c>
    </row>
    <row r="3877" spans="1:12">
      <c r="A3877" s="186" t="str">
        <f>B3877&amp;"_"&amp;COUNTIF($B$2:B3877,B3877)</f>
        <v>4185_1</v>
      </c>
      <c r="B3877" s="195">
        <v>4185</v>
      </c>
      <c r="D3877" s="186"/>
      <c r="F3877" s="189">
        <v>1</v>
      </c>
      <c r="G3877" s="197" t="s">
        <v>1635</v>
      </c>
    </row>
    <row r="3878" spans="1:12">
      <c r="A3878" s="186" t="str">
        <f>B3878&amp;"_"&amp;COUNTIF($B$2:B3878,B3878)</f>
        <v>4185_2</v>
      </c>
      <c r="B3878" s="195">
        <v>4185</v>
      </c>
      <c r="C3878" s="195">
        <v>38</v>
      </c>
      <c r="D3878" s="186" t="s">
        <v>1636</v>
      </c>
      <c r="F3878" s="189">
        <v>10</v>
      </c>
      <c r="G3878" s="197" t="s">
        <v>1637</v>
      </c>
      <c r="H3878" s="195">
        <v>1</v>
      </c>
      <c r="I3878" s="195">
        <v>850</v>
      </c>
      <c r="J3878" s="191">
        <v>40998</v>
      </c>
      <c r="K3878" s="195" t="s">
        <v>1206</v>
      </c>
    </row>
    <row r="3879" spans="1:12">
      <c r="A3879" s="186" t="str">
        <f>B3879&amp;"_"&amp;COUNTIF($B$2:B3879,B3879)</f>
        <v>4186_1</v>
      </c>
      <c r="B3879" s="195">
        <v>4186</v>
      </c>
      <c r="F3879" s="189">
        <v>1</v>
      </c>
      <c r="G3879" s="197" t="s">
        <v>1567</v>
      </c>
    </row>
    <row r="3880" spans="1:12">
      <c r="A3880" s="186" t="str">
        <f>B3880&amp;"_"&amp;COUNTIF($B$2:B3880,B3880)</f>
        <v>4186_2</v>
      </c>
      <c r="B3880" s="195">
        <v>4186</v>
      </c>
      <c r="C3880" s="195">
        <v>23</v>
      </c>
      <c r="D3880" s="195" t="s">
        <v>1568</v>
      </c>
      <c r="F3880" s="189">
        <v>3</v>
      </c>
      <c r="G3880" s="197" t="s">
        <v>1638</v>
      </c>
      <c r="H3880" s="195">
        <v>1</v>
      </c>
      <c r="J3880" s="191">
        <v>40998</v>
      </c>
      <c r="K3880" s="195" t="s">
        <v>27</v>
      </c>
    </row>
    <row r="3881" spans="1:12">
      <c r="A3881" s="186" t="str">
        <f>B3881&amp;"_"&amp;COUNTIF($B$2:B3881,B3881)</f>
        <v>4187_1</v>
      </c>
      <c r="B3881" s="195">
        <v>4187</v>
      </c>
      <c r="F3881" s="189">
        <v>8</v>
      </c>
      <c r="G3881" s="197" t="s">
        <v>359</v>
      </c>
      <c r="I3881" s="200"/>
    </row>
    <row r="3882" spans="1:12">
      <c r="A3882" s="186" t="str">
        <f>B3882&amp;"_"&amp;COUNTIF($B$2:B3882,B3882)</f>
        <v>4187_2</v>
      </c>
      <c r="B3882" s="195">
        <v>4187</v>
      </c>
      <c r="C3882" s="195">
        <v>7</v>
      </c>
      <c r="F3882" s="189">
        <v>1</v>
      </c>
      <c r="G3882" s="197" t="s">
        <v>358</v>
      </c>
      <c r="H3882" s="195">
        <v>1</v>
      </c>
      <c r="I3882" s="200"/>
      <c r="J3882" s="191">
        <v>41001</v>
      </c>
      <c r="K3882" s="195" t="s">
        <v>33</v>
      </c>
      <c r="L3882" s="195" t="s">
        <v>74</v>
      </c>
    </row>
    <row r="3883" spans="1:12">
      <c r="A3883" s="186" t="str">
        <f>B3883&amp;"_"&amp;COUNTIF($B$2:B3883,B3883)</f>
        <v>4188_1</v>
      </c>
      <c r="B3883" s="195">
        <v>4188</v>
      </c>
      <c r="C3883" s="195">
        <v>39</v>
      </c>
      <c r="D3883" s="195" t="s">
        <v>1630</v>
      </c>
      <c r="F3883" s="189">
        <v>1</v>
      </c>
      <c r="G3883" s="197" t="s">
        <v>1631</v>
      </c>
      <c r="H3883" s="195">
        <v>1</v>
      </c>
      <c r="I3883" s="200">
        <v>3000</v>
      </c>
      <c r="J3883" s="191">
        <v>40995</v>
      </c>
      <c r="K3883" s="195" t="s">
        <v>27</v>
      </c>
    </row>
    <row r="3884" spans="1:12">
      <c r="A3884" s="186" t="str">
        <f>B3884&amp;"_"&amp;COUNTIF($B$2:B3884,B3884)</f>
        <v>4190_1</v>
      </c>
      <c r="B3884" s="195">
        <v>4190</v>
      </c>
      <c r="C3884" s="195">
        <v>55</v>
      </c>
      <c r="D3884" s="195" t="s">
        <v>1639</v>
      </c>
      <c r="F3884" s="189">
        <v>28</v>
      </c>
      <c r="G3884" s="197" t="s">
        <v>1640</v>
      </c>
      <c r="H3884" s="195">
        <v>1</v>
      </c>
      <c r="I3884" s="195">
        <v>1580</v>
      </c>
      <c r="J3884" s="191">
        <v>41001</v>
      </c>
      <c r="K3884" s="195" t="s">
        <v>1641</v>
      </c>
      <c r="L3884" s="195" t="s">
        <v>74</v>
      </c>
    </row>
    <row r="3885" spans="1:12">
      <c r="A3885" s="186" t="str">
        <f>B3885&amp;"_"&amp;COUNTIF($B$2:B3885,B3885)</f>
        <v>4191_1</v>
      </c>
      <c r="B3885" s="195">
        <v>4191</v>
      </c>
      <c r="E3885" s="187" t="s">
        <v>64</v>
      </c>
      <c r="F3885" s="189">
        <v>96</v>
      </c>
      <c r="G3885" s="197" t="s">
        <v>65</v>
      </c>
    </row>
    <row r="3886" spans="1:12">
      <c r="A3886" s="186" t="str">
        <f>B3886&amp;"_"&amp;COUNTIF($B$2:B3886,B3886)</f>
        <v>4191_2</v>
      </c>
      <c r="B3886" s="195">
        <v>4191</v>
      </c>
      <c r="C3886" s="195">
        <v>1</v>
      </c>
      <c r="D3886" s="195" t="s">
        <v>1608</v>
      </c>
      <c r="E3886" s="187" t="s">
        <v>62</v>
      </c>
      <c r="F3886" s="189">
        <v>328</v>
      </c>
      <c r="G3886" s="190" t="s">
        <v>63</v>
      </c>
      <c r="H3886" s="195">
        <v>4</v>
      </c>
      <c r="J3886" s="191">
        <v>41002</v>
      </c>
      <c r="K3886" s="195" t="s">
        <v>27</v>
      </c>
    </row>
    <row r="3887" spans="1:12">
      <c r="A3887" s="186" t="str">
        <f>B3887&amp;"_"&amp;COUNTIF($B$2:B3887,B3887)</f>
        <v>4192_1</v>
      </c>
      <c r="B3887" s="195">
        <v>4192</v>
      </c>
      <c r="E3887" s="187" t="s">
        <v>1312</v>
      </c>
      <c r="F3887" s="189">
        <v>8</v>
      </c>
      <c r="G3887" s="190" t="s">
        <v>941</v>
      </c>
    </row>
    <row r="3888" spans="1:12">
      <c r="A3888" s="186" t="str">
        <f>B3888&amp;"_"&amp;COUNTIF($B$2:B3888,B3888)</f>
        <v>4192_2</v>
      </c>
      <c r="B3888" s="195">
        <v>4192</v>
      </c>
      <c r="C3888" s="195">
        <v>49</v>
      </c>
      <c r="D3888" s="195" t="s">
        <v>1313</v>
      </c>
      <c r="E3888" s="187" t="s">
        <v>1314</v>
      </c>
      <c r="F3888" s="189">
        <v>8</v>
      </c>
      <c r="G3888" s="190" t="s">
        <v>942</v>
      </c>
      <c r="H3888" s="195">
        <v>4</v>
      </c>
      <c r="J3888" s="191">
        <v>41002</v>
      </c>
      <c r="K3888" s="195" t="s">
        <v>27</v>
      </c>
    </row>
    <row r="3889" spans="1:11">
      <c r="A3889" s="186" t="str">
        <f>B3889&amp;"_"&amp;COUNTIF($B$2:B3889,B3889)</f>
        <v>4193_1</v>
      </c>
      <c r="B3889" s="195">
        <v>4193</v>
      </c>
      <c r="E3889" s="187" t="s">
        <v>39</v>
      </c>
      <c r="F3889" s="189">
        <v>4</v>
      </c>
      <c r="G3889" s="190" t="s">
        <v>939</v>
      </c>
    </row>
    <row r="3890" spans="1:11">
      <c r="A3890" s="186" t="str">
        <f>B3890&amp;"_"&amp;COUNTIF($B$2:B3890,B3890)</f>
        <v>4193_2</v>
      </c>
      <c r="B3890" s="195">
        <v>4193</v>
      </c>
      <c r="C3890" s="195">
        <v>1</v>
      </c>
      <c r="D3890" s="195">
        <v>540040255</v>
      </c>
      <c r="E3890" s="187" t="s">
        <v>41</v>
      </c>
      <c r="F3890" s="189">
        <v>4</v>
      </c>
      <c r="G3890" s="190" t="s">
        <v>940</v>
      </c>
      <c r="H3890" s="195">
        <v>2</v>
      </c>
      <c r="J3890" s="191">
        <v>41002</v>
      </c>
      <c r="K3890" s="195" t="s">
        <v>27</v>
      </c>
    </row>
    <row r="3891" spans="1:11">
      <c r="A3891" s="186" t="str">
        <f>B3891&amp;"_"&amp;COUNTIF($B$2:B3891,B3891)</f>
        <v>4194_1</v>
      </c>
      <c r="B3891" s="195">
        <v>4194</v>
      </c>
      <c r="C3891" s="195">
        <v>39</v>
      </c>
      <c r="D3891" s="195" t="s">
        <v>1630</v>
      </c>
      <c r="F3891" s="189">
        <v>1</v>
      </c>
      <c r="G3891" s="197" t="s">
        <v>1631</v>
      </c>
      <c r="H3891" s="195">
        <v>1</v>
      </c>
      <c r="I3891" s="200">
        <v>3000</v>
      </c>
      <c r="J3891" s="191">
        <v>41002</v>
      </c>
      <c r="K3891" s="195" t="s">
        <v>27</v>
      </c>
    </row>
    <row r="3892" spans="1:11">
      <c r="A3892" s="186" t="str">
        <f>B3892&amp;"_"&amp;COUNTIF($B$2:B3892,B3892)</f>
        <v>4195_1</v>
      </c>
      <c r="B3892" s="195">
        <v>4195</v>
      </c>
      <c r="F3892" s="189">
        <v>11</v>
      </c>
      <c r="G3892" s="197" t="s">
        <v>866</v>
      </c>
    </row>
    <row r="3893" spans="1:11">
      <c r="A3893" s="186" t="str">
        <f>B3893&amp;"_"&amp;COUNTIF($B$2:B3893,B3893)</f>
        <v>4195_2</v>
      </c>
      <c r="B3893" s="195">
        <v>4195</v>
      </c>
      <c r="C3893" s="195">
        <v>26</v>
      </c>
      <c r="D3893" s="195" t="s">
        <v>863</v>
      </c>
      <c r="F3893" s="189">
        <v>21</v>
      </c>
      <c r="G3893" s="197" t="s">
        <v>867</v>
      </c>
      <c r="J3893" s="191">
        <v>40999</v>
      </c>
      <c r="K3893" s="195" t="s">
        <v>27</v>
      </c>
    </row>
    <row r="3894" spans="1:11">
      <c r="A3894" s="186" t="str">
        <f>B3894&amp;"_"&amp;COUNTIF($B$2:B3894,B3894)</f>
        <v>4196_1</v>
      </c>
      <c r="B3894" s="195">
        <v>4196</v>
      </c>
      <c r="C3894" s="195">
        <v>1</v>
      </c>
      <c r="D3894" s="195">
        <v>540043795</v>
      </c>
      <c r="F3894" s="189">
        <v>16</v>
      </c>
      <c r="G3894" s="197" t="s">
        <v>1642</v>
      </c>
      <c r="H3894" s="195">
        <v>1</v>
      </c>
      <c r="J3894" s="191">
        <v>41003</v>
      </c>
      <c r="K3894" s="195" t="s">
        <v>27</v>
      </c>
    </row>
    <row r="3895" spans="1:11">
      <c r="A3895" s="186" t="str">
        <f>B3895&amp;"_"&amp;COUNTIF($B$2:B3895,B3895)</f>
        <v>4197_1</v>
      </c>
      <c r="B3895" s="195">
        <v>4197</v>
      </c>
      <c r="C3895" s="195">
        <v>1</v>
      </c>
      <c r="D3895" s="195">
        <v>540040142</v>
      </c>
      <c r="F3895" s="189">
        <v>48</v>
      </c>
      <c r="G3895" s="197" t="s">
        <v>1643</v>
      </c>
      <c r="H3895" s="195">
        <v>1</v>
      </c>
      <c r="J3895" s="191">
        <v>41003</v>
      </c>
      <c r="K3895" s="195" t="s">
        <v>27</v>
      </c>
    </row>
    <row r="3896" spans="1:11">
      <c r="A3896" s="186" t="str">
        <f>B3896&amp;"_"&amp;COUNTIF($B$2:B3896,B3896)</f>
        <v>4198_1</v>
      </c>
      <c r="B3896" s="195">
        <v>4198</v>
      </c>
      <c r="C3896" s="195">
        <v>1</v>
      </c>
      <c r="D3896" s="195" t="s">
        <v>1608</v>
      </c>
      <c r="E3896" s="187" t="s">
        <v>64</v>
      </c>
      <c r="F3896" s="189">
        <v>48</v>
      </c>
      <c r="G3896" s="197" t="s">
        <v>65</v>
      </c>
      <c r="H3896" s="195">
        <v>1</v>
      </c>
      <c r="J3896" s="191">
        <v>41003</v>
      </c>
      <c r="K3896" s="195" t="s">
        <v>27</v>
      </c>
    </row>
    <row r="3897" spans="1:11">
      <c r="A3897" s="186" t="str">
        <f>B3897&amp;"_"&amp;COUNTIF($B$2:B3897,B3897)</f>
        <v>4199_1</v>
      </c>
      <c r="B3897" s="195">
        <v>4199</v>
      </c>
      <c r="E3897" s="187" t="s">
        <v>1312</v>
      </c>
      <c r="F3897" s="189">
        <v>6</v>
      </c>
      <c r="G3897" s="190" t="s">
        <v>941</v>
      </c>
    </row>
    <row r="3898" spans="1:11">
      <c r="A3898" s="186" t="str">
        <f>B3898&amp;"_"&amp;COUNTIF($B$2:B3898,B3898)</f>
        <v>4199_2</v>
      </c>
      <c r="B3898" s="195">
        <v>4199</v>
      </c>
      <c r="C3898" s="195">
        <v>49</v>
      </c>
      <c r="D3898" s="195" t="s">
        <v>1313</v>
      </c>
      <c r="E3898" s="187" t="s">
        <v>1314</v>
      </c>
      <c r="F3898" s="189">
        <v>6</v>
      </c>
      <c r="G3898" s="190" t="s">
        <v>942</v>
      </c>
      <c r="H3898" s="195">
        <v>3</v>
      </c>
      <c r="J3898" s="191">
        <v>41003</v>
      </c>
      <c r="K3898" s="195" t="s">
        <v>27</v>
      </c>
    </row>
    <row r="3899" spans="1:11">
      <c r="A3899" s="186" t="str">
        <f>B3899&amp;"_"&amp;COUNTIF($B$2:B3899,B3899)</f>
        <v>4200_1</v>
      </c>
      <c r="B3899" s="195">
        <v>4200</v>
      </c>
      <c r="C3899" s="195">
        <v>39</v>
      </c>
      <c r="D3899" s="195" t="s">
        <v>1644</v>
      </c>
      <c r="F3899" s="189">
        <v>1</v>
      </c>
      <c r="G3899" s="197" t="s">
        <v>1645</v>
      </c>
      <c r="H3899" s="195">
        <v>1</v>
      </c>
      <c r="I3899" s="200">
        <v>2500</v>
      </c>
      <c r="J3899" s="191">
        <v>41004</v>
      </c>
      <c r="K3899" s="195" t="s">
        <v>27</v>
      </c>
    </row>
    <row r="3900" spans="1:11">
      <c r="A3900" s="186" t="str">
        <f>B3900&amp;"_"&amp;COUNTIF($B$2:B3900,B3900)</f>
        <v>4201_1</v>
      </c>
      <c r="B3900" s="195">
        <v>4201</v>
      </c>
      <c r="E3900" s="187" t="s">
        <v>39</v>
      </c>
      <c r="F3900" s="189">
        <v>4</v>
      </c>
      <c r="G3900" s="190" t="s">
        <v>939</v>
      </c>
    </row>
    <row r="3901" spans="1:11">
      <c r="A3901" s="186" t="str">
        <f>B3901&amp;"_"&amp;COUNTIF($B$2:B3901,B3901)</f>
        <v>4201_2</v>
      </c>
      <c r="B3901" s="195">
        <v>4201</v>
      </c>
      <c r="C3901" s="195">
        <v>1</v>
      </c>
      <c r="D3901" s="195">
        <v>540040255</v>
      </c>
      <c r="E3901" s="187" t="s">
        <v>41</v>
      </c>
      <c r="F3901" s="189">
        <v>4</v>
      </c>
      <c r="G3901" s="190" t="s">
        <v>940</v>
      </c>
      <c r="H3901" s="195">
        <v>2</v>
      </c>
      <c r="J3901" s="191">
        <v>41004</v>
      </c>
      <c r="K3901" s="195" t="s">
        <v>27</v>
      </c>
    </row>
    <row r="3902" spans="1:11">
      <c r="A3902" s="186" t="str">
        <f>B3902&amp;"_"&amp;COUNTIF($B$2:B3902,B3902)</f>
        <v>4202_1</v>
      </c>
      <c r="B3902" s="195">
        <v>4202</v>
      </c>
      <c r="C3902" s="195">
        <v>1</v>
      </c>
      <c r="D3902" s="195" t="s">
        <v>1608</v>
      </c>
      <c r="E3902" s="187" t="s">
        <v>64</v>
      </c>
      <c r="F3902" s="189">
        <v>48</v>
      </c>
      <c r="G3902" s="197" t="s">
        <v>65</v>
      </c>
      <c r="H3902" s="195">
        <v>1</v>
      </c>
      <c r="J3902" s="191">
        <v>41004</v>
      </c>
      <c r="K3902" s="195" t="s">
        <v>27</v>
      </c>
    </row>
    <row r="3903" spans="1:11">
      <c r="A3903" s="186" t="str">
        <f>B3903&amp;"_"&amp;COUNTIF($B$2:B3903,B3903)</f>
        <v>4203_1</v>
      </c>
      <c r="B3903" s="195">
        <v>4203</v>
      </c>
      <c r="C3903" s="195">
        <v>39</v>
      </c>
      <c r="D3903" s="195" t="s">
        <v>1646</v>
      </c>
      <c r="F3903" s="189">
        <v>1</v>
      </c>
      <c r="G3903" s="197" t="s">
        <v>1647</v>
      </c>
      <c r="H3903" s="195">
        <v>1</v>
      </c>
      <c r="I3903" s="200">
        <v>16000</v>
      </c>
      <c r="J3903" s="191">
        <v>41008</v>
      </c>
      <c r="K3903" s="195" t="s">
        <v>1571</v>
      </c>
    </row>
    <row r="3904" spans="1:11">
      <c r="A3904" s="186" t="str">
        <f>B3904&amp;"_"&amp;COUNTIF($B$2:B3904,B3904)</f>
        <v>4204_1</v>
      </c>
      <c r="B3904" s="195">
        <v>4204</v>
      </c>
      <c r="F3904" s="189">
        <v>250</v>
      </c>
      <c r="G3904" s="197" t="s">
        <v>437</v>
      </c>
    </row>
    <row r="3905" spans="1:12">
      <c r="A3905" s="186" t="str">
        <f>B3905&amp;"_"&amp;COUNTIF($B$2:B3905,B3905)</f>
        <v>4204_2</v>
      </c>
      <c r="B3905" s="195">
        <v>4204</v>
      </c>
      <c r="F3905" s="189">
        <v>1</v>
      </c>
      <c r="G3905" s="197" t="s">
        <v>1648</v>
      </c>
    </row>
    <row r="3906" spans="1:12">
      <c r="A3906" s="186" t="str">
        <f>B3906&amp;"_"&amp;COUNTIF($B$2:B3906,B3906)</f>
        <v>4204_3</v>
      </c>
      <c r="B3906" s="195">
        <v>4204</v>
      </c>
      <c r="F3906" s="189">
        <v>1250</v>
      </c>
      <c r="G3906" s="197" t="s">
        <v>921</v>
      </c>
    </row>
    <row r="3907" spans="1:12">
      <c r="A3907" s="186" t="str">
        <f>B3907&amp;"_"&amp;COUNTIF($B$2:B3907,B3907)</f>
        <v>4204_4</v>
      </c>
      <c r="B3907" s="195">
        <v>4204</v>
      </c>
      <c r="F3907" s="189">
        <v>100</v>
      </c>
      <c r="G3907" s="197" t="s">
        <v>922</v>
      </c>
    </row>
    <row r="3908" spans="1:12">
      <c r="A3908" s="186" t="str">
        <f>B3908&amp;"_"&amp;COUNTIF($B$2:B3908,B3908)</f>
        <v>4204_5</v>
      </c>
      <c r="B3908" s="195">
        <v>4204</v>
      </c>
      <c r="F3908" s="189">
        <v>25</v>
      </c>
      <c r="G3908" s="197" t="s">
        <v>1649</v>
      </c>
    </row>
    <row r="3909" spans="1:12">
      <c r="A3909" s="186" t="str">
        <f>B3909&amp;"_"&amp;COUNTIF($B$2:B3909,B3909)</f>
        <v>4204_6</v>
      </c>
      <c r="B3909" s="195">
        <v>4204</v>
      </c>
      <c r="F3909" s="189">
        <v>14</v>
      </c>
      <c r="G3909" s="197" t="s">
        <v>1650</v>
      </c>
    </row>
    <row r="3910" spans="1:12">
      <c r="A3910" s="186" t="str">
        <f>B3910&amp;"_"&amp;COUNTIF($B$2:B3910,B3910)</f>
        <v>4204_7</v>
      </c>
      <c r="B3910" s="195">
        <v>4204</v>
      </c>
      <c r="F3910" s="189">
        <v>20</v>
      </c>
      <c r="G3910" s="197" t="s">
        <v>1651</v>
      </c>
    </row>
    <row r="3911" spans="1:12">
      <c r="A3911" s="186" t="str">
        <f>B3911&amp;"_"&amp;COUNTIF($B$2:B3911,B3911)</f>
        <v>4204_8</v>
      </c>
      <c r="B3911" s="195">
        <v>4204</v>
      </c>
      <c r="C3911" s="195">
        <v>56</v>
      </c>
      <c r="D3911" s="195" t="s">
        <v>1652</v>
      </c>
      <c r="F3911" s="189">
        <v>12</v>
      </c>
      <c r="G3911" s="197" t="s">
        <v>1653</v>
      </c>
      <c r="H3911" s="195">
        <v>7</v>
      </c>
      <c r="I3911" s="200">
        <v>11000</v>
      </c>
      <c r="J3911" s="191">
        <v>41009</v>
      </c>
      <c r="K3911" s="195" t="s">
        <v>27</v>
      </c>
    </row>
    <row r="3912" spans="1:12">
      <c r="A3912" s="186" t="str">
        <f>B3912&amp;"_"&amp;COUNTIF($B$2:B3912,B3912)</f>
        <v>4205_1</v>
      </c>
      <c r="B3912" s="195">
        <v>4205</v>
      </c>
      <c r="F3912" s="189">
        <v>4</v>
      </c>
      <c r="G3912" s="197" t="s">
        <v>1548</v>
      </c>
    </row>
    <row r="3913" spans="1:12">
      <c r="A3913" s="186" t="str">
        <f>B3913&amp;"_"&amp;COUNTIF($B$2:B3913,B3913)</f>
        <v>4205_2</v>
      </c>
      <c r="B3913" s="195">
        <v>4205</v>
      </c>
      <c r="F3913" s="189">
        <v>10</v>
      </c>
      <c r="G3913" s="197" t="s">
        <v>1552</v>
      </c>
    </row>
    <row r="3914" spans="1:12">
      <c r="A3914" s="186" t="str">
        <f>B3914&amp;"_"&amp;COUNTIF($B$2:B3914,B3914)</f>
        <v>4205_3</v>
      </c>
      <c r="B3914" s="195">
        <v>4205</v>
      </c>
      <c r="C3914" s="195">
        <v>5</v>
      </c>
      <c r="D3914" s="195">
        <v>270304014</v>
      </c>
      <c r="F3914" s="189">
        <v>5</v>
      </c>
      <c r="G3914" s="197" t="s">
        <v>1554</v>
      </c>
      <c r="H3914" s="195">
        <v>9</v>
      </c>
      <c r="I3914" s="195">
        <v>41000</v>
      </c>
      <c r="J3914" s="191" t="s">
        <v>1654</v>
      </c>
      <c r="K3914" s="195" t="s">
        <v>845</v>
      </c>
      <c r="L3914" s="195" t="s">
        <v>74</v>
      </c>
    </row>
    <row r="3915" spans="1:12">
      <c r="A3915" s="186" t="str">
        <f>B3915&amp;"_"&amp;COUNTIF($B$2:B3915,B3915)</f>
        <v>4206_1</v>
      </c>
      <c r="B3915" s="195">
        <v>4206</v>
      </c>
      <c r="C3915" s="195">
        <v>5</v>
      </c>
      <c r="D3915" s="195" t="s">
        <v>1655</v>
      </c>
      <c r="E3915" s="195">
        <v>500032754</v>
      </c>
      <c r="F3915" s="189">
        <v>6</v>
      </c>
      <c r="G3915" s="197" t="s">
        <v>841</v>
      </c>
      <c r="H3915" s="195">
        <v>2</v>
      </c>
      <c r="I3915" s="200">
        <v>6300</v>
      </c>
      <c r="J3915" s="191" t="s">
        <v>1656</v>
      </c>
      <c r="K3915" s="195" t="s">
        <v>845</v>
      </c>
      <c r="L3915" s="195" t="s">
        <v>74</v>
      </c>
    </row>
    <row r="3916" spans="1:12">
      <c r="A3916" s="186" t="str">
        <f>B3916&amp;"_"&amp;COUNTIF($B$2:B3916,B3916)</f>
        <v>4207_1</v>
      </c>
      <c r="B3916" s="195">
        <v>4207</v>
      </c>
      <c r="E3916" s="195" t="s">
        <v>1600</v>
      </c>
      <c r="F3916" s="189">
        <v>100</v>
      </c>
      <c r="G3916" s="197" t="s">
        <v>1601</v>
      </c>
      <c r="H3916" s="197"/>
      <c r="I3916" s="200"/>
    </row>
    <row r="3917" spans="1:12">
      <c r="A3917" s="186" t="str">
        <f>B3917&amp;"_"&amp;COUNTIF($B$2:B3917,B3917)</f>
        <v>4207_2</v>
      </c>
      <c r="B3917" s="195">
        <v>4207</v>
      </c>
      <c r="C3917" s="195">
        <v>3</v>
      </c>
      <c r="D3917" s="195" t="s">
        <v>1657</v>
      </c>
      <c r="E3917" s="195" t="s">
        <v>71</v>
      </c>
      <c r="F3917" s="189">
        <v>300</v>
      </c>
      <c r="G3917" s="197" t="s">
        <v>72</v>
      </c>
      <c r="H3917" s="195">
        <v>2</v>
      </c>
      <c r="I3917" s="195">
        <v>2550</v>
      </c>
      <c r="J3917" s="191">
        <v>41011</v>
      </c>
      <c r="K3917" s="195" t="s">
        <v>33</v>
      </c>
      <c r="L3917" s="195" t="s">
        <v>74</v>
      </c>
    </row>
    <row r="3918" spans="1:12">
      <c r="A3918" s="186" t="str">
        <f>B3918&amp;"_"&amp;COUNTIF($B$2:B3918,B3918)</f>
        <v>4208_1</v>
      </c>
      <c r="B3918" s="195">
        <v>4208</v>
      </c>
      <c r="F3918" s="189">
        <v>7</v>
      </c>
      <c r="G3918" s="197" t="s">
        <v>359</v>
      </c>
      <c r="I3918" s="200"/>
    </row>
    <row r="3919" spans="1:12">
      <c r="A3919" s="186" t="str">
        <f>B3919&amp;"_"&amp;COUNTIF($B$2:B3919,B3919)</f>
        <v>4208_2</v>
      </c>
      <c r="B3919" s="195">
        <v>4208</v>
      </c>
      <c r="C3919" s="195">
        <v>7</v>
      </c>
      <c r="F3919" s="189">
        <v>2</v>
      </c>
      <c r="G3919" s="197" t="s">
        <v>358</v>
      </c>
      <c r="H3919" s="195">
        <v>1</v>
      </c>
      <c r="I3919" s="200"/>
      <c r="J3919" s="191">
        <v>41011</v>
      </c>
      <c r="K3919" s="195" t="s">
        <v>33</v>
      </c>
      <c r="L3919" s="195" t="s">
        <v>74</v>
      </c>
    </row>
    <row r="3920" spans="1:12">
      <c r="A3920" s="186" t="str">
        <f>B3920&amp;"_"&amp;COUNTIF($B$2:B3920,B3920)</f>
        <v>4209_1</v>
      </c>
      <c r="B3920" s="195">
        <v>4209</v>
      </c>
      <c r="E3920" s="187" t="s">
        <v>39</v>
      </c>
      <c r="F3920" s="189">
        <v>2</v>
      </c>
      <c r="G3920" s="190" t="s">
        <v>939</v>
      </c>
    </row>
    <row r="3921" spans="1:42">
      <c r="A3921" s="186" t="str">
        <f>B3921&amp;"_"&amp;COUNTIF($B$2:B3921,B3921)</f>
        <v>4209_2</v>
      </c>
      <c r="B3921" s="195">
        <v>4209</v>
      </c>
      <c r="C3921" s="195">
        <v>1</v>
      </c>
      <c r="D3921" s="195">
        <v>540040255</v>
      </c>
      <c r="E3921" s="187" t="s">
        <v>41</v>
      </c>
      <c r="F3921" s="189">
        <v>2</v>
      </c>
      <c r="G3921" s="190" t="s">
        <v>940</v>
      </c>
      <c r="H3921" s="195">
        <v>1</v>
      </c>
      <c r="J3921" s="191">
        <v>41010</v>
      </c>
      <c r="K3921" s="195" t="s">
        <v>27</v>
      </c>
    </row>
    <row r="3922" spans="1:42">
      <c r="A3922" s="186" t="str">
        <f>B3922&amp;"_"&amp;COUNTIF($B$2:B3922,B3922)</f>
        <v>4210_1</v>
      </c>
      <c r="B3922" s="195">
        <v>4210</v>
      </c>
      <c r="E3922" s="187" t="s">
        <v>1312</v>
      </c>
      <c r="F3922" s="189">
        <v>4</v>
      </c>
      <c r="G3922" s="190" t="s">
        <v>941</v>
      </c>
    </row>
    <row r="3923" spans="1:42">
      <c r="A3923" s="186" t="str">
        <f>B3923&amp;"_"&amp;COUNTIF($B$2:B3923,B3923)</f>
        <v>4210_2</v>
      </c>
      <c r="B3923" s="195">
        <v>4210</v>
      </c>
      <c r="C3923" s="195">
        <v>49</v>
      </c>
      <c r="D3923" s="195" t="s">
        <v>1313</v>
      </c>
      <c r="E3923" s="187" t="s">
        <v>1314</v>
      </c>
      <c r="F3923" s="189">
        <v>4</v>
      </c>
      <c r="G3923" s="190" t="s">
        <v>942</v>
      </c>
      <c r="H3923" s="195">
        <v>2</v>
      </c>
      <c r="J3923" s="191">
        <v>41010</v>
      </c>
      <c r="K3923" s="195" t="s">
        <v>27</v>
      </c>
    </row>
    <row r="3924" spans="1:42">
      <c r="A3924" s="186" t="str">
        <f>B3924&amp;"_"&amp;COUNTIF($B$2:B3924,B3924)</f>
        <v>4211_1</v>
      </c>
      <c r="B3924" s="195">
        <v>4211</v>
      </c>
      <c r="E3924" s="195">
        <v>112145</v>
      </c>
      <c r="F3924" s="189">
        <v>10</v>
      </c>
      <c r="G3924" s="197" t="s">
        <v>888</v>
      </c>
    </row>
    <row r="3925" spans="1:42">
      <c r="A3925" s="186" t="str">
        <f>B3925&amp;"_"&amp;COUNTIF($B$2:B3925,B3925)</f>
        <v>4211_2</v>
      </c>
      <c r="B3925" s="195">
        <v>4211</v>
      </c>
      <c r="C3925" s="195">
        <v>4</v>
      </c>
      <c r="D3925" s="195">
        <v>4500217188</v>
      </c>
      <c r="E3925" s="195">
        <v>112146</v>
      </c>
      <c r="F3925" s="189">
        <v>10</v>
      </c>
      <c r="G3925" s="197" t="s">
        <v>886</v>
      </c>
      <c r="H3925" s="195">
        <v>5</v>
      </c>
      <c r="I3925" s="200">
        <v>17500</v>
      </c>
      <c r="J3925" s="191">
        <v>41011</v>
      </c>
      <c r="K3925" s="195" t="s">
        <v>1607</v>
      </c>
      <c r="L3925" s="195" t="s">
        <v>74</v>
      </c>
    </row>
    <row r="3926" spans="1:42">
      <c r="A3926" s="186" t="str">
        <f>B3926&amp;"_"&amp;COUNTIF($B$2:B3926,B3926)</f>
        <v>4212_1</v>
      </c>
      <c r="B3926" s="195">
        <v>4212</v>
      </c>
      <c r="E3926" s="187" t="s">
        <v>19</v>
      </c>
      <c r="F3926" s="189">
        <v>4</v>
      </c>
      <c r="G3926" s="190" t="s">
        <v>941</v>
      </c>
      <c r="M3926" s="194"/>
      <c r="N3926" s="195"/>
      <c r="Q3926" s="195"/>
      <c r="AM3926" s="186"/>
      <c r="AN3926" s="186"/>
      <c r="AO3926" s="186"/>
      <c r="AP3926" s="186"/>
    </row>
    <row r="3927" spans="1:42">
      <c r="A3927" s="186" t="str">
        <f>B3927&amp;"_"&amp;COUNTIF($B$2:B3927,B3927)</f>
        <v>4212_2</v>
      </c>
      <c r="B3927" s="195">
        <v>4212</v>
      </c>
      <c r="C3927" s="195">
        <v>1</v>
      </c>
      <c r="D3927" s="195">
        <v>540038980</v>
      </c>
      <c r="E3927" s="187" t="s">
        <v>22</v>
      </c>
      <c r="F3927" s="189">
        <v>4</v>
      </c>
      <c r="G3927" s="190" t="s">
        <v>942</v>
      </c>
      <c r="H3927" s="195">
        <v>2</v>
      </c>
      <c r="J3927" s="191">
        <v>41011</v>
      </c>
      <c r="K3927" s="195" t="s">
        <v>27</v>
      </c>
    </row>
    <row r="3928" spans="1:42">
      <c r="A3928" s="186" t="str">
        <f>B3928&amp;"_"&amp;COUNTIF($B$2:B3928,B3928)</f>
        <v>4213_1</v>
      </c>
      <c r="B3928" s="195">
        <v>4213</v>
      </c>
      <c r="C3928" s="195">
        <v>39</v>
      </c>
      <c r="D3928" s="195" t="s">
        <v>1658</v>
      </c>
      <c r="F3928" s="189">
        <v>1</v>
      </c>
      <c r="G3928" s="197" t="s">
        <v>1659</v>
      </c>
      <c r="H3928" s="195">
        <v>1</v>
      </c>
      <c r="I3928" s="200"/>
      <c r="J3928" s="191">
        <v>41012</v>
      </c>
      <c r="K3928" s="195" t="s">
        <v>27</v>
      </c>
    </row>
    <row r="3929" spans="1:42">
      <c r="A3929" s="186" t="str">
        <f>B3929&amp;"_"&amp;COUNTIF($B$2:B3929,B3929)</f>
        <v>4214_1</v>
      </c>
      <c r="B3929" s="195">
        <v>4214</v>
      </c>
      <c r="E3929" s="187" t="s">
        <v>1312</v>
      </c>
      <c r="F3929" s="189">
        <v>4</v>
      </c>
      <c r="G3929" s="190" t="s">
        <v>941</v>
      </c>
    </row>
    <row r="3930" spans="1:42">
      <c r="A3930" s="186" t="str">
        <f>B3930&amp;"_"&amp;COUNTIF($B$2:B3930,B3930)</f>
        <v>4214_2</v>
      </c>
      <c r="B3930" s="195">
        <v>4214</v>
      </c>
      <c r="C3930" s="195">
        <v>49</v>
      </c>
      <c r="D3930" s="195" t="s">
        <v>1313</v>
      </c>
      <c r="E3930" s="187" t="s">
        <v>1314</v>
      </c>
      <c r="F3930" s="189">
        <v>4</v>
      </c>
      <c r="G3930" s="190" t="s">
        <v>942</v>
      </c>
      <c r="H3930" s="195">
        <v>2</v>
      </c>
      <c r="J3930" s="191">
        <v>41011</v>
      </c>
      <c r="K3930" s="195" t="s">
        <v>27</v>
      </c>
    </row>
    <row r="3931" spans="1:42">
      <c r="A3931" s="186" t="str">
        <f>B3931&amp;"_"&amp;COUNTIF($B$2:B3931,B3931)</f>
        <v>4215_1</v>
      </c>
      <c r="B3931" s="195">
        <v>4215</v>
      </c>
      <c r="E3931" s="187" t="s">
        <v>39</v>
      </c>
      <c r="F3931" s="189">
        <v>2</v>
      </c>
      <c r="G3931" s="190" t="s">
        <v>939</v>
      </c>
    </row>
    <row r="3932" spans="1:42">
      <c r="A3932" s="186" t="str">
        <f>B3932&amp;"_"&amp;COUNTIF($B$2:B3932,B3932)</f>
        <v>4215_2</v>
      </c>
      <c r="B3932" s="195">
        <v>4215</v>
      </c>
      <c r="C3932" s="195">
        <v>1</v>
      </c>
      <c r="D3932" s="195">
        <v>540040255</v>
      </c>
      <c r="E3932" s="187" t="s">
        <v>41</v>
      </c>
      <c r="F3932" s="189">
        <v>2</v>
      </c>
      <c r="G3932" s="190" t="s">
        <v>940</v>
      </c>
      <c r="H3932" s="195">
        <v>1</v>
      </c>
      <c r="J3932" s="191">
        <v>41012</v>
      </c>
      <c r="K3932" s="195" t="s">
        <v>27</v>
      </c>
    </row>
    <row r="3933" spans="1:42">
      <c r="A3933" s="186" t="str">
        <f>B3933&amp;"_"&amp;COUNTIF($B$2:B3933,B3933)</f>
        <v>4216_1</v>
      </c>
      <c r="B3933" s="195">
        <v>4216</v>
      </c>
      <c r="E3933" s="187" t="s">
        <v>1312</v>
      </c>
      <c r="F3933" s="189">
        <v>4</v>
      </c>
      <c r="G3933" s="190" t="s">
        <v>941</v>
      </c>
    </row>
    <row r="3934" spans="1:42">
      <c r="A3934" s="186" t="str">
        <f>B3934&amp;"_"&amp;COUNTIF($B$2:B3934,B3934)</f>
        <v>4216_2</v>
      </c>
      <c r="B3934" s="195">
        <v>4216</v>
      </c>
      <c r="C3934" s="195">
        <v>49</v>
      </c>
      <c r="D3934" s="195" t="s">
        <v>1313</v>
      </c>
      <c r="E3934" s="187" t="s">
        <v>1314</v>
      </c>
      <c r="F3934" s="189">
        <v>4</v>
      </c>
      <c r="G3934" s="190" t="s">
        <v>942</v>
      </c>
      <c r="H3934" s="195">
        <v>2</v>
      </c>
      <c r="J3934" s="191">
        <v>41012</v>
      </c>
      <c r="K3934" s="195" t="s">
        <v>27</v>
      </c>
    </row>
    <row r="3935" spans="1:42">
      <c r="A3935" s="186" t="str">
        <f>B3935&amp;"_"&amp;COUNTIF($B$2:B3935,B3935)</f>
        <v>4217_1</v>
      </c>
      <c r="B3935" s="195">
        <v>4217</v>
      </c>
      <c r="E3935" s="187" t="s">
        <v>67</v>
      </c>
      <c r="F3935" s="189">
        <v>48</v>
      </c>
      <c r="G3935" s="190" t="s">
        <v>68</v>
      </c>
    </row>
    <row r="3936" spans="1:42">
      <c r="A3936" s="186" t="str">
        <f>B3936&amp;"_"&amp;COUNTIF($B$2:B3936,B3936)</f>
        <v>4217_2</v>
      </c>
      <c r="B3936" s="195">
        <v>4217</v>
      </c>
      <c r="C3936" s="195">
        <v>1</v>
      </c>
      <c r="D3936" s="195" t="s">
        <v>1608</v>
      </c>
      <c r="E3936" s="187" t="s">
        <v>62</v>
      </c>
      <c r="F3936" s="189">
        <v>328</v>
      </c>
      <c r="G3936" s="190" t="s">
        <v>63</v>
      </c>
      <c r="H3936" s="195">
        <v>3</v>
      </c>
      <c r="J3936" s="191">
        <v>41012</v>
      </c>
      <c r="K3936" s="195" t="s">
        <v>27</v>
      </c>
    </row>
    <row r="3937" spans="1:12">
      <c r="A3937" s="186" t="str">
        <f>B3937&amp;"_"&amp;COUNTIF($B$2:B3937,B3937)</f>
        <v>4218_1</v>
      </c>
      <c r="B3937" s="195">
        <v>4218</v>
      </c>
      <c r="C3937" s="195">
        <v>1</v>
      </c>
      <c r="D3937" s="195">
        <v>540039948</v>
      </c>
      <c r="F3937" s="189">
        <v>60</v>
      </c>
      <c r="G3937" s="197" t="s">
        <v>57</v>
      </c>
      <c r="H3937" s="195">
        <v>1</v>
      </c>
      <c r="J3937" s="191">
        <v>41012</v>
      </c>
      <c r="K3937" s="195" t="s">
        <v>27</v>
      </c>
    </row>
    <row r="3938" spans="1:12">
      <c r="A3938" s="186" t="str">
        <f>B3938&amp;"_"&amp;COUNTIF($B$2:B3938,B3938)</f>
        <v>4219_1</v>
      </c>
      <c r="B3938" s="195">
        <v>4219</v>
      </c>
      <c r="C3938" s="195">
        <v>5</v>
      </c>
      <c r="D3938" s="195" t="s">
        <v>1655</v>
      </c>
      <c r="E3938" s="195">
        <v>500032754</v>
      </c>
      <c r="F3938" s="189">
        <v>6</v>
      </c>
      <c r="G3938" s="197" t="s">
        <v>841</v>
      </c>
      <c r="H3938" s="195">
        <v>2</v>
      </c>
      <c r="I3938" s="200">
        <v>6300</v>
      </c>
      <c r="J3938" s="191" t="s">
        <v>1660</v>
      </c>
      <c r="K3938" s="195" t="s">
        <v>845</v>
      </c>
      <c r="L3938" s="195" t="s">
        <v>74</v>
      </c>
    </row>
    <row r="3939" spans="1:12">
      <c r="A3939" s="186" t="str">
        <f>B3939&amp;"_"&amp;COUNTIF($B$2:B3939,B3939)</f>
        <v>4220_1</v>
      </c>
      <c r="B3939" s="195">
        <v>4220</v>
      </c>
      <c r="C3939" s="195">
        <v>1</v>
      </c>
      <c r="D3939" s="195" t="s">
        <v>1661</v>
      </c>
      <c r="F3939" s="189">
        <v>2</v>
      </c>
      <c r="G3939" s="197" t="s">
        <v>59</v>
      </c>
      <c r="H3939" s="195">
        <v>2</v>
      </c>
      <c r="J3939" s="191">
        <v>41016</v>
      </c>
      <c r="K3939" s="195" t="s">
        <v>27</v>
      </c>
    </row>
    <row r="3940" spans="1:12">
      <c r="A3940" s="186" t="str">
        <f>B3940&amp;"_"&amp;COUNTIF($B$2:B3940,B3940)</f>
        <v>4221_1</v>
      </c>
      <c r="B3940" s="195">
        <v>4221</v>
      </c>
      <c r="E3940" s="187" t="s">
        <v>1312</v>
      </c>
      <c r="F3940" s="189">
        <v>8</v>
      </c>
      <c r="G3940" s="190" t="s">
        <v>941</v>
      </c>
    </row>
    <row r="3941" spans="1:12">
      <c r="A3941" s="186" t="str">
        <f>B3941&amp;"_"&amp;COUNTIF($B$2:B3941,B3941)</f>
        <v>4221_2</v>
      </c>
      <c r="B3941" s="195">
        <v>4221</v>
      </c>
      <c r="C3941" s="195">
        <v>49</v>
      </c>
      <c r="D3941" s="195" t="s">
        <v>1313</v>
      </c>
      <c r="E3941" s="187" t="s">
        <v>1314</v>
      </c>
      <c r="F3941" s="189">
        <v>8</v>
      </c>
      <c r="G3941" s="190" t="s">
        <v>942</v>
      </c>
      <c r="H3941" s="195">
        <v>4</v>
      </c>
      <c r="J3941" s="191">
        <v>41016</v>
      </c>
      <c r="K3941" s="195" t="s">
        <v>27</v>
      </c>
    </row>
    <row r="3942" spans="1:12">
      <c r="A3942" s="186" t="str">
        <f>B3942&amp;"_"&amp;COUNTIF($B$2:B3942,B3942)</f>
        <v>4222_1</v>
      </c>
      <c r="B3942" s="195">
        <v>4222</v>
      </c>
      <c r="E3942" s="195">
        <v>112145</v>
      </c>
      <c r="F3942" s="189">
        <v>10</v>
      </c>
      <c r="G3942" s="197" t="s">
        <v>888</v>
      </c>
    </row>
    <row r="3943" spans="1:12">
      <c r="A3943" s="186" t="str">
        <f>B3943&amp;"_"&amp;COUNTIF($B$2:B3943,B3943)</f>
        <v>4222_2</v>
      </c>
      <c r="B3943" s="195">
        <v>4222</v>
      </c>
      <c r="C3943" s="195">
        <v>4</v>
      </c>
      <c r="D3943" s="195">
        <v>4500217188</v>
      </c>
      <c r="E3943" s="195">
        <v>112146</v>
      </c>
      <c r="F3943" s="189">
        <v>10</v>
      </c>
      <c r="G3943" s="197" t="s">
        <v>886</v>
      </c>
      <c r="H3943" s="195">
        <v>5</v>
      </c>
      <c r="I3943" s="200">
        <v>17500</v>
      </c>
      <c r="J3943" s="191">
        <v>41018</v>
      </c>
      <c r="K3943" s="195" t="s">
        <v>1607</v>
      </c>
      <c r="L3943" s="195" t="s">
        <v>74</v>
      </c>
    </row>
    <row r="3944" spans="1:12">
      <c r="A3944" s="186" t="str">
        <f>B3944&amp;"_"&amp;COUNTIF($B$2:B3944,B3944)</f>
        <v>4223_1</v>
      </c>
      <c r="B3944" s="195">
        <v>4223</v>
      </c>
      <c r="E3944" s="187" t="s">
        <v>1312</v>
      </c>
      <c r="F3944" s="189">
        <v>10</v>
      </c>
      <c r="G3944" s="190" t="s">
        <v>941</v>
      </c>
    </row>
    <row r="3945" spans="1:12">
      <c r="A3945" s="186" t="str">
        <f>B3945&amp;"_"&amp;COUNTIF($B$2:B3945,B3945)</f>
        <v>4223_2</v>
      </c>
      <c r="B3945" s="195">
        <v>4223</v>
      </c>
      <c r="C3945" s="195">
        <v>49</v>
      </c>
      <c r="D3945" s="195" t="s">
        <v>1313</v>
      </c>
      <c r="E3945" s="187" t="s">
        <v>1314</v>
      </c>
      <c r="F3945" s="189">
        <v>10</v>
      </c>
      <c r="G3945" s="190" t="s">
        <v>942</v>
      </c>
      <c r="H3945" s="195">
        <v>5</v>
      </c>
      <c r="J3945" s="191">
        <v>41018</v>
      </c>
      <c r="K3945" s="195" t="s">
        <v>27</v>
      </c>
    </row>
    <row r="3946" spans="1:12">
      <c r="A3946" s="186" t="str">
        <f>B3946&amp;"_"&amp;COUNTIF($B$2:B3946,B3946)</f>
        <v>4224_1</v>
      </c>
      <c r="B3946" s="195">
        <v>4224</v>
      </c>
      <c r="E3946" s="187" t="s">
        <v>39</v>
      </c>
      <c r="F3946" s="189">
        <v>4</v>
      </c>
      <c r="G3946" s="190" t="s">
        <v>939</v>
      </c>
    </row>
    <row r="3947" spans="1:12">
      <c r="A3947" s="186" t="str">
        <f>B3947&amp;"_"&amp;COUNTIF($B$2:B3947,B3947)</f>
        <v>4224_2</v>
      </c>
      <c r="B3947" s="195">
        <v>4224</v>
      </c>
      <c r="C3947" s="195">
        <v>1</v>
      </c>
      <c r="D3947" s="195">
        <v>540044654</v>
      </c>
      <c r="E3947" s="187" t="s">
        <v>41</v>
      </c>
      <c r="F3947" s="189">
        <v>4</v>
      </c>
      <c r="G3947" s="190" t="s">
        <v>940</v>
      </c>
      <c r="H3947" s="195">
        <v>2</v>
      </c>
      <c r="J3947" s="191">
        <v>41018</v>
      </c>
      <c r="K3947" s="195" t="s">
        <v>27</v>
      </c>
    </row>
    <row r="3948" spans="1:12">
      <c r="A3948" s="186" t="str">
        <f>B3948&amp;"_"&amp;COUNTIF($B$2:B3948,B3948)</f>
        <v>4225_1</v>
      </c>
      <c r="B3948" s="195">
        <v>4225</v>
      </c>
      <c r="C3948" s="195">
        <v>39</v>
      </c>
      <c r="D3948" s="195" t="s">
        <v>1662</v>
      </c>
      <c r="F3948" s="189">
        <v>1</v>
      </c>
      <c r="G3948" s="197" t="s">
        <v>1616</v>
      </c>
      <c r="H3948" s="195">
        <v>1</v>
      </c>
      <c r="I3948" s="200"/>
      <c r="J3948" s="191">
        <v>41019</v>
      </c>
      <c r="K3948" s="195" t="s">
        <v>27</v>
      </c>
    </row>
    <row r="3949" spans="1:12">
      <c r="A3949" s="186" t="str">
        <f>B3949&amp;"_"&amp;COUNTIF($B$2:B3949,B3949)</f>
        <v>4226_1</v>
      </c>
      <c r="B3949" s="195">
        <v>4226</v>
      </c>
      <c r="E3949" s="187" t="s">
        <v>39</v>
      </c>
      <c r="F3949" s="189">
        <v>4</v>
      </c>
      <c r="G3949" s="190" t="s">
        <v>939</v>
      </c>
    </row>
    <row r="3950" spans="1:12">
      <c r="A3950" s="186" t="str">
        <f>B3950&amp;"_"&amp;COUNTIF($B$2:B3950,B3950)</f>
        <v>4226_2</v>
      </c>
      <c r="B3950" s="195">
        <v>4226</v>
      </c>
      <c r="C3950" s="195">
        <v>1</v>
      </c>
      <c r="D3950" s="195">
        <v>540044654</v>
      </c>
      <c r="E3950" s="187" t="s">
        <v>41</v>
      </c>
      <c r="F3950" s="189">
        <v>4</v>
      </c>
      <c r="G3950" s="190" t="s">
        <v>940</v>
      </c>
      <c r="H3950" s="195">
        <v>2</v>
      </c>
      <c r="J3950" s="191">
        <v>41019</v>
      </c>
      <c r="K3950" s="195" t="s">
        <v>27</v>
      </c>
    </row>
    <row r="3951" spans="1:12">
      <c r="A3951" s="186" t="str">
        <f>B3951&amp;"_"&amp;COUNTIF($B$2:B3951,B3951)</f>
        <v>4227_1</v>
      </c>
      <c r="B3951" s="195">
        <v>4227</v>
      </c>
      <c r="E3951" s="187" t="s">
        <v>1312</v>
      </c>
      <c r="F3951" s="189">
        <v>6</v>
      </c>
      <c r="G3951" s="190" t="s">
        <v>941</v>
      </c>
    </row>
    <row r="3952" spans="1:12">
      <c r="A3952" s="186" t="str">
        <f>B3952&amp;"_"&amp;COUNTIF($B$2:B3952,B3952)</f>
        <v>4227_2</v>
      </c>
      <c r="B3952" s="195">
        <v>4227</v>
      </c>
      <c r="C3952" s="195">
        <v>49</v>
      </c>
      <c r="D3952" s="195" t="s">
        <v>1313</v>
      </c>
      <c r="E3952" s="187" t="s">
        <v>1314</v>
      </c>
      <c r="F3952" s="189">
        <v>6</v>
      </c>
      <c r="G3952" s="190" t="s">
        <v>942</v>
      </c>
      <c r="H3952" s="195">
        <v>3</v>
      </c>
      <c r="J3952" s="191">
        <v>41019</v>
      </c>
      <c r="K3952" s="195" t="s">
        <v>27</v>
      </c>
    </row>
    <row r="3953" spans="1:12">
      <c r="A3953" s="186" t="str">
        <f>B3953&amp;"_"&amp;COUNTIF($B$2:B3953,B3953)</f>
        <v>4228_1</v>
      </c>
      <c r="B3953" s="195">
        <v>4228</v>
      </c>
      <c r="C3953" s="195">
        <v>39</v>
      </c>
      <c r="D3953" s="195" t="s">
        <v>1663</v>
      </c>
      <c r="F3953" s="189">
        <v>1</v>
      </c>
      <c r="G3953" s="197" t="s">
        <v>1664</v>
      </c>
      <c r="H3953" s="195">
        <v>1</v>
      </c>
      <c r="J3953" s="191">
        <v>41019</v>
      </c>
      <c r="K3953" s="195" t="s">
        <v>27</v>
      </c>
    </row>
    <row r="3954" spans="1:12">
      <c r="A3954" s="186" t="str">
        <f>B3954&amp;"_"&amp;COUNTIF($B$2:B3954,B3954)</f>
        <v>4229_1</v>
      </c>
      <c r="B3954" s="195">
        <v>4229</v>
      </c>
      <c r="C3954" s="195">
        <v>1</v>
      </c>
      <c r="F3954" s="189">
        <v>1</v>
      </c>
      <c r="G3954" s="197" t="s">
        <v>1665</v>
      </c>
      <c r="H3954" s="195">
        <v>1</v>
      </c>
      <c r="I3954" s="195">
        <v>10000</v>
      </c>
      <c r="J3954" s="191">
        <v>41020</v>
      </c>
      <c r="K3954" s="195" t="s">
        <v>1666</v>
      </c>
    </row>
    <row r="3955" spans="1:12">
      <c r="A3955" s="186" t="str">
        <f>B3955&amp;"_"&amp;COUNTIF($B$2:B3955,B3955)</f>
        <v>4230_1</v>
      </c>
      <c r="B3955" s="195">
        <v>4230</v>
      </c>
      <c r="C3955" s="195">
        <v>5</v>
      </c>
      <c r="D3955" s="195" t="s">
        <v>1667</v>
      </c>
      <c r="E3955" s="195">
        <v>500032754</v>
      </c>
      <c r="F3955" s="189">
        <v>6</v>
      </c>
      <c r="G3955" s="197" t="s">
        <v>841</v>
      </c>
      <c r="H3955" s="195">
        <v>2</v>
      </c>
      <c r="I3955" s="200">
        <v>6300</v>
      </c>
      <c r="J3955" s="191" t="s">
        <v>1668</v>
      </c>
      <c r="K3955" s="195" t="s">
        <v>845</v>
      </c>
      <c r="L3955" s="195" t="s">
        <v>74</v>
      </c>
    </row>
    <row r="3956" spans="1:12">
      <c r="A3956" s="186" t="str">
        <f>B3956&amp;"_"&amp;COUNTIF($B$2:B3956,B3956)</f>
        <v>4231_1</v>
      </c>
      <c r="B3956" s="195">
        <v>4231</v>
      </c>
      <c r="C3956" s="195">
        <v>5</v>
      </c>
      <c r="D3956" s="195" t="s">
        <v>1669</v>
      </c>
      <c r="E3956" s="195">
        <v>500032755</v>
      </c>
      <c r="F3956" s="189">
        <v>3</v>
      </c>
      <c r="G3956" s="197" t="s">
        <v>1070</v>
      </c>
      <c r="H3956" s="195">
        <v>1</v>
      </c>
      <c r="I3956" s="200">
        <v>2250</v>
      </c>
      <c r="J3956" s="191" t="s">
        <v>1668</v>
      </c>
      <c r="K3956" s="195" t="s">
        <v>845</v>
      </c>
      <c r="L3956" s="195" t="s">
        <v>74</v>
      </c>
    </row>
    <row r="3957" spans="1:12">
      <c r="A3957" s="186" t="str">
        <f>B3957&amp;"_"&amp;COUNTIF($B$2:B3957,B3957)</f>
        <v>4232_1</v>
      </c>
      <c r="B3957" s="195">
        <v>4232</v>
      </c>
      <c r="F3957" s="189">
        <v>12</v>
      </c>
      <c r="G3957" s="197" t="s">
        <v>359</v>
      </c>
      <c r="I3957" s="200"/>
    </row>
    <row r="3958" spans="1:12">
      <c r="A3958" s="186" t="str">
        <f>B3958&amp;"_"&amp;COUNTIF($B$2:B3958,B3958)</f>
        <v>4232_2</v>
      </c>
      <c r="B3958" s="195">
        <v>4232</v>
      </c>
      <c r="C3958" s="195">
        <v>7</v>
      </c>
      <c r="F3958" s="189">
        <v>0</v>
      </c>
      <c r="G3958" s="197" t="s">
        <v>358</v>
      </c>
      <c r="H3958" s="195">
        <v>1</v>
      </c>
      <c r="I3958" s="200"/>
      <c r="J3958" s="191">
        <v>41022</v>
      </c>
      <c r="K3958" s="195" t="s">
        <v>33</v>
      </c>
      <c r="L3958" s="195" t="s">
        <v>74</v>
      </c>
    </row>
    <row r="3959" spans="1:12">
      <c r="A3959" s="186" t="str">
        <f>B3959&amp;"_"&amp;COUNTIF($B$2:B3959,B3959)</f>
        <v>4233_1</v>
      </c>
      <c r="B3959" s="195">
        <v>4233</v>
      </c>
      <c r="E3959" s="187" t="s">
        <v>1312</v>
      </c>
      <c r="F3959" s="189">
        <v>6</v>
      </c>
      <c r="G3959" s="190" t="s">
        <v>941</v>
      </c>
    </row>
    <row r="3960" spans="1:12">
      <c r="A3960" s="186" t="str">
        <f>B3960&amp;"_"&amp;COUNTIF($B$2:B3960,B3960)</f>
        <v>4233_2</v>
      </c>
      <c r="B3960" s="195">
        <v>4233</v>
      </c>
      <c r="C3960" s="195">
        <v>49</v>
      </c>
      <c r="D3960" s="195" t="s">
        <v>1313</v>
      </c>
      <c r="E3960" s="187" t="s">
        <v>1314</v>
      </c>
      <c r="F3960" s="189">
        <v>6</v>
      </c>
      <c r="G3960" s="190" t="s">
        <v>942</v>
      </c>
      <c r="H3960" s="195">
        <v>3</v>
      </c>
      <c r="J3960" s="191">
        <v>41022</v>
      </c>
      <c r="K3960" s="195" t="s">
        <v>27</v>
      </c>
    </row>
    <row r="3961" spans="1:12">
      <c r="A3961" s="186" t="str">
        <f>B3961&amp;"_"&amp;COUNTIF($B$2:B3961,B3961)</f>
        <v>4234_1</v>
      </c>
      <c r="B3961" s="195">
        <v>4234</v>
      </c>
      <c r="E3961" s="187" t="s">
        <v>64</v>
      </c>
      <c r="F3961" s="189">
        <v>144</v>
      </c>
      <c r="G3961" s="197" t="s">
        <v>65</v>
      </c>
    </row>
    <row r="3962" spans="1:12">
      <c r="A3962" s="186" t="str">
        <f>B3962&amp;"_"&amp;COUNTIF($B$2:B3962,B3962)</f>
        <v>4234_2</v>
      </c>
      <c r="B3962" s="195">
        <v>4234</v>
      </c>
      <c r="C3962" s="195">
        <v>1</v>
      </c>
      <c r="D3962" s="195" t="s">
        <v>1608</v>
      </c>
      <c r="E3962" s="187" t="s">
        <v>62</v>
      </c>
      <c r="F3962" s="189">
        <v>164</v>
      </c>
      <c r="G3962" s="190" t="s">
        <v>63</v>
      </c>
      <c r="H3962" s="195">
        <v>4</v>
      </c>
      <c r="J3962" s="191">
        <v>41022</v>
      </c>
      <c r="K3962" s="195" t="s">
        <v>27</v>
      </c>
    </row>
    <row r="3963" spans="1:12">
      <c r="A3963" s="186" t="str">
        <f>B3963&amp;"_"&amp;COUNTIF($B$2:B3963,B3963)</f>
        <v>4235_1</v>
      </c>
      <c r="B3963" s="195">
        <v>4235</v>
      </c>
      <c r="C3963" s="195">
        <v>2</v>
      </c>
      <c r="D3963" s="195">
        <v>340095932</v>
      </c>
      <c r="F3963" s="189">
        <v>3</v>
      </c>
      <c r="G3963" s="197" t="s">
        <v>108</v>
      </c>
      <c r="H3963" s="195">
        <v>1</v>
      </c>
      <c r="J3963" s="191">
        <v>41023</v>
      </c>
      <c r="K3963" s="195" t="s">
        <v>27</v>
      </c>
    </row>
    <row r="3964" spans="1:12">
      <c r="A3964" s="186" t="str">
        <f>B3964&amp;"_"&amp;COUNTIF($B$2:B3964,B3964)</f>
        <v>4236_1</v>
      </c>
      <c r="B3964" s="195">
        <v>4236</v>
      </c>
      <c r="F3964" s="189">
        <v>7</v>
      </c>
      <c r="G3964" s="197" t="s">
        <v>359</v>
      </c>
      <c r="I3964" s="200"/>
    </row>
    <row r="3965" spans="1:12">
      <c r="A3965" s="186" t="str">
        <f>B3965&amp;"_"&amp;COUNTIF($B$2:B3965,B3965)</f>
        <v>4236_2</v>
      </c>
      <c r="B3965" s="195">
        <v>4236</v>
      </c>
      <c r="C3965" s="195">
        <v>7</v>
      </c>
      <c r="F3965" s="189">
        <v>0</v>
      </c>
      <c r="G3965" s="197" t="s">
        <v>358</v>
      </c>
      <c r="H3965" s="195">
        <v>1</v>
      </c>
      <c r="I3965" s="200"/>
      <c r="J3965" s="191">
        <v>41023</v>
      </c>
      <c r="K3965" s="195" t="s">
        <v>33</v>
      </c>
      <c r="L3965" s="195" t="s">
        <v>74</v>
      </c>
    </row>
    <row r="3966" spans="1:12">
      <c r="A3966" s="186" t="str">
        <f>B3966&amp;"_"&amp;COUNTIF($B$2:B3966,B3966)</f>
        <v>4237_1</v>
      </c>
      <c r="B3966" s="195">
        <v>4237</v>
      </c>
      <c r="C3966" s="195">
        <v>10</v>
      </c>
      <c r="D3966" s="195">
        <v>51401</v>
      </c>
      <c r="F3966" s="189">
        <v>80</v>
      </c>
      <c r="G3966" s="197" t="s">
        <v>1581</v>
      </c>
      <c r="H3966" s="195">
        <v>1</v>
      </c>
      <c r="J3966" s="191">
        <v>41024</v>
      </c>
      <c r="K3966" s="195" t="s">
        <v>33</v>
      </c>
      <c r="L3966" s="195" t="s">
        <v>74</v>
      </c>
    </row>
    <row r="3967" spans="1:12">
      <c r="A3967" s="186" t="str">
        <f>B3967&amp;"_"&amp;COUNTIF($B$2:B3967,B3967)</f>
        <v>4238_1</v>
      </c>
      <c r="B3967" s="195">
        <v>4238</v>
      </c>
      <c r="E3967" s="187" t="s">
        <v>64</v>
      </c>
      <c r="F3967" s="189">
        <v>48</v>
      </c>
      <c r="G3967" s="197" t="s">
        <v>65</v>
      </c>
    </row>
    <row r="3968" spans="1:12">
      <c r="A3968" s="186" t="str">
        <f>B3968&amp;"_"&amp;COUNTIF($B$2:B3968,B3968)</f>
        <v>4238_2</v>
      </c>
      <c r="B3968" s="195">
        <v>4238</v>
      </c>
      <c r="C3968" s="195">
        <v>1</v>
      </c>
      <c r="D3968" s="195" t="s">
        <v>1608</v>
      </c>
      <c r="E3968" s="187" t="s">
        <v>62</v>
      </c>
      <c r="F3968" s="189">
        <v>164</v>
      </c>
      <c r="G3968" s="190" t="s">
        <v>63</v>
      </c>
      <c r="H3968" s="195">
        <v>2</v>
      </c>
      <c r="J3968" s="191">
        <v>41025</v>
      </c>
      <c r="K3968" s="195" t="s">
        <v>27</v>
      </c>
    </row>
    <row r="3969" spans="1:12">
      <c r="A3969" s="186" t="str">
        <f>B3969&amp;"_"&amp;COUNTIF($B$2:B3969,B3969)</f>
        <v>4239_1</v>
      </c>
      <c r="B3969" s="195">
        <v>4239</v>
      </c>
      <c r="C3969" s="195">
        <v>1</v>
      </c>
      <c r="D3969" s="195" t="s">
        <v>1661</v>
      </c>
      <c r="F3969" s="189">
        <v>2</v>
      </c>
      <c r="G3969" s="197" t="s">
        <v>59</v>
      </c>
      <c r="H3969" s="195">
        <v>2</v>
      </c>
      <c r="J3969" s="191">
        <v>41025</v>
      </c>
      <c r="K3969" s="195" t="s">
        <v>27</v>
      </c>
    </row>
    <row r="3970" spans="1:12">
      <c r="A3970" s="186" t="str">
        <f>B3970&amp;"_"&amp;COUNTIF($B$2:B3970,B3970)</f>
        <v>4240_1</v>
      </c>
      <c r="B3970" s="195">
        <v>4240</v>
      </c>
      <c r="C3970" s="195">
        <v>32</v>
      </c>
      <c r="D3970" s="195" t="s">
        <v>1670</v>
      </c>
      <c r="F3970" s="189">
        <v>23</v>
      </c>
      <c r="G3970" s="197" t="s">
        <v>1671</v>
      </c>
      <c r="H3970" s="195">
        <v>1</v>
      </c>
      <c r="J3970" s="191">
        <v>41025</v>
      </c>
      <c r="K3970" s="195" t="s">
        <v>33</v>
      </c>
      <c r="L3970" s="195" t="s">
        <v>74</v>
      </c>
    </row>
    <row r="3971" spans="1:12">
      <c r="A3971" s="186" t="str">
        <f>B3971&amp;"_"&amp;COUNTIF($B$2:B3971,B3971)</f>
        <v>4241_1</v>
      </c>
      <c r="B3971" s="195">
        <v>4241</v>
      </c>
      <c r="C3971" s="195">
        <v>5</v>
      </c>
      <c r="D3971" s="195" t="s">
        <v>1667</v>
      </c>
      <c r="E3971" s="195">
        <v>500032754</v>
      </c>
      <c r="F3971" s="189">
        <v>6</v>
      </c>
      <c r="G3971" s="197" t="s">
        <v>841</v>
      </c>
      <c r="H3971" s="195">
        <v>2</v>
      </c>
      <c r="I3971" s="200">
        <v>6300</v>
      </c>
      <c r="J3971" s="191" t="s">
        <v>1672</v>
      </c>
      <c r="K3971" s="195" t="s">
        <v>845</v>
      </c>
      <c r="L3971" s="195" t="s">
        <v>74</v>
      </c>
    </row>
    <row r="3972" spans="1:12">
      <c r="A3972" s="186" t="str">
        <f>B3972&amp;"_"&amp;COUNTIF($B$2:B3972,B3972)</f>
        <v>4242_1</v>
      </c>
      <c r="B3972" s="195">
        <v>4242</v>
      </c>
      <c r="C3972" s="195">
        <v>5</v>
      </c>
      <c r="D3972" s="195" t="s">
        <v>1669</v>
      </c>
      <c r="E3972" s="195">
        <v>500032755</v>
      </c>
      <c r="F3972" s="189">
        <v>3</v>
      </c>
      <c r="G3972" s="197" t="s">
        <v>1070</v>
      </c>
      <c r="H3972" s="195">
        <v>1</v>
      </c>
      <c r="I3972" s="200">
        <v>2250</v>
      </c>
      <c r="J3972" s="191" t="s">
        <v>1672</v>
      </c>
      <c r="K3972" s="195" t="s">
        <v>845</v>
      </c>
      <c r="L3972" s="195" t="s">
        <v>74</v>
      </c>
    </row>
    <row r="3973" spans="1:12">
      <c r="A3973" s="186" t="str">
        <f>B3973&amp;"_"&amp;COUNTIF($B$2:B3973,B3973)</f>
        <v>4243_1</v>
      </c>
      <c r="B3973" s="195">
        <v>4243</v>
      </c>
      <c r="E3973" s="195">
        <v>112145</v>
      </c>
      <c r="F3973" s="189">
        <v>10</v>
      </c>
      <c r="G3973" s="197" t="s">
        <v>888</v>
      </c>
    </row>
    <row r="3974" spans="1:12">
      <c r="A3974" s="186" t="str">
        <f>B3974&amp;"_"&amp;COUNTIF($B$2:B3974,B3974)</f>
        <v>4243_2</v>
      </c>
      <c r="B3974" s="195">
        <v>4243</v>
      </c>
      <c r="C3974" s="195">
        <v>4</v>
      </c>
      <c r="D3974" s="195">
        <v>4500218315</v>
      </c>
      <c r="E3974" s="195">
        <v>112146</v>
      </c>
      <c r="F3974" s="189">
        <v>10</v>
      </c>
      <c r="G3974" s="197" t="s">
        <v>886</v>
      </c>
      <c r="H3974" s="195">
        <v>5</v>
      </c>
      <c r="I3974" s="200">
        <v>17500</v>
      </c>
      <c r="J3974" s="191">
        <v>41032</v>
      </c>
      <c r="K3974" s="195" t="s">
        <v>1607</v>
      </c>
      <c r="L3974" s="195" t="s">
        <v>74</v>
      </c>
    </row>
    <row r="3975" spans="1:12">
      <c r="A3975" s="186" t="str">
        <f>B3975&amp;"_"&amp;COUNTIF($B$2:B3975,B3975)</f>
        <v>4244_1</v>
      </c>
      <c r="B3975" s="195">
        <v>4244</v>
      </c>
      <c r="C3975" s="195">
        <v>3</v>
      </c>
      <c r="D3975" s="195" t="s">
        <v>1673</v>
      </c>
      <c r="E3975" s="195" t="s">
        <v>71</v>
      </c>
      <c r="F3975" s="189">
        <v>300</v>
      </c>
      <c r="G3975" s="197" t="s">
        <v>72</v>
      </c>
      <c r="H3975" s="195">
        <v>1</v>
      </c>
      <c r="I3975" s="195">
        <v>2400</v>
      </c>
      <c r="J3975" s="191">
        <v>41032</v>
      </c>
      <c r="K3975" s="195" t="s">
        <v>33</v>
      </c>
      <c r="L3975" s="195" t="s">
        <v>74</v>
      </c>
    </row>
    <row r="3976" spans="1:12">
      <c r="A3976" s="186" t="str">
        <f>B3976&amp;"_"&amp;COUNTIF($B$2:B3976,B3976)</f>
        <v>4245_1</v>
      </c>
      <c r="B3976" s="195">
        <v>4245</v>
      </c>
      <c r="E3976" s="195">
        <v>500032754</v>
      </c>
      <c r="F3976" s="189">
        <v>6</v>
      </c>
      <c r="G3976" s="197" t="s">
        <v>841</v>
      </c>
      <c r="I3976" s="200"/>
    </row>
    <row r="3977" spans="1:12">
      <c r="A3977" s="186" t="str">
        <f>B3977&amp;"_"&amp;COUNTIF($B$2:B3977,B3977)</f>
        <v>4245_2</v>
      </c>
      <c r="B3977" s="195">
        <v>4245</v>
      </c>
      <c r="C3977" s="195">
        <v>5</v>
      </c>
      <c r="D3977" s="195" t="s">
        <v>1669</v>
      </c>
      <c r="E3977" s="195">
        <v>500032755</v>
      </c>
      <c r="F3977" s="189">
        <v>3</v>
      </c>
      <c r="G3977" s="197" t="s">
        <v>1070</v>
      </c>
      <c r="H3977" s="195">
        <v>3</v>
      </c>
      <c r="I3977" s="200">
        <v>8550</v>
      </c>
      <c r="J3977" s="191" t="s">
        <v>1674</v>
      </c>
      <c r="K3977" s="195" t="s">
        <v>845</v>
      </c>
      <c r="L3977" s="195" t="s">
        <v>74</v>
      </c>
    </row>
    <row r="3978" spans="1:12">
      <c r="A3978" s="186" t="str">
        <f>B3978&amp;"_"&amp;COUNTIF($B$2:B3978,B3978)</f>
        <v>4246_1</v>
      </c>
      <c r="B3978" s="195">
        <v>4246</v>
      </c>
      <c r="C3978" s="195">
        <v>1</v>
      </c>
      <c r="D3978" s="195" t="s">
        <v>1675</v>
      </c>
      <c r="E3978" s="187" t="s">
        <v>67</v>
      </c>
      <c r="F3978" s="189">
        <v>96</v>
      </c>
      <c r="G3978" s="190" t="s">
        <v>68</v>
      </c>
      <c r="H3978" s="195">
        <v>2</v>
      </c>
      <c r="J3978" s="191">
        <v>41032</v>
      </c>
      <c r="K3978" s="195" t="s">
        <v>27</v>
      </c>
    </row>
    <row r="3979" spans="1:12">
      <c r="A3979" s="186" t="str">
        <f>B3979&amp;"_"&amp;COUNTIF($B$2:B3979,B3979)</f>
        <v>4247_1</v>
      </c>
      <c r="B3979" s="195">
        <v>4247</v>
      </c>
      <c r="F3979" s="189">
        <v>12</v>
      </c>
      <c r="G3979" s="197" t="s">
        <v>359</v>
      </c>
      <c r="I3979" s="200"/>
    </row>
    <row r="3980" spans="1:12">
      <c r="A3980" s="186" t="str">
        <f>B3980&amp;"_"&amp;COUNTIF($B$2:B3980,B3980)</f>
        <v>4247_2</v>
      </c>
      <c r="B3980" s="195">
        <v>4247</v>
      </c>
      <c r="C3980" s="195">
        <v>7</v>
      </c>
      <c r="F3980" s="189">
        <v>0</v>
      </c>
      <c r="G3980" s="197" t="s">
        <v>358</v>
      </c>
      <c r="H3980" s="195">
        <v>1</v>
      </c>
      <c r="I3980" s="200"/>
      <c r="J3980" s="191">
        <v>41032</v>
      </c>
      <c r="K3980" s="195" t="s">
        <v>33</v>
      </c>
      <c r="L3980" s="195" t="s">
        <v>74</v>
      </c>
    </row>
    <row r="3981" spans="1:12">
      <c r="A3981" s="186" t="str">
        <f>B3981&amp;"_"&amp;COUNTIF($B$2:B3981,B3981)</f>
        <v>4248_1</v>
      </c>
      <c r="B3981" s="195">
        <v>4248</v>
      </c>
      <c r="F3981" s="189">
        <v>47</v>
      </c>
      <c r="G3981" s="197" t="s">
        <v>866</v>
      </c>
    </row>
    <row r="3982" spans="1:12">
      <c r="A3982" s="186" t="str">
        <f>B3982&amp;"_"&amp;COUNTIF($B$2:B3982,B3982)</f>
        <v>4248_2</v>
      </c>
      <c r="B3982" s="195">
        <v>4248</v>
      </c>
      <c r="C3982" s="195">
        <v>26</v>
      </c>
      <c r="D3982" s="195" t="s">
        <v>863</v>
      </c>
      <c r="F3982" s="189">
        <v>39</v>
      </c>
      <c r="G3982" s="197" t="s">
        <v>867</v>
      </c>
      <c r="J3982" s="191">
        <v>41029</v>
      </c>
      <c r="K3982" s="195" t="s">
        <v>27</v>
      </c>
    </row>
    <row r="3983" spans="1:12">
      <c r="A3983" s="186" t="str">
        <f>B3983&amp;"_"&amp;COUNTIF($B$2:B3983,B3983)</f>
        <v>4249_1</v>
      </c>
      <c r="B3983" s="195">
        <v>4249</v>
      </c>
      <c r="E3983" s="187" t="s">
        <v>64</v>
      </c>
      <c r="F3983" s="189">
        <v>96</v>
      </c>
      <c r="G3983" s="197" t="s">
        <v>65</v>
      </c>
    </row>
    <row r="3984" spans="1:12">
      <c r="A3984" s="186" t="str">
        <f>B3984&amp;"_"&amp;COUNTIF($B$2:B3984,B3984)</f>
        <v>4249_2</v>
      </c>
      <c r="B3984" s="195">
        <v>4249</v>
      </c>
      <c r="C3984" s="195">
        <v>1</v>
      </c>
      <c r="D3984" s="195" t="s">
        <v>1676</v>
      </c>
      <c r="E3984" s="187" t="s">
        <v>62</v>
      </c>
      <c r="F3984" s="189">
        <v>164</v>
      </c>
      <c r="G3984" s="190" t="s">
        <v>63</v>
      </c>
      <c r="H3984" s="195">
        <v>3</v>
      </c>
      <c r="J3984" s="191">
        <v>41032</v>
      </c>
      <c r="K3984" s="195" t="s">
        <v>27</v>
      </c>
    </row>
    <row r="3985" spans="1:42">
      <c r="A3985" s="186" t="str">
        <f>B3985&amp;"_"&amp;COUNTIF($B$2:B3985,B3985)</f>
        <v>4250_1</v>
      </c>
      <c r="B3985" s="195">
        <v>4250</v>
      </c>
      <c r="E3985" s="187"/>
      <c r="F3985" s="189">
        <v>2</v>
      </c>
      <c r="G3985" s="190" t="s">
        <v>1595</v>
      </c>
      <c r="N3985" s="197"/>
      <c r="Q3985" s="192"/>
    </row>
    <row r="3986" spans="1:42">
      <c r="A3986" s="186" t="str">
        <f>B3986&amp;"_"&amp;COUNTIF($B$2:B3986,B3986)</f>
        <v>4250_2</v>
      </c>
      <c r="B3986" s="195">
        <v>4250</v>
      </c>
      <c r="E3986" s="187"/>
      <c r="F3986" s="189">
        <v>1</v>
      </c>
      <c r="G3986" s="190" t="s">
        <v>1677</v>
      </c>
      <c r="N3986" s="197"/>
      <c r="Q3986" s="192"/>
    </row>
    <row r="3987" spans="1:42">
      <c r="A3987" s="186" t="str">
        <f>B3987&amp;"_"&amp;COUNTIF($B$2:B3987,B3987)</f>
        <v>4250_3</v>
      </c>
      <c r="B3987" s="195">
        <v>4250</v>
      </c>
      <c r="C3987" s="195">
        <v>26</v>
      </c>
      <c r="D3987" s="195">
        <v>17972</v>
      </c>
      <c r="F3987" s="189">
        <v>1</v>
      </c>
      <c r="G3987" s="197" t="s">
        <v>1678</v>
      </c>
      <c r="H3987" s="195">
        <v>2</v>
      </c>
      <c r="J3987" s="191">
        <v>41033</v>
      </c>
      <c r="K3987" s="195" t="s">
        <v>27</v>
      </c>
      <c r="M3987" s="195"/>
      <c r="N3987" s="195"/>
      <c r="Q3987" s="195"/>
      <c r="Z3987" s="186"/>
      <c r="AA3987" s="186"/>
      <c r="AB3987" s="186"/>
      <c r="AC3987" s="186"/>
      <c r="AD3987" s="186"/>
      <c r="AE3987" s="186"/>
      <c r="AF3987" s="186"/>
      <c r="AG3987" s="186"/>
      <c r="AH3987" s="186"/>
      <c r="AI3987" s="186"/>
      <c r="AJ3987" s="186"/>
      <c r="AK3987" s="186"/>
      <c r="AL3987" s="186"/>
      <c r="AM3987" s="186"/>
      <c r="AN3987" s="186"/>
      <c r="AO3987" s="186"/>
      <c r="AP3987" s="186"/>
    </row>
    <row r="3988" spans="1:42">
      <c r="A3988" s="186" t="str">
        <f>B3988&amp;"_"&amp;COUNTIF($B$2:B3988,B3988)</f>
        <v>4251_1</v>
      </c>
      <c r="B3988" s="195">
        <v>4251</v>
      </c>
      <c r="E3988" s="195">
        <v>112145</v>
      </c>
      <c r="F3988" s="189">
        <v>10</v>
      </c>
      <c r="G3988" s="197" t="s">
        <v>888</v>
      </c>
    </row>
    <row r="3989" spans="1:42">
      <c r="A3989" s="186" t="str">
        <f>B3989&amp;"_"&amp;COUNTIF($B$2:B3989,B3989)</f>
        <v>4251_2</v>
      </c>
      <c r="B3989" s="195">
        <v>4251</v>
      </c>
      <c r="C3989" s="195">
        <v>4</v>
      </c>
      <c r="D3989" s="195">
        <v>4500218315</v>
      </c>
      <c r="E3989" s="195">
        <v>112146</v>
      </c>
      <c r="F3989" s="189">
        <v>10</v>
      </c>
      <c r="G3989" s="197" t="s">
        <v>886</v>
      </c>
      <c r="H3989" s="195">
        <v>5</v>
      </c>
      <c r="I3989" s="200">
        <v>17500</v>
      </c>
      <c r="J3989" s="191">
        <v>41037</v>
      </c>
      <c r="K3989" s="195" t="s">
        <v>1607</v>
      </c>
      <c r="L3989" s="195" t="s">
        <v>74</v>
      </c>
    </row>
    <row r="3990" spans="1:42">
      <c r="A3990" s="186" t="str">
        <f>B3990&amp;"_"&amp;COUNTIF($B$2:B3990,B3990)</f>
        <v>4252_1</v>
      </c>
      <c r="B3990" s="195">
        <v>4252</v>
      </c>
      <c r="E3990" s="195">
        <v>500032754</v>
      </c>
      <c r="F3990" s="189">
        <v>6</v>
      </c>
      <c r="G3990" s="197" t="s">
        <v>841</v>
      </c>
      <c r="I3990" s="200"/>
      <c r="M3990" s="195"/>
    </row>
    <row r="3991" spans="1:42">
      <c r="A3991" s="186" t="str">
        <f>B3991&amp;"_"&amp;COUNTIF($B$2:B3991,B3991)</f>
        <v>4252_2</v>
      </c>
      <c r="B3991" s="195">
        <v>4252</v>
      </c>
      <c r="C3991" s="195">
        <v>5</v>
      </c>
      <c r="D3991" s="195" t="s">
        <v>1669</v>
      </c>
      <c r="E3991" s="195">
        <v>500032755</v>
      </c>
      <c r="F3991" s="189">
        <v>3</v>
      </c>
      <c r="G3991" s="197" t="s">
        <v>1070</v>
      </c>
      <c r="H3991" s="195">
        <v>3</v>
      </c>
      <c r="I3991" s="200">
        <v>8550</v>
      </c>
      <c r="J3991" s="191" t="s">
        <v>1679</v>
      </c>
      <c r="K3991" s="195" t="s">
        <v>845</v>
      </c>
      <c r="L3991" s="195" t="s">
        <v>74</v>
      </c>
      <c r="M3991" s="195"/>
    </row>
    <row r="3992" spans="1:42">
      <c r="A3992" s="186" t="str">
        <f>B3992&amp;"_"&amp;COUNTIF($B$2:B3992,B3992)</f>
        <v>4253_1</v>
      </c>
      <c r="B3992" s="195">
        <v>4253</v>
      </c>
      <c r="C3992" s="195">
        <v>32</v>
      </c>
      <c r="D3992" s="195" t="s">
        <v>1680</v>
      </c>
      <c r="F3992" s="189">
        <v>6</v>
      </c>
      <c r="G3992" s="197" t="s">
        <v>1671</v>
      </c>
      <c r="H3992" s="195">
        <v>1</v>
      </c>
      <c r="J3992" s="191">
        <v>41039</v>
      </c>
      <c r="K3992" s="195" t="s">
        <v>33</v>
      </c>
      <c r="L3992" s="195" t="s">
        <v>74</v>
      </c>
    </row>
    <row r="3993" spans="1:42">
      <c r="A3993" s="186" t="str">
        <f>B3993&amp;"_"&amp;COUNTIF($B$2:B3993,B3993)</f>
        <v>4254_1</v>
      </c>
      <c r="B3993" s="195">
        <v>4254</v>
      </c>
      <c r="F3993" s="189">
        <v>13</v>
      </c>
      <c r="G3993" s="197" t="s">
        <v>359</v>
      </c>
      <c r="I3993" s="200"/>
    </row>
    <row r="3994" spans="1:42">
      <c r="A3994" s="186" t="str">
        <f>B3994&amp;"_"&amp;COUNTIF($B$2:B3994,B3994)</f>
        <v>4254_2</v>
      </c>
      <c r="B3994" s="195">
        <v>4254</v>
      </c>
      <c r="C3994" s="195">
        <v>7</v>
      </c>
      <c r="F3994" s="189">
        <v>1</v>
      </c>
      <c r="G3994" s="197" t="s">
        <v>358</v>
      </c>
      <c r="H3994" s="195">
        <v>1</v>
      </c>
      <c r="I3994" s="200"/>
      <c r="J3994" s="191">
        <v>41038</v>
      </c>
      <c r="K3994" s="195" t="s">
        <v>33</v>
      </c>
      <c r="L3994" s="195" t="s">
        <v>74</v>
      </c>
    </row>
    <row r="3995" spans="1:42">
      <c r="A3995" s="186" t="str">
        <f>B3995&amp;"_"&amp;COUNTIF($B$2:B3995,B3995)</f>
        <v>4255_1</v>
      </c>
      <c r="B3995" s="195">
        <v>4255</v>
      </c>
      <c r="C3995" s="195">
        <v>1</v>
      </c>
      <c r="D3995" s="195" t="s">
        <v>1675</v>
      </c>
      <c r="E3995" s="187" t="s">
        <v>67</v>
      </c>
      <c r="F3995" s="189">
        <v>48</v>
      </c>
      <c r="G3995" s="190" t="s">
        <v>68</v>
      </c>
      <c r="H3995" s="195">
        <v>1</v>
      </c>
      <c r="J3995" s="191">
        <v>41038</v>
      </c>
      <c r="K3995" s="195" t="s">
        <v>27</v>
      </c>
    </row>
    <row r="3996" spans="1:42">
      <c r="A3996" s="186" t="str">
        <f>B3996&amp;"_"&amp;COUNTIF($B$2:B3996,B3996)</f>
        <v>4256_1</v>
      </c>
      <c r="B3996" s="195">
        <v>4256</v>
      </c>
      <c r="E3996" s="187" t="s">
        <v>64</v>
      </c>
      <c r="F3996" s="189">
        <v>96</v>
      </c>
      <c r="G3996" s="197" t="s">
        <v>65</v>
      </c>
    </row>
    <row r="3997" spans="1:42">
      <c r="A3997" s="186" t="str">
        <f>B3997&amp;"_"&amp;COUNTIF($B$2:B3997,B3997)</f>
        <v>4256_2</v>
      </c>
      <c r="B3997" s="195">
        <v>4256</v>
      </c>
      <c r="C3997" s="195">
        <v>1</v>
      </c>
      <c r="D3997" s="195" t="s">
        <v>1676</v>
      </c>
      <c r="E3997" s="187" t="s">
        <v>62</v>
      </c>
      <c r="F3997" s="189">
        <v>164</v>
      </c>
      <c r="G3997" s="190" t="s">
        <v>63</v>
      </c>
      <c r="H3997" s="195">
        <v>3</v>
      </c>
      <c r="J3997" s="191">
        <v>41038</v>
      </c>
      <c r="K3997" s="195" t="s">
        <v>27</v>
      </c>
    </row>
    <row r="3998" spans="1:42">
      <c r="A3998" s="186" t="str">
        <f>B3998&amp;"_"&amp;COUNTIF($B$2:B3998,B3998)</f>
        <v>4257_1</v>
      </c>
      <c r="B3998" s="195">
        <v>4257</v>
      </c>
      <c r="E3998" s="187" t="s">
        <v>1312</v>
      </c>
      <c r="F3998" s="189">
        <v>2</v>
      </c>
      <c r="G3998" s="190" t="s">
        <v>941</v>
      </c>
    </row>
    <row r="3999" spans="1:42">
      <c r="A3999" s="186" t="str">
        <f>B3999&amp;"_"&amp;COUNTIF($B$2:B3999,B3999)</f>
        <v>4257_2</v>
      </c>
      <c r="B3999" s="195">
        <v>4257</v>
      </c>
      <c r="C3999" s="195">
        <v>49</v>
      </c>
      <c r="D3999" s="195" t="s">
        <v>1313</v>
      </c>
      <c r="E3999" s="187" t="s">
        <v>1314</v>
      </c>
      <c r="F3999" s="189">
        <v>2</v>
      </c>
      <c r="G3999" s="190" t="s">
        <v>942</v>
      </c>
      <c r="H3999" s="195">
        <v>1</v>
      </c>
      <c r="J3999" s="191">
        <v>41038</v>
      </c>
      <c r="K3999" s="195" t="s">
        <v>27</v>
      </c>
    </row>
    <row r="4000" spans="1:42">
      <c r="A4000" s="186" t="str">
        <f>B4000&amp;"_"&amp;COUNTIF($B$2:B4000,B4000)</f>
        <v>4258_1</v>
      </c>
      <c r="B4000" s="195">
        <v>4258</v>
      </c>
      <c r="F4000" s="189">
        <v>14</v>
      </c>
      <c r="G4000" s="197" t="s">
        <v>359</v>
      </c>
      <c r="I4000" s="200"/>
    </row>
    <row r="4001" spans="1:42">
      <c r="A4001" s="186" t="str">
        <f>B4001&amp;"_"&amp;COUNTIF($B$2:B4001,B4001)</f>
        <v>4258_2</v>
      </c>
      <c r="B4001" s="195">
        <v>4258</v>
      </c>
      <c r="C4001" s="195">
        <v>7</v>
      </c>
      <c r="F4001" s="189">
        <v>1</v>
      </c>
      <c r="G4001" s="197" t="s">
        <v>358</v>
      </c>
      <c r="H4001" s="195">
        <v>1</v>
      </c>
      <c r="I4001" s="200"/>
      <c r="J4001" s="191">
        <v>41043</v>
      </c>
      <c r="K4001" s="195" t="s">
        <v>33</v>
      </c>
      <c r="L4001" s="195" t="s">
        <v>74</v>
      </c>
    </row>
    <row r="4002" spans="1:42">
      <c r="A4002" s="186" t="str">
        <f>B4002&amp;"_"&amp;COUNTIF($B$2:B4002,B4002)</f>
        <v>4259_1</v>
      </c>
      <c r="B4002" s="195">
        <v>4259</v>
      </c>
      <c r="G4002" s="197" t="s">
        <v>1681</v>
      </c>
    </row>
    <row r="4003" spans="1:42">
      <c r="A4003" s="186" t="str">
        <f>B4003&amp;"_"&amp;COUNTIF($B$2:B4003,B4003)</f>
        <v>4259_2</v>
      </c>
      <c r="B4003" s="195">
        <v>4259</v>
      </c>
      <c r="C4003" s="195">
        <v>9</v>
      </c>
      <c r="D4003" s="195" t="s">
        <v>1682</v>
      </c>
      <c r="F4003" s="189">
        <v>48</v>
      </c>
      <c r="G4003" s="197" t="s">
        <v>1683</v>
      </c>
      <c r="H4003" s="195">
        <v>2</v>
      </c>
      <c r="I4003" s="195">
        <v>4100</v>
      </c>
      <c r="J4003" s="191">
        <v>41043</v>
      </c>
      <c r="K4003" s="186" t="s">
        <v>1684</v>
      </c>
      <c r="L4003" s="195" t="s">
        <v>74</v>
      </c>
    </row>
    <row r="4004" spans="1:42">
      <c r="A4004" s="186" t="str">
        <f>B4004&amp;"_"&amp;COUNTIF($B$2:B4004,B4004)</f>
        <v>4260_1</v>
      </c>
      <c r="B4004" s="195">
        <v>4260</v>
      </c>
      <c r="C4004" s="195">
        <v>39</v>
      </c>
      <c r="D4004" s="195" t="s">
        <v>1685</v>
      </c>
      <c r="F4004" s="189">
        <v>1</v>
      </c>
      <c r="G4004" s="197" t="s">
        <v>1645</v>
      </c>
      <c r="H4004" s="195">
        <v>1</v>
      </c>
      <c r="I4004" s="195">
        <v>2500</v>
      </c>
      <c r="J4004" s="191">
        <v>41043</v>
      </c>
      <c r="K4004" s="195" t="s">
        <v>27</v>
      </c>
    </row>
    <row r="4005" spans="1:42">
      <c r="A4005" s="186" t="str">
        <f>B4005&amp;"_"&amp;COUNTIF($B$2:B4005,B4005)</f>
        <v>4261_1</v>
      </c>
      <c r="B4005" s="195">
        <v>4261</v>
      </c>
      <c r="C4005" s="195">
        <v>5</v>
      </c>
      <c r="D4005" s="195" t="s">
        <v>1669</v>
      </c>
      <c r="E4005" s="195">
        <v>500032754</v>
      </c>
      <c r="F4005" s="189">
        <v>11</v>
      </c>
      <c r="G4005" s="197" t="s">
        <v>841</v>
      </c>
      <c r="H4005" s="195">
        <v>5</v>
      </c>
      <c r="I4005" s="200">
        <v>11550</v>
      </c>
      <c r="J4005" s="191" t="s">
        <v>1686</v>
      </c>
      <c r="K4005" s="195" t="s">
        <v>845</v>
      </c>
      <c r="L4005" s="195" t="s">
        <v>74</v>
      </c>
    </row>
    <row r="4006" spans="1:42">
      <c r="A4006" s="186" t="str">
        <f>B4006&amp;"_"&amp;COUNTIF($B$2:B4006,B4006)</f>
        <v>4262_1</v>
      </c>
      <c r="B4006" s="195">
        <v>4262</v>
      </c>
      <c r="C4006" s="195">
        <v>22</v>
      </c>
      <c r="D4006" s="195" t="s">
        <v>245</v>
      </c>
      <c r="F4006" s="189">
        <v>1</v>
      </c>
      <c r="G4006" s="195" t="s">
        <v>1687</v>
      </c>
      <c r="H4006" s="192"/>
      <c r="I4006" s="197"/>
      <c r="J4006" s="191">
        <v>41043</v>
      </c>
      <c r="L4006" s="192"/>
      <c r="M4006" s="195"/>
      <c r="N4006" s="195"/>
      <c r="Q4006" s="195"/>
      <c r="AL4006" s="186"/>
      <c r="AM4006" s="186"/>
      <c r="AN4006" s="186"/>
      <c r="AO4006" s="186"/>
      <c r="AP4006" s="186"/>
    </row>
    <row r="4007" spans="1:42">
      <c r="A4007" s="186" t="str">
        <f>B4007&amp;"_"&amp;COUNTIF($B$2:B4007,B4007)</f>
        <v>4263_1</v>
      </c>
      <c r="B4007" s="195">
        <v>4263</v>
      </c>
      <c r="E4007" s="195">
        <v>112145</v>
      </c>
      <c r="F4007" s="189">
        <v>20</v>
      </c>
      <c r="G4007" s="197" t="s">
        <v>888</v>
      </c>
    </row>
    <row r="4008" spans="1:42">
      <c r="A4008" s="186" t="str">
        <f>B4008&amp;"_"&amp;COUNTIF($B$2:B4008,B4008)</f>
        <v>4263_2</v>
      </c>
      <c r="B4008" s="195">
        <v>4263</v>
      </c>
      <c r="C4008" s="195">
        <v>4</v>
      </c>
      <c r="D4008" s="195">
        <v>4500218315</v>
      </c>
      <c r="E4008" s="195">
        <v>112146</v>
      </c>
      <c r="F4008" s="189">
        <v>20</v>
      </c>
      <c r="G4008" s="197" t="s">
        <v>886</v>
      </c>
      <c r="H4008" s="195">
        <v>10</v>
      </c>
      <c r="I4008" s="200">
        <v>35000</v>
      </c>
      <c r="J4008" s="191" t="s">
        <v>1688</v>
      </c>
      <c r="K4008" s="195" t="s">
        <v>1607</v>
      </c>
      <c r="L4008" s="195" t="s">
        <v>74</v>
      </c>
    </row>
    <row r="4009" spans="1:42">
      <c r="A4009" s="186" t="str">
        <f>B4009&amp;"_"&amp;COUNTIF($B$2:B4009,B4009)</f>
        <v>4264_1</v>
      </c>
      <c r="B4009" s="195">
        <v>4264</v>
      </c>
      <c r="G4009" s="197" t="s">
        <v>1689</v>
      </c>
      <c r="H4009" s="195">
        <v>1</v>
      </c>
      <c r="J4009" s="191">
        <v>41044</v>
      </c>
    </row>
    <row r="4010" spans="1:42">
      <c r="A4010" s="186" t="str">
        <f>B4010&amp;"_"&amp;COUNTIF($B$2:B4010,B4010)</f>
        <v>4265_1</v>
      </c>
      <c r="B4010" s="195">
        <v>4265</v>
      </c>
      <c r="E4010" s="187" t="s">
        <v>67</v>
      </c>
      <c r="F4010" s="189">
        <v>48</v>
      </c>
      <c r="G4010" s="190" t="s">
        <v>68</v>
      </c>
    </row>
    <row r="4011" spans="1:42">
      <c r="A4011" s="186" t="str">
        <f>B4011&amp;"_"&amp;COUNTIF($B$2:B4011,B4011)</f>
        <v>4265_2</v>
      </c>
      <c r="B4011" s="195">
        <v>4265</v>
      </c>
      <c r="C4011" s="195">
        <v>1</v>
      </c>
      <c r="D4011" s="195" t="s">
        <v>1676</v>
      </c>
      <c r="E4011" s="187" t="s">
        <v>62</v>
      </c>
      <c r="F4011" s="189">
        <v>164</v>
      </c>
      <c r="G4011" s="190" t="s">
        <v>63</v>
      </c>
      <c r="H4011" s="195">
        <v>2</v>
      </c>
      <c r="J4011" s="191">
        <v>41045</v>
      </c>
      <c r="K4011" s="195" t="s">
        <v>27</v>
      </c>
    </row>
    <row r="4012" spans="1:42">
      <c r="A4012" s="186" t="str">
        <f>B4012&amp;"_"&amp;COUNTIF($B$2:B4012,B4012)</f>
        <v>4266_1</v>
      </c>
      <c r="B4012" s="195">
        <v>4266</v>
      </c>
      <c r="E4012" s="187" t="s">
        <v>39</v>
      </c>
      <c r="F4012" s="189">
        <v>2</v>
      </c>
      <c r="G4012" s="190" t="s">
        <v>939</v>
      </c>
    </row>
    <row r="4013" spans="1:42">
      <c r="A4013" s="186" t="str">
        <f>B4013&amp;"_"&amp;COUNTIF($B$2:B4013,B4013)</f>
        <v>4266_2</v>
      </c>
      <c r="B4013" s="195">
        <v>4266</v>
      </c>
      <c r="C4013" s="195">
        <v>1</v>
      </c>
      <c r="D4013" s="195">
        <v>540040255</v>
      </c>
      <c r="E4013" s="187" t="s">
        <v>41</v>
      </c>
      <c r="F4013" s="189">
        <v>2</v>
      </c>
      <c r="G4013" s="190" t="s">
        <v>940</v>
      </c>
      <c r="H4013" s="195">
        <v>1</v>
      </c>
      <c r="J4013" s="191">
        <v>41045</v>
      </c>
      <c r="K4013" s="195" t="s">
        <v>27</v>
      </c>
    </row>
    <row r="4014" spans="1:42">
      <c r="A4014" s="186" t="str">
        <f>B4014&amp;"_"&amp;COUNTIF($B$2:B4014,B4014)</f>
        <v>4267_1</v>
      </c>
      <c r="B4014" s="195">
        <v>4267</v>
      </c>
      <c r="E4014" s="187" t="s">
        <v>1312</v>
      </c>
      <c r="F4014" s="189">
        <v>2</v>
      </c>
      <c r="G4014" s="190" t="s">
        <v>941</v>
      </c>
    </row>
    <row r="4015" spans="1:42">
      <c r="A4015" s="186" t="str">
        <f>B4015&amp;"_"&amp;COUNTIF($B$2:B4015,B4015)</f>
        <v>4267_2</v>
      </c>
      <c r="B4015" s="195">
        <v>4267</v>
      </c>
      <c r="C4015" s="195">
        <v>49</v>
      </c>
      <c r="D4015" s="195" t="s">
        <v>1313</v>
      </c>
      <c r="E4015" s="187" t="s">
        <v>1314</v>
      </c>
      <c r="F4015" s="189">
        <v>2</v>
      </c>
      <c r="G4015" s="190" t="s">
        <v>942</v>
      </c>
      <c r="H4015" s="195">
        <v>1</v>
      </c>
      <c r="J4015" s="191">
        <v>41045</v>
      </c>
      <c r="K4015" s="195" t="s">
        <v>27</v>
      </c>
    </row>
    <row r="4016" spans="1:42">
      <c r="A4016" s="186" t="str">
        <f>B4016&amp;"_"&amp;COUNTIF($B$2:B4016,B4016)</f>
        <v>4268_1</v>
      </c>
      <c r="B4016" s="195">
        <v>4268</v>
      </c>
      <c r="C4016" s="195">
        <v>1</v>
      </c>
      <c r="D4016" s="195">
        <v>540044568</v>
      </c>
      <c r="F4016" s="189">
        <v>100</v>
      </c>
      <c r="G4016" s="197" t="s">
        <v>1690</v>
      </c>
      <c r="H4016" s="195">
        <v>1</v>
      </c>
      <c r="J4016" s="191">
        <v>41045</v>
      </c>
      <c r="K4016" s="195" t="s">
        <v>27</v>
      </c>
    </row>
    <row r="4017" spans="1:12">
      <c r="A4017" s="186" t="str">
        <f>B4017&amp;"_"&amp;COUNTIF($B$2:B4017,B4017)</f>
        <v>4269_1</v>
      </c>
      <c r="B4017" s="195">
        <v>4269</v>
      </c>
      <c r="C4017" s="195">
        <v>5</v>
      </c>
      <c r="D4017" s="195" t="s">
        <v>1691</v>
      </c>
      <c r="E4017" s="195">
        <v>500032754</v>
      </c>
      <c r="F4017" s="189">
        <v>7</v>
      </c>
      <c r="G4017" s="197" t="s">
        <v>841</v>
      </c>
      <c r="H4017" s="195">
        <v>3</v>
      </c>
      <c r="I4017" s="200">
        <v>7350</v>
      </c>
      <c r="J4017" s="191" t="s">
        <v>1692</v>
      </c>
      <c r="K4017" s="195" t="s">
        <v>845</v>
      </c>
      <c r="L4017" s="195" t="s">
        <v>74</v>
      </c>
    </row>
    <row r="4018" spans="1:12">
      <c r="A4018" s="186" t="str">
        <f>B4018&amp;"_"&amp;COUNTIF($B$2:B4018,B4018)</f>
        <v>4270_1</v>
      </c>
      <c r="B4018" s="195">
        <v>4270</v>
      </c>
      <c r="C4018" s="195">
        <v>57</v>
      </c>
      <c r="D4018" s="195">
        <v>21873</v>
      </c>
      <c r="F4018" s="189">
        <v>450</v>
      </c>
      <c r="G4018" s="197" t="s">
        <v>1693</v>
      </c>
      <c r="H4018" s="195">
        <v>1</v>
      </c>
      <c r="J4018" s="191">
        <v>41047</v>
      </c>
      <c r="K4018" s="195" t="s">
        <v>845</v>
      </c>
      <c r="L4018" s="195" t="s">
        <v>74</v>
      </c>
    </row>
    <row r="4019" spans="1:12">
      <c r="A4019" s="186" t="str">
        <f>B4019&amp;"_"&amp;COUNTIF($B$2:B4019,B4019)</f>
        <v>4271_1</v>
      </c>
      <c r="B4019" s="195">
        <v>4271</v>
      </c>
      <c r="C4019" s="195">
        <v>3</v>
      </c>
      <c r="D4019" s="195" t="s">
        <v>1694</v>
      </c>
      <c r="E4019" s="195" t="s">
        <v>71</v>
      </c>
      <c r="F4019" s="189">
        <v>300</v>
      </c>
      <c r="G4019" s="197" t="s">
        <v>72</v>
      </c>
      <c r="H4019" s="195">
        <v>1</v>
      </c>
      <c r="I4019" s="195">
        <v>2400</v>
      </c>
      <c r="J4019" s="191">
        <v>41051</v>
      </c>
      <c r="K4019" s="195" t="s">
        <v>33</v>
      </c>
      <c r="L4019" s="195" t="s">
        <v>74</v>
      </c>
    </row>
    <row r="4020" spans="1:12">
      <c r="A4020" s="186" t="str">
        <f>B4020&amp;"_"&amp;COUNTIF($B$2:B4020,B4020)</f>
        <v>4272_1</v>
      </c>
      <c r="B4020" s="195">
        <v>4272</v>
      </c>
      <c r="C4020" s="195">
        <v>1</v>
      </c>
      <c r="D4020" s="195" t="s">
        <v>1661</v>
      </c>
      <c r="F4020" s="189">
        <v>2</v>
      </c>
      <c r="G4020" s="197" t="s">
        <v>59</v>
      </c>
      <c r="H4020" s="195">
        <v>2</v>
      </c>
      <c r="J4020" s="191">
        <v>41051</v>
      </c>
      <c r="K4020" s="195" t="s">
        <v>27</v>
      </c>
    </row>
    <row r="4021" spans="1:12">
      <c r="A4021" s="186" t="str">
        <f>B4021&amp;"_"&amp;COUNTIF($B$2:B4021,B4021)</f>
        <v>4273_1</v>
      </c>
      <c r="B4021" s="195">
        <v>4273</v>
      </c>
      <c r="C4021" s="195">
        <v>39</v>
      </c>
      <c r="D4021" s="195" t="s">
        <v>1695</v>
      </c>
      <c r="F4021" s="189">
        <v>1</v>
      </c>
      <c r="G4021" s="197" t="s">
        <v>1696</v>
      </c>
      <c r="H4021" s="195">
        <v>1</v>
      </c>
      <c r="I4021" s="200"/>
      <c r="J4021" s="191">
        <v>41051</v>
      </c>
      <c r="K4021" s="195" t="s">
        <v>27</v>
      </c>
    </row>
    <row r="4022" spans="1:12">
      <c r="A4022" s="186" t="str">
        <f>B4022&amp;"_"&amp;COUNTIF($B$2:B4022,B4022)</f>
        <v>4274_1</v>
      </c>
      <c r="B4022" s="195">
        <v>4274</v>
      </c>
      <c r="C4022" s="195">
        <v>26</v>
      </c>
      <c r="D4022" s="195">
        <v>17995</v>
      </c>
      <c r="F4022" s="189">
        <v>1</v>
      </c>
      <c r="G4022" s="197" t="s">
        <v>1523</v>
      </c>
      <c r="H4022" s="195">
        <v>1</v>
      </c>
      <c r="I4022" s="200">
        <v>17000</v>
      </c>
      <c r="J4022" s="191">
        <v>41053</v>
      </c>
      <c r="K4022" s="195" t="s">
        <v>27</v>
      </c>
    </row>
    <row r="4023" spans="1:12">
      <c r="A4023" s="186" t="str">
        <f>B4023&amp;"_"&amp;COUNTIF($B$2:B4023,B4023)</f>
        <v>4275_1</v>
      </c>
      <c r="B4023" s="195">
        <v>4275</v>
      </c>
      <c r="C4023" s="195">
        <v>1</v>
      </c>
      <c r="D4023" s="195" t="s">
        <v>1676</v>
      </c>
      <c r="E4023" s="187" t="s">
        <v>62</v>
      </c>
      <c r="F4023" s="189">
        <v>164</v>
      </c>
      <c r="G4023" s="190" t="s">
        <v>63</v>
      </c>
      <c r="H4023" s="195">
        <v>1</v>
      </c>
      <c r="J4023" s="191">
        <v>41053</v>
      </c>
      <c r="K4023" s="195" t="s">
        <v>27</v>
      </c>
    </row>
    <row r="4024" spans="1:12">
      <c r="A4024" s="186" t="str">
        <f>B4024&amp;"_"&amp;COUNTIF($B$2:B4024,B4024)</f>
        <v>4276_1</v>
      </c>
      <c r="B4024" s="195">
        <v>4276</v>
      </c>
      <c r="E4024" s="187" t="s">
        <v>61</v>
      </c>
      <c r="F4024" s="189">
        <v>37</v>
      </c>
      <c r="G4024" s="190" t="s">
        <v>1499</v>
      </c>
    </row>
    <row r="4025" spans="1:12">
      <c r="A4025" s="186" t="str">
        <f>B4025&amp;"_"&amp;COUNTIF($B$2:B4025,B4025)</f>
        <v>4276_2</v>
      </c>
      <c r="B4025" s="195">
        <v>4276</v>
      </c>
      <c r="E4025" s="195">
        <v>3</v>
      </c>
      <c r="F4025" s="189">
        <v>120</v>
      </c>
      <c r="G4025" s="197" t="s">
        <v>1501</v>
      </c>
    </row>
    <row r="4026" spans="1:12">
      <c r="A4026" s="186" t="str">
        <f>B4026&amp;"_"&amp;COUNTIF($B$2:B4026,B4026)</f>
        <v>4276_3</v>
      </c>
      <c r="B4026" s="195">
        <v>4276</v>
      </c>
      <c r="C4026" s="195">
        <v>49</v>
      </c>
      <c r="D4026" s="195" t="s">
        <v>1313</v>
      </c>
      <c r="E4026" s="195">
        <v>4</v>
      </c>
      <c r="F4026" s="189">
        <v>120</v>
      </c>
      <c r="G4026" s="197" t="s">
        <v>1500</v>
      </c>
      <c r="H4026" s="195">
        <v>5</v>
      </c>
      <c r="J4026" s="191">
        <v>41054</v>
      </c>
      <c r="K4026" s="195" t="s">
        <v>27</v>
      </c>
    </row>
    <row r="4027" spans="1:12">
      <c r="A4027" s="186" t="str">
        <f>B4027&amp;"_"&amp;COUNTIF($B$2:B4027,B4027)</f>
        <v>4277_1</v>
      </c>
      <c r="B4027" s="195">
        <v>4277</v>
      </c>
      <c r="F4027" s="189">
        <v>11</v>
      </c>
      <c r="G4027" s="197" t="s">
        <v>359</v>
      </c>
      <c r="I4027" s="200"/>
    </row>
    <row r="4028" spans="1:12">
      <c r="A4028" s="186" t="str">
        <f>B4028&amp;"_"&amp;COUNTIF($B$2:B4028,B4028)</f>
        <v>4277_2</v>
      </c>
      <c r="B4028" s="195">
        <v>4277</v>
      </c>
      <c r="C4028" s="195">
        <v>7</v>
      </c>
      <c r="F4028" s="189">
        <v>1</v>
      </c>
      <c r="G4028" s="197" t="s">
        <v>358</v>
      </c>
      <c r="H4028" s="195">
        <v>1</v>
      </c>
      <c r="I4028" s="200"/>
      <c r="J4028" s="191">
        <v>41054</v>
      </c>
      <c r="K4028" s="195" t="s">
        <v>33</v>
      </c>
      <c r="L4028" s="195" t="s">
        <v>74</v>
      </c>
    </row>
    <row r="4029" spans="1:12">
      <c r="A4029" s="186" t="str">
        <f>B4029&amp;"_"&amp;COUNTIF($B$2:B4029,B4029)</f>
        <v>4278_1</v>
      </c>
      <c r="B4029" s="195">
        <v>4278</v>
      </c>
      <c r="C4029" s="195">
        <v>1</v>
      </c>
      <c r="D4029" s="195">
        <v>540039948</v>
      </c>
      <c r="F4029" s="189">
        <v>48</v>
      </c>
      <c r="G4029" s="197" t="s">
        <v>57</v>
      </c>
      <c r="H4029" s="195">
        <v>1</v>
      </c>
      <c r="J4029" s="191">
        <v>41057</v>
      </c>
      <c r="K4029" s="195" t="s">
        <v>27</v>
      </c>
    </row>
    <row r="4030" spans="1:12">
      <c r="A4030" s="186" t="str">
        <f>B4030&amp;"_"&amp;COUNTIF($B$2:B4030,B4030)</f>
        <v>4279_1</v>
      </c>
      <c r="B4030" s="195">
        <v>4279</v>
      </c>
      <c r="C4030" s="195">
        <v>5</v>
      </c>
      <c r="D4030" s="195" t="s">
        <v>1691</v>
      </c>
      <c r="E4030" s="195">
        <v>500032754</v>
      </c>
      <c r="F4030" s="189">
        <v>9</v>
      </c>
      <c r="G4030" s="197" t="s">
        <v>841</v>
      </c>
      <c r="H4030" s="195">
        <v>3</v>
      </c>
      <c r="I4030" s="200">
        <v>9450</v>
      </c>
      <c r="J4030" s="191" t="s">
        <v>1697</v>
      </c>
      <c r="K4030" s="195" t="s">
        <v>845</v>
      </c>
      <c r="L4030" s="195" t="s">
        <v>74</v>
      </c>
    </row>
    <row r="4031" spans="1:12">
      <c r="A4031" s="186" t="str">
        <f>B4031&amp;"_"&amp;COUNTIF($B$2:B4031,B4031)</f>
        <v>4280_1</v>
      </c>
      <c r="B4031" s="195">
        <v>4280</v>
      </c>
      <c r="C4031" s="195">
        <v>5</v>
      </c>
      <c r="D4031" s="195" t="s">
        <v>1698</v>
      </c>
      <c r="E4031" s="195">
        <v>500032755</v>
      </c>
      <c r="F4031" s="189">
        <v>9</v>
      </c>
      <c r="G4031" s="197" t="s">
        <v>1070</v>
      </c>
      <c r="H4031" s="195">
        <v>3</v>
      </c>
      <c r="I4031" s="200">
        <v>6750</v>
      </c>
      <c r="J4031" s="191" t="s">
        <v>1697</v>
      </c>
      <c r="K4031" s="195" t="s">
        <v>845</v>
      </c>
      <c r="L4031" s="195" t="s">
        <v>74</v>
      </c>
    </row>
    <row r="4032" spans="1:12">
      <c r="A4032" s="186" t="str">
        <f>B4032&amp;"_"&amp;COUNTIF($B$2:B4032,B4032)</f>
        <v>4281_1</v>
      </c>
      <c r="B4032" s="195">
        <v>4281</v>
      </c>
      <c r="C4032" s="195">
        <v>10</v>
      </c>
      <c r="D4032" s="195">
        <v>51563</v>
      </c>
      <c r="F4032" s="189">
        <v>30</v>
      </c>
      <c r="G4032" s="197" t="s">
        <v>1699</v>
      </c>
      <c r="H4032" s="195">
        <v>1</v>
      </c>
      <c r="I4032" s="195">
        <v>1700</v>
      </c>
      <c r="J4032" s="191">
        <v>41058</v>
      </c>
      <c r="K4032" s="195" t="s">
        <v>1700</v>
      </c>
      <c r="L4032" s="195" t="s">
        <v>74</v>
      </c>
    </row>
    <row r="4033" spans="1:12">
      <c r="A4033" s="186" t="str">
        <f>B4033&amp;"_"&amp;COUNTIF($B$2:B4033,B4033)</f>
        <v>4282_1</v>
      </c>
      <c r="B4033" s="195">
        <v>4282</v>
      </c>
      <c r="E4033" s="187" t="s">
        <v>1312</v>
      </c>
      <c r="F4033" s="189">
        <v>12</v>
      </c>
      <c r="G4033" s="190" t="s">
        <v>941</v>
      </c>
    </row>
    <row r="4034" spans="1:12">
      <c r="A4034" s="186" t="str">
        <f>B4034&amp;"_"&amp;COUNTIF($B$2:B4034,B4034)</f>
        <v>4282_2</v>
      </c>
      <c r="B4034" s="195">
        <v>4282</v>
      </c>
      <c r="C4034" s="195">
        <v>49</v>
      </c>
      <c r="D4034" s="195" t="s">
        <v>1313</v>
      </c>
      <c r="E4034" s="187" t="s">
        <v>1314</v>
      </c>
      <c r="F4034" s="189">
        <v>12</v>
      </c>
      <c r="G4034" s="190" t="s">
        <v>942</v>
      </c>
      <c r="H4034" s="195">
        <v>6</v>
      </c>
      <c r="J4034" s="191">
        <v>41064</v>
      </c>
      <c r="K4034" s="195" t="s">
        <v>27</v>
      </c>
    </row>
    <row r="4035" spans="1:12">
      <c r="A4035" s="186" t="str">
        <f>B4035&amp;"_"&amp;COUNTIF($B$2:B4035,B4035)</f>
        <v>4283_1</v>
      </c>
      <c r="B4035" s="195">
        <v>4283</v>
      </c>
      <c r="E4035" s="187" t="s">
        <v>39</v>
      </c>
      <c r="F4035" s="189">
        <v>4</v>
      </c>
      <c r="G4035" s="190" t="s">
        <v>939</v>
      </c>
    </row>
    <row r="4036" spans="1:12">
      <c r="A4036" s="186" t="str">
        <f>B4036&amp;"_"&amp;COUNTIF($B$2:B4036,B4036)</f>
        <v>4283_2</v>
      </c>
      <c r="B4036" s="195">
        <v>4283</v>
      </c>
      <c r="C4036" s="195">
        <v>1</v>
      </c>
      <c r="D4036" s="195">
        <v>540044654</v>
      </c>
      <c r="E4036" s="187" t="s">
        <v>41</v>
      </c>
      <c r="F4036" s="189">
        <v>4</v>
      </c>
      <c r="G4036" s="190" t="s">
        <v>940</v>
      </c>
      <c r="H4036" s="195">
        <v>2</v>
      </c>
      <c r="J4036" s="191">
        <v>41064</v>
      </c>
      <c r="K4036" s="195" t="s">
        <v>27</v>
      </c>
    </row>
    <row r="4037" spans="1:12">
      <c r="A4037" s="186" t="str">
        <f>B4037&amp;"_"&amp;COUNTIF($B$2:B4037,B4037)</f>
        <v>4284_1</v>
      </c>
      <c r="B4037" s="195">
        <v>4284</v>
      </c>
      <c r="F4037" s="189">
        <v>11</v>
      </c>
      <c r="G4037" s="197" t="s">
        <v>359</v>
      </c>
      <c r="I4037" s="200"/>
    </row>
    <row r="4038" spans="1:12">
      <c r="A4038" s="186" t="str">
        <f>B4038&amp;"_"&amp;COUNTIF($B$2:B4038,B4038)</f>
        <v>4284_2</v>
      </c>
      <c r="B4038" s="195">
        <v>4284</v>
      </c>
      <c r="C4038" s="195">
        <v>7</v>
      </c>
      <c r="F4038" s="189">
        <v>1</v>
      </c>
      <c r="G4038" s="197" t="s">
        <v>358</v>
      </c>
      <c r="H4038" s="195">
        <v>1</v>
      </c>
      <c r="I4038" s="200"/>
      <c r="J4038" s="191">
        <v>41064</v>
      </c>
      <c r="K4038" s="195" t="s">
        <v>33</v>
      </c>
      <c r="L4038" s="195" t="s">
        <v>74</v>
      </c>
    </row>
    <row r="4039" spans="1:12">
      <c r="A4039" s="186" t="str">
        <f>B4039&amp;"_"&amp;COUNTIF($B$2:B4039,B4039)</f>
        <v>4285_1</v>
      </c>
      <c r="B4039" s="195">
        <v>4285</v>
      </c>
      <c r="F4039" s="189">
        <v>32</v>
      </c>
      <c r="G4039" s="197" t="s">
        <v>866</v>
      </c>
    </row>
    <row r="4040" spans="1:12">
      <c r="A4040" s="186" t="str">
        <f>B4040&amp;"_"&amp;COUNTIF($B$2:B4040,B4040)</f>
        <v>4285_2</v>
      </c>
      <c r="B4040" s="195">
        <v>4285</v>
      </c>
      <c r="C4040" s="195">
        <v>26</v>
      </c>
      <c r="D4040" s="195" t="s">
        <v>863</v>
      </c>
      <c r="F4040" s="189">
        <v>44</v>
      </c>
      <c r="G4040" s="197" t="s">
        <v>867</v>
      </c>
      <c r="J4040" s="191">
        <v>41059</v>
      </c>
      <c r="K4040" s="195" t="s">
        <v>27</v>
      </c>
    </row>
    <row r="4041" spans="1:12">
      <c r="A4041" s="186" t="str">
        <f>B4041&amp;"_"&amp;COUNTIF($B$2:B4041,B4041)</f>
        <v>4286_1</v>
      </c>
      <c r="B4041" s="195">
        <v>4286</v>
      </c>
      <c r="E4041" s="195" t="s">
        <v>67</v>
      </c>
      <c r="F4041" s="189">
        <v>48</v>
      </c>
      <c r="G4041" s="197" t="s">
        <v>68</v>
      </c>
    </row>
    <row r="4042" spans="1:12">
      <c r="A4042" s="186" t="str">
        <f>B4042&amp;"_"&amp;COUNTIF($B$2:B4042,B4042)</f>
        <v>4286_2</v>
      </c>
      <c r="B4042" s="195">
        <v>4286</v>
      </c>
      <c r="E4042" s="195" t="s">
        <v>64</v>
      </c>
      <c r="F4042" s="189">
        <v>192</v>
      </c>
      <c r="G4042" s="197" t="s">
        <v>65</v>
      </c>
    </row>
    <row r="4043" spans="1:12">
      <c r="A4043" s="186" t="str">
        <f>B4043&amp;"_"&amp;COUNTIF($B$2:B4043,B4043)</f>
        <v>4286_3</v>
      </c>
      <c r="B4043" s="195">
        <v>4286</v>
      </c>
      <c r="C4043" s="195">
        <v>1</v>
      </c>
      <c r="D4043" s="195" t="s">
        <v>1676</v>
      </c>
      <c r="E4043" s="187" t="s">
        <v>62</v>
      </c>
      <c r="F4043" s="189">
        <v>164</v>
      </c>
      <c r="G4043" s="190" t="s">
        <v>63</v>
      </c>
      <c r="H4043" s="195">
        <v>6</v>
      </c>
      <c r="J4043" s="191">
        <v>41065</v>
      </c>
      <c r="K4043" s="195" t="s">
        <v>27</v>
      </c>
    </row>
    <row r="4044" spans="1:12">
      <c r="A4044" s="186" t="str">
        <f>B4044&amp;"_"&amp;COUNTIF($B$2:B4044,B4044)</f>
        <v>4287_1</v>
      </c>
      <c r="B4044" s="195">
        <v>4287</v>
      </c>
      <c r="E4044" s="187" t="s">
        <v>1312</v>
      </c>
      <c r="F4044" s="189">
        <v>8</v>
      </c>
      <c r="G4044" s="190" t="s">
        <v>941</v>
      </c>
    </row>
    <row r="4045" spans="1:12">
      <c r="A4045" s="186" t="str">
        <f>B4045&amp;"_"&amp;COUNTIF($B$2:B4045,B4045)</f>
        <v>4287_2</v>
      </c>
      <c r="B4045" s="195">
        <v>4287</v>
      </c>
      <c r="C4045" s="195">
        <v>49</v>
      </c>
      <c r="D4045" s="195" t="s">
        <v>1313</v>
      </c>
      <c r="E4045" s="187" t="s">
        <v>1314</v>
      </c>
      <c r="F4045" s="189">
        <v>8</v>
      </c>
      <c r="G4045" s="190" t="s">
        <v>942</v>
      </c>
      <c r="H4045" s="195">
        <v>4</v>
      </c>
      <c r="J4045" s="191">
        <v>41065</v>
      </c>
      <c r="K4045" s="195" t="s">
        <v>27</v>
      </c>
    </row>
    <row r="4046" spans="1:12">
      <c r="A4046" s="186" t="str">
        <f>B4046&amp;"_"&amp;COUNTIF($B$2:B4046,B4046)</f>
        <v>4288_1</v>
      </c>
      <c r="B4046" s="195">
        <v>4288</v>
      </c>
      <c r="E4046" s="187" t="s">
        <v>39</v>
      </c>
      <c r="F4046" s="189">
        <v>4</v>
      </c>
      <c r="G4046" s="190" t="s">
        <v>939</v>
      </c>
    </row>
    <row r="4047" spans="1:12">
      <c r="A4047" s="186" t="str">
        <f>B4047&amp;"_"&amp;COUNTIF($B$2:B4047,B4047)</f>
        <v>4288_2</v>
      </c>
      <c r="B4047" s="195">
        <v>4288</v>
      </c>
      <c r="C4047" s="195">
        <v>1</v>
      </c>
      <c r="D4047" s="195">
        <v>540044654</v>
      </c>
      <c r="E4047" s="187" t="s">
        <v>41</v>
      </c>
      <c r="F4047" s="189">
        <v>4</v>
      </c>
      <c r="G4047" s="190" t="s">
        <v>940</v>
      </c>
      <c r="H4047" s="195">
        <v>2</v>
      </c>
      <c r="J4047" s="191">
        <v>41065</v>
      </c>
      <c r="K4047" s="195" t="s">
        <v>27</v>
      </c>
    </row>
    <row r="4048" spans="1:12">
      <c r="A4048" s="186" t="str">
        <f>B4048&amp;"_"&amp;COUNTIF($B$2:B4048,B4048)</f>
        <v>4289_1</v>
      </c>
      <c r="B4048" s="195">
        <v>4289</v>
      </c>
      <c r="F4048" s="189">
        <v>160</v>
      </c>
      <c r="G4048" s="186" t="s">
        <v>1701</v>
      </c>
    </row>
    <row r="4049" spans="1:12">
      <c r="A4049" s="186" t="str">
        <f>B4049&amp;"_"&amp;COUNTIF($B$2:B4049,B4049)</f>
        <v>4289_2</v>
      </c>
      <c r="B4049" s="195">
        <v>4289</v>
      </c>
      <c r="C4049" s="195">
        <v>10</v>
      </c>
      <c r="D4049" s="195">
        <v>51610</v>
      </c>
      <c r="F4049" s="189">
        <v>4</v>
      </c>
      <c r="G4049" s="186" t="s">
        <v>1702</v>
      </c>
      <c r="H4049" s="195">
        <v>2</v>
      </c>
      <c r="I4049" s="195">
        <v>8300</v>
      </c>
      <c r="J4049" s="191">
        <v>41065</v>
      </c>
      <c r="K4049" s="195" t="s">
        <v>1703</v>
      </c>
      <c r="L4049" s="195" t="s">
        <v>74</v>
      </c>
    </row>
    <row r="4050" spans="1:12">
      <c r="A4050" s="186" t="str">
        <f>B4050&amp;"_"&amp;COUNTIF($B$2:B4050,B4050)</f>
        <v>4290_1</v>
      </c>
      <c r="B4050" s="195">
        <v>4290</v>
      </c>
      <c r="C4050" s="195">
        <v>23</v>
      </c>
      <c r="D4050" s="195" t="s">
        <v>1704</v>
      </c>
      <c r="F4050" s="189">
        <v>3</v>
      </c>
      <c r="G4050" s="197" t="s">
        <v>1589</v>
      </c>
      <c r="H4050" s="195">
        <v>1</v>
      </c>
      <c r="J4050" s="191">
        <v>41065</v>
      </c>
      <c r="K4050" s="195" t="s">
        <v>27</v>
      </c>
    </row>
    <row r="4051" spans="1:12">
      <c r="A4051" s="186" t="str">
        <f>B4051&amp;"_"&amp;COUNTIF($B$2:B4051,B4051)</f>
        <v>4291_1</v>
      </c>
      <c r="B4051" s="195">
        <v>4291</v>
      </c>
      <c r="E4051" s="187" t="s">
        <v>1312</v>
      </c>
      <c r="F4051" s="189">
        <v>10</v>
      </c>
      <c r="G4051" s="190" t="s">
        <v>941</v>
      </c>
    </row>
    <row r="4052" spans="1:12">
      <c r="A4052" s="186" t="str">
        <f>B4052&amp;"_"&amp;COUNTIF($B$2:B4052,B4052)</f>
        <v>4291_2</v>
      </c>
      <c r="B4052" s="195">
        <v>4291</v>
      </c>
      <c r="C4052" s="195">
        <v>49</v>
      </c>
      <c r="D4052" s="195" t="s">
        <v>1313</v>
      </c>
      <c r="E4052" s="187" t="s">
        <v>1314</v>
      </c>
      <c r="F4052" s="189">
        <v>10</v>
      </c>
      <c r="G4052" s="190" t="s">
        <v>942</v>
      </c>
      <c r="H4052" s="195">
        <v>5</v>
      </c>
      <c r="J4052" s="191">
        <v>41065</v>
      </c>
      <c r="K4052" s="195" t="s">
        <v>27</v>
      </c>
    </row>
    <row r="4053" spans="1:12">
      <c r="A4053" s="186" t="str">
        <f>B4053&amp;"_"&amp;COUNTIF($B$2:B4053,B4053)</f>
        <v>4292_1</v>
      </c>
      <c r="B4053" s="195">
        <v>4292</v>
      </c>
      <c r="C4053" s="195">
        <v>1</v>
      </c>
      <c r="D4053" s="195" t="s">
        <v>1676</v>
      </c>
      <c r="E4053" s="187" t="s">
        <v>62</v>
      </c>
      <c r="F4053" s="189">
        <v>164</v>
      </c>
      <c r="G4053" s="190" t="s">
        <v>63</v>
      </c>
      <c r="H4053" s="195">
        <v>1</v>
      </c>
      <c r="J4053" s="191">
        <v>41065</v>
      </c>
      <c r="K4053" s="195" t="s">
        <v>27</v>
      </c>
    </row>
    <row r="4054" spans="1:12">
      <c r="A4054" s="186" t="str">
        <f>B4054&amp;"_"&amp;COUNTIF($B$2:B4054,B4054)</f>
        <v>4293_1</v>
      </c>
      <c r="B4054" s="195">
        <v>4293</v>
      </c>
      <c r="C4054" s="195">
        <v>1</v>
      </c>
      <c r="D4054" s="195" t="s">
        <v>1661</v>
      </c>
      <c r="F4054" s="189">
        <v>2</v>
      </c>
      <c r="G4054" s="197" t="s">
        <v>59</v>
      </c>
      <c r="H4054" s="195">
        <v>2</v>
      </c>
      <c r="J4054" s="191">
        <v>41065</v>
      </c>
      <c r="K4054" s="195" t="s">
        <v>27</v>
      </c>
    </row>
    <row r="4055" spans="1:12">
      <c r="A4055" s="186" t="str">
        <f>B4055&amp;"_"&amp;COUNTIF($B$2:B4055,B4055)</f>
        <v>4294_1</v>
      </c>
      <c r="B4055" s="195">
        <v>4294</v>
      </c>
      <c r="C4055" s="195">
        <v>1</v>
      </c>
      <c r="D4055" s="195" t="s">
        <v>1676</v>
      </c>
      <c r="E4055" s="187" t="s">
        <v>62</v>
      </c>
      <c r="F4055" s="189">
        <v>58</v>
      </c>
      <c r="G4055" s="190" t="s">
        <v>63</v>
      </c>
      <c r="H4055" s="195">
        <v>1</v>
      </c>
      <c r="J4055" s="191">
        <v>41067</v>
      </c>
      <c r="K4055" s="195" t="s">
        <v>27</v>
      </c>
    </row>
    <row r="4056" spans="1:12">
      <c r="A4056" s="186" t="str">
        <f>B4056&amp;"_"&amp;COUNTIF($B$2:B4056,B4056)</f>
        <v>4295_1</v>
      </c>
      <c r="B4056" s="195">
        <v>4295</v>
      </c>
      <c r="C4056" s="195">
        <v>3</v>
      </c>
      <c r="D4056" s="195" t="s">
        <v>1705</v>
      </c>
      <c r="E4056" s="195" t="s">
        <v>71</v>
      </c>
      <c r="F4056" s="189">
        <v>300</v>
      </c>
      <c r="G4056" s="197" t="s">
        <v>72</v>
      </c>
      <c r="H4056" s="195">
        <v>1</v>
      </c>
      <c r="I4056" s="195">
        <v>2400</v>
      </c>
      <c r="J4056" s="191">
        <v>41067</v>
      </c>
      <c r="K4056" s="195" t="s">
        <v>33</v>
      </c>
      <c r="L4056" s="195" t="s">
        <v>74</v>
      </c>
    </row>
    <row r="4057" spans="1:12">
      <c r="A4057" s="186" t="str">
        <f>B4057&amp;"_"&amp;COUNTIF($B$2:B4057,B4057)</f>
        <v>4296_1</v>
      </c>
      <c r="B4057" s="195">
        <v>4296</v>
      </c>
      <c r="C4057" s="195">
        <v>5</v>
      </c>
      <c r="D4057" s="195" t="s">
        <v>1706</v>
      </c>
      <c r="E4057" s="195">
        <v>500032755</v>
      </c>
      <c r="F4057" s="189">
        <v>6</v>
      </c>
      <c r="G4057" s="197" t="s">
        <v>1070</v>
      </c>
      <c r="H4057" s="195">
        <v>2</v>
      </c>
      <c r="I4057" s="200">
        <v>4500</v>
      </c>
      <c r="J4057" s="191" t="s">
        <v>1707</v>
      </c>
      <c r="K4057" s="195" t="s">
        <v>845</v>
      </c>
      <c r="L4057" s="195" t="s">
        <v>74</v>
      </c>
    </row>
    <row r="4058" spans="1:12">
      <c r="A4058" s="186" t="str">
        <f>B4058&amp;"_"&amp;COUNTIF($B$2:B4058,B4058)</f>
        <v>4297_1</v>
      </c>
      <c r="B4058" s="195">
        <v>4297</v>
      </c>
      <c r="F4058" s="189">
        <v>10</v>
      </c>
      <c r="G4058" s="197" t="s">
        <v>359</v>
      </c>
      <c r="I4058" s="200"/>
    </row>
    <row r="4059" spans="1:12">
      <c r="A4059" s="186" t="str">
        <f>B4059&amp;"_"&amp;COUNTIF($B$2:B4059,B4059)</f>
        <v>4297_2</v>
      </c>
      <c r="B4059" s="195">
        <v>4297</v>
      </c>
      <c r="C4059" s="195">
        <v>7</v>
      </c>
      <c r="F4059" s="189">
        <v>2</v>
      </c>
      <c r="G4059" s="197" t="s">
        <v>358</v>
      </c>
      <c r="H4059" s="195">
        <v>1</v>
      </c>
      <c r="I4059" s="200"/>
      <c r="J4059" s="191">
        <v>41071</v>
      </c>
      <c r="K4059" s="195" t="s">
        <v>33</v>
      </c>
      <c r="L4059" s="195" t="s">
        <v>74</v>
      </c>
    </row>
    <row r="4060" spans="1:12">
      <c r="A4060" s="186" t="str">
        <f>B4060&amp;"_"&amp;COUNTIF($B$2:B4060,B4060)</f>
        <v>4298_1</v>
      </c>
      <c r="B4060" s="195">
        <v>4298</v>
      </c>
      <c r="C4060" s="195">
        <v>39</v>
      </c>
      <c r="D4060" s="195" t="s">
        <v>1708</v>
      </c>
      <c r="F4060" s="189">
        <v>1</v>
      </c>
      <c r="G4060" s="197" t="s">
        <v>1709</v>
      </c>
      <c r="H4060" s="195">
        <v>1</v>
      </c>
      <c r="J4060" s="191">
        <v>41072</v>
      </c>
      <c r="K4060" s="195" t="s">
        <v>27</v>
      </c>
    </row>
    <row r="4061" spans="1:12">
      <c r="A4061" s="186" t="str">
        <f>B4061&amp;"_"&amp;COUNTIF($B$2:B4061,B4061)</f>
        <v>4299_1</v>
      </c>
      <c r="B4061" s="195">
        <v>4299</v>
      </c>
      <c r="E4061" s="187" t="s">
        <v>39</v>
      </c>
      <c r="F4061" s="189">
        <v>6</v>
      </c>
      <c r="G4061" s="190" t="s">
        <v>939</v>
      </c>
    </row>
    <row r="4062" spans="1:12">
      <c r="A4062" s="186" t="str">
        <f>B4062&amp;"_"&amp;COUNTIF($B$2:B4062,B4062)</f>
        <v>4299_2</v>
      </c>
      <c r="B4062" s="195">
        <v>4299</v>
      </c>
      <c r="C4062" s="195">
        <v>1</v>
      </c>
      <c r="D4062" s="195">
        <v>540044654</v>
      </c>
      <c r="E4062" s="187" t="s">
        <v>41</v>
      </c>
      <c r="F4062" s="189">
        <v>6</v>
      </c>
      <c r="G4062" s="190" t="s">
        <v>940</v>
      </c>
      <c r="H4062" s="195">
        <v>3</v>
      </c>
      <c r="J4062" s="191">
        <v>41072</v>
      </c>
      <c r="K4062" s="195" t="s">
        <v>27</v>
      </c>
    </row>
    <row r="4063" spans="1:12">
      <c r="A4063" s="186" t="str">
        <f>B4063&amp;"_"&amp;COUNTIF($B$2:B4063,B4063)</f>
        <v>4300_1</v>
      </c>
      <c r="B4063" s="195">
        <v>4300</v>
      </c>
      <c r="C4063" s="195">
        <v>1</v>
      </c>
      <c r="D4063" s="195">
        <v>540044568</v>
      </c>
      <c r="F4063" s="189">
        <v>100</v>
      </c>
      <c r="G4063" s="197" t="s">
        <v>1690</v>
      </c>
      <c r="H4063" s="195">
        <v>1</v>
      </c>
      <c r="J4063" s="191">
        <v>41072</v>
      </c>
      <c r="K4063" s="195" t="s">
        <v>27</v>
      </c>
    </row>
    <row r="4064" spans="1:12">
      <c r="A4064" s="186" t="str">
        <f>B4064&amp;"_"&amp;COUNTIF($B$2:B4064,B4064)</f>
        <v>4301_1</v>
      </c>
      <c r="B4064" s="195">
        <v>4301</v>
      </c>
      <c r="C4064" s="195">
        <v>1</v>
      </c>
      <c r="D4064" s="195" t="s">
        <v>1661</v>
      </c>
      <c r="F4064" s="189">
        <v>2</v>
      </c>
      <c r="G4064" s="197" t="s">
        <v>59</v>
      </c>
      <c r="H4064" s="195">
        <v>2</v>
      </c>
      <c r="J4064" s="191">
        <v>41072</v>
      </c>
      <c r="K4064" s="195" t="s">
        <v>27</v>
      </c>
    </row>
    <row r="4065" spans="1:42">
      <c r="A4065" s="186" t="str">
        <f>B4065&amp;"_"&amp;COUNTIF($B$2:B4065,B4065)</f>
        <v>4302_1</v>
      </c>
      <c r="B4065" s="195">
        <v>4302</v>
      </c>
      <c r="C4065" s="195">
        <v>1</v>
      </c>
      <c r="D4065" s="195" t="s">
        <v>1676</v>
      </c>
      <c r="E4065" s="187" t="s">
        <v>62</v>
      </c>
      <c r="F4065" s="189">
        <v>164</v>
      </c>
      <c r="G4065" s="190" t="s">
        <v>63</v>
      </c>
      <c r="H4065" s="195">
        <v>1</v>
      </c>
      <c r="J4065" s="191">
        <v>41072</v>
      </c>
      <c r="K4065" s="195" t="s">
        <v>27</v>
      </c>
    </row>
    <row r="4066" spans="1:42">
      <c r="A4066" s="186" t="str">
        <f>B4066&amp;"_"&amp;COUNTIF($B$2:B4066,B4066)</f>
        <v>4303_1</v>
      </c>
      <c r="B4066" s="195">
        <v>4303</v>
      </c>
      <c r="F4066" s="189">
        <v>11</v>
      </c>
      <c r="G4066" s="197" t="s">
        <v>359</v>
      </c>
      <c r="I4066" s="200"/>
    </row>
    <row r="4067" spans="1:42">
      <c r="A4067" s="186" t="str">
        <f>B4067&amp;"_"&amp;COUNTIF($B$2:B4067,B4067)</f>
        <v>4303_2</v>
      </c>
      <c r="B4067" s="195">
        <v>4303</v>
      </c>
      <c r="C4067" s="195">
        <v>7</v>
      </c>
      <c r="F4067" s="189">
        <v>1</v>
      </c>
      <c r="G4067" s="197" t="s">
        <v>358</v>
      </c>
      <c r="H4067" s="195">
        <v>1</v>
      </c>
      <c r="I4067" s="200"/>
      <c r="J4067" s="191">
        <v>41073</v>
      </c>
      <c r="K4067" s="195" t="s">
        <v>33</v>
      </c>
      <c r="L4067" s="195" t="s">
        <v>74</v>
      </c>
    </row>
    <row r="4068" spans="1:42">
      <c r="A4068" s="186" t="str">
        <f>B4068&amp;"_"&amp;COUNTIF($B$2:B4068,B4068)</f>
        <v>4304_1</v>
      </c>
      <c r="B4068" s="195">
        <v>4304</v>
      </c>
      <c r="C4068" s="195">
        <v>9</v>
      </c>
      <c r="D4068" s="195" t="s">
        <v>1710</v>
      </c>
      <c r="F4068" s="189">
        <v>30</v>
      </c>
      <c r="G4068" s="197" t="s">
        <v>1605</v>
      </c>
      <c r="H4068" s="195">
        <v>1</v>
      </c>
      <c r="I4068" s="195">
        <v>4620</v>
      </c>
      <c r="J4068" s="191">
        <v>41073</v>
      </c>
      <c r="K4068" s="186" t="s">
        <v>1711</v>
      </c>
      <c r="L4068" s="195" t="s">
        <v>74</v>
      </c>
    </row>
    <row r="4069" spans="1:42">
      <c r="A4069" s="186" t="str">
        <f>B4069&amp;"_"&amp;COUNTIF($B$2:B4069,B4069)</f>
        <v>4305_1</v>
      </c>
      <c r="B4069" s="195">
        <v>4305</v>
      </c>
      <c r="C4069" s="195">
        <v>6</v>
      </c>
      <c r="D4069" s="195">
        <v>340098459</v>
      </c>
      <c r="F4069" s="189">
        <v>1</v>
      </c>
      <c r="G4069" s="197" t="s">
        <v>1712</v>
      </c>
      <c r="H4069" s="195">
        <v>1</v>
      </c>
      <c r="J4069" s="191">
        <v>41074</v>
      </c>
      <c r="K4069" s="195" t="s">
        <v>27</v>
      </c>
    </row>
    <row r="4070" spans="1:42">
      <c r="A4070" s="186" t="str">
        <f>B4070&amp;"_"&amp;COUNTIF($B$2:B4070,B4070)</f>
        <v>4306_1</v>
      </c>
      <c r="B4070" s="195">
        <v>4306</v>
      </c>
      <c r="C4070" s="195">
        <v>26</v>
      </c>
      <c r="D4070" s="195">
        <v>18001</v>
      </c>
      <c r="F4070" s="189">
        <v>1</v>
      </c>
      <c r="G4070" s="197" t="s">
        <v>1713</v>
      </c>
      <c r="H4070" s="195">
        <v>1</v>
      </c>
      <c r="J4070" s="191">
        <v>41078</v>
      </c>
      <c r="K4070" s="195" t="s">
        <v>845</v>
      </c>
      <c r="L4070" s="195" t="s">
        <v>74</v>
      </c>
    </row>
    <row r="4071" spans="1:42">
      <c r="A4071" s="186" t="str">
        <f>B4071&amp;"_"&amp;COUNTIF($B$2:B4071,B4071)</f>
        <v>4307_1</v>
      </c>
      <c r="B4071" s="195">
        <v>4307</v>
      </c>
      <c r="F4071" s="189">
        <v>10</v>
      </c>
      <c r="G4071" s="197" t="s">
        <v>359</v>
      </c>
      <c r="I4071" s="200"/>
    </row>
    <row r="4072" spans="1:42">
      <c r="A4072" s="186" t="str">
        <f>B4072&amp;"_"&amp;COUNTIF($B$2:B4072,B4072)</f>
        <v>4307_2</v>
      </c>
      <c r="B4072" s="195">
        <v>4307</v>
      </c>
      <c r="C4072" s="195">
        <v>7</v>
      </c>
      <c r="F4072" s="189">
        <v>2</v>
      </c>
      <c r="G4072" s="197" t="s">
        <v>358</v>
      </c>
      <c r="H4072" s="195">
        <v>1</v>
      </c>
      <c r="I4072" s="200"/>
      <c r="J4072" s="191">
        <v>41079</v>
      </c>
      <c r="K4072" s="195" t="s">
        <v>33</v>
      </c>
      <c r="L4072" s="195" t="s">
        <v>74</v>
      </c>
    </row>
    <row r="4073" spans="1:42">
      <c r="A4073" s="186" t="str">
        <f>B4073&amp;"_"&amp;COUNTIF($B$2:B4073,B4073)</f>
        <v>4308_1</v>
      </c>
      <c r="B4073" s="195">
        <v>4308</v>
      </c>
      <c r="E4073" s="187" t="s">
        <v>1312</v>
      </c>
      <c r="F4073" s="189">
        <v>12</v>
      </c>
      <c r="G4073" s="190" t="s">
        <v>941</v>
      </c>
    </row>
    <row r="4074" spans="1:42">
      <c r="A4074" s="186" t="str">
        <f>B4074&amp;"_"&amp;COUNTIF($B$2:B4074,B4074)</f>
        <v>4308_2</v>
      </c>
      <c r="B4074" s="195">
        <v>4308</v>
      </c>
      <c r="C4074" s="195">
        <v>49</v>
      </c>
      <c r="D4074" s="195" t="s">
        <v>1313</v>
      </c>
      <c r="E4074" s="187" t="s">
        <v>1314</v>
      </c>
      <c r="F4074" s="189">
        <v>12</v>
      </c>
      <c r="G4074" s="190" t="s">
        <v>942</v>
      </c>
      <c r="H4074" s="195">
        <v>6</v>
      </c>
      <c r="J4074" s="191">
        <v>41079</v>
      </c>
      <c r="K4074" s="195" t="s">
        <v>27</v>
      </c>
    </row>
    <row r="4075" spans="1:42">
      <c r="A4075" s="186" t="str">
        <f>B4075&amp;"_"&amp;COUNTIF($B$2:B4075,B4075)</f>
        <v>4309_1</v>
      </c>
      <c r="B4075" s="195">
        <v>4309</v>
      </c>
      <c r="E4075" s="195">
        <v>112145</v>
      </c>
      <c r="F4075" s="189">
        <v>20</v>
      </c>
      <c r="G4075" s="197" t="s">
        <v>888</v>
      </c>
    </row>
    <row r="4076" spans="1:42">
      <c r="A4076" s="186" t="str">
        <f>B4076&amp;"_"&amp;COUNTIF($B$2:B4076,B4076)</f>
        <v>4309_2</v>
      </c>
      <c r="B4076" s="195">
        <v>4309</v>
      </c>
      <c r="C4076" s="195">
        <v>4</v>
      </c>
      <c r="D4076" s="195">
        <v>4500220170</v>
      </c>
      <c r="E4076" s="195">
        <v>112146</v>
      </c>
      <c r="F4076" s="189">
        <v>20</v>
      </c>
      <c r="G4076" s="197" t="s">
        <v>886</v>
      </c>
      <c r="H4076" s="195">
        <v>10</v>
      </c>
      <c r="I4076" s="200">
        <v>35000</v>
      </c>
      <c r="J4076" s="191">
        <v>41080</v>
      </c>
      <c r="K4076" s="195" t="s">
        <v>1607</v>
      </c>
      <c r="L4076" s="195" t="s">
        <v>74</v>
      </c>
    </row>
    <row r="4077" spans="1:42">
      <c r="A4077" s="186" t="str">
        <f>B4077&amp;"_"&amp;COUNTIF($B$2:B4077,B4077)</f>
        <v>4310_1</v>
      </c>
      <c r="B4077" s="195">
        <v>4310</v>
      </c>
      <c r="F4077" s="189">
        <v>7</v>
      </c>
      <c r="G4077" s="197" t="s">
        <v>359</v>
      </c>
      <c r="I4077" s="200"/>
      <c r="M4077" s="195"/>
      <c r="N4077" s="195"/>
      <c r="Q4077" s="195"/>
      <c r="AG4077" s="186"/>
      <c r="AH4077" s="186"/>
      <c r="AI4077" s="186"/>
      <c r="AJ4077" s="186"/>
      <c r="AK4077" s="186"/>
      <c r="AL4077" s="186"/>
      <c r="AM4077" s="186"/>
      <c r="AN4077" s="186"/>
      <c r="AO4077" s="186"/>
      <c r="AP4077" s="186"/>
    </row>
    <row r="4078" spans="1:42">
      <c r="A4078" s="186" t="str">
        <f>B4078&amp;"_"&amp;COUNTIF($B$2:B4078,B4078)</f>
        <v>4310_2</v>
      </c>
      <c r="B4078" s="195">
        <v>4310</v>
      </c>
      <c r="C4078" s="195">
        <v>7</v>
      </c>
      <c r="F4078" s="189">
        <v>2</v>
      </c>
      <c r="G4078" s="197" t="s">
        <v>358</v>
      </c>
      <c r="H4078" s="195">
        <v>1</v>
      </c>
      <c r="I4078" s="200"/>
      <c r="J4078" s="191">
        <v>41081</v>
      </c>
      <c r="K4078" s="195" t="s">
        <v>33</v>
      </c>
      <c r="L4078" s="195" t="s">
        <v>74</v>
      </c>
      <c r="M4078" s="195"/>
      <c r="N4078" s="195"/>
      <c r="Q4078" s="195"/>
      <c r="AG4078" s="186"/>
      <c r="AH4078" s="186"/>
      <c r="AI4078" s="186"/>
      <c r="AJ4078" s="186"/>
      <c r="AK4078" s="186"/>
      <c r="AL4078" s="186"/>
      <c r="AM4078" s="186"/>
      <c r="AN4078" s="186"/>
      <c r="AO4078" s="186"/>
      <c r="AP4078" s="186"/>
    </row>
    <row r="4079" spans="1:42">
      <c r="A4079" s="186" t="str">
        <f>B4079&amp;"_"&amp;COUNTIF($B$2:B4079,B4079)</f>
        <v>4311_1</v>
      </c>
      <c r="B4079" s="195">
        <v>4311</v>
      </c>
      <c r="E4079" s="195" t="s">
        <v>64</v>
      </c>
      <c r="F4079" s="189">
        <v>192</v>
      </c>
      <c r="G4079" s="197" t="s">
        <v>65</v>
      </c>
      <c r="M4079" s="195"/>
      <c r="N4079" s="195"/>
      <c r="Q4079" s="195"/>
      <c r="AH4079" s="186"/>
      <c r="AI4079" s="186"/>
      <c r="AJ4079" s="186"/>
      <c r="AK4079" s="186"/>
      <c r="AL4079" s="186"/>
      <c r="AM4079" s="186"/>
      <c r="AN4079" s="186"/>
      <c r="AO4079" s="186"/>
      <c r="AP4079" s="186"/>
    </row>
    <row r="4080" spans="1:42">
      <c r="A4080" s="186" t="str">
        <f>B4080&amp;"_"&amp;COUNTIF($B$2:B4080,B4080)</f>
        <v>4311_2</v>
      </c>
      <c r="B4080" s="195">
        <v>4311</v>
      </c>
      <c r="C4080" s="195">
        <v>1</v>
      </c>
      <c r="D4080" s="195" t="s">
        <v>1676</v>
      </c>
      <c r="E4080" s="187" t="s">
        <v>62</v>
      </c>
      <c r="F4080" s="189">
        <v>434</v>
      </c>
      <c r="G4080" s="190" t="s">
        <v>63</v>
      </c>
      <c r="H4080" s="195">
        <v>5</v>
      </c>
      <c r="J4080" s="191">
        <v>41082</v>
      </c>
      <c r="K4080" s="195" t="s">
        <v>27</v>
      </c>
    </row>
    <row r="4081" spans="1:12">
      <c r="A4081" s="186" t="str">
        <f>B4081&amp;"_"&amp;COUNTIF($B$2:B4081,B4081)</f>
        <v>4312_1</v>
      </c>
      <c r="B4081" s="195">
        <v>4312</v>
      </c>
      <c r="E4081" s="187" t="s">
        <v>1312</v>
      </c>
      <c r="F4081" s="189">
        <v>6</v>
      </c>
      <c r="G4081" s="190" t="s">
        <v>941</v>
      </c>
    </row>
    <row r="4082" spans="1:12">
      <c r="A4082" s="186" t="str">
        <f>B4082&amp;"_"&amp;COUNTIF($B$2:B4082,B4082)</f>
        <v>4312_2</v>
      </c>
      <c r="B4082" s="195">
        <v>4312</v>
      </c>
      <c r="C4082" s="195">
        <v>49</v>
      </c>
      <c r="D4082" s="195" t="s">
        <v>1313</v>
      </c>
      <c r="E4082" s="187" t="s">
        <v>1314</v>
      </c>
      <c r="F4082" s="189">
        <v>6</v>
      </c>
      <c r="G4082" s="190" t="s">
        <v>942</v>
      </c>
      <c r="H4082" s="195">
        <v>3</v>
      </c>
      <c r="J4082" s="191">
        <v>41082</v>
      </c>
      <c r="K4082" s="195" t="s">
        <v>27</v>
      </c>
    </row>
    <row r="4083" spans="1:12">
      <c r="A4083" s="186" t="str">
        <f>B4083&amp;"_"&amp;COUNTIF($B$2:B4083,B4083)</f>
        <v>4313_1</v>
      </c>
      <c r="B4083" s="195">
        <v>4313</v>
      </c>
      <c r="E4083" s="187" t="s">
        <v>39</v>
      </c>
      <c r="F4083" s="189">
        <v>2</v>
      </c>
      <c r="G4083" s="190" t="s">
        <v>939</v>
      </c>
    </row>
    <row r="4084" spans="1:12">
      <c r="A4084" s="186" t="str">
        <f>B4084&amp;"_"&amp;COUNTIF($B$2:B4084,B4084)</f>
        <v>4313_2</v>
      </c>
      <c r="B4084" s="195">
        <v>4313</v>
      </c>
      <c r="C4084" s="195">
        <v>1</v>
      </c>
      <c r="D4084" s="195">
        <v>540044654</v>
      </c>
      <c r="E4084" s="187" t="s">
        <v>41</v>
      </c>
      <c r="F4084" s="189">
        <v>2</v>
      </c>
      <c r="G4084" s="190" t="s">
        <v>940</v>
      </c>
      <c r="H4084" s="195">
        <v>1</v>
      </c>
      <c r="J4084" s="191">
        <v>41082</v>
      </c>
      <c r="K4084" s="195" t="s">
        <v>27</v>
      </c>
    </row>
    <row r="4085" spans="1:12">
      <c r="A4085" s="186" t="str">
        <f>B4085&amp;"_"&amp;COUNTIF($B$2:B4085,B4085)</f>
        <v>4314_1</v>
      </c>
      <c r="B4085" s="195">
        <v>4314</v>
      </c>
      <c r="E4085" s="187" t="s">
        <v>39</v>
      </c>
      <c r="F4085" s="189">
        <v>2</v>
      </c>
      <c r="G4085" s="190" t="s">
        <v>939</v>
      </c>
    </row>
    <row r="4086" spans="1:12">
      <c r="A4086" s="186" t="str">
        <f>B4086&amp;"_"&amp;COUNTIF($B$2:B4086,B4086)</f>
        <v>4314_2</v>
      </c>
      <c r="B4086" s="195">
        <v>4314</v>
      </c>
      <c r="C4086" s="195">
        <v>1</v>
      </c>
      <c r="D4086" s="195">
        <v>540044654</v>
      </c>
      <c r="E4086" s="187" t="s">
        <v>41</v>
      </c>
      <c r="F4086" s="189">
        <v>2</v>
      </c>
      <c r="G4086" s="190" t="s">
        <v>940</v>
      </c>
      <c r="H4086" s="195">
        <v>1</v>
      </c>
      <c r="J4086" s="191">
        <v>41088</v>
      </c>
      <c r="K4086" s="195" t="s">
        <v>27</v>
      </c>
    </row>
    <row r="4087" spans="1:12">
      <c r="A4087" s="186" t="str">
        <f>B4087&amp;"_"&amp;COUNTIF($B$2:B4087,B4087)</f>
        <v>4315_1</v>
      </c>
      <c r="B4087" s="195">
        <v>4315</v>
      </c>
      <c r="E4087" s="187" t="s">
        <v>1312</v>
      </c>
      <c r="F4087" s="189">
        <v>8</v>
      </c>
      <c r="G4087" s="190" t="s">
        <v>941</v>
      </c>
    </row>
    <row r="4088" spans="1:12">
      <c r="A4088" s="186" t="str">
        <f>B4088&amp;"_"&amp;COUNTIF($B$2:B4088,B4088)</f>
        <v>4315_2</v>
      </c>
      <c r="B4088" s="195">
        <v>4315</v>
      </c>
      <c r="C4088" s="195">
        <v>49</v>
      </c>
      <c r="D4088" s="195" t="s">
        <v>1313</v>
      </c>
      <c r="E4088" s="187" t="s">
        <v>1314</v>
      </c>
      <c r="F4088" s="189">
        <v>8</v>
      </c>
      <c r="G4088" s="190" t="s">
        <v>942</v>
      </c>
      <c r="H4088" s="195">
        <v>4</v>
      </c>
      <c r="J4088" s="191">
        <v>41088</v>
      </c>
      <c r="K4088" s="195" t="s">
        <v>27</v>
      </c>
    </row>
    <row r="4089" spans="1:12">
      <c r="A4089" s="186" t="str">
        <f>B4089&amp;"_"&amp;COUNTIF($B$2:B4089,B4089)</f>
        <v>4316_1</v>
      </c>
      <c r="B4089" s="195">
        <v>4316</v>
      </c>
      <c r="C4089" s="195">
        <v>1</v>
      </c>
      <c r="D4089" s="195" t="s">
        <v>1661</v>
      </c>
      <c r="F4089" s="189">
        <v>2</v>
      </c>
      <c r="G4089" s="197" t="s">
        <v>59</v>
      </c>
      <c r="H4089" s="195">
        <v>2</v>
      </c>
      <c r="J4089" s="191">
        <v>41088</v>
      </c>
      <c r="K4089" s="195" t="s">
        <v>27</v>
      </c>
    </row>
    <row r="4090" spans="1:12">
      <c r="A4090" s="186" t="str">
        <f>B4090&amp;"_"&amp;COUNTIF($B$2:B4090,B4090)</f>
        <v>4317_1</v>
      </c>
      <c r="B4090" s="195">
        <v>4317</v>
      </c>
      <c r="E4090" s="195" t="s">
        <v>1600</v>
      </c>
      <c r="F4090" s="189">
        <v>100</v>
      </c>
      <c r="G4090" s="197" t="s">
        <v>1601</v>
      </c>
      <c r="H4090" s="197"/>
      <c r="I4090" s="200"/>
    </row>
    <row r="4091" spans="1:12">
      <c r="A4091" s="186" t="str">
        <f>B4091&amp;"_"&amp;COUNTIF($B$2:B4091,B4091)</f>
        <v>4317_2</v>
      </c>
      <c r="B4091" s="195">
        <v>4317</v>
      </c>
      <c r="C4091" s="195">
        <v>3</v>
      </c>
      <c r="D4091" s="195" t="s">
        <v>1714</v>
      </c>
      <c r="E4091" s="195" t="s">
        <v>71</v>
      </c>
      <c r="F4091" s="189">
        <v>300</v>
      </c>
      <c r="G4091" s="197" t="s">
        <v>72</v>
      </c>
      <c r="H4091" s="195">
        <v>2</v>
      </c>
      <c r="I4091" s="195">
        <v>2550</v>
      </c>
      <c r="J4091" s="191">
        <v>41093</v>
      </c>
      <c r="K4091" s="195" t="s">
        <v>33</v>
      </c>
      <c r="L4091" s="195" t="s">
        <v>74</v>
      </c>
    </row>
    <row r="4092" spans="1:12">
      <c r="A4092" s="186" t="str">
        <f>B4092&amp;"_"&amp;COUNTIF($B$2:B4092,B4092)</f>
        <v>4318_1</v>
      </c>
      <c r="B4092" s="195">
        <v>4318</v>
      </c>
      <c r="C4092" s="195">
        <v>5</v>
      </c>
      <c r="D4092" s="195" t="s">
        <v>1715</v>
      </c>
      <c r="E4092" s="195">
        <v>500032754</v>
      </c>
      <c r="F4092" s="189">
        <v>13</v>
      </c>
      <c r="G4092" s="197" t="s">
        <v>841</v>
      </c>
      <c r="H4092" s="195">
        <v>5</v>
      </c>
      <c r="I4092" s="200">
        <v>13650</v>
      </c>
      <c r="J4092" s="191" t="s">
        <v>1716</v>
      </c>
      <c r="K4092" s="195" t="s">
        <v>845</v>
      </c>
      <c r="L4092" s="195" t="s">
        <v>74</v>
      </c>
    </row>
    <row r="4093" spans="1:12">
      <c r="A4093" s="186" t="str">
        <f>B4093&amp;"_"&amp;COUNTIF($B$2:B4093,B4093)</f>
        <v>4319_1</v>
      </c>
      <c r="B4093" s="195">
        <v>4319</v>
      </c>
      <c r="C4093" s="195">
        <v>5</v>
      </c>
      <c r="D4093" s="195" t="s">
        <v>1717</v>
      </c>
      <c r="E4093" s="195">
        <v>500032755</v>
      </c>
      <c r="F4093" s="189">
        <v>6</v>
      </c>
      <c r="G4093" s="197" t="s">
        <v>1070</v>
      </c>
      <c r="H4093" s="195">
        <v>2</v>
      </c>
      <c r="I4093" s="200">
        <v>4500</v>
      </c>
      <c r="J4093" s="191" t="s">
        <v>1716</v>
      </c>
      <c r="K4093" s="195" t="s">
        <v>845</v>
      </c>
      <c r="L4093" s="195" t="s">
        <v>74</v>
      </c>
    </row>
    <row r="4094" spans="1:12">
      <c r="A4094" s="186" t="str">
        <f>B4094&amp;"_"&amp;COUNTIF($B$2:B4094,B4094)</f>
        <v>4320_1</v>
      </c>
      <c r="B4094" s="195">
        <v>4320</v>
      </c>
      <c r="F4094" s="189">
        <v>0</v>
      </c>
      <c r="G4094" s="197" t="s">
        <v>866</v>
      </c>
    </row>
    <row r="4095" spans="1:12">
      <c r="A4095" s="186" t="str">
        <f>B4095&amp;"_"&amp;COUNTIF($B$2:B4095,B4095)</f>
        <v>4320_2</v>
      </c>
      <c r="B4095" s="195">
        <v>4320</v>
      </c>
      <c r="C4095" s="195">
        <v>26</v>
      </c>
      <c r="D4095" s="195" t="s">
        <v>863</v>
      </c>
      <c r="F4095" s="189">
        <v>15</v>
      </c>
      <c r="G4095" s="197" t="s">
        <v>867</v>
      </c>
      <c r="J4095" s="191">
        <v>41090</v>
      </c>
      <c r="K4095" s="195" t="s">
        <v>27</v>
      </c>
    </row>
    <row r="4096" spans="1:12">
      <c r="A4096" s="186" t="str">
        <f>B4096&amp;"_"&amp;COUNTIF($B$2:B4096,B4096)</f>
        <v>4321_1</v>
      </c>
      <c r="B4096" s="195">
        <v>4321</v>
      </c>
      <c r="F4096" s="189">
        <v>1</v>
      </c>
      <c r="G4096" s="197" t="s">
        <v>1718</v>
      </c>
      <c r="K4096" s="186"/>
    </row>
    <row r="4097" spans="1:12">
      <c r="A4097" s="186" t="str">
        <f>B4097&amp;"_"&amp;COUNTIF($B$2:B4097,B4097)</f>
        <v>4321_2</v>
      </c>
      <c r="B4097" s="195">
        <v>4321</v>
      </c>
      <c r="C4097" s="195">
        <v>9</v>
      </c>
      <c r="D4097" s="195" t="s">
        <v>1719</v>
      </c>
      <c r="F4097" s="189">
        <v>29</v>
      </c>
      <c r="G4097" s="197" t="s">
        <v>1605</v>
      </c>
      <c r="H4097" s="195">
        <v>1</v>
      </c>
      <c r="I4097" s="195">
        <v>4466</v>
      </c>
      <c r="J4097" s="191">
        <v>41093</v>
      </c>
      <c r="K4097" s="186" t="s">
        <v>1711</v>
      </c>
      <c r="L4097" s="195" t="s">
        <v>74</v>
      </c>
    </row>
    <row r="4098" spans="1:12">
      <c r="A4098" s="186" t="str">
        <f>B4098&amp;"_"&amp;COUNTIF($B$2:B4098,B4098)</f>
        <v>4322_1</v>
      </c>
      <c r="B4098" s="195">
        <v>4322</v>
      </c>
      <c r="F4098" s="189">
        <v>12</v>
      </c>
      <c r="G4098" s="197" t="s">
        <v>359</v>
      </c>
      <c r="I4098" s="200"/>
    </row>
    <row r="4099" spans="1:12">
      <c r="A4099" s="186" t="str">
        <f>B4099&amp;"_"&amp;COUNTIF($B$2:B4099,B4099)</f>
        <v>4322_2</v>
      </c>
      <c r="B4099" s="195">
        <v>4322</v>
      </c>
      <c r="C4099" s="195">
        <v>7</v>
      </c>
      <c r="F4099" s="189">
        <v>0</v>
      </c>
      <c r="G4099" s="197" t="s">
        <v>358</v>
      </c>
      <c r="H4099" s="195">
        <v>1</v>
      </c>
      <c r="I4099" s="200"/>
      <c r="J4099" s="191">
        <v>41093</v>
      </c>
      <c r="K4099" s="195" t="s">
        <v>33</v>
      </c>
      <c r="L4099" s="195" t="s">
        <v>74</v>
      </c>
    </row>
    <row r="4100" spans="1:12">
      <c r="A4100" s="186" t="str">
        <f>B4100&amp;"_"&amp;COUNTIF($B$2:B4100,B4100)</f>
        <v>4323_1</v>
      </c>
      <c r="B4100" s="195">
        <v>4323</v>
      </c>
      <c r="F4100" s="189">
        <v>20</v>
      </c>
      <c r="G4100" s="197" t="s">
        <v>1243</v>
      </c>
    </row>
    <row r="4101" spans="1:12">
      <c r="A4101" s="186" t="str">
        <f>B4101&amp;"_"&amp;COUNTIF($B$2:B4101,B4101)</f>
        <v>4323_2</v>
      </c>
      <c r="B4101" s="195">
        <v>4323</v>
      </c>
      <c r="C4101" s="195">
        <v>47</v>
      </c>
      <c r="D4101" s="195">
        <v>3262155</v>
      </c>
      <c r="F4101" s="189">
        <v>10</v>
      </c>
      <c r="G4101" s="197" t="s">
        <v>1244</v>
      </c>
      <c r="H4101" s="195">
        <v>10</v>
      </c>
      <c r="I4101" s="200">
        <v>41870</v>
      </c>
      <c r="J4101" s="191">
        <v>41100</v>
      </c>
      <c r="L4101" s="195" t="s">
        <v>74</v>
      </c>
    </row>
    <row r="4102" spans="1:12">
      <c r="A4102" s="186" t="str">
        <f>B4102&amp;"_"&amp;COUNTIF($B$2:B4102,B4102)</f>
        <v>4324_1</v>
      </c>
      <c r="B4102" s="195">
        <v>4324</v>
      </c>
      <c r="E4102" s="187" t="s">
        <v>1312</v>
      </c>
      <c r="F4102" s="189">
        <v>6</v>
      </c>
      <c r="G4102" s="190" t="s">
        <v>941</v>
      </c>
    </row>
    <row r="4103" spans="1:12">
      <c r="A4103" s="186" t="str">
        <f>B4103&amp;"_"&amp;COUNTIF($B$2:B4103,B4103)</f>
        <v>4324_2</v>
      </c>
      <c r="B4103" s="195">
        <v>4324</v>
      </c>
      <c r="C4103" s="195">
        <v>49</v>
      </c>
      <c r="D4103" s="195" t="s">
        <v>1313</v>
      </c>
      <c r="E4103" s="187" t="s">
        <v>1314</v>
      </c>
      <c r="F4103" s="189">
        <v>6</v>
      </c>
      <c r="G4103" s="190" t="s">
        <v>942</v>
      </c>
      <c r="H4103" s="195">
        <v>3</v>
      </c>
      <c r="J4103" s="191">
        <v>41100</v>
      </c>
      <c r="K4103" s="195" t="s">
        <v>27</v>
      </c>
    </row>
    <row r="4104" spans="1:12">
      <c r="A4104" s="186" t="str">
        <f>B4104&amp;"_"&amp;COUNTIF($B$2:B4104,B4104)</f>
        <v>4325_1</v>
      </c>
      <c r="B4104" s="195">
        <v>4325</v>
      </c>
      <c r="E4104" s="187" t="s">
        <v>39</v>
      </c>
      <c r="F4104" s="189">
        <v>2</v>
      </c>
      <c r="G4104" s="190" t="s">
        <v>939</v>
      </c>
    </row>
    <row r="4105" spans="1:12">
      <c r="A4105" s="186" t="str">
        <f>B4105&amp;"_"&amp;COUNTIF($B$2:B4105,B4105)</f>
        <v>4325_2</v>
      </c>
      <c r="B4105" s="195">
        <v>4325</v>
      </c>
      <c r="C4105" s="195">
        <v>1</v>
      </c>
      <c r="D4105" s="195">
        <v>540044654</v>
      </c>
      <c r="E4105" s="187" t="s">
        <v>41</v>
      </c>
      <c r="F4105" s="189">
        <v>2</v>
      </c>
      <c r="G4105" s="190" t="s">
        <v>940</v>
      </c>
      <c r="H4105" s="195">
        <v>1</v>
      </c>
      <c r="J4105" s="191">
        <v>41100</v>
      </c>
      <c r="K4105" s="195" t="s">
        <v>27</v>
      </c>
    </row>
    <row r="4106" spans="1:12">
      <c r="A4106" s="186" t="str">
        <f>B4106&amp;"_"&amp;COUNTIF($B$2:B4106,B4106)</f>
        <v>4326_1</v>
      </c>
      <c r="B4106" s="195">
        <v>4326</v>
      </c>
      <c r="E4106" s="195" t="s">
        <v>64</v>
      </c>
      <c r="F4106" s="189">
        <v>192</v>
      </c>
      <c r="G4106" s="197" t="s">
        <v>65</v>
      </c>
      <c r="I4106" s="200"/>
    </row>
    <row r="4107" spans="1:12">
      <c r="A4107" s="186" t="str">
        <f>B4107&amp;"_"&amp;COUNTIF($B$2:B4107,B4107)</f>
        <v>4326_2</v>
      </c>
      <c r="B4107" s="195">
        <v>4326</v>
      </c>
      <c r="E4107" s="187" t="s">
        <v>67</v>
      </c>
      <c r="F4107" s="189">
        <v>48</v>
      </c>
      <c r="G4107" s="190" t="s">
        <v>68</v>
      </c>
    </row>
    <row r="4108" spans="1:12">
      <c r="A4108" s="186" t="str">
        <f>B4108&amp;"_"&amp;COUNTIF($B$2:B4108,B4108)</f>
        <v>4326_3</v>
      </c>
      <c r="B4108" s="195">
        <v>4326</v>
      </c>
      <c r="C4108" s="195">
        <v>1</v>
      </c>
      <c r="D4108" s="195" t="s">
        <v>1676</v>
      </c>
      <c r="E4108" s="187" t="s">
        <v>62</v>
      </c>
      <c r="F4108" s="189">
        <v>328</v>
      </c>
      <c r="G4108" s="190" t="s">
        <v>63</v>
      </c>
      <c r="H4108" s="195">
        <v>7</v>
      </c>
      <c r="J4108" s="191">
        <v>41100</v>
      </c>
      <c r="K4108" s="195" t="s">
        <v>27</v>
      </c>
    </row>
    <row r="4109" spans="1:12">
      <c r="A4109" s="186" t="str">
        <f>B4109&amp;"_"&amp;COUNTIF($B$2:B4109,B4109)</f>
        <v>4327_1</v>
      </c>
      <c r="B4109" s="195">
        <v>4327</v>
      </c>
      <c r="F4109" s="189">
        <v>11</v>
      </c>
      <c r="G4109" s="197" t="s">
        <v>359</v>
      </c>
      <c r="I4109" s="200"/>
    </row>
    <row r="4110" spans="1:12">
      <c r="A4110" s="186" t="str">
        <f>B4110&amp;"_"&amp;COUNTIF($B$2:B4110,B4110)</f>
        <v>4327_2</v>
      </c>
      <c r="B4110" s="195">
        <v>4327</v>
      </c>
      <c r="C4110" s="195">
        <v>7</v>
      </c>
      <c r="F4110" s="189">
        <v>1</v>
      </c>
      <c r="G4110" s="197" t="s">
        <v>358</v>
      </c>
      <c r="H4110" s="195">
        <v>1</v>
      </c>
      <c r="I4110" s="200"/>
      <c r="J4110" s="191">
        <v>41100</v>
      </c>
      <c r="K4110" s="195" t="s">
        <v>33</v>
      </c>
      <c r="L4110" s="195" t="s">
        <v>74</v>
      </c>
    </row>
    <row r="4111" spans="1:12">
      <c r="A4111" s="186" t="str">
        <f>B4111&amp;"_"&amp;COUNTIF($B$2:B4111,B4111)</f>
        <v>4328_1</v>
      </c>
      <c r="B4111" s="195">
        <v>4328</v>
      </c>
      <c r="E4111" s="187" t="s">
        <v>39</v>
      </c>
      <c r="F4111" s="189">
        <v>2</v>
      </c>
      <c r="G4111" s="190" t="s">
        <v>939</v>
      </c>
    </row>
    <row r="4112" spans="1:12">
      <c r="A4112" s="186" t="str">
        <f>B4112&amp;"_"&amp;COUNTIF($B$2:B4112,B4112)</f>
        <v>4328_2</v>
      </c>
      <c r="B4112" s="195">
        <v>4328</v>
      </c>
      <c r="C4112" s="195">
        <v>1</v>
      </c>
      <c r="D4112" s="195">
        <v>540044654</v>
      </c>
      <c r="E4112" s="187" t="s">
        <v>41</v>
      </c>
      <c r="F4112" s="189">
        <v>2</v>
      </c>
      <c r="G4112" s="190" t="s">
        <v>940</v>
      </c>
      <c r="H4112" s="195">
        <v>1</v>
      </c>
      <c r="J4112" s="191">
        <v>41101</v>
      </c>
      <c r="K4112" s="195" t="s">
        <v>27</v>
      </c>
    </row>
    <row r="4113" spans="1:12">
      <c r="A4113" s="186" t="str">
        <f>B4113&amp;"_"&amp;COUNTIF($B$2:B4113,B4113)</f>
        <v>4329_1</v>
      </c>
      <c r="B4113" s="195">
        <v>4329</v>
      </c>
      <c r="F4113" s="189">
        <v>64</v>
      </c>
      <c r="G4113" s="197" t="s">
        <v>1720</v>
      </c>
    </row>
    <row r="4114" spans="1:12">
      <c r="A4114" s="186" t="str">
        <f>B4114&amp;"_"&amp;COUNTIF($B$2:B4114,B4114)</f>
        <v>4329_2</v>
      </c>
      <c r="B4114" s="195">
        <v>4329</v>
      </c>
      <c r="C4114" s="195">
        <v>2</v>
      </c>
      <c r="D4114" s="195">
        <v>340092120</v>
      </c>
      <c r="F4114" s="189">
        <v>12</v>
      </c>
      <c r="G4114" s="197" t="s">
        <v>1721</v>
      </c>
      <c r="H4114" s="195">
        <v>4</v>
      </c>
      <c r="J4114" s="191">
        <v>41102</v>
      </c>
      <c r="K4114" s="195" t="s">
        <v>27</v>
      </c>
    </row>
    <row r="4115" spans="1:12">
      <c r="A4115" s="186" t="str">
        <f>B4115&amp;"_"&amp;COUNTIF($B$2:B4115,B4115)</f>
        <v>4330_1</v>
      </c>
      <c r="B4115" s="195">
        <v>4330</v>
      </c>
      <c r="F4115" s="189">
        <v>16</v>
      </c>
      <c r="G4115" s="197" t="s">
        <v>359</v>
      </c>
      <c r="I4115" s="200"/>
    </row>
    <row r="4116" spans="1:12">
      <c r="A4116" s="186" t="str">
        <f>B4116&amp;"_"&amp;COUNTIF($B$2:B4116,B4116)</f>
        <v>4330_2</v>
      </c>
      <c r="B4116" s="195">
        <v>4330</v>
      </c>
      <c r="C4116" s="195">
        <v>7</v>
      </c>
      <c r="F4116" s="189">
        <v>0</v>
      </c>
      <c r="G4116" s="197" t="s">
        <v>358</v>
      </c>
      <c r="H4116" s="195">
        <v>1</v>
      </c>
      <c r="I4116" s="200"/>
      <c r="J4116" s="191">
        <v>41102</v>
      </c>
      <c r="K4116" s="195" t="s">
        <v>33</v>
      </c>
      <c r="L4116" s="195" t="s">
        <v>74</v>
      </c>
    </row>
    <row r="4117" spans="1:12">
      <c r="A4117" s="186" t="str">
        <f>B4117&amp;"_"&amp;COUNTIF($B$2:B4117,B4117)</f>
        <v>4331_1</v>
      </c>
      <c r="B4117" s="195">
        <v>4331</v>
      </c>
      <c r="E4117" s="187" t="s">
        <v>39</v>
      </c>
      <c r="F4117" s="189">
        <v>2</v>
      </c>
      <c r="G4117" s="190" t="s">
        <v>939</v>
      </c>
    </row>
    <row r="4118" spans="1:12">
      <c r="A4118" s="186" t="str">
        <f>B4118&amp;"_"&amp;COUNTIF($B$2:B4118,B4118)</f>
        <v>4331_2</v>
      </c>
      <c r="B4118" s="195">
        <v>4331</v>
      </c>
      <c r="C4118" s="195">
        <v>1</v>
      </c>
      <c r="D4118" s="195">
        <v>540044654</v>
      </c>
      <c r="E4118" s="187" t="s">
        <v>41</v>
      </c>
      <c r="F4118" s="189">
        <v>2</v>
      </c>
      <c r="G4118" s="190" t="s">
        <v>940</v>
      </c>
      <c r="H4118" s="195">
        <v>1</v>
      </c>
      <c r="J4118" s="191">
        <v>41102</v>
      </c>
      <c r="K4118" s="195" t="s">
        <v>27</v>
      </c>
    </row>
    <row r="4119" spans="1:12">
      <c r="A4119" s="186" t="str">
        <f>B4119&amp;"_"&amp;COUNTIF($B$2:B4119,B4119)</f>
        <v>4332_1</v>
      </c>
      <c r="B4119" s="195">
        <v>4332</v>
      </c>
      <c r="C4119" s="195">
        <v>1</v>
      </c>
      <c r="D4119" s="195" t="s">
        <v>1661</v>
      </c>
      <c r="F4119" s="189">
        <v>2</v>
      </c>
      <c r="G4119" s="197" t="s">
        <v>59</v>
      </c>
      <c r="H4119" s="195">
        <v>2</v>
      </c>
      <c r="J4119" s="191">
        <v>41103</v>
      </c>
      <c r="K4119" s="195" t="s">
        <v>27</v>
      </c>
    </row>
    <row r="4120" spans="1:12">
      <c r="A4120" s="186" t="str">
        <f>B4120&amp;"_"&amp;COUNTIF($B$2:B4120,B4120)</f>
        <v>4333_1</v>
      </c>
      <c r="B4120" s="195">
        <v>4333</v>
      </c>
      <c r="E4120" s="187" t="s">
        <v>39</v>
      </c>
      <c r="F4120" s="189">
        <v>2</v>
      </c>
      <c r="G4120" s="190" t="s">
        <v>939</v>
      </c>
    </row>
    <row r="4121" spans="1:12">
      <c r="A4121" s="186" t="str">
        <f>B4121&amp;"_"&amp;COUNTIF($B$2:B4121,B4121)</f>
        <v>4333_2</v>
      </c>
      <c r="B4121" s="195">
        <v>4333</v>
      </c>
      <c r="C4121" s="195">
        <v>1</v>
      </c>
      <c r="D4121" s="195">
        <v>540044654</v>
      </c>
      <c r="E4121" s="187" t="s">
        <v>41</v>
      </c>
      <c r="F4121" s="189">
        <v>2</v>
      </c>
      <c r="G4121" s="190" t="s">
        <v>940</v>
      </c>
      <c r="H4121" s="195">
        <v>1</v>
      </c>
      <c r="J4121" s="191">
        <v>41106</v>
      </c>
      <c r="K4121" s="195" t="s">
        <v>27</v>
      </c>
    </row>
    <row r="4122" spans="1:12">
      <c r="A4122" s="186" t="str">
        <f>B4122&amp;"_"&amp;COUNTIF($B$2:B4122,B4122)</f>
        <v>4334_1</v>
      </c>
      <c r="B4122" s="195">
        <v>4334</v>
      </c>
      <c r="C4122" s="195">
        <v>26</v>
      </c>
      <c r="D4122" s="195">
        <v>18063</v>
      </c>
      <c r="F4122" s="189">
        <v>2</v>
      </c>
      <c r="G4122" s="197" t="s">
        <v>1722</v>
      </c>
      <c r="H4122" s="195">
        <v>2</v>
      </c>
      <c r="J4122" s="191">
        <v>41101</v>
      </c>
      <c r="K4122" s="195" t="s">
        <v>27</v>
      </c>
    </row>
    <row r="4123" spans="1:12">
      <c r="A4123" s="186" t="str">
        <f>B4123&amp;"_"&amp;COUNTIF($B$2:B4123,B4123)</f>
        <v>4335_1</v>
      </c>
      <c r="B4123" s="195">
        <v>4335</v>
      </c>
      <c r="C4123" s="195">
        <v>26</v>
      </c>
      <c r="D4123" s="195">
        <v>18087</v>
      </c>
      <c r="F4123" s="189">
        <v>2</v>
      </c>
      <c r="G4123" s="197" t="s">
        <v>1723</v>
      </c>
      <c r="H4123" s="195">
        <v>2</v>
      </c>
      <c r="J4123" s="191">
        <v>41101</v>
      </c>
      <c r="K4123" s="195" t="s">
        <v>27</v>
      </c>
    </row>
    <row r="4124" spans="1:12">
      <c r="A4124" s="186" t="str">
        <f>B4124&amp;"_"&amp;COUNTIF($B$2:B4124,B4124)</f>
        <v>4336_1</v>
      </c>
      <c r="B4124" s="195">
        <v>4336</v>
      </c>
      <c r="E4124" s="187" t="s">
        <v>1312</v>
      </c>
      <c r="F4124" s="189">
        <v>10</v>
      </c>
      <c r="G4124" s="190" t="s">
        <v>941</v>
      </c>
    </row>
    <row r="4125" spans="1:12">
      <c r="A4125" s="186" t="str">
        <f>B4125&amp;"_"&amp;COUNTIF($B$2:B4125,B4125)</f>
        <v>4336_2</v>
      </c>
      <c r="B4125" s="195">
        <v>4336</v>
      </c>
      <c r="C4125" s="195">
        <v>49</v>
      </c>
      <c r="D4125" s="195" t="s">
        <v>1313</v>
      </c>
      <c r="E4125" s="187" t="s">
        <v>1314</v>
      </c>
      <c r="F4125" s="189">
        <v>10</v>
      </c>
      <c r="G4125" s="190" t="s">
        <v>942</v>
      </c>
      <c r="H4125" s="195">
        <v>5</v>
      </c>
      <c r="J4125" s="191">
        <v>41107</v>
      </c>
      <c r="K4125" s="195" t="s">
        <v>27</v>
      </c>
    </row>
    <row r="4126" spans="1:12">
      <c r="A4126" s="186" t="str">
        <f>B4126&amp;"_"&amp;COUNTIF($B$2:B4126,B4126)</f>
        <v>4337_1</v>
      </c>
      <c r="B4126" s="195">
        <v>4337</v>
      </c>
      <c r="E4126" s="187" t="s">
        <v>39</v>
      </c>
      <c r="F4126" s="189">
        <v>2</v>
      </c>
      <c r="G4126" s="190" t="s">
        <v>939</v>
      </c>
    </row>
    <row r="4127" spans="1:12">
      <c r="A4127" s="186" t="str">
        <f>B4127&amp;"_"&amp;COUNTIF($B$2:B4127,B4127)</f>
        <v>4337_2</v>
      </c>
      <c r="B4127" s="195">
        <v>4337</v>
      </c>
      <c r="C4127" s="195">
        <v>1</v>
      </c>
      <c r="D4127" s="195">
        <v>540044654</v>
      </c>
      <c r="E4127" s="187" t="s">
        <v>41</v>
      </c>
      <c r="F4127" s="189">
        <v>2</v>
      </c>
      <c r="G4127" s="190" t="s">
        <v>940</v>
      </c>
      <c r="H4127" s="195">
        <v>1</v>
      </c>
      <c r="J4127" s="191">
        <v>41107</v>
      </c>
      <c r="K4127" s="195" t="s">
        <v>27</v>
      </c>
    </row>
    <row r="4128" spans="1:12">
      <c r="A4128" s="186" t="str">
        <f>B4128&amp;"_"&amp;COUNTIF($B$2:B4128,B4128)</f>
        <v>4338_1</v>
      </c>
      <c r="B4128" s="195">
        <v>4338</v>
      </c>
      <c r="F4128" s="189">
        <v>8</v>
      </c>
      <c r="G4128" s="197" t="s">
        <v>359</v>
      </c>
      <c r="I4128" s="200"/>
    </row>
    <row r="4129" spans="1:12">
      <c r="A4129" s="186" t="str">
        <f>B4129&amp;"_"&amp;COUNTIF($B$2:B4129,B4129)</f>
        <v>4338_2</v>
      </c>
      <c r="B4129" s="195">
        <v>4338</v>
      </c>
      <c r="C4129" s="195">
        <v>7</v>
      </c>
      <c r="F4129" s="189">
        <v>0</v>
      </c>
      <c r="G4129" s="197" t="s">
        <v>358</v>
      </c>
      <c r="H4129" s="195">
        <v>1</v>
      </c>
      <c r="I4129" s="200"/>
      <c r="J4129" s="191">
        <v>41107</v>
      </c>
      <c r="K4129" s="195" t="s">
        <v>33</v>
      </c>
      <c r="L4129" s="195" t="s">
        <v>74</v>
      </c>
    </row>
    <row r="4130" spans="1:12">
      <c r="A4130" s="186" t="str">
        <f>B4130&amp;"_"&amp;COUNTIF($B$2:B4130,B4130)</f>
        <v>4339_1</v>
      </c>
      <c r="B4130" s="195">
        <v>4339</v>
      </c>
      <c r="C4130" s="195">
        <v>3</v>
      </c>
      <c r="D4130" s="195" t="s">
        <v>1724</v>
      </c>
      <c r="E4130" s="195" t="s">
        <v>71</v>
      </c>
      <c r="F4130" s="189">
        <v>300</v>
      </c>
      <c r="G4130" s="197" t="s">
        <v>72</v>
      </c>
      <c r="H4130" s="195">
        <v>1</v>
      </c>
      <c r="I4130" s="195">
        <v>2400</v>
      </c>
      <c r="J4130" s="191">
        <v>41107</v>
      </c>
      <c r="K4130" s="195" t="s">
        <v>33</v>
      </c>
      <c r="L4130" s="195" t="s">
        <v>74</v>
      </c>
    </row>
    <row r="4131" spans="1:12">
      <c r="A4131" s="186" t="str">
        <f>B4131&amp;"_"&amp;COUNTIF($B$2:B4131,B4131)</f>
        <v>4340_1</v>
      </c>
      <c r="B4131" s="195">
        <v>4340</v>
      </c>
      <c r="C4131" s="195">
        <v>5</v>
      </c>
      <c r="D4131" s="195" t="s">
        <v>1715</v>
      </c>
      <c r="E4131" s="195">
        <v>500032754</v>
      </c>
      <c r="F4131" s="189">
        <v>12</v>
      </c>
      <c r="G4131" s="197" t="s">
        <v>841</v>
      </c>
      <c r="H4131" s="195">
        <v>4</v>
      </c>
      <c r="I4131" s="200">
        <v>12600</v>
      </c>
      <c r="J4131" s="191" t="s">
        <v>1725</v>
      </c>
      <c r="K4131" s="195" t="s">
        <v>845</v>
      </c>
      <c r="L4131" s="195" t="s">
        <v>74</v>
      </c>
    </row>
    <row r="4132" spans="1:12">
      <c r="A4132" s="186" t="str">
        <f>B4132&amp;"_"&amp;COUNTIF($B$2:B4132,B4132)</f>
        <v>4341_1</v>
      </c>
      <c r="B4132" s="195">
        <v>4341</v>
      </c>
      <c r="E4132" s="195">
        <v>112145</v>
      </c>
      <c r="F4132" s="189">
        <v>10</v>
      </c>
      <c r="G4132" s="197" t="s">
        <v>888</v>
      </c>
    </row>
    <row r="4133" spans="1:12">
      <c r="A4133" s="186" t="str">
        <f>B4133&amp;"_"&amp;COUNTIF($B$2:B4133,B4133)</f>
        <v>4341_2</v>
      </c>
      <c r="B4133" s="195">
        <v>4341</v>
      </c>
      <c r="E4133" s="195">
        <v>112146</v>
      </c>
      <c r="F4133" s="189">
        <v>10</v>
      </c>
      <c r="G4133" s="197" t="s">
        <v>886</v>
      </c>
      <c r="I4133" s="200"/>
    </row>
    <row r="4134" spans="1:12">
      <c r="A4134" s="186" t="str">
        <f>B4134&amp;"_"&amp;COUNTIF($B$2:B4134,B4134)</f>
        <v>4341_3</v>
      </c>
      <c r="B4134" s="195">
        <v>4341</v>
      </c>
      <c r="E4134" s="195">
        <v>32999</v>
      </c>
      <c r="F4134" s="189">
        <v>10</v>
      </c>
      <c r="G4134" s="197" t="s">
        <v>579</v>
      </c>
    </row>
    <row r="4135" spans="1:12">
      <c r="A4135" s="186" t="str">
        <f>B4135&amp;"_"&amp;COUNTIF($B$2:B4135,B4135)</f>
        <v>4341_4</v>
      </c>
      <c r="B4135" s="195">
        <v>4341</v>
      </c>
      <c r="C4135" s="195">
        <v>4</v>
      </c>
      <c r="D4135" s="195">
        <v>4500221076</v>
      </c>
      <c r="E4135" s="195">
        <v>33990</v>
      </c>
      <c r="F4135" s="189">
        <v>10</v>
      </c>
      <c r="G4135" s="197" t="s">
        <v>580</v>
      </c>
      <c r="H4135" s="195">
        <v>10</v>
      </c>
      <c r="I4135" s="195">
        <v>30000</v>
      </c>
      <c r="J4135" s="191">
        <v>41108</v>
      </c>
      <c r="K4135" s="195" t="s">
        <v>1607</v>
      </c>
      <c r="L4135" s="195" t="s">
        <v>74</v>
      </c>
    </row>
    <row r="4136" spans="1:12">
      <c r="A4136" s="186" t="str">
        <f>B4136&amp;"_"&amp;COUNTIF($B$2:B4136,B4136)</f>
        <v>4342_1</v>
      </c>
      <c r="B4136" s="195">
        <v>4342</v>
      </c>
      <c r="E4136" s="187" t="s">
        <v>39</v>
      </c>
      <c r="F4136" s="189">
        <v>2</v>
      </c>
      <c r="G4136" s="190" t="s">
        <v>939</v>
      </c>
    </row>
    <row r="4137" spans="1:12">
      <c r="A4137" s="186" t="str">
        <f>B4137&amp;"_"&amp;COUNTIF($B$2:B4137,B4137)</f>
        <v>4342_2</v>
      </c>
      <c r="B4137" s="195">
        <v>4342</v>
      </c>
      <c r="C4137" s="195">
        <v>1</v>
      </c>
      <c r="D4137" s="195">
        <v>540044654</v>
      </c>
      <c r="E4137" s="187" t="s">
        <v>41</v>
      </c>
      <c r="F4137" s="189">
        <v>2</v>
      </c>
      <c r="G4137" s="190" t="s">
        <v>940</v>
      </c>
      <c r="H4137" s="195">
        <v>1</v>
      </c>
      <c r="J4137" s="191">
        <v>41108</v>
      </c>
      <c r="K4137" s="195" t="s">
        <v>27</v>
      </c>
    </row>
    <row r="4138" spans="1:12">
      <c r="A4138" s="186" t="str">
        <f>B4138&amp;"_"&amp;COUNTIF($B$2:B4138,B4138)</f>
        <v>4343_1</v>
      </c>
      <c r="B4138" s="195">
        <v>4343</v>
      </c>
      <c r="E4138" s="187" t="s">
        <v>39</v>
      </c>
      <c r="F4138" s="189">
        <v>2</v>
      </c>
      <c r="G4138" s="190" t="s">
        <v>939</v>
      </c>
    </row>
    <row r="4139" spans="1:12">
      <c r="A4139" s="186" t="str">
        <f>B4139&amp;"_"&amp;COUNTIF($B$2:B4139,B4139)</f>
        <v>4343_2</v>
      </c>
      <c r="B4139" s="195">
        <v>4343</v>
      </c>
      <c r="C4139" s="195">
        <v>1</v>
      </c>
      <c r="D4139" s="195">
        <v>540044654</v>
      </c>
      <c r="E4139" s="187" t="s">
        <v>41</v>
      </c>
      <c r="F4139" s="189">
        <v>2</v>
      </c>
      <c r="G4139" s="190" t="s">
        <v>940</v>
      </c>
      <c r="H4139" s="195">
        <v>1</v>
      </c>
      <c r="J4139" s="191">
        <v>41109</v>
      </c>
      <c r="K4139" s="195" t="s">
        <v>27</v>
      </c>
    </row>
    <row r="4140" spans="1:12">
      <c r="A4140" s="186" t="str">
        <f>B4140&amp;"_"&amp;COUNTIF($B$2:B4140,B4140)</f>
        <v>4344_1</v>
      </c>
      <c r="B4140" s="195">
        <v>4344</v>
      </c>
      <c r="E4140" s="187" t="s">
        <v>61</v>
      </c>
      <c r="F4140" s="189">
        <v>40</v>
      </c>
      <c r="G4140" s="190" t="s">
        <v>1499</v>
      </c>
    </row>
    <row r="4141" spans="1:12">
      <c r="A4141" s="186" t="str">
        <f>B4141&amp;"_"&amp;COUNTIF($B$2:B4141,B4141)</f>
        <v>4344_2</v>
      </c>
      <c r="B4141" s="195">
        <v>4344</v>
      </c>
      <c r="E4141" s="195">
        <v>3</v>
      </c>
      <c r="F4141" s="189">
        <v>180</v>
      </c>
      <c r="G4141" s="197" t="s">
        <v>1501</v>
      </c>
    </row>
    <row r="4142" spans="1:12">
      <c r="A4142" s="186" t="str">
        <f>B4142&amp;"_"&amp;COUNTIF($B$2:B4142,B4142)</f>
        <v>4344_3</v>
      </c>
      <c r="B4142" s="195">
        <v>4344</v>
      </c>
      <c r="C4142" s="195">
        <v>49</v>
      </c>
      <c r="D4142" s="195" t="s">
        <v>1313</v>
      </c>
      <c r="E4142" s="195">
        <v>4</v>
      </c>
      <c r="F4142" s="189">
        <v>180</v>
      </c>
      <c r="G4142" s="197" t="s">
        <v>1500</v>
      </c>
      <c r="H4142" s="195">
        <v>7</v>
      </c>
      <c r="J4142" s="191">
        <v>41109</v>
      </c>
      <c r="K4142" s="195" t="s">
        <v>27</v>
      </c>
    </row>
    <row r="4143" spans="1:12">
      <c r="A4143" s="186" t="str">
        <f>B4143&amp;"_"&amp;COUNTIF($B$2:B4143,B4143)</f>
        <v>4345_1</v>
      </c>
      <c r="B4143" s="195">
        <v>4345</v>
      </c>
      <c r="E4143" s="187" t="s">
        <v>39</v>
      </c>
      <c r="F4143" s="189">
        <v>2</v>
      </c>
      <c r="G4143" s="190" t="s">
        <v>939</v>
      </c>
    </row>
    <row r="4144" spans="1:12">
      <c r="A4144" s="186" t="str">
        <f>B4144&amp;"_"&amp;COUNTIF($B$2:B4144,B4144)</f>
        <v>4345_2</v>
      </c>
      <c r="B4144" s="195">
        <v>4345</v>
      </c>
      <c r="C4144" s="195">
        <v>1</v>
      </c>
      <c r="D4144" s="195">
        <v>540044654</v>
      </c>
      <c r="E4144" s="187" t="s">
        <v>41</v>
      </c>
      <c r="F4144" s="189">
        <v>2</v>
      </c>
      <c r="G4144" s="190" t="s">
        <v>940</v>
      </c>
      <c r="H4144" s="195">
        <v>1</v>
      </c>
      <c r="J4144" s="191">
        <v>41110</v>
      </c>
      <c r="K4144" s="195" t="s">
        <v>27</v>
      </c>
    </row>
    <row r="4145" spans="1:12">
      <c r="A4145" s="186" t="str">
        <f>B4145&amp;"_"&amp;COUNTIF($B$2:B4145,B4145)</f>
        <v>4346_1</v>
      </c>
      <c r="B4145" s="195">
        <v>4346</v>
      </c>
      <c r="E4145" s="187" t="s">
        <v>1312</v>
      </c>
      <c r="F4145" s="189">
        <v>2</v>
      </c>
      <c r="G4145" s="190" t="s">
        <v>941</v>
      </c>
    </row>
    <row r="4146" spans="1:12">
      <c r="A4146" s="186" t="str">
        <f>B4146&amp;"_"&amp;COUNTIF($B$2:B4146,B4146)</f>
        <v>4346_2</v>
      </c>
      <c r="B4146" s="195">
        <v>4346</v>
      </c>
      <c r="C4146" s="195">
        <v>49</v>
      </c>
      <c r="D4146" s="195" t="s">
        <v>1313</v>
      </c>
      <c r="E4146" s="187" t="s">
        <v>1314</v>
      </c>
      <c r="F4146" s="189">
        <v>2</v>
      </c>
      <c r="G4146" s="190" t="s">
        <v>942</v>
      </c>
      <c r="H4146" s="195">
        <v>1</v>
      </c>
      <c r="J4146" s="191">
        <v>41110</v>
      </c>
      <c r="K4146" s="195" t="s">
        <v>27</v>
      </c>
    </row>
    <row r="4147" spans="1:12">
      <c r="A4147" s="186" t="str">
        <f>B4147&amp;"_"&amp;COUNTIF($B$2:B4147,B4147)</f>
        <v>4347_1</v>
      </c>
      <c r="B4147" s="195">
        <v>4347</v>
      </c>
      <c r="C4147" s="195">
        <v>39</v>
      </c>
      <c r="D4147" s="195" t="s">
        <v>1726</v>
      </c>
      <c r="F4147" s="189">
        <v>1</v>
      </c>
      <c r="G4147" s="197" t="s">
        <v>1727</v>
      </c>
      <c r="H4147" s="195">
        <v>1</v>
      </c>
      <c r="I4147" s="200">
        <v>11000</v>
      </c>
      <c r="J4147" s="191">
        <v>41112</v>
      </c>
      <c r="K4147" s="195" t="s">
        <v>27</v>
      </c>
    </row>
    <row r="4148" spans="1:12">
      <c r="A4148" s="186" t="str">
        <f>B4148&amp;"_"&amp;COUNTIF($B$2:B4148,B4148)</f>
        <v>4348_1</v>
      </c>
      <c r="B4148" s="195">
        <v>4348</v>
      </c>
      <c r="E4148" s="187" t="s">
        <v>39</v>
      </c>
      <c r="F4148" s="189">
        <v>2</v>
      </c>
      <c r="G4148" s="190" t="s">
        <v>939</v>
      </c>
    </row>
    <row r="4149" spans="1:12">
      <c r="A4149" s="186" t="str">
        <f>B4149&amp;"_"&amp;COUNTIF($B$2:B4149,B4149)</f>
        <v>4348_2</v>
      </c>
      <c r="B4149" s="195">
        <v>4348</v>
      </c>
      <c r="C4149" s="195">
        <v>1</v>
      </c>
      <c r="D4149" s="195">
        <v>540044654</v>
      </c>
      <c r="E4149" s="187" t="s">
        <v>41</v>
      </c>
      <c r="F4149" s="189">
        <v>2</v>
      </c>
      <c r="G4149" s="190" t="s">
        <v>940</v>
      </c>
      <c r="H4149" s="195">
        <v>1</v>
      </c>
      <c r="J4149" s="191">
        <v>41113</v>
      </c>
      <c r="K4149" s="195" t="s">
        <v>27</v>
      </c>
    </row>
    <row r="4150" spans="1:12">
      <c r="A4150" s="186" t="str">
        <f>B4150&amp;"_"&amp;COUNTIF($B$2:B4150,B4150)</f>
        <v>4349_1</v>
      </c>
      <c r="B4150" s="195">
        <v>4349</v>
      </c>
      <c r="C4150" s="195">
        <v>5</v>
      </c>
      <c r="D4150" s="195" t="s">
        <v>1728</v>
      </c>
      <c r="E4150" s="195">
        <v>500032754</v>
      </c>
      <c r="F4150" s="189">
        <v>6</v>
      </c>
      <c r="G4150" s="197" t="s">
        <v>841</v>
      </c>
      <c r="H4150" s="195">
        <v>2</v>
      </c>
      <c r="I4150" s="200">
        <v>6300</v>
      </c>
      <c r="J4150" s="191" t="s">
        <v>1729</v>
      </c>
      <c r="K4150" s="195" t="s">
        <v>845</v>
      </c>
      <c r="L4150" s="195" t="s">
        <v>74</v>
      </c>
    </row>
    <row r="4151" spans="1:12">
      <c r="A4151" s="186" t="str">
        <f>B4151&amp;"_"&amp;COUNTIF($B$2:B4151,B4151)</f>
        <v>4350_1</v>
      </c>
      <c r="B4151" s="195">
        <v>4350</v>
      </c>
      <c r="E4151" s="187" t="s">
        <v>39</v>
      </c>
      <c r="F4151" s="189">
        <v>2</v>
      </c>
      <c r="G4151" s="190" t="s">
        <v>939</v>
      </c>
    </row>
    <row r="4152" spans="1:12">
      <c r="A4152" s="186" t="str">
        <f>B4152&amp;"_"&amp;COUNTIF($B$2:B4152,B4152)</f>
        <v>4350_2</v>
      </c>
      <c r="B4152" s="195">
        <v>4350</v>
      </c>
      <c r="C4152" s="195">
        <v>1</v>
      </c>
      <c r="D4152" s="195">
        <v>540044654</v>
      </c>
      <c r="E4152" s="187" t="s">
        <v>41</v>
      </c>
      <c r="F4152" s="189">
        <v>2</v>
      </c>
      <c r="G4152" s="190" t="s">
        <v>940</v>
      </c>
      <c r="H4152" s="195">
        <v>1</v>
      </c>
      <c r="J4152" s="191">
        <v>41114</v>
      </c>
      <c r="K4152" s="195" t="s">
        <v>27</v>
      </c>
    </row>
    <row r="4153" spans="1:12">
      <c r="A4153" s="186" t="str">
        <f>B4153&amp;"_"&amp;COUNTIF($B$2:B4153,B4153)</f>
        <v>4351_1</v>
      </c>
      <c r="B4153" s="195">
        <v>4351</v>
      </c>
      <c r="E4153" s="187" t="s">
        <v>1312</v>
      </c>
      <c r="F4153" s="189">
        <v>2</v>
      </c>
      <c r="G4153" s="190" t="s">
        <v>941</v>
      </c>
    </row>
    <row r="4154" spans="1:12">
      <c r="A4154" s="186" t="str">
        <f>B4154&amp;"_"&amp;COUNTIF($B$2:B4154,B4154)</f>
        <v>4351_2</v>
      </c>
      <c r="B4154" s="195">
        <v>4351</v>
      </c>
      <c r="C4154" s="195">
        <v>49</v>
      </c>
      <c r="D4154" s="195" t="s">
        <v>1313</v>
      </c>
      <c r="E4154" s="187" t="s">
        <v>1314</v>
      </c>
      <c r="F4154" s="189">
        <v>2</v>
      </c>
      <c r="G4154" s="190" t="s">
        <v>942</v>
      </c>
      <c r="H4154" s="195">
        <v>1</v>
      </c>
      <c r="J4154" s="191">
        <v>41114</v>
      </c>
      <c r="K4154" s="195" t="s">
        <v>27</v>
      </c>
    </row>
    <row r="4155" spans="1:12">
      <c r="A4155" s="186" t="str">
        <f>B4155&amp;"_"&amp;COUNTIF($B$2:B4155,B4155)</f>
        <v>4352_1</v>
      </c>
      <c r="B4155" s="195">
        <v>4352</v>
      </c>
      <c r="C4155" s="195">
        <v>1</v>
      </c>
      <c r="D4155" s="195" t="s">
        <v>1676</v>
      </c>
      <c r="E4155" s="187" t="s">
        <v>62</v>
      </c>
      <c r="F4155" s="189">
        <v>328</v>
      </c>
      <c r="G4155" s="190" t="s">
        <v>63</v>
      </c>
      <c r="H4155" s="195">
        <v>2</v>
      </c>
      <c r="J4155" s="191">
        <v>41114</v>
      </c>
      <c r="K4155" s="195" t="s">
        <v>27</v>
      </c>
    </row>
    <row r="4156" spans="1:12">
      <c r="A4156" s="186" t="str">
        <f>B4156&amp;"_"&amp;COUNTIF($B$2:B4156,B4156)</f>
        <v>4353_1</v>
      </c>
      <c r="B4156" s="195">
        <v>4353</v>
      </c>
      <c r="D4156" s="195" t="s">
        <v>1676</v>
      </c>
      <c r="E4156" s="195" t="s">
        <v>67</v>
      </c>
      <c r="F4156" s="189">
        <v>48</v>
      </c>
      <c r="G4156" s="197" t="s">
        <v>68</v>
      </c>
    </row>
    <row r="4157" spans="1:12">
      <c r="A4157" s="186" t="str">
        <f>B4157&amp;"_"&amp;COUNTIF($B$2:B4157,B4157)</f>
        <v>4353_2</v>
      </c>
      <c r="B4157" s="195">
        <v>4353</v>
      </c>
      <c r="C4157" s="195">
        <v>1</v>
      </c>
      <c r="D4157" s="195" t="s">
        <v>1676</v>
      </c>
      <c r="G4157" s="197" t="s">
        <v>1730</v>
      </c>
      <c r="H4157" s="195">
        <v>1</v>
      </c>
      <c r="J4157" s="191">
        <v>41116</v>
      </c>
      <c r="K4157" s="195" t="s">
        <v>27</v>
      </c>
    </row>
    <row r="4158" spans="1:12">
      <c r="A4158" s="186" t="str">
        <f>B4158&amp;"_"&amp;COUNTIF($B$2:B4158,B4158)</f>
        <v>4354_1</v>
      </c>
      <c r="B4158" s="195">
        <v>4354</v>
      </c>
      <c r="C4158" s="195">
        <v>1</v>
      </c>
      <c r="D4158" s="195" t="s">
        <v>1661</v>
      </c>
      <c r="F4158" s="189">
        <v>2</v>
      </c>
      <c r="G4158" s="197" t="s">
        <v>59</v>
      </c>
      <c r="H4158" s="195">
        <v>2</v>
      </c>
      <c r="J4158" s="191">
        <v>41116</v>
      </c>
      <c r="K4158" s="195" t="s">
        <v>27</v>
      </c>
    </row>
    <row r="4159" spans="1:12">
      <c r="A4159" s="186" t="str">
        <f>B4159&amp;"_"&amp;COUNTIF($B$2:B4159,B4159)</f>
        <v>4355_1</v>
      </c>
      <c r="B4159" s="195">
        <v>4355</v>
      </c>
      <c r="F4159" s="189">
        <v>10</v>
      </c>
      <c r="G4159" s="197" t="s">
        <v>359</v>
      </c>
      <c r="I4159" s="200"/>
    </row>
    <row r="4160" spans="1:12">
      <c r="A4160" s="186" t="str">
        <f>B4160&amp;"_"&amp;COUNTIF($B$2:B4160,B4160)</f>
        <v>4355_2</v>
      </c>
      <c r="B4160" s="195">
        <v>4355</v>
      </c>
      <c r="C4160" s="195">
        <v>7</v>
      </c>
      <c r="F4160" s="189">
        <v>0</v>
      </c>
      <c r="G4160" s="197" t="s">
        <v>358</v>
      </c>
      <c r="H4160" s="195">
        <v>1</v>
      </c>
      <c r="I4160" s="200"/>
      <c r="J4160" s="191">
        <v>41117</v>
      </c>
      <c r="K4160" s="195" t="s">
        <v>33</v>
      </c>
      <c r="L4160" s="195" t="s">
        <v>74</v>
      </c>
    </row>
    <row r="4161" spans="1:12">
      <c r="A4161" s="186" t="str">
        <f>B4161&amp;"_"&amp;COUNTIF($B$2:B4161,B4161)</f>
        <v>4356_1</v>
      </c>
      <c r="B4161" s="195">
        <v>4356</v>
      </c>
      <c r="C4161" s="195">
        <v>39</v>
      </c>
      <c r="D4161" s="195" t="s">
        <v>1731</v>
      </c>
      <c r="F4161" s="189">
        <v>1</v>
      </c>
      <c r="G4161" s="197" t="s">
        <v>1732</v>
      </c>
      <c r="H4161" s="195">
        <v>1</v>
      </c>
      <c r="I4161" s="200">
        <v>11000</v>
      </c>
      <c r="J4161" s="191">
        <v>41118</v>
      </c>
      <c r="K4161" s="195" t="s">
        <v>27</v>
      </c>
    </row>
    <row r="4162" spans="1:12">
      <c r="A4162" s="186" t="str">
        <f>B4162&amp;"_"&amp;COUNTIF($B$2:B4162,B4162)</f>
        <v>4357_1</v>
      </c>
      <c r="B4162" s="195">
        <v>4357</v>
      </c>
      <c r="C4162" s="195">
        <v>3</v>
      </c>
      <c r="D4162" s="195" t="s">
        <v>1733</v>
      </c>
      <c r="E4162" s="195" t="s">
        <v>71</v>
      </c>
      <c r="F4162" s="189">
        <v>300</v>
      </c>
      <c r="G4162" s="197" t="s">
        <v>72</v>
      </c>
      <c r="H4162" s="195">
        <v>1</v>
      </c>
      <c r="I4162" s="195">
        <v>2400</v>
      </c>
      <c r="J4162" s="191">
        <v>41121</v>
      </c>
      <c r="K4162" s="195" t="s">
        <v>33</v>
      </c>
      <c r="L4162" s="195" t="s">
        <v>74</v>
      </c>
    </row>
    <row r="4163" spans="1:12">
      <c r="A4163" s="186" t="str">
        <f>B4163&amp;"_"&amp;COUNTIF($B$2:B4163,B4163)</f>
        <v>4358_1</v>
      </c>
      <c r="B4163" s="195">
        <v>4358</v>
      </c>
      <c r="F4163" s="189">
        <v>26</v>
      </c>
      <c r="G4163" s="197" t="s">
        <v>866</v>
      </c>
    </row>
    <row r="4164" spans="1:12">
      <c r="A4164" s="186" t="str">
        <f>B4164&amp;"_"&amp;COUNTIF($B$2:B4164,B4164)</f>
        <v>4358_2</v>
      </c>
      <c r="B4164" s="195">
        <v>4358</v>
      </c>
      <c r="C4164" s="195">
        <v>26</v>
      </c>
      <c r="D4164" s="195" t="s">
        <v>863</v>
      </c>
      <c r="F4164" s="189">
        <v>9</v>
      </c>
      <c r="G4164" s="197" t="s">
        <v>867</v>
      </c>
      <c r="J4164" s="191">
        <v>41121</v>
      </c>
      <c r="K4164" s="195" t="s">
        <v>27</v>
      </c>
    </row>
    <row r="4165" spans="1:12">
      <c r="A4165" s="186" t="str">
        <f>B4165&amp;"_"&amp;COUNTIF($B$2:B4165,B4165)</f>
        <v>4359_1</v>
      </c>
      <c r="B4165" s="195">
        <v>4359</v>
      </c>
      <c r="F4165" s="189">
        <v>1</v>
      </c>
      <c r="G4165" s="197" t="s">
        <v>1734</v>
      </c>
    </row>
    <row r="4166" spans="1:12">
      <c r="A4166" s="186" t="str">
        <f>B4166&amp;"_"&amp;COUNTIF($B$2:B4166,B4166)</f>
        <v>4359_2</v>
      </c>
      <c r="B4166" s="195">
        <v>4359</v>
      </c>
      <c r="F4166" s="189">
        <v>1</v>
      </c>
      <c r="G4166" s="197" t="s">
        <v>1735</v>
      </c>
    </row>
    <row r="4167" spans="1:12">
      <c r="A4167" s="186" t="str">
        <f>B4167&amp;"_"&amp;COUNTIF($B$2:B4167,B4167)</f>
        <v>4359_3</v>
      </c>
      <c r="B4167" s="195">
        <v>4359</v>
      </c>
      <c r="F4167" s="189">
        <v>1</v>
      </c>
      <c r="G4167" s="197" t="s">
        <v>1736</v>
      </c>
    </row>
    <row r="4168" spans="1:12">
      <c r="A4168" s="186" t="str">
        <f>B4168&amp;"_"&amp;COUNTIF($B$2:B4168,B4168)</f>
        <v>4359_4</v>
      </c>
      <c r="B4168" s="195">
        <v>4359</v>
      </c>
      <c r="C4168" s="195">
        <v>26</v>
      </c>
      <c r="D4168" s="195">
        <v>17854</v>
      </c>
      <c r="F4168" s="189">
        <v>1</v>
      </c>
      <c r="G4168" s="197" t="s">
        <v>1737</v>
      </c>
      <c r="J4168" s="191">
        <v>41121</v>
      </c>
      <c r="K4168" s="195" t="s">
        <v>27</v>
      </c>
    </row>
    <row r="4169" spans="1:12">
      <c r="A4169" s="186" t="str">
        <f>B4169&amp;"_"&amp;COUNTIF($B$2:B4169,B4169)</f>
        <v>4360_1</v>
      </c>
      <c r="B4169" s="195">
        <v>4360</v>
      </c>
      <c r="C4169" s="195">
        <v>5</v>
      </c>
      <c r="D4169" s="195" t="s">
        <v>1728</v>
      </c>
      <c r="E4169" s="195">
        <v>500032754</v>
      </c>
      <c r="F4169" s="189">
        <v>7</v>
      </c>
      <c r="G4169" s="197" t="s">
        <v>841</v>
      </c>
      <c r="H4169" s="195">
        <v>3</v>
      </c>
      <c r="I4169" s="200">
        <v>7350</v>
      </c>
      <c r="J4169" s="191" t="s">
        <v>1738</v>
      </c>
      <c r="K4169" s="195" t="s">
        <v>845</v>
      </c>
      <c r="L4169" s="195" t="s">
        <v>74</v>
      </c>
    </row>
    <row r="4170" spans="1:12">
      <c r="A4170" s="186" t="str">
        <f>B4170&amp;"_"&amp;COUNTIF($B$2:B4170,B4170)</f>
        <v>4361_1</v>
      </c>
      <c r="B4170" s="195">
        <v>4361</v>
      </c>
      <c r="C4170" s="195">
        <v>6</v>
      </c>
      <c r="D4170" s="195">
        <v>340099963</v>
      </c>
      <c r="E4170" s="195">
        <v>500410781</v>
      </c>
      <c r="F4170" s="189">
        <v>2</v>
      </c>
      <c r="G4170" s="197" t="s">
        <v>1739</v>
      </c>
      <c r="H4170" s="195">
        <v>1</v>
      </c>
      <c r="J4170" s="191">
        <v>41122</v>
      </c>
      <c r="K4170" s="195" t="s">
        <v>27</v>
      </c>
    </row>
    <row r="4171" spans="1:12">
      <c r="A4171" s="186" t="str">
        <f>B4171&amp;"_"&amp;COUNTIF($B$2:B4171,B4171)</f>
        <v>4362_1</v>
      </c>
      <c r="B4171" s="195">
        <v>4362</v>
      </c>
      <c r="G4171" s="197" t="s">
        <v>1740</v>
      </c>
    </row>
    <row r="4172" spans="1:12">
      <c r="A4172" s="186" t="str">
        <f>B4172&amp;"_"&amp;COUNTIF($B$2:B4172,B4172)</f>
        <v>4362_2</v>
      </c>
      <c r="B4172" s="195">
        <v>4362</v>
      </c>
      <c r="C4172" s="195">
        <v>6</v>
      </c>
      <c r="D4172" s="195">
        <v>340098682</v>
      </c>
      <c r="F4172" s="189">
        <v>2</v>
      </c>
      <c r="G4172" s="197" t="s">
        <v>1741</v>
      </c>
      <c r="H4172" s="195">
        <v>1</v>
      </c>
      <c r="J4172" s="191">
        <v>41122</v>
      </c>
      <c r="K4172" s="195" t="s">
        <v>27</v>
      </c>
    </row>
    <row r="4173" spans="1:12">
      <c r="A4173" s="186" t="str">
        <f>B4173&amp;"_"&amp;COUNTIF($B$2:B4173,B4173)</f>
        <v>4363_1</v>
      </c>
      <c r="B4173" s="195">
        <v>4363</v>
      </c>
      <c r="C4173" s="195">
        <v>39</v>
      </c>
      <c r="D4173" s="195" t="s">
        <v>1742</v>
      </c>
      <c r="F4173" s="189">
        <v>1</v>
      </c>
      <c r="G4173" s="197" t="s">
        <v>1743</v>
      </c>
      <c r="H4173" s="195">
        <v>1</v>
      </c>
      <c r="I4173" s="200">
        <v>11000</v>
      </c>
      <c r="J4173" s="191">
        <v>41123</v>
      </c>
      <c r="K4173" s="195" t="s">
        <v>27</v>
      </c>
    </row>
    <row r="4174" spans="1:12">
      <c r="A4174" s="186" t="str">
        <f>B4174&amp;"_"&amp;COUNTIF($B$2:B4174,B4174)</f>
        <v>4364_1</v>
      </c>
      <c r="B4174" s="195">
        <v>4364</v>
      </c>
      <c r="D4174" s="195" t="s">
        <v>1744</v>
      </c>
      <c r="E4174" s="195" t="s">
        <v>67</v>
      </c>
      <c r="F4174" s="189">
        <v>96</v>
      </c>
      <c r="G4174" s="197" t="s">
        <v>68</v>
      </c>
    </row>
    <row r="4175" spans="1:12">
      <c r="A4175" s="186" t="str">
        <f>B4175&amp;"_"&amp;COUNTIF($B$2:B4175,B4175)</f>
        <v>4364_2</v>
      </c>
      <c r="B4175" s="195">
        <v>4364</v>
      </c>
      <c r="C4175" s="195">
        <v>1</v>
      </c>
      <c r="D4175" s="195" t="s">
        <v>1745</v>
      </c>
      <c r="E4175" s="195" t="s">
        <v>1744</v>
      </c>
      <c r="F4175" s="189" t="s">
        <v>1744</v>
      </c>
      <c r="G4175" s="197" t="s">
        <v>1730</v>
      </c>
      <c r="H4175" s="195">
        <v>2</v>
      </c>
      <c r="J4175" s="191">
        <v>41123</v>
      </c>
      <c r="K4175" s="195" t="s">
        <v>27</v>
      </c>
    </row>
    <row r="4176" spans="1:12">
      <c r="A4176" s="186" t="str">
        <f>B4176&amp;"_"&amp;COUNTIF($B$2:B4176,B4176)</f>
        <v>4365_1</v>
      </c>
      <c r="B4176" s="195">
        <v>4365</v>
      </c>
      <c r="C4176" s="195">
        <v>1</v>
      </c>
      <c r="D4176" s="195">
        <v>540046264</v>
      </c>
      <c r="E4176" s="195" t="s">
        <v>1746</v>
      </c>
      <c r="F4176" s="189">
        <v>12</v>
      </c>
      <c r="G4176" s="197" t="s">
        <v>1747</v>
      </c>
      <c r="H4176" s="195">
        <v>1</v>
      </c>
      <c r="J4176" s="191">
        <v>41123</v>
      </c>
      <c r="K4176" s="195" t="s">
        <v>27</v>
      </c>
    </row>
    <row r="4177" spans="1:11">
      <c r="A4177" s="186" t="str">
        <f>B4177&amp;"_"&amp;COUNTIF($B$2:B4177,B4177)</f>
        <v>4366_1</v>
      </c>
      <c r="B4177" s="195">
        <v>4366</v>
      </c>
      <c r="E4177" s="187" t="s">
        <v>1312</v>
      </c>
      <c r="F4177" s="189">
        <v>4</v>
      </c>
      <c r="G4177" s="190" t="s">
        <v>941</v>
      </c>
    </row>
    <row r="4178" spans="1:11">
      <c r="A4178" s="186" t="str">
        <f>B4178&amp;"_"&amp;COUNTIF($B$2:B4178,B4178)</f>
        <v>4366_2</v>
      </c>
      <c r="B4178" s="195">
        <v>4366</v>
      </c>
      <c r="C4178" s="195">
        <v>49</v>
      </c>
      <c r="D4178" s="195" t="s">
        <v>1313</v>
      </c>
      <c r="E4178" s="187" t="s">
        <v>1314</v>
      </c>
      <c r="F4178" s="189">
        <v>4</v>
      </c>
      <c r="G4178" s="190" t="s">
        <v>942</v>
      </c>
      <c r="H4178" s="195">
        <v>2</v>
      </c>
      <c r="J4178" s="191">
        <v>41123</v>
      </c>
      <c r="K4178" s="195" t="s">
        <v>27</v>
      </c>
    </row>
    <row r="4179" spans="1:11">
      <c r="A4179" s="186" t="str">
        <f>B4179&amp;"_"&amp;COUNTIF($B$2:B4179,B4179)</f>
        <v>4367_1</v>
      </c>
      <c r="B4179" s="195">
        <v>4367</v>
      </c>
      <c r="E4179" s="187" t="s">
        <v>39</v>
      </c>
      <c r="F4179" s="189">
        <v>4</v>
      </c>
      <c r="G4179" s="190" t="s">
        <v>939</v>
      </c>
    </row>
    <row r="4180" spans="1:11">
      <c r="A4180" s="186" t="str">
        <f>B4180&amp;"_"&amp;COUNTIF($B$2:B4180,B4180)</f>
        <v>4367_2</v>
      </c>
      <c r="B4180" s="195">
        <v>4367</v>
      </c>
      <c r="C4180" s="195">
        <v>1</v>
      </c>
      <c r="D4180" s="195">
        <v>540044654</v>
      </c>
      <c r="E4180" s="187" t="s">
        <v>41</v>
      </c>
      <c r="F4180" s="189">
        <v>4</v>
      </c>
      <c r="G4180" s="190" t="s">
        <v>940</v>
      </c>
      <c r="H4180" s="195">
        <v>2</v>
      </c>
      <c r="J4180" s="191">
        <v>41123</v>
      </c>
      <c r="K4180" s="195" t="s">
        <v>27</v>
      </c>
    </row>
    <row r="4181" spans="1:11">
      <c r="A4181" s="186" t="str">
        <f>B4181&amp;"_"&amp;COUNTIF($B$2:B4181,B4181)</f>
        <v>4368_1</v>
      </c>
      <c r="B4181" s="195">
        <v>4368</v>
      </c>
      <c r="E4181" s="187" t="s">
        <v>19</v>
      </c>
      <c r="F4181" s="189">
        <v>4</v>
      </c>
      <c r="G4181" s="190" t="s">
        <v>941</v>
      </c>
    </row>
    <row r="4182" spans="1:11">
      <c r="A4182" s="186" t="str">
        <f>B4182&amp;"_"&amp;COUNTIF($B$2:B4182,B4182)</f>
        <v>4368_2</v>
      </c>
      <c r="B4182" s="195">
        <v>4368</v>
      </c>
      <c r="C4182" s="195">
        <v>1</v>
      </c>
      <c r="D4182" s="195">
        <v>540038980</v>
      </c>
      <c r="E4182" s="187" t="s">
        <v>22</v>
      </c>
      <c r="F4182" s="189">
        <v>4</v>
      </c>
      <c r="G4182" s="190" t="s">
        <v>942</v>
      </c>
      <c r="H4182" s="195">
        <v>2</v>
      </c>
      <c r="J4182" s="191">
        <v>41123</v>
      </c>
      <c r="K4182" s="195" t="s">
        <v>27</v>
      </c>
    </row>
    <row r="4183" spans="1:11">
      <c r="A4183" s="186" t="str">
        <f>B4183&amp;"_"&amp;COUNTIF($B$2:B4183,B4183)</f>
        <v>4369_1</v>
      </c>
      <c r="B4183" s="195">
        <v>4369</v>
      </c>
      <c r="C4183" s="195">
        <v>2</v>
      </c>
      <c r="D4183" s="195">
        <v>340092120</v>
      </c>
      <c r="F4183" s="189">
        <v>4</v>
      </c>
      <c r="G4183" s="197" t="s">
        <v>1748</v>
      </c>
      <c r="J4183" s="191">
        <v>41123</v>
      </c>
      <c r="K4183" s="195" t="s">
        <v>27</v>
      </c>
    </row>
    <row r="4184" spans="1:11">
      <c r="A4184" s="186" t="str">
        <f>B4184&amp;"_"&amp;COUNTIF($B$2:B4184,B4184)</f>
        <v>4370_1</v>
      </c>
      <c r="B4184" s="195">
        <v>4370</v>
      </c>
      <c r="C4184" s="195">
        <v>2</v>
      </c>
      <c r="D4184" s="195">
        <v>340099900</v>
      </c>
      <c r="F4184" s="189">
        <v>3</v>
      </c>
      <c r="G4184" s="197" t="s">
        <v>1749</v>
      </c>
      <c r="H4184" s="195">
        <v>1</v>
      </c>
      <c r="J4184" s="191">
        <v>41123</v>
      </c>
      <c r="K4184" s="195" t="s">
        <v>27</v>
      </c>
    </row>
    <row r="4185" spans="1:11">
      <c r="A4185" s="186" t="str">
        <f>B4185&amp;"_"&amp;COUNTIF($B$2:B4185,B4185)</f>
        <v>4371_1</v>
      </c>
      <c r="B4185" s="195">
        <v>4371</v>
      </c>
      <c r="C4185" s="195">
        <v>2</v>
      </c>
      <c r="D4185" s="195" t="s">
        <v>1576</v>
      </c>
      <c r="F4185" s="189">
        <v>20</v>
      </c>
      <c r="G4185" s="197" t="s">
        <v>109</v>
      </c>
      <c r="H4185" s="195">
        <v>2</v>
      </c>
      <c r="J4185" s="191">
        <v>41123</v>
      </c>
      <c r="K4185" s="195" t="s">
        <v>27</v>
      </c>
    </row>
    <row r="4186" spans="1:11">
      <c r="A4186" s="186" t="str">
        <f>B4186&amp;"_"&amp;COUNTIF($B$2:B4186,B4186)</f>
        <v>4372_1</v>
      </c>
      <c r="B4186" s="195">
        <v>4372</v>
      </c>
      <c r="C4186" s="195">
        <v>39</v>
      </c>
      <c r="D4186" s="195" t="s">
        <v>1750</v>
      </c>
      <c r="F4186" s="189">
        <v>1</v>
      </c>
      <c r="G4186" s="197" t="s">
        <v>1751</v>
      </c>
      <c r="H4186" s="195">
        <v>1</v>
      </c>
      <c r="I4186" s="200">
        <v>11000</v>
      </c>
      <c r="J4186" s="191">
        <v>41124</v>
      </c>
      <c r="K4186" s="195" t="s">
        <v>27</v>
      </c>
    </row>
    <row r="4187" spans="1:11">
      <c r="A4187" s="186" t="str">
        <f>B4187&amp;"_"&amp;COUNTIF($B$2:B4187,B4187)</f>
        <v>4373_1</v>
      </c>
      <c r="B4187" s="195">
        <v>4373</v>
      </c>
      <c r="E4187" s="187" t="s">
        <v>1312</v>
      </c>
      <c r="F4187" s="189">
        <v>4</v>
      </c>
      <c r="G4187" s="190" t="s">
        <v>941</v>
      </c>
    </row>
    <row r="4188" spans="1:11">
      <c r="A4188" s="186" t="str">
        <f>B4188&amp;"_"&amp;COUNTIF($B$2:B4188,B4188)</f>
        <v>4373_2</v>
      </c>
      <c r="B4188" s="195">
        <v>4373</v>
      </c>
      <c r="C4188" s="195">
        <v>49</v>
      </c>
      <c r="D4188" s="195" t="s">
        <v>1313</v>
      </c>
      <c r="E4188" s="187" t="s">
        <v>1314</v>
      </c>
      <c r="F4188" s="189">
        <v>4</v>
      </c>
      <c r="G4188" s="190" t="s">
        <v>942</v>
      </c>
      <c r="H4188" s="195">
        <v>2</v>
      </c>
      <c r="J4188" s="191">
        <v>41127</v>
      </c>
      <c r="K4188" s="195" t="s">
        <v>27</v>
      </c>
    </row>
    <row r="4189" spans="1:11">
      <c r="A4189" s="186" t="str">
        <f>B4189&amp;"_"&amp;COUNTIF($B$2:B4189,B4189)</f>
        <v>4374_1</v>
      </c>
      <c r="B4189" s="195">
        <v>4374</v>
      </c>
      <c r="E4189" s="187" t="s">
        <v>39</v>
      </c>
      <c r="F4189" s="189">
        <v>8</v>
      </c>
      <c r="G4189" s="190" t="s">
        <v>939</v>
      </c>
    </row>
    <row r="4190" spans="1:11">
      <c r="A4190" s="186" t="str">
        <f>B4190&amp;"_"&amp;COUNTIF($B$2:B4190,B4190)</f>
        <v>4374_2</v>
      </c>
      <c r="B4190" s="195">
        <v>4374</v>
      </c>
      <c r="C4190" s="195">
        <v>1</v>
      </c>
      <c r="D4190" s="195">
        <v>540044654</v>
      </c>
      <c r="E4190" s="187" t="s">
        <v>41</v>
      </c>
      <c r="F4190" s="189">
        <v>8</v>
      </c>
      <c r="G4190" s="190" t="s">
        <v>940</v>
      </c>
      <c r="H4190" s="195">
        <v>2</v>
      </c>
      <c r="J4190" s="191">
        <v>41123</v>
      </c>
      <c r="K4190" s="195" t="s">
        <v>27</v>
      </c>
    </row>
    <row r="4191" spans="1:11">
      <c r="A4191" s="186" t="str">
        <f>B4191&amp;"_"&amp;COUNTIF($B$2:B4191,B4191)</f>
        <v>4375_1</v>
      </c>
      <c r="B4191" s="195">
        <v>4375</v>
      </c>
      <c r="E4191" s="187" t="s">
        <v>19</v>
      </c>
      <c r="F4191" s="189">
        <v>6</v>
      </c>
      <c r="G4191" s="190" t="s">
        <v>941</v>
      </c>
    </row>
    <row r="4192" spans="1:11">
      <c r="A4192" s="186" t="str">
        <f>B4192&amp;"_"&amp;COUNTIF($B$2:B4192,B4192)</f>
        <v>4375_2</v>
      </c>
      <c r="B4192" s="195">
        <v>4375</v>
      </c>
      <c r="C4192" s="195">
        <v>1</v>
      </c>
      <c r="D4192" s="195">
        <v>540038980</v>
      </c>
      <c r="E4192" s="187" t="s">
        <v>22</v>
      </c>
      <c r="F4192" s="189">
        <v>6</v>
      </c>
      <c r="G4192" s="190" t="s">
        <v>942</v>
      </c>
      <c r="H4192" s="195">
        <v>2</v>
      </c>
      <c r="J4192" s="191">
        <v>41123</v>
      </c>
      <c r="K4192" s="195" t="s">
        <v>27</v>
      </c>
    </row>
    <row r="4193" spans="1:12">
      <c r="A4193" s="186" t="str">
        <f>B4193&amp;"_"&amp;COUNTIF($B$2:B4193,B4193)</f>
        <v>4376_1</v>
      </c>
      <c r="B4193" s="195">
        <v>4376</v>
      </c>
      <c r="C4193" s="195">
        <v>13</v>
      </c>
      <c r="D4193" s="195" t="s">
        <v>1752</v>
      </c>
      <c r="F4193" s="189">
        <v>4</v>
      </c>
      <c r="G4193" s="197" t="s">
        <v>1753</v>
      </c>
      <c r="H4193" s="195">
        <v>1</v>
      </c>
      <c r="J4193" s="191">
        <v>41129</v>
      </c>
      <c r="K4193" s="195" t="s">
        <v>27</v>
      </c>
    </row>
    <row r="4194" spans="1:12">
      <c r="A4194" s="186" t="str">
        <f>B4194&amp;"_"&amp;COUNTIF($B$2:B4194,B4194)</f>
        <v>4377_1</v>
      </c>
      <c r="B4194" s="195">
        <v>4377</v>
      </c>
      <c r="F4194" s="189">
        <v>8</v>
      </c>
      <c r="G4194" s="197" t="s">
        <v>359</v>
      </c>
      <c r="I4194" s="200"/>
    </row>
    <row r="4195" spans="1:12">
      <c r="A4195" s="186" t="str">
        <f>B4195&amp;"_"&amp;COUNTIF($B$2:B4195,B4195)</f>
        <v>4377_2</v>
      </c>
      <c r="B4195" s="195">
        <v>4377</v>
      </c>
      <c r="C4195" s="195">
        <v>7</v>
      </c>
      <c r="F4195" s="189">
        <v>0</v>
      </c>
      <c r="G4195" s="197" t="s">
        <v>358</v>
      </c>
      <c r="H4195" s="195">
        <v>1</v>
      </c>
      <c r="I4195" s="200"/>
      <c r="J4195" s="191">
        <v>41128</v>
      </c>
      <c r="K4195" s="195" t="s">
        <v>33</v>
      </c>
      <c r="L4195" s="195" t="s">
        <v>74</v>
      </c>
    </row>
    <row r="4196" spans="1:12">
      <c r="A4196" s="186" t="str">
        <f>B4196&amp;"_"&amp;COUNTIF($B$2:B4196,B4196)</f>
        <v>4378_1</v>
      </c>
      <c r="B4196" s="195">
        <v>4378</v>
      </c>
      <c r="C4196" s="195">
        <v>10</v>
      </c>
      <c r="D4196" s="195">
        <v>52088</v>
      </c>
      <c r="F4196" s="189">
        <v>80</v>
      </c>
      <c r="G4196" s="186" t="s">
        <v>1701</v>
      </c>
      <c r="H4196" s="195">
        <v>1</v>
      </c>
      <c r="I4196" s="195">
        <v>4100</v>
      </c>
      <c r="J4196" s="191">
        <v>41129</v>
      </c>
      <c r="K4196" s="195" t="s">
        <v>33</v>
      </c>
      <c r="L4196" s="195" t="s">
        <v>74</v>
      </c>
    </row>
    <row r="4197" spans="1:12">
      <c r="A4197" s="186" t="str">
        <f>B4197&amp;"_"&amp;COUNTIF($B$2:B4197,B4197)</f>
        <v>4379_1</v>
      </c>
      <c r="B4197" s="195">
        <v>4379</v>
      </c>
      <c r="E4197" s="195" t="s">
        <v>64</v>
      </c>
      <c r="F4197" s="189">
        <v>192</v>
      </c>
      <c r="G4197" s="197" t="s">
        <v>65</v>
      </c>
    </row>
    <row r="4198" spans="1:12">
      <c r="A4198" s="186" t="str">
        <f>B4198&amp;"_"&amp;COUNTIF($B$2:B4198,B4198)</f>
        <v>4379_2</v>
      </c>
      <c r="B4198" s="195">
        <v>4379</v>
      </c>
      <c r="C4198" s="195">
        <v>1</v>
      </c>
      <c r="D4198" s="195" t="s">
        <v>1676</v>
      </c>
      <c r="E4198" s="187" t="s">
        <v>62</v>
      </c>
      <c r="F4198" s="189">
        <v>328</v>
      </c>
      <c r="G4198" s="190" t="s">
        <v>63</v>
      </c>
      <c r="H4198" s="195">
        <v>6</v>
      </c>
      <c r="J4198" s="191">
        <v>41135</v>
      </c>
      <c r="K4198" s="195" t="s">
        <v>27</v>
      </c>
    </row>
    <row r="4199" spans="1:12">
      <c r="A4199" s="186" t="str">
        <f>B4199&amp;"_"&amp;COUNTIF($B$2:B4199,B4199)</f>
        <v>4380_1</v>
      </c>
      <c r="B4199" s="195">
        <v>4380</v>
      </c>
      <c r="C4199" s="195">
        <v>1</v>
      </c>
      <c r="D4199" s="195" t="s">
        <v>1745</v>
      </c>
      <c r="E4199" s="195" t="s">
        <v>67</v>
      </c>
      <c r="F4199" s="189">
        <v>48</v>
      </c>
      <c r="G4199" s="197" t="s">
        <v>68</v>
      </c>
      <c r="H4199" s="195">
        <v>1</v>
      </c>
      <c r="J4199" s="191">
        <v>41135</v>
      </c>
      <c r="K4199" s="195" t="s">
        <v>27</v>
      </c>
    </row>
    <row r="4200" spans="1:12">
      <c r="A4200" s="186" t="str">
        <f>B4200&amp;"_"&amp;COUNTIF($B$2:B4200,B4200)</f>
        <v>4381_1</v>
      </c>
      <c r="B4200" s="195">
        <v>4381</v>
      </c>
      <c r="C4200" s="195">
        <v>1</v>
      </c>
      <c r="D4200" s="195" t="s">
        <v>1661</v>
      </c>
      <c r="F4200" s="189">
        <v>2</v>
      </c>
      <c r="G4200" s="197" t="s">
        <v>59</v>
      </c>
      <c r="H4200" s="195">
        <v>2</v>
      </c>
      <c r="J4200" s="191">
        <v>41135</v>
      </c>
      <c r="K4200" s="195" t="s">
        <v>27</v>
      </c>
    </row>
    <row r="4201" spans="1:12">
      <c r="A4201" s="186" t="str">
        <f>B4201&amp;"_"&amp;COUNTIF($B$2:B4201,B4201)</f>
        <v>4382_1</v>
      </c>
      <c r="B4201" s="195">
        <v>4382</v>
      </c>
      <c r="E4201" s="187" t="s">
        <v>39</v>
      </c>
      <c r="F4201" s="189">
        <v>4</v>
      </c>
      <c r="G4201" s="190" t="s">
        <v>939</v>
      </c>
    </row>
    <row r="4202" spans="1:12">
      <c r="A4202" s="186" t="str">
        <f>B4202&amp;"_"&amp;COUNTIF($B$2:B4202,B4202)</f>
        <v>4382_2</v>
      </c>
      <c r="B4202" s="195">
        <v>4382</v>
      </c>
      <c r="C4202" s="195">
        <v>1</v>
      </c>
      <c r="D4202" s="195">
        <v>540044654</v>
      </c>
      <c r="E4202" s="187" t="s">
        <v>41</v>
      </c>
      <c r="F4202" s="189">
        <v>4</v>
      </c>
      <c r="G4202" s="190" t="s">
        <v>940</v>
      </c>
      <c r="H4202" s="195">
        <v>2</v>
      </c>
      <c r="J4202" s="191">
        <v>41135</v>
      </c>
      <c r="K4202" s="195" t="s">
        <v>27</v>
      </c>
    </row>
    <row r="4203" spans="1:12">
      <c r="A4203" s="186" t="str">
        <f>B4203&amp;"_"&amp;COUNTIF($B$2:B4203,B4203)</f>
        <v>4383_1</v>
      </c>
      <c r="B4203" s="195">
        <v>4383</v>
      </c>
      <c r="E4203" s="187" t="s">
        <v>19</v>
      </c>
      <c r="F4203" s="189">
        <v>4</v>
      </c>
      <c r="G4203" s="190" t="s">
        <v>941</v>
      </c>
    </row>
    <row r="4204" spans="1:12">
      <c r="A4204" s="186" t="str">
        <f>B4204&amp;"_"&amp;COUNTIF($B$2:B4204,B4204)</f>
        <v>4383_2</v>
      </c>
      <c r="B4204" s="195">
        <v>4383</v>
      </c>
      <c r="C4204" s="195">
        <v>1</v>
      </c>
      <c r="D4204" s="195">
        <v>540038980</v>
      </c>
      <c r="E4204" s="187" t="s">
        <v>22</v>
      </c>
      <c r="F4204" s="189">
        <v>4</v>
      </c>
      <c r="G4204" s="190" t="s">
        <v>942</v>
      </c>
      <c r="H4204" s="195">
        <v>2</v>
      </c>
      <c r="J4204" s="191">
        <v>41135</v>
      </c>
      <c r="K4204" s="195" t="s">
        <v>27</v>
      </c>
    </row>
    <row r="4205" spans="1:12">
      <c r="A4205" s="186" t="str">
        <f>B4205&amp;"_"&amp;COUNTIF($B$2:B4205,B4205)</f>
        <v>4384_1</v>
      </c>
      <c r="B4205" s="195">
        <v>4384</v>
      </c>
      <c r="F4205" s="189">
        <v>6</v>
      </c>
      <c r="G4205" s="197" t="s">
        <v>359</v>
      </c>
      <c r="I4205" s="200"/>
    </row>
    <row r="4206" spans="1:12">
      <c r="A4206" s="186" t="str">
        <f>B4206&amp;"_"&amp;COUNTIF($B$2:B4206,B4206)</f>
        <v>4384_2</v>
      </c>
      <c r="B4206" s="195">
        <v>4384</v>
      </c>
      <c r="C4206" s="195">
        <v>7</v>
      </c>
      <c r="F4206" s="189">
        <v>0</v>
      </c>
      <c r="G4206" s="197" t="s">
        <v>358</v>
      </c>
      <c r="H4206" s="195">
        <v>1</v>
      </c>
      <c r="I4206" s="200"/>
      <c r="J4206" s="191">
        <v>41135</v>
      </c>
      <c r="K4206" s="195" t="s">
        <v>33</v>
      </c>
      <c r="L4206" s="195" t="s">
        <v>74</v>
      </c>
    </row>
    <row r="4207" spans="1:12">
      <c r="A4207" s="186" t="str">
        <f>B4207&amp;"_"&amp;COUNTIF($B$2:B4207,B4207)</f>
        <v>4385_1</v>
      </c>
      <c r="B4207" s="195">
        <v>4385</v>
      </c>
      <c r="C4207" s="195">
        <v>58</v>
      </c>
      <c r="D4207" s="195">
        <v>7939</v>
      </c>
      <c r="F4207" s="189">
        <v>1</v>
      </c>
      <c r="G4207" s="197" t="s">
        <v>1754</v>
      </c>
      <c r="H4207" s="195">
        <v>2</v>
      </c>
      <c r="I4207" s="200">
        <v>5000</v>
      </c>
      <c r="J4207" s="191">
        <v>41135</v>
      </c>
      <c r="K4207" s="195" t="s">
        <v>107</v>
      </c>
      <c r="L4207" s="195" t="s">
        <v>74</v>
      </c>
    </row>
    <row r="4208" spans="1:12">
      <c r="A4208" s="186" t="str">
        <f>B4208&amp;"_"&amp;COUNTIF($B$2:B4208,B4208)</f>
        <v>4386_1</v>
      </c>
      <c r="B4208" s="195">
        <v>4386</v>
      </c>
      <c r="C4208" s="195">
        <v>39</v>
      </c>
      <c r="D4208" s="195" t="s">
        <v>1755</v>
      </c>
      <c r="F4208" s="189">
        <v>1</v>
      </c>
      <c r="G4208" s="197" t="s">
        <v>1756</v>
      </c>
      <c r="H4208" s="195">
        <v>1</v>
      </c>
      <c r="I4208" s="200">
        <v>11000</v>
      </c>
      <c r="J4208" s="191">
        <v>41135</v>
      </c>
      <c r="K4208" s="195" t="s">
        <v>27</v>
      </c>
    </row>
    <row r="4209" spans="1:12">
      <c r="A4209" s="186" t="str">
        <f>B4209&amp;"_"&amp;COUNTIF($B$2:B4209,B4209)</f>
        <v>4387_1</v>
      </c>
      <c r="B4209" s="195">
        <v>4387</v>
      </c>
      <c r="C4209" s="195">
        <v>47</v>
      </c>
      <c r="F4209" s="189">
        <v>27</v>
      </c>
      <c r="G4209" s="197" t="s">
        <v>1757</v>
      </c>
      <c r="H4209" s="195">
        <v>14</v>
      </c>
      <c r="I4209" s="195">
        <v>13500</v>
      </c>
      <c r="J4209" s="191">
        <v>41179</v>
      </c>
      <c r="L4209" s="195" t="s">
        <v>74</v>
      </c>
    </row>
    <row r="4210" spans="1:12">
      <c r="A4210" s="186" t="str">
        <f>B4210&amp;"_"&amp;COUNTIF($B$2:B4210,B4210)</f>
        <v>4388_1</v>
      </c>
      <c r="B4210" s="195">
        <v>4388</v>
      </c>
      <c r="F4210" s="189">
        <v>1</v>
      </c>
      <c r="G4210" s="197" t="s">
        <v>1758</v>
      </c>
    </row>
    <row r="4211" spans="1:12">
      <c r="A4211" s="186" t="str">
        <f>B4211&amp;"_"&amp;COUNTIF($B$2:B4211,B4211)</f>
        <v>4388_2</v>
      </c>
      <c r="B4211" s="195">
        <v>4388</v>
      </c>
      <c r="C4211" s="195">
        <v>15</v>
      </c>
      <c r="D4211" s="195">
        <v>309</v>
      </c>
      <c r="F4211" s="189">
        <v>3</v>
      </c>
      <c r="G4211" s="197" t="s">
        <v>882</v>
      </c>
      <c r="H4211" s="195">
        <v>1</v>
      </c>
      <c r="I4211" s="195">
        <v>1500</v>
      </c>
      <c r="J4211" s="191">
        <v>41141</v>
      </c>
      <c r="K4211" s="195" t="s">
        <v>33</v>
      </c>
      <c r="L4211" s="195" t="s">
        <v>74</v>
      </c>
    </row>
    <row r="4212" spans="1:12">
      <c r="A4212" s="186" t="str">
        <f>B4212&amp;"_"&amp;COUNTIF($B$2:B4212,B4212)</f>
        <v>4389_1</v>
      </c>
      <c r="B4212" s="195">
        <v>4389</v>
      </c>
      <c r="C4212" s="195">
        <v>39</v>
      </c>
      <c r="D4212" s="195" t="s">
        <v>1759</v>
      </c>
      <c r="F4212" s="189">
        <v>1</v>
      </c>
      <c r="G4212" s="197" t="s">
        <v>1760</v>
      </c>
      <c r="H4212" s="195">
        <v>1</v>
      </c>
      <c r="I4212" s="200">
        <v>11000</v>
      </c>
      <c r="J4212" s="191">
        <v>41141</v>
      </c>
      <c r="K4212" s="195" t="s">
        <v>27</v>
      </c>
    </row>
    <row r="4213" spans="1:12">
      <c r="A4213" s="186" t="str">
        <f>B4213&amp;"_"&amp;COUNTIF($B$2:B4213,B4213)</f>
        <v>4390_1</v>
      </c>
      <c r="B4213" s="195">
        <v>4390</v>
      </c>
      <c r="C4213" s="195">
        <v>9</v>
      </c>
      <c r="D4213" s="195" t="s">
        <v>1761</v>
      </c>
      <c r="F4213" s="189">
        <v>31</v>
      </c>
      <c r="G4213" s="197" t="s">
        <v>1605</v>
      </c>
      <c r="H4213" s="195">
        <v>1</v>
      </c>
      <c r="I4213" s="195">
        <v>4500</v>
      </c>
      <c r="J4213" s="191">
        <v>41142</v>
      </c>
      <c r="K4213" s="186" t="s">
        <v>1711</v>
      </c>
      <c r="L4213" s="195" t="s">
        <v>74</v>
      </c>
    </row>
    <row r="4214" spans="1:12">
      <c r="A4214" s="186" t="str">
        <f>B4214&amp;"_"&amp;COUNTIF($B$2:B4214,B4214)</f>
        <v>4391_1</v>
      </c>
      <c r="B4214" s="195">
        <v>4391</v>
      </c>
      <c r="C4214" s="195">
        <v>1</v>
      </c>
      <c r="D4214" s="195" t="s">
        <v>1762</v>
      </c>
      <c r="E4214" s="187" t="s">
        <v>62</v>
      </c>
      <c r="F4214" s="189">
        <v>328</v>
      </c>
      <c r="G4214" s="190" t="s">
        <v>63</v>
      </c>
      <c r="H4214" s="195">
        <v>2</v>
      </c>
      <c r="J4214" s="191">
        <v>41135</v>
      </c>
      <c r="K4214" s="195" t="s">
        <v>27</v>
      </c>
    </row>
    <row r="4215" spans="1:12">
      <c r="A4215" s="186" t="str">
        <f>B4215&amp;"_"&amp;COUNTIF($B$2:B4215,B4215)</f>
        <v>4392_1</v>
      </c>
      <c r="B4215" s="195">
        <v>4392</v>
      </c>
      <c r="C4215" s="195">
        <v>1</v>
      </c>
      <c r="D4215" s="195" t="s">
        <v>1661</v>
      </c>
      <c r="F4215" s="189">
        <v>2</v>
      </c>
      <c r="G4215" s="197" t="s">
        <v>59</v>
      </c>
      <c r="H4215" s="195">
        <v>2</v>
      </c>
      <c r="J4215" s="191">
        <v>41135</v>
      </c>
      <c r="K4215" s="195" t="s">
        <v>27</v>
      </c>
    </row>
    <row r="4216" spans="1:12">
      <c r="A4216" s="186" t="str">
        <f>B4216&amp;"_"&amp;COUNTIF($B$2:B4216,B4216)</f>
        <v>4393_1</v>
      </c>
      <c r="B4216" s="195">
        <v>4393</v>
      </c>
      <c r="E4216" s="187" t="s">
        <v>39</v>
      </c>
      <c r="F4216" s="189">
        <v>6</v>
      </c>
      <c r="G4216" s="190" t="s">
        <v>939</v>
      </c>
    </row>
    <row r="4217" spans="1:12">
      <c r="A4217" s="186" t="str">
        <f>B4217&amp;"_"&amp;COUNTIF($B$2:B4217,B4217)</f>
        <v>4393_2</v>
      </c>
      <c r="B4217" s="195">
        <v>4393</v>
      </c>
      <c r="C4217" s="195">
        <v>1</v>
      </c>
      <c r="D4217" s="195">
        <v>540044654</v>
      </c>
      <c r="E4217" s="187" t="s">
        <v>41</v>
      </c>
      <c r="F4217" s="189">
        <v>6</v>
      </c>
      <c r="G4217" s="190" t="s">
        <v>940</v>
      </c>
      <c r="H4217" s="195">
        <v>3</v>
      </c>
      <c r="J4217" s="191">
        <v>41135</v>
      </c>
      <c r="K4217" s="195" t="s">
        <v>27</v>
      </c>
    </row>
    <row r="4218" spans="1:12">
      <c r="A4218" s="186" t="str">
        <f>B4218&amp;"_"&amp;COUNTIF($B$2:B4218,B4218)</f>
        <v>4394_1</v>
      </c>
      <c r="B4218" s="195">
        <v>4394</v>
      </c>
      <c r="E4218" s="187" t="s">
        <v>19</v>
      </c>
      <c r="F4218" s="189">
        <v>4</v>
      </c>
      <c r="G4218" s="190" t="s">
        <v>941</v>
      </c>
    </row>
    <row r="4219" spans="1:12">
      <c r="A4219" s="186" t="str">
        <f>B4219&amp;"_"&amp;COUNTIF($B$2:B4219,B4219)</f>
        <v>4394_2</v>
      </c>
      <c r="B4219" s="195">
        <v>4394</v>
      </c>
      <c r="C4219" s="195">
        <v>1</v>
      </c>
      <c r="D4219" s="195">
        <v>540038980</v>
      </c>
      <c r="E4219" s="187" t="s">
        <v>22</v>
      </c>
      <c r="F4219" s="189">
        <v>4</v>
      </c>
      <c r="G4219" s="190" t="s">
        <v>942</v>
      </c>
      <c r="H4219" s="195">
        <v>2</v>
      </c>
      <c r="J4219" s="191">
        <v>41135</v>
      </c>
      <c r="K4219" s="195" t="s">
        <v>27</v>
      </c>
    </row>
    <row r="4220" spans="1:12">
      <c r="A4220" s="186" t="str">
        <f>B4220&amp;"_"&amp;COUNTIF($B$2:B4220,B4220)</f>
        <v>4395_1</v>
      </c>
      <c r="B4220" s="195">
        <v>4395</v>
      </c>
      <c r="C4220" s="195">
        <v>3</v>
      </c>
      <c r="D4220" s="195" t="s">
        <v>1763</v>
      </c>
      <c r="E4220" s="195" t="s">
        <v>71</v>
      </c>
      <c r="F4220" s="189">
        <v>300</v>
      </c>
      <c r="G4220" s="197" t="s">
        <v>72</v>
      </c>
      <c r="H4220" s="195">
        <v>1</v>
      </c>
      <c r="I4220" s="195">
        <v>2400</v>
      </c>
      <c r="J4220" s="191">
        <v>41142</v>
      </c>
      <c r="K4220" s="195" t="s">
        <v>33</v>
      </c>
      <c r="L4220" s="195" t="s">
        <v>74</v>
      </c>
    </row>
    <row r="4221" spans="1:12">
      <c r="A4221" s="186" t="str">
        <f>B4221&amp;"_"&amp;COUNTIF($B$2:B4221,B4221)</f>
        <v>4396_1</v>
      </c>
      <c r="B4221" s="195">
        <v>4396</v>
      </c>
      <c r="F4221" s="189">
        <v>1</v>
      </c>
      <c r="G4221" s="197" t="s">
        <v>1764</v>
      </c>
    </row>
    <row r="4222" spans="1:12">
      <c r="A4222" s="186" t="str">
        <f>B4222&amp;"_"&amp;COUNTIF($B$2:B4222,B4222)</f>
        <v>4396_2</v>
      </c>
      <c r="B4222" s="195">
        <v>4396</v>
      </c>
      <c r="C4222" s="195">
        <v>38</v>
      </c>
      <c r="D4222" s="195" t="s">
        <v>1765</v>
      </c>
      <c r="F4222" s="189">
        <v>1</v>
      </c>
      <c r="G4222" s="197" t="s">
        <v>1766</v>
      </c>
      <c r="H4222" s="195">
        <v>1</v>
      </c>
      <c r="I4222" s="195">
        <v>300</v>
      </c>
      <c r="J4222" s="191">
        <v>41142</v>
      </c>
      <c r="K4222" s="195" t="s">
        <v>33</v>
      </c>
      <c r="L4222" s="195" t="s">
        <v>74</v>
      </c>
    </row>
    <row r="4223" spans="1:12">
      <c r="A4223" s="186" t="str">
        <f>B4223&amp;"_"&amp;COUNTIF($B$2:B4223,B4223)</f>
        <v>4397_1</v>
      </c>
      <c r="B4223" s="195">
        <v>4397</v>
      </c>
      <c r="F4223" s="189">
        <v>7</v>
      </c>
      <c r="G4223" s="197" t="s">
        <v>359</v>
      </c>
      <c r="I4223" s="200"/>
    </row>
    <row r="4224" spans="1:12">
      <c r="A4224" s="186" t="str">
        <f>B4224&amp;"_"&amp;COUNTIF($B$2:B4224,B4224)</f>
        <v>4397_2</v>
      </c>
      <c r="B4224" s="195">
        <v>4397</v>
      </c>
      <c r="C4224" s="195">
        <v>7</v>
      </c>
      <c r="F4224" s="189">
        <v>1</v>
      </c>
      <c r="G4224" s="197" t="s">
        <v>358</v>
      </c>
      <c r="H4224" s="195">
        <v>1</v>
      </c>
      <c r="I4224" s="200"/>
      <c r="J4224" s="191">
        <v>41143</v>
      </c>
      <c r="K4224" s="195" t="s">
        <v>33</v>
      </c>
      <c r="L4224" s="195" t="s">
        <v>74</v>
      </c>
    </row>
    <row r="4225" spans="1:12">
      <c r="A4225" s="186" t="str">
        <f>B4225&amp;"_"&amp;COUNTIF($B$2:B4225,B4225)</f>
        <v>4398_1</v>
      </c>
      <c r="B4225" s="195">
        <v>4398</v>
      </c>
      <c r="D4225" s="195" t="s">
        <v>1767</v>
      </c>
      <c r="E4225" s="195" t="s">
        <v>67</v>
      </c>
      <c r="F4225" s="189">
        <v>96</v>
      </c>
      <c r="G4225" s="197" t="s">
        <v>68</v>
      </c>
    </row>
    <row r="4226" spans="1:12">
      <c r="A4226" s="186" t="str">
        <f>B4226&amp;"_"&amp;COUNTIF($B$2:B4226,B4226)</f>
        <v>4398_2</v>
      </c>
      <c r="B4226" s="195">
        <v>4398</v>
      </c>
      <c r="C4226" s="195">
        <v>1</v>
      </c>
      <c r="D4226" s="195" t="s">
        <v>1767</v>
      </c>
      <c r="E4226" s="195" t="s">
        <v>1744</v>
      </c>
      <c r="F4226" s="189" t="s">
        <v>1744</v>
      </c>
      <c r="G4226" s="197" t="s">
        <v>1768</v>
      </c>
      <c r="H4226" s="195">
        <v>2</v>
      </c>
      <c r="J4226" s="191">
        <v>41149</v>
      </c>
      <c r="K4226" s="195" t="s">
        <v>27</v>
      </c>
    </row>
    <row r="4227" spans="1:12">
      <c r="A4227" s="186" t="str">
        <f>B4227&amp;"_"&amp;COUNTIF($B$2:B4227,B4227)</f>
        <v>4399_1</v>
      </c>
      <c r="B4227" s="195">
        <v>4399</v>
      </c>
      <c r="C4227" s="195">
        <v>1</v>
      </c>
      <c r="D4227" s="195" t="s">
        <v>1676</v>
      </c>
      <c r="E4227" s="195" t="s">
        <v>64</v>
      </c>
      <c r="F4227" s="189">
        <v>192</v>
      </c>
      <c r="G4227" s="197" t="s">
        <v>65</v>
      </c>
      <c r="H4227" s="195">
        <v>4</v>
      </c>
      <c r="J4227" s="191">
        <v>41149</v>
      </c>
      <c r="K4227" s="195" t="s">
        <v>27</v>
      </c>
    </row>
    <row r="4228" spans="1:12">
      <c r="A4228" s="186" t="str">
        <f>B4228&amp;"_"&amp;COUNTIF($B$2:B4228,B4228)</f>
        <v>4400_1</v>
      </c>
      <c r="B4228" s="195">
        <v>4400</v>
      </c>
      <c r="E4228" s="187" t="s">
        <v>19</v>
      </c>
      <c r="F4228" s="189">
        <v>4</v>
      </c>
      <c r="G4228" s="190" t="s">
        <v>941</v>
      </c>
    </row>
    <row r="4229" spans="1:12">
      <c r="A4229" s="186" t="str">
        <f>B4229&amp;"_"&amp;COUNTIF($B$2:B4229,B4229)</f>
        <v>4400_2</v>
      </c>
      <c r="B4229" s="195">
        <v>4400</v>
      </c>
      <c r="C4229" s="195">
        <v>1</v>
      </c>
      <c r="D4229" s="195">
        <v>540038980</v>
      </c>
      <c r="E4229" s="187" t="s">
        <v>22</v>
      </c>
      <c r="F4229" s="189">
        <v>4</v>
      </c>
      <c r="G4229" s="190" t="s">
        <v>942</v>
      </c>
      <c r="H4229" s="195">
        <v>2</v>
      </c>
      <c r="J4229" s="191">
        <v>41149</v>
      </c>
      <c r="K4229" s="195" t="s">
        <v>27</v>
      </c>
    </row>
    <row r="4230" spans="1:12">
      <c r="A4230" s="186" t="str">
        <f>B4230&amp;"_"&amp;COUNTIF($B$2:B4230,B4230)</f>
        <v>4401_1</v>
      </c>
      <c r="B4230" s="195">
        <v>4401</v>
      </c>
      <c r="E4230" s="187" t="s">
        <v>39</v>
      </c>
      <c r="F4230" s="189">
        <v>4</v>
      </c>
      <c r="G4230" s="190" t="s">
        <v>939</v>
      </c>
    </row>
    <row r="4231" spans="1:12">
      <c r="A4231" s="186" t="str">
        <f>B4231&amp;"_"&amp;COUNTIF($B$2:B4231,B4231)</f>
        <v>4401_2</v>
      </c>
      <c r="B4231" s="195">
        <v>4401</v>
      </c>
      <c r="C4231" s="195">
        <v>1</v>
      </c>
      <c r="D4231" s="195">
        <v>540044654</v>
      </c>
      <c r="E4231" s="187" t="s">
        <v>41</v>
      </c>
      <c r="F4231" s="189">
        <v>4</v>
      </c>
      <c r="G4231" s="190" t="s">
        <v>940</v>
      </c>
      <c r="H4231" s="195">
        <v>2</v>
      </c>
      <c r="J4231" s="191">
        <v>41149</v>
      </c>
      <c r="K4231" s="195" t="s">
        <v>27</v>
      </c>
    </row>
    <row r="4232" spans="1:12">
      <c r="A4232" s="186" t="str">
        <f>B4232&amp;"_"&amp;COUNTIF($B$2:B4232,B4232)</f>
        <v>4402_1</v>
      </c>
      <c r="B4232" s="195">
        <v>4402</v>
      </c>
      <c r="F4232" s="189">
        <v>11</v>
      </c>
      <c r="G4232" s="197" t="s">
        <v>359</v>
      </c>
      <c r="I4232" s="200"/>
    </row>
    <row r="4233" spans="1:12">
      <c r="A4233" s="186" t="str">
        <f>B4233&amp;"_"&amp;COUNTIF($B$2:B4233,B4233)</f>
        <v>4402_2</v>
      </c>
      <c r="B4233" s="195">
        <v>4402</v>
      </c>
      <c r="C4233" s="195">
        <v>7</v>
      </c>
      <c r="F4233" s="189">
        <v>1</v>
      </c>
      <c r="G4233" s="197" t="s">
        <v>358</v>
      </c>
      <c r="H4233" s="195">
        <v>1</v>
      </c>
      <c r="I4233" s="200"/>
      <c r="J4233" s="191">
        <v>41149</v>
      </c>
      <c r="K4233" s="195" t="s">
        <v>33</v>
      </c>
      <c r="L4233" s="195" t="s">
        <v>74</v>
      </c>
    </row>
    <row r="4234" spans="1:12">
      <c r="A4234" s="186" t="str">
        <f>B4234&amp;"_"&amp;COUNTIF($B$2:B4234,B4234)</f>
        <v>4403_1</v>
      </c>
      <c r="B4234" s="195">
        <v>4403</v>
      </c>
      <c r="C4234" s="195">
        <v>5</v>
      </c>
      <c r="D4234" s="195" t="s">
        <v>1769</v>
      </c>
      <c r="E4234" s="195">
        <v>500032755</v>
      </c>
      <c r="F4234" s="189">
        <v>9</v>
      </c>
      <c r="G4234" s="197" t="s">
        <v>1070</v>
      </c>
      <c r="H4234" s="195">
        <v>3</v>
      </c>
      <c r="I4234" s="200">
        <v>6750</v>
      </c>
      <c r="J4234" s="191" t="s">
        <v>1770</v>
      </c>
      <c r="K4234" s="195" t="s">
        <v>845</v>
      </c>
      <c r="L4234" s="195" t="s">
        <v>74</v>
      </c>
    </row>
    <row r="4235" spans="1:12">
      <c r="A4235" s="186" t="str">
        <f>B4235&amp;"_"&amp;COUNTIF($B$2:B4235,B4235)</f>
        <v>4404_1</v>
      </c>
      <c r="B4235" s="195">
        <v>4404</v>
      </c>
      <c r="C4235" s="195">
        <v>3</v>
      </c>
      <c r="D4235" s="195" t="s">
        <v>1771</v>
      </c>
      <c r="E4235" s="195" t="s">
        <v>71</v>
      </c>
      <c r="F4235" s="189">
        <v>300</v>
      </c>
      <c r="G4235" s="197" t="s">
        <v>72</v>
      </c>
      <c r="H4235" s="195">
        <v>1</v>
      </c>
      <c r="I4235" s="195">
        <v>2400</v>
      </c>
      <c r="J4235" s="191">
        <v>41156</v>
      </c>
      <c r="K4235" s="195" t="s">
        <v>33</v>
      </c>
      <c r="L4235" s="195" t="s">
        <v>74</v>
      </c>
    </row>
    <row r="4236" spans="1:12">
      <c r="A4236" s="186" t="str">
        <f>B4236&amp;"_"&amp;COUNTIF($B$2:B4236,B4236)</f>
        <v>4405_1</v>
      </c>
      <c r="B4236" s="195">
        <v>4405</v>
      </c>
      <c r="F4236" s="189">
        <v>42</v>
      </c>
      <c r="G4236" s="197" t="s">
        <v>866</v>
      </c>
    </row>
    <row r="4237" spans="1:12">
      <c r="A4237" s="186" t="str">
        <f>B4237&amp;"_"&amp;COUNTIF($B$2:B4237,B4237)</f>
        <v>4405_2</v>
      </c>
      <c r="B4237" s="195">
        <v>4405</v>
      </c>
      <c r="C4237" s="195">
        <v>26</v>
      </c>
      <c r="D4237" s="195" t="s">
        <v>863</v>
      </c>
      <c r="F4237" s="189">
        <v>19</v>
      </c>
      <c r="G4237" s="197" t="s">
        <v>867</v>
      </c>
      <c r="J4237" s="191">
        <v>41152</v>
      </c>
      <c r="K4237" s="195" t="s">
        <v>27</v>
      </c>
    </row>
    <row r="4238" spans="1:12">
      <c r="A4238" s="186" t="str">
        <f>B4238&amp;"_"&amp;COUNTIF($B$2:B4238,B4238)</f>
        <v>4406_1</v>
      </c>
      <c r="B4238" s="195">
        <v>4406</v>
      </c>
      <c r="F4238" s="189">
        <v>1</v>
      </c>
      <c r="G4238" s="197" t="s">
        <v>1772</v>
      </c>
    </row>
    <row r="4239" spans="1:12">
      <c r="A4239" s="186" t="str">
        <f>B4239&amp;"_"&amp;COUNTIF($B$2:B4239,B4239)</f>
        <v>4406_2</v>
      </c>
      <c r="B4239" s="195">
        <v>4406</v>
      </c>
      <c r="F4239" s="189">
        <v>1</v>
      </c>
      <c r="G4239" s="197" t="s">
        <v>1773</v>
      </c>
    </row>
    <row r="4240" spans="1:12">
      <c r="A4240" s="186" t="str">
        <f>B4240&amp;"_"&amp;COUNTIF($B$2:B4240,B4240)</f>
        <v>4406_3</v>
      </c>
      <c r="B4240" s="195">
        <v>4406</v>
      </c>
      <c r="F4240" s="189">
        <v>1</v>
      </c>
      <c r="G4240" s="197" t="s">
        <v>1774</v>
      </c>
    </row>
    <row r="4241" spans="1:12">
      <c r="A4241" s="186" t="str">
        <f>B4241&amp;"_"&amp;COUNTIF($B$2:B4241,B4241)</f>
        <v>4406_4</v>
      </c>
      <c r="B4241" s="195">
        <v>4406</v>
      </c>
      <c r="C4241" s="195">
        <v>26</v>
      </c>
      <c r="D4241" s="195">
        <v>17854</v>
      </c>
      <c r="F4241" s="189">
        <v>1</v>
      </c>
      <c r="G4241" s="197" t="s">
        <v>1775</v>
      </c>
      <c r="J4241" s="191">
        <v>41152</v>
      </c>
      <c r="K4241" s="195" t="s">
        <v>27</v>
      </c>
    </row>
    <row r="4242" spans="1:12">
      <c r="A4242" s="186" t="str">
        <f>B4242&amp;"_"&amp;COUNTIF($B$2:B4242,B4242)</f>
        <v>4407_1</v>
      </c>
      <c r="B4242" s="195">
        <v>4407</v>
      </c>
      <c r="G4242" s="197" t="s">
        <v>1555</v>
      </c>
    </row>
    <row r="4243" spans="1:12">
      <c r="A4243" s="186" t="str">
        <f>B4243&amp;"_"&amp;COUNTIF($B$2:B4243,B4243)</f>
        <v>4408_1</v>
      </c>
      <c r="B4243" s="195">
        <v>4408</v>
      </c>
      <c r="E4243" s="195">
        <v>112145</v>
      </c>
      <c r="F4243" s="189">
        <v>20</v>
      </c>
      <c r="G4243" s="197" t="s">
        <v>888</v>
      </c>
    </row>
    <row r="4244" spans="1:12">
      <c r="A4244" s="186" t="str">
        <f>B4244&amp;"_"&amp;COUNTIF($B$2:B4244,B4244)</f>
        <v>4408_2</v>
      </c>
      <c r="B4244" s="195">
        <v>4408</v>
      </c>
      <c r="C4244" s="195">
        <v>4</v>
      </c>
      <c r="D4244" s="195">
        <v>4500222898</v>
      </c>
      <c r="E4244" s="195">
        <v>112146</v>
      </c>
      <c r="F4244" s="189">
        <v>20</v>
      </c>
      <c r="G4244" s="197" t="s">
        <v>886</v>
      </c>
      <c r="H4244" s="195">
        <v>10</v>
      </c>
      <c r="I4244" s="200">
        <v>35000</v>
      </c>
      <c r="J4244" s="191">
        <v>41080</v>
      </c>
      <c r="K4244" s="195" t="s">
        <v>1607</v>
      </c>
      <c r="L4244" s="195" t="s">
        <v>74</v>
      </c>
    </row>
    <row r="4245" spans="1:12">
      <c r="A4245" s="186" t="str">
        <f>B4245&amp;"_"&amp;COUNTIF($B$2:B4245,B4245)</f>
        <v>4409_1</v>
      </c>
      <c r="B4245" s="195">
        <v>4409</v>
      </c>
      <c r="C4245" s="195">
        <v>1</v>
      </c>
      <c r="D4245" s="195">
        <v>540044568</v>
      </c>
      <c r="F4245" s="189">
        <v>27</v>
      </c>
      <c r="G4245" s="197" t="s">
        <v>1776</v>
      </c>
      <c r="H4245" s="195">
        <v>1</v>
      </c>
      <c r="J4245" s="191">
        <v>41157</v>
      </c>
      <c r="K4245" s="195" t="s">
        <v>27</v>
      </c>
    </row>
    <row r="4246" spans="1:12">
      <c r="A4246" s="186" t="str">
        <f>B4246&amp;"_"&amp;COUNTIF($B$2:B4246,B4246)</f>
        <v>4410_1</v>
      </c>
      <c r="B4246" s="195">
        <v>4410</v>
      </c>
      <c r="C4246" s="195">
        <v>1</v>
      </c>
      <c r="D4246" s="195">
        <v>540040142</v>
      </c>
      <c r="F4246" s="189">
        <v>42</v>
      </c>
      <c r="G4246" s="197" t="s">
        <v>1643</v>
      </c>
      <c r="H4246" s="195">
        <v>2</v>
      </c>
      <c r="J4246" s="191">
        <v>41157</v>
      </c>
      <c r="K4246" s="195" t="s">
        <v>27</v>
      </c>
    </row>
    <row r="4247" spans="1:12">
      <c r="A4247" s="186" t="str">
        <f>B4247&amp;"_"&amp;COUNTIF($B$2:B4247,B4247)</f>
        <v>4411_1</v>
      </c>
      <c r="B4247" s="195">
        <v>4411</v>
      </c>
      <c r="C4247" s="195">
        <v>1</v>
      </c>
      <c r="D4247" s="195">
        <v>540046264</v>
      </c>
      <c r="F4247" s="189">
        <v>8</v>
      </c>
      <c r="G4247" s="197" t="s">
        <v>1747</v>
      </c>
      <c r="H4247" s="195">
        <v>1</v>
      </c>
      <c r="J4247" s="191">
        <v>41157</v>
      </c>
      <c r="K4247" s="195" t="s">
        <v>27</v>
      </c>
    </row>
    <row r="4248" spans="1:12">
      <c r="A4248" s="186" t="str">
        <f>B4248&amp;"_"&amp;COUNTIF($B$2:B4248,B4248)</f>
        <v>4412_1</v>
      </c>
      <c r="B4248" s="195">
        <v>4412</v>
      </c>
      <c r="E4248" s="187" t="s">
        <v>19</v>
      </c>
      <c r="F4248" s="189">
        <v>4</v>
      </c>
      <c r="G4248" s="190" t="s">
        <v>941</v>
      </c>
    </row>
    <row r="4249" spans="1:12">
      <c r="A4249" s="186" t="str">
        <f>B4249&amp;"_"&amp;COUNTIF($B$2:B4249,B4249)</f>
        <v>4412_2</v>
      </c>
      <c r="B4249" s="195">
        <v>4412</v>
      </c>
      <c r="C4249" s="195">
        <v>1</v>
      </c>
      <c r="D4249" s="195">
        <v>540038980</v>
      </c>
      <c r="E4249" s="187" t="s">
        <v>22</v>
      </c>
      <c r="F4249" s="189">
        <v>4</v>
      </c>
      <c r="G4249" s="190" t="s">
        <v>942</v>
      </c>
      <c r="H4249" s="195">
        <v>2</v>
      </c>
      <c r="J4249" s="191">
        <v>41157</v>
      </c>
      <c r="K4249" s="195" t="s">
        <v>27</v>
      </c>
    </row>
    <row r="4250" spans="1:12">
      <c r="A4250" s="186" t="str">
        <f>B4250&amp;"_"&amp;COUNTIF($B$2:B4250,B4250)</f>
        <v>4413_1</v>
      </c>
      <c r="B4250" s="195">
        <v>4413</v>
      </c>
      <c r="C4250" s="195">
        <v>1</v>
      </c>
      <c r="D4250" s="195" t="s">
        <v>1661</v>
      </c>
      <c r="F4250" s="189">
        <v>2</v>
      </c>
      <c r="G4250" s="197" t="s">
        <v>59</v>
      </c>
      <c r="H4250" s="195">
        <v>2</v>
      </c>
      <c r="J4250" s="191">
        <v>41157</v>
      </c>
      <c r="K4250" s="195" t="s">
        <v>27</v>
      </c>
    </row>
    <row r="4251" spans="1:12">
      <c r="A4251" s="186" t="str">
        <f>B4251&amp;"_"&amp;COUNTIF($B$2:B4251,B4251)</f>
        <v>4414_1</v>
      </c>
      <c r="B4251" s="195">
        <v>4414</v>
      </c>
      <c r="D4251" s="195" t="s">
        <v>1744</v>
      </c>
      <c r="E4251" s="195" t="s">
        <v>1744</v>
      </c>
      <c r="F4251" s="189" t="s">
        <v>1744</v>
      </c>
      <c r="G4251" s="197" t="s">
        <v>1777</v>
      </c>
    </row>
    <row r="4252" spans="1:12">
      <c r="A4252" s="186" t="str">
        <f>B4252&amp;"_"&amp;COUNTIF($B$2:B4252,B4252)</f>
        <v>4414_2</v>
      </c>
      <c r="B4252" s="195">
        <v>4414</v>
      </c>
      <c r="C4252" s="195" t="s">
        <v>1744</v>
      </c>
      <c r="D4252" s="195" t="s">
        <v>1744</v>
      </c>
      <c r="E4252" s="195" t="s">
        <v>1744</v>
      </c>
      <c r="F4252" s="189" t="s">
        <v>1744</v>
      </c>
      <c r="G4252" s="197" t="s">
        <v>1778</v>
      </c>
    </row>
    <row r="4253" spans="1:12">
      <c r="A4253" s="186" t="str">
        <f>B4253&amp;"_"&amp;COUNTIF($B$2:B4253,B4253)</f>
        <v>4414_3</v>
      </c>
      <c r="B4253" s="195">
        <v>4414</v>
      </c>
      <c r="C4253" s="195">
        <v>3</v>
      </c>
      <c r="D4253" s="195">
        <v>340095933</v>
      </c>
      <c r="F4253" s="189">
        <v>1</v>
      </c>
      <c r="G4253" s="197" t="s">
        <v>1779</v>
      </c>
      <c r="H4253" s="195">
        <v>1</v>
      </c>
      <c r="I4253" s="195">
        <v>20000</v>
      </c>
      <c r="J4253" s="191">
        <v>41158</v>
      </c>
      <c r="K4253" s="195" t="s">
        <v>1780</v>
      </c>
      <c r="L4253" s="195" t="s">
        <v>74</v>
      </c>
    </row>
    <row r="4254" spans="1:12">
      <c r="A4254" s="186" t="str">
        <f>B4254&amp;"_"&amp;COUNTIF($B$2:B4254,B4254)</f>
        <v>4415_1</v>
      </c>
      <c r="B4254" s="195">
        <v>4415</v>
      </c>
      <c r="D4254" s="195" t="s">
        <v>1744</v>
      </c>
      <c r="E4254" s="195" t="s">
        <v>1744</v>
      </c>
      <c r="F4254" s="189" t="s">
        <v>1744</v>
      </c>
      <c r="G4254" s="197" t="s">
        <v>1777</v>
      </c>
    </row>
    <row r="4255" spans="1:12">
      <c r="A4255" s="186" t="str">
        <f>B4255&amp;"_"&amp;COUNTIF($B$2:B4255,B4255)</f>
        <v>4415_2</v>
      </c>
      <c r="B4255" s="195">
        <v>4415</v>
      </c>
      <c r="C4255" s="195" t="s">
        <v>1744</v>
      </c>
      <c r="D4255" s="195" t="s">
        <v>1744</v>
      </c>
      <c r="E4255" s="195" t="s">
        <v>1744</v>
      </c>
      <c r="F4255" s="189" t="s">
        <v>1744</v>
      </c>
      <c r="G4255" s="197" t="s">
        <v>1778</v>
      </c>
    </row>
    <row r="4256" spans="1:12">
      <c r="A4256" s="186" t="str">
        <f>B4256&amp;"_"&amp;COUNTIF($B$2:B4256,B4256)</f>
        <v>4415_3</v>
      </c>
      <c r="B4256" s="195">
        <v>4415</v>
      </c>
      <c r="C4256" s="195">
        <v>3</v>
      </c>
      <c r="D4256" s="195">
        <v>340095217</v>
      </c>
      <c r="F4256" s="189">
        <v>1</v>
      </c>
      <c r="G4256" s="197" t="s">
        <v>1781</v>
      </c>
      <c r="H4256" s="195">
        <v>1</v>
      </c>
      <c r="I4256" s="195">
        <v>4850</v>
      </c>
      <c r="J4256" s="191">
        <v>41158</v>
      </c>
      <c r="K4256" s="195" t="s">
        <v>1780</v>
      </c>
      <c r="L4256" s="195" t="s">
        <v>74</v>
      </c>
    </row>
    <row r="4257" spans="1:12">
      <c r="A4257" s="186" t="str">
        <f>B4257&amp;"_"&amp;COUNTIF($B$2:B4257,B4257)</f>
        <v>4416_1</v>
      </c>
      <c r="B4257" s="195">
        <v>4416</v>
      </c>
      <c r="C4257" s="195">
        <v>39</v>
      </c>
      <c r="D4257" s="195" t="s">
        <v>1782</v>
      </c>
      <c r="F4257" s="189">
        <v>1</v>
      </c>
      <c r="G4257" s="197" t="s">
        <v>1783</v>
      </c>
      <c r="H4257" s="195">
        <v>1</v>
      </c>
      <c r="J4257" s="191">
        <v>41158</v>
      </c>
      <c r="K4257" s="195" t="s">
        <v>27</v>
      </c>
    </row>
    <row r="4258" spans="1:12">
      <c r="A4258" s="186" t="str">
        <f>B4258&amp;"_"&amp;COUNTIF($B$2:B4258,B4258)</f>
        <v>4417_1</v>
      </c>
      <c r="B4258" s="195">
        <v>4417</v>
      </c>
      <c r="F4258" s="189">
        <v>6</v>
      </c>
      <c r="G4258" s="197" t="s">
        <v>359</v>
      </c>
      <c r="I4258" s="200"/>
    </row>
    <row r="4259" spans="1:12">
      <c r="A4259" s="186" t="str">
        <f>B4259&amp;"_"&amp;COUNTIF($B$2:B4259,B4259)</f>
        <v>4417_2</v>
      </c>
      <c r="B4259" s="195">
        <v>4417</v>
      </c>
      <c r="C4259" s="195">
        <v>7</v>
      </c>
      <c r="F4259" s="189">
        <v>3</v>
      </c>
      <c r="G4259" s="197" t="s">
        <v>358</v>
      </c>
      <c r="H4259" s="195">
        <v>1</v>
      </c>
      <c r="I4259" s="200"/>
      <c r="J4259" s="191">
        <v>41158</v>
      </c>
      <c r="K4259" s="195" t="s">
        <v>33</v>
      </c>
      <c r="L4259" s="195" t="s">
        <v>74</v>
      </c>
    </row>
    <row r="4260" spans="1:12">
      <c r="A4260" s="186" t="str">
        <f>B4260&amp;"_"&amp;COUNTIF($B$2:B4260,B4260)</f>
        <v>4418_1</v>
      </c>
      <c r="B4260" s="195">
        <v>4418</v>
      </c>
      <c r="C4260" s="195">
        <v>2</v>
      </c>
      <c r="D4260" s="195" t="s">
        <v>1784</v>
      </c>
      <c r="F4260" s="189">
        <v>1</v>
      </c>
      <c r="G4260" s="197" t="s">
        <v>1785</v>
      </c>
      <c r="H4260" s="195">
        <v>1</v>
      </c>
      <c r="J4260" s="191">
        <v>41162</v>
      </c>
      <c r="K4260" s="195" t="s">
        <v>27</v>
      </c>
    </row>
    <row r="4261" spans="1:12">
      <c r="A4261" s="186" t="str">
        <f>B4261&amp;"_"&amp;COUNTIF($B$2:B4261,B4261)</f>
        <v>4419_1</v>
      </c>
      <c r="B4261" s="195">
        <v>4419</v>
      </c>
      <c r="C4261" s="195">
        <v>2</v>
      </c>
      <c r="D4261" s="195" t="s">
        <v>1786</v>
      </c>
      <c r="F4261" s="189">
        <v>1</v>
      </c>
      <c r="G4261" s="197" t="s">
        <v>1787</v>
      </c>
      <c r="H4261" s="195">
        <v>1</v>
      </c>
      <c r="J4261" s="191">
        <v>41162</v>
      </c>
      <c r="K4261" s="195" t="s">
        <v>27</v>
      </c>
    </row>
    <row r="4262" spans="1:12">
      <c r="A4262" s="186" t="str">
        <f>B4262&amp;"_"&amp;COUNTIF($B$2:B4262,B4262)</f>
        <v>4420_1</v>
      </c>
      <c r="B4262" s="195">
        <v>4420</v>
      </c>
      <c r="C4262" s="195">
        <v>26</v>
      </c>
      <c r="D4262" s="195">
        <v>18152</v>
      </c>
      <c r="F4262" s="189">
        <v>2</v>
      </c>
      <c r="G4262" s="197" t="s">
        <v>1723</v>
      </c>
      <c r="H4262" s="195">
        <v>2</v>
      </c>
      <c r="J4262" s="191">
        <v>41163</v>
      </c>
      <c r="K4262" s="195" t="s">
        <v>27</v>
      </c>
    </row>
    <row r="4263" spans="1:12">
      <c r="A4263" s="186" t="str">
        <f>B4263&amp;"_"&amp;COUNTIF($B$2:B4263,B4263)</f>
        <v>4421_1</v>
      </c>
      <c r="B4263" s="195">
        <v>4421</v>
      </c>
      <c r="D4263" s="195" t="s">
        <v>1788</v>
      </c>
      <c r="E4263" s="195" t="s">
        <v>67</v>
      </c>
      <c r="F4263" s="189">
        <v>96</v>
      </c>
      <c r="G4263" s="197" t="s">
        <v>68</v>
      </c>
    </row>
    <row r="4264" spans="1:12">
      <c r="A4264" s="186" t="str">
        <f>B4264&amp;"_"&amp;COUNTIF($B$2:B4264,B4264)</f>
        <v>4421_2</v>
      </c>
      <c r="B4264" s="195">
        <v>4421</v>
      </c>
      <c r="C4264" s="195">
        <v>1</v>
      </c>
      <c r="D4264" s="195" t="s">
        <v>1788</v>
      </c>
      <c r="E4264" s="195" t="s">
        <v>1744</v>
      </c>
      <c r="F4264" s="189" t="s">
        <v>1744</v>
      </c>
      <c r="G4264" s="197" t="s">
        <v>1789</v>
      </c>
      <c r="H4264" s="195">
        <v>2</v>
      </c>
      <c r="J4264" s="191">
        <v>41163</v>
      </c>
      <c r="K4264" s="195" t="s">
        <v>27</v>
      </c>
    </row>
    <row r="4265" spans="1:12">
      <c r="A4265" s="186" t="str">
        <f>B4265&amp;"_"&amp;COUNTIF($B$2:B4265,B4265)</f>
        <v>4422_1</v>
      </c>
      <c r="B4265" s="195">
        <v>4422</v>
      </c>
      <c r="C4265" s="195">
        <v>1</v>
      </c>
      <c r="D4265" s="195" t="s">
        <v>1661</v>
      </c>
      <c r="F4265" s="189">
        <v>2</v>
      </c>
      <c r="G4265" s="197" t="s">
        <v>59</v>
      </c>
      <c r="H4265" s="195">
        <v>2</v>
      </c>
      <c r="J4265" s="191">
        <v>41163</v>
      </c>
      <c r="K4265" s="195" t="s">
        <v>27</v>
      </c>
    </row>
    <row r="4266" spans="1:12">
      <c r="A4266" s="186" t="str">
        <f>B4266&amp;"_"&amp;COUNTIF($B$2:B4266,B4266)</f>
        <v>4423_1</v>
      </c>
      <c r="B4266" s="195">
        <v>4423</v>
      </c>
      <c r="C4266" s="195">
        <v>1</v>
      </c>
      <c r="D4266" s="195">
        <v>540044568</v>
      </c>
      <c r="F4266" s="189">
        <v>220</v>
      </c>
      <c r="G4266" s="197" t="s">
        <v>1690</v>
      </c>
      <c r="H4266" s="195">
        <v>2</v>
      </c>
      <c r="J4266" s="191">
        <v>41163</v>
      </c>
      <c r="K4266" s="195" t="s">
        <v>27</v>
      </c>
    </row>
    <row r="4267" spans="1:12">
      <c r="A4267" s="186" t="str">
        <f>B4267&amp;"_"&amp;COUNTIF($B$2:B4267,B4267)</f>
        <v>4424_1</v>
      </c>
      <c r="B4267" s="195">
        <v>4424</v>
      </c>
      <c r="F4267" s="189">
        <v>9</v>
      </c>
      <c r="G4267" s="197" t="s">
        <v>359</v>
      </c>
      <c r="I4267" s="200"/>
    </row>
    <row r="4268" spans="1:12">
      <c r="A4268" s="186" t="str">
        <f>B4268&amp;"_"&amp;COUNTIF($B$2:B4268,B4268)</f>
        <v>4424_2</v>
      </c>
      <c r="B4268" s="195">
        <v>4424</v>
      </c>
      <c r="C4268" s="195">
        <v>7</v>
      </c>
      <c r="F4268" s="189">
        <v>0</v>
      </c>
      <c r="G4268" s="197" t="s">
        <v>358</v>
      </c>
      <c r="H4268" s="195">
        <v>1</v>
      </c>
      <c r="I4268" s="200"/>
      <c r="J4268" s="191">
        <v>41164</v>
      </c>
      <c r="K4268" s="195" t="s">
        <v>33</v>
      </c>
      <c r="L4268" s="195" t="s">
        <v>74</v>
      </c>
    </row>
    <row r="4269" spans="1:12">
      <c r="A4269" s="186" t="str">
        <f>B4269&amp;"_"&amp;COUNTIF($B$2:B4269,B4269)</f>
        <v>4425_1</v>
      </c>
      <c r="B4269" s="195">
        <v>4425</v>
      </c>
      <c r="E4269" s="195">
        <v>32999</v>
      </c>
      <c r="F4269" s="189">
        <v>20</v>
      </c>
      <c r="G4269" s="197" t="s">
        <v>579</v>
      </c>
    </row>
    <row r="4270" spans="1:12">
      <c r="A4270" s="186" t="str">
        <f>B4270&amp;"_"&amp;COUNTIF($B$2:B4270,B4270)</f>
        <v>4425_2</v>
      </c>
      <c r="B4270" s="195">
        <v>4425</v>
      </c>
      <c r="C4270" s="195">
        <v>4</v>
      </c>
      <c r="D4270" s="195">
        <v>4500223140</v>
      </c>
      <c r="E4270" s="195">
        <v>33990</v>
      </c>
      <c r="F4270" s="189">
        <v>20</v>
      </c>
      <c r="G4270" s="197" t="s">
        <v>580</v>
      </c>
      <c r="H4270" s="195">
        <v>10</v>
      </c>
      <c r="I4270" s="195">
        <v>30000</v>
      </c>
      <c r="J4270" s="191">
        <v>41169</v>
      </c>
      <c r="K4270" s="195" t="s">
        <v>1607</v>
      </c>
      <c r="L4270" s="195" t="s">
        <v>74</v>
      </c>
    </row>
    <row r="4271" spans="1:12">
      <c r="A4271" s="186" t="str">
        <f>B4271&amp;"_"&amp;COUNTIF($B$2:B4271,B4271)</f>
        <v>4426_1</v>
      </c>
      <c r="B4271" s="195">
        <v>4426</v>
      </c>
      <c r="C4271" s="195">
        <v>3</v>
      </c>
      <c r="D4271" s="195" t="s">
        <v>1790</v>
      </c>
      <c r="E4271" s="195" t="s">
        <v>71</v>
      </c>
      <c r="F4271" s="189">
        <v>300</v>
      </c>
      <c r="G4271" s="197" t="s">
        <v>72</v>
      </c>
      <c r="H4271" s="195">
        <v>1</v>
      </c>
      <c r="I4271" s="195">
        <v>2400</v>
      </c>
      <c r="J4271" s="191">
        <v>41169</v>
      </c>
      <c r="K4271" s="195" t="s">
        <v>33</v>
      </c>
      <c r="L4271" s="195" t="s">
        <v>74</v>
      </c>
    </row>
    <row r="4272" spans="1:12">
      <c r="A4272" s="186" t="str">
        <f>B4272&amp;"_"&amp;COUNTIF($B$2:B4272,B4272)</f>
        <v>4427_1</v>
      </c>
      <c r="B4272" s="195">
        <v>4427</v>
      </c>
      <c r="F4272" s="189">
        <v>12</v>
      </c>
      <c r="G4272" s="197" t="s">
        <v>359</v>
      </c>
      <c r="I4272" s="200"/>
    </row>
    <row r="4273" spans="1:12">
      <c r="A4273" s="186" t="str">
        <f>B4273&amp;"_"&amp;COUNTIF($B$2:B4273,B4273)</f>
        <v>4427_2</v>
      </c>
      <c r="B4273" s="195">
        <v>4427</v>
      </c>
      <c r="C4273" s="195">
        <v>7</v>
      </c>
      <c r="F4273" s="189">
        <v>0</v>
      </c>
      <c r="G4273" s="197" t="s">
        <v>358</v>
      </c>
      <c r="H4273" s="195">
        <v>1</v>
      </c>
      <c r="I4273" s="200"/>
      <c r="J4273" s="191">
        <v>41170</v>
      </c>
      <c r="K4273" s="195" t="s">
        <v>33</v>
      </c>
      <c r="L4273" s="195" t="s">
        <v>74</v>
      </c>
    </row>
    <row r="4274" spans="1:12">
      <c r="A4274" s="186" t="str">
        <f>B4274&amp;"_"&amp;COUNTIF($B$2:B4274,B4274)</f>
        <v>4428_1</v>
      </c>
      <c r="B4274" s="195">
        <v>4428</v>
      </c>
      <c r="C4274" s="195">
        <v>26</v>
      </c>
      <c r="D4274" s="195">
        <v>18153</v>
      </c>
      <c r="F4274" s="189">
        <v>1</v>
      </c>
      <c r="G4274" s="197" t="s">
        <v>1713</v>
      </c>
      <c r="H4274" s="195">
        <v>1</v>
      </c>
      <c r="J4274" s="191">
        <v>41173</v>
      </c>
      <c r="K4274" s="195" t="s">
        <v>845</v>
      </c>
      <c r="L4274" s="195" t="s">
        <v>74</v>
      </c>
    </row>
    <row r="4275" spans="1:12">
      <c r="A4275" s="186" t="str">
        <f>B4275&amp;"_"&amp;COUNTIF($B$2:B4275,B4275)</f>
        <v>4429_1</v>
      </c>
      <c r="B4275" s="195">
        <v>4429</v>
      </c>
      <c r="F4275" s="189">
        <v>17</v>
      </c>
      <c r="G4275" s="197" t="s">
        <v>359</v>
      </c>
      <c r="I4275" s="200"/>
    </row>
    <row r="4276" spans="1:12">
      <c r="A4276" s="186" t="str">
        <f>B4276&amp;"_"&amp;COUNTIF($B$2:B4276,B4276)</f>
        <v>4429_2</v>
      </c>
      <c r="B4276" s="195">
        <v>4429</v>
      </c>
      <c r="C4276" s="195">
        <v>7</v>
      </c>
      <c r="F4276" s="189">
        <v>2</v>
      </c>
      <c r="G4276" s="197" t="s">
        <v>358</v>
      </c>
      <c r="H4276" s="195">
        <v>1</v>
      </c>
      <c r="I4276" s="200"/>
      <c r="J4276" s="191">
        <v>41176</v>
      </c>
      <c r="K4276" s="195" t="s">
        <v>33</v>
      </c>
      <c r="L4276" s="195" t="s">
        <v>74</v>
      </c>
    </row>
    <row r="4277" spans="1:12">
      <c r="A4277" s="186" t="str">
        <f>B4277&amp;"_"&amp;COUNTIF($B$2:B4277,B4277)</f>
        <v>4430_1</v>
      </c>
      <c r="B4277" s="195">
        <v>4430</v>
      </c>
      <c r="C4277" s="195">
        <v>1</v>
      </c>
      <c r="D4277" s="195" t="s">
        <v>1762</v>
      </c>
      <c r="E4277" s="187" t="s">
        <v>62</v>
      </c>
      <c r="F4277" s="189">
        <v>328</v>
      </c>
      <c r="G4277" s="190" t="s">
        <v>63</v>
      </c>
      <c r="H4277" s="195">
        <v>2</v>
      </c>
      <c r="J4277" s="191">
        <v>41177</v>
      </c>
      <c r="K4277" s="195" t="s">
        <v>27</v>
      </c>
    </row>
    <row r="4278" spans="1:12">
      <c r="A4278" s="186" t="str">
        <f>B4278&amp;"_"&amp;COUNTIF($B$2:B4278,B4278)</f>
        <v>4431_1</v>
      </c>
      <c r="B4278" s="195">
        <v>4431</v>
      </c>
      <c r="F4278" s="189">
        <v>40</v>
      </c>
      <c r="G4278" s="197" t="s">
        <v>1791</v>
      </c>
    </row>
    <row r="4279" spans="1:12">
      <c r="A4279" s="186" t="str">
        <f>B4279&amp;"_"&amp;COUNTIF($B$2:B4279,B4279)</f>
        <v>4431_2</v>
      </c>
      <c r="B4279" s="195">
        <v>4431</v>
      </c>
      <c r="C4279" s="195">
        <v>38</v>
      </c>
      <c r="D4279" s="195" t="s">
        <v>1792</v>
      </c>
      <c r="F4279" s="189">
        <v>10</v>
      </c>
      <c r="G4279" s="197" t="s">
        <v>1065</v>
      </c>
      <c r="H4279" s="195">
        <v>1</v>
      </c>
      <c r="I4279" s="195">
        <v>3100</v>
      </c>
      <c r="J4279" s="191">
        <v>41178</v>
      </c>
      <c r="K4279" s="195" t="s">
        <v>33</v>
      </c>
      <c r="L4279" s="195" t="s">
        <v>74</v>
      </c>
    </row>
    <row r="4280" spans="1:12">
      <c r="A4280" s="186" t="str">
        <f>B4280&amp;"_"&amp;COUNTIF($B$2:B4280,B4280)</f>
        <v>4432_1</v>
      </c>
      <c r="B4280" s="195">
        <v>4432</v>
      </c>
      <c r="C4280" s="195">
        <v>9</v>
      </c>
      <c r="D4280" s="195" t="s">
        <v>1793</v>
      </c>
      <c r="F4280" s="189">
        <v>29</v>
      </c>
      <c r="G4280" s="197" t="s">
        <v>1605</v>
      </c>
      <c r="H4280" s="195">
        <v>1</v>
      </c>
      <c r="I4280" s="195">
        <v>4466</v>
      </c>
      <c r="J4280" s="191">
        <v>41178</v>
      </c>
      <c r="K4280" s="186" t="s">
        <v>1711</v>
      </c>
      <c r="L4280" s="195" t="s">
        <v>74</v>
      </c>
    </row>
    <row r="4281" spans="1:12">
      <c r="A4281" s="186" t="str">
        <f>B4281&amp;"_"&amp;COUNTIF($B$2:B4281,B4281)</f>
        <v>4433_1</v>
      </c>
      <c r="B4281" s="195">
        <v>4433</v>
      </c>
      <c r="E4281" s="195">
        <v>112145</v>
      </c>
      <c r="F4281" s="189">
        <v>10</v>
      </c>
      <c r="G4281" s="197" t="s">
        <v>888</v>
      </c>
    </row>
    <row r="4282" spans="1:12">
      <c r="A4282" s="186" t="str">
        <f>B4282&amp;"_"&amp;COUNTIF($B$2:B4282,B4282)</f>
        <v>4433_2</v>
      </c>
      <c r="B4282" s="195">
        <v>4433</v>
      </c>
      <c r="C4282" s="195">
        <v>4</v>
      </c>
      <c r="D4282" s="195">
        <v>4500223674</v>
      </c>
      <c r="E4282" s="195">
        <v>112146</v>
      </c>
      <c r="F4282" s="189">
        <v>10</v>
      </c>
      <c r="G4282" s="197" t="s">
        <v>886</v>
      </c>
      <c r="H4282" s="195">
        <v>5</v>
      </c>
      <c r="I4282" s="200">
        <v>17500</v>
      </c>
      <c r="J4282" s="191">
        <v>41179</v>
      </c>
      <c r="K4282" s="195" t="s">
        <v>1607</v>
      </c>
      <c r="L4282" s="195" t="s">
        <v>74</v>
      </c>
    </row>
    <row r="4283" spans="1:12">
      <c r="A4283" s="186" t="str">
        <f>B4283&amp;"_"&amp;COUNTIF($B$2:B4283,B4283)</f>
        <v>4434_1</v>
      </c>
      <c r="B4283" s="195">
        <v>4434</v>
      </c>
      <c r="F4283" s="189">
        <v>24</v>
      </c>
      <c r="G4283" s="197" t="s">
        <v>359</v>
      </c>
      <c r="I4283" s="200"/>
    </row>
    <row r="4284" spans="1:12">
      <c r="A4284" s="186" t="str">
        <f>B4284&amp;"_"&amp;COUNTIF($B$2:B4284,B4284)</f>
        <v>4434_2</v>
      </c>
      <c r="B4284" s="195">
        <v>4434</v>
      </c>
      <c r="C4284" s="195">
        <v>7</v>
      </c>
      <c r="F4284" s="189">
        <v>0</v>
      </c>
      <c r="G4284" s="197" t="s">
        <v>358</v>
      </c>
      <c r="H4284" s="195">
        <v>1</v>
      </c>
      <c r="I4284" s="200"/>
      <c r="J4284" s="191">
        <v>41179</v>
      </c>
      <c r="K4284" s="195" t="s">
        <v>33</v>
      </c>
      <c r="L4284" s="195" t="s">
        <v>74</v>
      </c>
    </row>
    <row r="4285" spans="1:12">
      <c r="A4285" s="186" t="str">
        <f>B4285&amp;"_"&amp;COUNTIF($B$2:B4285,B4285)</f>
        <v>4435_1</v>
      </c>
      <c r="B4285" s="195">
        <v>4435</v>
      </c>
      <c r="E4285" s="195">
        <v>5</v>
      </c>
      <c r="F4285" s="189">
        <v>60</v>
      </c>
      <c r="G4285" s="197" t="s">
        <v>1499</v>
      </c>
    </row>
    <row r="4286" spans="1:12">
      <c r="A4286" s="186" t="str">
        <f>B4286&amp;"_"&amp;COUNTIF($B$2:B4286,B4286)</f>
        <v>4435_2</v>
      </c>
      <c r="B4286" s="195">
        <v>4435</v>
      </c>
      <c r="E4286" s="195">
        <v>4</v>
      </c>
      <c r="F4286" s="189">
        <v>156</v>
      </c>
      <c r="G4286" s="197" t="s">
        <v>1500</v>
      </c>
    </row>
    <row r="4287" spans="1:12">
      <c r="A4287" s="186" t="str">
        <f>B4287&amp;"_"&amp;COUNTIF($B$2:B4287,B4287)</f>
        <v>4435_3</v>
      </c>
      <c r="B4287" s="195">
        <v>4435</v>
      </c>
      <c r="C4287" s="195">
        <v>49</v>
      </c>
      <c r="D4287" s="195" t="s">
        <v>1313</v>
      </c>
      <c r="E4287" s="195">
        <v>3</v>
      </c>
      <c r="F4287" s="189">
        <v>12</v>
      </c>
      <c r="G4287" s="197" t="s">
        <v>1501</v>
      </c>
      <c r="H4287" s="195">
        <v>5</v>
      </c>
      <c r="J4287" s="191">
        <v>41179</v>
      </c>
      <c r="K4287" s="195" t="s">
        <v>27</v>
      </c>
    </row>
    <row r="4288" spans="1:12">
      <c r="A4288" s="186" t="str">
        <f>B4288&amp;"_"&amp;COUNTIF($B$2:B4288,B4288)</f>
        <v>4436_1</v>
      </c>
      <c r="B4288" s="195">
        <v>4436</v>
      </c>
      <c r="C4288" s="195">
        <v>1</v>
      </c>
      <c r="D4288" s="195">
        <v>540048170</v>
      </c>
      <c r="F4288" s="189">
        <v>30</v>
      </c>
      <c r="G4288" s="197" t="s">
        <v>57</v>
      </c>
      <c r="H4288" s="195">
        <v>1</v>
      </c>
      <c r="J4288" s="191">
        <v>41180</v>
      </c>
      <c r="K4288" s="195" t="s">
        <v>27</v>
      </c>
    </row>
    <row r="4289" spans="1:12">
      <c r="A4289" s="186" t="str">
        <f>B4289&amp;"_"&amp;COUNTIF($B$2:B4289,B4289)</f>
        <v>4437_1</v>
      </c>
      <c r="B4289" s="195">
        <v>4437</v>
      </c>
      <c r="C4289" s="195">
        <v>1</v>
      </c>
      <c r="D4289" s="195">
        <v>540048170</v>
      </c>
      <c r="F4289" s="189">
        <v>60</v>
      </c>
      <c r="G4289" s="197" t="s">
        <v>57</v>
      </c>
      <c r="H4289" s="195">
        <v>1</v>
      </c>
      <c r="J4289" s="191">
        <v>41181</v>
      </c>
      <c r="K4289" s="195" t="s">
        <v>27</v>
      </c>
    </row>
    <row r="4290" spans="1:12">
      <c r="A4290" s="186" t="str">
        <f>B4290&amp;"_"&amp;COUNTIF($B$2:B4290,B4290)</f>
        <v>4438_1</v>
      </c>
      <c r="B4290" s="195">
        <v>4438</v>
      </c>
      <c r="C4290" s="195">
        <v>55</v>
      </c>
      <c r="D4290" s="195" t="s">
        <v>1794</v>
      </c>
      <c r="F4290" s="189">
        <v>122</v>
      </c>
      <c r="G4290" s="197" t="s">
        <v>1795</v>
      </c>
      <c r="H4290" s="195">
        <v>2</v>
      </c>
      <c r="I4290" s="195">
        <v>6750</v>
      </c>
      <c r="J4290" s="191">
        <v>41183</v>
      </c>
      <c r="K4290" s="195" t="s">
        <v>33</v>
      </c>
      <c r="L4290" s="195" t="s">
        <v>74</v>
      </c>
    </row>
    <row r="4291" spans="1:12">
      <c r="A4291" s="186" t="str">
        <f>B4291&amp;"_"&amp;COUNTIF($B$2:B4291,B4291)</f>
        <v>4439_1</v>
      </c>
      <c r="B4291" s="195">
        <v>4439</v>
      </c>
      <c r="E4291" s="187" t="s">
        <v>1312</v>
      </c>
      <c r="F4291" s="189">
        <v>24</v>
      </c>
      <c r="G4291" s="190" t="s">
        <v>941</v>
      </c>
    </row>
    <row r="4292" spans="1:12">
      <c r="A4292" s="186" t="str">
        <f>B4292&amp;"_"&amp;COUNTIF($B$2:B4292,B4292)</f>
        <v>4439_2</v>
      </c>
      <c r="B4292" s="195">
        <v>4439</v>
      </c>
      <c r="C4292" s="195">
        <v>49</v>
      </c>
      <c r="D4292" s="195" t="s">
        <v>1313</v>
      </c>
      <c r="E4292" s="187" t="s">
        <v>1314</v>
      </c>
      <c r="F4292" s="189">
        <v>24</v>
      </c>
      <c r="G4292" s="190" t="s">
        <v>942</v>
      </c>
      <c r="H4292" s="195">
        <v>12</v>
      </c>
      <c r="J4292" s="191">
        <v>41184</v>
      </c>
      <c r="K4292" s="195" t="s">
        <v>27</v>
      </c>
    </row>
    <row r="4293" spans="1:12">
      <c r="A4293" s="186" t="str">
        <f>B4293&amp;"_"&amp;COUNTIF($B$2:B4293,B4293)</f>
        <v>4440_1</v>
      </c>
      <c r="B4293" s="195">
        <v>4440</v>
      </c>
      <c r="E4293" s="195">
        <v>112145</v>
      </c>
      <c r="F4293" s="189">
        <v>10</v>
      </c>
      <c r="G4293" s="197" t="s">
        <v>888</v>
      </c>
    </row>
    <row r="4294" spans="1:12">
      <c r="A4294" s="186" t="str">
        <f>B4294&amp;"_"&amp;COUNTIF($B$2:B4294,B4294)</f>
        <v>4440_2</v>
      </c>
      <c r="B4294" s="195">
        <v>4440</v>
      </c>
      <c r="C4294" s="195">
        <v>4</v>
      </c>
      <c r="D4294" s="195">
        <v>4500223674</v>
      </c>
      <c r="E4294" s="195">
        <v>112146</v>
      </c>
      <c r="F4294" s="189">
        <v>10</v>
      </c>
      <c r="G4294" s="197" t="s">
        <v>886</v>
      </c>
      <c r="H4294" s="195">
        <v>5</v>
      </c>
      <c r="I4294" s="200">
        <v>17500</v>
      </c>
      <c r="J4294" s="191">
        <v>41185</v>
      </c>
      <c r="K4294" s="195" t="s">
        <v>1607</v>
      </c>
      <c r="L4294" s="195" t="s">
        <v>74</v>
      </c>
    </row>
    <row r="4295" spans="1:12">
      <c r="A4295" s="186" t="str">
        <f>B4295&amp;"_"&amp;COUNTIF($B$2:B4295,B4295)</f>
        <v>4441_1</v>
      </c>
      <c r="B4295" s="195">
        <v>4441</v>
      </c>
      <c r="F4295" s="189">
        <v>30</v>
      </c>
      <c r="G4295" s="197" t="s">
        <v>866</v>
      </c>
    </row>
    <row r="4296" spans="1:12">
      <c r="A4296" s="186" t="str">
        <f>B4296&amp;"_"&amp;COUNTIF($B$2:B4296,B4296)</f>
        <v>4441_2</v>
      </c>
      <c r="B4296" s="195">
        <v>4441</v>
      </c>
      <c r="C4296" s="195">
        <v>26</v>
      </c>
      <c r="D4296" s="195" t="s">
        <v>863</v>
      </c>
      <c r="F4296" s="189">
        <v>25</v>
      </c>
      <c r="G4296" s="197" t="s">
        <v>867</v>
      </c>
      <c r="J4296" s="191">
        <v>41182</v>
      </c>
      <c r="K4296" s="195" t="s">
        <v>27</v>
      </c>
    </row>
    <row r="4297" spans="1:12">
      <c r="A4297" s="186" t="str">
        <f>B4297&amp;"_"&amp;COUNTIF($B$2:B4297,B4297)</f>
        <v>4442_1</v>
      </c>
      <c r="B4297" s="195">
        <v>4442</v>
      </c>
      <c r="F4297" s="189">
        <v>1</v>
      </c>
      <c r="G4297" s="197" t="s">
        <v>1796</v>
      </c>
    </row>
    <row r="4298" spans="1:12">
      <c r="A4298" s="186" t="str">
        <f>B4298&amp;"_"&amp;COUNTIF($B$2:B4298,B4298)</f>
        <v>4442_2</v>
      </c>
      <c r="B4298" s="195">
        <v>4442</v>
      </c>
      <c r="F4298" s="189">
        <v>1</v>
      </c>
      <c r="G4298" s="197" t="s">
        <v>1797</v>
      </c>
    </row>
    <row r="4299" spans="1:12">
      <c r="A4299" s="186" t="str">
        <f>B4299&amp;"_"&amp;COUNTIF($B$2:B4299,B4299)</f>
        <v>4442_3</v>
      </c>
      <c r="B4299" s="195">
        <v>4442</v>
      </c>
      <c r="F4299" s="189">
        <v>1</v>
      </c>
      <c r="G4299" s="197" t="s">
        <v>1798</v>
      </c>
    </row>
    <row r="4300" spans="1:12">
      <c r="A4300" s="186" t="str">
        <f>B4300&amp;"_"&amp;COUNTIF($B$2:B4300,B4300)</f>
        <v>4442_4</v>
      </c>
      <c r="B4300" s="195">
        <v>4442</v>
      </c>
      <c r="C4300" s="195">
        <v>26</v>
      </c>
      <c r="D4300" s="195">
        <v>18159</v>
      </c>
      <c r="F4300" s="189">
        <v>1</v>
      </c>
      <c r="G4300" s="197" t="s">
        <v>1799</v>
      </c>
      <c r="J4300" s="191">
        <v>41182</v>
      </c>
      <c r="K4300" s="195" t="s">
        <v>27</v>
      </c>
    </row>
    <row r="4301" spans="1:12">
      <c r="A4301" s="186" t="str">
        <f>B4301&amp;"_"&amp;COUNTIF($B$2:B4301,B4301)</f>
        <v>4443_1</v>
      </c>
      <c r="B4301" s="195">
        <v>4443</v>
      </c>
      <c r="C4301" s="195">
        <v>22</v>
      </c>
      <c r="D4301" s="195" t="s">
        <v>245</v>
      </c>
      <c r="F4301" s="189">
        <v>1</v>
      </c>
      <c r="G4301" s="197" t="s">
        <v>1800</v>
      </c>
      <c r="J4301" s="191">
        <v>41184</v>
      </c>
      <c r="K4301" s="195" t="s">
        <v>27</v>
      </c>
    </row>
    <row r="4302" spans="1:12">
      <c r="A4302" s="186" t="str">
        <f>B4302&amp;"_"&amp;COUNTIF($B$2:B4302,B4302)</f>
        <v>4444_1</v>
      </c>
      <c r="B4302" s="195">
        <v>4444</v>
      </c>
      <c r="E4302" s="187"/>
      <c r="F4302" s="189">
        <v>1</v>
      </c>
      <c r="G4302" s="190" t="s">
        <v>535</v>
      </c>
    </row>
    <row r="4303" spans="1:12">
      <c r="A4303" s="186" t="str">
        <f>B4303&amp;"_"&amp;COUNTIF($B$2:B4303,B4303)</f>
        <v>4444_2</v>
      </c>
      <c r="B4303" s="195">
        <v>4444</v>
      </c>
      <c r="C4303" s="195">
        <v>1</v>
      </c>
      <c r="E4303" s="187"/>
      <c r="F4303" s="189">
        <v>1</v>
      </c>
      <c r="G4303" s="190" t="s">
        <v>478</v>
      </c>
      <c r="H4303" s="195">
        <v>1</v>
      </c>
      <c r="J4303" s="191">
        <v>41185</v>
      </c>
      <c r="K4303" s="195" t="s">
        <v>27</v>
      </c>
    </row>
    <row r="4304" spans="1:12">
      <c r="A4304" s="186" t="str">
        <f>B4304&amp;"_"&amp;COUNTIF($B$2:B4304,B4304)</f>
        <v>4445_1</v>
      </c>
      <c r="B4304" s="195">
        <v>4445</v>
      </c>
      <c r="C4304" s="195">
        <v>1</v>
      </c>
      <c r="D4304" s="195" t="s">
        <v>1661</v>
      </c>
      <c r="F4304" s="189">
        <v>2</v>
      </c>
      <c r="G4304" s="197" t="s">
        <v>59</v>
      </c>
      <c r="H4304" s="195">
        <v>2</v>
      </c>
      <c r="J4304" s="191">
        <v>41186</v>
      </c>
      <c r="K4304" s="195" t="s">
        <v>27</v>
      </c>
    </row>
    <row r="4305" spans="1:12">
      <c r="A4305" s="186" t="str">
        <f>B4305&amp;"_"&amp;COUNTIF($B$2:B4305,B4305)</f>
        <v>4446_1</v>
      </c>
      <c r="B4305" s="195">
        <v>4446</v>
      </c>
      <c r="C4305" s="195">
        <v>1</v>
      </c>
      <c r="D4305" s="195">
        <v>540048170</v>
      </c>
      <c r="F4305" s="189">
        <v>22</v>
      </c>
      <c r="G4305" s="197" t="s">
        <v>1776</v>
      </c>
      <c r="H4305" s="195">
        <v>1</v>
      </c>
      <c r="J4305" s="191">
        <v>41186</v>
      </c>
      <c r="K4305" s="195" t="s">
        <v>27</v>
      </c>
    </row>
    <row r="4306" spans="1:12">
      <c r="A4306" s="186" t="str">
        <f>B4306&amp;"_"&amp;COUNTIF($B$2:B4306,B4306)</f>
        <v>4447_1</v>
      </c>
      <c r="B4306" s="195">
        <v>4447</v>
      </c>
      <c r="C4306" s="195">
        <v>2</v>
      </c>
      <c r="D4306" s="195">
        <v>340102348</v>
      </c>
      <c r="F4306" s="189">
        <v>1</v>
      </c>
      <c r="G4306" s="197" t="s">
        <v>1785</v>
      </c>
      <c r="H4306" s="195">
        <v>1</v>
      </c>
      <c r="J4306" s="191">
        <v>41187</v>
      </c>
      <c r="K4306" s="195" t="s">
        <v>27</v>
      </c>
    </row>
    <row r="4307" spans="1:12">
      <c r="A4307" s="186" t="str">
        <f>B4307&amp;"_"&amp;COUNTIF($B$2:B4307,B4307)</f>
        <v>4448_1</v>
      </c>
      <c r="B4307" s="195">
        <v>4448</v>
      </c>
      <c r="C4307" s="195">
        <v>2</v>
      </c>
      <c r="D4307" s="195">
        <v>340101462</v>
      </c>
      <c r="F4307" s="189">
        <v>3</v>
      </c>
      <c r="G4307" s="197" t="s">
        <v>108</v>
      </c>
      <c r="H4307" s="195">
        <v>3</v>
      </c>
      <c r="I4307" s="200">
        <v>10560</v>
      </c>
      <c r="J4307" s="191">
        <v>41187</v>
      </c>
      <c r="K4307" s="195" t="s">
        <v>27</v>
      </c>
    </row>
    <row r="4308" spans="1:12">
      <c r="A4308" s="186" t="str">
        <f>B4308&amp;"_"&amp;COUNTIF($B$2:B4308,B4308)</f>
        <v>4449_1</v>
      </c>
      <c r="B4308" s="195">
        <v>4449</v>
      </c>
      <c r="F4308" s="189">
        <v>11</v>
      </c>
      <c r="G4308" s="197" t="s">
        <v>359</v>
      </c>
      <c r="I4308" s="200"/>
    </row>
    <row r="4309" spans="1:12">
      <c r="A4309" s="186" t="str">
        <f>B4309&amp;"_"&amp;COUNTIF($B$2:B4309,B4309)</f>
        <v>4449_2</v>
      </c>
      <c r="B4309" s="195">
        <v>4449</v>
      </c>
      <c r="C4309" s="195">
        <v>7</v>
      </c>
      <c r="F4309" s="189">
        <v>0</v>
      </c>
      <c r="G4309" s="197" t="s">
        <v>358</v>
      </c>
      <c r="H4309" s="195">
        <v>1</v>
      </c>
      <c r="I4309" s="200"/>
      <c r="J4309" s="191">
        <v>41187</v>
      </c>
      <c r="K4309" s="195" t="s">
        <v>33</v>
      </c>
      <c r="L4309" s="195" t="s">
        <v>74</v>
      </c>
    </row>
    <row r="4310" spans="1:12">
      <c r="A4310" s="186" t="str">
        <f>B4310&amp;"_"&amp;COUNTIF($B$2:B4310,B4310)</f>
        <v>4450_1</v>
      </c>
      <c r="B4310" s="195">
        <v>4450</v>
      </c>
      <c r="C4310" s="195">
        <v>9</v>
      </c>
      <c r="F4310" s="189">
        <v>29</v>
      </c>
      <c r="G4310" s="197" t="s">
        <v>1605</v>
      </c>
      <c r="H4310" s="195">
        <v>1</v>
      </c>
      <c r="I4310" s="195">
        <v>4500</v>
      </c>
      <c r="J4310" s="191">
        <v>41191</v>
      </c>
      <c r="K4310" s="195" t="s">
        <v>73</v>
      </c>
    </row>
    <row r="4311" spans="1:12">
      <c r="A4311" s="186" t="str">
        <f>B4311&amp;"_"&amp;COUNTIF($B$2:B4311,B4311)</f>
        <v>4451_1</v>
      </c>
      <c r="B4311" s="195">
        <v>4451</v>
      </c>
      <c r="C4311" s="195">
        <v>3</v>
      </c>
      <c r="D4311" s="195" t="s">
        <v>1801</v>
      </c>
      <c r="E4311" s="195" t="s">
        <v>71</v>
      </c>
      <c r="F4311" s="189">
        <v>300</v>
      </c>
      <c r="G4311" s="197" t="s">
        <v>72</v>
      </c>
      <c r="H4311" s="195">
        <v>1</v>
      </c>
      <c r="I4311" s="195">
        <v>2400</v>
      </c>
      <c r="J4311" s="191">
        <v>41191</v>
      </c>
      <c r="K4311" s="195" t="s">
        <v>33</v>
      </c>
      <c r="L4311" s="195" t="s">
        <v>74</v>
      </c>
    </row>
    <row r="4312" spans="1:12">
      <c r="A4312" s="186" t="str">
        <f>B4312&amp;"_"&amp;COUNTIF($B$2:B4312,B4312)</f>
        <v>4452_1</v>
      </c>
      <c r="B4312" s="195">
        <v>4452</v>
      </c>
      <c r="E4312" s="187" t="s">
        <v>39</v>
      </c>
      <c r="F4312" s="189">
        <v>6</v>
      </c>
      <c r="G4312" s="190" t="s">
        <v>939</v>
      </c>
    </row>
    <row r="4313" spans="1:12">
      <c r="A4313" s="186" t="str">
        <f>B4313&amp;"_"&amp;COUNTIF($B$2:B4313,B4313)</f>
        <v>4452_2</v>
      </c>
      <c r="B4313" s="195">
        <v>4452</v>
      </c>
      <c r="C4313" s="195">
        <v>1</v>
      </c>
      <c r="D4313" s="195">
        <v>540044654</v>
      </c>
      <c r="E4313" s="187" t="s">
        <v>41</v>
      </c>
      <c r="F4313" s="189">
        <v>6</v>
      </c>
      <c r="G4313" s="190" t="s">
        <v>940</v>
      </c>
      <c r="H4313" s="195">
        <v>3</v>
      </c>
      <c r="J4313" s="191">
        <v>41192</v>
      </c>
      <c r="K4313" s="195" t="s">
        <v>27</v>
      </c>
    </row>
    <row r="4314" spans="1:12">
      <c r="A4314" s="186" t="str">
        <f>B4314&amp;"_"&amp;COUNTIF($B$2:B4314,B4314)</f>
        <v>4453_1</v>
      </c>
      <c r="B4314" s="195">
        <v>4453</v>
      </c>
      <c r="E4314" s="187" t="s">
        <v>39</v>
      </c>
      <c r="F4314" s="189">
        <v>2</v>
      </c>
      <c r="G4314" s="190" t="s">
        <v>939</v>
      </c>
    </row>
    <row r="4315" spans="1:12">
      <c r="A4315" s="186" t="str">
        <f>B4315&amp;"_"&amp;COUNTIF($B$2:B4315,B4315)</f>
        <v>4453_2</v>
      </c>
      <c r="B4315" s="195">
        <v>4453</v>
      </c>
      <c r="C4315" s="195">
        <v>1</v>
      </c>
      <c r="D4315" s="195">
        <v>540048276</v>
      </c>
      <c r="E4315" s="187" t="s">
        <v>41</v>
      </c>
      <c r="F4315" s="189">
        <v>2</v>
      </c>
      <c r="G4315" s="190" t="s">
        <v>940</v>
      </c>
      <c r="H4315" s="195">
        <v>1</v>
      </c>
      <c r="J4315" s="191">
        <v>41192</v>
      </c>
      <c r="K4315" s="195" t="s">
        <v>27</v>
      </c>
    </row>
    <row r="4316" spans="1:12">
      <c r="A4316" s="186" t="str">
        <f>B4316&amp;"_"&amp;COUNTIF($B$2:B4316,B4316)</f>
        <v>4454_1</v>
      </c>
      <c r="B4316" s="195">
        <v>4454</v>
      </c>
      <c r="C4316" s="195">
        <v>1</v>
      </c>
      <c r="D4316" s="195" t="s">
        <v>1661</v>
      </c>
      <c r="F4316" s="189">
        <v>2</v>
      </c>
      <c r="G4316" s="197" t="s">
        <v>59</v>
      </c>
      <c r="H4316" s="195">
        <v>2</v>
      </c>
      <c r="J4316" s="191">
        <v>41192</v>
      </c>
      <c r="K4316" s="195" t="s">
        <v>27</v>
      </c>
    </row>
    <row r="4317" spans="1:12">
      <c r="A4317" s="186" t="str">
        <f>B4317&amp;"_"&amp;COUNTIF($B$2:B4317,B4317)</f>
        <v>4455_1</v>
      </c>
      <c r="B4317" s="195">
        <v>4455</v>
      </c>
      <c r="C4317" s="195">
        <v>26</v>
      </c>
      <c r="D4317" s="195">
        <v>18152</v>
      </c>
      <c r="F4317" s="189">
        <v>2</v>
      </c>
      <c r="G4317" s="197" t="s">
        <v>1723</v>
      </c>
      <c r="H4317" s="195">
        <v>2</v>
      </c>
      <c r="J4317" s="191">
        <v>41193</v>
      </c>
      <c r="K4317" s="195" t="s">
        <v>27</v>
      </c>
    </row>
    <row r="4318" spans="1:12">
      <c r="A4318" s="186" t="str">
        <f>B4318&amp;"_"&amp;COUNTIF($B$2:B4318,B4318)</f>
        <v>4456_1</v>
      </c>
      <c r="B4318" s="195">
        <v>4456</v>
      </c>
      <c r="F4318" s="189">
        <v>7</v>
      </c>
      <c r="G4318" s="197" t="s">
        <v>359</v>
      </c>
      <c r="I4318" s="200"/>
    </row>
    <row r="4319" spans="1:12">
      <c r="A4319" s="186" t="str">
        <f>B4319&amp;"_"&amp;COUNTIF($B$2:B4319,B4319)</f>
        <v>4456_2</v>
      </c>
      <c r="B4319" s="195">
        <v>4456</v>
      </c>
      <c r="C4319" s="195">
        <v>7</v>
      </c>
      <c r="F4319" s="189">
        <v>0</v>
      </c>
      <c r="G4319" s="197" t="s">
        <v>358</v>
      </c>
      <c r="H4319" s="195">
        <v>1</v>
      </c>
      <c r="I4319" s="200"/>
      <c r="J4319" s="191">
        <v>41198</v>
      </c>
      <c r="K4319" s="195" t="s">
        <v>33</v>
      </c>
      <c r="L4319" s="195" t="s">
        <v>74</v>
      </c>
    </row>
    <row r="4320" spans="1:12">
      <c r="A4320" s="186" t="str">
        <f>B4320&amp;"_"&amp;COUNTIF($B$2:B4320,B4320)</f>
        <v>4457_1</v>
      </c>
      <c r="B4320" s="195">
        <v>4457</v>
      </c>
      <c r="C4320" s="195">
        <v>1</v>
      </c>
      <c r="D4320" s="195">
        <v>540048170</v>
      </c>
      <c r="F4320" s="189">
        <v>60</v>
      </c>
      <c r="G4320" s="197" t="s">
        <v>57</v>
      </c>
      <c r="H4320" s="195">
        <v>1</v>
      </c>
      <c r="J4320" s="191">
        <v>41198</v>
      </c>
      <c r="K4320" s="195" t="s">
        <v>27</v>
      </c>
    </row>
    <row r="4321" spans="1:12">
      <c r="A4321" s="186" t="str">
        <f>B4321&amp;"_"&amp;COUNTIF($B$2:B4321,B4321)</f>
        <v>4458_1</v>
      </c>
      <c r="B4321" s="195">
        <v>4458</v>
      </c>
      <c r="C4321" s="195">
        <v>1</v>
      </c>
      <c r="D4321" s="195" t="s">
        <v>1762</v>
      </c>
      <c r="E4321" s="187" t="s">
        <v>62</v>
      </c>
      <c r="F4321" s="189">
        <v>272</v>
      </c>
      <c r="G4321" s="190" t="s">
        <v>63</v>
      </c>
      <c r="H4321" s="195">
        <v>2</v>
      </c>
      <c r="J4321" s="191">
        <v>41198</v>
      </c>
      <c r="K4321" s="195" t="s">
        <v>27</v>
      </c>
    </row>
    <row r="4322" spans="1:12">
      <c r="A4322" s="186" t="str">
        <f>B4322&amp;"_"&amp;COUNTIF($B$2:B4322,B4322)</f>
        <v>4459_1</v>
      </c>
      <c r="B4322" s="195">
        <v>4459</v>
      </c>
      <c r="C4322" s="195">
        <v>1</v>
      </c>
      <c r="D4322" s="195" t="s">
        <v>1802</v>
      </c>
      <c r="E4322" s="187" t="s">
        <v>62</v>
      </c>
      <c r="F4322" s="189">
        <v>164</v>
      </c>
      <c r="G4322" s="190" t="s">
        <v>63</v>
      </c>
      <c r="H4322" s="195">
        <v>1</v>
      </c>
      <c r="J4322" s="191">
        <v>41198</v>
      </c>
      <c r="K4322" s="195" t="s">
        <v>27</v>
      </c>
    </row>
    <row r="4323" spans="1:12">
      <c r="A4323" s="186" t="str">
        <f>B4323&amp;"_"&amp;COUNTIF($B$2:B4323,B4323)</f>
        <v>4460_1</v>
      </c>
      <c r="B4323" s="195">
        <v>4460</v>
      </c>
      <c r="E4323" s="195">
        <v>112145</v>
      </c>
      <c r="F4323" s="189">
        <v>20</v>
      </c>
      <c r="G4323" s="197" t="s">
        <v>888</v>
      </c>
    </row>
    <row r="4324" spans="1:12">
      <c r="A4324" s="186" t="str">
        <f>B4324&amp;"_"&amp;COUNTIF($B$2:B4324,B4324)</f>
        <v>4460_2</v>
      </c>
      <c r="B4324" s="195">
        <v>4460</v>
      </c>
      <c r="C4324" s="195">
        <v>4</v>
      </c>
      <c r="D4324" s="195">
        <v>4500224532</v>
      </c>
      <c r="E4324" s="195">
        <v>112146</v>
      </c>
      <c r="F4324" s="189">
        <v>20</v>
      </c>
      <c r="G4324" s="197" t="s">
        <v>886</v>
      </c>
      <c r="H4324" s="195">
        <v>10</v>
      </c>
      <c r="I4324" s="200">
        <v>35000</v>
      </c>
      <c r="J4324" s="191">
        <v>41200</v>
      </c>
      <c r="K4324" s="195" t="s">
        <v>1607</v>
      </c>
      <c r="L4324" s="195" t="s">
        <v>74</v>
      </c>
    </row>
    <row r="4325" spans="1:12">
      <c r="A4325" s="186" t="str">
        <f>B4325&amp;"_"&amp;COUNTIF($B$2:B4325,B4325)</f>
        <v>4461_1</v>
      </c>
      <c r="B4325" s="195">
        <v>4461</v>
      </c>
      <c r="C4325" s="195">
        <v>39</v>
      </c>
      <c r="D4325" s="195" t="s">
        <v>1803</v>
      </c>
      <c r="F4325" s="189">
        <v>1</v>
      </c>
      <c r="G4325" s="197" t="s">
        <v>1804</v>
      </c>
      <c r="H4325" s="195">
        <v>1</v>
      </c>
      <c r="I4325" s="200">
        <v>11000</v>
      </c>
      <c r="J4325" s="191">
        <v>41201</v>
      </c>
      <c r="K4325" s="195" t="s">
        <v>27</v>
      </c>
    </row>
    <row r="4326" spans="1:12">
      <c r="A4326" s="186" t="str">
        <f>B4326&amp;"_"&amp;COUNTIF($B$2:B4326,B4326)</f>
        <v>4462_1</v>
      </c>
      <c r="B4326" s="195">
        <v>4462</v>
      </c>
      <c r="C4326" s="195">
        <v>10</v>
      </c>
      <c r="D4326" s="195">
        <v>52318</v>
      </c>
      <c r="F4326" s="189">
        <v>6</v>
      </c>
      <c r="G4326" s="197" t="s">
        <v>1805</v>
      </c>
      <c r="H4326" s="195">
        <v>1</v>
      </c>
      <c r="I4326" s="195">
        <v>350</v>
      </c>
      <c r="J4326" s="191">
        <v>41206</v>
      </c>
      <c r="K4326" s="195" t="s">
        <v>33</v>
      </c>
      <c r="L4326" s="195" t="s">
        <v>74</v>
      </c>
    </row>
    <row r="4327" spans="1:12">
      <c r="A4327" s="186" t="str">
        <f>B4327&amp;"_"&amp;COUNTIF($B$2:B4327,B4327)</f>
        <v>4463_1</v>
      </c>
      <c r="B4327" s="195">
        <v>4463</v>
      </c>
      <c r="E4327" s="187" t="s">
        <v>1312</v>
      </c>
      <c r="F4327" s="189">
        <v>24</v>
      </c>
      <c r="G4327" s="190" t="s">
        <v>941</v>
      </c>
    </row>
    <row r="4328" spans="1:12">
      <c r="A4328" s="186" t="str">
        <f>B4328&amp;"_"&amp;COUNTIF($B$2:B4328,B4328)</f>
        <v>4463_2</v>
      </c>
      <c r="B4328" s="195">
        <v>4463</v>
      </c>
      <c r="C4328" s="195">
        <v>49</v>
      </c>
      <c r="D4328" s="195" t="s">
        <v>1313</v>
      </c>
      <c r="E4328" s="187" t="s">
        <v>1314</v>
      </c>
      <c r="F4328" s="189">
        <v>24</v>
      </c>
      <c r="G4328" s="190" t="s">
        <v>942</v>
      </c>
      <c r="H4328" s="195">
        <v>12</v>
      </c>
      <c r="J4328" s="191">
        <v>41206</v>
      </c>
      <c r="K4328" s="195" t="s">
        <v>27</v>
      </c>
    </row>
    <row r="4329" spans="1:12">
      <c r="A4329" s="186" t="str">
        <f>B4329&amp;"_"&amp;COUNTIF($B$2:B4329,B4329)</f>
        <v>4464_1</v>
      </c>
      <c r="B4329" s="195">
        <v>4464</v>
      </c>
      <c r="F4329" s="189">
        <v>7</v>
      </c>
      <c r="G4329" s="197" t="s">
        <v>359</v>
      </c>
      <c r="I4329" s="200"/>
    </row>
    <row r="4330" spans="1:12">
      <c r="A4330" s="186" t="str">
        <f>B4330&amp;"_"&amp;COUNTIF($B$2:B4330,B4330)</f>
        <v>4464_2</v>
      </c>
      <c r="B4330" s="195">
        <v>4464</v>
      </c>
      <c r="C4330" s="195">
        <v>7</v>
      </c>
      <c r="F4330" s="189">
        <v>2</v>
      </c>
      <c r="G4330" s="197" t="s">
        <v>358</v>
      </c>
      <c r="H4330" s="195">
        <v>1</v>
      </c>
      <c r="I4330" s="200"/>
      <c r="J4330" s="191">
        <v>41206</v>
      </c>
      <c r="K4330" s="195" t="s">
        <v>33</v>
      </c>
      <c r="L4330" s="195" t="s">
        <v>74</v>
      </c>
    </row>
    <row r="4331" spans="1:12">
      <c r="A4331" s="186" t="str">
        <f>B4331&amp;"_"&amp;COUNTIF($B$2:B4331,B4331)</f>
        <v>4465_1</v>
      </c>
      <c r="B4331" s="195">
        <v>4465</v>
      </c>
      <c r="C4331" s="195">
        <v>1</v>
      </c>
      <c r="D4331" s="195">
        <v>540048170</v>
      </c>
      <c r="F4331" s="189">
        <v>60</v>
      </c>
      <c r="G4331" s="197" t="s">
        <v>57</v>
      </c>
      <c r="H4331" s="195">
        <v>1</v>
      </c>
      <c r="J4331" s="191">
        <v>41206</v>
      </c>
      <c r="K4331" s="195" t="s">
        <v>27</v>
      </c>
    </row>
    <row r="4332" spans="1:12">
      <c r="A4332" s="186" t="str">
        <f>B4332&amp;"_"&amp;COUNTIF($B$2:B4332,B4332)</f>
        <v>4466_1</v>
      </c>
      <c r="B4332" s="195">
        <v>4466</v>
      </c>
      <c r="C4332" s="195">
        <v>1</v>
      </c>
      <c r="D4332" s="195" t="s">
        <v>1661</v>
      </c>
      <c r="F4332" s="189">
        <v>2</v>
      </c>
      <c r="G4332" s="197" t="s">
        <v>59</v>
      </c>
      <c r="H4332" s="195">
        <v>2</v>
      </c>
      <c r="J4332" s="191">
        <v>41206</v>
      </c>
      <c r="K4332" s="195" t="s">
        <v>27</v>
      </c>
    </row>
    <row r="4333" spans="1:12">
      <c r="A4333" s="186" t="str">
        <f>B4333&amp;"_"&amp;COUNTIF($B$2:B4333,B4333)</f>
        <v>4467_1</v>
      </c>
      <c r="B4333" s="195">
        <v>4467</v>
      </c>
      <c r="E4333" s="187" t="s">
        <v>39</v>
      </c>
      <c r="F4333" s="189">
        <v>6</v>
      </c>
      <c r="G4333" s="190" t="s">
        <v>939</v>
      </c>
    </row>
    <row r="4334" spans="1:12">
      <c r="A4334" s="186" t="str">
        <f>B4334&amp;"_"&amp;COUNTIF($B$2:B4334,B4334)</f>
        <v>4467_2</v>
      </c>
      <c r="B4334" s="195">
        <v>4467</v>
      </c>
      <c r="C4334" s="195">
        <v>1</v>
      </c>
      <c r="D4334" s="195">
        <v>540048276</v>
      </c>
      <c r="E4334" s="187" t="s">
        <v>41</v>
      </c>
      <c r="F4334" s="189">
        <v>6</v>
      </c>
      <c r="G4334" s="190" t="s">
        <v>940</v>
      </c>
      <c r="H4334" s="195">
        <v>3</v>
      </c>
      <c r="J4334" s="191">
        <v>41207</v>
      </c>
      <c r="K4334" s="195" t="s">
        <v>27</v>
      </c>
    </row>
    <row r="4335" spans="1:12">
      <c r="A4335" s="186" t="str">
        <f>B4335&amp;"_"&amp;COUNTIF($B$2:B4335,B4335)</f>
        <v>4468_1</v>
      </c>
      <c r="B4335" s="195">
        <v>4468</v>
      </c>
      <c r="C4335" s="195">
        <v>3</v>
      </c>
      <c r="D4335" s="195" t="s">
        <v>1806</v>
      </c>
      <c r="E4335" s="195" t="s">
        <v>71</v>
      </c>
      <c r="F4335" s="189">
        <v>300</v>
      </c>
      <c r="G4335" s="197" t="s">
        <v>72</v>
      </c>
      <c r="H4335" s="195">
        <v>1</v>
      </c>
      <c r="I4335" s="195">
        <v>2400</v>
      </c>
      <c r="J4335" s="191">
        <v>41211</v>
      </c>
      <c r="K4335" s="195" t="s">
        <v>33</v>
      </c>
      <c r="L4335" s="195" t="s">
        <v>74</v>
      </c>
    </row>
    <row r="4336" spans="1:12">
      <c r="A4336" s="186" t="str">
        <f>B4336&amp;"_"&amp;COUNTIF($B$2:B4336,B4336)</f>
        <v>4469_1</v>
      </c>
      <c r="B4336" s="195">
        <v>4469</v>
      </c>
      <c r="E4336" s="195" t="s">
        <v>1744</v>
      </c>
      <c r="F4336" s="189">
        <v>1</v>
      </c>
      <c r="G4336" s="197" t="s">
        <v>1807</v>
      </c>
    </row>
    <row r="4337" spans="1:12">
      <c r="A4337" s="186" t="str">
        <f>B4337&amp;"_"&amp;COUNTIF($B$2:B4337,B4337)</f>
        <v>4469_2</v>
      </c>
      <c r="B4337" s="195">
        <v>4469</v>
      </c>
      <c r="C4337" s="195">
        <v>31</v>
      </c>
      <c r="D4337" s="195" t="s">
        <v>1808</v>
      </c>
      <c r="E4337" s="195" t="s">
        <v>1744</v>
      </c>
      <c r="F4337" s="189" t="s">
        <v>1744</v>
      </c>
      <c r="G4337" s="197" t="s">
        <v>782</v>
      </c>
      <c r="J4337" s="191">
        <v>41211</v>
      </c>
      <c r="K4337" s="195" t="s">
        <v>27</v>
      </c>
      <c r="L4337" s="195" t="s">
        <v>74</v>
      </c>
    </row>
    <row r="4338" spans="1:12">
      <c r="A4338" s="186" t="str">
        <f>B4338&amp;"_"&amp;COUNTIF($B$2:B4338,B4338)</f>
        <v>4470_1</v>
      </c>
      <c r="B4338" s="195">
        <v>4470</v>
      </c>
      <c r="F4338" s="189">
        <v>7</v>
      </c>
      <c r="G4338" s="197" t="s">
        <v>359</v>
      </c>
      <c r="I4338" s="200"/>
    </row>
    <row r="4339" spans="1:12">
      <c r="A4339" s="186" t="str">
        <f>B4339&amp;"_"&amp;COUNTIF($B$2:B4339,B4339)</f>
        <v>4470_2</v>
      </c>
      <c r="B4339" s="195">
        <v>4470</v>
      </c>
      <c r="C4339" s="195">
        <v>7</v>
      </c>
      <c r="F4339" s="189">
        <v>0</v>
      </c>
      <c r="G4339" s="197" t="s">
        <v>358</v>
      </c>
      <c r="H4339" s="195">
        <v>1</v>
      </c>
      <c r="I4339" s="200"/>
      <c r="J4339" s="191">
        <v>41212</v>
      </c>
      <c r="K4339" s="195" t="s">
        <v>33</v>
      </c>
      <c r="L4339" s="195" t="s">
        <v>74</v>
      </c>
    </row>
    <row r="4340" spans="1:12">
      <c r="A4340" s="186" t="str">
        <f>B4340&amp;"_"&amp;COUNTIF($B$2:B4340,B4340)</f>
        <v>4471_1</v>
      </c>
      <c r="B4340" s="195">
        <v>4471</v>
      </c>
      <c r="E4340" s="187" t="s">
        <v>1312</v>
      </c>
      <c r="F4340" s="189">
        <v>20</v>
      </c>
      <c r="G4340" s="190" t="s">
        <v>941</v>
      </c>
    </row>
    <row r="4341" spans="1:12">
      <c r="A4341" s="186" t="str">
        <f>B4341&amp;"_"&amp;COUNTIF($B$2:B4341,B4341)</f>
        <v>4471_2</v>
      </c>
      <c r="B4341" s="195">
        <v>4471</v>
      </c>
      <c r="C4341" s="195">
        <v>49</v>
      </c>
      <c r="D4341" s="195" t="s">
        <v>1313</v>
      </c>
      <c r="E4341" s="187" t="s">
        <v>1314</v>
      </c>
      <c r="F4341" s="189">
        <v>20</v>
      </c>
      <c r="G4341" s="190" t="s">
        <v>942</v>
      </c>
      <c r="H4341" s="195">
        <v>10</v>
      </c>
      <c r="J4341" s="191">
        <v>41213</v>
      </c>
      <c r="K4341" s="195" t="s">
        <v>27</v>
      </c>
    </row>
    <row r="4342" spans="1:12">
      <c r="A4342" s="186" t="str">
        <f>B4342&amp;"_"&amp;COUNTIF($B$2:B4342,B4342)</f>
        <v>4472_1</v>
      </c>
      <c r="B4342" s="195">
        <v>4472</v>
      </c>
      <c r="C4342" s="195">
        <v>3</v>
      </c>
      <c r="D4342" s="195" t="s">
        <v>1801</v>
      </c>
      <c r="E4342" s="195" t="s">
        <v>1600</v>
      </c>
      <c r="F4342" s="189">
        <v>100</v>
      </c>
      <c r="G4342" s="197" t="s">
        <v>1601</v>
      </c>
      <c r="H4342" s="195">
        <v>1</v>
      </c>
      <c r="I4342" s="195">
        <v>150</v>
      </c>
      <c r="J4342" s="191">
        <v>41213</v>
      </c>
      <c r="K4342" s="195" t="s">
        <v>33</v>
      </c>
      <c r="L4342" s="195" t="s">
        <v>74</v>
      </c>
    </row>
    <row r="4343" spans="1:12">
      <c r="A4343" s="186" t="str">
        <f>B4343&amp;"_"&amp;COUNTIF($B$2:B4343,B4343)</f>
        <v>4473_1</v>
      </c>
      <c r="B4343" s="195">
        <v>4473</v>
      </c>
      <c r="F4343" s="189">
        <v>34</v>
      </c>
      <c r="G4343" s="197" t="s">
        <v>866</v>
      </c>
    </row>
    <row r="4344" spans="1:12">
      <c r="A4344" s="186" t="str">
        <f>B4344&amp;"_"&amp;COUNTIF($B$2:B4344,B4344)</f>
        <v>4473_2</v>
      </c>
      <c r="B4344" s="195">
        <v>4473</v>
      </c>
      <c r="C4344" s="195">
        <v>26</v>
      </c>
      <c r="D4344" s="195" t="s">
        <v>863</v>
      </c>
      <c r="F4344" s="189">
        <v>39</v>
      </c>
      <c r="G4344" s="197" t="s">
        <v>867</v>
      </c>
      <c r="J4344" s="191">
        <v>41213</v>
      </c>
      <c r="K4344" s="195" t="s">
        <v>27</v>
      </c>
    </row>
    <row r="4345" spans="1:12">
      <c r="A4345" s="186" t="str">
        <f>B4345&amp;"_"&amp;COUNTIF($B$2:B4345,B4345)</f>
        <v>4474_1</v>
      </c>
      <c r="B4345" s="195">
        <v>4474</v>
      </c>
      <c r="F4345" s="189">
        <v>1</v>
      </c>
      <c r="G4345" s="197" t="s">
        <v>1809</v>
      </c>
    </row>
    <row r="4346" spans="1:12">
      <c r="A4346" s="186" t="str">
        <f>B4346&amp;"_"&amp;COUNTIF($B$2:B4346,B4346)</f>
        <v>4474_2</v>
      </c>
      <c r="B4346" s="195">
        <v>4474</v>
      </c>
      <c r="F4346" s="189">
        <v>1</v>
      </c>
      <c r="G4346" s="197" t="s">
        <v>1810</v>
      </c>
    </row>
    <row r="4347" spans="1:12">
      <c r="A4347" s="186" t="str">
        <f>B4347&amp;"_"&amp;COUNTIF($B$2:B4347,B4347)</f>
        <v>4474_3</v>
      </c>
      <c r="B4347" s="195">
        <v>4474</v>
      </c>
      <c r="F4347" s="189">
        <v>1</v>
      </c>
      <c r="G4347" s="197" t="s">
        <v>1811</v>
      </c>
    </row>
    <row r="4348" spans="1:12">
      <c r="A4348" s="186" t="str">
        <f>B4348&amp;"_"&amp;COUNTIF($B$2:B4348,B4348)</f>
        <v>4474_4</v>
      </c>
      <c r="B4348" s="195">
        <v>4474</v>
      </c>
      <c r="C4348" s="195">
        <v>26</v>
      </c>
      <c r="D4348" s="195">
        <v>18159</v>
      </c>
      <c r="F4348" s="189">
        <v>1</v>
      </c>
      <c r="G4348" s="197" t="s">
        <v>1812</v>
      </c>
      <c r="J4348" s="191">
        <v>41213</v>
      </c>
      <c r="K4348" s="195" t="s">
        <v>27</v>
      </c>
    </row>
    <row r="4349" spans="1:12">
      <c r="A4349" s="186" t="str">
        <f>B4349&amp;"_"&amp;COUNTIF($B$2:B4349,B4349)</f>
        <v>4475_1</v>
      </c>
      <c r="B4349" s="195">
        <v>4475</v>
      </c>
      <c r="F4349" s="189">
        <v>8</v>
      </c>
      <c r="G4349" s="197" t="s">
        <v>359</v>
      </c>
      <c r="I4349" s="200"/>
    </row>
    <row r="4350" spans="1:12">
      <c r="A4350" s="186" t="str">
        <f>B4350&amp;"_"&amp;COUNTIF($B$2:B4350,B4350)</f>
        <v>4475_2</v>
      </c>
      <c r="B4350" s="195">
        <v>4475</v>
      </c>
      <c r="C4350" s="195">
        <v>7</v>
      </c>
      <c r="F4350" s="189">
        <v>4</v>
      </c>
      <c r="G4350" s="197" t="s">
        <v>358</v>
      </c>
      <c r="H4350" s="195">
        <v>1</v>
      </c>
      <c r="I4350" s="200"/>
      <c r="J4350" s="191">
        <v>41212</v>
      </c>
      <c r="K4350" s="195" t="s">
        <v>33</v>
      </c>
      <c r="L4350" s="195" t="s">
        <v>74</v>
      </c>
    </row>
    <row r="4351" spans="1:12">
      <c r="A4351" s="186" t="str">
        <f>B4351&amp;"_"&amp;COUNTIF($B$2:B4351,B4351)</f>
        <v>4476_1</v>
      </c>
      <c r="B4351" s="195">
        <v>4476</v>
      </c>
      <c r="C4351" s="195">
        <v>26</v>
      </c>
      <c r="D4351" s="195">
        <v>18208</v>
      </c>
      <c r="F4351" s="189">
        <v>2</v>
      </c>
      <c r="G4351" s="197" t="s">
        <v>1723</v>
      </c>
      <c r="H4351" s="195">
        <v>2</v>
      </c>
      <c r="J4351" s="191">
        <v>41218</v>
      </c>
      <c r="K4351" s="195" t="s">
        <v>27</v>
      </c>
    </row>
    <row r="4352" spans="1:12">
      <c r="A4352" s="186" t="str">
        <f>B4352&amp;"_"&amp;COUNTIF($B$2:B4352,B4352)</f>
        <v>4477_1</v>
      </c>
      <c r="B4352" s="195">
        <v>4477</v>
      </c>
      <c r="E4352" s="187" t="s">
        <v>1312</v>
      </c>
      <c r="F4352" s="189">
        <v>8</v>
      </c>
      <c r="G4352" s="190" t="s">
        <v>941</v>
      </c>
    </row>
    <row r="4353" spans="1:12">
      <c r="A4353" s="186" t="str">
        <f>B4353&amp;"_"&amp;COUNTIF($B$2:B4353,B4353)</f>
        <v>4477_2</v>
      </c>
      <c r="B4353" s="195">
        <v>4477</v>
      </c>
      <c r="E4353" s="187" t="s">
        <v>1314</v>
      </c>
      <c r="F4353" s="189">
        <v>8</v>
      </c>
      <c r="G4353" s="190" t="s">
        <v>942</v>
      </c>
    </row>
    <row r="4354" spans="1:12">
      <c r="A4354" s="186" t="str">
        <f>B4354&amp;"_"&amp;COUNTIF($B$2:B4354,B4354)</f>
        <v>4477_3</v>
      </c>
      <c r="B4354" s="195">
        <v>4477</v>
      </c>
      <c r="C4354" s="195">
        <v>49</v>
      </c>
      <c r="D4354" s="195" t="s">
        <v>1313</v>
      </c>
      <c r="E4354" s="195">
        <v>5</v>
      </c>
      <c r="F4354" s="189">
        <v>7</v>
      </c>
      <c r="G4354" s="197" t="s">
        <v>1499</v>
      </c>
      <c r="H4354" s="195">
        <v>5</v>
      </c>
      <c r="J4354" s="191">
        <v>41219</v>
      </c>
      <c r="K4354" s="195" t="s">
        <v>27</v>
      </c>
    </row>
    <row r="4355" spans="1:12">
      <c r="A4355" s="186" t="str">
        <f>B4355&amp;"_"&amp;COUNTIF($B$2:B4355,B4355)</f>
        <v>4478_1</v>
      </c>
      <c r="B4355" s="195">
        <v>4478</v>
      </c>
      <c r="C4355" s="195">
        <v>1</v>
      </c>
      <c r="D4355" s="195" t="s">
        <v>1813</v>
      </c>
      <c r="E4355" s="187" t="s">
        <v>62</v>
      </c>
      <c r="F4355" s="189">
        <v>328</v>
      </c>
      <c r="G4355" s="190" t="s">
        <v>63</v>
      </c>
      <c r="H4355" s="195">
        <v>2</v>
      </c>
      <c r="J4355" s="191">
        <v>41219</v>
      </c>
      <c r="K4355" s="195" t="s">
        <v>27</v>
      </c>
    </row>
    <row r="4356" spans="1:12">
      <c r="A4356" s="186" t="str">
        <f>B4356&amp;"_"&amp;COUNTIF($B$2:B4356,B4356)</f>
        <v>4479_1</v>
      </c>
      <c r="B4356" s="195">
        <v>4479</v>
      </c>
      <c r="C4356" s="195">
        <v>1</v>
      </c>
      <c r="D4356" s="195">
        <v>540048170</v>
      </c>
      <c r="F4356" s="189">
        <v>180</v>
      </c>
      <c r="G4356" s="197" t="s">
        <v>57</v>
      </c>
      <c r="H4356" s="195">
        <v>3</v>
      </c>
      <c r="J4356" s="191">
        <v>41219</v>
      </c>
      <c r="K4356" s="195" t="s">
        <v>27</v>
      </c>
    </row>
    <row r="4357" spans="1:12">
      <c r="A4357" s="186" t="str">
        <f>B4357&amp;"_"&amp;COUNTIF($B$2:B4357,B4357)</f>
        <v>4480_1</v>
      </c>
      <c r="B4357" s="195">
        <v>4480</v>
      </c>
      <c r="E4357" s="195" t="s">
        <v>1744</v>
      </c>
      <c r="F4357" s="189" t="s">
        <v>1744</v>
      </c>
      <c r="G4357" s="197" t="s">
        <v>1814</v>
      </c>
    </row>
    <row r="4358" spans="1:12">
      <c r="A4358" s="186" t="str">
        <f>B4358&amp;"_"&amp;COUNTIF($B$2:B4358,B4358)</f>
        <v>4480_2</v>
      </c>
      <c r="B4358" s="195">
        <v>4480</v>
      </c>
      <c r="C4358" s="195">
        <v>6</v>
      </c>
      <c r="D4358" s="195">
        <v>340098459</v>
      </c>
      <c r="E4358" s="195" t="s">
        <v>1744</v>
      </c>
      <c r="F4358" s="189">
        <v>1</v>
      </c>
      <c r="G4358" s="197" t="s">
        <v>1712</v>
      </c>
      <c r="H4358" s="195">
        <v>1</v>
      </c>
      <c r="J4358" s="191">
        <v>41220</v>
      </c>
      <c r="K4358" s="195" t="s">
        <v>27</v>
      </c>
    </row>
    <row r="4359" spans="1:12">
      <c r="A4359" s="186" t="str">
        <f>B4359&amp;"_"&amp;COUNTIF($B$2:B4359,B4359)</f>
        <v>4481_1</v>
      </c>
      <c r="B4359" s="195">
        <v>4481</v>
      </c>
      <c r="F4359" s="189">
        <v>5</v>
      </c>
      <c r="G4359" s="197" t="s">
        <v>359</v>
      </c>
      <c r="I4359" s="200"/>
    </row>
    <row r="4360" spans="1:12">
      <c r="A4360" s="186" t="str">
        <f>B4360&amp;"_"&amp;COUNTIF($B$2:B4360,B4360)</f>
        <v>4481_2</v>
      </c>
      <c r="B4360" s="195">
        <v>4481</v>
      </c>
      <c r="C4360" s="195">
        <v>7</v>
      </c>
      <c r="F4360" s="189">
        <v>0</v>
      </c>
      <c r="G4360" s="197" t="s">
        <v>358</v>
      </c>
      <c r="H4360" s="195">
        <v>1</v>
      </c>
      <c r="I4360" s="200"/>
      <c r="J4360" s="191">
        <v>41220</v>
      </c>
      <c r="K4360" s="195" t="s">
        <v>33</v>
      </c>
      <c r="L4360" s="195" t="s">
        <v>74</v>
      </c>
    </row>
    <row r="4361" spans="1:12">
      <c r="A4361" s="186" t="str">
        <f>B4361&amp;"_"&amp;COUNTIF($B$2:B4361,B4361)</f>
        <v>4482_1</v>
      </c>
      <c r="B4361" s="195">
        <v>4482</v>
      </c>
      <c r="E4361" s="195">
        <v>112145</v>
      </c>
      <c r="F4361" s="189">
        <v>10</v>
      </c>
      <c r="G4361" s="197" t="s">
        <v>888</v>
      </c>
    </row>
    <row r="4362" spans="1:12">
      <c r="A4362" s="186" t="str">
        <f>B4362&amp;"_"&amp;COUNTIF($B$2:B4362,B4362)</f>
        <v>4482_2</v>
      </c>
      <c r="B4362" s="195">
        <v>4482</v>
      </c>
      <c r="C4362" s="195">
        <v>4</v>
      </c>
      <c r="D4362" s="195">
        <v>4500225534</v>
      </c>
      <c r="E4362" s="195">
        <v>112146</v>
      </c>
      <c r="F4362" s="189">
        <v>10</v>
      </c>
      <c r="G4362" s="197" t="s">
        <v>886</v>
      </c>
      <c r="H4362" s="195">
        <v>5</v>
      </c>
      <c r="I4362" s="200">
        <v>17500</v>
      </c>
      <c r="J4362" s="191">
        <v>41221</v>
      </c>
      <c r="K4362" s="195" t="s">
        <v>1607</v>
      </c>
      <c r="L4362" s="195" t="s">
        <v>74</v>
      </c>
    </row>
    <row r="4363" spans="1:12">
      <c r="A4363" s="186" t="str">
        <f>B4363&amp;"_"&amp;COUNTIF($B$2:B4363,B4363)</f>
        <v>4483_1</v>
      </c>
      <c r="B4363" s="195">
        <v>4483</v>
      </c>
      <c r="F4363" s="189">
        <v>13</v>
      </c>
      <c r="G4363" s="197" t="s">
        <v>359</v>
      </c>
      <c r="I4363" s="200"/>
    </row>
    <row r="4364" spans="1:12">
      <c r="A4364" s="186" t="str">
        <f>B4364&amp;"_"&amp;COUNTIF($B$2:B4364,B4364)</f>
        <v>4483_2</v>
      </c>
      <c r="B4364" s="195">
        <v>4483</v>
      </c>
      <c r="C4364" s="195">
        <v>7</v>
      </c>
      <c r="F4364" s="189">
        <v>0</v>
      </c>
      <c r="G4364" s="197" t="s">
        <v>358</v>
      </c>
      <c r="H4364" s="195">
        <v>1</v>
      </c>
      <c r="I4364" s="200"/>
      <c r="J4364" s="191">
        <v>41221</v>
      </c>
      <c r="K4364" s="195" t="s">
        <v>33</v>
      </c>
      <c r="L4364" s="195" t="s">
        <v>74</v>
      </c>
    </row>
    <row r="4365" spans="1:12">
      <c r="A4365" s="186" t="str">
        <f>B4365&amp;"_"&amp;COUNTIF($B$2:B4365,B4365)</f>
        <v>4484_1</v>
      </c>
      <c r="B4365" s="195">
        <v>4484</v>
      </c>
      <c r="C4365" s="195">
        <v>1</v>
      </c>
      <c r="D4365" s="195" t="s">
        <v>1661</v>
      </c>
      <c r="F4365" s="189">
        <v>2</v>
      </c>
      <c r="G4365" s="197" t="s">
        <v>59</v>
      </c>
      <c r="H4365" s="195">
        <v>2</v>
      </c>
      <c r="J4365" s="191">
        <v>41221</v>
      </c>
      <c r="K4365" s="195" t="s">
        <v>27</v>
      </c>
    </row>
    <row r="4366" spans="1:12">
      <c r="A4366" s="186" t="str">
        <f>B4366&amp;"_"&amp;COUNTIF($B$2:B4366,B4366)</f>
        <v>4485_1</v>
      </c>
      <c r="B4366" s="195">
        <v>4485</v>
      </c>
      <c r="C4366" s="195">
        <v>1</v>
      </c>
      <c r="D4366" s="195">
        <v>540044568</v>
      </c>
      <c r="F4366" s="189">
        <v>80</v>
      </c>
      <c r="G4366" s="197" t="s">
        <v>1690</v>
      </c>
      <c r="H4366" s="195">
        <v>1</v>
      </c>
      <c r="J4366" s="191">
        <v>41221</v>
      </c>
      <c r="K4366" s="195" t="s">
        <v>27</v>
      </c>
    </row>
    <row r="4367" spans="1:12">
      <c r="A4367" s="186" t="str">
        <f>B4367&amp;"_"&amp;COUNTIF($B$2:B4367,B4367)</f>
        <v>4486_1</v>
      </c>
      <c r="B4367" s="195">
        <v>4486</v>
      </c>
      <c r="C4367" s="195">
        <v>1</v>
      </c>
      <c r="D4367" s="195" t="s">
        <v>1815</v>
      </c>
      <c r="E4367" s="195" t="s">
        <v>1746</v>
      </c>
      <c r="F4367" s="189">
        <v>24</v>
      </c>
      <c r="G4367" s="197" t="s">
        <v>1747</v>
      </c>
      <c r="H4367" s="195">
        <v>1</v>
      </c>
      <c r="J4367" s="191">
        <v>41221</v>
      </c>
      <c r="K4367" s="195" t="s">
        <v>27</v>
      </c>
    </row>
    <row r="4368" spans="1:12">
      <c r="A4368" s="186" t="str">
        <f>B4368&amp;"_"&amp;COUNTIF($B$2:B4368,B4368)</f>
        <v>4487_1</v>
      </c>
      <c r="B4368" s="195">
        <v>4487</v>
      </c>
      <c r="E4368" s="195">
        <v>500015296</v>
      </c>
      <c r="F4368" s="189">
        <v>4</v>
      </c>
      <c r="G4368" s="197" t="s">
        <v>1816</v>
      </c>
    </row>
    <row r="4369" spans="1:12">
      <c r="A4369" s="186" t="str">
        <f>B4369&amp;"_"&amp;COUNTIF($B$2:B4369,B4369)</f>
        <v>4487_2</v>
      </c>
      <c r="B4369" s="195">
        <v>4487</v>
      </c>
      <c r="C4369" s="195">
        <v>1</v>
      </c>
      <c r="D4369" s="195">
        <v>540047089</v>
      </c>
      <c r="E4369" s="195">
        <v>500015295</v>
      </c>
      <c r="F4369" s="189">
        <v>4</v>
      </c>
      <c r="G4369" s="197" t="s">
        <v>1817</v>
      </c>
      <c r="H4369" s="195">
        <v>8</v>
      </c>
      <c r="J4369" s="191">
        <v>41226</v>
      </c>
      <c r="K4369" s="195" t="s">
        <v>27</v>
      </c>
    </row>
    <row r="4370" spans="1:12">
      <c r="A4370" s="186" t="str">
        <f>B4370&amp;"_"&amp;COUNTIF($B$2:B4370,B4370)</f>
        <v>4488_1</v>
      </c>
      <c r="B4370" s="195">
        <v>4488</v>
      </c>
      <c r="C4370" s="195">
        <v>3</v>
      </c>
      <c r="D4370" s="195" t="s">
        <v>1818</v>
      </c>
      <c r="E4370" s="195" t="s">
        <v>71</v>
      </c>
      <c r="F4370" s="189">
        <v>300</v>
      </c>
      <c r="G4370" s="197" t="s">
        <v>72</v>
      </c>
      <c r="H4370" s="195">
        <v>1</v>
      </c>
      <c r="I4370" s="195">
        <v>2400</v>
      </c>
      <c r="J4370" s="191">
        <v>41225</v>
      </c>
      <c r="K4370" s="195" t="s">
        <v>33</v>
      </c>
      <c r="L4370" s="195" t="s">
        <v>74</v>
      </c>
    </row>
    <row r="4371" spans="1:12">
      <c r="A4371" s="186" t="str">
        <f>B4371&amp;"_"&amp;COUNTIF($B$2:B4371,B4371)</f>
        <v>4489_1</v>
      </c>
      <c r="B4371" s="195">
        <v>4489</v>
      </c>
      <c r="C4371" s="195">
        <v>39</v>
      </c>
      <c r="D4371" s="195" t="s">
        <v>1803</v>
      </c>
      <c r="F4371" s="189">
        <v>1</v>
      </c>
      <c r="G4371" s="197" t="s">
        <v>1819</v>
      </c>
      <c r="H4371" s="195">
        <v>1</v>
      </c>
      <c r="I4371" s="200">
        <v>11000</v>
      </c>
      <c r="J4371" s="191">
        <v>41225</v>
      </c>
      <c r="K4371" s="195" t="s">
        <v>27</v>
      </c>
    </row>
    <row r="4372" spans="1:12">
      <c r="A4372" s="186" t="str">
        <f>B4372&amp;"_"&amp;COUNTIF($B$2:B4372,B4372)</f>
        <v>4490_1</v>
      </c>
      <c r="B4372" s="195">
        <v>4490</v>
      </c>
      <c r="E4372" s="195">
        <v>112145</v>
      </c>
      <c r="F4372" s="189">
        <v>10</v>
      </c>
      <c r="G4372" s="197" t="s">
        <v>888</v>
      </c>
    </row>
    <row r="4373" spans="1:12">
      <c r="A4373" s="186" t="str">
        <f>B4373&amp;"_"&amp;COUNTIF($B$2:B4373,B4373)</f>
        <v>4490_2</v>
      </c>
      <c r="B4373" s="195">
        <v>4490</v>
      </c>
      <c r="C4373" s="195">
        <v>4</v>
      </c>
      <c r="D4373" s="195">
        <v>4500225534</v>
      </c>
      <c r="E4373" s="195">
        <v>112146</v>
      </c>
      <c r="F4373" s="189">
        <v>10</v>
      </c>
      <c r="G4373" s="197" t="s">
        <v>886</v>
      </c>
      <c r="H4373" s="195">
        <v>5</v>
      </c>
      <c r="I4373" s="200">
        <v>17500</v>
      </c>
      <c r="J4373" s="191">
        <v>41226</v>
      </c>
      <c r="K4373" s="195" t="s">
        <v>1607</v>
      </c>
      <c r="L4373" s="195" t="s">
        <v>74</v>
      </c>
    </row>
    <row r="4374" spans="1:12">
      <c r="A4374" s="186" t="str">
        <f>B4374&amp;"_"&amp;COUNTIF($B$2:B4374,B4374)</f>
        <v>4491_1</v>
      </c>
      <c r="B4374" s="195">
        <v>4491</v>
      </c>
      <c r="F4374" s="189">
        <v>6</v>
      </c>
      <c r="G4374" s="197" t="s">
        <v>359</v>
      </c>
      <c r="I4374" s="200"/>
    </row>
    <row r="4375" spans="1:12">
      <c r="A4375" s="186" t="str">
        <f>B4375&amp;"_"&amp;COUNTIF($B$2:B4375,B4375)</f>
        <v>4491_2</v>
      </c>
      <c r="B4375" s="195">
        <v>4491</v>
      </c>
      <c r="C4375" s="195">
        <v>7</v>
      </c>
      <c r="F4375" s="189">
        <v>4</v>
      </c>
      <c r="G4375" s="197" t="s">
        <v>358</v>
      </c>
      <c r="H4375" s="195">
        <v>1</v>
      </c>
      <c r="I4375" s="200"/>
      <c r="J4375" s="191">
        <v>41227</v>
      </c>
      <c r="K4375" s="195" t="s">
        <v>33</v>
      </c>
      <c r="L4375" s="195" t="s">
        <v>74</v>
      </c>
    </row>
    <row r="4376" spans="1:12">
      <c r="A4376" s="186" t="str">
        <f>B4376&amp;"_"&amp;COUNTIF($B$2:B4376,B4376)</f>
        <v>4492_1</v>
      </c>
      <c r="B4376" s="195">
        <v>4492</v>
      </c>
      <c r="C4376" s="195">
        <v>39</v>
      </c>
      <c r="D4376" s="195" t="s">
        <v>1803</v>
      </c>
      <c r="F4376" s="189">
        <v>1</v>
      </c>
      <c r="G4376" s="197" t="s">
        <v>1820</v>
      </c>
      <c r="H4376" s="195">
        <v>1</v>
      </c>
      <c r="I4376" s="200">
        <v>11000</v>
      </c>
      <c r="J4376" s="191">
        <v>41229</v>
      </c>
      <c r="K4376" s="195" t="s">
        <v>27</v>
      </c>
    </row>
    <row r="4377" spans="1:12">
      <c r="A4377" s="186" t="str">
        <f>B4377&amp;"_"&amp;COUNTIF($B$2:B4377,B4377)</f>
        <v>4493_1</v>
      </c>
      <c r="B4377" s="195">
        <v>4493</v>
      </c>
      <c r="F4377" s="189">
        <v>15</v>
      </c>
      <c r="G4377" s="197" t="s">
        <v>359</v>
      </c>
      <c r="I4377" s="200"/>
    </row>
    <row r="4378" spans="1:12">
      <c r="A4378" s="186" t="str">
        <f>B4378&amp;"_"&amp;COUNTIF($B$2:B4378,B4378)</f>
        <v>4493_2</v>
      </c>
      <c r="B4378" s="195">
        <v>4493</v>
      </c>
      <c r="C4378" s="195">
        <v>7</v>
      </c>
      <c r="F4378" s="189">
        <v>0</v>
      </c>
      <c r="G4378" s="197" t="s">
        <v>358</v>
      </c>
      <c r="H4378" s="195">
        <v>1</v>
      </c>
      <c r="I4378" s="200"/>
      <c r="J4378" s="191">
        <v>41227</v>
      </c>
      <c r="K4378" s="195" t="s">
        <v>33</v>
      </c>
      <c r="L4378" s="195" t="s">
        <v>74</v>
      </c>
    </row>
    <row r="4379" spans="1:12">
      <c r="A4379" s="186" t="str">
        <f>B4379&amp;"_"&amp;COUNTIF($B$2:B4379,B4379)</f>
        <v>4494_1</v>
      </c>
      <c r="B4379" s="195">
        <v>4494</v>
      </c>
      <c r="E4379" s="195" t="s">
        <v>67</v>
      </c>
      <c r="F4379" s="189">
        <v>48</v>
      </c>
      <c r="G4379" s="197" t="s">
        <v>68</v>
      </c>
    </row>
    <row r="4380" spans="1:12">
      <c r="A4380" s="186" t="str">
        <f>B4380&amp;"_"&amp;COUNTIF($B$2:B4380,B4380)</f>
        <v>4494_2</v>
      </c>
      <c r="B4380" s="195">
        <v>4494</v>
      </c>
      <c r="C4380" s="195">
        <v>1</v>
      </c>
      <c r="D4380" s="195" t="s">
        <v>1821</v>
      </c>
      <c r="E4380" s="195" t="s">
        <v>64</v>
      </c>
      <c r="F4380" s="189">
        <v>192</v>
      </c>
      <c r="G4380" s="197" t="s">
        <v>65</v>
      </c>
      <c r="H4380" s="195">
        <v>5</v>
      </c>
      <c r="J4380" s="191">
        <v>41228</v>
      </c>
      <c r="K4380" s="195" t="s">
        <v>27</v>
      </c>
    </row>
    <row r="4381" spans="1:12">
      <c r="A4381" s="186" t="str">
        <f>B4381&amp;"_"&amp;COUNTIF($B$2:B4381,B4381)</f>
        <v>4495_1</v>
      </c>
      <c r="B4381" s="195">
        <v>4495</v>
      </c>
      <c r="C4381" s="195">
        <v>38</v>
      </c>
      <c r="D4381" s="195" t="s">
        <v>1822</v>
      </c>
      <c r="F4381" s="189">
        <v>1</v>
      </c>
      <c r="G4381" s="197" t="s">
        <v>1032</v>
      </c>
      <c r="H4381" s="195">
        <v>1</v>
      </c>
      <c r="I4381" s="195">
        <v>6000</v>
      </c>
      <c r="J4381" s="191">
        <v>41232</v>
      </c>
      <c r="K4381" s="195" t="s">
        <v>1206</v>
      </c>
    </row>
    <row r="4382" spans="1:12">
      <c r="A4382" s="186" t="str">
        <f>B4382&amp;"_"&amp;COUNTIF($B$2:B4382,B4382)</f>
        <v>4496_1</v>
      </c>
      <c r="B4382" s="195">
        <v>4496</v>
      </c>
      <c r="F4382" s="189">
        <v>9</v>
      </c>
      <c r="G4382" s="197" t="s">
        <v>359</v>
      </c>
      <c r="I4382" s="200"/>
    </row>
    <row r="4383" spans="1:12">
      <c r="A4383" s="186" t="str">
        <f>B4383&amp;"_"&amp;COUNTIF($B$2:B4383,B4383)</f>
        <v>4496_2</v>
      </c>
      <c r="B4383" s="195">
        <v>4496</v>
      </c>
      <c r="C4383" s="195">
        <v>7</v>
      </c>
      <c r="F4383" s="189">
        <v>2</v>
      </c>
      <c r="G4383" s="197" t="s">
        <v>358</v>
      </c>
      <c r="H4383" s="195">
        <v>1</v>
      </c>
      <c r="I4383" s="200"/>
      <c r="J4383" s="191">
        <v>41233</v>
      </c>
      <c r="K4383" s="195" t="s">
        <v>33</v>
      </c>
      <c r="L4383" s="195" t="s">
        <v>74</v>
      </c>
    </row>
    <row r="4384" spans="1:12">
      <c r="A4384" s="186" t="str">
        <f>B4384&amp;"_"&amp;COUNTIF($B$2:B4384,B4384)</f>
        <v>4497_1</v>
      </c>
      <c r="B4384" s="195">
        <v>4497</v>
      </c>
      <c r="C4384" s="195">
        <v>1</v>
      </c>
      <c r="D4384" s="195">
        <v>540048170</v>
      </c>
      <c r="F4384" s="189">
        <v>28</v>
      </c>
      <c r="G4384" s="197" t="s">
        <v>1776</v>
      </c>
      <c r="H4384" s="195">
        <v>2</v>
      </c>
      <c r="J4384" s="191">
        <v>41233</v>
      </c>
      <c r="K4384" s="195" t="s">
        <v>27</v>
      </c>
    </row>
    <row r="4385" spans="1:12">
      <c r="A4385" s="186" t="str">
        <f>B4385&amp;"_"&amp;COUNTIF($B$2:B4385,B4385)</f>
        <v>4498_1</v>
      </c>
      <c r="B4385" s="195">
        <v>4498</v>
      </c>
      <c r="C4385" s="195">
        <v>1</v>
      </c>
      <c r="D4385" s="195" t="s">
        <v>1823</v>
      </c>
      <c r="E4385" s="195" t="s">
        <v>1746</v>
      </c>
      <c r="F4385" s="189">
        <v>24</v>
      </c>
      <c r="G4385" s="197" t="s">
        <v>1747</v>
      </c>
      <c r="H4385" s="195">
        <v>1</v>
      </c>
      <c r="J4385" s="191">
        <v>41233</v>
      </c>
      <c r="K4385" s="195" t="s">
        <v>27</v>
      </c>
    </row>
    <row r="4386" spans="1:12">
      <c r="A4386" s="186" t="str">
        <f>B4386&amp;"_"&amp;COUNTIF($B$2:B4386,B4386)</f>
        <v>4499_1</v>
      </c>
      <c r="B4386" s="195">
        <v>4499</v>
      </c>
      <c r="C4386" s="195">
        <v>1</v>
      </c>
      <c r="D4386" s="195" t="s">
        <v>1661</v>
      </c>
      <c r="F4386" s="189">
        <v>2</v>
      </c>
      <c r="G4386" s="197" t="s">
        <v>59</v>
      </c>
      <c r="H4386" s="195">
        <v>2</v>
      </c>
      <c r="J4386" s="191">
        <v>41233</v>
      </c>
      <c r="K4386" s="195" t="s">
        <v>27</v>
      </c>
    </row>
    <row r="4387" spans="1:12">
      <c r="A4387" s="186" t="str">
        <f>B4387&amp;"_"&amp;COUNTIF($B$2:B4387,B4387)</f>
        <v>4500_1</v>
      </c>
      <c r="B4387" s="195">
        <v>4500</v>
      </c>
      <c r="C4387" s="195">
        <v>38</v>
      </c>
      <c r="D4387" s="195" t="s">
        <v>1824</v>
      </c>
      <c r="F4387" s="189">
        <v>1</v>
      </c>
      <c r="G4387" s="197" t="s">
        <v>1627</v>
      </c>
      <c r="H4387" s="195">
        <v>1</v>
      </c>
      <c r="I4387" s="195">
        <v>300</v>
      </c>
      <c r="J4387" s="191">
        <v>41234</v>
      </c>
      <c r="K4387" s="195" t="s">
        <v>1825</v>
      </c>
    </row>
    <row r="4388" spans="1:12">
      <c r="A4388" s="186" t="str">
        <f>B4388&amp;"_"&amp;COUNTIF($B$2:B4388,B4388)</f>
        <v>4501_1</v>
      </c>
      <c r="B4388" s="195">
        <v>4501</v>
      </c>
      <c r="F4388" s="189">
        <v>19</v>
      </c>
      <c r="G4388" s="197" t="s">
        <v>359</v>
      </c>
      <c r="I4388" s="200"/>
    </row>
    <row r="4389" spans="1:12">
      <c r="A4389" s="186" t="str">
        <f>B4389&amp;"_"&amp;COUNTIF($B$2:B4389,B4389)</f>
        <v>4501_2</v>
      </c>
      <c r="B4389" s="195">
        <v>4501</v>
      </c>
      <c r="C4389" s="195">
        <v>7</v>
      </c>
      <c r="F4389" s="189">
        <v>1</v>
      </c>
      <c r="G4389" s="197" t="s">
        <v>358</v>
      </c>
      <c r="H4389" s="195">
        <v>1</v>
      </c>
      <c r="I4389" s="200"/>
      <c r="J4389" s="191">
        <v>41235</v>
      </c>
      <c r="K4389" s="195" t="s">
        <v>33</v>
      </c>
      <c r="L4389" s="195" t="s">
        <v>74</v>
      </c>
    </row>
    <row r="4390" spans="1:12">
      <c r="A4390" s="186" t="str">
        <f>B4390&amp;"_"&amp;COUNTIF($B$2:B4390,B4390)</f>
        <v>4502_1</v>
      </c>
      <c r="B4390" s="195">
        <v>4502</v>
      </c>
      <c r="C4390" s="195">
        <v>32</v>
      </c>
      <c r="D4390" s="208" t="s">
        <v>1826</v>
      </c>
      <c r="F4390" s="189">
        <v>3</v>
      </c>
      <c r="G4390" s="197" t="s">
        <v>1827</v>
      </c>
      <c r="J4390" s="191">
        <v>41235</v>
      </c>
      <c r="K4390" s="195" t="s">
        <v>33</v>
      </c>
      <c r="L4390" s="195" t="s">
        <v>74</v>
      </c>
    </row>
    <row r="4391" spans="1:12">
      <c r="A4391" s="186" t="str">
        <f>B4391&amp;"_"&amp;COUNTIF($B$2:B4391,B4391)</f>
        <v>4503_1</v>
      </c>
      <c r="B4391" s="195">
        <v>4503</v>
      </c>
      <c r="C4391" s="195">
        <v>39</v>
      </c>
      <c r="D4391" s="195" t="s">
        <v>1803</v>
      </c>
      <c r="F4391" s="189">
        <v>1</v>
      </c>
      <c r="G4391" s="197" t="s">
        <v>1828</v>
      </c>
      <c r="H4391" s="195">
        <v>1</v>
      </c>
      <c r="I4391" s="200">
        <v>11000</v>
      </c>
      <c r="J4391" s="191">
        <v>41236</v>
      </c>
      <c r="K4391" s="195" t="s">
        <v>27</v>
      </c>
    </row>
    <row r="4392" spans="1:12">
      <c r="A4392" s="186" t="str">
        <f>B4392&amp;"_"&amp;COUNTIF($B$2:B4392,B4392)</f>
        <v>4504_1</v>
      </c>
      <c r="B4392" s="195">
        <v>4504</v>
      </c>
      <c r="C4392" s="195">
        <v>15</v>
      </c>
      <c r="D4392" s="195">
        <v>835</v>
      </c>
      <c r="F4392" s="189">
        <v>1</v>
      </c>
      <c r="G4392" s="197" t="s">
        <v>1829</v>
      </c>
      <c r="H4392" s="195">
        <v>1</v>
      </c>
      <c r="I4392" s="195">
        <v>150</v>
      </c>
      <c r="J4392" s="191">
        <v>41236</v>
      </c>
      <c r="K4392" s="195" t="s">
        <v>33</v>
      </c>
      <c r="L4392" s="195" t="s">
        <v>74</v>
      </c>
    </row>
    <row r="4393" spans="1:12">
      <c r="A4393" s="186" t="str">
        <f>B4393&amp;"_"&amp;COUNTIF($B$2:B4393,B4393)</f>
        <v>4505_1</v>
      </c>
      <c r="B4393" s="195">
        <v>4505</v>
      </c>
      <c r="C4393" s="195">
        <v>6</v>
      </c>
      <c r="D4393" s="195">
        <v>340104512</v>
      </c>
      <c r="E4393" s="195">
        <v>500410781</v>
      </c>
      <c r="F4393" s="189">
        <v>2</v>
      </c>
      <c r="G4393" s="197" t="s">
        <v>1739</v>
      </c>
      <c r="H4393" s="195">
        <v>1</v>
      </c>
      <c r="J4393" s="191">
        <v>41239</v>
      </c>
      <c r="K4393" s="195" t="s">
        <v>27</v>
      </c>
    </row>
    <row r="4394" spans="1:12">
      <c r="A4394" s="186" t="str">
        <f>B4394&amp;"_"&amp;COUNTIF($B$2:B4394,B4394)</f>
        <v>4506_1</v>
      </c>
      <c r="B4394" s="195">
        <v>4506</v>
      </c>
      <c r="C4394" s="195">
        <v>32</v>
      </c>
      <c r="D4394" s="195" t="s">
        <v>1830</v>
      </c>
      <c r="F4394" s="189">
        <v>15</v>
      </c>
      <c r="G4394" s="197" t="s">
        <v>1412</v>
      </c>
      <c r="H4394" s="195">
        <v>1</v>
      </c>
      <c r="J4394" s="191">
        <v>41242</v>
      </c>
      <c r="K4394" s="195" t="s">
        <v>33</v>
      </c>
      <c r="L4394" s="195" t="s">
        <v>74</v>
      </c>
    </row>
    <row r="4395" spans="1:12">
      <c r="A4395" s="186" t="str">
        <f>B4395&amp;"_"&amp;COUNTIF($B$2:B4395,B4395)</f>
        <v>4507_1</v>
      </c>
      <c r="B4395" s="195">
        <v>4507</v>
      </c>
      <c r="F4395" s="189">
        <v>36</v>
      </c>
      <c r="G4395" s="197" t="s">
        <v>866</v>
      </c>
    </row>
    <row r="4396" spans="1:12">
      <c r="A4396" s="186" t="str">
        <f>B4396&amp;"_"&amp;COUNTIF($B$2:B4396,B4396)</f>
        <v>4507_2</v>
      </c>
      <c r="B4396" s="195">
        <v>4507</v>
      </c>
      <c r="C4396" s="195">
        <v>26</v>
      </c>
      <c r="D4396" s="195" t="s">
        <v>863</v>
      </c>
      <c r="F4396" s="189">
        <v>31</v>
      </c>
      <c r="G4396" s="197" t="s">
        <v>867</v>
      </c>
      <c r="J4396" s="191">
        <v>41243</v>
      </c>
      <c r="K4396" s="195" t="s">
        <v>27</v>
      </c>
    </row>
    <row r="4397" spans="1:12">
      <c r="A4397" s="186" t="str">
        <f>B4397&amp;"_"&amp;COUNTIF($B$2:B4397,B4397)</f>
        <v>4508_1</v>
      </c>
      <c r="B4397" s="195">
        <v>4508</v>
      </c>
      <c r="F4397" s="189">
        <v>1</v>
      </c>
      <c r="G4397" s="197" t="s">
        <v>1831</v>
      </c>
    </row>
    <row r="4398" spans="1:12">
      <c r="A4398" s="186" t="str">
        <f>B4398&amp;"_"&amp;COUNTIF($B$2:B4398,B4398)</f>
        <v>4508_2</v>
      </c>
      <c r="B4398" s="195">
        <v>4508</v>
      </c>
      <c r="F4398" s="189">
        <v>1</v>
      </c>
      <c r="G4398" s="197" t="s">
        <v>1832</v>
      </c>
    </row>
    <row r="4399" spans="1:12">
      <c r="A4399" s="186" t="str">
        <f>B4399&amp;"_"&amp;COUNTIF($B$2:B4399,B4399)</f>
        <v>4508_3</v>
      </c>
      <c r="B4399" s="195">
        <v>4508</v>
      </c>
      <c r="F4399" s="189">
        <v>1</v>
      </c>
      <c r="G4399" s="197" t="s">
        <v>1833</v>
      </c>
    </row>
    <row r="4400" spans="1:12">
      <c r="A4400" s="186" t="str">
        <f>B4400&amp;"_"&amp;COUNTIF($B$2:B4400,B4400)</f>
        <v>4508_4</v>
      </c>
      <c r="B4400" s="195">
        <v>4508</v>
      </c>
      <c r="C4400" s="195">
        <v>26</v>
      </c>
      <c r="D4400" s="195">
        <v>18159</v>
      </c>
      <c r="F4400" s="189">
        <v>1</v>
      </c>
      <c r="G4400" s="197" t="s">
        <v>1834</v>
      </c>
      <c r="J4400" s="191">
        <v>41243</v>
      </c>
      <c r="K4400" s="195" t="s">
        <v>27</v>
      </c>
    </row>
    <row r="4401" spans="1:12">
      <c r="A4401" s="186" t="str">
        <f>B4401&amp;"_"&amp;COUNTIF($B$2:B4401,B4401)</f>
        <v>4509_1</v>
      </c>
      <c r="B4401" s="195">
        <v>4509</v>
      </c>
      <c r="C4401" s="195">
        <v>39</v>
      </c>
      <c r="D4401" s="195" t="s">
        <v>1803</v>
      </c>
      <c r="F4401" s="189">
        <v>1</v>
      </c>
      <c r="G4401" s="197" t="s">
        <v>1835</v>
      </c>
      <c r="H4401" s="195">
        <v>1</v>
      </c>
      <c r="I4401" s="200">
        <v>11000</v>
      </c>
      <c r="J4401" s="191">
        <v>41247</v>
      </c>
      <c r="K4401" s="195" t="s">
        <v>27</v>
      </c>
    </row>
    <row r="4402" spans="1:12">
      <c r="A4402" s="186" t="str">
        <f>B4402&amp;"_"&amp;COUNTIF($B$2:B4402,B4402)</f>
        <v>4510_1</v>
      </c>
      <c r="B4402" s="195">
        <v>4510</v>
      </c>
      <c r="E4402" s="195">
        <v>112145</v>
      </c>
      <c r="F4402" s="189">
        <v>10</v>
      </c>
      <c r="G4402" s="197" t="s">
        <v>888</v>
      </c>
    </row>
    <row r="4403" spans="1:12">
      <c r="A4403" s="186" t="str">
        <f>B4403&amp;"_"&amp;COUNTIF($B$2:B4403,B4403)</f>
        <v>4510_2</v>
      </c>
      <c r="B4403" s="195">
        <v>4510</v>
      </c>
      <c r="C4403" s="195">
        <v>4</v>
      </c>
      <c r="D4403" s="195">
        <v>4500226619</v>
      </c>
      <c r="E4403" s="195">
        <v>112146</v>
      </c>
      <c r="F4403" s="189">
        <v>10</v>
      </c>
      <c r="G4403" s="197" t="s">
        <v>886</v>
      </c>
      <c r="H4403" s="195">
        <v>5</v>
      </c>
      <c r="I4403" s="200">
        <v>17500</v>
      </c>
      <c r="J4403" s="191">
        <v>41247</v>
      </c>
      <c r="K4403" s="195" t="s">
        <v>1607</v>
      </c>
      <c r="L4403" s="195" t="s">
        <v>74</v>
      </c>
    </row>
    <row r="4404" spans="1:12">
      <c r="A4404" s="186" t="str">
        <f>B4404&amp;"_"&amp;COUNTIF($B$2:B4404,B4404)</f>
        <v>4511_1</v>
      </c>
      <c r="B4404" s="195">
        <v>4511</v>
      </c>
      <c r="F4404" s="189">
        <v>3</v>
      </c>
      <c r="G4404" s="197" t="s">
        <v>1836</v>
      </c>
    </row>
    <row r="4405" spans="1:12">
      <c r="A4405" s="186" t="str">
        <f>B4405&amp;"_"&amp;COUNTIF($B$2:B4405,B4405)</f>
        <v>4511_2</v>
      </c>
      <c r="B4405" s="195">
        <v>4511</v>
      </c>
      <c r="F4405" s="189">
        <v>6</v>
      </c>
      <c r="G4405" s="197" t="s">
        <v>1837</v>
      </c>
    </row>
    <row r="4406" spans="1:12">
      <c r="A4406" s="186" t="str">
        <f>B4406&amp;"_"&amp;COUNTIF($B$2:B4406,B4406)</f>
        <v>4511_3</v>
      </c>
      <c r="B4406" s="195">
        <v>4511</v>
      </c>
      <c r="C4406" s="195">
        <v>46</v>
      </c>
      <c r="D4406" s="195" t="s">
        <v>1838</v>
      </c>
      <c r="F4406" s="189">
        <v>1</v>
      </c>
      <c r="G4406" s="197" t="s">
        <v>1839</v>
      </c>
      <c r="H4406" s="195">
        <v>1</v>
      </c>
      <c r="J4406" s="191">
        <v>41249</v>
      </c>
      <c r="K4406" s="195" t="s">
        <v>27</v>
      </c>
    </row>
    <row r="4407" spans="1:12">
      <c r="A4407" s="186" t="str">
        <f>B4407&amp;"_"&amp;COUNTIF($B$2:B4407,B4407)</f>
        <v>4512_1</v>
      </c>
      <c r="B4407" s="195">
        <v>4512</v>
      </c>
      <c r="C4407" s="195">
        <v>3</v>
      </c>
      <c r="D4407" s="195" t="s">
        <v>1840</v>
      </c>
      <c r="E4407" s="195" t="s">
        <v>71</v>
      </c>
      <c r="F4407" s="189">
        <v>300</v>
      </c>
      <c r="G4407" s="197" t="s">
        <v>72</v>
      </c>
      <c r="H4407" s="195">
        <v>1</v>
      </c>
      <c r="I4407" s="195">
        <v>2400</v>
      </c>
      <c r="J4407" s="191">
        <v>41249</v>
      </c>
      <c r="K4407" s="195" t="s">
        <v>33</v>
      </c>
      <c r="L4407" s="195" t="s">
        <v>74</v>
      </c>
    </row>
    <row r="4408" spans="1:12">
      <c r="A4408" s="186" t="str">
        <f>B4408&amp;"_"&amp;COUNTIF($B$2:B4408,B4408)</f>
        <v>4513_1</v>
      </c>
      <c r="B4408" s="195">
        <v>4513</v>
      </c>
      <c r="F4408" s="189">
        <v>8</v>
      </c>
      <c r="G4408" s="197" t="s">
        <v>359</v>
      </c>
      <c r="I4408" s="200"/>
    </row>
    <row r="4409" spans="1:12">
      <c r="A4409" s="186" t="str">
        <f>B4409&amp;"_"&amp;COUNTIF($B$2:B4409,B4409)</f>
        <v>4513_2</v>
      </c>
      <c r="B4409" s="195">
        <v>4513</v>
      </c>
      <c r="C4409" s="195">
        <v>7</v>
      </c>
      <c r="F4409" s="189">
        <v>1</v>
      </c>
      <c r="G4409" s="197" t="s">
        <v>358</v>
      </c>
      <c r="H4409" s="195">
        <v>1</v>
      </c>
      <c r="I4409" s="200"/>
      <c r="J4409" s="191">
        <v>41249</v>
      </c>
      <c r="K4409" s="195" t="s">
        <v>33</v>
      </c>
      <c r="L4409" s="195" t="s">
        <v>74</v>
      </c>
    </row>
    <row r="4410" spans="1:12">
      <c r="A4410" s="186" t="str">
        <f>B4410&amp;"_"&amp;COUNTIF($B$2:B4410,B4410)</f>
        <v>4514_1</v>
      </c>
      <c r="B4410" s="195">
        <v>4514</v>
      </c>
      <c r="E4410" s="195">
        <v>112145</v>
      </c>
      <c r="F4410" s="189">
        <v>10</v>
      </c>
      <c r="G4410" s="197" t="s">
        <v>888</v>
      </c>
    </row>
    <row r="4411" spans="1:12">
      <c r="A4411" s="186" t="str">
        <f>B4411&amp;"_"&amp;COUNTIF($B$2:B4411,B4411)</f>
        <v>4514_2</v>
      </c>
      <c r="B4411" s="195">
        <v>4514</v>
      </c>
      <c r="C4411" s="195">
        <v>4</v>
      </c>
      <c r="D4411" s="195">
        <v>4500226619</v>
      </c>
      <c r="E4411" s="195">
        <v>112146</v>
      </c>
      <c r="F4411" s="189">
        <v>10</v>
      </c>
      <c r="G4411" s="197" t="s">
        <v>886</v>
      </c>
      <c r="H4411" s="195">
        <v>5</v>
      </c>
      <c r="I4411" s="200">
        <v>17500</v>
      </c>
      <c r="J4411" s="191">
        <v>41250</v>
      </c>
      <c r="K4411" s="195" t="s">
        <v>1607</v>
      </c>
      <c r="L4411" s="195" t="s">
        <v>74</v>
      </c>
    </row>
    <row r="4412" spans="1:12">
      <c r="A4412" s="186" t="str">
        <f>B4412&amp;"_"&amp;COUNTIF($B$2:B4412,B4412)</f>
        <v>4515_1</v>
      </c>
      <c r="B4412" s="195">
        <v>4515</v>
      </c>
      <c r="C4412" s="195">
        <v>32</v>
      </c>
      <c r="D4412" s="195" t="s">
        <v>1841</v>
      </c>
      <c r="F4412" s="189">
        <v>50</v>
      </c>
      <c r="G4412" s="197" t="s">
        <v>1842</v>
      </c>
      <c r="H4412" s="195">
        <v>50</v>
      </c>
      <c r="J4412" s="191">
        <v>41250</v>
      </c>
      <c r="K4412" s="195" t="s">
        <v>33</v>
      </c>
      <c r="L4412" s="195" t="s">
        <v>74</v>
      </c>
    </row>
    <row r="4413" spans="1:12">
      <c r="A4413" s="186" t="str">
        <f>B4413&amp;"_"&amp;COUNTIF($B$2:B4413,B4413)</f>
        <v>4516_1</v>
      </c>
      <c r="B4413" s="195">
        <v>4516</v>
      </c>
      <c r="C4413" s="195">
        <v>16</v>
      </c>
      <c r="D4413" s="195" t="s">
        <v>1843</v>
      </c>
      <c r="E4413" s="195">
        <v>1</v>
      </c>
      <c r="F4413" s="189">
        <v>4</v>
      </c>
      <c r="G4413" s="197" t="s">
        <v>1844</v>
      </c>
      <c r="H4413" s="195">
        <v>1</v>
      </c>
      <c r="I4413" s="195">
        <v>1350</v>
      </c>
      <c r="J4413" s="191">
        <v>41253</v>
      </c>
      <c r="K4413" s="195" t="s">
        <v>1845</v>
      </c>
      <c r="L4413" s="195" t="s">
        <v>74</v>
      </c>
    </row>
    <row r="4414" spans="1:12">
      <c r="A4414" s="186" t="str">
        <f>B4414&amp;"_"&amp;COUNTIF($B$2:B4414,B4414)</f>
        <v>4517_1</v>
      </c>
      <c r="B4414" s="195">
        <v>4517</v>
      </c>
      <c r="C4414" s="195">
        <v>15</v>
      </c>
      <c r="D4414" s="195">
        <v>835</v>
      </c>
      <c r="F4414" s="189">
        <v>2</v>
      </c>
      <c r="G4414" s="197" t="s">
        <v>1846</v>
      </c>
      <c r="H4414" s="195">
        <v>1</v>
      </c>
      <c r="I4414" s="195">
        <v>1000</v>
      </c>
      <c r="J4414" s="191">
        <v>41256</v>
      </c>
      <c r="K4414" s="195" t="s">
        <v>33</v>
      </c>
      <c r="L4414" s="195" t="s">
        <v>74</v>
      </c>
    </row>
    <row r="4415" spans="1:12">
      <c r="A4415" s="186" t="str">
        <f>B4415&amp;"_"&amp;COUNTIF($B$2:B4415,B4415)</f>
        <v>4518_1</v>
      </c>
      <c r="B4415" s="195">
        <v>4518</v>
      </c>
      <c r="F4415" s="189">
        <v>40</v>
      </c>
      <c r="G4415" s="197" t="s">
        <v>1847</v>
      </c>
    </row>
    <row r="4416" spans="1:12">
      <c r="A4416" s="186" t="str">
        <f>B4416&amp;"_"&amp;COUNTIF($B$2:B4416,B4416)</f>
        <v>4518_2</v>
      </c>
      <c r="B4416" s="195">
        <v>4518</v>
      </c>
      <c r="C4416" s="195">
        <v>1</v>
      </c>
      <c r="D4416" s="195">
        <v>540048170</v>
      </c>
      <c r="F4416" s="189">
        <v>100</v>
      </c>
      <c r="G4416" s="197" t="s">
        <v>57</v>
      </c>
      <c r="H4416" s="195">
        <v>3</v>
      </c>
      <c r="J4416" s="191">
        <v>41254</v>
      </c>
      <c r="K4416" s="195" t="s">
        <v>27</v>
      </c>
    </row>
    <row r="4417" spans="1:12">
      <c r="A4417" s="186" t="str">
        <f>B4417&amp;"_"&amp;COUNTIF($B$2:B4417,B4417)</f>
        <v>4519_1</v>
      </c>
      <c r="B4417" s="195">
        <v>4519</v>
      </c>
      <c r="C4417" s="195">
        <v>1</v>
      </c>
      <c r="D4417" s="195" t="s">
        <v>1661</v>
      </c>
      <c r="F4417" s="189">
        <v>2</v>
      </c>
      <c r="G4417" s="197" t="s">
        <v>59</v>
      </c>
      <c r="H4417" s="195">
        <v>2</v>
      </c>
      <c r="J4417" s="191">
        <v>41254</v>
      </c>
      <c r="K4417" s="195" t="s">
        <v>27</v>
      </c>
    </row>
    <row r="4418" spans="1:12">
      <c r="A4418" s="186" t="str">
        <f>B4418&amp;"_"&amp;COUNTIF($B$2:B4418,B4418)</f>
        <v>4520_1</v>
      </c>
      <c r="B4418" s="195">
        <v>4520</v>
      </c>
      <c r="F4418" s="189">
        <v>4</v>
      </c>
      <c r="G4418" s="197" t="s">
        <v>359</v>
      </c>
      <c r="I4418" s="200"/>
    </row>
    <row r="4419" spans="1:12">
      <c r="A4419" s="186" t="str">
        <f>B4419&amp;"_"&amp;COUNTIF($B$2:B4419,B4419)</f>
        <v>4520_2</v>
      </c>
      <c r="B4419" s="195">
        <v>4520</v>
      </c>
      <c r="F4419" s="189">
        <v>1</v>
      </c>
      <c r="G4419" s="197" t="s">
        <v>358</v>
      </c>
      <c r="H4419" s="195">
        <v>1</v>
      </c>
      <c r="I4419" s="200"/>
      <c r="J4419" s="191">
        <v>41255</v>
      </c>
      <c r="K4419" s="195" t="s">
        <v>33</v>
      </c>
      <c r="L4419" s="195" t="s">
        <v>74</v>
      </c>
    </row>
    <row r="4420" spans="1:12">
      <c r="A4420" s="186" t="str">
        <f>B4420&amp;"_"&amp;COUNTIF($B$2:B4420,B4420)</f>
        <v>4521_1</v>
      </c>
      <c r="B4420" s="195">
        <v>4521</v>
      </c>
      <c r="F4420" s="189">
        <v>4</v>
      </c>
      <c r="G4420" s="197" t="s">
        <v>1848</v>
      </c>
    </row>
    <row r="4421" spans="1:12">
      <c r="A4421" s="186" t="str">
        <f>B4421&amp;"_"&amp;COUNTIF($B$2:B4421,B4421)</f>
        <v>4521_2</v>
      </c>
      <c r="B4421" s="195">
        <v>4521</v>
      </c>
      <c r="F4421" s="189">
        <v>6</v>
      </c>
      <c r="G4421" s="197" t="s">
        <v>1849</v>
      </c>
    </row>
    <row r="4422" spans="1:12">
      <c r="A4422" s="186" t="str">
        <f>B4422&amp;"_"&amp;COUNTIF($B$2:B4422,B4422)</f>
        <v>4521_3</v>
      </c>
      <c r="B4422" s="195">
        <v>4521</v>
      </c>
      <c r="F4422" s="189">
        <v>6</v>
      </c>
      <c r="G4422" s="197" t="s">
        <v>1850</v>
      </c>
    </row>
    <row r="4423" spans="1:12">
      <c r="A4423" s="186" t="str">
        <f>B4423&amp;"_"&amp;COUNTIF($B$2:B4423,B4423)</f>
        <v>4521_4</v>
      </c>
      <c r="B4423" s="195">
        <v>4521</v>
      </c>
      <c r="F4423" s="189">
        <v>4</v>
      </c>
      <c r="G4423" s="197" t="s">
        <v>1851</v>
      </c>
    </row>
    <row r="4424" spans="1:12">
      <c r="A4424" s="186" t="str">
        <f>B4424&amp;"_"&amp;COUNTIF($B$2:B4424,B4424)</f>
        <v>4521_5</v>
      </c>
      <c r="B4424" s="195">
        <v>4521</v>
      </c>
      <c r="C4424" s="195">
        <v>2</v>
      </c>
      <c r="D4424" s="195">
        <v>340100299</v>
      </c>
      <c r="F4424" s="189">
        <v>4</v>
      </c>
      <c r="G4424" s="197" t="s">
        <v>1852</v>
      </c>
      <c r="H4424" s="195">
        <v>7</v>
      </c>
      <c r="I4424" s="195">
        <v>17300</v>
      </c>
      <c r="J4424" s="191">
        <v>41255</v>
      </c>
      <c r="K4424" s="195" t="s">
        <v>1853</v>
      </c>
      <c r="L4424" s="195" t="s">
        <v>74</v>
      </c>
    </row>
    <row r="4425" spans="1:12">
      <c r="A4425" s="186" t="str">
        <f>B4425&amp;"_"&amp;COUNTIF($B$2:B4425,B4425)</f>
        <v>4522_1</v>
      </c>
      <c r="B4425" s="195">
        <v>4522</v>
      </c>
      <c r="C4425" s="195">
        <v>1</v>
      </c>
      <c r="D4425" s="195" t="s">
        <v>1854</v>
      </c>
      <c r="E4425" s="195" t="s">
        <v>1746</v>
      </c>
      <c r="F4425" s="189">
        <v>24</v>
      </c>
      <c r="G4425" s="197" t="s">
        <v>1747</v>
      </c>
      <c r="H4425" s="195">
        <v>1</v>
      </c>
      <c r="J4425" s="191">
        <v>41261</v>
      </c>
      <c r="K4425" s="195" t="s">
        <v>27</v>
      </c>
    </row>
    <row r="4426" spans="1:12">
      <c r="A4426" s="186" t="str">
        <f>B4426&amp;"_"&amp;COUNTIF($B$2:B4426,B4426)</f>
        <v>4523_1</v>
      </c>
      <c r="B4426" s="195">
        <v>4523</v>
      </c>
      <c r="C4426" s="195">
        <v>1</v>
      </c>
      <c r="D4426" s="195">
        <v>540049455</v>
      </c>
      <c r="F4426" s="189">
        <v>34</v>
      </c>
      <c r="G4426" s="197" t="s">
        <v>1643</v>
      </c>
      <c r="H4426" s="195">
        <v>1</v>
      </c>
      <c r="J4426" s="191">
        <v>41261</v>
      </c>
      <c r="K4426" s="195" t="s">
        <v>27</v>
      </c>
    </row>
    <row r="4427" spans="1:12">
      <c r="A4427" s="186" t="str">
        <f>B4427&amp;"_"&amp;COUNTIF($B$2:B4427,B4427)</f>
        <v>4524_1</v>
      </c>
      <c r="B4427" s="195">
        <v>4524</v>
      </c>
      <c r="E4427" s="187" t="s">
        <v>39</v>
      </c>
      <c r="F4427" s="189">
        <v>10</v>
      </c>
      <c r="G4427" s="190" t="s">
        <v>939</v>
      </c>
    </row>
    <row r="4428" spans="1:12">
      <c r="A4428" s="186" t="str">
        <f>B4428&amp;"_"&amp;COUNTIF($B$2:B4428,B4428)</f>
        <v>4524_2</v>
      </c>
      <c r="B4428" s="195">
        <v>4524</v>
      </c>
      <c r="C4428" s="195">
        <v>1</v>
      </c>
      <c r="D4428" s="195">
        <v>540048276</v>
      </c>
      <c r="E4428" s="187" t="s">
        <v>41</v>
      </c>
      <c r="F4428" s="189">
        <v>10</v>
      </c>
      <c r="G4428" s="190" t="s">
        <v>940</v>
      </c>
      <c r="H4428" s="195">
        <v>5</v>
      </c>
      <c r="J4428" s="191">
        <v>41260</v>
      </c>
      <c r="K4428" s="195" t="s">
        <v>27</v>
      </c>
    </row>
    <row r="4429" spans="1:12">
      <c r="A4429" s="186" t="str">
        <f>B4429&amp;"_"&amp;COUNTIF($B$2:B4429,B4429)</f>
        <v>4525_1</v>
      </c>
      <c r="B4429" s="195">
        <v>4525</v>
      </c>
      <c r="E4429" s="195" t="s">
        <v>1600</v>
      </c>
      <c r="F4429" s="189">
        <v>100</v>
      </c>
      <c r="G4429" s="197" t="s">
        <v>1601</v>
      </c>
      <c r="H4429" s="197"/>
      <c r="I4429" s="200"/>
    </row>
    <row r="4430" spans="1:12">
      <c r="A4430" s="186" t="str">
        <f>B4430&amp;"_"&amp;COUNTIF($B$2:B4430,B4430)</f>
        <v>4525_2</v>
      </c>
      <c r="B4430" s="195">
        <v>4525</v>
      </c>
      <c r="C4430" s="195">
        <v>3</v>
      </c>
      <c r="D4430" s="195" t="s">
        <v>1855</v>
      </c>
      <c r="E4430" s="195" t="s">
        <v>71</v>
      </c>
      <c r="F4430" s="189">
        <v>300</v>
      </c>
      <c r="G4430" s="197" t="s">
        <v>72</v>
      </c>
      <c r="H4430" s="195">
        <v>2</v>
      </c>
      <c r="I4430" s="195">
        <v>2550</v>
      </c>
      <c r="J4430" s="191">
        <v>41261</v>
      </c>
      <c r="K4430" s="195" t="s">
        <v>33</v>
      </c>
      <c r="L4430" s="195" t="s">
        <v>74</v>
      </c>
    </row>
    <row r="4431" spans="1:12">
      <c r="A4431" s="186" t="str">
        <f>B4431&amp;"_"&amp;COUNTIF($B$2:B4431,B4431)</f>
        <v>4526_1</v>
      </c>
      <c r="B4431" s="195">
        <v>4526</v>
      </c>
      <c r="C4431" s="195">
        <v>56</v>
      </c>
      <c r="F4431" s="189">
        <v>50</v>
      </c>
      <c r="G4431" s="197" t="s">
        <v>1856</v>
      </c>
      <c r="H4431" s="195">
        <v>2</v>
      </c>
      <c r="J4431" s="191">
        <v>41262</v>
      </c>
      <c r="K4431" s="195" t="s">
        <v>27</v>
      </c>
    </row>
    <row r="4432" spans="1:12">
      <c r="A4432" s="186" t="str">
        <f>B4432&amp;"_"&amp;COUNTIF($B$2:B4432,B4432)</f>
        <v>4527_1</v>
      </c>
      <c r="B4432" s="195">
        <v>4527</v>
      </c>
      <c r="F4432" s="189">
        <v>11</v>
      </c>
      <c r="G4432" s="197" t="s">
        <v>359</v>
      </c>
      <c r="I4432" s="200"/>
    </row>
    <row r="4433" spans="1:12">
      <c r="A4433" s="186" t="str">
        <f>B4433&amp;"_"&amp;COUNTIF($B$2:B4433,B4433)</f>
        <v>4527_2</v>
      </c>
      <c r="B4433" s="195">
        <v>4527</v>
      </c>
      <c r="C4433" s="195">
        <v>7</v>
      </c>
      <c r="F4433" s="189">
        <v>0</v>
      </c>
      <c r="G4433" s="197" t="s">
        <v>358</v>
      </c>
      <c r="H4433" s="195">
        <v>1</v>
      </c>
      <c r="I4433" s="200"/>
      <c r="J4433" s="191">
        <v>41262</v>
      </c>
      <c r="K4433" s="195" t="s">
        <v>33</v>
      </c>
      <c r="L4433" s="195" t="s">
        <v>74</v>
      </c>
    </row>
    <row r="4434" spans="1:12">
      <c r="A4434" s="186" t="str">
        <f>B4434&amp;"_"&amp;COUNTIF($B$2:B4434,B4434)</f>
        <v>4528_1</v>
      </c>
      <c r="B4434" s="195">
        <v>4528</v>
      </c>
      <c r="C4434" s="195">
        <v>5</v>
      </c>
      <c r="D4434" s="195" t="s">
        <v>1857</v>
      </c>
      <c r="E4434" s="195">
        <v>500032755</v>
      </c>
      <c r="F4434" s="189">
        <v>9</v>
      </c>
      <c r="G4434" s="197" t="s">
        <v>1070</v>
      </c>
      <c r="H4434" s="195">
        <v>3</v>
      </c>
      <c r="I4434" s="200">
        <v>6750</v>
      </c>
      <c r="J4434" s="191" t="s">
        <v>1858</v>
      </c>
      <c r="K4434" s="195" t="s">
        <v>845</v>
      </c>
      <c r="L4434" s="195" t="s">
        <v>74</v>
      </c>
    </row>
    <row r="4435" spans="1:12">
      <c r="A4435" s="186" t="str">
        <f>B4435&amp;"_"&amp;COUNTIF($B$2:B4435,B4435)</f>
        <v>4529_1</v>
      </c>
      <c r="B4435" s="195">
        <v>4529</v>
      </c>
      <c r="C4435" s="195">
        <v>39</v>
      </c>
      <c r="D4435" s="195" t="s">
        <v>1859</v>
      </c>
      <c r="F4435" s="189">
        <v>1</v>
      </c>
      <c r="G4435" s="197" t="s">
        <v>1860</v>
      </c>
      <c r="H4435" s="195">
        <v>1</v>
      </c>
      <c r="J4435" s="191">
        <v>41263</v>
      </c>
      <c r="K4435" s="195" t="s">
        <v>27</v>
      </c>
    </row>
    <row r="4436" spans="1:12">
      <c r="A4436" s="186" t="str">
        <f>B4436&amp;"_"&amp;COUNTIF($B$2:B4436,B4436)</f>
        <v>4530_1</v>
      </c>
      <c r="B4436" s="195">
        <v>4530</v>
      </c>
      <c r="C4436" s="195">
        <v>2</v>
      </c>
      <c r="D4436" s="195">
        <v>340104936</v>
      </c>
      <c r="F4436" s="189">
        <v>16</v>
      </c>
      <c r="G4436" s="197" t="s">
        <v>1861</v>
      </c>
      <c r="H4436" s="195">
        <v>5</v>
      </c>
      <c r="J4436" s="191">
        <v>41264</v>
      </c>
      <c r="K4436" s="195" t="s">
        <v>27</v>
      </c>
    </row>
    <row r="4437" spans="1:12">
      <c r="A4437" s="186" t="str">
        <f>B4437&amp;"_"&amp;COUNTIF($B$2:B4437,B4437)</f>
        <v>4531_1</v>
      </c>
      <c r="B4437" s="195">
        <v>4531</v>
      </c>
      <c r="C4437" s="195">
        <v>2</v>
      </c>
      <c r="D4437" s="195" t="s">
        <v>1576</v>
      </c>
      <c r="F4437" s="189">
        <v>20</v>
      </c>
      <c r="G4437" s="197" t="s">
        <v>109</v>
      </c>
      <c r="H4437" s="195">
        <v>2</v>
      </c>
      <c r="J4437" s="191">
        <v>41264</v>
      </c>
      <c r="K4437" s="195" t="s">
        <v>27</v>
      </c>
    </row>
    <row r="4438" spans="1:12">
      <c r="A4438" s="186" t="str">
        <f>B4438&amp;"_"&amp;COUNTIF($B$2:B4438,B4438)</f>
        <v>4532_1</v>
      </c>
      <c r="B4438" s="195">
        <v>4532</v>
      </c>
      <c r="F4438" s="189">
        <v>8</v>
      </c>
      <c r="G4438" s="197" t="s">
        <v>359</v>
      </c>
      <c r="I4438" s="200"/>
    </row>
    <row r="4439" spans="1:12">
      <c r="A4439" s="186" t="str">
        <f>B4439&amp;"_"&amp;COUNTIF($B$2:B4439,B4439)</f>
        <v>4532_2</v>
      </c>
      <c r="B4439" s="195">
        <v>4532</v>
      </c>
      <c r="C4439" s="195">
        <v>7</v>
      </c>
      <c r="F4439" s="189">
        <v>0</v>
      </c>
      <c r="G4439" s="197" t="s">
        <v>358</v>
      </c>
      <c r="H4439" s="195">
        <v>1</v>
      </c>
      <c r="I4439" s="200"/>
      <c r="J4439" s="191">
        <v>41270</v>
      </c>
      <c r="K4439" s="195" t="s">
        <v>33</v>
      </c>
      <c r="L4439" s="195" t="s">
        <v>74</v>
      </c>
    </row>
    <row r="4440" spans="1:12">
      <c r="A4440" s="186" t="str">
        <f>B4440&amp;"_"&amp;COUNTIF($B$2:B4440,B4440)</f>
        <v>4533_1</v>
      </c>
      <c r="B4440" s="195">
        <v>4533</v>
      </c>
      <c r="F4440" s="189">
        <v>23</v>
      </c>
      <c r="G4440" s="197" t="s">
        <v>866</v>
      </c>
    </row>
    <row r="4441" spans="1:12">
      <c r="A4441" s="186" t="str">
        <f>B4441&amp;"_"&amp;COUNTIF($B$2:B4441,B4441)</f>
        <v>4533_2</v>
      </c>
      <c r="B4441" s="195">
        <v>4533</v>
      </c>
      <c r="C4441" s="195">
        <v>26</v>
      </c>
      <c r="D4441" s="195" t="s">
        <v>863</v>
      </c>
      <c r="F4441" s="189">
        <v>54</v>
      </c>
      <c r="G4441" s="197" t="s">
        <v>867</v>
      </c>
      <c r="J4441" s="191">
        <v>41274</v>
      </c>
      <c r="K4441" s="195" t="s">
        <v>27</v>
      </c>
    </row>
    <row r="4442" spans="1:12">
      <c r="A4442" s="186" t="str">
        <f>B4442&amp;"_"&amp;COUNTIF($B$2:B4442,B4442)</f>
        <v>4534_1</v>
      </c>
      <c r="B4442" s="195">
        <v>4534</v>
      </c>
      <c r="F4442" s="189">
        <v>1</v>
      </c>
      <c r="G4442" s="197" t="s">
        <v>1862</v>
      </c>
    </row>
    <row r="4443" spans="1:12">
      <c r="A4443" s="186" t="str">
        <f>B4443&amp;"_"&amp;COUNTIF($B$2:B4443,B4443)</f>
        <v>4534_2</v>
      </c>
      <c r="B4443" s="195">
        <v>4534</v>
      </c>
      <c r="F4443" s="189">
        <v>1</v>
      </c>
      <c r="G4443" s="197" t="s">
        <v>1863</v>
      </c>
    </row>
    <row r="4444" spans="1:12">
      <c r="A4444" s="186" t="str">
        <f>B4444&amp;"_"&amp;COUNTIF($B$2:B4444,B4444)</f>
        <v>4534_3</v>
      </c>
      <c r="B4444" s="195">
        <v>4534</v>
      </c>
      <c r="C4444" s="195">
        <v>26</v>
      </c>
      <c r="D4444" s="195">
        <v>18159</v>
      </c>
      <c r="F4444" s="189">
        <v>1</v>
      </c>
      <c r="G4444" s="197" t="s">
        <v>1864</v>
      </c>
      <c r="J4444" s="191">
        <v>41274</v>
      </c>
      <c r="K4444" s="195" t="s">
        <v>27</v>
      </c>
    </row>
    <row r="4445" spans="1:12">
      <c r="A4445" s="186" t="str">
        <f>B4445&amp;"_"&amp;COUNTIF($B$2:B4445,B4445)</f>
        <v>4535_1</v>
      </c>
      <c r="B4445" s="195">
        <v>4535</v>
      </c>
      <c r="C4445" s="195">
        <v>39</v>
      </c>
      <c r="F4445" s="189">
        <v>1</v>
      </c>
      <c r="G4445" s="197" t="s">
        <v>1860</v>
      </c>
      <c r="H4445" s="195">
        <v>1</v>
      </c>
      <c r="J4445" s="191">
        <v>41277</v>
      </c>
      <c r="K4445" s="195" t="s">
        <v>27</v>
      </c>
    </row>
    <row r="4446" spans="1:12">
      <c r="A4446" s="186" t="str">
        <f>B4446&amp;"_"&amp;COUNTIF($B$2:B4446,B4446)</f>
        <v>4536_1</v>
      </c>
      <c r="B4446" s="195">
        <v>4536</v>
      </c>
      <c r="E4446" s="195" t="s">
        <v>1744</v>
      </c>
      <c r="F4446" s="189" t="s">
        <v>1744</v>
      </c>
      <c r="G4446" s="197" t="s">
        <v>1814</v>
      </c>
    </row>
    <row r="4447" spans="1:12">
      <c r="A4447" s="186" t="str">
        <f>B4447&amp;"_"&amp;COUNTIF($B$2:B4447,B4447)</f>
        <v>4536_2</v>
      </c>
      <c r="B4447" s="195">
        <v>4536</v>
      </c>
      <c r="C4447" s="195">
        <v>6</v>
      </c>
      <c r="D4447" s="195">
        <v>340098459</v>
      </c>
      <c r="E4447" s="195" t="s">
        <v>1744</v>
      </c>
      <c r="F4447" s="189">
        <v>1</v>
      </c>
      <c r="G4447" s="197" t="s">
        <v>1712</v>
      </c>
      <c r="H4447" s="195">
        <v>1</v>
      </c>
      <c r="J4447" s="191">
        <v>41277</v>
      </c>
      <c r="K4447" s="195" t="s">
        <v>27</v>
      </c>
    </row>
    <row r="4448" spans="1:12">
      <c r="A4448" s="186" t="str">
        <f>B4448&amp;"_"&amp;COUNTIF($B$2:B4448,B4448)</f>
        <v>4537_1</v>
      </c>
      <c r="B4448" s="195">
        <v>4537</v>
      </c>
      <c r="E4448" s="187" t="s">
        <v>39</v>
      </c>
      <c r="F4448" s="189">
        <v>2</v>
      </c>
      <c r="G4448" s="190" t="s">
        <v>939</v>
      </c>
    </row>
    <row r="4449" spans="1:13">
      <c r="A4449" s="186" t="str">
        <f>B4449&amp;"_"&amp;COUNTIF($B$2:B4449,B4449)</f>
        <v>4537_2</v>
      </c>
      <c r="B4449" s="195">
        <v>4537</v>
      </c>
      <c r="C4449" s="195">
        <v>1</v>
      </c>
      <c r="D4449" s="195">
        <v>540048276</v>
      </c>
      <c r="E4449" s="187" t="s">
        <v>41</v>
      </c>
      <c r="F4449" s="189">
        <v>2</v>
      </c>
      <c r="G4449" s="190" t="s">
        <v>940</v>
      </c>
      <c r="H4449" s="195">
        <v>1</v>
      </c>
      <c r="J4449" s="191">
        <v>41277</v>
      </c>
      <c r="K4449" s="195" t="s">
        <v>27</v>
      </c>
    </row>
    <row r="4450" spans="1:13">
      <c r="A4450" s="186" t="str">
        <f>B4450&amp;"_"&amp;COUNTIF($B$2:B4450,B4450)</f>
        <v>4538_1</v>
      </c>
      <c r="B4450" s="195">
        <v>4538</v>
      </c>
      <c r="E4450" s="187" t="s">
        <v>39</v>
      </c>
      <c r="F4450" s="189">
        <v>2</v>
      </c>
      <c r="G4450" s="190" t="s">
        <v>939</v>
      </c>
    </row>
    <row r="4451" spans="1:13">
      <c r="A4451" s="186" t="str">
        <f>B4451&amp;"_"&amp;COUNTIF($B$2:B4451,B4451)</f>
        <v>4538_2</v>
      </c>
      <c r="B4451" s="195">
        <v>4538</v>
      </c>
      <c r="C4451" s="195">
        <v>1</v>
      </c>
      <c r="D4451" s="195">
        <v>540048276</v>
      </c>
      <c r="E4451" s="187" t="s">
        <v>41</v>
      </c>
      <c r="F4451" s="189">
        <v>2</v>
      </c>
      <c r="G4451" s="190" t="s">
        <v>940</v>
      </c>
      <c r="H4451" s="195">
        <v>1</v>
      </c>
      <c r="J4451" s="191">
        <v>41278</v>
      </c>
      <c r="K4451" s="195" t="s">
        <v>27</v>
      </c>
    </row>
    <row r="4452" spans="1:13">
      <c r="A4452" s="186" t="str">
        <f>B4452&amp;"_"&amp;COUNTIF($B$2:B4452,B4452)</f>
        <v>4539_1</v>
      </c>
      <c r="B4452" s="195">
        <v>4539</v>
      </c>
      <c r="F4452" s="189">
        <v>2</v>
      </c>
      <c r="G4452" s="197" t="s">
        <v>1865</v>
      </c>
      <c r="M4452" s="192">
        <v>50</v>
      </c>
    </row>
    <row r="4453" spans="1:13">
      <c r="A4453" s="186" t="str">
        <f>B4453&amp;"_"&amp;COUNTIF($B$2:B4453,B4453)</f>
        <v>4539_2</v>
      </c>
      <c r="B4453" s="195">
        <v>4539</v>
      </c>
      <c r="F4453" s="189">
        <v>5</v>
      </c>
      <c r="G4453" s="197" t="s">
        <v>1866</v>
      </c>
      <c r="M4453" s="192">
        <v>26</v>
      </c>
    </row>
    <row r="4454" spans="1:13">
      <c r="A4454" s="186" t="str">
        <f>B4454&amp;"_"&amp;COUNTIF($B$2:B4454,B4454)</f>
        <v>4539_3</v>
      </c>
      <c r="B4454" s="195">
        <v>4539</v>
      </c>
      <c r="C4454" s="195">
        <v>37</v>
      </c>
      <c r="D4454" s="195" t="s">
        <v>1867</v>
      </c>
      <c r="F4454" s="189">
        <v>10</v>
      </c>
      <c r="G4454" s="197" t="s">
        <v>1868</v>
      </c>
      <c r="H4454" s="195">
        <v>1</v>
      </c>
      <c r="J4454" s="191">
        <v>41281</v>
      </c>
      <c r="K4454" s="195" t="s">
        <v>33</v>
      </c>
      <c r="L4454" s="195" t="s">
        <v>74</v>
      </c>
      <c r="M4454" s="192">
        <v>42</v>
      </c>
    </row>
    <row r="4455" spans="1:13">
      <c r="A4455" s="186" t="str">
        <f>B4455&amp;"_"&amp;COUNTIF($B$2:B4455,B4455)</f>
        <v>4540_1</v>
      </c>
      <c r="B4455" s="195">
        <v>4540</v>
      </c>
      <c r="F4455" s="189">
        <v>10</v>
      </c>
      <c r="G4455" s="197" t="s">
        <v>359</v>
      </c>
      <c r="I4455" s="200"/>
    </row>
    <row r="4456" spans="1:13">
      <c r="A4456" s="186" t="str">
        <f>B4456&amp;"_"&amp;COUNTIF($B$2:B4456,B4456)</f>
        <v>4540_2</v>
      </c>
      <c r="B4456" s="195">
        <v>4540</v>
      </c>
      <c r="C4456" s="195">
        <v>7</v>
      </c>
      <c r="F4456" s="189">
        <v>3</v>
      </c>
      <c r="G4456" s="197" t="s">
        <v>358</v>
      </c>
      <c r="H4456" s="195">
        <v>1</v>
      </c>
      <c r="I4456" s="200"/>
      <c r="J4456" s="191">
        <v>41282</v>
      </c>
      <c r="K4456" s="195" t="s">
        <v>33</v>
      </c>
      <c r="L4456" s="195" t="s">
        <v>74</v>
      </c>
    </row>
    <row r="4457" spans="1:13">
      <c r="A4457" s="186" t="str">
        <f>B4457&amp;"_"&amp;COUNTIF($B$2:B4457,B4457)</f>
        <v>4541_1</v>
      </c>
      <c r="B4457" s="195">
        <v>4541</v>
      </c>
      <c r="C4457" s="195">
        <v>55</v>
      </c>
      <c r="D4457" s="195" t="s">
        <v>1794</v>
      </c>
      <c r="F4457" s="189">
        <v>143</v>
      </c>
      <c r="G4457" s="197" t="s">
        <v>1795</v>
      </c>
      <c r="H4457" s="195">
        <v>2</v>
      </c>
      <c r="I4457" s="195">
        <v>7920</v>
      </c>
      <c r="J4457" s="191">
        <v>41282</v>
      </c>
      <c r="K4457" s="195" t="s">
        <v>33</v>
      </c>
      <c r="L4457" s="195" t="s">
        <v>74</v>
      </c>
    </row>
    <row r="4458" spans="1:13">
      <c r="A4458" s="186" t="str">
        <f>B4458&amp;"_"&amp;COUNTIF($B$2:B4458,B4458)</f>
        <v>4542_1</v>
      </c>
      <c r="B4458" s="195">
        <v>4542</v>
      </c>
      <c r="E4458" s="187" t="s">
        <v>39</v>
      </c>
      <c r="F4458" s="189">
        <v>8</v>
      </c>
      <c r="G4458" s="190" t="s">
        <v>939</v>
      </c>
    </row>
    <row r="4459" spans="1:13">
      <c r="A4459" s="186" t="str">
        <f>B4459&amp;"_"&amp;COUNTIF($B$2:B4459,B4459)</f>
        <v>4542_2</v>
      </c>
      <c r="B4459" s="195">
        <v>4542</v>
      </c>
      <c r="C4459" s="195">
        <v>1</v>
      </c>
      <c r="D4459" s="195">
        <v>540048276</v>
      </c>
      <c r="E4459" s="187" t="s">
        <v>41</v>
      </c>
      <c r="F4459" s="189">
        <v>8</v>
      </c>
      <c r="G4459" s="190" t="s">
        <v>940</v>
      </c>
      <c r="H4459" s="195">
        <v>4</v>
      </c>
      <c r="J4459" s="191">
        <v>41283</v>
      </c>
      <c r="K4459" s="195" t="s">
        <v>27</v>
      </c>
    </row>
    <row r="4460" spans="1:13">
      <c r="A4460" s="186" t="str">
        <f>B4460&amp;"_"&amp;COUNTIF($B$2:B4460,B4460)</f>
        <v>4543_1</v>
      </c>
      <c r="B4460" s="195">
        <v>4543</v>
      </c>
      <c r="C4460" s="195">
        <v>3</v>
      </c>
      <c r="D4460" s="195" t="s">
        <v>1869</v>
      </c>
      <c r="E4460" s="195" t="s">
        <v>71</v>
      </c>
      <c r="F4460" s="189">
        <v>300</v>
      </c>
      <c r="G4460" s="197" t="s">
        <v>72</v>
      </c>
      <c r="H4460" s="195">
        <v>1</v>
      </c>
      <c r="I4460" s="195">
        <v>2400</v>
      </c>
      <c r="J4460" s="191">
        <v>41283</v>
      </c>
      <c r="K4460" s="195" t="s">
        <v>33</v>
      </c>
      <c r="L4460" s="195" t="s">
        <v>74</v>
      </c>
    </row>
    <row r="4461" spans="1:13">
      <c r="A4461" s="186" t="str">
        <f>B4461&amp;"_"&amp;COUNTIF($B$2:B4461,B4461)</f>
        <v>4544_1</v>
      </c>
      <c r="B4461" s="195">
        <v>4544</v>
      </c>
      <c r="F4461" s="189">
        <v>36</v>
      </c>
      <c r="G4461" s="197" t="s">
        <v>1870</v>
      </c>
    </row>
    <row r="4462" spans="1:13">
      <c r="A4462" s="186" t="str">
        <f>B4462&amp;"_"&amp;COUNTIF($B$2:B4462,B4462)</f>
        <v>4544_2</v>
      </c>
      <c r="B4462" s="195">
        <v>4544</v>
      </c>
      <c r="C4462" s="195">
        <v>38</v>
      </c>
      <c r="D4462" s="195" t="s">
        <v>1871</v>
      </c>
      <c r="F4462" s="189">
        <v>10</v>
      </c>
      <c r="G4462" s="197" t="s">
        <v>1872</v>
      </c>
      <c r="H4462" s="195">
        <v>1</v>
      </c>
      <c r="I4462" s="195">
        <v>2530</v>
      </c>
      <c r="J4462" s="191">
        <v>41284</v>
      </c>
      <c r="K4462" s="195" t="s">
        <v>1206</v>
      </c>
      <c r="L4462" s="195" t="s">
        <v>74</v>
      </c>
    </row>
    <row r="4463" spans="1:13">
      <c r="A4463" s="186" t="str">
        <f>B4463&amp;"_"&amp;COUNTIF($B$2:B4463,B4463)</f>
        <v>4545_1</v>
      </c>
      <c r="B4463" s="195">
        <v>4545</v>
      </c>
      <c r="C4463" s="195">
        <v>1</v>
      </c>
      <c r="D4463" s="195" t="s">
        <v>1661</v>
      </c>
      <c r="F4463" s="189">
        <v>2</v>
      </c>
      <c r="G4463" s="197" t="s">
        <v>59</v>
      </c>
      <c r="H4463" s="195">
        <v>2</v>
      </c>
      <c r="J4463" s="191">
        <v>41285</v>
      </c>
      <c r="K4463" s="195" t="s">
        <v>27</v>
      </c>
    </row>
    <row r="4464" spans="1:13">
      <c r="A4464" s="186" t="str">
        <f>B4464&amp;"_"&amp;COUNTIF($B$2:B4464,B4464)</f>
        <v>4546_1</v>
      </c>
      <c r="B4464" s="195">
        <v>4546</v>
      </c>
      <c r="E4464" s="195">
        <v>112145</v>
      </c>
      <c r="F4464" s="189">
        <v>20</v>
      </c>
      <c r="G4464" s="197" t="s">
        <v>888</v>
      </c>
    </row>
    <row r="4465" spans="1:12">
      <c r="A4465" s="186" t="str">
        <f>B4465&amp;"_"&amp;COUNTIF($B$2:B4465,B4465)</f>
        <v>4546_2</v>
      </c>
      <c r="B4465" s="195">
        <v>4546</v>
      </c>
      <c r="C4465" s="195">
        <v>4</v>
      </c>
      <c r="D4465" s="195">
        <v>4500225534</v>
      </c>
      <c r="E4465" s="195">
        <v>112146</v>
      </c>
      <c r="F4465" s="189">
        <v>20</v>
      </c>
      <c r="G4465" s="197" t="s">
        <v>886</v>
      </c>
      <c r="H4465" s="195">
        <v>10</v>
      </c>
      <c r="I4465" s="200">
        <v>35000</v>
      </c>
      <c r="J4465" s="191">
        <v>41288</v>
      </c>
      <c r="K4465" s="195" t="s">
        <v>1607</v>
      </c>
      <c r="L4465" s="195" t="s">
        <v>74</v>
      </c>
    </row>
    <row r="4466" spans="1:12">
      <c r="A4466" s="186" t="str">
        <f>B4466&amp;"_"&amp;COUNTIF($B$2:B4466,B4466)</f>
        <v>4547_1</v>
      </c>
      <c r="B4466" s="195">
        <v>4547</v>
      </c>
      <c r="E4466" s="195">
        <v>10167848</v>
      </c>
      <c r="F4466" s="189">
        <v>24</v>
      </c>
      <c r="G4466" s="197" t="s">
        <v>1873</v>
      </c>
      <c r="I4466" s="200"/>
    </row>
    <row r="4467" spans="1:12">
      <c r="A4467" s="186" t="str">
        <f>B4467&amp;"_"&amp;COUNTIF($B$2:B4467,B4467)</f>
        <v>4547_2</v>
      </c>
      <c r="B4467" s="195">
        <v>4547</v>
      </c>
      <c r="C4467" s="195">
        <v>59</v>
      </c>
      <c r="D4467" s="195" t="s">
        <v>1874</v>
      </c>
      <c r="F4467" s="189">
        <v>1</v>
      </c>
      <c r="G4467" s="197" t="s">
        <v>7</v>
      </c>
      <c r="H4467" s="195">
        <v>4</v>
      </c>
      <c r="I4467" s="195">
        <v>8400</v>
      </c>
      <c r="J4467" s="191">
        <v>41288</v>
      </c>
      <c r="K4467" s="195" t="s">
        <v>27</v>
      </c>
    </row>
    <row r="4468" spans="1:12">
      <c r="A4468" s="186" t="str">
        <f>B4468&amp;"_"&amp;COUNTIF($B$2:B4468,B4468)</f>
        <v>4548_1</v>
      </c>
      <c r="B4468" s="195">
        <v>4548</v>
      </c>
      <c r="F4468" s="189">
        <v>1</v>
      </c>
      <c r="G4468" s="197" t="s">
        <v>824</v>
      </c>
    </row>
    <row r="4469" spans="1:12">
      <c r="A4469" s="186" t="str">
        <f>B4469&amp;"_"&amp;COUNTIF($B$2:B4469,B4469)</f>
        <v>4548_2</v>
      </c>
      <c r="B4469" s="195">
        <v>4548</v>
      </c>
      <c r="F4469" s="189">
        <v>1</v>
      </c>
      <c r="G4469" s="197" t="s">
        <v>825</v>
      </c>
    </row>
    <row r="4470" spans="1:12">
      <c r="A4470" s="186" t="str">
        <f>B4470&amp;"_"&amp;COUNTIF($B$2:B4470,B4470)</f>
        <v>4548_3</v>
      </c>
      <c r="B4470" s="195">
        <v>4548</v>
      </c>
      <c r="F4470" s="189">
        <v>1</v>
      </c>
      <c r="G4470" s="197" t="s">
        <v>826</v>
      </c>
    </row>
    <row r="4471" spans="1:12">
      <c r="A4471" s="186" t="str">
        <f>B4471&amp;"_"&amp;COUNTIF($B$2:B4471,B4471)</f>
        <v>4548_4</v>
      </c>
      <c r="B4471" s="195">
        <v>4548</v>
      </c>
      <c r="F4471" s="189">
        <v>4</v>
      </c>
      <c r="G4471" s="197" t="s">
        <v>827</v>
      </c>
    </row>
    <row r="4472" spans="1:12">
      <c r="A4472" s="186" t="str">
        <f>B4472&amp;"_"&amp;COUNTIF($B$2:B4472,B4472)</f>
        <v>4548_5</v>
      </c>
      <c r="B4472" s="195">
        <v>4548</v>
      </c>
      <c r="C4472" s="195">
        <v>18</v>
      </c>
      <c r="D4472" s="195" t="s">
        <v>1875</v>
      </c>
      <c r="F4472" s="189">
        <v>1</v>
      </c>
      <c r="G4472" s="197" t="s">
        <v>828</v>
      </c>
      <c r="J4472" s="191">
        <v>41288</v>
      </c>
      <c r="K4472" s="195" t="s">
        <v>27</v>
      </c>
    </row>
    <row r="4473" spans="1:12">
      <c r="A4473" s="186" t="str">
        <f>B4473&amp;"_"&amp;COUNTIF($B$2:B4473,B4473)</f>
        <v>4549_1</v>
      </c>
      <c r="B4473" s="195">
        <v>4549</v>
      </c>
      <c r="F4473" s="189">
        <v>20</v>
      </c>
      <c r="G4473" s="197" t="s">
        <v>854</v>
      </c>
    </row>
    <row r="4474" spans="1:12">
      <c r="A4474" s="186" t="str">
        <f>B4474&amp;"_"&amp;COUNTIF($B$2:B4474,B4474)</f>
        <v>4549_2</v>
      </c>
      <c r="B4474" s="195">
        <v>4549</v>
      </c>
      <c r="F4474" s="189">
        <v>26</v>
      </c>
      <c r="G4474" s="197" t="s">
        <v>855</v>
      </c>
    </row>
    <row r="4475" spans="1:12">
      <c r="A4475" s="186" t="str">
        <f>B4475&amp;"_"&amp;COUNTIF($B$2:B4475,B4475)</f>
        <v>4549_3</v>
      </c>
      <c r="B4475" s="195">
        <v>4549</v>
      </c>
      <c r="F4475" s="189">
        <v>7</v>
      </c>
      <c r="G4475" s="197" t="s">
        <v>995</v>
      </c>
    </row>
    <row r="4476" spans="1:12">
      <c r="A4476" s="186" t="str">
        <f>B4476&amp;"_"&amp;COUNTIF($B$2:B4476,B4476)</f>
        <v>4549_4</v>
      </c>
      <c r="B4476" s="195">
        <v>4549</v>
      </c>
      <c r="F4476" s="189">
        <v>200</v>
      </c>
      <c r="G4476" s="197" t="s">
        <v>856</v>
      </c>
    </row>
    <row r="4477" spans="1:12">
      <c r="A4477" s="186" t="str">
        <f>B4477&amp;"_"&amp;COUNTIF($B$2:B4477,B4477)</f>
        <v>4549_5</v>
      </c>
      <c r="B4477" s="195">
        <v>4549</v>
      </c>
      <c r="F4477" s="189">
        <v>216</v>
      </c>
      <c r="G4477" s="197" t="s">
        <v>829</v>
      </c>
    </row>
    <row r="4478" spans="1:12">
      <c r="A4478" s="186" t="str">
        <f>B4478&amp;"_"&amp;COUNTIF($B$2:B4478,B4478)</f>
        <v>4549_6</v>
      </c>
      <c r="B4478" s="195">
        <v>4549</v>
      </c>
      <c r="F4478" s="189">
        <v>22</v>
      </c>
      <c r="G4478" s="197" t="s">
        <v>830</v>
      </c>
    </row>
    <row r="4479" spans="1:12">
      <c r="A4479" s="186" t="str">
        <f>B4479&amp;"_"&amp;COUNTIF($B$2:B4479,B4479)</f>
        <v>4549_7</v>
      </c>
      <c r="B4479" s="195">
        <v>4549</v>
      </c>
      <c r="F4479" s="189">
        <v>60</v>
      </c>
      <c r="G4479" s="197" t="s">
        <v>831</v>
      </c>
    </row>
    <row r="4480" spans="1:12">
      <c r="A4480" s="186" t="str">
        <f>B4480&amp;"_"&amp;COUNTIF($B$2:B4480,B4480)</f>
        <v>4549_8</v>
      </c>
      <c r="B4480" s="195">
        <v>4549</v>
      </c>
      <c r="F4480" s="189">
        <v>145</v>
      </c>
      <c r="G4480" s="197" t="s">
        <v>832</v>
      </c>
    </row>
    <row r="4481" spans="1:12">
      <c r="A4481" s="186" t="str">
        <f>B4481&amp;"_"&amp;COUNTIF($B$2:B4481,B4481)</f>
        <v>4549_9</v>
      </c>
      <c r="B4481" s="195">
        <v>4549</v>
      </c>
      <c r="F4481" s="189">
        <v>50</v>
      </c>
      <c r="G4481" s="197" t="s">
        <v>833</v>
      </c>
    </row>
    <row r="4482" spans="1:12">
      <c r="A4482" s="186" t="str">
        <f>B4482&amp;"_"&amp;COUNTIF($B$2:B4482,B4482)</f>
        <v>4549_10</v>
      </c>
      <c r="B4482" s="195">
        <v>4549</v>
      </c>
      <c r="F4482" s="189">
        <v>10</v>
      </c>
      <c r="G4482" s="197" t="s">
        <v>834</v>
      </c>
    </row>
    <row r="4483" spans="1:12">
      <c r="A4483" s="186" t="str">
        <f>B4483&amp;"_"&amp;COUNTIF($B$2:B4483,B4483)</f>
        <v>4549_11</v>
      </c>
      <c r="B4483" s="195">
        <v>4549</v>
      </c>
      <c r="F4483" s="189">
        <v>80</v>
      </c>
      <c r="G4483" s="197" t="s">
        <v>835</v>
      </c>
    </row>
    <row r="4484" spans="1:12">
      <c r="A4484" s="186" t="str">
        <f>B4484&amp;"_"&amp;COUNTIF($B$2:B4484,B4484)</f>
        <v>4549_12</v>
      </c>
      <c r="B4484" s="195">
        <v>4549</v>
      </c>
      <c r="C4484" s="195">
        <v>18</v>
      </c>
      <c r="D4484" s="195" t="s">
        <v>1875</v>
      </c>
      <c r="F4484" s="189">
        <v>10</v>
      </c>
      <c r="G4484" s="197" t="s">
        <v>837</v>
      </c>
      <c r="J4484" s="191">
        <v>41288</v>
      </c>
      <c r="K4484" s="195" t="s">
        <v>27</v>
      </c>
    </row>
    <row r="4485" spans="1:12">
      <c r="A4485" s="186" t="str">
        <f>B4485&amp;"_"&amp;COUNTIF($B$2:B4485,B4485)</f>
        <v>4550_1</v>
      </c>
      <c r="B4485" s="195">
        <v>4550</v>
      </c>
      <c r="E4485" s="187" t="s">
        <v>39</v>
      </c>
      <c r="F4485" s="189">
        <v>2</v>
      </c>
      <c r="G4485" s="190" t="s">
        <v>939</v>
      </c>
    </row>
    <row r="4486" spans="1:12">
      <c r="A4486" s="186" t="str">
        <f>B4486&amp;"_"&amp;COUNTIF($B$2:B4486,B4486)</f>
        <v>4550_2</v>
      </c>
      <c r="B4486" s="195">
        <v>4550</v>
      </c>
      <c r="C4486" s="195">
        <v>1</v>
      </c>
      <c r="D4486" s="195">
        <v>540050805</v>
      </c>
      <c r="E4486" s="187" t="s">
        <v>41</v>
      </c>
      <c r="F4486" s="189">
        <v>2</v>
      </c>
      <c r="G4486" s="190" t="s">
        <v>940</v>
      </c>
      <c r="H4486" s="195">
        <v>1</v>
      </c>
      <c r="J4486" s="191">
        <v>41289</v>
      </c>
      <c r="K4486" s="195" t="s">
        <v>27</v>
      </c>
    </row>
    <row r="4487" spans="1:12">
      <c r="A4487" s="186" t="str">
        <f>B4487&amp;"_"&amp;COUNTIF($B$2:B4487,B4487)</f>
        <v>4551_1</v>
      </c>
      <c r="B4487" s="195">
        <v>4551</v>
      </c>
      <c r="F4487" s="189">
        <v>3</v>
      </c>
      <c r="G4487" s="197" t="s">
        <v>1876</v>
      </c>
    </row>
    <row r="4488" spans="1:12">
      <c r="A4488" s="186" t="str">
        <f>B4488&amp;"_"&amp;COUNTIF($B$2:B4488,B4488)</f>
        <v>4551_2</v>
      </c>
      <c r="B4488" s="195">
        <v>4551</v>
      </c>
      <c r="C4488" s="195">
        <v>2</v>
      </c>
      <c r="D4488" s="195">
        <v>340105784</v>
      </c>
      <c r="F4488" s="189">
        <v>8</v>
      </c>
      <c r="G4488" s="197" t="s">
        <v>1877</v>
      </c>
      <c r="H4488" s="195">
        <v>5</v>
      </c>
      <c r="I4488" s="195">
        <v>16150</v>
      </c>
      <c r="J4488" s="191">
        <v>41289</v>
      </c>
      <c r="K4488" s="195" t="s">
        <v>1853</v>
      </c>
      <c r="L4488" s="195" t="s">
        <v>74</v>
      </c>
    </row>
    <row r="4489" spans="1:12">
      <c r="A4489" s="186" t="str">
        <f>B4489&amp;"_"&amp;COUNTIF($B$2:B4489,B4489)</f>
        <v>4552_1</v>
      </c>
      <c r="B4489" s="195">
        <v>4552</v>
      </c>
      <c r="C4489" s="195">
        <v>39</v>
      </c>
      <c r="D4489" s="195" t="s">
        <v>1803</v>
      </c>
      <c r="F4489" s="189">
        <v>1</v>
      </c>
      <c r="G4489" s="197" t="s">
        <v>1878</v>
      </c>
      <c r="H4489" s="195">
        <v>1</v>
      </c>
      <c r="I4489" s="200">
        <v>11000</v>
      </c>
      <c r="J4489" s="191">
        <v>41290</v>
      </c>
      <c r="K4489" s="195" t="s">
        <v>27</v>
      </c>
    </row>
    <row r="4490" spans="1:12">
      <c r="A4490" s="186" t="str">
        <f>B4490&amp;"_"&amp;COUNTIF($B$2:B4490,B4490)</f>
        <v>4553_1</v>
      </c>
      <c r="B4490" s="195">
        <v>4553</v>
      </c>
      <c r="E4490" s="187" t="s">
        <v>39</v>
      </c>
      <c r="F4490" s="189">
        <v>2</v>
      </c>
      <c r="G4490" s="190" t="s">
        <v>939</v>
      </c>
    </row>
    <row r="4491" spans="1:12">
      <c r="A4491" s="186" t="str">
        <f>B4491&amp;"_"&amp;COUNTIF($B$2:B4491,B4491)</f>
        <v>4553_2</v>
      </c>
      <c r="B4491" s="195">
        <v>4553</v>
      </c>
      <c r="C4491" s="195">
        <v>1</v>
      </c>
      <c r="D4491" s="195">
        <v>540050805</v>
      </c>
      <c r="E4491" s="187" t="s">
        <v>41</v>
      </c>
      <c r="F4491" s="189">
        <v>2</v>
      </c>
      <c r="G4491" s="190" t="s">
        <v>940</v>
      </c>
      <c r="H4491" s="195">
        <v>1</v>
      </c>
      <c r="J4491" s="191">
        <v>41290</v>
      </c>
      <c r="K4491" s="195" t="s">
        <v>27</v>
      </c>
    </row>
    <row r="4492" spans="1:12">
      <c r="A4492" s="186" t="str">
        <f>B4492&amp;"_"&amp;COUNTIF($B$2:B4492,B4492)</f>
        <v>4554_1</v>
      </c>
      <c r="B4492" s="195">
        <v>4554</v>
      </c>
      <c r="C4492" s="195">
        <v>6</v>
      </c>
      <c r="F4492" s="189">
        <v>1</v>
      </c>
      <c r="G4492" s="197" t="s">
        <v>1879</v>
      </c>
      <c r="H4492" s="195">
        <v>1</v>
      </c>
      <c r="J4492" s="191">
        <v>41290</v>
      </c>
      <c r="K4492" s="195" t="s">
        <v>27</v>
      </c>
    </row>
    <row r="4493" spans="1:12">
      <c r="A4493" s="186" t="str">
        <f>B4493&amp;"_"&amp;COUNTIF($B$2:B4493,B4493)</f>
        <v>4555_1</v>
      </c>
      <c r="B4493" s="195">
        <v>4555</v>
      </c>
      <c r="F4493" s="189">
        <v>6</v>
      </c>
      <c r="G4493" s="197" t="s">
        <v>359</v>
      </c>
      <c r="I4493" s="200"/>
    </row>
    <row r="4494" spans="1:12">
      <c r="A4494" s="186" t="str">
        <f>B4494&amp;"_"&amp;COUNTIF($B$2:B4494,B4494)</f>
        <v>4555_2</v>
      </c>
      <c r="B4494" s="195">
        <v>4555</v>
      </c>
      <c r="C4494" s="195">
        <v>7</v>
      </c>
      <c r="F4494" s="189">
        <v>0</v>
      </c>
      <c r="G4494" s="197" t="s">
        <v>358</v>
      </c>
      <c r="H4494" s="195">
        <v>1</v>
      </c>
      <c r="I4494" s="200"/>
      <c r="J4494" s="191">
        <v>41292</v>
      </c>
      <c r="K4494" s="195" t="s">
        <v>33</v>
      </c>
      <c r="L4494" s="195" t="s">
        <v>74</v>
      </c>
    </row>
    <row r="4495" spans="1:12">
      <c r="A4495" s="186" t="str">
        <f>B4495&amp;"_"&amp;COUNTIF($B$2:B4495,B4495)</f>
        <v>4556_1</v>
      </c>
      <c r="B4495" s="195">
        <v>4556</v>
      </c>
      <c r="C4495" s="195">
        <v>39</v>
      </c>
      <c r="D4495" s="195" t="s">
        <v>1803</v>
      </c>
      <c r="F4495" s="189">
        <v>1</v>
      </c>
      <c r="G4495" s="197" t="s">
        <v>1880</v>
      </c>
      <c r="H4495" s="195">
        <v>1</v>
      </c>
      <c r="I4495" s="200">
        <v>11000</v>
      </c>
      <c r="J4495" s="191">
        <v>41295</v>
      </c>
      <c r="K4495" s="195" t="s">
        <v>27</v>
      </c>
    </row>
    <row r="4496" spans="1:12">
      <c r="A4496" s="186" t="str">
        <f>B4496&amp;"_"&amp;COUNTIF($B$2:B4496,B4496)</f>
        <v>4557_1</v>
      </c>
      <c r="B4496" s="195">
        <v>4557</v>
      </c>
      <c r="C4496" s="195">
        <v>5</v>
      </c>
      <c r="D4496" s="195" t="s">
        <v>1881</v>
      </c>
      <c r="E4496" s="195">
        <v>500032755</v>
      </c>
      <c r="F4496" s="189">
        <v>6</v>
      </c>
      <c r="G4496" s="197" t="s">
        <v>1070</v>
      </c>
      <c r="H4496" s="195">
        <v>2</v>
      </c>
      <c r="I4496" s="200">
        <v>4500</v>
      </c>
      <c r="J4496" s="191" t="s">
        <v>1882</v>
      </c>
      <c r="K4496" s="195" t="s">
        <v>845</v>
      </c>
      <c r="L4496" s="195" t="s">
        <v>74</v>
      </c>
    </row>
    <row r="4497" spans="1:12">
      <c r="A4497" s="186" t="str">
        <f>B4497&amp;"_"&amp;COUNTIF($B$2:B4497,B4497)</f>
        <v>4558_1</v>
      </c>
      <c r="B4497" s="195">
        <v>4558</v>
      </c>
      <c r="E4497" s="187" t="s">
        <v>39</v>
      </c>
      <c r="F4497" s="189">
        <v>4</v>
      </c>
      <c r="G4497" s="190" t="s">
        <v>939</v>
      </c>
    </row>
    <row r="4498" spans="1:12">
      <c r="A4498" s="186" t="str">
        <f>B4498&amp;"_"&amp;COUNTIF($B$2:B4498,B4498)</f>
        <v>4558_2</v>
      </c>
      <c r="B4498" s="195">
        <v>4558</v>
      </c>
      <c r="C4498" s="195">
        <v>1</v>
      </c>
      <c r="D4498" s="195">
        <v>540050805</v>
      </c>
      <c r="E4498" s="187" t="s">
        <v>41</v>
      </c>
      <c r="F4498" s="189">
        <v>4</v>
      </c>
      <c r="G4498" s="190" t="s">
        <v>940</v>
      </c>
      <c r="H4498" s="195">
        <v>2</v>
      </c>
      <c r="J4498" s="191">
        <v>41295</v>
      </c>
      <c r="K4498" s="195" t="s">
        <v>27</v>
      </c>
    </row>
    <row r="4499" spans="1:12">
      <c r="A4499" s="186" t="str">
        <f>B4499&amp;"_"&amp;COUNTIF($B$2:B4499,B4499)</f>
        <v>4559_1</v>
      </c>
      <c r="B4499" s="195">
        <v>4559</v>
      </c>
      <c r="C4499" s="195">
        <v>2</v>
      </c>
      <c r="D4499" s="195">
        <v>340106004</v>
      </c>
      <c r="F4499" s="189">
        <v>3</v>
      </c>
      <c r="G4499" s="197" t="s">
        <v>1883</v>
      </c>
      <c r="H4499" s="195">
        <v>4</v>
      </c>
      <c r="J4499" s="191">
        <v>41296</v>
      </c>
    </row>
    <row r="4500" spans="1:12">
      <c r="A4500" s="186" t="str">
        <f>B4500&amp;"_"&amp;COUNTIF($B$2:B4500,B4500)</f>
        <v>4560_1</v>
      </c>
      <c r="B4500" s="195">
        <v>4560</v>
      </c>
      <c r="C4500" s="195">
        <v>10</v>
      </c>
      <c r="D4500" s="195" t="s">
        <v>1884</v>
      </c>
      <c r="F4500" s="189">
        <v>3</v>
      </c>
      <c r="G4500" s="197" t="s">
        <v>1581</v>
      </c>
      <c r="H4500" s="195">
        <v>1</v>
      </c>
      <c r="J4500" s="191">
        <v>41297</v>
      </c>
      <c r="K4500" s="195" t="s">
        <v>33</v>
      </c>
      <c r="L4500" s="195" t="s">
        <v>74</v>
      </c>
    </row>
    <row r="4501" spans="1:12">
      <c r="A4501" s="186" t="str">
        <f>B4501&amp;"_"&amp;COUNTIF($B$2:B4501,B4501)</f>
        <v>4561_1</v>
      </c>
      <c r="B4501" s="195">
        <v>4561</v>
      </c>
      <c r="C4501" s="195">
        <v>10</v>
      </c>
      <c r="D4501" s="195">
        <v>53101</v>
      </c>
      <c r="F4501" s="189">
        <v>6</v>
      </c>
      <c r="G4501" s="197" t="s">
        <v>1581</v>
      </c>
      <c r="H4501" s="195">
        <v>1</v>
      </c>
      <c r="I4501" s="195">
        <v>330</v>
      </c>
      <c r="J4501" s="191">
        <v>41297</v>
      </c>
      <c r="K4501" s="195" t="s">
        <v>33</v>
      </c>
      <c r="L4501" s="195" t="s">
        <v>74</v>
      </c>
    </row>
    <row r="4502" spans="1:12">
      <c r="A4502" s="186" t="str">
        <f>B4502&amp;"_"&amp;COUNTIF($B$2:B4502,B4502)</f>
        <v>4562_1</v>
      </c>
      <c r="B4502" s="195">
        <v>4562</v>
      </c>
      <c r="C4502" s="195">
        <v>1</v>
      </c>
      <c r="D4502" s="195" t="s">
        <v>1661</v>
      </c>
      <c r="F4502" s="189">
        <v>2</v>
      </c>
      <c r="G4502" s="197" t="s">
        <v>59</v>
      </c>
      <c r="H4502" s="195">
        <v>2</v>
      </c>
      <c r="J4502" s="191">
        <v>41298</v>
      </c>
      <c r="K4502" s="195" t="s">
        <v>27</v>
      </c>
    </row>
    <row r="4503" spans="1:12">
      <c r="A4503" s="186" t="str">
        <f>B4503&amp;"_"&amp;COUNTIF($B$2:B4503,B4503)</f>
        <v>4563_1</v>
      </c>
      <c r="B4503" s="195">
        <v>4563</v>
      </c>
      <c r="C4503" s="195">
        <v>39</v>
      </c>
      <c r="D4503" s="195" t="s">
        <v>1803</v>
      </c>
      <c r="F4503" s="189">
        <v>1</v>
      </c>
      <c r="G4503" s="197" t="s">
        <v>1885</v>
      </c>
      <c r="H4503" s="195">
        <v>1</v>
      </c>
      <c r="I4503" s="200">
        <v>11000</v>
      </c>
      <c r="J4503" s="191">
        <v>41299</v>
      </c>
      <c r="K4503" s="195" t="s">
        <v>27</v>
      </c>
    </row>
    <row r="4504" spans="1:12">
      <c r="A4504" s="186" t="str">
        <f>B4504&amp;"_"&amp;COUNTIF($B$2:B4504,B4504)</f>
        <v>4564_1</v>
      </c>
      <c r="B4504" s="195">
        <v>4564</v>
      </c>
      <c r="C4504" s="195">
        <v>60</v>
      </c>
      <c r="E4504" s="195" t="s">
        <v>1744</v>
      </c>
      <c r="F4504" s="189">
        <v>1</v>
      </c>
      <c r="G4504" s="197" t="s">
        <v>1886</v>
      </c>
      <c r="H4504" s="195">
        <v>1</v>
      </c>
      <c r="I4504" s="195">
        <v>200</v>
      </c>
      <c r="J4504" s="191">
        <v>41299</v>
      </c>
      <c r="K4504" s="195" t="s">
        <v>1887</v>
      </c>
    </row>
    <row r="4505" spans="1:12">
      <c r="A4505" s="186" t="str">
        <f>B4505&amp;"_"&amp;COUNTIF($B$2:B4505,B4505)</f>
        <v>4565_1</v>
      </c>
      <c r="B4505" s="195">
        <v>4565</v>
      </c>
      <c r="C4505" s="195">
        <v>10</v>
      </c>
      <c r="D4505" s="195">
        <v>53101</v>
      </c>
      <c r="F4505" s="189">
        <v>15</v>
      </c>
      <c r="G4505" s="197" t="s">
        <v>1581</v>
      </c>
      <c r="H4505" s="195">
        <v>1</v>
      </c>
      <c r="J4505" s="191">
        <v>41302</v>
      </c>
      <c r="K4505" s="195" t="s">
        <v>33</v>
      </c>
      <c r="L4505" s="195" t="s">
        <v>74</v>
      </c>
    </row>
    <row r="4506" spans="1:12">
      <c r="A4506" s="186" t="str">
        <f>B4506&amp;"_"&amp;COUNTIF($B$2:B4506,B4506)</f>
        <v>4566_1</v>
      </c>
      <c r="B4506" s="195">
        <v>4566</v>
      </c>
      <c r="E4506" s="187" t="s">
        <v>39</v>
      </c>
      <c r="F4506" s="189">
        <v>2</v>
      </c>
      <c r="G4506" s="190" t="s">
        <v>939</v>
      </c>
    </row>
    <row r="4507" spans="1:12">
      <c r="A4507" s="186" t="str">
        <f>B4507&amp;"_"&amp;COUNTIF($B$2:B4507,B4507)</f>
        <v>4566_2</v>
      </c>
      <c r="B4507" s="195">
        <v>4566</v>
      </c>
      <c r="C4507" s="195">
        <v>1</v>
      </c>
      <c r="D4507" s="195">
        <v>540044654</v>
      </c>
      <c r="E4507" s="187" t="s">
        <v>41</v>
      </c>
      <c r="F4507" s="189">
        <v>2</v>
      </c>
      <c r="G4507" s="190" t="s">
        <v>940</v>
      </c>
      <c r="H4507" s="195">
        <v>1</v>
      </c>
      <c r="J4507" s="191">
        <v>41302</v>
      </c>
      <c r="K4507" s="195" t="s">
        <v>27</v>
      </c>
    </row>
    <row r="4508" spans="1:12">
      <c r="A4508" s="186" t="str">
        <f>B4508&amp;"_"&amp;COUNTIF($B$2:B4508,B4508)</f>
        <v>4567_1</v>
      </c>
      <c r="B4508" s="195">
        <v>4567</v>
      </c>
      <c r="C4508" s="195">
        <v>39</v>
      </c>
      <c r="D4508" s="195" t="s">
        <v>1803</v>
      </c>
      <c r="F4508" s="189">
        <v>1</v>
      </c>
      <c r="G4508" s="197" t="s">
        <v>1888</v>
      </c>
      <c r="H4508" s="195">
        <v>1</v>
      </c>
      <c r="I4508" s="200">
        <v>11000</v>
      </c>
      <c r="J4508" s="191">
        <v>41303</v>
      </c>
      <c r="K4508" s="195" t="s">
        <v>27</v>
      </c>
    </row>
    <row r="4509" spans="1:12">
      <c r="A4509" s="186" t="str">
        <f>B4509&amp;"_"&amp;COUNTIF($B$2:B4509,B4509)</f>
        <v>4568_1</v>
      </c>
      <c r="B4509" s="195">
        <v>4568</v>
      </c>
      <c r="E4509" s="187" t="s">
        <v>39</v>
      </c>
      <c r="F4509" s="189">
        <v>2</v>
      </c>
      <c r="G4509" s="190" t="s">
        <v>939</v>
      </c>
    </row>
    <row r="4510" spans="1:12">
      <c r="A4510" s="186" t="str">
        <f>B4510&amp;"_"&amp;COUNTIF($B$2:B4510,B4510)</f>
        <v>4568_2</v>
      </c>
      <c r="B4510" s="195">
        <v>4568</v>
      </c>
      <c r="C4510" s="195">
        <v>1</v>
      </c>
      <c r="D4510" s="195">
        <v>540044654</v>
      </c>
      <c r="E4510" s="187" t="s">
        <v>41</v>
      </c>
      <c r="F4510" s="189">
        <v>2</v>
      </c>
      <c r="G4510" s="190" t="s">
        <v>940</v>
      </c>
      <c r="H4510" s="195">
        <v>1</v>
      </c>
      <c r="J4510" s="191">
        <v>41303</v>
      </c>
      <c r="K4510" s="195" t="s">
        <v>27</v>
      </c>
    </row>
    <row r="4511" spans="1:12">
      <c r="A4511" s="186" t="str">
        <f>B4511&amp;"_"&amp;COUNTIF($B$2:B4511,B4511)</f>
        <v>4569_1</v>
      </c>
      <c r="B4511" s="195">
        <v>4569</v>
      </c>
      <c r="C4511" s="195">
        <v>1</v>
      </c>
      <c r="D4511" s="195" t="s">
        <v>1813</v>
      </c>
      <c r="E4511" s="187" t="s">
        <v>62</v>
      </c>
      <c r="F4511" s="189">
        <v>328</v>
      </c>
      <c r="G4511" s="190" t="s">
        <v>63</v>
      </c>
      <c r="H4511" s="195">
        <v>2</v>
      </c>
      <c r="J4511" s="191">
        <v>41303</v>
      </c>
      <c r="K4511" s="195" t="s">
        <v>27</v>
      </c>
    </row>
    <row r="4512" spans="1:12">
      <c r="A4512" s="186" t="str">
        <f>B4512&amp;"_"&amp;COUNTIF($B$2:B4512,B4512)</f>
        <v>4570_1</v>
      </c>
      <c r="B4512" s="195">
        <v>4570</v>
      </c>
      <c r="C4512" s="195">
        <v>1</v>
      </c>
      <c r="D4512" s="195" t="s">
        <v>1889</v>
      </c>
      <c r="E4512" s="195" t="s">
        <v>67</v>
      </c>
      <c r="F4512" s="189">
        <v>50</v>
      </c>
      <c r="G4512" s="197" t="s">
        <v>1890</v>
      </c>
      <c r="H4512" s="195">
        <v>1</v>
      </c>
      <c r="J4512" s="191">
        <v>41303</v>
      </c>
      <c r="K4512" s="195" t="s">
        <v>27</v>
      </c>
    </row>
    <row r="4513" spans="1:12">
      <c r="A4513" s="186" t="str">
        <f>B4513&amp;"_"&amp;COUNTIF($B$2:B4513,B4513)</f>
        <v>4571_1</v>
      </c>
      <c r="B4513" s="195">
        <v>4571</v>
      </c>
      <c r="E4513" s="195">
        <v>32999</v>
      </c>
      <c r="F4513" s="189">
        <v>20</v>
      </c>
      <c r="G4513" s="197" t="s">
        <v>579</v>
      </c>
    </row>
    <row r="4514" spans="1:12">
      <c r="A4514" s="186" t="str">
        <f>B4514&amp;"_"&amp;COUNTIF($B$2:B4514,B4514)</f>
        <v>4571_2</v>
      </c>
      <c r="B4514" s="195">
        <v>4571</v>
      </c>
      <c r="C4514" s="195">
        <v>4</v>
      </c>
      <c r="D4514" s="195">
        <v>4500228546</v>
      </c>
      <c r="E4514" s="195">
        <v>33990</v>
      </c>
      <c r="F4514" s="189">
        <v>20</v>
      </c>
      <c r="G4514" s="197" t="s">
        <v>580</v>
      </c>
      <c r="H4514" s="195">
        <v>10</v>
      </c>
      <c r="I4514" s="195">
        <v>30000</v>
      </c>
      <c r="J4514" s="191">
        <v>41303</v>
      </c>
      <c r="K4514" s="195" t="s">
        <v>1607</v>
      </c>
      <c r="L4514" s="195" t="s">
        <v>74</v>
      </c>
    </row>
    <row r="4515" spans="1:12">
      <c r="A4515" s="186" t="str">
        <f>B4515&amp;"_"&amp;COUNTIF($B$2:B4515,B4515)</f>
        <v>4572_1</v>
      </c>
      <c r="B4515" s="195">
        <v>4572</v>
      </c>
      <c r="C4515" s="195">
        <v>2</v>
      </c>
      <c r="D4515" s="195">
        <v>340105784</v>
      </c>
      <c r="E4515" s="195" t="s">
        <v>1744</v>
      </c>
      <c r="F4515" s="189">
        <v>4</v>
      </c>
      <c r="G4515" s="197" t="s">
        <v>1877</v>
      </c>
      <c r="H4515" s="195">
        <v>1</v>
      </c>
      <c r="I4515" s="195">
        <v>2860</v>
      </c>
      <c r="J4515" s="191">
        <v>41304</v>
      </c>
      <c r="K4515" s="195" t="s">
        <v>1853</v>
      </c>
      <c r="L4515" s="195" t="s">
        <v>74</v>
      </c>
    </row>
    <row r="4516" spans="1:12">
      <c r="A4516" s="186" t="str">
        <f>B4516&amp;"_"&amp;COUNTIF($B$2:B4516,B4516)</f>
        <v>4573_1</v>
      </c>
      <c r="B4516" s="195">
        <v>4573</v>
      </c>
      <c r="E4516" s="195" t="s">
        <v>1744</v>
      </c>
      <c r="F4516" s="189">
        <v>4</v>
      </c>
      <c r="G4516" s="197" t="s">
        <v>1891</v>
      </c>
    </row>
    <row r="4517" spans="1:12">
      <c r="A4517" s="186" t="str">
        <f>B4517&amp;"_"&amp;COUNTIF($B$2:B4517,B4517)</f>
        <v>4573_2</v>
      </c>
      <c r="B4517" s="195">
        <v>4573</v>
      </c>
      <c r="E4517" s="195" t="s">
        <v>1744</v>
      </c>
      <c r="F4517" s="189">
        <v>2</v>
      </c>
      <c r="G4517" s="197" t="s">
        <v>1892</v>
      </c>
    </row>
    <row r="4518" spans="1:12">
      <c r="A4518" s="186" t="str">
        <f>B4518&amp;"_"&amp;COUNTIF($B$2:B4518,B4518)</f>
        <v>4573_3</v>
      </c>
      <c r="B4518" s="195">
        <v>4573</v>
      </c>
      <c r="E4518" s="195" t="s">
        <v>1744</v>
      </c>
      <c r="F4518" s="189">
        <v>2</v>
      </c>
      <c r="G4518" s="197" t="s">
        <v>1893</v>
      </c>
    </row>
    <row r="4519" spans="1:12">
      <c r="A4519" s="186" t="str">
        <f>B4519&amp;"_"&amp;COUNTIF($B$2:B4519,B4519)</f>
        <v>4573_4</v>
      </c>
      <c r="B4519" s="195">
        <v>4573</v>
      </c>
      <c r="E4519" s="195" t="s">
        <v>1744</v>
      </c>
      <c r="F4519" s="189">
        <v>3</v>
      </c>
      <c r="G4519" s="197" t="s">
        <v>1894</v>
      </c>
    </row>
    <row r="4520" spans="1:12">
      <c r="A4520" s="186" t="str">
        <f>B4520&amp;"_"&amp;COUNTIF($B$2:B4520,B4520)</f>
        <v>4573_5</v>
      </c>
      <c r="B4520" s="195">
        <v>4573</v>
      </c>
      <c r="E4520" s="195" t="s">
        <v>1744</v>
      </c>
      <c r="F4520" s="189">
        <v>1</v>
      </c>
      <c r="G4520" s="197" t="s">
        <v>1895</v>
      </c>
    </row>
    <row r="4521" spans="1:12">
      <c r="A4521" s="186" t="str">
        <f>B4521&amp;"_"&amp;COUNTIF($B$2:B4521,B4521)</f>
        <v>4573_6</v>
      </c>
      <c r="B4521" s="195">
        <v>4573</v>
      </c>
      <c r="C4521" s="195">
        <v>61</v>
      </c>
      <c r="D4521" s="195" t="s">
        <v>1896</v>
      </c>
      <c r="E4521" s="195" t="s">
        <v>1744</v>
      </c>
      <c r="F4521" s="189">
        <v>1</v>
      </c>
      <c r="G4521" s="197" t="s">
        <v>1897</v>
      </c>
      <c r="H4521" s="195">
        <v>11</v>
      </c>
      <c r="I4521" s="195">
        <v>25700</v>
      </c>
      <c r="J4521" s="191">
        <v>41304</v>
      </c>
      <c r="K4521" s="195" t="s">
        <v>27</v>
      </c>
    </row>
    <row r="4522" spans="1:12">
      <c r="A4522" s="186" t="str">
        <f>B4522&amp;"_"&amp;COUNTIF($B$2:B4522,B4522)</f>
        <v>4574_1</v>
      </c>
      <c r="B4522" s="195">
        <v>4574</v>
      </c>
      <c r="C4522" s="195">
        <v>39</v>
      </c>
      <c r="D4522" s="195" t="s">
        <v>1803</v>
      </c>
      <c r="F4522" s="189">
        <v>1</v>
      </c>
      <c r="G4522" s="197" t="s">
        <v>1898</v>
      </c>
      <c r="H4522" s="195">
        <v>1</v>
      </c>
      <c r="I4522" s="200">
        <v>11000</v>
      </c>
      <c r="J4522" s="191">
        <v>41304</v>
      </c>
      <c r="K4522" s="195" t="s">
        <v>27</v>
      </c>
    </row>
    <row r="4523" spans="1:12">
      <c r="A4523" s="186" t="str">
        <f>B4523&amp;"_"&amp;COUNTIF($B$2:B4523,B4523)</f>
        <v>4575_1</v>
      </c>
      <c r="B4523" s="195">
        <v>4575</v>
      </c>
      <c r="F4523" s="189">
        <v>12</v>
      </c>
      <c r="G4523" s="197" t="s">
        <v>359</v>
      </c>
      <c r="I4523" s="200"/>
    </row>
    <row r="4524" spans="1:12">
      <c r="A4524" s="186" t="str">
        <f>B4524&amp;"_"&amp;COUNTIF($B$2:B4524,B4524)</f>
        <v>4575_2</v>
      </c>
      <c r="B4524" s="195">
        <v>4575</v>
      </c>
      <c r="C4524" s="195">
        <v>7</v>
      </c>
      <c r="F4524" s="189">
        <v>0</v>
      </c>
      <c r="G4524" s="197" t="s">
        <v>358</v>
      </c>
      <c r="H4524" s="195">
        <v>1</v>
      </c>
      <c r="I4524" s="200"/>
      <c r="J4524" s="191">
        <v>41304</v>
      </c>
      <c r="K4524" s="195" t="s">
        <v>33</v>
      </c>
    </row>
    <row r="4525" spans="1:12">
      <c r="A4525" s="186" t="str">
        <f>B4525&amp;"_"&amp;COUNTIF($B$2:B4525,B4525)</f>
        <v>4576_1</v>
      </c>
      <c r="B4525" s="195">
        <v>4576</v>
      </c>
      <c r="C4525" s="195">
        <v>39</v>
      </c>
      <c r="D4525" s="195" t="s">
        <v>1803</v>
      </c>
      <c r="F4525" s="189">
        <v>1</v>
      </c>
      <c r="G4525" s="197" t="s">
        <v>1828</v>
      </c>
      <c r="H4525" s="195">
        <v>1</v>
      </c>
      <c r="I4525" s="200">
        <v>11000</v>
      </c>
      <c r="J4525" s="191">
        <v>41305</v>
      </c>
      <c r="K4525" s="195" t="s">
        <v>27</v>
      </c>
    </row>
    <row r="4526" spans="1:12">
      <c r="A4526" s="186" t="str">
        <f>B4526&amp;"_"&amp;COUNTIF($B$2:B4526,B4526)</f>
        <v>4577_1</v>
      </c>
      <c r="B4526" s="195">
        <v>4577</v>
      </c>
      <c r="C4526" s="195">
        <v>3</v>
      </c>
      <c r="D4526" s="195" t="s">
        <v>1899</v>
      </c>
      <c r="E4526" s="195" t="s">
        <v>71</v>
      </c>
      <c r="F4526" s="189">
        <v>300</v>
      </c>
      <c r="G4526" s="197" t="s">
        <v>72</v>
      </c>
      <c r="H4526" s="195">
        <v>1</v>
      </c>
      <c r="I4526" s="195">
        <v>2400</v>
      </c>
      <c r="J4526" s="191">
        <v>41309</v>
      </c>
      <c r="K4526" s="195" t="s">
        <v>33</v>
      </c>
      <c r="L4526" s="195" t="s">
        <v>74</v>
      </c>
    </row>
    <row r="4527" spans="1:12">
      <c r="A4527" s="186" t="str">
        <f>B4527&amp;"_"&amp;COUNTIF($B$2:B4527,B4527)</f>
        <v>4578_1</v>
      </c>
      <c r="B4527" s="195">
        <v>4578</v>
      </c>
      <c r="C4527" s="195">
        <v>39</v>
      </c>
      <c r="D4527" s="195" t="s">
        <v>1900</v>
      </c>
      <c r="F4527" s="189">
        <v>1</v>
      </c>
      <c r="G4527" s="197" t="s">
        <v>1901</v>
      </c>
      <c r="H4527" s="195">
        <v>1</v>
      </c>
      <c r="J4527" s="191">
        <v>41305</v>
      </c>
      <c r="K4527" s="195" t="s">
        <v>27</v>
      </c>
    </row>
    <row r="4528" spans="1:12">
      <c r="A4528" s="186" t="str">
        <f>B4528&amp;"_"&amp;COUNTIF($B$2:B4528,B4528)</f>
        <v>4579_1</v>
      </c>
      <c r="B4528" s="195">
        <v>4579</v>
      </c>
      <c r="F4528" s="189">
        <v>0</v>
      </c>
      <c r="G4528" s="197" t="s">
        <v>866</v>
      </c>
    </row>
    <row r="4529" spans="1:12">
      <c r="A4529" s="186" t="str">
        <f>B4529&amp;"_"&amp;COUNTIF($B$2:B4529,B4529)</f>
        <v>4579_2</v>
      </c>
      <c r="B4529" s="195">
        <v>4579</v>
      </c>
      <c r="C4529" s="195">
        <v>26</v>
      </c>
      <c r="D4529" s="195" t="s">
        <v>863</v>
      </c>
      <c r="F4529" s="189">
        <v>35</v>
      </c>
      <c r="G4529" s="197" t="s">
        <v>867</v>
      </c>
      <c r="J4529" s="191">
        <v>41305</v>
      </c>
      <c r="K4529" s="195" t="s">
        <v>27</v>
      </c>
    </row>
    <row r="4530" spans="1:12">
      <c r="A4530" s="186" t="str">
        <f>B4530&amp;"_"&amp;COUNTIF($B$2:B4530,B4530)</f>
        <v>4580_1</v>
      </c>
      <c r="B4530" s="195">
        <v>4580</v>
      </c>
      <c r="F4530" s="189">
        <v>1</v>
      </c>
      <c r="G4530" s="197" t="s">
        <v>1902</v>
      </c>
    </row>
    <row r="4531" spans="1:12">
      <c r="A4531" s="186" t="str">
        <f>B4531&amp;"_"&amp;COUNTIF($B$2:B4531,B4531)</f>
        <v>4580_2</v>
      </c>
      <c r="B4531" s="195">
        <v>4580</v>
      </c>
      <c r="F4531" s="189">
        <v>1</v>
      </c>
      <c r="G4531" s="197" t="s">
        <v>1903</v>
      </c>
    </row>
    <row r="4532" spans="1:12">
      <c r="A4532" s="186" t="str">
        <f>B4532&amp;"_"&amp;COUNTIF($B$2:B4532,B4532)</f>
        <v>4580_3</v>
      </c>
      <c r="B4532" s="195">
        <v>4580</v>
      </c>
      <c r="F4532" s="189">
        <v>1</v>
      </c>
      <c r="G4532" s="197" t="s">
        <v>1904</v>
      </c>
    </row>
    <row r="4533" spans="1:12">
      <c r="A4533" s="186" t="str">
        <f>B4533&amp;"_"&amp;COUNTIF($B$2:B4533,B4533)</f>
        <v>4580_4</v>
      </c>
      <c r="B4533" s="195">
        <v>4580</v>
      </c>
      <c r="C4533" s="195">
        <v>26</v>
      </c>
      <c r="D4533" s="195">
        <v>18159</v>
      </c>
      <c r="F4533" s="189">
        <v>1</v>
      </c>
      <c r="G4533" s="197" t="s">
        <v>1905</v>
      </c>
      <c r="J4533" s="191">
        <v>41305</v>
      </c>
      <c r="K4533" s="195" t="s">
        <v>27</v>
      </c>
    </row>
    <row r="4534" spans="1:12">
      <c r="A4534" s="186" t="str">
        <f>B4534&amp;"_"&amp;COUNTIF($B$2:B4534,B4534)</f>
        <v>4581_1</v>
      </c>
      <c r="B4534" s="195">
        <v>4581</v>
      </c>
      <c r="E4534" s="187" t="s">
        <v>39</v>
      </c>
      <c r="F4534" s="189">
        <v>2</v>
      </c>
      <c r="G4534" s="190" t="s">
        <v>939</v>
      </c>
    </row>
    <row r="4535" spans="1:12">
      <c r="A4535" s="186" t="str">
        <f>B4535&amp;"_"&amp;COUNTIF($B$2:B4535,B4535)</f>
        <v>4581_2</v>
      </c>
      <c r="B4535" s="195">
        <v>4581</v>
      </c>
      <c r="C4535" s="195">
        <v>1</v>
      </c>
      <c r="D4535" s="195">
        <v>540050805</v>
      </c>
      <c r="E4535" s="187" t="s">
        <v>41</v>
      </c>
      <c r="F4535" s="189">
        <v>2</v>
      </c>
      <c r="G4535" s="190" t="s">
        <v>940</v>
      </c>
      <c r="H4535" s="195">
        <v>1</v>
      </c>
      <c r="J4535" s="191">
        <v>41310</v>
      </c>
      <c r="K4535" s="195" t="s">
        <v>27</v>
      </c>
    </row>
    <row r="4536" spans="1:12">
      <c r="A4536" s="186" t="str">
        <f>B4536&amp;"_"&amp;COUNTIF($B$2:B4536,B4536)</f>
        <v>4582_1</v>
      </c>
      <c r="B4536" s="195">
        <v>4582</v>
      </c>
      <c r="F4536" s="189">
        <v>12</v>
      </c>
      <c r="G4536" s="197" t="s">
        <v>359</v>
      </c>
      <c r="I4536" s="200"/>
    </row>
    <row r="4537" spans="1:12">
      <c r="A4537" s="186" t="str">
        <f>B4537&amp;"_"&amp;COUNTIF($B$2:B4537,B4537)</f>
        <v>4582_2</v>
      </c>
      <c r="B4537" s="195">
        <v>4582</v>
      </c>
      <c r="C4537" s="195">
        <v>7</v>
      </c>
      <c r="F4537" s="189">
        <v>0</v>
      </c>
      <c r="G4537" s="197" t="s">
        <v>358</v>
      </c>
      <c r="H4537" s="195">
        <v>1</v>
      </c>
      <c r="I4537" s="200"/>
      <c r="J4537" s="191">
        <v>41310</v>
      </c>
      <c r="K4537" s="195" t="s">
        <v>33</v>
      </c>
    </row>
    <row r="4538" spans="1:12">
      <c r="A4538" s="186" t="str">
        <f>B4538&amp;"_"&amp;COUNTIF($B$2:B4538,B4538)</f>
        <v>4583_1</v>
      </c>
      <c r="B4538" s="195">
        <v>4583</v>
      </c>
      <c r="E4538" s="187" t="s">
        <v>39</v>
      </c>
      <c r="F4538" s="189">
        <v>2</v>
      </c>
      <c r="G4538" s="190" t="s">
        <v>939</v>
      </c>
    </row>
    <row r="4539" spans="1:12">
      <c r="A4539" s="186" t="str">
        <f>B4539&amp;"_"&amp;COUNTIF($B$2:B4539,B4539)</f>
        <v>4583_2</v>
      </c>
      <c r="B4539" s="195">
        <v>4583</v>
      </c>
      <c r="C4539" s="195">
        <v>1</v>
      </c>
      <c r="D4539" s="195">
        <v>540050805</v>
      </c>
      <c r="E4539" s="187" t="s">
        <v>41</v>
      </c>
      <c r="F4539" s="189">
        <v>2</v>
      </c>
      <c r="G4539" s="190" t="s">
        <v>940</v>
      </c>
      <c r="H4539" s="195">
        <v>1</v>
      </c>
      <c r="J4539" s="191">
        <v>41310</v>
      </c>
      <c r="K4539" s="195" t="s">
        <v>27</v>
      </c>
    </row>
    <row r="4540" spans="1:12">
      <c r="A4540" s="186" t="str">
        <f>B4540&amp;"_"&amp;COUNTIF($B$2:B4540,B4540)</f>
        <v>4584_1</v>
      </c>
      <c r="B4540" s="195">
        <v>4584</v>
      </c>
      <c r="E4540" s="187" t="s">
        <v>39</v>
      </c>
      <c r="F4540" s="189">
        <v>2</v>
      </c>
      <c r="G4540" s="190" t="s">
        <v>939</v>
      </c>
    </row>
    <row r="4541" spans="1:12">
      <c r="A4541" s="186" t="str">
        <f>B4541&amp;"_"&amp;COUNTIF($B$2:B4541,B4541)</f>
        <v>4584_2</v>
      </c>
      <c r="B4541" s="195">
        <v>4584</v>
      </c>
      <c r="C4541" s="195">
        <v>1</v>
      </c>
      <c r="D4541" s="195">
        <v>540050805</v>
      </c>
      <c r="E4541" s="187" t="s">
        <v>41</v>
      </c>
      <c r="F4541" s="189">
        <v>2</v>
      </c>
      <c r="G4541" s="190" t="s">
        <v>940</v>
      </c>
      <c r="H4541" s="195">
        <v>1</v>
      </c>
      <c r="J4541" s="191">
        <v>41311</v>
      </c>
      <c r="K4541" s="195" t="s">
        <v>27</v>
      </c>
    </row>
    <row r="4542" spans="1:12">
      <c r="A4542" s="186" t="str">
        <f>B4542&amp;"_"&amp;COUNTIF($B$2:B4542,B4542)</f>
        <v>4585_1</v>
      </c>
      <c r="B4542" s="195">
        <v>4585</v>
      </c>
      <c r="C4542" s="195">
        <v>1</v>
      </c>
      <c r="D4542" s="195" t="s">
        <v>1661</v>
      </c>
      <c r="F4542" s="189">
        <v>2</v>
      </c>
      <c r="G4542" s="197" t="s">
        <v>59</v>
      </c>
      <c r="H4542" s="195">
        <v>2</v>
      </c>
      <c r="J4542" s="191">
        <v>41311</v>
      </c>
      <c r="K4542" s="195" t="s">
        <v>27</v>
      </c>
    </row>
    <row r="4543" spans="1:12">
      <c r="A4543" s="186" t="str">
        <f>B4543&amp;"_"&amp;COUNTIF($B$2:B4543,B4543)</f>
        <v>4586_1</v>
      </c>
      <c r="B4543" s="195">
        <v>4586</v>
      </c>
      <c r="C4543" s="195">
        <v>32</v>
      </c>
      <c r="D4543" s="195" t="s">
        <v>1906</v>
      </c>
      <c r="F4543" s="189">
        <v>2</v>
      </c>
      <c r="G4543" s="197" t="s">
        <v>1907</v>
      </c>
      <c r="H4543" s="195">
        <v>1</v>
      </c>
      <c r="J4543" s="191">
        <v>41311</v>
      </c>
      <c r="K4543" s="195" t="s">
        <v>27</v>
      </c>
    </row>
    <row r="4544" spans="1:12">
      <c r="A4544" s="186" t="str">
        <f>B4544&amp;"_"&amp;COUNTIF($B$2:B4544,B4544)</f>
        <v>4587_1</v>
      </c>
      <c r="B4544" s="195">
        <v>4587</v>
      </c>
      <c r="C4544" s="195">
        <v>2</v>
      </c>
      <c r="D4544" s="195">
        <v>340105784</v>
      </c>
      <c r="E4544" s="195" t="s">
        <v>1744</v>
      </c>
      <c r="F4544" s="189">
        <v>4</v>
      </c>
      <c r="G4544" s="197" t="s">
        <v>1877</v>
      </c>
      <c r="H4544" s="195">
        <v>1</v>
      </c>
      <c r="I4544" s="195">
        <v>2860</v>
      </c>
      <c r="J4544" s="191">
        <v>41312</v>
      </c>
      <c r="K4544" s="195" t="s">
        <v>1853</v>
      </c>
      <c r="L4544" s="195" t="s">
        <v>74</v>
      </c>
    </row>
    <row r="4545" spans="1:11">
      <c r="A4545" s="186" t="str">
        <f>B4545&amp;"_"&amp;COUNTIF($B$2:B4545,B4545)</f>
        <v>4588_1</v>
      </c>
      <c r="B4545" s="195">
        <v>4588</v>
      </c>
      <c r="E4545" s="187" t="s">
        <v>39</v>
      </c>
      <c r="F4545" s="189">
        <v>4</v>
      </c>
      <c r="G4545" s="190" t="s">
        <v>939</v>
      </c>
    </row>
    <row r="4546" spans="1:11">
      <c r="A4546" s="186" t="str">
        <f>B4546&amp;"_"&amp;COUNTIF($B$2:B4546,B4546)</f>
        <v>4588_2</v>
      </c>
      <c r="B4546" s="195">
        <v>4588</v>
      </c>
      <c r="C4546" s="195">
        <v>1</v>
      </c>
      <c r="D4546" s="195">
        <v>540050805</v>
      </c>
      <c r="E4546" s="187" t="s">
        <v>41</v>
      </c>
      <c r="F4546" s="189">
        <v>4</v>
      </c>
      <c r="G4546" s="190" t="s">
        <v>940</v>
      </c>
      <c r="H4546" s="195">
        <v>2</v>
      </c>
      <c r="J4546" s="191">
        <v>41312</v>
      </c>
      <c r="K4546" s="195" t="s">
        <v>27</v>
      </c>
    </row>
    <row r="4547" spans="1:11">
      <c r="A4547" s="186" t="str">
        <f>B4547&amp;"_"&amp;COUNTIF($B$2:B4547,B4547)</f>
        <v>4589_1</v>
      </c>
      <c r="B4547" s="195">
        <v>4589</v>
      </c>
      <c r="F4547" s="189">
        <v>1</v>
      </c>
      <c r="G4547" s="197" t="s">
        <v>824</v>
      </c>
    </row>
    <row r="4548" spans="1:11">
      <c r="A4548" s="186" t="str">
        <f>B4548&amp;"_"&amp;COUNTIF($B$2:B4548,B4548)</f>
        <v>4589_2</v>
      </c>
      <c r="B4548" s="195">
        <v>4589</v>
      </c>
      <c r="F4548" s="189">
        <v>1</v>
      </c>
      <c r="G4548" s="197" t="s">
        <v>825</v>
      </c>
    </row>
    <row r="4549" spans="1:11">
      <c r="A4549" s="186" t="str">
        <f>B4549&amp;"_"&amp;COUNTIF($B$2:B4549,B4549)</f>
        <v>4589_3</v>
      </c>
      <c r="B4549" s="195">
        <v>4589</v>
      </c>
      <c r="F4549" s="189">
        <v>1</v>
      </c>
      <c r="G4549" s="197" t="s">
        <v>826</v>
      </c>
    </row>
    <row r="4550" spans="1:11">
      <c r="A4550" s="186" t="str">
        <f>B4550&amp;"_"&amp;COUNTIF($B$2:B4550,B4550)</f>
        <v>4589_4</v>
      </c>
      <c r="B4550" s="195">
        <v>4589</v>
      </c>
      <c r="F4550" s="189">
        <v>4</v>
      </c>
      <c r="G4550" s="197" t="s">
        <v>827</v>
      </c>
    </row>
    <row r="4551" spans="1:11">
      <c r="A4551" s="186" t="str">
        <f>B4551&amp;"_"&amp;COUNTIF($B$2:B4551,B4551)</f>
        <v>4589_5</v>
      </c>
      <c r="B4551" s="195">
        <v>4589</v>
      </c>
      <c r="C4551" s="195">
        <v>18</v>
      </c>
      <c r="D4551" s="195" t="s">
        <v>1908</v>
      </c>
      <c r="F4551" s="189">
        <v>1</v>
      </c>
      <c r="G4551" s="197" t="s">
        <v>828</v>
      </c>
      <c r="J4551" s="191">
        <v>41313</v>
      </c>
      <c r="K4551" s="195" t="s">
        <v>27</v>
      </c>
    </row>
    <row r="4552" spans="1:11">
      <c r="A4552" s="186" t="str">
        <f>B4552&amp;"_"&amp;COUNTIF($B$2:B4552,B4552)</f>
        <v>4590_1</v>
      </c>
      <c r="B4552" s="195">
        <v>4590</v>
      </c>
      <c r="F4552" s="189">
        <v>20</v>
      </c>
      <c r="G4552" s="197" t="s">
        <v>854</v>
      </c>
    </row>
    <row r="4553" spans="1:11">
      <c r="A4553" s="186" t="str">
        <f>B4553&amp;"_"&amp;COUNTIF($B$2:B4553,B4553)</f>
        <v>4590_2</v>
      </c>
      <c r="B4553" s="195">
        <v>4590</v>
      </c>
      <c r="F4553" s="189">
        <v>26</v>
      </c>
      <c r="G4553" s="197" t="s">
        <v>855</v>
      </c>
    </row>
    <row r="4554" spans="1:11">
      <c r="A4554" s="186" t="str">
        <f>B4554&amp;"_"&amp;COUNTIF($B$2:B4554,B4554)</f>
        <v>4590_3</v>
      </c>
      <c r="B4554" s="195">
        <v>4590</v>
      </c>
      <c r="F4554" s="189">
        <v>7</v>
      </c>
      <c r="G4554" s="197" t="s">
        <v>995</v>
      </c>
    </row>
    <row r="4555" spans="1:11">
      <c r="A4555" s="186" t="str">
        <f>B4555&amp;"_"&amp;COUNTIF($B$2:B4555,B4555)</f>
        <v>4590_4</v>
      </c>
      <c r="B4555" s="195">
        <v>4590</v>
      </c>
      <c r="F4555" s="189">
        <v>200</v>
      </c>
      <c r="G4555" s="197" t="s">
        <v>856</v>
      </c>
    </row>
    <row r="4556" spans="1:11">
      <c r="A4556" s="186" t="str">
        <f>B4556&amp;"_"&amp;COUNTIF($B$2:B4556,B4556)</f>
        <v>4590_5</v>
      </c>
      <c r="B4556" s="195">
        <v>4590</v>
      </c>
      <c r="F4556" s="189">
        <v>216</v>
      </c>
      <c r="G4556" s="197" t="s">
        <v>829</v>
      </c>
    </row>
    <row r="4557" spans="1:11">
      <c r="A4557" s="186" t="str">
        <f>B4557&amp;"_"&amp;COUNTIF($B$2:B4557,B4557)</f>
        <v>4590_6</v>
      </c>
      <c r="B4557" s="195">
        <v>4590</v>
      </c>
      <c r="F4557" s="189">
        <v>22</v>
      </c>
      <c r="G4557" s="197" t="s">
        <v>830</v>
      </c>
    </row>
    <row r="4558" spans="1:11">
      <c r="A4558" s="186" t="str">
        <f>B4558&amp;"_"&amp;COUNTIF($B$2:B4558,B4558)</f>
        <v>4590_7</v>
      </c>
      <c r="B4558" s="195">
        <v>4590</v>
      </c>
      <c r="F4558" s="189">
        <v>60</v>
      </c>
      <c r="G4558" s="197" t="s">
        <v>831</v>
      </c>
    </row>
    <row r="4559" spans="1:11">
      <c r="A4559" s="186" t="str">
        <f>B4559&amp;"_"&amp;COUNTIF($B$2:B4559,B4559)</f>
        <v>4590_8</v>
      </c>
      <c r="B4559" s="195">
        <v>4590</v>
      </c>
      <c r="F4559" s="189">
        <v>145</v>
      </c>
      <c r="G4559" s="197" t="s">
        <v>832</v>
      </c>
    </row>
    <row r="4560" spans="1:11">
      <c r="A4560" s="186" t="str">
        <f>B4560&amp;"_"&amp;COUNTIF($B$2:B4560,B4560)</f>
        <v>4590_9</v>
      </c>
      <c r="B4560" s="195">
        <v>4590</v>
      </c>
      <c r="F4560" s="189">
        <v>50</v>
      </c>
      <c r="G4560" s="197" t="s">
        <v>833</v>
      </c>
    </row>
    <row r="4561" spans="1:11">
      <c r="A4561" s="186" t="str">
        <f>B4561&amp;"_"&amp;COUNTIF($B$2:B4561,B4561)</f>
        <v>4590_10</v>
      </c>
      <c r="B4561" s="195">
        <v>4590</v>
      </c>
      <c r="F4561" s="189">
        <v>10</v>
      </c>
      <c r="G4561" s="197" t="s">
        <v>834</v>
      </c>
    </row>
    <row r="4562" spans="1:11">
      <c r="A4562" s="186" t="str">
        <f>B4562&amp;"_"&amp;COUNTIF($B$2:B4562,B4562)</f>
        <v>4590_11</v>
      </c>
      <c r="B4562" s="195">
        <v>4590</v>
      </c>
      <c r="F4562" s="189">
        <v>80</v>
      </c>
      <c r="G4562" s="197" t="s">
        <v>835</v>
      </c>
    </row>
    <row r="4563" spans="1:11">
      <c r="A4563" s="186" t="str">
        <f>B4563&amp;"_"&amp;COUNTIF($B$2:B4563,B4563)</f>
        <v>4590_12</v>
      </c>
      <c r="B4563" s="195">
        <v>4590</v>
      </c>
      <c r="C4563" s="195">
        <v>18</v>
      </c>
      <c r="D4563" s="195" t="s">
        <v>1908</v>
      </c>
      <c r="F4563" s="189">
        <v>10</v>
      </c>
      <c r="G4563" s="197" t="s">
        <v>837</v>
      </c>
      <c r="J4563" s="191">
        <v>41313</v>
      </c>
      <c r="K4563" s="195" t="s">
        <v>27</v>
      </c>
    </row>
    <row r="4564" spans="1:11">
      <c r="A4564" s="186" t="str">
        <f>B4564&amp;"_"&amp;COUNTIF($B$2:B4564,B4564)</f>
        <v>4591_1</v>
      </c>
      <c r="B4564" s="195">
        <v>4591</v>
      </c>
      <c r="E4564" s="195">
        <v>652870</v>
      </c>
      <c r="F4564" s="189">
        <v>4</v>
      </c>
      <c r="G4564" s="190" t="s">
        <v>939</v>
      </c>
    </row>
    <row r="4565" spans="1:11">
      <c r="A4565" s="186" t="str">
        <f>B4565&amp;"_"&amp;COUNTIF($B$2:B4565,B4565)</f>
        <v>4591_2</v>
      </c>
      <c r="B4565" s="195">
        <v>4591</v>
      </c>
      <c r="C4565" s="195">
        <v>1</v>
      </c>
      <c r="D4565" s="195">
        <v>540050805</v>
      </c>
      <c r="E4565" s="195">
        <v>652869</v>
      </c>
      <c r="F4565" s="189">
        <v>4</v>
      </c>
      <c r="G4565" s="190" t="s">
        <v>940</v>
      </c>
      <c r="H4565" s="195">
        <v>2</v>
      </c>
      <c r="J4565" s="191">
        <v>41316</v>
      </c>
      <c r="K4565" s="195" t="s">
        <v>27</v>
      </c>
    </row>
    <row r="4566" spans="1:11">
      <c r="A4566" s="186" t="str">
        <f>B4566&amp;"_"&amp;COUNTIF($B$2:B4566,B4566)</f>
        <v>4591_3</v>
      </c>
      <c r="B4566" s="195">
        <v>4591</v>
      </c>
      <c r="C4566" s="195">
        <v>1</v>
      </c>
      <c r="D4566" s="195" t="s">
        <v>1661</v>
      </c>
      <c r="F4566" s="189">
        <v>2</v>
      </c>
      <c r="G4566" s="197" t="s">
        <v>59</v>
      </c>
      <c r="H4566" s="195">
        <v>2</v>
      </c>
      <c r="J4566" s="191">
        <v>41317</v>
      </c>
      <c r="K4566" s="195" t="s">
        <v>27</v>
      </c>
    </row>
    <row r="4567" spans="1:11">
      <c r="A4567" s="186" t="str">
        <f>B4567&amp;"_"&amp;COUNTIF($B$2:B4567,B4567)</f>
        <v>4592_1</v>
      </c>
      <c r="B4567" s="195">
        <v>4592</v>
      </c>
      <c r="C4567" s="195">
        <v>1</v>
      </c>
      <c r="D4567" s="195" t="s">
        <v>1889</v>
      </c>
      <c r="E4567" s="195" t="s">
        <v>62</v>
      </c>
      <c r="F4567" s="189">
        <v>328</v>
      </c>
      <c r="G4567" s="197" t="s">
        <v>1909</v>
      </c>
      <c r="H4567" s="195">
        <v>2</v>
      </c>
      <c r="J4567" s="191">
        <v>41317</v>
      </c>
      <c r="K4567" s="195" t="s">
        <v>27</v>
      </c>
    </row>
    <row r="4568" spans="1:11">
      <c r="A4568" s="186" t="str">
        <f>B4568&amp;"_"&amp;COUNTIF($B$2:B4568,B4568)</f>
        <v>4593_1</v>
      </c>
      <c r="B4568" s="195">
        <v>4593</v>
      </c>
      <c r="C4568" s="195">
        <v>1</v>
      </c>
      <c r="D4568" s="195" t="s">
        <v>1788</v>
      </c>
      <c r="E4568" s="195" t="s">
        <v>62</v>
      </c>
      <c r="F4568" s="189">
        <v>164</v>
      </c>
      <c r="G4568" s="197" t="s">
        <v>1909</v>
      </c>
      <c r="H4568" s="195">
        <v>1</v>
      </c>
      <c r="J4568" s="191">
        <v>41317</v>
      </c>
      <c r="K4568" s="195" t="s">
        <v>27</v>
      </c>
    </row>
    <row r="4569" spans="1:11">
      <c r="A4569" s="186" t="str">
        <f>B4569&amp;"_"&amp;COUNTIF($B$2:B4569,B4569)</f>
        <v>4594_1</v>
      </c>
      <c r="B4569" s="195">
        <v>4594</v>
      </c>
      <c r="C4569" s="195">
        <v>1</v>
      </c>
      <c r="D4569" s="195" t="s">
        <v>1910</v>
      </c>
      <c r="E4569" s="195" t="s">
        <v>1746</v>
      </c>
      <c r="F4569" s="189">
        <v>24</v>
      </c>
      <c r="G4569" s="197" t="s">
        <v>1747</v>
      </c>
      <c r="H4569" s="195">
        <v>1</v>
      </c>
      <c r="J4569" s="191">
        <v>41317</v>
      </c>
      <c r="K4569" s="195" t="s">
        <v>27</v>
      </c>
    </row>
    <row r="4570" spans="1:11">
      <c r="A4570" s="186" t="str">
        <f>B4570&amp;"_"&amp;COUNTIF($B$2:B4570,B4570)</f>
        <v>4595_1</v>
      </c>
      <c r="B4570" s="195">
        <v>4595</v>
      </c>
      <c r="C4570" s="195">
        <v>6</v>
      </c>
      <c r="D4570" s="195" t="s">
        <v>1744</v>
      </c>
      <c r="E4570" s="195" t="s">
        <v>1744</v>
      </c>
      <c r="F4570" s="189">
        <v>3</v>
      </c>
      <c r="G4570" s="197" t="s">
        <v>1712</v>
      </c>
      <c r="H4570" s="195">
        <v>3</v>
      </c>
      <c r="J4570" s="191">
        <v>41317</v>
      </c>
      <c r="K4570" s="195" t="s">
        <v>27</v>
      </c>
    </row>
    <row r="4571" spans="1:11">
      <c r="A4571" s="186" t="str">
        <f>B4571&amp;"_"&amp;COUNTIF($B$2:B4571,B4571)</f>
        <v>4596_1</v>
      </c>
      <c r="B4571" s="195">
        <v>4596</v>
      </c>
      <c r="F4571" s="189">
        <v>21</v>
      </c>
      <c r="G4571" s="197" t="s">
        <v>359</v>
      </c>
      <c r="I4571" s="200"/>
    </row>
    <row r="4572" spans="1:11">
      <c r="A4572" s="186" t="str">
        <f>B4572&amp;"_"&amp;COUNTIF($B$2:B4572,B4572)</f>
        <v>4596_2</v>
      </c>
      <c r="B4572" s="195">
        <v>4596</v>
      </c>
      <c r="C4572" s="195">
        <v>7</v>
      </c>
      <c r="F4572" s="189">
        <v>3</v>
      </c>
      <c r="G4572" s="197" t="s">
        <v>358</v>
      </c>
      <c r="H4572" s="195">
        <v>2</v>
      </c>
      <c r="I4572" s="200"/>
      <c r="J4572" s="191">
        <v>41317</v>
      </c>
      <c r="K4572" s="195" t="s">
        <v>33</v>
      </c>
    </row>
    <row r="4573" spans="1:11">
      <c r="A4573" s="186" t="str">
        <f>B4573&amp;"_"&amp;COUNTIF($B$2:B4573,B4573)</f>
        <v>4597_1</v>
      </c>
      <c r="B4573" s="195">
        <v>4597</v>
      </c>
      <c r="E4573" s="187" t="s">
        <v>39</v>
      </c>
      <c r="F4573" s="189">
        <v>8</v>
      </c>
      <c r="G4573" s="190" t="s">
        <v>939</v>
      </c>
    </row>
    <row r="4574" spans="1:11">
      <c r="A4574" s="186" t="str">
        <f>B4574&amp;"_"&amp;COUNTIF($B$2:B4574,B4574)</f>
        <v>4597_2</v>
      </c>
      <c r="B4574" s="195">
        <v>4597</v>
      </c>
      <c r="C4574" s="195">
        <v>1</v>
      </c>
      <c r="D4574" s="195">
        <v>540050805</v>
      </c>
      <c r="E4574" s="187" t="s">
        <v>41</v>
      </c>
      <c r="F4574" s="189">
        <v>8</v>
      </c>
      <c r="G4574" s="190" t="s">
        <v>940</v>
      </c>
      <c r="H4574" s="195">
        <v>4</v>
      </c>
      <c r="J4574" s="191">
        <v>41319</v>
      </c>
      <c r="K4574" s="195" t="s">
        <v>27</v>
      </c>
    </row>
    <row r="4575" spans="1:11">
      <c r="A4575" s="186" t="str">
        <f>B4575&amp;"_"&amp;COUNTIF($B$2:B4575,B4575)</f>
        <v>4598_1</v>
      </c>
      <c r="B4575" s="195">
        <v>4598</v>
      </c>
      <c r="F4575" s="189">
        <v>17</v>
      </c>
      <c r="G4575" s="197" t="s">
        <v>359</v>
      </c>
      <c r="I4575" s="200"/>
    </row>
    <row r="4576" spans="1:11">
      <c r="A4576" s="186" t="str">
        <f>B4576&amp;"_"&amp;COUNTIF($B$2:B4576,B4576)</f>
        <v>4598_2</v>
      </c>
      <c r="B4576" s="195">
        <v>4598</v>
      </c>
      <c r="C4576" s="195">
        <v>7</v>
      </c>
      <c r="F4576" s="189">
        <v>4</v>
      </c>
      <c r="G4576" s="197" t="s">
        <v>358</v>
      </c>
      <c r="H4576" s="195">
        <v>2</v>
      </c>
      <c r="I4576" s="200"/>
      <c r="J4576" s="191">
        <v>41323</v>
      </c>
      <c r="K4576" s="195" t="s">
        <v>33</v>
      </c>
    </row>
    <row r="4577" spans="1:12">
      <c r="A4577" s="186" t="str">
        <f>B4577&amp;"_"&amp;COUNTIF($B$2:B4577,B4577)</f>
        <v>4599_1</v>
      </c>
      <c r="B4577" s="195">
        <v>4599</v>
      </c>
      <c r="C4577" s="195">
        <v>2</v>
      </c>
      <c r="D4577" s="195">
        <v>340105784</v>
      </c>
      <c r="E4577" s="195" t="s">
        <v>1744</v>
      </c>
      <c r="F4577" s="189">
        <v>4</v>
      </c>
      <c r="G4577" s="197" t="s">
        <v>1877</v>
      </c>
      <c r="H4577" s="195">
        <v>1</v>
      </c>
      <c r="I4577" s="195">
        <v>2860</v>
      </c>
      <c r="J4577" s="191">
        <v>41323</v>
      </c>
      <c r="K4577" s="195" t="s">
        <v>1853</v>
      </c>
      <c r="L4577" s="195" t="s">
        <v>74</v>
      </c>
    </row>
    <row r="4578" spans="1:12">
      <c r="A4578" s="186" t="str">
        <f>B4578&amp;"_"&amp;COUNTIF($B$2:B4578,B4578)</f>
        <v>4600_1</v>
      </c>
      <c r="B4578" s="195">
        <v>4600</v>
      </c>
      <c r="E4578" s="195" t="s">
        <v>1600</v>
      </c>
      <c r="F4578" s="189">
        <v>100</v>
      </c>
      <c r="G4578" s="197" t="s">
        <v>1601</v>
      </c>
      <c r="H4578" s="197"/>
      <c r="I4578" s="200"/>
    </row>
    <row r="4579" spans="1:12">
      <c r="A4579" s="186" t="str">
        <f>B4579&amp;"_"&amp;COUNTIF($B$2:B4579,B4579)</f>
        <v>4600_2</v>
      </c>
      <c r="B4579" s="195">
        <v>4600</v>
      </c>
      <c r="C4579" s="195">
        <v>3</v>
      </c>
      <c r="D4579" s="195" t="s">
        <v>1911</v>
      </c>
      <c r="E4579" s="195" t="s">
        <v>71</v>
      </c>
      <c r="F4579" s="189">
        <v>300</v>
      </c>
      <c r="G4579" s="197" t="s">
        <v>72</v>
      </c>
      <c r="H4579" s="195">
        <v>2</v>
      </c>
      <c r="I4579" s="195">
        <v>2550</v>
      </c>
      <c r="J4579" s="191">
        <v>41323</v>
      </c>
      <c r="K4579" s="195" t="s">
        <v>33</v>
      </c>
      <c r="L4579" s="195" t="s">
        <v>74</v>
      </c>
    </row>
    <row r="4580" spans="1:12">
      <c r="A4580" s="186" t="str">
        <f>B4580&amp;"_"&amp;COUNTIF($B$2:B4580,B4580)</f>
        <v>4601_1</v>
      </c>
      <c r="B4580" s="195">
        <v>4601</v>
      </c>
      <c r="C4580" s="195">
        <v>16</v>
      </c>
      <c r="D4580" s="195" t="s">
        <v>1912</v>
      </c>
      <c r="E4580" s="195" t="s">
        <v>1913</v>
      </c>
      <c r="F4580" s="189">
        <v>6</v>
      </c>
      <c r="G4580" s="197" t="s">
        <v>1914</v>
      </c>
      <c r="H4580" s="195">
        <v>1</v>
      </c>
      <c r="I4580" s="195">
        <v>250</v>
      </c>
      <c r="J4580" s="191">
        <v>41323</v>
      </c>
      <c r="K4580" s="195" t="s">
        <v>1206</v>
      </c>
      <c r="L4580" s="195" t="s">
        <v>74</v>
      </c>
    </row>
    <row r="4581" spans="1:12">
      <c r="A4581" s="186" t="str">
        <f>B4581&amp;"_"&amp;COUNTIF($B$2:B4581,B4581)</f>
        <v>4602_1</v>
      </c>
      <c r="B4581" s="195">
        <v>4602</v>
      </c>
      <c r="F4581" s="189">
        <v>40</v>
      </c>
      <c r="G4581" s="197" t="s">
        <v>1915</v>
      </c>
    </row>
    <row r="4582" spans="1:12">
      <c r="A4582" s="186" t="str">
        <f>B4582&amp;"_"&amp;COUNTIF($B$2:B4582,B4582)</f>
        <v>4602_2</v>
      </c>
      <c r="B4582" s="195">
        <v>4602</v>
      </c>
      <c r="F4582" s="189">
        <v>100</v>
      </c>
      <c r="G4582" s="197" t="s">
        <v>1916</v>
      </c>
    </row>
    <row r="4583" spans="1:12">
      <c r="A4583" s="186" t="str">
        <f>B4583&amp;"_"&amp;COUNTIF($B$2:B4583,B4583)</f>
        <v>4602_3</v>
      </c>
      <c r="B4583" s="195">
        <v>4602</v>
      </c>
      <c r="F4583" s="189">
        <v>4</v>
      </c>
      <c r="G4583" s="197" t="s">
        <v>1917</v>
      </c>
    </row>
    <row r="4584" spans="1:12">
      <c r="A4584" s="186" t="str">
        <f>B4584&amp;"_"&amp;COUNTIF($B$2:B4584,B4584)</f>
        <v>4602_4</v>
      </c>
      <c r="B4584" s="195">
        <v>4602</v>
      </c>
      <c r="C4584" s="195">
        <v>62</v>
      </c>
      <c r="D4584" s="195" t="s">
        <v>1918</v>
      </c>
      <c r="F4584" s="189">
        <v>500</v>
      </c>
      <c r="G4584" s="197" t="s">
        <v>1919</v>
      </c>
      <c r="H4584" s="195">
        <v>3</v>
      </c>
      <c r="J4584" s="191">
        <v>41323</v>
      </c>
      <c r="K4584" s="195" t="s">
        <v>27</v>
      </c>
    </row>
    <row r="4585" spans="1:12">
      <c r="A4585" s="186" t="str">
        <f>B4585&amp;"_"&amp;COUNTIF($B$2:B4585,B4585)</f>
        <v>4603_1</v>
      </c>
      <c r="B4585" s="195">
        <v>4603</v>
      </c>
      <c r="E4585" s="195">
        <v>10167848</v>
      </c>
      <c r="F4585" s="189">
        <v>24</v>
      </c>
      <c r="G4585" s="197" t="s">
        <v>1873</v>
      </c>
      <c r="I4585" s="200"/>
    </row>
    <row r="4586" spans="1:12">
      <c r="A4586" s="186" t="str">
        <f>B4586&amp;"_"&amp;COUNTIF($B$2:B4586,B4586)</f>
        <v>4603_2</v>
      </c>
      <c r="B4586" s="195">
        <v>4603</v>
      </c>
      <c r="C4586" s="195">
        <v>59</v>
      </c>
      <c r="D4586" s="195" t="s">
        <v>1920</v>
      </c>
      <c r="E4586" s="195" t="s">
        <v>1744</v>
      </c>
      <c r="F4586" s="189">
        <v>1</v>
      </c>
      <c r="G4586" s="197" t="s">
        <v>7</v>
      </c>
      <c r="H4586" s="195">
        <v>4</v>
      </c>
      <c r="I4586" s="195">
        <v>7350</v>
      </c>
      <c r="J4586" s="191">
        <v>41326</v>
      </c>
      <c r="K4586" s="195" t="s">
        <v>27</v>
      </c>
    </row>
    <row r="4587" spans="1:12">
      <c r="A4587" s="186" t="str">
        <f>B4587&amp;"_"&amp;COUNTIF($B$2:B4587,B4587)</f>
        <v>4604_1</v>
      </c>
      <c r="B4587" s="195">
        <v>4604</v>
      </c>
      <c r="E4587" s="195">
        <v>32999</v>
      </c>
      <c r="F4587" s="189">
        <v>10</v>
      </c>
      <c r="G4587" s="197" t="s">
        <v>579</v>
      </c>
    </row>
    <row r="4588" spans="1:12">
      <c r="A4588" s="186" t="str">
        <f>B4588&amp;"_"&amp;COUNTIF($B$2:B4588,B4588)</f>
        <v>4604_2</v>
      </c>
      <c r="B4588" s="195">
        <v>4604</v>
      </c>
      <c r="C4588" s="195">
        <v>4</v>
      </c>
      <c r="D4588" s="195">
        <v>4500228851</v>
      </c>
      <c r="E4588" s="195">
        <v>33990</v>
      </c>
      <c r="F4588" s="189">
        <v>10</v>
      </c>
      <c r="G4588" s="197" t="s">
        <v>580</v>
      </c>
      <c r="H4588" s="195">
        <v>5</v>
      </c>
      <c r="I4588" s="195">
        <v>15000</v>
      </c>
      <c r="J4588" s="191">
        <v>41326</v>
      </c>
      <c r="K4588" s="195" t="s">
        <v>1607</v>
      </c>
      <c r="L4588" s="195" t="s">
        <v>74</v>
      </c>
    </row>
    <row r="4589" spans="1:12">
      <c r="A4589" s="186" t="str">
        <f>B4589&amp;"_"&amp;COUNTIF($B$2:B4589,B4589)</f>
        <v>4605_1</v>
      </c>
      <c r="B4589" s="195">
        <v>4605</v>
      </c>
      <c r="E4589" s="187" t="s">
        <v>39</v>
      </c>
      <c r="F4589" s="189">
        <v>8</v>
      </c>
      <c r="G4589" s="190" t="s">
        <v>939</v>
      </c>
    </row>
    <row r="4590" spans="1:12">
      <c r="A4590" s="186" t="str">
        <f>B4590&amp;"_"&amp;COUNTIF($B$2:B4590,B4590)</f>
        <v>4605_2</v>
      </c>
      <c r="B4590" s="195">
        <v>4605</v>
      </c>
      <c r="C4590" s="195">
        <v>1</v>
      </c>
      <c r="D4590" s="195">
        <v>540050805</v>
      </c>
      <c r="E4590" s="187" t="s">
        <v>41</v>
      </c>
      <c r="F4590" s="189">
        <v>8</v>
      </c>
      <c r="G4590" s="190" t="s">
        <v>940</v>
      </c>
      <c r="H4590" s="195">
        <v>4</v>
      </c>
      <c r="J4590" s="191">
        <v>41326</v>
      </c>
      <c r="K4590" s="195" t="s">
        <v>27</v>
      </c>
    </row>
    <row r="4591" spans="1:12">
      <c r="A4591" s="186" t="str">
        <f>B4591&amp;"_"&amp;COUNTIF($B$2:B4591,B4591)</f>
        <v>4606_1</v>
      </c>
      <c r="B4591" s="195">
        <v>4606</v>
      </c>
      <c r="C4591" s="195">
        <v>1</v>
      </c>
      <c r="D4591" s="195" t="s">
        <v>1788</v>
      </c>
      <c r="E4591" s="195" t="s">
        <v>62</v>
      </c>
      <c r="F4591" s="189">
        <v>492</v>
      </c>
      <c r="G4591" s="197" t="s">
        <v>1909</v>
      </c>
      <c r="H4591" s="195">
        <v>3</v>
      </c>
      <c r="J4591" s="191">
        <v>41326</v>
      </c>
      <c r="K4591" s="195" t="s">
        <v>27</v>
      </c>
    </row>
    <row r="4592" spans="1:12">
      <c r="A4592" s="186" t="str">
        <f>B4592&amp;"_"&amp;COUNTIF($B$2:B4592,B4592)</f>
        <v>4607_1</v>
      </c>
      <c r="B4592" s="195">
        <v>4607</v>
      </c>
      <c r="C4592" s="195">
        <v>1</v>
      </c>
      <c r="D4592" s="195">
        <v>540048170</v>
      </c>
      <c r="F4592" s="189">
        <v>60</v>
      </c>
      <c r="G4592" s="197" t="s">
        <v>57</v>
      </c>
      <c r="H4592" s="195">
        <v>1</v>
      </c>
      <c r="J4592" s="191">
        <v>41326</v>
      </c>
      <c r="K4592" s="195" t="s">
        <v>27</v>
      </c>
    </row>
    <row r="4593" spans="1:12">
      <c r="A4593" s="186" t="str">
        <f>B4593&amp;"_"&amp;COUNTIF($B$2:B4593,B4593)</f>
        <v>4608_1</v>
      </c>
      <c r="B4593" s="195">
        <v>4608</v>
      </c>
      <c r="C4593" s="195">
        <v>5</v>
      </c>
      <c r="D4593" s="195" t="s">
        <v>1921</v>
      </c>
      <c r="E4593" s="195">
        <v>500032755</v>
      </c>
      <c r="F4593" s="189">
        <v>6</v>
      </c>
      <c r="G4593" s="197" t="s">
        <v>1070</v>
      </c>
      <c r="H4593" s="195">
        <v>2</v>
      </c>
      <c r="I4593" s="200">
        <v>4500</v>
      </c>
      <c r="J4593" s="191" t="s">
        <v>1922</v>
      </c>
      <c r="K4593" s="195" t="s">
        <v>845</v>
      </c>
      <c r="L4593" s="195" t="s">
        <v>74</v>
      </c>
    </row>
    <row r="4594" spans="1:12">
      <c r="A4594" s="186" t="str">
        <f>B4594&amp;"_"&amp;COUNTIF($B$2:B4594,B4594)</f>
        <v>4609_1</v>
      </c>
      <c r="B4594" s="195">
        <v>4609</v>
      </c>
      <c r="F4594" s="189">
        <v>1</v>
      </c>
      <c r="G4594" s="197" t="s">
        <v>824</v>
      </c>
    </row>
    <row r="4595" spans="1:12">
      <c r="A4595" s="186" t="str">
        <f>B4595&amp;"_"&amp;COUNTIF($B$2:B4595,B4595)</f>
        <v>4609_2</v>
      </c>
      <c r="B4595" s="195">
        <v>4609</v>
      </c>
      <c r="F4595" s="189">
        <v>1</v>
      </c>
      <c r="G4595" s="197" t="s">
        <v>825</v>
      </c>
    </row>
    <row r="4596" spans="1:12">
      <c r="A4596" s="186" t="str">
        <f>B4596&amp;"_"&amp;COUNTIF($B$2:B4596,B4596)</f>
        <v>4609_3</v>
      </c>
      <c r="B4596" s="195">
        <v>4609</v>
      </c>
      <c r="F4596" s="189">
        <v>1</v>
      </c>
      <c r="G4596" s="197" t="s">
        <v>826</v>
      </c>
    </row>
    <row r="4597" spans="1:12">
      <c r="A4597" s="186" t="str">
        <f>B4597&amp;"_"&amp;COUNTIF($B$2:B4597,B4597)</f>
        <v>4609_4</v>
      </c>
      <c r="B4597" s="195">
        <v>4609</v>
      </c>
      <c r="F4597" s="189">
        <v>4</v>
      </c>
      <c r="G4597" s="197" t="s">
        <v>827</v>
      </c>
    </row>
    <row r="4598" spans="1:12">
      <c r="A4598" s="186" t="str">
        <f>B4598&amp;"_"&amp;COUNTIF($B$2:B4598,B4598)</f>
        <v>4609_5</v>
      </c>
      <c r="B4598" s="195">
        <v>4609</v>
      </c>
      <c r="C4598" s="195">
        <v>18</v>
      </c>
      <c r="D4598" s="195" t="s">
        <v>1923</v>
      </c>
      <c r="F4598" s="189">
        <v>1</v>
      </c>
      <c r="G4598" s="197" t="s">
        <v>828</v>
      </c>
      <c r="J4598" s="191">
        <v>41323</v>
      </c>
      <c r="K4598" s="195" t="s">
        <v>27</v>
      </c>
    </row>
    <row r="4599" spans="1:12">
      <c r="A4599" s="186" t="str">
        <f>B4599&amp;"_"&amp;COUNTIF($B$2:B4599,B4599)</f>
        <v>4610_1</v>
      </c>
      <c r="B4599" s="195">
        <v>4610</v>
      </c>
      <c r="F4599" s="189">
        <v>20</v>
      </c>
      <c r="G4599" s="197" t="s">
        <v>854</v>
      </c>
    </row>
    <row r="4600" spans="1:12">
      <c r="A4600" s="186" t="str">
        <f>B4600&amp;"_"&amp;COUNTIF($B$2:B4600,B4600)</f>
        <v>4610_2</v>
      </c>
      <c r="B4600" s="195">
        <v>4610</v>
      </c>
      <c r="F4600" s="189">
        <v>26</v>
      </c>
      <c r="G4600" s="197" t="s">
        <v>855</v>
      </c>
    </row>
    <row r="4601" spans="1:12">
      <c r="A4601" s="186" t="str">
        <f>B4601&amp;"_"&amp;COUNTIF($B$2:B4601,B4601)</f>
        <v>4610_3</v>
      </c>
      <c r="B4601" s="195">
        <v>4610</v>
      </c>
      <c r="F4601" s="189">
        <v>7</v>
      </c>
      <c r="G4601" s="197" t="s">
        <v>995</v>
      </c>
    </row>
    <row r="4602" spans="1:12">
      <c r="A4602" s="186" t="str">
        <f>B4602&amp;"_"&amp;COUNTIF($B$2:B4602,B4602)</f>
        <v>4610_4</v>
      </c>
      <c r="B4602" s="195">
        <v>4610</v>
      </c>
      <c r="F4602" s="189">
        <v>200</v>
      </c>
      <c r="G4602" s="197" t="s">
        <v>856</v>
      </c>
    </row>
    <row r="4603" spans="1:12">
      <c r="A4603" s="186" t="str">
        <f>B4603&amp;"_"&amp;COUNTIF($B$2:B4603,B4603)</f>
        <v>4610_5</v>
      </c>
      <c r="B4603" s="195">
        <v>4610</v>
      </c>
      <c r="F4603" s="189">
        <v>216</v>
      </c>
      <c r="G4603" s="197" t="s">
        <v>829</v>
      </c>
    </row>
    <row r="4604" spans="1:12">
      <c r="A4604" s="186" t="str">
        <f>B4604&amp;"_"&amp;COUNTIF($B$2:B4604,B4604)</f>
        <v>4610_6</v>
      </c>
      <c r="B4604" s="195">
        <v>4610</v>
      </c>
      <c r="F4604" s="189">
        <v>22</v>
      </c>
      <c r="G4604" s="197" t="s">
        <v>830</v>
      </c>
    </row>
    <row r="4605" spans="1:12">
      <c r="A4605" s="186" t="str">
        <f>B4605&amp;"_"&amp;COUNTIF($B$2:B4605,B4605)</f>
        <v>4610_7</v>
      </c>
      <c r="B4605" s="195">
        <v>4610</v>
      </c>
      <c r="F4605" s="189">
        <v>60</v>
      </c>
      <c r="G4605" s="197" t="s">
        <v>831</v>
      </c>
    </row>
    <row r="4606" spans="1:12">
      <c r="A4606" s="186" t="str">
        <f>B4606&amp;"_"&amp;COUNTIF($B$2:B4606,B4606)</f>
        <v>4610_8</v>
      </c>
      <c r="B4606" s="195">
        <v>4610</v>
      </c>
      <c r="F4606" s="189">
        <v>145</v>
      </c>
      <c r="G4606" s="197" t="s">
        <v>832</v>
      </c>
    </row>
    <row r="4607" spans="1:12">
      <c r="A4607" s="186" t="str">
        <f>B4607&amp;"_"&amp;COUNTIF($B$2:B4607,B4607)</f>
        <v>4610_9</v>
      </c>
      <c r="B4607" s="195">
        <v>4610</v>
      </c>
      <c r="F4607" s="189">
        <v>50</v>
      </c>
      <c r="G4607" s="197" t="s">
        <v>833</v>
      </c>
    </row>
    <row r="4608" spans="1:12">
      <c r="A4608" s="186" t="str">
        <f>B4608&amp;"_"&amp;COUNTIF($B$2:B4608,B4608)</f>
        <v>4610_10</v>
      </c>
      <c r="B4608" s="195">
        <v>4610</v>
      </c>
      <c r="F4608" s="189">
        <v>10</v>
      </c>
      <c r="G4608" s="197" t="s">
        <v>834</v>
      </c>
    </row>
    <row r="4609" spans="1:12">
      <c r="A4609" s="186" t="str">
        <f>B4609&amp;"_"&amp;COUNTIF($B$2:B4609,B4609)</f>
        <v>4610_11</v>
      </c>
      <c r="B4609" s="195">
        <v>4610</v>
      </c>
      <c r="F4609" s="189">
        <v>80</v>
      </c>
      <c r="G4609" s="197" t="s">
        <v>835</v>
      </c>
    </row>
    <row r="4610" spans="1:12">
      <c r="A4610" s="186" t="str">
        <f>B4610&amp;"_"&amp;COUNTIF($B$2:B4610,B4610)</f>
        <v>4610_12</v>
      </c>
      <c r="B4610" s="195">
        <v>4610</v>
      </c>
      <c r="C4610" s="195">
        <v>18</v>
      </c>
      <c r="D4610" s="195" t="s">
        <v>1923</v>
      </c>
      <c r="F4610" s="189">
        <v>10</v>
      </c>
      <c r="G4610" s="197" t="s">
        <v>837</v>
      </c>
      <c r="J4610" s="191">
        <v>41323</v>
      </c>
      <c r="K4610" s="195" t="s">
        <v>27</v>
      </c>
    </row>
    <row r="4611" spans="1:12">
      <c r="A4611" s="186" t="str">
        <f>B4611&amp;"_"&amp;COUNTIF($B$2:B4611,B4611)</f>
        <v>4611_1</v>
      </c>
      <c r="B4611" s="195">
        <v>4611</v>
      </c>
      <c r="C4611" s="195">
        <v>1</v>
      </c>
      <c r="D4611" s="195" t="s">
        <v>1924</v>
      </c>
      <c r="E4611" s="195" t="s">
        <v>64</v>
      </c>
      <c r="F4611" s="189">
        <v>192</v>
      </c>
      <c r="G4611" s="197" t="s">
        <v>65</v>
      </c>
      <c r="H4611" s="195">
        <v>4</v>
      </c>
      <c r="J4611" s="191">
        <v>41330</v>
      </c>
      <c r="K4611" s="195" t="s">
        <v>27</v>
      </c>
    </row>
    <row r="4612" spans="1:12">
      <c r="A4612" s="186" t="str">
        <f>B4612&amp;"_"&amp;COUNTIF($B$2:B4612,B4612)</f>
        <v>4612_1</v>
      </c>
      <c r="B4612" s="195">
        <v>4612</v>
      </c>
      <c r="C4612" s="195">
        <v>2</v>
      </c>
      <c r="D4612" s="195">
        <v>340104936</v>
      </c>
      <c r="F4612" s="189">
        <v>16</v>
      </c>
      <c r="G4612" s="197" t="s">
        <v>1861</v>
      </c>
      <c r="H4612" s="195">
        <v>5</v>
      </c>
      <c r="J4612" s="191">
        <v>41331</v>
      </c>
      <c r="K4612" s="195" t="s">
        <v>27</v>
      </c>
    </row>
    <row r="4613" spans="1:12">
      <c r="A4613" s="186" t="str">
        <f>B4613&amp;"_"&amp;COUNTIF($B$2:B4613,B4613)</f>
        <v>4613_1</v>
      </c>
      <c r="B4613" s="195">
        <v>4613</v>
      </c>
      <c r="C4613" s="195">
        <v>2</v>
      </c>
      <c r="D4613" s="195">
        <v>340109968</v>
      </c>
      <c r="F4613" s="189">
        <v>4</v>
      </c>
      <c r="G4613" s="197" t="s">
        <v>1925</v>
      </c>
      <c r="H4613" s="195">
        <v>1</v>
      </c>
      <c r="I4613" s="195">
        <v>2860</v>
      </c>
      <c r="J4613" s="191">
        <v>41334</v>
      </c>
      <c r="K4613" s="195" t="s">
        <v>1853</v>
      </c>
      <c r="L4613" s="195" t="s">
        <v>74</v>
      </c>
    </row>
    <row r="4614" spans="1:12">
      <c r="A4614" s="186" t="str">
        <f>B4614&amp;"_"&amp;COUNTIF($B$2:B4614,B4614)</f>
        <v>4614_1</v>
      </c>
      <c r="B4614" s="195">
        <v>4614</v>
      </c>
      <c r="C4614" s="195">
        <v>3</v>
      </c>
      <c r="D4614" s="195" t="s">
        <v>1926</v>
      </c>
      <c r="E4614" s="195" t="s">
        <v>71</v>
      </c>
      <c r="F4614" s="189">
        <v>300</v>
      </c>
      <c r="G4614" s="197" t="s">
        <v>72</v>
      </c>
      <c r="H4614" s="195">
        <v>1</v>
      </c>
      <c r="I4614" s="195">
        <v>2400</v>
      </c>
      <c r="J4614" s="191">
        <v>41337</v>
      </c>
      <c r="K4614" s="195" t="s">
        <v>33</v>
      </c>
      <c r="L4614" s="195" t="s">
        <v>74</v>
      </c>
    </row>
    <row r="4615" spans="1:12">
      <c r="A4615" s="186" t="str">
        <f>B4615&amp;"_"&amp;COUNTIF($B$2:B4615,B4615)</f>
        <v>4615_1</v>
      </c>
      <c r="B4615" s="195">
        <v>4615</v>
      </c>
      <c r="F4615" s="189">
        <v>9</v>
      </c>
      <c r="G4615" s="197" t="s">
        <v>866</v>
      </c>
    </row>
    <row r="4616" spans="1:12">
      <c r="A4616" s="186" t="str">
        <f>B4616&amp;"_"&amp;COUNTIF($B$2:B4616,B4616)</f>
        <v>4615_2</v>
      </c>
      <c r="B4616" s="195">
        <v>4615</v>
      </c>
      <c r="C4616" s="195">
        <v>26</v>
      </c>
      <c r="D4616" s="195" t="s">
        <v>863</v>
      </c>
      <c r="F4616" s="189">
        <v>40</v>
      </c>
      <c r="G4616" s="197" t="s">
        <v>867</v>
      </c>
      <c r="J4616" s="191">
        <v>41333</v>
      </c>
      <c r="K4616" s="195" t="s">
        <v>27</v>
      </c>
    </row>
    <row r="4617" spans="1:12">
      <c r="A4617" s="186" t="str">
        <f>B4617&amp;"_"&amp;COUNTIF($B$2:B4617,B4617)</f>
        <v>4616_1</v>
      </c>
      <c r="B4617" s="195">
        <v>4616</v>
      </c>
      <c r="C4617" s="195">
        <v>26</v>
      </c>
      <c r="D4617" s="195">
        <v>18159</v>
      </c>
      <c r="F4617" s="189">
        <v>1</v>
      </c>
      <c r="G4617" s="197" t="s">
        <v>1927</v>
      </c>
      <c r="J4617" s="191">
        <v>41333</v>
      </c>
      <c r="K4617" s="195" t="s">
        <v>27</v>
      </c>
    </row>
    <row r="4618" spans="1:12">
      <c r="A4618" s="186" t="str">
        <f>B4618&amp;"_"&amp;COUNTIF($B$2:B4618,B4618)</f>
        <v>4617_1</v>
      </c>
      <c r="B4618" s="195">
        <v>4617</v>
      </c>
      <c r="F4618" s="189">
        <v>1</v>
      </c>
      <c r="G4618" s="197" t="s">
        <v>1928</v>
      </c>
    </row>
    <row r="4619" spans="1:12">
      <c r="A4619" s="186" t="str">
        <f>B4619&amp;"_"&amp;COUNTIF($B$2:B4619,B4619)</f>
        <v>4617_2</v>
      </c>
      <c r="B4619" s="195">
        <v>4617</v>
      </c>
      <c r="F4619" s="189">
        <v>1</v>
      </c>
      <c r="G4619" s="197" t="s">
        <v>1929</v>
      </c>
    </row>
    <row r="4620" spans="1:12">
      <c r="A4620" s="186" t="str">
        <f>B4620&amp;"_"&amp;COUNTIF($B$2:B4620,B4620)</f>
        <v>4617_3</v>
      </c>
      <c r="B4620" s="195">
        <v>4617</v>
      </c>
      <c r="C4620" s="195">
        <v>26</v>
      </c>
      <c r="D4620" s="195">
        <v>18388</v>
      </c>
      <c r="F4620" s="189">
        <v>1</v>
      </c>
      <c r="G4620" s="197" t="s">
        <v>1930</v>
      </c>
      <c r="J4620" s="191">
        <v>41333</v>
      </c>
      <c r="K4620" s="195" t="s">
        <v>27</v>
      </c>
    </row>
    <row r="4621" spans="1:12">
      <c r="A4621" s="186" t="str">
        <f>B4621&amp;"_"&amp;COUNTIF($B$2:B4621,B4621)</f>
        <v>4618_1</v>
      </c>
      <c r="B4621" s="195">
        <v>4618</v>
      </c>
      <c r="C4621" s="195">
        <v>1</v>
      </c>
      <c r="D4621" s="195" t="s">
        <v>1788</v>
      </c>
      <c r="E4621" s="195" t="s">
        <v>62</v>
      </c>
      <c r="F4621" s="189">
        <v>328</v>
      </c>
      <c r="G4621" s="197" t="s">
        <v>1909</v>
      </c>
      <c r="H4621" s="195">
        <v>2</v>
      </c>
      <c r="J4621" s="191">
        <v>41338</v>
      </c>
      <c r="K4621" s="195" t="s">
        <v>27</v>
      </c>
    </row>
    <row r="4622" spans="1:12">
      <c r="A4622" s="186" t="str">
        <f>B4622&amp;"_"&amp;COUNTIF($B$2:B4622,B4622)</f>
        <v>4619_1</v>
      </c>
      <c r="B4622" s="195">
        <v>4619</v>
      </c>
      <c r="C4622" s="195">
        <v>1</v>
      </c>
      <c r="D4622" s="195">
        <v>540049455</v>
      </c>
      <c r="F4622" s="189">
        <v>56</v>
      </c>
      <c r="G4622" s="197" t="s">
        <v>1643</v>
      </c>
      <c r="H4622" s="195">
        <v>2</v>
      </c>
      <c r="J4622" s="191">
        <v>41338</v>
      </c>
      <c r="K4622" s="195" t="s">
        <v>27</v>
      </c>
    </row>
    <row r="4623" spans="1:12">
      <c r="A4623" s="186" t="str">
        <f>B4623&amp;"_"&amp;COUNTIF($B$2:B4623,B4623)</f>
        <v>4620_1</v>
      </c>
      <c r="B4623" s="195">
        <v>4620</v>
      </c>
      <c r="C4623" s="195">
        <v>1</v>
      </c>
      <c r="D4623" s="195" t="s">
        <v>1661</v>
      </c>
      <c r="F4623" s="189">
        <v>2</v>
      </c>
      <c r="G4623" s="197" t="s">
        <v>59</v>
      </c>
      <c r="H4623" s="195">
        <v>2</v>
      </c>
      <c r="J4623" s="191">
        <v>41338</v>
      </c>
      <c r="K4623" s="195" t="s">
        <v>27</v>
      </c>
    </row>
    <row r="4624" spans="1:12">
      <c r="A4624" s="186" t="str">
        <f>B4624&amp;"_"&amp;COUNTIF($B$2:B4624,B4624)</f>
        <v>4621_1</v>
      </c>
      <c r="B4624" s="195">
        <v>4621</v>
      </c>
      <c r="C4624" s="195">
        <v>1</v>
      </c>
      <c r="D4624" s="195">
        <v>540048170</v>
      </c>
      <c r="F4624" s="189">
        <v>50</v>
      </c>
      <c r="G4624" s="197" t="s">
        <v>57</v>
      </c>
      <c r="H4624" s="195">
        <v>1</v>
      </c>
      <c r="J4624" s="191">
        <v>41338</v>
      </c>
      <c r="K4624" s="195" t="s">
        <v>27</v>
      </c>
    </row>
    <row r="4625" spans="1:12">
      <c r="A4625" s="186" t="str">
        <f>B4625&amp;"_"&amp;COUNTIF($B$2:B4625,B4625)</f>
        <v>4622_1</v>
      </c>
      <c r="B4625" s="195">
        <v>4622</v>
      </c>
      <c r="E4625" s="187" t="s">
        <v>39</v>
      </c>
      <c r="F4625" s="189">
        <v>8</v>
      </c>
      <c r="G4625" s="190" t="s">
        <v>939</v>
      </c>
    </row>
    <row r="4626" spans="1:12">
      <c r="A4626" s="186" t="str">
        <f>B4626&amp;"_"&amp;COUNTIF($B$2:B4626,B4626)</f>
        <v>4622_2</v>
      </c>
      <c r="B4626" s="195">
        <v>4622</v>
      </c>
      <c r="C4626" s="195">
        <v>1</v>
      </c>
      <c r="D4626" s="195">
        <v>540050805</v>
      </c>
      <c r="E4626" s="187" t="s">
        <v>41</v>
      </c>
      <c r="F4626" s="189">
        <v>8</v>
      </c>
      <c r="G4626" s="190" t="s">
        <v>940</v>
      </c>
      <c r="H4626" s="195">
        <v>4</v>
      </c>
      <c r="J4626" s="191">
        <v>41338</v>
      </c>
      <c r="K4626" s="195" t="s">
        <v>27</v>
      </c>
    </row>
    <row r="4627" spans="1:12">
      <c r="A4627" s="186" t="str">
        <f>B4627&amp;"_"&amp;COUNTIF($B$2:B4627,B4627)</f>
        <v>4623_1</v>
      </c>
      <c r="B4627" s="195">
        <v>4623</v>
      </c>
      <c r="E4627" s="195">
        <v>112145</v>
      </c>
      <c r="F4627" s="189">
        <v>20</v>
      </c>
      <c r="G4627" s="197" t="s">
        <v>888</v>
      </c>
    </row>
    <row r="4628" spans="1:12">
      <c r="A4628" s="186" t="str">
        <f>B4628&amp;"_"&amp;COUNTIF($B$2:B4628,B4628)</f>
        <v>4623_2</v>
      </c>
      <c r="B4628" s="195">
        <v>4623</v>
      </c>
      <c r="C4628" s="195">
        <v>4</v>
      </c>
      <c r="D4628" s="195">
        <v>4500229963</v>
      </c>
      <c r="E4628" s="195">
        <v>112146</v>
      </c>
      <c r="F4628" s="189">
        <v>20</v>
      </c>
      <c r="G4628" s="197" t="s">
        <v>886</v>
      </c>
      <c r="H4628" s="195">
        <v>10</v>
      </c>
      <c r="I4628" s="200">
        <v>35000</v>
      </c>
      <c r="J4628" s="191">
        <v>41338</v>
      </c>
      <c r="K4628" s="195" t="s">
        <v>1607</v>
      </c>
      <c r="L4628" s="195" t="s">
        <v>74</v>
      </c>
    </row>
    <row r="4629" spans="1:12">
      <c r="A4629" s="186" t="str">
        <f>B4629&amp;"_"&amp;COUNTIF($B$2:B4629,B4629)</f>
        <v>4624_1</v>
      </c>
      <c r="B4629" s="195">
        <v>4624</v>
      </c>
      <c r="C4629" s="195">
        <v>2</v>
      </c>
      <c r="D4629" s="195">
        <v>340109968</v>
      </c>
      <c r="F4629" s="189">
        <v>4</v>
      </c>
      <c r="G4629" s="197" t="s">
        <v>1925</v>
      </c>
      <c r="H4629" s="195">
        <v>1</v>
      </c>
      <c r="I4629" s="195">
        <v>2860</v>
      </c>
      <c r="J4629" s="191">
        <v>41341</v>
      </c>
      <c r="K4629" s="195" t="s">
        <v>1853</v>
      </c>
      <c r="L4629" s="195" t="s">
        <v>74</v>
      </c>
    </row>
    <row r="4630" spans="1:12">
      <c r="A4630" s="186" t="str">
        <f>B4630&amp;"_"&amp;COUNTIF($B$2:B4630,B4630)</f>
        <v>4625_1</v>
      </c>
      <c r="B4630" s="195">
        <v>4625</v>
      </c>
      <c r="F4630" s="189">
        <v>1</v>
      </c>
      <c r="G4630" s="197" t="s">
        <v>824</v>
      </c>
    </row>
    <row r="4631" spans="1:12">
      <c r="A4631" s="186" t="str">
        <f>B4631&amp;"_"&amp;COUNTIF($B$2:B4631,B4631)</f>
        <v>4625_2</v>
      </c>
      <c r="B4631" s="195">
        <v>4625</v>
      </c>
      <c r="F4631" s="189">
        <v>1</v>
      </c>
      <c r="G4631" s="197" t="s">
        <v>825</v>
      </c>
    </row>
    <row r="4632" spans="1:12">
      <c r="A4632" s="186" t="str">
        <f>B4632&amp;"_"&amp;COUNTIF($B$2:B4632,B4632)</f>
        <v>4625_3</v>
      </c>
      <c r="B4632" s="195">
        <v>4625</v>
      </c>
      <c r="F4632" s="189">
        <v>1</v>
      </c>
      <c r="G4632" s="197" t="s">
        <v>826</v>
      </c>
    </row>
    <row r="4633" spans="1:12">
      <c r="A4633" s="186" t="str">
        <f>B4633&amp;"_"&amp;COUNTIF($B$2:B4633,B4633)</f>
        <v>4625_4</v>
      </c>
      <c r="B4633" s="195">
        <v>4625</v>
      </c>
      <c r="F4633" s="189">
        <v>4</v>
      </c>
      <c r="G4633" s="197" t="s">
        <v>827</v>
      </c>
    </row>
    <row r="4634" spans="1:12">
      <c r="A4634" s="186" t="str">
        <f>B4634&amp;"_"&amp;COUNTIF($B$2:B4634,B4634)</f>
        <v>4625_5</v>
      </c>
      <c r="B4634" s="195">
        <v>4625</v>
      </c>
      <c r="C4634" s="195">
        <v>18</v>
      </c>
      <c r="D4634" s="195" t="s">
        <v>1931</v>
      </c>
      <c r="F4634" s="189">
        <v>1</v>
      </c>
      <c r="G4634" s="197" t="s">
        <v>828</v>
      </c>
      <c r="J4634" s="191">
        <v>41344</v>
      </c>
      <c r="K4634" s="195" t="s">
        <v>27</v>
      </c>
    </row>
    <row r="4635" spans="1:12">
      <c r="A4635" s="186" t="str">
        <f>B4635&amp;"_"&amp;COUNTIF($B$2:B4635,B4635)</f>
        <v>4626_1</v>
      </c>
      <c r="B4635" s="195">
        <v>4626</v>
      </c>
      <c r="F4635" s="189">
        <v>20</v>
      </c>
      <c r="G4635" s="197" t="s">
        <v>854</v>
      </c>
    </row>
    <row r="4636" spans="1:12">
      <c r="A4636" s="186" t="str">
        <f>B4636&amp;"_"&amp;COUNTIF($B$2:B4636,B4636)</f>
        <v>4626_2</v>
      </c>
      <c r="B4636" s="195">
        <v>4626</v>
      </c>
      <c r="F4636" s="189">
        <v>26</v>
      </c>
      <c r="G4636" s="197" t="s">
        <v>855</v>
      </c>
    </row>
    <row r="4637" spans="1:12">
      <c r="A4637" s="186" t="str">
        <f>B4637&amp;"_"&amp;COUNTIF($B$2:B4637,B4637)</f>
        <v>4626_3</v>
      </c>
      <c r="B4637" s="195">
        <v>4626</v>
      </c>
      <c r="F4637" s="189">
        <v>7</v>
      </c>
      <c r="G4637" s="197" t="s">
        <v>995</v>
      </c>
    </row>
    <row r="4638" spans="1:12">
      <c r="A4638" s="186" t="str">
        <f>B4638&amp;"_"&amp;COUNTIF($B$2:B4638,B4638)</f>
        <v>4626_4</v>
      </c>
      <c r="B4638" s="195">
        <v>4626</v>
      </c>
      <c r="F4638" s="189">
        <v>200</v>
      </c>
      <c r="G4638" s="197" t="s">
        <v>856</v>
      </c>
    </row>
    <row r="4639" spans="1:12">
      <c r="A4639" s="186" t="str">
        <f>B4639&amp;"_"&amp;COUNTIF($B$2:B4639,B4639)</f>
        <v>4626_5</v>
      </c>
      <c r="B4639" s="195">
        <v>4626</v>
      </c>
      <c r="F4639" s="189">
        <v>216</v>
      </c>
      <c r="G4639" s="197" t="s">
        <v>829</v>
      </c>
    </row>
    <row r="4640" spans="1:12">
      <c r="A4640" s="186" t="str">
        <f>B4640&amp;"_"&amp;COUNTIF($B$2:B4640,B4640)</f>
        <v>4626_6</v>
      </c>
      <c r="B4640" s="195">
        <v>4626</v>
      </c>
      <c r="F4640" s="189">
        <v>22</v>
      </c>
      <c r="G4640" s="197" t="s">
        <v>830</v>
      </c>
    </row>
    <row r="4641" spans="1:12">
      <c r="A4641" s="186" t="str">
        <f>B4641&amp;"_"&amp;COUNTIF($B$2:B4641,B4641)</f>
        <v>4626_7</v>
      </c>
      <c r="B4641" s="195">
        <v>4626</v>
      </c>
      <c r="F4641" s="189">
        <v>60</v>
      </c>
      <c r="G4641" s="197" t="s">
        <v>831</v>
      </c>
    </row>
    <row r="4642" spans="1:12">
      <c r="A4642" s="186" t="str">
        <f>B4642&amp;"_"&amp;COUNTIF($B$2:B4642,B4642)</f>
        <v>4626_8</v>
      </c>
      <c r="B4642" s="195">
        <v>4626</v>
      </c>
      <c r="F4642" s="189">
        <v>145</v>
      </c>
      <c r="G4642" s="197" t="s">
        <v>832</v>
      </c>
    </row>
    <row r="4643" spans="1:12">
      <c r="A4643" s="186" t="str">
        <f>B4643&amp;"_"&amp;COUNTIF($B$2:B4643,B4643)</f>
        <v>4626_9</v>
      </c>
      <c r="B4643" s="195">
        <v>4626</v>
      </c>
      <c r="F4643" s="189">
        <v>50</v>
      </c>
      <c r="G4643" s="197" t="s">
        <v>833</v>
      </c>
    </row>
    <row r="4644" spans="1:12">
      <c r="A4644" s="186" t="str">
        <f>B4644&amp;"_"&amp;COUNTIF($B$2:B4644,B4644)</f>
        <v>4626_10</v>
      </c>
      <c r="B4644" s="195">
        <v>4626</v>
      </c>
      <c r="F4644" s="189">
        <v>10</v>
      </c>
      <c r="G4644" s="197" t="s">
        <v>834</v>
      </c>
    </row>
    <row r="4645" spans="1:12">
      <c r="A4645" s="186" t="str">
        <f>B4645&amp;"_"&amp;COUNTIF($B$2:B4645,B4645)</f>
        <v>4626_11</v>
      </c>
      <c r="B4645" s="195">
        <v>4626</v>
      </c>
      <c r="F4645" s="189">
        <v>80</v>
      </c>
      <c r="G4645" s="197" t="s">
        <v>835</v>
      </c>
    </row>
    <row r="4646" spans="1:12">
      <c r="A4646" s="186" t="str">
        <f>B4646&amp;"_"&amp;COUNTIF($B$2:B4646,B4646)</f>
        <v>4626_12</v>
      </c>
      <c r="B4646" s="195">
        <v>4626</v>
      </c>
      <c r="C4646" s="195">
        <v>18</v>
      </c>
      <c r="D4646" s="195" t="s">
        <v>1931</v>
      </c>
      <c r="F4646" s="189">
        <v>10</v>
      </c>
      <c r="G4646" s="197" t="s">
        <v>837</v>
      </c>
      <c r="J4646" s="191">
        <v>41344</v>
      </c>
      <c r="K4646" s="195" t="s">
        <v>27</v>
      </c>
    </row>
    <row r="4647" spans="1:12">
      <c r="A4647" s="186" t="str">
        <f>B4647&amp;"_"&amp;COUNTIF($B$2:B4647,B4647)</f>
        <v>4627_1</v>
      </c>
      <c r="B4647" s="195">
        <v>4627</v>
      </c>
      <c r="F4647" s="189">
        <v>23</v>
      </c>
      <c r="G4647" s="197" t="s">
        <v>359</v>
      </c>
      <c r="I4647" s="200"/>
    </row>
    <row r="4648" spans="1:12">
      <c r="A4648" s="186" t="str">
        <f>B4648&amp;"_"&amp;COUNTIF($B$2:B4648,B4648)</f>
        <v>4627_2</v>
      </c>
      <c r="B4648" s="195">
        <v>4627</v>
      </c>
      <c r="C4648" s="195">
        <v>7</v>
      </c>
      <c r="F4648" s="189">
        <v>0</v>
      </c>
      <c r="G4648" s="197" t="s">
        <v>358</v>
      </c>
      <c r="H4648" s="195">
        <v>1</v>
      </c>
      <c r="I4648" s="200"/>
      <c r="J4648" s="191">
        <v>41344</v>
      </c>
      <c r="K4648" s="195" t="s">
        <v>33</v>
      </c>
    </row>
    <row r="4649" spans="1:12">
      <c r="A4649" s="186" t="str">
        <f>B4649&amp;"_"&amp;COUNTIF($B$2:B4649,B4649)</f>
        <v>4628_1</v>
      </c>
      <c r="B4649" s="195">
        <v>4628</v>
      </c>
      <c r="C4649" s="195">
        <v>2</v>
      </c>
      <c r="D4649" s="195">
        <v>340109968</v>
      </c>
      <c r="F4649" s="189">
        <v>2</v>
      </c>
      <c r="G4649" s="197" t="s">
        <v>1925</v>
      </c>
      <c r="H4649" s="195">
        <v>1</v>
      </c>
      <c r="I4649" s="195">
        <v>1430</v>
      </c>
      <c r="J4649" s="191">
        <v>41345</v>
      </c>
      <c r="K4649" s="195" t="s">
        <v>1853</v>
      </c>
      <c r="L4649" s="195" t="s">
        <v>74</v>
      </c>
    </row>
    <row r="4650" spans="1:12">
      <c r="A4650" s="186" t="str">
        <f>B4650&amp;"_"&amp;COUNTIF($B$2:B4650,B4650)</f>
        <v>4629_1</v>
      </c>
      <c r="B4650" s="195">
        <v>4629</v>
      </c>
      <c r="C4650" s="195">
        <v>1</v>
      </c>
      <c r="D4650" s="195" t="s">
        <v>1932</v>
      </c>
      <c r="E4650" s="195" t="s">
        <v>62</v>
      </c>
      <c r="F4650" s="189">
        <v>328</v>
      </c>
      <c r="G4650" s="197" t="s">
        <v>1909</v>
      </c>
      <c r="H4650" s="195">
        <v>2</v>
      </c>
      <c r="J4650" s="191">
        <v>41345</v>
      </c>
      <c r="K4650" s="195" t="s">
        <v>27</v>
      </c>
    </row>
    <row r="4651" spans="1:12">
      <c r="A4651" s="186" t="str">
        <f>B4651&amp;"_"&amp;COUNTIF($B$2:B4651,B4651)</f>
        <v>4630_1</v>
      </c>
      <c r="B4651" s="195">
        <v>4630</v>
      </c>
      <c r="C4651" s="195">
        <v>1</v>
      </c>
      <c r="D4651" s="195" t="s">
        <v>1661</v>
      </c>
      <c r="F4651" s="189">
        <v>2</v>
      </c>
      <c r="G4651" s="197" t="s">
        <v>59</v>
      </c>
      <c r="H4651" s="195">
        <v>2</v>
      </c>
      <c r="J4651" s="191">
        <v>41345</v>
      </c>
      <c r="K4651" s="195" t="s">
        <v>27</v>
      </c>
    </row>
    <row r="4652" spans="1:12">
      <c r="A4652" s="186" t="str">
        <f>B4652&amp;"_"&amp;COUNTIF($B$2:B4652,B4652)</f>
        <v>4631_1</v>
      </c>
      <c r="B4652" s="195">
        <v>4631</v>
      </c>
      <c r="E4652" s="195" t="s">
        <v>67</v>
      </c>
      <c r="F4652" s="189">
        <v>48</v>
      </c>
      <c r="G4652" s="197" t="s">
        <v>68</v>
      </c>
    </row>
    <row r="4653" spans="1:12">
      <c r="A4653" s="186" t="str">
        <f>B4653&amp;"_"&amp;COUNTIF($B$2:B4653,B4653)</f>
        <v>4631_2</v>
      </c>
      <c r="B4653" s="195">
        <v>4631</v>
      </c>
      <c r="C4653" s="195">
        <v>1</v>
      </c>
      <c r="D4653" s="195" t="s">
        <v>1933</v>
      </c>
      <c r="E4653" s="195" t="s">
        <v>64</v>
      </c>
      <c r="F4653" s="189">
        <v>380</v>
      </c>
      <c r="G4653" s="197" t="s">
        <v>65</v>
      </c>
      <c r="H4653" s="195">
        <v>9</v>
      </c>
      <c r="J4653" s="191">
        <v>41345</v>
      </c>
      <c r="K4653" s="195" t="s">
        <v>27</v>
      </c>
    </row>
    <row r="4654" spans="1:12">
      <c r="A4654" s="186" t="str">
        <f>B4654&amp;"_"&amp;COUNTIF($B$2:B4654,B4654)</f>
        <v>4632_1</v>
      </c>
      <c r="B4654" s="195">
        <v>4632</v>
      </c>
      <c r="F4654" s="189">
        <v>1350</v>
      </c>
      <c r="G4654" s="197" t="s">
        <v>1919</v>
      </c>
    </row>
    <row r="4655" spans="1:12">
      <c r="A4655" s="186" t="str">
        <f>B4655&amp;"_"&amp;COUNTIF($B$2:B4655,B4655)</f>
        <v>4632_2</v>
      </c>
      <c r="B4655" s="195">
        <v>4632</v>
      </c>
      <c r="F4655" s="189">
        <v>50</v>
      </c>
      <c r="G4655" s="197" t="s">
        <v>1934</v>
      </c>
    </row>
    <row r="4656" spans="1:12">
      <c r="A4656" s="186" t="str">
        <f>B4656&amp;"_"&amp;COUNTIF($B$2:B4656,B4656)</f>
        <v>4632_3</v>
      </c>
      <c r="B4656" s="195">
        <v>4632</v>
      </c>
      <c r="F4656" s="189">
        <v>125</v>
      </c>
      <c r="G4656" s="197" t="s">
        <v>1935</v>
      </c>
    </row>
    <row r="4657" spans="1:12">
      <c r="A4657" s="186" t="str">
        <f>B4657&amp;"_"&amp;COUNTIF($B$2:B4657,B4657)</f>
        <v>4632_4</v>
      </c>
      <c r="B4657" s="195">
        <v>4632</v>
      </c>
      <c r="F4657" s="189">
        <v>2</v>
      </c>
      <c r="G4657" s="197" t="s">
        <v>1936</v>
      </c>
    </row>
    <row r="4658" spans="1:12">
      <c r="A4658" s="186" t="str">
        <f>B4658&amp;"_"&amp;COUNTIF($B$2:B4658,B4658)</f>
        <v>4632_5</v>
      </c>
      <c r="B4658" s="195">
        <v>4632</v>
      </c>
      <c r="F4658" s="189">
        <v>10</v>
      </c>
      <c r="G4658" s="197" t="s">
        <v>802</v>
      </c>
    </row>
    <row r="4659" spans="1:12">
      <c r="A4659" s="186" t="str">
        <f>B4659&amp;"_"&amp;COUNTIF($B$2:B4659,B4659)</f>
        <v>4632_6</v>
      </c>
      <c r="B4659" s="195">
        <v>4632</v>
      </c>
      <c r="F4659" s="189">
        <v>10</v>
      </c>
      <c r="G4659" s="197" t="s">
        <v>1937</v>
      </c>
    </row>
    <row r="4660" spans="1:12">
      <c r="A4660" s="186" t="str">
        <f>B4660&amp;"_"&amp;COUNTIF($B$2:B4660,B4660)</f>
        <v>4632_7</v>
      </c>
      <c r="B4660" s="195">
        <v>4632</v>
      </c>
      <c r="C4660" s="195">
        <v>62</v>
      </c>
      <c r="D4660" s="195" t="s">
        <v>1938</v>
      </c>
      <c r="F4660" s="189">
        <v>10</v>
      </c>
      <c r="G4660" s="197" t="s">
        <v>1939</v>
      </c>
      <c r="H4660" s="195">
        <v>6</v>
      </c>
      <c r="J4660" s="191">
        <v>41347</v>
      </c>
      <c r="K4660" s="195" t="s">
        <v>27</v>
      </c>
    </row>
    <row r="4661" spans="1:12">
      <c r="A4661" s="186" t="str">
        <f>B4661&amp;"_"&amp;COUNTIF($B$2:B4661,B4661)</f>
        <v>4633_1</v>
      </c>
      <c r="B4661" s="195">
        <v>4633</v>
      </c>
      <c r="C4661" s="195">
        <v>32</v>
      </c>
      <c r="D4661" s="186" t="s">
        <v>1940</v>
      </c>
      <c r="F4661" s="189">
        <v>52</v>
      </c>
      <c r="G4661" s="186" t="s">
        <v>1941</v>
      </c>
      <c r="H4661" s="195">
        <v>1</v>
      </c>
      <c r="J4661" s="191">
        <v>41346</v>
      </c>
      <c r="K4661" s="195" t="s">
        <v>33</v>
      </c>
      <c r="L4661" s="195" t="s">
        <v>74</v>
      </c>
    </row>
    <row r="4662" spans="1:12">
      <c r="A4662" s="186" t="str">
        <f>B4662&amp;"_"&amp;COUNTIF($B$2:B4662,B4662)</f>
        <v>4634_1</v>
      </c>
      <c r="B4662" s="195">
        <v>4634</v>
      </c>
      <c r="C4662" s="195">
        <v>3</v>
      </c>
      <c r="D4662" s="195" t="s">
        <v>1942</v>
      </c>
      <c r="E4662" s="195" t="s">
        <v>71</v>
      </c>
      <c r="F4662" s="189">
        <v>300</v>
      </c>
      <c r="G4662" s="197" t="s">
        <v>72</v>
      </c>
      <c r="H4662" s="195">
        <v>1</v>
      </c>
      <c r="I4662" s="195">
        <v>2400</v>
      </c>
      <c r="J4662" s="191">
        <v>41352</v>
      </c>
      <c r="K4662" s="195" t="s">
        <v>33</v>
      </c>
      <c r="L4662" s="195" t="s">
        <v>74</v>
      </c>
    </row>
    <row r="4663" spans="1:12">
      <c r="A4663" s="186" t="str">
        <f>B4663&amp;"_"&amp;COUNTIF($B$2:B4663,B4663)</f>
        <v>4635_1</v>
      </c>
      <c r="B4663" s="195">
        <v>4635</v>
      </c>
      <c r="C4663" s="195">
        <v>26</v>
      </c>
      <c r="D4663" s="195">
        <v>18412</v>
      </c>
      <c r="F4663" s="189">
        <v>1</v>
      </c>
      <c r="G4663" s="197" t="s">
        <v>1943</v>
      </c>
      <c r="H4663" s="195">
        <v>1</v>
      </c>
      <c r="J4663" s="191">
        <v>41337</v>
      </c>
      <c r="K4663" s="195" t="s">
        <v>33</v>
      </c>
      <c r="L4663" s="195" t="s">
        <v>74</v>
      </c>
    </row>
    <row r="4664" spans="1:12">
      <c r="A4664" s="186" t="str">
        <f>B4664&amp;"_"&amp;COUNTIF($B$2:B4664,B4664)</f>
        <v>4636_1</v>
      </c>
      <c r="B4664" s="195">
        <v>4636</v>
      </c>
      <c r="C4664" s="195">
        <v>26</v>
      </c>
      <c r="D4664" s="195">
        <v>18412</v>
      </c>
      <c r="F4664" s="189">
        <v>1</v>
      </c>
      <c r="G4664" s="197" t="s">
        <v>1943</v>
      </c>
      <c r="H4664" s="195">
        <v>1</v>
      </c>
      <c r="J4664" s="191">
        <v>41340</v>
      </c>
      <c r="K4664" s="195" t="s">
        <v>33</v>
      </c>
      <c r="L4664" s="195" t="s">
        <v>74</v>
      </c>
    </row>
    <row r="4665" spans="1:12">
      <c r="A4665" s="186" t="str">
        <f>B4665&amp;"_"&amp;COUNTIF($B$2:B4665,B4665)</f>
        <v>4637_1</v>
      </c>
      <c r="B4665" s="195">
        <v>4637</v>
      </c>
      <c r="C4665" s="195">
        <v>26</v>
      </c>
      <c r="D4665" s="195">
        <v>18412</v>
      </c>
      <c r="F4665" s="189">
        <v>2</v>
      </c>
      <c r="G4665" s="197" t="s">
        <v>1943</v>
      </c>
      <c r="H4665" s="195">
        <v>1</v>
      </c>
      <c r="J4665" s="191">
        <v>41347</v>
      </c>
      <c r="K4665" s="195" t="s">
        <v>33</v>
      </c>
      <c r="L4665" s="195" t="s">
        <v>74</v>
      </c>
    </row>
    <row r="4666" spans="1:12">
      <c r="A4666" s="186" t="str">
        <f>B4666&amp;"_"&amp;COUNTIF($B$2:B4666,B4666)</f>
        <v>4638_1</v>
      </c>
      <c r="B4666" s="195">
        <v>4638</v>
      </c>
      <c r="F4666" s="189">
        <v>8</v>
      </c>
      <c r="G4666" s="197" t="s">
        <v>359</v>
      </c>
      <c r="I4666" s="200"/>
    </row>
    <row r="4667" spans="1:12">
      <c r="A4667" s="186" t="str">
        <f>B4667&amp;"_"&amp;COUNTIF($B$2:B4667,B4667)</f>
        <v>4638_2</v>
      </c>
      <c r="B4667" s="195">
        <v>4638</v>
      </c>
      <c r="C4667" s="195">
        <v>7</v>
      </c>
      <c r="F4667" s="189">
        <v>3</v>
      </c>
      <c r="G4667" s="197" t="s">
        <v>358</v>
      </c>
      <c r="I4667" s="200"/>
      <c r="J4667" s="191">
        <v>41353</v>
      </c>
      <c r="K4667" s="195" t="s">
        <v>33</v>
      </c>
      <c r="L4667" s="195" t="s">
        <v>74</v>
      </c>
    </row>
    <row r="4668" spans="1:12">
      <c r="A4668" s="186" t="str">
        <f>B4668&amp;"_"&amp;COUNTIF($B$2:B4668,B4668)</f>
        <v>4639_1</v>
      </c>
      <c r="B4668" s="195">
        <v>4639</v>
      </c>
      <c r="C4668" s="195">
        <v>46</v>
      </c>
      <c r="D4668" s="195">
        <v>121580900</v>
      </c>
      <c r="F4668" s="189">
        <v>2</v>
      </c>
      <c r="G4668" s="197" t="s">
        <v>1944</v>
      </c>
      <c r="H4668" s="195">
        <v>1</v>
      </c>
      <c r="J4668" s="191">
        <v>41354</v>
      </c>
      <c r="K4668" s="195" t="s">
        <v>27</v>
      </c>
    </row>
    <row r="4669" spans="1:12">
      <c r="A4669" s="186" t="str">
        <f>B4669&amp;"_"&amp;COUNTIF($B$2:B4669,B4669)</f>
        <v>4640_1</v>
      </c>
      <c r="B4669" s="195">
        <v>4640</v>
      </c>
      <c r="C4669" s="195">
        <v>62</v>
      </c>
      <c r="D4669" s="195" t="s">
        <v>1945</v>
      </c>
      <c r="F4669" s="189">
        <v>8</v>
      </c>
      <c r="G4669" s="197" t="s">
        <v>802</v>
      </c>
      <c r="H4669" s="195">
        <v>1</v>
      </c>
      <c r="J4669" s="191">
        <v>41354</v>
      </c>
      <c r="K4669" s="195" t="s">
        <v>27</v>
      </c>
    </row>
    <row r="4670" spans="1:12">
      <c r="A4670" s="186" t="str">
        <f>B4670&amp;"_"&amp;COUNTIF($B$2:B4670,B4670)</f>
        <v>4641_1</v>
      </c>
      <c r="B4670" s="195">
        <v>4641</v>
      </c>
      <c r="F4670" s="189">
        <v>12</v>
      </c>
      <c r="G4670" s="197" t="s">
        <v>359</v>
      </c>
      <c r="I4670" s="200"/>
    </row>
    <row r="4671" spans="1:12">
      <c r="A4671" s="186" t="str">
        <f>B4671&amp;"_"&amp;COUNTIF($B$2:B4671,B4671)</f>
        <v>4641_2</v>
      </c>
      <c r="B4671" s="195">
        <v>4641</v>
      </c>
      <c r="C4671" s="195">
        <v>7</v>
      </c>
      <c r="F4671" s="189">
        <v>0</v>
      </c>
      <c r="G4671" s="197" t="s">
        <v>358</v>
      </c>
      <c r="H4671" s="195">
        <v>1</v>
      </c>
      <c r="I4671" s="200"/>
      <c r="J4671" s="191">
        <v>41355</v>
      </c>
      <c r="K4671" s="195" t="s">
        <v>33</v>
      </c>
      <c r="L4671" s="195" t="s">
        <v>74</v>
      </c>
    </row>
    <row r="4672" spans="1:12">
      <c r="A4672" s="186" t="str">
        <f>B4672&amp;"_"&amp;COUNTIF($B$2:B4672,B4672)</f>
        <v>4642_1</v>
      </c>
      <c r="B4672" s="195">
        <v>4642</v>
      </c>
      <c r="C4672" s="195">
        <v>15</v>
      </c>
      <c r="D4672" s="195">
        <v>1187</v>
      </c>
      <c r="F4672" s="189">
        <v>3</v>
      </c>
      <c r="G4672" s="197" t="s">
        <v>1946</v>
      </c>
      <c r="H4672" s="195">
        <v>1</v>
      </c>
      <c r="J4672" s="191">
        <v>41355</v>
      </c>
      <c r="K4672" s="195" t="s">
        <v>33</v>
      </c>
      <c r="L4672" s="195" t="s">
        <v>74</v>
      </c>
    </row>
    <row r="4673" spans="1:12">
      <c r="A4673" s="186" t="str">
        <f>B4673&amp;"_"&amp;COUNTIF($B$2:B4673,B4673)</f>
        <v>4643_1</v>
      </c>
      <c r="B4673" s="195">
        <v>4643</v>
      </c>
      <c r="E4673" s="195">
        <v>112145</v>
      </c>
      <c r="F4673" s="189">
        <v>10</v>
      </c>
      <c r="G4673" s="197" t="s">
        <v>888</v>
      </c>
    </row>
    <row r="4674" spans="1:12">
      <c r="A4674" s="186" t="str">
        <f>B4674&amp;"_"&amp;COUNTIF($B$2:B4674,B4674)</f>
        <v>4643_2</v>
      </c>
      <c r="B4674" s="195">
        <v>4643</v>
      </c>
      <c r="C4674" s="195">
        <v>4</v>
      </c>
      <c r="D4674" s="195">
        <v>4500230830</v>
      </c>
      <c r="E4674" s="195">
        <v>112146</v>
      </c>
      <c r="F4674" s="189">
        <v>10</v>
      </c>
      <c r="G4674" s="197" t="s">
        <v>886</v>
      </c>
      <c r="H4674" s="195">
        <v>5</v>
      </c>
      <c r="I4674" s="200">
        <v>17500</v>
      </c>
      <c r="J4674" s="191">
        <v>41355</v>
      </c>
      <c r="K4674" s="195" t="s">
        <v>1607</v>
      </c>
      <c r="L4674" s="195" t="s">
        <v>74</v>
      </c>
    </row>
    <row r="4675" spans="1:12">
      <c r="A4675" s="186" t="str">
        <f>B4675&amp;"_"&amp;COUNTIF($B$2:B4675,B4675)</f>
        <v>4644_1</v>
      </c>
      <c r="B4675" s="195">
        <v>4644</v>
      </c>
      <c r="C4675" s="195">
        <v>5</v>
      </c>
      <c r="D4675" s="195" t="s">
        <v>1947</v>
      </c>
      <c r="E4675" s="195">
        <v>500032754</v>
      </c>
      <c r="F4675" s="189">
        <v>13</v>
      </c>
      <c r="G4675" s="197" t="s">
        <v>841</v>
      </c>
      <c r="H4675" s="195">
        <v>5</v>
      </c>
      <c r="I4675" s="200">
        <v>13650</v>
      </c>
      <c r="J4675" s="191" t="s">
        <v>1948</v>
      </c>
      <c r="K4675" s="195" t="s">
        <v>845</v>
      </c>
      <c r="L4675" s="195" t="s">
        <v>74</v>
      </c>
    </row>
    <row r="4676" spans="1:12">
      <c r="A4676" s="186" t="str">
        <f>B4676&amp;"_"&amp;COUNTIF($B$2:B4676,B4676)</f>
        <v>4645_1</v>
      </c>
      <c r="B4676" s="195">
        <v>4645</v>
      </c>
      <c r="C4676" s="195">
        <v>5</v>
      </c>
      <c r="D4676" s="195" t="s">
        <v>1949</v>
      </c>
      <c r="E4676" s="195">
        <v>500032755</v>
      </c>
      <c r="F4676" s="189">
        <v>7</v>
      </c>
      <c r="G4676" s="197" t="s">
        <v>1070</v>
      </c>
      <c r="H4676" s="195">
        <v>3</v>
      </c>
      <c r="I4676" s="200">
        <v>5250</v>
      </c>
      <c r="J4676" s="191" t="s">
        <v>1948</v>
      </c>
      <c r="K4676" s="195" t="s">
        <v>845</v>
      </c>
      <c r="L4676" s="195" t="s">
        <v>74</v>
      </c>
    </row>
    <row r="4677" spans="1:12">
      <c r="A4677" s="186" t="str">
        <f>B4677&amp;"_"&amp;COUNTIF($B$2:B4677,B4677)</f>
        <v>4646_1</v>
      </c>
      <c r="B4677" s="195">
        <v>4646</v>
      </c>
      <c r="C4677" s="195">
        <v>26</v>
      </c>
      <c r="D4677" s="195">
        <v>18414</v>
      </c>
      <c r="F4677" s="189">
        <v>2</v>
      </c>
      <c r="G4677" s="197" t="s">
        <v>1950</v>
      </c>
      <c r="H4677" s="195">
        <v>2</v>
      </c>
      <c r="J4677" s="191">
        <v>41360</v>
      </c>
      <c r="K4677" s="195" t="s">
        <v>27</v>
      </c>
    </row>
    <row r="4678" spans="1:12">
      <c r="A4678" s="186" t="str">
        <f>B4678&amp;"_"&amp;COUNTIF($B$2:B4678,B4678)</f>
        <v>4647_1</v>
      </c>
      <c r="B4678" s="195">
        <v>4647</v>
      </c>
      <c r="E4678" s="195">
        <v>112145</v>
      </c>
      <c r="F4678" s="189">
        <v>10</v>
      </c>
      <c r="G4678" s="197" t="s">
        <v>888</v>
      </c>
    </row>
    <row r="4679" spans="1:12">
      <c r="A4679" s="186" t="str">
        <f>B4679&amp;"_"&amp;COUNTIF($B$2:B4679,B4679)</f>
        <v>4647_2</v>
      </c>
      <c r="B4679" s="195">
        <v>4647</v>
      </c>
      <c r="C4679" s="195">
        <v>4</v>
      </c>
      <c r="D4679" s="195">
        <v>4500230830</v>
      </c>
      <c r="E4679" s="195">
        <v>112146</v>
      </c>
      <c r="F4679" s="189">
        <v>10</v>
      </c>
      <c r="G4679" s="197" t="s">
        <v>886</v>
      </c>
      <c r="H4679" s="195">
        <v>5</v>
      </c>
      <c r="I4679" s="200">
        <v>17500</v>
      </c>
      <c r="J4679" s="191">
        <v>41361</v>
      </c>
      <c r="K4679" s="195" t="s">
        <v>1607</v>
      </c>
      <c r="L4679" s="195" t="s">
        <v>74</v>
      </c>
    </row>
    <row r="4680" spans="1:12">
      <c r="A4680" s="186" t="str">
        <f>B4680&amp;"_"&amp;COUNTIF($B$2:B4680,B4680)</f>
        <v>4648_1</v>
      </c>
      <c r="B4680" s="195">
        <v>4648</v>
      </c>
      <c r="G4680" s="197" t="s">
        <v>1951</v>
      </c>
    </row>
    <row r="4681" spans="1:12">
      <c r="A4681" s="186" t="str">
        <f>B4681&amp;"_"&amp;COUNTIF($B$2:B4681,B4681)</f>
        <v>4648_2</v>
      </c>
      <c r="B4681" s="195">
        <v>4648</v>
      </c>
      <c r="C4681" s="195">
        <v>6</v>
      </c>
      <c r="D4681" s="195">
        <v>340109618</v>
      </c>
      <c r="G4681" s="197" t="s">
        <v>1952</v>
      </c>
      <c r="H4681" s="195">
        <v>1</v>
      </c>
      <c r="J4681" s="191">
        <v>41366</v>
      </c>
      <c r="K4681" s="195" t="s">
        <v>27</v>
      </c>
    </row>
    <row r="4682" spans="1:12">
      <c r="A4682" s="186" t="str">
        <f>B4682&amp;"_"&amp;COUNTIF($B$2:B4682,B4682)</f>
        <v>4649_1</v>
      </c>
      <c r="B4682" s="195">
        <v>4649</v>
      </c>
      <c r="C4682" s="195">
        <v>6</v>
      </c>
      <c r="D4682" s="195">
        <v>340108529</v>
      </c>
      <c r="G4682" s="197" t="s">
        <v>1953</v>
      </c>
      <c r="H4682" s="195">
        <v>1</v>
      </c>
      <c r="J4682" s="191">
        <v>41366</v>
      </c>
      <c r="K4682" s="195" t="s">
        <v>27</v>
      </c>
    </row>
    <row r="4683" spans="1:12">
      <c r="A4683" s="186" t="str">
        <f>B4683&amp;"_"&amp;COUNTIF($B$2:B4683,B4683)</f>
        <v>4650_1</v>
      </c>
      <c r="B4683" s="195">
        <v>4650</v>
      </c>
      <c r="C4683" s="195">
        <v>1</v>
      </c>
      <c r="D4683" s="195" t="s">
        <v>1661</v>
      </c>
      <c r="F4683" s="189">
        <v>1</v>
      </c>
      <c r="G4683" s="197" t="s">
        <v>59</v>
      </c>
      <c r="H4683" s="195">
        <v>1</v>
      </c>
      <c r="J4683" s="191">
        <v>41366</v>
      </c>
      <c r="K4683" s="195" t="s">
        <v>27</v>
      </c>
    </row>
    <row r="4684" spans="1:12">
      <c r="A4684" s="186" t="str">
        <f>B4684&amp;"_"&amp;COUNTIF($B$2:B4684,B4684)</f>
        <v>4651_1</v>
      </c>
      <c r="B4684" s="195">
        <v>4651</v>
      </c>
      <c r="F4684" s="189">
        <v>20</v>
      </c>
      <c r="G4684" s="197" t="s">
        <v>866</v>
      </c>
    </row>
    <row r="4685" spans="1:12">
      <c r="A4685" s="186" t="str">
        <f>B4685&amp;"_"&amp;COUNTIF($B$2:B4685,B4685)</f>
        <v>4651_2</v>
      </c>
      <c r="B4685" s="195">
        <v>4651</v>
      </c>
      <c r="C4685" s="195">
        <v>26</v>
      </c>
      <c r="D4685" s="195" t="s">
        <v>863</v>
      </c>
      <c r="F4685" s="189">
        <v>37</v>
      </c>
      <c r="G4685" s="197" t="s">
        <v>867</v>
      </c>
      <c r="J4685" s="191">
        <v>41364</v>
      </c>
      <c r="K4685" s="195" t="s">
        <v>27</v>
      </c>
    </row>
    <row r="4686" spans="1:12">
      <c r="A4686" s="186" t="str">
        <f>B4686&amp;"_"&amp;COUNTIF($B$2:B4686,B4686)</f>
        <v>4652_1</v>
      </c>
      <c r="B4686" s="195">
        <v>4652</v>
      </c>
      <c r="F4686" s="189">
        <v>1</v>
      </c>
      <c r="G4686" s="197" t="s">
        <v>1954</v>
      </c>
    </row>
    <row r="4687" spans="1:12">
      <c r="A4687" s="186" t="str">
        <f>B4687&amp;"_"&amp;COUNTIF($B$2:B4687,B4687)</f>
        <v>4652_2</v>
      </c>
      <c r="B4687" s="195">
        <v>4652</v>
      </c>
      <c r="F4687" s="189">
        <v>1</v>
      </c>
      <c r="G4687" s="197" t="s">
        <v>1955</v>
      </c>
    </row>
    <row r="4688" spans="1:12">
      <c r="A4688" s="186" t="str">
        <f>B4688&amp;"_"&amp;COUNTIF($B$2:B4688,B4688)</f>
        <v>4652_3</v>
      </c>
      <c r="B4688" s="195">
        <v>4652</v>
      </c>
      <c r="F4688" s="189">
        <v>1</v>
      </c>
      <c r="G4688" s="197" t="s">
        <v>1956</v>
      </c>
    </row>
    <row r="4689" spans="1:12">
      <c r="A4689" s="186" t="str">
        <f>B4689&amp;"_"&amp;COUNTIF($B$2:B4689,B4689)</f>
        <v>4652_4</v>
      </c>
      <c r="B4689" s="195">
        <v>4652</v>
      </c>
      <c r="F4689" s="189">
        <v>1</v>
      </c>
      <c r="G4689" s="197" t="s">
        <v>1957</v>
      </c>
    </row>
    <row r="4690" spans="1:12">
      <c r="A4690" s="186" t="str">
        <f>B4690&amp;"_"&amp;COUNTIF($B$2:B4690,B4690)</f>
        <v>4652_5</v>
      </c>
      <c r="B4690" s="195">
        <v>4652</v>
      </c>
      <c r="C4690" s="195">
        <v>26</v>
      </c>
      <c r="D4690" s="195">
        <v>18388</v>
      </c>
      <c r="F4690" s="189">
        <v>1</v>
      </c>
      <c r="G4690" s="197" t="s">
        <v>1958</v>
      </c>
      <c r="J4690" s="191">
        <v>41364</v>
      </c>
      <c r="K4690" s="195" t="s">
        <v>27</v>
      </c>
    </row>
    <row r="4691" spans="1:12">
      <c r="A4691" s="186" t="str">
        <f>B4691&amp;"_"&amp;COUNTIF($B$2:B4691,B4691)</f>
        <v>4653_1</v>
      </c>
      <c r="B4691" s="195">
        <v>4653</v>
      </c>
      <c r="F4691" s="189">
        <v>22</v>
      </c>
      <c r="G4691" s="197" t="s">
        <v>359</v>
      </c>
      <c r="I4691" s="200"/>
    </row>
    <row r="4692" spans="1:12">
      <c r="A4692" s="186" t="str">
        <f>B4692&amp;"_"&amp;COUNTIF($B$2:B4692,B4692)</f>
        <v>4653_2</v>
      </c>
      <c r="B4692" s="195">
        <v>4653</v>
      </c>
      <c r="C4692" s="195">
        <v>7</v>
      </c>
      <c r="F4692" s="189">
        <v>2</v>
      </c>
      <c r="G4692" s="197" t="s">
        <v>358</v>
      </c>
      <c r="H4692" s="195">
        <v>2</v>
      </c>
      <c r="I4692" s="200"/>
      <c r="J4692" s="191">
        <v>41367</v>
      </c>
      <c r="K4692" s="195" t="s">
        <v>33</v>
      </c>
      <c r="L4692" s="195" t="s">
        <v>74</v>
      </c>
    </row>
    <row r="4693" spans="1:12">
      <c r="A4693" s="186" t="str">
        <f>B4693&amp;"_"&amp;COUNTIF($B$2:B4693,B4693)</f>
        <v>4654_1</v>
      </c>
      <c r="B4693" s="195">
        <v>4654</v>
      </c>
      <c r="F4693" s="189">
        <v>1</v>
      </c>
      <c r="G4693" s="197" t="s">
        <v>1885</v>
      </c>
      <c r="I4693" s="200"/>
    </row>
    <row r="4694" spans="1:12">
      <c r="A4694" s="186" t="str">
        <f>B4694&amp;"_"&amp;COUNTIF($B$2:B4694,B4694)</f>
        <v>4654_2</v>
      </c>
      <c r="B4694" s="195">
        <v>4654</v>
      </c>
      <c r="C4694" s="195">
        <v>39</v>
      </c>
      <c r="D4694" s="195" t="s">
        <v>1803</v>
      </c>
      <c r="F4694" s="189">
        <v>1</v>
      </c>
      <c r="G4694" s="197" t="s">
        <v>1959</v>
      </c>
      <c r="H4694" s="195">
        <v>2</v>
      </c>
      <c r="I4694" s="195">
        <v>1400</v>
      </c>
      <c r="J4694" s="191">
        <v>41368</v>
      </c>
      <c r="K4694" s="195" t="s">
        <v>27</v>
      </c>
    </row>
    <row r="4695" spans="1:12">
      <c r="A4695" s="186" t="str">
        <f>B4695&amp;"_"&amp;COUNTIF($B$2:B4695,B4695)</f>
        <v>4655_1</v>
      </c>
      <c r="B4695" s="195">
        <v>4655</v>
      </c>
      <c r="C4695" s="195">
        <v>4</v>
      </c>
      <c r="D4695" s="195">
        <v>4500227341</v>
      </c>
      <c r="F4695" s="189">
        <v>1</v>
      </c>
      <c r="G4695" s="197" t="s">
        <v>1960</v>
      </c>
      <c r="H4695" s="195">
        <v>1</v>
      </c>
      <c r="I4695" s="195">
        <v>29000</v>
      </c>
      <c r="J4695" s="191">
        <v>41368</v>
      </c>
      <c r="K4695" s="195" t="s">
        <v>1961</v>
      </c>
      <c r="L4695" s="195" t="s">
        <v>74</v>
      </c>
    </row>
    <row r="4696" spans="1:12">
      <c r="A4696" s="186" t="str">
        <f>B4696&amp;"_"&amp;COUNTIF($B$2:B4696,B4696)</f>
        <v>4656_1</v>
      </c>
      <c r="B4696" s="195">
        <v>4656</v>
      </c>
      <c r="C4696" s="195">
        <v>3</v>
      </c>
      <c r="D4696" s="195" t="s">
        <v>1962</v>
      </c>
      <c r="E4696" s="195" t="s">
        <v>71</v>
      </c>
      <c r="F4696" s="189">
        <v>300</v>
      </c>
      <c r="G4696" s="197" t="s">
        <v>72</v>
      </c>
      <c r="H4696" s="195">
        <v>1</v>
      </c>
      <c r="I4696" s="195">
        <v>2400</v>
      </c>
      <c r="J4696" s="191">
        <v>41374</v>
      </c>
      <c r="K4696" s="195" t="s">
        <v>33</v>
      </c>
      <c r="L4696" s="195" t="s">
        <v>74</v>
      </c>
    </row>
    <row r="4697" spans="1:12">
      <c r="A4697" s="186" t="str">
        <f>B4697&amp;"_"&amp;COUNTIF($B$2:B4697,B4697)</f>
        <v>4657_1</v>
      </c>
      <c r="B4697" s="195">
        <v>4657</v>
      </c>
      <c r="C4697" s="195">
        <v>1</v>
      </c>
      <c r="D4697" s="195" t="s">
        <v>1661</v>
      </c>
      <c r="F4697" s="189">
        <v>1</v>
      </c>
      <c r="G4697" s="197" t="s">
        <v>59</v>
      </c>
      <c r="H4697" s="195">
        <v>1</v>
      </c>
      <c r="J4697" s="191">
        <v>41372</v>
      </c>
      <c r="K4697" s="195" t="s">
        <v>27</v>
      </c>
    </row>
    <row r="4698" spans="1:12">
      <c r="A4698" s="186" t="str">
        <f>B4698&amp;"_"&amp;COUNTIF($B$2:B4698,B4698)</f>
        <v>4658_1</v>
      </c>
      <c r="B4698" s="195">
        <v>4658</v>
      </c>
      <c r="C4698" s="195">
        <v>1</v>
      </c>
      <c r="D4698" s="195" t="s">
        <v>1932</v>
      </c>
      <c r="E4698" s="195" t="s">
        <v>62</v>
      </c>
      <c r="F4698" s="189">
        <v>164</v>
      </c>
      <c r="G4698" s="197" t="s">
        <v>1909</v>
      </c>
      <c r="H4698" s="195">
        <v>1</v>
      </c>
      <c r="J4698" s="191">
        <v>41373</v>
      </c>
      <c r="K4698" s="195" t="s">
        <v>27</v>
      </c>
    </row>
    <row r="4699" spans="1:12">
      <c r="A4699" s="186" t="str">
        <f>B4699&amp;"_"&amp;COUNTIF($B$2:B4699,B4699)</f>
        <v>4659_1</v>
      </c>
      <c r="B4699" s="195">
        <v>4659</v>
      </c>
      <c r="C4699" s="195">
        <v>1</v>
      </c>
      <c r="D4699" s="195" t="s">
        <v>1924</v>
      </c>
      <c r="E4699" s="195" t="s">
        <v>62</v>
      </c>
      <c r="F4699" s="189">
        <v>328</v>
      </c>
      <c r="G4699" s="197" t="s">
        <v>1909</v>
      </c>
      <c r="H4699" s="195">
        <v>2</v>
      </c>
      <c r="J4699" s="191">
        <v>41373</v>
      </c>
      <c r="K4699" s="195" t="s">
        <v>27</v>
      </c>
    </row>
    <row r="4700" spans="1:12">
      <c r="A4700" s="186" t="str">
        <f>B4700&amp;"_"&amp;COUNTIF($B$2:B4700,B4700)</f>
        <v>4660_1</v>
      </c>
      <c r="B4700" s="195">
        <v>4660</v>
      </c>
      <c r="E4700" s="187" t="s">
        <v>1312</v>
      </c>
      <c r="F4700" s="189">
        <v>20</v>
      </c>
      <c r="G4700" s="190" t="s">
        <v>941</v>
      </c>
    </row>
    <row r="4701" spans="1:12">
      <c r="A4701" s="186" t="str">
        <f>B4701&amp;"_"&amp;COUNTIF($B$2:B4701,B4701)</f>
        <v>4660_2</v>
      </c>
      <c r="B4701" s="195">
        <v>4660</v>
      </c>
      <c r="C4701" s="195">
        <v>49</v>
      </c>
      <c r="D4701" s="195" t="s">
        <v>1313</v>
      </c>
      <c r="E4701" s="187" t="s">
        <v>1314</v>
      </c>
      <c r="F4701" s="189">
        <v>20</v>
      </c>
      <c r="G4701" s="190" t="s">
        <v>942</v>
      </c>
      <c r="H4701" s="195">
        <v>10</v>
      </c>
      <c r="J4701" s="191">
        <v>41373</v>
      </c>
      <c r="K4701" s="195" t="s">
        <v>27</v>
      </c>
    </row>
    <row r="4702" spans="1:12">
      <c r="A4702" s="186" t="str">
        <f>B4702&amp;"_"&amp;COUNTIF($B$2:B4702,B4702)</f>
        <v>4661_1</v>
      </c>
      <c r="B4702" s="195">
        <v>4661</v>
      </c>
      <c r="E4702" s="187" t="s">
        <v>1312</v>
      </c>
      <c r="F4702" s="189">
        <v>8</v>
      </c>
      <c r="G4702" s="190" t="s">
        <v>941</v>
      </c>
    </row>
    <row r="4703" spans="1:12">
      <c r="A4703" s="186" t="str">
        <f>B4703&amp;"_"&amp;COUNTIF($B$2:B4703,B4703)</f>
        <v>4661_2</v>
      </c>
      <c r="B4703" s="195">
        <v>4661</v>
      </c>
      <c r="C4703" s="195">
        <v>49</v>
      </c>
      <c r="D4703" s="195" t="s">
        <v>1313</v>
      </c>
      <c r="E4703" s="187" t="s">
        <v>1314</v>
      </c>
      <c r="F4703" s="189">
        <v>8</v>
      </c>
      <c r="G4703" s="190" t="s">
        <v>942</v>
      </c>
      <c r="H4703" s="195">
        <v>4</v>
      </c>
      <c r="J4703" s="191">
        <v>41373</v>
      </c>
      <c r="K4703" s="195" t="s">
        <v>27</v>
      </c>
    </row>
    <row r="4704" spans="1:12">
      <c r="A4704" s="186" t="str">
        <f>B4704&amp;"_"&amp;COUNTIF($B$2:B4704,B4704)</f>
        <v>4662_1</v>
      </c>
      <c r="B4704" s="195">
        <v>4662</v>
      </c>
      <c r="C4704" s="195">
        <v>22</v>
      </c>
      <c r="D4704" s="195" t="s">
        <v>1514</v>
      </c>
      <c r="F4704" s="189">
        <v>6.5</v>
      </c>
      <c r="G4704" s="197" t="s">
        <v>1963</v>
      </c>
      <c r="H4704" s="195">
        <v>1</v>
      </c>
      <c r="J4704" s="191">
        <v>41373</v>
      </c>
      <c r="K4704" s="195" t="s">
        <v>27</v>
      </c>
    </row>
    <row r="4705" spans="1:12">
      <c r="A4705" s="186" t="str">
        <f>B4705&amp;"_"&amp;COUNTIF($B$2:B4705,B4705)</f>
        <v>4663_1</v>
      </c>
      <c r="B4705" s="195">
        <v>4663</v>
      </c>
      <c r="E4705" s="187" t="s">
        <v>1312</v>
      </c>
      <c r="F4705" s="189">
        <v>12</v>
      </c>
      <c r="G4705" s="190" t="s">
        <v>941</v>
      </c>
    </row>
    <row r="4706" spans="1:12">
      <c r="A4706" s="186" t="str">
        <f>B4706&amp;"_"&amp;COUNTIF($B$2:B4706,B4706)</f>
        <v>4663_2</v>
      </c>
      <c r="B4706" s="195">
        <v>4663</v>
      </c>
      <c r="C4706" s="195">
        <v>49</v>
      </c>
      <c r="D4706" s="195" t="s">
        <v>1313</v>
      </c>
      <c r="E4706" s="187" t="s">
        <v>1314</v>
      </c>
      <c r="F4706" s="189">
        <v>12</v>
      </c>
      <c r="G4706" s="190" t="s">
        <v>942</v>
      </c>
      <c r="H4706" s="195">
        <v>6</v>
      </c>
      <c r="J4706" s="191">
        <v>41373</v>
      </c>
      <c r="K4706" s="195" t="s">
        <v>27</v>
      </c>
    </row>
    <row r="4707" spans="1:12">
      <c r="A4707" s="186" t="str">
        <f>B4707&amp;"_"&amp;COUNTIF($B$2:B4707,B4707)</f>
        <v>4664_1</v>
      </c>
      <c r="B4707" s="195">
        <v>4664</v>
      </c>
      <c r="C4707" s="195">
        <v>3</v>
      </c>
      <c r="D4707" s="195" t="s">
        <v>1964</v>
      </c>
      <c r="E4707" s="195" t="s">
        <v>71</v>
      </c>
      <c r="F4707" s="189">
        <v>300</v>
      </c>
      <c r="G4707" s="197" t="s">
        <v>72</v>
      </c>
      <c r="H4707" s="195">
        <v>1</v>
      </c>
      <c r="I4707" s="195">
        <v>2400</v>
      </c>
      <c r="J4707" s="191">
        <v>41374</v>
      </c>
      <c r="K4707" s="195" t="s">
        <v>33</v>
      </c>
      <c r="L4707" s="195" t="s">
        <v>74</v>
      </c>
    </row>
    <row r="4708" spans="1:12">
      <c r="A4708" s="186" t="str">
        <f>B4708&amp;"_"&amp;COUNTIF($B$2:B4708,B4708)</f>
        <v>4665_1</v>
      </c>
      <c r="B4708" s="195">
        <v>4665</v>
      </c>
      <c r="F4708" s="189">
        <v>1</v>
      </c>
      <c r="G4708" s="197" t="s">
        <v>1965</v>
      </c>
    </row>
    <row r="4709" spans="1:12">
      <c r="A4709" s="186" t="str">
        <f>B4709&amp;"_"&amp;COUNTIF($B$2:B4709,B4709)</f>
        <v>4665_2</v>
      </c>
      <c r="B4709" s="195">
        <v>4665</v>
      </c>
      <c r="F4709" s="189">
        <v>3</v>
      </c>
      <c r="G4709" s="197" t="s">
        <v>1966</v>
      </c>
    </row>
    <row r="4710" spans="1:12">
      <c r="A4710" s="186" t="str">
        <f>B4710&amp;"_"&amp;COUNTIF($B$2:B4710,B4710)</f>
        <v>4665_3</v>
      </c>
      <c r="B4710" s="195">
        <v>4665</v>
      </c>
      <c r="C4710" s="195">
        <v>15</v>
      </c>
      <c r="D4710" s="195">
        <v>1266</v>
      </c>
      <c r="F4710" s="189">
        <v>1</v>
      </c>
      <c r="G4710" s="197" t="s">
        <v>1967</v>
      </c>
      <c r="J4710" s="191">
        <v>41375</v>
      </c>
      <c r="K4710" s="195" t="s">
        <v>33</v>
      </c>
      <c r="L4710" s="195" t="s">
        <v>74</v>
      </c>
    </row>
    <row r="4711" spans="1:12">
      <c r="A4711" s="186" t="str">
        <f>B4711&amp;"_"&amp;COUNTIF($B$2:B4711,B4711)</f>
        <v>4666_1</v>
      </c>
      <c r="B4711" s="195">
        <v>4666</v>
      </c>
      <c r="C4711" s="195">
        <v>26</v>
      </c>
      <c r="D4711" s="195">
        <v>18413</v>
      </c>
      <c r="F4711" s="189">
        <v>2</v>
      </c>
      <c r="G4711" s="197" t="s">
        <v>1943</v>
      </c>
      <c r="H4711" s="195">
        <v>2</v>
      </c>
      <c r="J4711" s="191">
        <v>41375</v>
      </c>
      <c r="K4711" s="195" t="s">
        <v>33</v>
      </c>
      <c r="L4711" s="195" t="s">
        <v>74</v>
      </c>
    </row>
    <row r="4712" spans="1:12">
      <c r="A4712" s="186" t="str">
        <f>B4712&amp;"_"&amp;COUNTIF($B$2:B4712,B4712)</f>
        <v>4667_1</v>
      </c>
      <c r="B4712" s="195">
        <v>4667</v>
      </c>
      <c r="E4712" s="195">
        <v>10167848</v>
      </c>
      <c r="F4712" s="189">
        <v>24</v>
      </c>
      <c r="G4712" s="197" t="s">
        <v>1873</v>
      </c>
      <c r="I4712" s="200"/>
    </row>
    <row r="4713" spans="1:12">
      <c r="A4713" s="186" t="str">
        <f>B4713&amp;"_"&amp;COUNTIF($B$2:B4713,B4713)</f>
        <v>4667_2</v>
      </c>
      <c r="B4713" s="195">
        <v>4667</v>
      </c>
      <c r="C4713" s="195">
        <v>59</v>
      </c>
      <c r="D4713" s="195" t="s">
        <v>1968</v>
      </c>
      <c r="E4713" s="195" t="s">
        <v>1744</v>
      </c>
      <c r="F4713" s="189">
        <v>1</v>
      </c>
      <c r="G4713" s="197" t="s">
        <v>7</v>
      </c>
      <c r="H4713" s="195">
        <v>4</v>
      </c>
      <c r="I4713" s="195">
        <v>7350</v>
      </c>
      <c r="J4713" s="191">
        <v>41376</v>
      </c>
      <c r="K4713" s="195" t="s">
        <v>27</v>
      </c>
    </row>
    <row r="4714" spans="1:12">
      <c r="A4714" s="186" t="str">
        <f>B4714&amp;"_"&amp;COUNTIF($B$2:B4714,B4714)</f>
        <v>4668_1</v>
      </c>
      <c r="B4714" s="195">
        <v>4668</v>
      </c>
      <c r="C4714" s="195">
        <v>1</v>
      </c>
      <c r="D4714" s="195" t="s">
        <v>1969</v>
      </c>
      <c r="F4714" s="189">
        <v>2</v>
      </c>
      <c r="G4714" s="197" t="s">
        <v>59</v>
      </c>
      <c r="H4714" s="195">
        <v>2</v>
      </c>
      <c r="J4714" s="191">
        <v>41381</v>
      </c>
      <c r="K4714" s="195" t="s">
        <v>27</v>
      </c>
    </row>
    <row r="4715" spans="1:12">
      <c r="A4715" s="186" t="str">
        <f>B4715&amp;"_"&amp;COUNTIF($B$2:B4715,B4715)</f>
        <v>4669_1</v>
      </c>
      <c r="B4715" s="195">
        <v>4669</v>
      </c>
      <c r="E4715" s="187" t="s">
        <v>1312</v>
      </c>
      <c r="F4715" s="189">
        <v>12</v>
      </c>
      <c r="G4715" s="190" t="s">
        <v>941</v>
      </c>
    </row>
    <row r="4716" spans="1:12">
      <c r="A4716" s="186" t="str">
        <f>B4716&amp;"_"&amp;COUNTIF($B$2:B4716,B4716)</f>
        <v>4669_2</v>
      </c>
      <c r="B4716" s="195">
        <v>4669</v>
      </c>
      <c r="C4716" s="195">
        <v>49</v>
      </c>
      <c r="D4716" s="195" t="s">
        <v>1313</v>
      </c>
      <c r="E4716" s="187" t="s">
        <v>1314</v>
      </c>
      <c r="F4716" s="189">
        <v>12</v>
      </c>
      <c r="G4716" s="190" t="s">
        <v>942</v>
      </c>
      <c r="H4716" s="195">
        <v>6</v>
      </c>
      <c r="J4716" s="191">
        <v>41381</v>
      </c>
      <c r="K4716" s="195" t="s">
        <v>27</v>
      </c>
    </row>
    <row r="4717" spans="1:12">
      <c r="A4717" s="186" t="str">
        <f>B4717&amp;"_"&amp;COUNTIF($B$2:B4717,B4717)</f>
        <v>4670_1</v>
      </c>
      <c r="B4717" s="195">
        <v>4670</v>
      </c>
      <c r="C4717" s="195">
        <v>55</v>
      </c>
      <c r="D4717" s="195" t="s">
        <v>1970</v>
      </c>
      <c r="F4717" s="189">
        <v>72</v>
      </c>
      <c r="G4717" s="197" t="s">
        <v>1971</v>
      </c>
      <c r="H4717" s="195">
        <v>1</v>
      </c>
      <c r="I4717" s="195">
        <v>4000</v>
      </c>
      <c r="J4717" s="191">
        <v>41382</v>
      </c>
      <c r="K4717" s="195" t="s">
        <v>33</v>
      </c>
      <c r="L4717" s="195" t="s">
        <v>74</v>
      </c>
    </row>
    <row r="4718" spans="1:12">
      <c r="A4718" s="186" t="str">
        <f>B4718&amp;"_"&amp;COUNTIF($B$2:B4718,B4718)</f>
        <v>4671_1</v>
      </c>
      <c r="B4718" s="195">
        <v>4671</v>
      </c>
      <c r="E4718" s="187" t="s">
        <v>1312</v>
      </c>
      <c r="F4718" s="189">
        <v>6</v>
      </c>
      <c r="G4718" s="190" t="s">
        <v>941</v>
      </c>
    </row>
    <row r="4719" spans="1:12">
      <c r="A4719" s="186" t="str">
        <f>B4719&amp;"_"&amp;COUNTIF($B$2:B4719,B4719)</f>
        <v>4671_2</v>
      </c>
      <c r="B4719" s="195">
        <v>4671</v>
      </c>
      <c r="C4719" s="195">
        <v>49</v>
      </c>
      <c r="D4719" s="195" t="s">
        <v>1313</v>
      </c>
      <c r="E4719" s="187" t="s">
        <v>1314</v>
      </c>
      <c r="F4719" s="189">
        <v>6</v>
      </c>
      <c r="G4719" s="190" t="s">
        <v>942</v>
      </c>
      <c r="H4719" s="195">
        <v>3</v>
      </c>
      <c r="J4719" s="191">
        <v>41383</v>
      </c>
      <c r="K4719" s="195" t="s">
        <v>27</v>
      </c>
    </row>
    <row r="4720" spans="1:12">
      <c r="A4720" s="186" t="str">
        <f>B4720&amp;"_"&amp;COUNTIF($B$2:B4720,B4720)</f>
        <v>4672_1</v>
      </c>
      <c r="B4720" s="195">
        <v>4672</v>
      </c>
      <c r="E4720" s="195">
        <v>112145</v>
      </c>
      <c r="F4720" s="189">
        <v>10</v>
      </c>
      <c r="G4720" s="197" t="s">
        <v>888</v>
      </c>
    </row>
    <row r="4721" spans="1:12">
      <c r="A4721" s="186" t="str">
        <f>B4721&amp;"_"&amp;COUNTIF($B$2:B4721,B4721)</f>
        <v>4672_2</v>
      </c>
      <c r="B4721" s="195">
        <v>4672</v>
      </c>
      <c r="C4721" s="195">
        <v>4</v>
      </c>
      <c r="D4721" s="195">
        <v>4500231814</v>
      </c>
      <c r="E4721" s="195">
        <v>112146</v>
      </c>
      <c r="F4721" s="189">
        <v>10</v>
      </c>
      <c r="G4721" s="197" t="s">
        <v>886</v>
      </c>
      <c r="H4721" s="195">
        <v>5</v>
      </c>
      <c r="I4721" s="200">
        <v>17500</v>
      </c>
      <c r="J4721" s="191">
        <v>41387</v>
      </c>
      <c r="K4721" s="195" t="s">
        <v>1607</v>
      </c>
      <c r="L4721" s="195" t="s">
        <v>74</v>
      </c>
    </row>
    <row r="4722" spans="1:12">
      <c r="A4722" s="186" t="str">
        <f>B4722&amp;"_"&amp;COUNTIF($B$2:B4722,B4722)</f>
        <v>4673_1</v>
      </c>
      <c r="B4722" s="195">
        <v>4673</v>
      </c>
      <c r="C4722" s="195">
        <v>2</v>
      </c>
      <c r="D4722" s="195">
        <v>340104936</v>
      </c>
      <c r="F4722" s="189">
        <v>16</v>
      </c>
      <c r="G4722" s="197" t="s">
        <v>1861</v>
      </c>
      <c r="H4722" s="195">
        <v>5</v>
      </c>
      <c r="J4722" s="191">
        <v>41387</v>
      </c>
      <c r="K4722" s="195" t="s">
        <v>27</v>
      </c>
    </row>
    <row r="4723" spans="1:12">
      <c r="A4723" s="186" t="str">
        <f>B4723&amp;"_"&amp;COUNTIF($B$2:B4723,B4723)</f>
        <v>4674_1</v>
      </c>
      <c r="B4723" s="195">
        <v>4674</v>
      </c>
      <c r="C4723" s="195">
        <v>2</v>
      </c>
      <c r="D4723" s="195">
        <v>340110522</v>
      </c>
      <c r="F4723" s="189">
        <v>3</v>
      </c>
      <c r="G4723" s="197" t="s">
        <v>1883</v>
      </c>
      <c r="H4723" s="195">
        <v>4</v>
      </c>
      <c r="J4723" s="191">
        <v>41387</v>
      </c>
      <c r="K4723" s="195" t="s">
        <v>27</v>
      </c>
    </row>
    <row r="4724" spans="1:12">
      <c r="A4724" s="186" t="str">
        <f>B4724&amp;"_"&amp;COUNTIF($B$2:B4724,B4724)</f>
        <v>4675_1</v>
      </c>
      <c r="B4724" s="195">
        <v>4675</v>
      </c>
      <c r="C4724" s="195">
        <v>63</v>
      </c>
      <c r="D4724" s="195" t="s">
        <v>1972</v>
      </c>
      <c r="F4724" s="189">
        <v>1</v>
      </c>
      <c r="G4724" s="197" t="s">
        <v>1973</v>
      </c>
      <c r="H4724" s="195">
        <v>1</v>
      </c>
      <c r="I4724" s="195">
        <v>300</v>
      </c>
      <c r="J4724" s="191">
        <v>41387</v>
      </c>
      <c r="K4724" s="195" t="s">
        <v>107</v>
      </c>
    </row>
    <row r="4725" spans="1:12">
      <c r="A4725" s="186" t="str">
        <f>B4725&amp;"_"&amp;COUNTIF($B$2:B4725,B4725)</f>
        <v>4676_1</v>
      </c>
      <c r="B4725" s="195">
        <v>4676</v>
      </c>
      <c r="C4725" s="195">
        <v>5</v>
      </c>
      <c r="D4725" s="195" t="s">
        <v>1974</v>
      </c>
      <c r="E4725" s="195">
        <v>500032755</v>
      </c>
      <c r="F4725" s="189">
        <v>14</v>
      </c>
      <c r="G4725" s="197" t="s">
        <v>1070</v>
      </c>
      <c r="H4725" s="195">
        <v>5</v>
      </c>
      <c r="I4725" s="195">
        <v>24500</v>
      </c>
      <c r="J4725" s="191" t="s">
        <v>1975</v>
      </c>
      <c r="K4725" s="195" t="s">
        <v>845</v>
      </c>
      <c r="L4725" s="195" t="s">
        <v>74</v>
      </c>
    </row>
    <row r="4726" spans="1:12">
      <c r="A4726" s="186" t="str">
        <f>B4726&amp;"_"&amp;COUNTIF($B$2:B4726,B4726)</f>
        <v>4677_1</v>
      </c>
      <c r="B4726" s="195">
        <v>4677</v>
      </c>
      <c r="F4726" s="189">
        <v>16</v>
      </c>
      <c r="G4726" s="197" t="s">
        <v>359</v>
      </c>
      <c r="I4726" s="200"/>
    </row>
    <row r="4727" spans="1:12">
      <c r="A4727" s="186" t="str">
        <f>B4727&amp;"_"&amp;COUNTIF($B$2:B4727,B4727)</f>
        <v>4677_2</v>
      </c>
      <c r="B4727" s="195">
        <v>4677</v>
      </c>
      <c r="C4727" s="195">
        <v>7</v>
      </c>
      <c r="F4727" s="189">
        <v>6</v>
      </c>
      <c r="G4727" s="197" t="s">
        <v>358</v>
      </c>
      <c r="H4727" s="195">
        <v>2</v>
      </c>
      <c r="I4727" s="200"/>
      <c r="J4727" s="191">
        <v>41387</v>
      </c>
      <c r="K4727" s="195" t="s">
        <v>33</v>
      </c>
      <c r="L4727" s="195" t="s">
        <v>74</v>
      </c>
    </row>
    <row r="4728" spans="1:12">
      <c r="A4728" s="186" t="str">
        <f>B4728&amp;"_"&amp;COUNTIF($B$2:B4728,B4728)</f>
        <v>4678_1</v>
      </c>
      <c r="B4728" s="195">
        <v>4678</v>
      </c>
      <c r="C4728" s="195">
        <v>6</v>
      </c>
      <c r="D4728" s="195">
        <v>340111840</v>
      </c>
      <c r="E4728" s="195">
        <v>500410781</v>
      </c>
      <c r="F4728" s="189">
        <v>2</v>
      </c>
      <c r="G4728" s="197" t="s">
        <v>1739</v>
      </c>
      <c r="H4728" s="195">
        <v>1</v>
      </c>
      <c r="J4728" s="191">
        <v>41388</v>
      </c>
      <c r="K4728" s="195" t="s">
        <v>27</v>
      </c>
    </row>
    <row r="4729" spans="1:12">
      <c r="A4729" s="186" t="str">
        <f>B4729&amp;"_"&amp;COUNTIF($B$2:B4729,B4729)</f>
        <v>4679_1</v>
      </c>
      <c r="B4729" s="195">
        <v>4679</v>
      </c>
      <c r="E4729" s="195">
        <v>112145</v>
      </c>
      <c r="F4729" s="189">
        <v>10</v>
      </c>
      <c r="G4729" s="197" t="s">
        <v>888</v>
      </c>
    </row>
    <row r="4730" spans="1:12">
      <c r="A4730" s="186" t="str">
        <f>B4730&amp;"_"&amp;COUNTIF($B$2:B4730,B4730)</f>
        <v>4679_2</v>
      </c>
      <c r="B4730" s="195">
        <v>4679</v>
      </c>
      <c r="C4730" s="195">
        <v>4</v>
      </c>
      <c r="D4730" s="195">
        <v>4500231814</v>
      </c>
      <c r="E4730" s="195">
        <v>112146</v>
      </c>
      <c r="F4730" s="189">
        <v>10</v>
      </c>
      <c r="G4730" s="197" t="s">
        <v>886</v>
      </c>
      <c r="H4730" s="195">
        <v>5</v>
      </c>
      <c r="I4730" s="200">
        <v>17500</v>
      </c>
      <c r="J4730" s="191">
        <v>41389</v>
      </c>
      <c r="K4730" s="195" t="s">
        <v>1607</v>
      </c>
      <c r="L4730" s="195" t="s">
        <v>74</v>
      </c>
    </row>
    <row r="4731" spans="1:12">
      <c r="A4731" s="186" t="str">
        <f>B4731&amp;"_"&amp;COUNTIF($B$2:B4731,B4731)</f>
        <v>4680_1</v>
      </c>
      <c r="B4731" s="195">
        <v>4680</v>
      </c>
      <c r="C4731" s="195">
        <v>1</v>
      </c>
      <c r="D4731" s="195" t="s">
        <v>1969</v>
      </c>
      <c r="F4731" s="189">
        <v>2</v>
      </c>
      <c r="G4731" s="197" t="s">
        <v>59</v>
      </c>
      <c r="H4731" s="195">
        <v>2</v>
      </c>
      <c r="J4731" s="191">
        <v>41389</v>
      </c>
      <c r="K4731" s="195" t="s">
        <v>27</v>
      </c>
    </row>
    <row r="4732" spans="1:12">
      <c r="A4732" s="186" t="str">
        <f>B4732&amp;"_"&amp;COUNTIF($B$2:B4732,B4732)</f>
        <v>4681_1</v>
      </c>
      <c r="B4732" s="195">
        <v>4681</v>
      </c>
      <c r="E4732" s="187"/>
      <c r="G4732" s="190" t="s">
        <v>1976</v>
      </c>
    </row>
    <row r="4733" spans="1:12">
      <c r="A4733" s="186" t="str">
        <f>B4733&amp;"_"&amp;COUNTIF($B$2:B4733,B4733)</f>
        <v>4681_2</v>
      </c>
      <c r="B4733" s="195">
        <v>4681</v>
      </c>
      <c r="E4733" s="187"/>
      <c r="G4733" s="190" t="s">
        <v>1976</v>
      </c>
    </row>
    <row r="4734" spans="1:12">
      <c r="A4734" s="186" t="str">
        <f>B4734&amp;"_"&amp;COUNTIF($B$2:B4734,B4734)</f>
        <v>4682_1</v>
      </c>
      <c r="B4734" s="195">
        <v>4682</v>
      </c>
      <c r="C4734" s="195">
        <v>1</v>
      </c>
      <c r="D4734" s="195">
        <v>540039948</v>
      </c>
      <c r="F4734" s="189">
        <v>80</v>
      </c>
      <c r="G4734" s="197" t="s">
        <v>637</v>
      </c>
      <c r="H4734" s="195">
        <v>2</v>
      </c>
      <c r="J4734" s="191">
        <v>41389</v>
      </c>
      <c r="K4734" s="195" t="s">
        <v>27</v>
      </c>
    </row>
    <row r="4735" spans="1:12">
      <c r="A4735" s="186" t="str">
        <f>B4735&amp;"_"&amp;COUNTIF($B$2:B4735,B4735)</f>
        <v>4683_1</v>
      </c>
      <c r="B4735" s="195">
        <v>4683</v>
      </c>
      <c r="F4735" s="189">
        <v>180</v>
      </c>
      <c r="G4735" s="197" t="s">
        <v>57</v>
      </c>
    </row>
    <row r="4736" spans="1:12">
      <c r="A4736" s="186" t="str">
        <f>B4736&amp;"_"&amp;COUNTIF($B$2:B4736,B4736)</f>
        <v>4683_2</v>
      </c>
      <c r="B4736" s="195">
        <v>4683</v>
      </c>
      <c r="C4736" s="195">
        <v>1</v>
      </c>
      <c r="D4736" s="195">
        <v>540053096</v>
      </c>
      <c r="F4736" s="189">
        <v>126</v>
      </c>
      <c r="G4736" s="197" t="s">
        <v>1690</v>
      </c>
      <c r="H4736" s="195">
        <v>4</v>
      </c>
      <c r="J4736" s="191">
        <v>41389</v>
      </c>
      <c r="K4736" s="195" t="s">
        <v>27</v>
      </c>
    </row>
    <row r="4737" spans="1:12">
      <c r="A4737" s="186" t="str">
        <f>B4737&amp;"_"&amp;COUNTIF($B$2:B4737,B4737)</f>
        <v>4684_1</v>
      </c>
      <c r="B4737" s="195">
        <v>4684</v>
      </c>
      <c r="E4737" s="195">
        <v>10167848</v>
      </c>
      <c r="F4737" s="189">
        <v>12</v>
      </c>
      <c r="G4737" s="197" t="s">
        <v>1873</v>
      </c>
      <c r="I4737" s="200"/>
    </row>
    <row r="4738" spans="1:12">
      <c r="A4738" s="186" t="str">
        <f>B4738&amp;"_"&amp;COUNTIF($B$2:B4738,B4738)</f>
        <v>4684_2</v>
      </c>
      <c r="B4738" s="195">
        <v>4684</v>
      </c>
      <c r="C4738" s="195">
        <v>59</v>
      </c>
      <c r="D4738" s="195" t="s">
        <v>1977</v>
      </c>
      <c r="E4738" s="195" t="s">
        <v>1744</v>
      </c>
      <c r="F4738" s="189">
        <v>1</v>
      </c>
      <c r="G4738" s="197" t="s">
        <v>7</v>
      </c>
      <c r="H4738" s="195">
        <v>2</v>
      </c>
      <c r="I4738" s="195">
        <v>3675</v>
      </c>
      <c r="J4738" s="191">
        <v>41390</v>
      </c>
      <c r="K4738" s="195" t="s">
        <v>27</v>
      </c>
    </row>
    <row r="4739" spans="1:12">
      <c r="A4739" s="186" t="str">
        <f>B4739&amp;"_"&amp;COUNTIF($B$2:B4739,B4739)</f>
        <v>4685_1</v>
      </c>
      <c r="B4739" s="195">
        <v>4685</v>
      </c>
      <c r="E4739" s="195">
        <v>10167848</v>
      </c>
      <c r="F4739" s="189">
        <v>12</v>
      </c>
      <c r="G4739" s="197" t="s">
        <v>1873</v>
      </c>
      <c r="I4739" s="200"/>
    </row>
    <row r="4740" spans="1:12">
      <c r="A4740" s="186" t="str">
        <f>B4740&amp;"_"&amp;COUNTIF($B$2:B4740,B4740)</f>
        <v>4685_2</v>
      </c>
      <c r="B4740" s="195">
        <v>4685</v>
      </c>
      <c r="C4740" s="195">
        <v>59</v>
      </c>
      <c r="D4740" s="195" t="s">
        <v>1977</v>
      </c>
      <c r="E4740" s="195" t="s">
        <v>1744</v>
      </c>
      <c r="F4740" s="189">
        <v>1</v>
      </c>
      <c r="G4740" s="197" t="s">
        <v>7</v>
      </c>
      <c r="H4740" s="195">
        <v>2</v>
      </c>
      <c r="I4740" s="195">
        <v>3675</v>
      </c>
      <c r="J4740" s="191">
        <v>41393</v>
      </c>
      <c r="K4740" s="195" t="s">
        <v>27</v>
      </c>
    </row>
    <row r="4741" spans="1:12">
      <c r="A4741" s="186" t="str">
        <f>B4741&amp;"_"&amp;COUNTIF($B$2:B4741,B4741)</f>
        <v>4686_1</v>
      </c>
      <c r="B4741" s="195">
        <v>4686</v>
      </c>
      <c r="E4741" s="187" t="s">
        <v>1312</v>
      </c>
      <c r="F4741" s="189">
        <v>10</v>
      </c>
      <c r="G4741" s="190" t="s">
        <v>941</v>
      </c>
    </row>
    <row r="4742" spans="1:12">
      <c r="A4742" s="186" t="str">
        <f>B4742&amp;"_"&amp;COUNTIF($B$2:B4742,B4742)</f>
        <v>4686_2</v>
      </c>
      <c r="B4742" s="195">
        <v>4686</v>
      </c>
      <c r="C4742" s="195">
        <v>49</v>
      </c>
      <c r="D4742" s="195" t="s">
        <v>1313</v>
      </c>
      <c r="E4742" s="187" t="s">
        <v>1314</v>
      </c>
      <c r="F4742" s="189">
        <v>10</v>
      </c>
      <c r="G4742" s="190" t="s">
        <v>942</v>
      </c>
      <c r="H4742" s="195">
        <v>5</v>
      </c>
      <c r="J4742" s="191">
        <v>41394</v>
      </c>
      <c r="K4742" s="195" t="s">
        <v>27</v>
      </c>
    </row>
    <row r="4743" spans="1:12">
      <c r="A4743" s="186" t="str">
        <f>B4743&amp;"_"&amp;COUNTIF($B$2:B4743,B4743)</f>
        <v>4687_1</v>
      </c>
      <c r="B4743" s="195">
        <v>4687</v>
      </c>
      <c r="F4743" s="189">
        <v>11</v>
      </c>
      <c r="G4743" s="197" t="s">
        <v>866</v>
      </c>
    </row>
    <row r="4744" spans="1:12">
      <c r="A4744" s="186" t="str">
        <f>B4744&amp;"_"&amp;COUNTIF($B$2:B4744,B4744)</f>
        <v>4687_2</v>
      </c>
      <c r="B4744" s="195">
        <v>4687</v>
      </c>
      <c r="C4744" s="195">
        <v>26</v>
      </c>
      <c r="D4744" s="195" t="s">
        <v>863</v>
      </c>
      <c r="F4744" s="189">
        <v>39</v>
      </c>
      <c r="G4744" s="197" t="s">
        <v>867</v>
      </c>
      <c r="J4744" s="191">
        <v>41394</v>
      </c>
      <c r="K4744" s="195" t="s">
        <v>27</v>
      </c>
    </row>
    <row r="4745" spans="1:12">
      <c r="A4745" s="186" t="str">
        <f>B4745&amp;"_"&amp;COUNTIF($B$2:B4745,B4745)</f>
        <v>4688_1</v>
      </c>
      <c r="B4745" s="195">
        <v>4688</v>
      </c>
      <c r="F4745" s="189">
        <v>1</v>
      </c>
      <c r="G4745" s="197" t="s">
        <v>1978</v>
      </c>
    </row>
    <row r="4746" spans="1:12">
      <c r="A4746" s="186" t="str">
        <f>B4746&amp;"_"&amp;COUNTIF($B$2:B4746,B4746)</f>
        <v>4688_2</v>
      </c>
      <c r="B4746" s="195">
        <v>4688</v>
      </c>
      <c r="F4746" s="189">
        <v>1</v>
      </c>
      <c r="G4746" s="197" t="s">
        <v>1979</v>
      </c>
    </row>
    <row r="4747" spans="1:12">
      <c r="A4747" s="186" t="str">
        <f>B4747&amp;"_"&amp;COUNTIF($B$2:B4747,B4747)</f>
        <v>4688_3</v>
      </c>
      <c r="B4747" s="195">
        <v>4688</v>
      </c>
      <c r="C4747" s="195">
        <v>26</v>
      </c>
      <c r="D4747" s="195">
        <v>18388</v>
      </c>
      <c r="F4747" s="189">
        <v>1</v>
      </c>
      <c r="G4747" s="197" t="s">
        <v>1980</v>
      </c>
      <c r="J4747" s="191">
        <v>41394</v>
      </c>
      <c r="K4747" s="195" t="s">
        <v>27</v>
      </c>
    </row>
    <row r="4748" spans="1:12">
      <c r="A4748" s="186" t="str">
        <f>B4748&amp;"_"&amp;COUNTIF($B$2:B4748,B4748)</f>
        <v>4689_1</v>
      </c>
      <c r="B4748" s="195">
        <v>4689</v>
      </c>
      <c r="C4748" s="195">
        <v>13</v>
      </c>
      <c r="D4748" s="195" t="s">
        <v>257</v>
      </c>
      <c r="F4748" s="189">
        <v>1</v>
      </c>
      <c r="G4748" s="197" t="s">
        <v>880</v>
      </c>
      <c r="H4748" s="195">
        <v>1</v>
      </c>
      <c r="J4748" s="191">
        <v>41395</v>
      </c>
      <c r="K4748" s="195" t="s">
        <v>789</v>
      </c>
      <c r="L4748" s="195" t="s">
        <v>74</v>
      </c>
    </row>
    <row r="4749" spans="1:12">
      <c r="A4749" s="186" t="str">
        <f>B4749&amp;"_"&amp;COUNTIF($B$2:B4749,B4749)</f>
        <v>4690_1</v>
      </c>
      <c r="B4749" s="195">
        <v>4690</v>
      </c>
      <c r="C4749" s="195">
        <v>26</v>
      </c>
      <c r="D4749" s="195">
        <v>18440</v>
      </c>
      <c r="F4749" s="189">
        <v>1</v>
      </c>
      <c r="G4749" s="197" t="s">
        <v>1943</v>
      </c>
      <c r="H4749" s="195">
        <v>1</v>
      </c>
      <c r="J4749" s="191">
        <v>41397</v>
      </c>
      <c r="K4749" s="195" t="s">
        <v>33</v>
      </c>
      <c r="L4749" s="195" t="s">
        <v>74</v>
      </c>
    </row>
    <row r="4750" spans="1:12">
      <c r="A4750" s="186" t="str">
        <f>B4750&amp;"_"&amp;COUNTIF($B$2:B4750,B4750)</f>
        <v>4691_1</v>
      </c>
      <c r="B4750" s="195">
        <v>4691</v>
      </c>
      <c r="C4750" s="195">
        <v>26</v>
      </c>
      <c r="D4750" s="195">
        <v>18441</v>
      </c>
      <c r="F4750" s="189">
        <v>1</v>
      </c>
      <c r="G4750" s="197" t="s">
        <v>1981</v>
      </c>
      <c r="H4750" s="195">
        <v>1</v>
      </c>
      <c r="J4750" s="191">
        <v>41397</v>
      </c>
    </row>
    <row r="4751" spans="1:12">
      <c r="A4751" s="186" t="str">
        <f>B4751&amp;"_"&amp;COUNTIF($B$2:B4751,B4751)</f>
        <v>4692_1</v>
      </c>
      <c r="B4751" s="195">
        <v>4692</v>
      </c>
      <c r="F4751" s="189">
        <v>1</v>
      </c>
      <c r="G4751" s="197" t="s">
        <v>1627</v>
      </c>
    </row>
    <row r="4752" spans="1:12">
      <c r="A4752" s="186" t="str">
        <f>B4752&amp;"_"&amp;COUNTIF($B$2:B4752,B4752)</f>
        <v>4692_2</v>
      </c>
      <c r="B4752" s="195">
        <v>4692</v>
      </c>
      <c r="C4752" s="195">
        <v>38</v>
      </c>
      <c r="D4752" s="195" t="s">
        <v>1982</v>
      </c>
      <c r="F4752" s="189">
        <v>1</v>
      </c>
      <c r="G4752" s="197" t="s">
        <v>1032</v>
      </c>
      <c r="H4752" s="195">
        <v>1</v>
      </c>
      <c r="I4752" s="195">
        <v>6300</v>
      </c>
      <c r="J4752" s="191">
        <v>41401</v>
      </c>
      <c r="K4752" s="195" t="s">
        <v>1206</v>
      </c>
      <c r="L4752" s="195" t="s">
        <v>74</v>
      </c>
    </row>
    <row r="4753" spans="1:12">
      <c r="A4753" s="186" t="str">
        <f>B4753&amp;"_"&amp;COUNTIF($B$2:B4753,B4753)</f>
        <v>4693_1</v>
      </c>
      <c r="B4753" s="195">
        <v>4693</v>
      </c>
      <c r="C4753" s="195">
        <v>3</v>
      </c>
      <c r="D4753" s="195" t="s">
        <v>1983</v>
      </c>
      <c r="E4753" s="195" t="s">
        <v>71</v>
      </c>
      <c r="F4753" s="189">
        <v>300</v>
      </c>
      <c r="G4753" s="197" t="s">
        <v>72</v>
      </c>
      <c r="H4753" s="195">
        <v>1</v>
      </c>
      <c r="I4753" s="195">
        <v>2400</v>
      </c>
      <c r="J4753" s="191">
        <v>41401</v>
      </c>
      <c r="K4753" s="195" t="s">
        <v>33</v>
      </c>
      <c r="L4753" s="195" t="s">
        <v>74</v>
      </c>
    </row>
    <row r="4754" spans="1:12">
      <c r="A4754" s="186" t="str">
        <f>B4754&amp;"_"&amp;COUNTIF($B$2:B4754,B4754)</f>
        <v>4694_1</v>
      </c>
      <c r="B4754" s="195">
        <v>4694</v>
      </c>
      <c r="C4754" s="195">
        <v>26</v>
      </c>
      <c r="D4754" s="195">
        <v>18440</v>
      </c>
      <c r="F4754" s="189">
        <v>1</v>
      </c>
      <c r="G4754" s="197" t="s">
        <v>1943</v>
      </c>
      <c r="H4754" s="195">
        <v>1</v>
      </c>
      <c r="J4754" s="191">
        <v>41402</v>
      </c>
      <c r="K4754" s="195" t="s">
        <v>33</v>
      </c>
      <c r="L4754" s="195" t="s">
        <v>74</v>
      </c>
    </row>
    <row r="4755" spans="1:12">
      <c r="A4755" s="186" t="str">
        <f>B4755&amp;"_"&amp;COUNTIF($B$2:B4755,B4755)</f>
        <v>4695_1</v>
      </c>
      <c r="B4755" s="195">
        <v>4695</v>
      </c>
      <c r="E4755" s="195" t="s">
        <v>67</v>
      </c>
      <c r="F4755" s="189">
        <v>48</v>
      </c>
      <c r="G4755" s="197" t="s">
        <v>68</v>
      </c>
    </row>
    <row r="4756" spans="1:12">
      <c r="A4756" s="186" t="str">
        <f>B4756&amp;"_"&amp;COUNTIF($B$2:B4756,B4756)</f>
        <v>4695_2</v>
      </c>
      <c r="B4756" s="195">
        <v>4695</v>
      </c>
      <c r="C4756" s="195">
        <v>1</v>
      </c>
      <c r="D4756" s="195" t="s">
        <v>1984</v>
      </c>
      <c r="E4756" s="195" t="s">
        <v>64</v>
      </c>
      <c r="F4756" s="189">
        <v>192</v>
      </c>
      <c r="G4756" s="197" t="s">
        <v>65</v>
      </c>
      <c r="H4756" s="195">
        <v>5</v>
      </c>
      <c r="J4756" s="191">
        <v>41401</v>
      </c>
      <c r="K4756" s="195" t="s">
        <v>27</v>
      </c>
    </row>
    <row r="4757" spans="1:12">
      <c r="A4757" s="186" t="str">
        <f>B4757&amp;"_"&amp;COUNTIF($B$2:B4757,B4757)</f>
        <v>4696_1</v>
      </c>
      <c r="B4757" s="195">
        <v>4696</v>
      </c>
      <c r="C4757" s="195">
        <v>1</v>
      </c>
      <c r="D4757" s="195" t="s">
        <v>1969</v>
      </c>
      <c r="F4757" s="189">
        <v>2</v>
      </c>
      <c r="G4757" s="197" t="s">
        <v>59</v>
      </c>
      <c r="H4757" s="195">
        <v>2</v>
      </c>
      <c r="J4757" s="191">
        <v>41401</v>
      </c>
      <c r="K4757" s="195" t="s">
        <v>27</v>
      </c>
    </row>
    <row r="4758" spans="1:12">
      <c r="A4758" s="186" t="str">
        <f>B4758&amp;"_"&amp;COUNTIF($B$2:B4758,B4758)</f>
        <v>4697_1</v>
      </c>
      <c r="B4758" s="195">
        <v>4697</v>
      </c>
      <c r="F4758" s="189">
        <v>1</v>
      </c>
      <c r="G4758" s="197" t="s">
        <v>1878</v>
      </c>
      <c r="I4758" s="200"/>
    </row>
    <row r="4759" spans="1:12">
      <c r="A4759" s="186" t="str">
        <f>B4759&amp;"_"&amp;COUNTIF($B$2:B4759,B4759)</f>
        <v>4697_2</v>
      </c>
      <c r="B4759" s="195">
        <v>4697</v>
      </c>
      <c r="C4759" s="195">
        <v>39</v>
      </c>
      <c r="D4759" s="195" t="s">
        <v>1803</v>
      </c>
      <c r="F4759" s="189">
        <v>2</v>
      </c>
      <c r="G4759" s="197" t="s">
        <v>1959</v>
      </c>
      <c r="H4759" s="195">
        <v>3</v>
      </c>
      <c r="I4759" s="195">
        <v>15000</v>
      </c>
      <c r="J4759" s="191">
        <v>41402</v>
      </c>
      <c r="K4759" s="195" t="s">
        <v>27</v>
      </c>
    </row>
    <row r="4760" spans="1:12">
      <c r="A4760" s="186" t="str">
        <f>B4760&amp;"_"&amp;COUNTIF($B$2:B4760,B4760)</f>
        <v>4698_1</v>
      </c>
      <c r="B4760" s="195">
        <v>4698</v>
      </c>
      <c r="C4760" s="195">
        <v>1</v>
      </c>
      <c r="D4760" s="195">
        <v>540053497</v>
      </c>
      <c r="F4760" s="189">
        <v>48</v>
      </c>
      <c r="G4760" s="197" t="s">
        <v>1985</v>
      </c>
      <c r="H4760" s="195">
        <v>2</v>
      </c>
      <c r="J4760" s="191">
        <v>41402</v>
      </c>
      <c r="K4760" s="195" t="s">
        <v>27</v>
      </c>
    </row>
    <row r="4761" spans="1:12">
      <c r="A4761" s="186" t="str">
        <f>B4761&amp;"_"&amp;COUNTIF($B$2:B4761,B4761)</f>
        <v>4699_1</v>
      </c>
      <c r="B4761" s="195">
        <v>4699</v>
      </c>
      <c r="C4761" s="195">
        <v>1</v>
      </c>
      <c r="D4761" s="195">
        <v>540053497</v>
      </c>
      <c r="F4761" s="189">
        <v>34</v>
      </c>
      <c r="G4761" s="197" t="s">
        <v>1985</v>
      </c>
      <c r="H4761" s="195">
        <v>2</v>
      </c>
      <c r="J4761" s="191">
        <v>41402</v>
      </c>
      <c r="K4761" s="195" t="s">
        <v>27</v>
      </c>
    </row>
    <row r="4762" spans="1:12">
      <c r="A4762" s="186" t="str">
        <f>B4762&amp;"_"&amp;COUNTIF($B$2:B4762,B4762)</f>
        <v>4700_1</v>
      </c>
      <c r="B4762" s="195">
        <v>4700</v>
      </c>
      <c r="C4762" s="195">
        <v>6</v>
      </c>
      <c r="D4762" s="195">
        <v>340110252</v>
      </c>
      <c r="E4762" s="195" t="s">
        <v>1744</v>
      </c>
      <c r="F4762" s="189">
        <v>1</v>
      </c>
      <c r="G4762" s="197" t="s">
        <v>1712</v>
      </c>
      <c r="H4762" s="195">
        <v>1</v>
      </c>
      <c r="J4762" s="191">
        <v>41403</v>
      </c>
      <c r="K4762" s="195" t="s">
        <v>27</v>
      </c>
    </row>
    <row r="4763" spans="1:12">
      <c r="A4763" s="186" t="str">
        <f>B4763&amp;"_"&amp;COUNTIF($B$2:B4763,B4763)</f>
        <v>4701_1</v>
      </c>
      <c r="B4763" s="195">
        <v>4701</v>
      </c>
      <c r="C4763" s="195">
        <v>6</v>
      </c>
      <c r="D4763" s="195">
        <v>340111970</v>
      </c>
      <c r="E4763" s="195" t="s">
        <v>1744</v>
      </c>
      <c r="F4763" s="189">
        <v>1</v>
      </c>
      <c r="G4763" s="197" t="s">
        <v>1712</v>
      </c>
      <c r="H4763" s="195">
        <v>1</v>
      </c>
      <c r="J4763" s="191">
        <v>41403</v>
      </c>
      <c r="K4763" s="195" t="s">
        <v>27</v>
      </c>
    </row>
    <row r="4764" spans="1:12">
      <c r="A4764" s="186" t="str">
        <f>B4764&amp;"_"&amp;COUNTIF($B$2:B4764,B4764)</f>
        <v>4702_1</v>
      </c>
      <c r="B4764" s="195">
        <v>4702</v>
      </c>
      <c r="F4764" s="189">
        <v>8</v>
      </c>
      <c r="G4764" s="197" t="s">
        <v>359</v>
      </c>
      <c r="I4764" s="200"/>
    </row>
    <row r="4765" spans="1:12">
      <c r="A4765" s="186" t="str">
        <f>B4765&amp;"_"&amp;COUNTIF($B$2:B4765,B4765)</f>
        <v>4702_2</v>
      </c>
      <c r="B4765" s="195">
        <v>4702</v>
      </c>
      <c r="C4765" s="195">
        <v>7</v>
      </c>
      <c r="F4765" s="189">
        <v>9</v>
      </c>
      <c r="G4765" s="197" t="s">
        <v>358</v>
      </c>
      <c r="H4765" s="195">
        <v>2</v>
      </c>
      <c r="I4765" s="200"/>
      <c r="J4765" s="191">
        <v>41407</v>
      </c>
      <c r="K4765" s="195" t="s">
        <v>33</v>
      </c>
      <c r="L4765" s="195" t="s">
        <v>74</v>
      </c>
    </row>
    <row r="4766" spans="1:12">
      <c r="A4766" s="186" t="str">
        <f>B4766&amp;"_"&amp;COUNTIF($B$2:B4766,B4766)</f>
        <v>4703_1</v>
      </c>
      <c r="B4766" s="195">
        <v>4703</v>
      </c>
      <c r="C4766" s="195">
        <v>6</v>
      </c>
      <c r="D4766" s="195">
        <v>340112818</v>
      </c>
      <c r="F4766" s="189">
        <v>1</v>
      </c>
      <c r="G4766" s="197" t="s">
        <v>1986</v>
      </c>
      <c r="H4766" s="195">
        <v>1</v>
      </c>
      <c r="J4766" s="191">
        <v>41408</v>
      </c>
      <c r="K4766" s="195" t="s">
        <v>27</v>
      </c>
    </row>
    <row r="4767" spans="1:12">
      <c r="A4767" s="186" t="str">
        <f>B4767&amp;"_"&amp;COUNTIF($B$2:B4767,B4767)</f>
        <v>4704_1</v>
      </c>
      <c r="B4767" s="195">
        <v>4704</v>
      </c>
      <c r="D4767" s="195" t="s">
        <v>1987</v>
      </c>
      <c r="F4767" s="189">
        <v>2</v>
      </c>
      <c r="G4767" s="197" t="s">
        <v>1988</v>
      </c>
      <c r="H4767" s="195">
        <v>1</v>
      </c>
      <c r="I4767" s="195">
        <v>96</v>
      </c>
      <c r="J4767" s="191">
        <v>41410</v>
      </c>
      <c r="K4767" s="195" t="s">
        <v>27</v>
      </c>
    </row>
    <row r="4768" spans="1:12">
      <c r="A4768" s="186" t="str">
        <f>B4768&amp;"_"&amp;COUNTIF($B$2:B4768,B4768)</f>
        <v>4705_1</v>
      </c>
      <c r="B4768" s="195">
        <v>4705</v>
      </c>
      <c r="C4768" s="195">
        <v>3</v>
      </c>
      <c r="D4768" s="195">
        <v>340109909</v>
      </c>
      <c r="F4768" s="189">
        <v>2</v>
      </c>
      <c r="G4768" s="197" t="s">
        <v>1989</v>
      </c>
      <c r="H4768" s="195">
        <v>2</v>
      </c>
      <c r="I4768" s="195">
        <v>9700</v>
      </c>
      <c r="J4768" s="191">
        <v>41411</v>
      </c>
      <c r="K4768" s="195" t="s">
        <v>1780</v>
      </c>
      <c r="L4768" s="195" t="s">
        <v>74</v>
      </c>
    </row>
    <row r="4769" spans="1:12">
      <c r="A4769" s="186" t="str">
        <f>B4769&amp;"_"&amp;COUNTIF($B$2:B4769,B4769)</f>
        <v>4706_1</v>
      </c>
      <c r="B4769" s="195">
        <v>4706</v>
      </c>
      <c r="C4769" s="195">
        <v>3</v>
      </c>
      <c r="D4769" s="195">
        <v>340108493</v>
      </c>
      <c r="F4769" s="189">
        <v>1</v>
      </c>
      <c r="G4769" s="197" t="s">
        <v>1990</v>
      </c>
      <c r="H4769" s="195">
        <v>1</v>
      </c>
      <c r="I4769" s="195">
        <v>1500</v>
      </c>
      <c r="J4769" s="191">
        <v>41411</v>
      </c>
      <c r="K4769" s="195" t="s">
        <v>1780</v>
      </c>
      <c r="L4769" s="195" t="s">
        <v>74</v>
      </c>
    </row>
    <row r="4770" spans="1:12">
      <c r="A4770" s="186" t="str">
        <f>B4770&amp;"_"&amp;COUNTIF($B$2:B4770,B4770)</f>
        <v>4707_1</v>
      </c>
      <c r="B4770" s="195">
        <v>4707</v>
      </c>
      <c r="C4770" s="195">
        <v>39</v>
      </c>
      <c r="D4770" s="195" t="s">
        <v>1803</v>
      </c>
      <c r="F4770" s="189">
        <v>1</v>
      </c>
      <c r="G4770" s="197" t="s">
        <v>1880</v>
      </c>
      <c r="H4770" s="195">
        <v>1</v>
      </c>
      <c r="I4770" s="200">
        <v>11000</v>
      </c>
      <c r="J4770" s="191">
        <v>41414</v>
      </c>
      <c r="K4770" s="195" t="s">
        <v>27</v>
      </c>
    </row>
    <row r="4771" spans="1:12">
      <c r="A4771" s="186" t="str">
        <f>B4771&amp;"_"&amp;COUNTIF($B$2:B4771,B4771)</f>
        <v>4708_1</v>
      </c>
      <c r="B4771" s="195">
        <v>4708</v>
      </c>
      <c r="C4771" s="195">
        <v>39</v>
      </c>
      <c r="D4771" s="195" t="s">
        <v>1803</v>
      </c>
      <c r="F4771" s="189">
        <v>1</v>
      </c>
      <c r="G4771" s="197" t="s">
        <v>1888</v>
      </c>
      <c r="H4771" s="195">
        <v>1</v>
      </c>
      <c r="I4771" s="200">
        <v>11000</v>
      </c>
      <c r="J4771" s="191">
        <v>41416</v>
      </c>
      <c r="K4771" s="195" t="s">
        <v>27</v>
      </c>
    </row>
    <row r="4772" spans="1:12">
      <c r="A4772" s="186" t="str">
        <f>B4772&amp;"_"&amp;COUNTIF($B$2:B4772,B4772)</f>
        <v>4709_1</v>
      </c>
      <c r="B4772" s="195">
        <v>4709</v>
      </c>
      <c r="E4772" s="195">
        <v>112145</v>
      </c>
      <c r="F4772" s="189">
        <v>20</v>
      </c>
      <c r="G4772" s="197" t="s">
        <v>888</v>
      </c>
    </row>
    <row r="4773" spans="1:12">
      <c r="A4773" s="186" t="str">
        <f>B4773&amp;"_"&amp;COUNTIF($B$2:B4773,B4773)</f>
        <v>4709_2</v>
      </c>
      <c r="B4773" s="195">
        <v>4709</v>
      </c>
      <c r="C4773" s="195">
        <v>4</v>
      </c>
      <c r="D4773" s="195">
        <v>4500233067</v>
      </c>
      <c r="E4773" s="195">
        <v>112146</v>
      </c>
      <c r="F4773" s="189">
        <v>20</v>
      </c>
      <c r="G4773" s="197" t="s">
        <v>886</v>
      </c>
      <c r="H4773" s="195">
        <v>10</v>
      </c>
      <c r="I4773" s="200">
        <v>35000</v>
      </c>
      <c r="J4773" s="191">
        <v>41417</v>
      </c>
      <c r="K4773" s="195" t="s">
        <v>1607</v>
      </c>
      <c r="L4773" s="195" t="s">
        <v>74</v>
      </c>
    </row>
    <row r="4774" spans="1:12">
      <c r="A4774" s="186" t="str">
        <f>B4774&amp;"_"&amp;COUNTIF($B$2:B4774,B4774)</f>
        <v>4710_1</v>
      </c>
      <c r="B4774" s="195">
        <v>4710</v>
      </c>
      <c r="C4774" s="195">
        <v>1</v>
      </c>
      <c r="D4774" s="195" t="s">
        <v>1924</v>
      </c>
      <c r="E4774" s="195" t="s">
        <v>62</v>
      </c>
      <c r="F4774" s="189">
        <v>164</v>
      </c>
      <c r="G4774" s="197" t="s">
        <v>1909</v>
      </c>
      <c r="H4774" s="195">
        <v>1</v>
      </c>
      <c r="J4774" s="191">
        <v>41387</v>
      </c>
      <c r="K4774" s="195" t="s">
        <v>27</v>
      </c>
    </row>
    <row r="4775" spans="1:12">
      <c r="A4775" s="186" t="str">
        <f>B4775&amp;"_"&amp;COUNTIF($B$2:B4775,B4775)</f>
        <v>4711_1</v>
      </c>
      <c r="B4775" s="195">
        <v>4711</v>
      </c>
      <c r="C4775" s="195">
        <v>1</v>
      </c>
      <c r="D4775" s="195" t="s">
        <v>1933</v>
      </c>
      <c r="E4775" s="195" t="s">
        <v>62</v>
      </c>
      <c r="F4775" s="189">
        <v>325</v>
      </c>
      <c r="G4775" s="197" t="s">
        <v>1909</v>
      </c>
      <c r="H4775" s="195">
        <v>2</v>
      </c>
      <c r="J4775" s="191">
        <v>41387</v>
      </c>
      <c r="K4775" s="195" t="s">
        <v>27</v>
      </c>
    </row>
    <row r="4776" spans="1:12">
      <c r="A4776" s="186" t="str">
        <f>B4776&amp;"_"&amp;COUNTIF($B$2:B4776,B4776)</f>
        <v>4712_1</v>
      </c>
      <c r="B4776" s="195">
        <v>4712</v>
      </c>
      <c r="C4776" s="195">
        <v>39</v>
      </c>
      <c r="D4776" s="195" t="s">
        <v>1803</v>
      </c>
      <c r="F4776" s="189">
        <v>1</v>
      </c>
      <c r="G4776" s="197" t="s">
        <v>1820</v>
      </c>
      <c r="H4776" s="195">
        <v>1</v>
      </c>
      <c r="I4776" s="200">
        <v>11000</v>
      </c>
      <c r="J4776" s="191">
        <v>41418</v>
      </c>
      <c r="K4776" s="195" t="s">
        <v>27</v>
      </c>
    </row>
    <row r="4777" spans="1:12">
      <c r="A4777" s="186" t="str">
        <f>B4777&amp;"_"&amp;COUNTIF($B$2:B4777,B4777)</f>
        <v>4713_1</v>
      </c>
      <c r="B4777" s="195">
        <v>4713</v>
      </c>
      <c r="F4777" s="189">
        <v>1</v>
      </c>
      <c r="G4777" s="197" t="s">
        <v>7</v>
      </c>
    </row>
    <row r="4778" spans="1:12">
      <c r="A4778" s="186" t="str">
        <f>B4778&amp;"_"&amp;COUNTIF($B$2:B4778,B4778)</f>
        <v>4713_2</v>
      </c>
      <c r="B4778" s="195">
        <v>4713</v>
      </c>
      <c r="C4778" s="195">
        <v>17</v>
      </c>
      <c r="D4778" s="195" t="s">
        <v>1991</v>
      </c>
      <c r="F4778" s="189">
        <v>2</v>
      </c>
      <c r="G4778" s="197" t="s">
        <v>1992</v>
      </c>
      <c r="H4778" s="195">
        <v>2</v>
      </c>
      <c r="I4778" s="195">
        <v>60</v>
      </c>
      <c r="J4778" s="191">
        <v>41421</v>
      </c>
      <c r="K4778" s="195" t="s">
        <v>1993</v>
      </c>
    </row>
    <row r="4779" spans="1:12">
      <c r="A4779" s="186" t="str">
        <f>B4779&amp;"_"&amp;COUNTIF($B$2:B4779,B4779)</f>
        <v>4714_1</v>
      </c>
      <c r="B4779" s="195">
        <v>4714</v>
      </c>
      <c r="C4779" s="195">
        <v>1</v>
      </c>
      <c r="D4779" s="195" t="s">
        <v>1969</v>
      </c>
      <c r="F4779" s="189">
        <v>2</v>
      </c>
      <c r="G4779" s="197" t="s">
        <v>59</v>
      </c>
      <c r="H4779" s="195">
        <v>2</v>
      </c>
      <c r="J4779" s="191">
        <v>41424</v>
      </c>
      <c r="K4779" s="195" t="s">
        <v>27</v>
      </c>
    </row>
    <row r="4780" spans="1:12">
      <c r="A4780" s="186" t="str">
        <f>B4780&amp;"_"&amp;COUNTIF($B$2:B4780,B4780)</f>
        <v>4715_1</v>
      </c>
      <c r="B4780" s="195">
        <v>4715</v>
      </c>
      <c r="C4780" s="195">
        <v>1</v>
      </c>
      <c r="D4780" s="195">
        <v>540039948</v>
      </c>
      <c r="F4780" s="189">
        <v>80</v>
      </c>
      <c r="G4780" s="197" t="s">
        <v>637</v>
      </c>
      <c r="H4780" s="195">
        <v>2</v>
      </c>
      <c r="J4780" s="191">
        <v>41424</v>
      </c>
      <c r="K4780" s="195" t="s">
        <v>27</v>
      </c>
    </row>
    <row r="4781" spans="1:12">
      <c r="A4781" s="186" t="str">
        <f>B4781&amp;"_"&amp;COUNTIF($B$2:B4781,B4781)</f>
        <v>4716_1</v>
      </c>
      <c r="B4781" s="195">
        <v>4716</v>
      </c>
      <c r="C4781" s="195">
        <v>1</v>
      </c>
      <c r="D4781" s="195">
        <v>540053096</v>
      </c>
      <c r="F4781" s="189">
        <v>120</v>
      </c>
      <c r="G4781" s="197" t="s">
        <v>57</v>
      </c>
      <c r="H4781" s="195">
        <v>2</v>
      </c>
      <c r="J4781" s="191">
        <v>41424</v>
      </c>
      <c r="K4781" s="195" t="s">
        <v>27</v>
      </c>
    </row>
    <row r="4782" spans="1:12">
      <c r="A4782" s="186" t="str">
        <f>B4782&amp;"_"&amp;COUNTIF($B$2:B4782,B4782)</f>
        <v>4717_1</v>
      </c>
      <c r="B4782" s="195">
        <v>4717</v>
      </c>
      <c r="F4782" s="189">
        <v>11</v>
      </c>
      <c r="G4782" s="197" t="s">
        <v>866</v>
      </c>
    </row>
    <row r="4783" spans="1:12">
      <c r="A4783" s="186" t="str">
        <f>B4783&amp;"_"&amp;COUNTIF($B$2:B4783,B4783)</f>
        <v>4717_2</v>
      </c>
      <c r="B4783" s="195">
        <v>4717</v>
      </c>
      <c r="C4783" s="195">
        <v>26</v>
      </c>
      <c r="D4783" s="195" t="s">
        <v>863</v>
      </c>
      <c r="F4783" s="189">
        <v>40</v>
      </c>
      <c r="G4783" s="197" t="s">
        <v>867</v>
      </c>
      <c r="J4783" s="191">
        <v>41424</v>
      </c>
      <c r="K4783" s="195" t="s">
        <v>27</v>
      </c>
    </row>
    <row r="4784" spans="1:12">
      <c r="A4784" s="186" t="str">
        <f>B4784&amp;"_"&amp;COUNTIF($B$2:B4784,B4784)</f>
        <v>4718_1</v>
      </c>
      <c r="B4784" s="195">
        <v>4718</v>
      </c>
      <c r="F4784" s="189">
        <v>1</v>
      </c>
      <c r="G4784" s="197" t="s">
        <v>1994</v>
      </c>
    </row>
    <row r="4785" spans="1:12">
      <c r="A4785" s="186" t="str">
        <f>B4785&amp;"_"&amp;COUNTIF($B$2:B4785,B4785)</f>
        <v>4718_2</v>
      </c>
      <c r="B4785" s="195">
        <v>4718</v>
      </c>
      <c r="F4785" s="189">
        <v>1</v>
      </c>
      <c r="G4785" s="197" t="s">
        <v>1995</v>
      </c>
    </row>
    <row r="4786" spans="1:12">
      <c r="A4786" s="186" t="str">
        <f>B4786&amp;"_"&amp;COUNTIF($B$2:B4786,B4786)</f>
        <v>4718_3</v>
      </c>
      <c r="B4786" s="195">
        <v>4718</v>
      </c>
      <c r="C4786" s="195">
        <v>26</v>
      </c>
      <c r="D4786" s="195">
        <v>18388</v>
      </c>
      <c r="F4786" s="189">
        <v>1</v>
      </c>
      <c r="G4786" s="197" t="s">
        <v>1996</v>
      </c>
      <c r="J4786" s="191">
        <v>41424</v>
      </c>
      <c r="K4786" s="195" t="s">
        <v>27</v>
      </c>
    </row>
    <row r="4787" spans="1:12">
      <c r="A4787" s="186" t="str">
        <f>B4787&amp;"_"&amp;COUNTIF($B$2:B4787,B4787)</f>
        <v>4719_1</v>
      </c>
      <c r="B4787" s="195">
        <v>4719</v>
      </c>
      <c r="F4787" s="189">
        <v>7</v>
      </c>
      <c r="G4787" s="197" t="s">
        <v>359</v>
      </c>
      <c r="I4787" s="200"/>
    </row>
    <row r="4788" spans="1:12">
      <c r="A4788" s="186" t="str">
        <f>B4788&amp;"_"&amp;COUNTIF($B$2:B4788,B4788)</f>
        <v>4719_2</v>
      </c>
      <c r="B4788" s="195">
        <v>4719</v>
      </c>
      <c r="C4788" s="195">
        <v>7</v>
      </c>
      <c r="F4788" s="189">
        <v>2</v>
      </c>
      <c r="G4788" s="197" t="s">
        <v>358</v>
      </c>
      <c r="H4788" s="195">
        <v>1</v>
      </c>
      <c r="I4788" s="200"/>
      <c r="J4788" s="191">
        <v>41429</v>
      </c>
      <c r="K4788" s="195" t="s">
        <v>33</v>
      </c>
      <c r="L4788" s="195" t="s">
        <v>74</v>
      </c>
    </row>
    <row r="4789" spans="1:12">
      <c r="A4789" s="186" t="str">
        <f>B4789&amp;"_"&amp;COUNTIF($B$2:B4789,B4789)</f>
        <v>4720_1</v>
      </c>
      <c r="B4789" s="195">
        <v>4720</v>
      </c>
      <c r="C4789" s="195">
        <v>26</v>
      </c>
      <c r="D4789" s="195">
        <v>18488</v>
      </c>
      <c r="F4789" s="189">
        <v>4</v>
      </c>
      <c r="G4789" s="197" t="s">
        <v>1997</v>
      </c>
      <c r="H4789" s="195">
        <v>4</v>
      </c>
      <c r="J4789" s="191">
        <v>41429</v>
      </c>
      <c r="K4789" s="195" t="s">
        <v>33</v>
      </c>
      <c r="L4789" s="195" t="s">
        <v>74</v>
      </c>
    </row>
    <row r="4790" spans="1:12">
      <c r="A4790" s="186" t="str">
        <f>B4790&amp;"_"&amp;COUNTIF($B$2:B4790,B4790)</f>
        <v>4721_1</v>
      </c>
      <c r="B4790" s="195">
        <v>4721</v>
      </c>
      <c r="F4790" s="189">
        <v>9</v>
      </c>
      <c r="G4790" s="197" t="s">
        <v>359</v>
      </c>
      <c r="I4790" s="200"/>
    </row>
    <row r="4791" spans="1:12">
      <c r="A4791" s="186" t="str">
        <f>B4791&amp;"_"&amp;COUNTIF($B$2:B4791,B4791)</f>
        <v>4721_2</v>
      </c>
      <c r="B4791" s="195">
        <v>4721</v>
      </c>
      <c r="C4791" s="195">
        <v>7</v>
      </c>
      <c r="F4791" s="189">
        <v>0</v>
      </c>
      <c r="G4791" s="197" t="s">
        <v>358</v>
      </c>
      <c r="H4791" s="195">
        <v>1</v>
      </c>
      <c r="I4791" s="200"/>
      <c r="J4791" s="191">
        <v>41432</v>
      </c>
      <c r="K4791" s="195" t="s">
        <v>33</v>
      </c>
      <c r="L4791" s="195" t="s">
        <v>74</v>
      </c>
    </row>
    <row r="4792" spans="1:12">
      <c r="A4792" s="186" t="str">
        <f>B4792&amp;"_"&amp;COUNTIF($B$2:B4792,B4792)</f>
        <v>4722_1</v>
      </c>
      <c r="B4792" s="195">
        <v>4722</v>
      </c>
      <c r="C4792" s="195">
        <v>1</v>
      </c>
      <c r="D4792" s="195">
        <v>540054034</v>
      </c>
      <c r="F4792" s="189">
        <f>104+120</f>
        <v>224</v>
      </c>
      <c r="G4792" s="197" t="s">
        <v>57</v>
      </c>
      <c r="H4792" s="195">
        <v>4</v>
      </c>
      <c r="J4792" s="191">
        <v>41432</v>
      </c>
      <c r="K4792" s="195" t="s">
        <v>27</v>
      </c>
    </row>
    <row r="4793" spans="1:12">
      <c r="A4793" s="186" t="str">
        <f>B4793&amp;"_"&amp;COUNTIF($B$2:B4793,B4793)</f>
        <v>4723_1</v>
      </c>
      <c r="B4793" s="195">
        <v>4723</v>
      </c>
      <c r="E4793" s="195" t="s">
        <v>1600</v>
      </c>
      <c r="F4793" s="189">
        <v>100</v>
      </c>
      <c r="G4793" s="197" t="s">
        <v>1601</v>
      </c>
      <c r="H4793" s="197"/>
      <c r="I4793" s="200"/>
    </row>
    <row r="4794" spans="1:12">
      <c r="A4794" s="186" t="str">
        <f>B4794&amp;"_"&amp;COUNTIF($B$2:B4794,B4794)</f>
        <v>4723_2</v>
      </c>
      <c r="B4794" s="195">
        <v>4723</v>
      </c>
      <c r="C4794" s="195">
        <v>3</v>
      </c>
      <c r="D4794" s="195" t="s">
        <v>1998</v>
      </c>
      <c r="E4794" s="195" t="s">
        <v>71</v>
      </c>
      <c r="F4794" s="189">
        <v>300</v>
      </c>
      <c r="G4794" s="197" t="s">
        <v>72</v>
      </c>
      <c r="H4794" s="195">
        <v>2</v>
      </c>
      <c r="I4794" s="195">
        <v>2550</v>
      </c>
      <c r="J4794" s="191">
        <v>41435</v>
      </c>
      <c r="K4794" s="195" t="s">
        <v>33</v>
      </c>
      <c r="L4794" s="195" t="s">
        <v>74</v>
      </c>
    </row>
    <row r="4795" spans="1:12">
      <c r="A4795" s="186" t="str">
        <f>B4795&amp;"_"&amp;COUNTIF($B$2:B4795,B4795)</f>
        <v>4724_1</v>
      </c>
      <c r="B4795" s="195">
        <v>4724</v>
      </c>
      <c r="C4795" s="195">
        <v>6</v>
      </c>
      <c r="D4795" s="195">
        <v>340114197</v>
      </c>
      <c r="F4795" s="189">
        <v>1</v>
      </c>
      <c r="G4795" s="197" t="s">
        <v>1999</v>
      </c>
      <c r="H4795" s="195">
        <v>1</v>
      </c>
      <c r="J4795" s="191">
        <v>41435</v>
      </c>
      <c r="K4795" s="195" t="s">
        <v>27</v>
      </c>
    </row>
    <row r="4796" spans="1:12">
      <c r="A4796" s="186" t="str">
        <f>B4796&amp;"_"&amp;COUNTIF($B$2:B4796,B4796)</f>
        <v>4725_1</v>
      </c>
      <c r="B4796" s="195">
        <v>4725</v>
      </c>
      <c r="C4796" s="195">
        <v>6</v>
      </c>
      <c r="D4796" s="195">
        <v>340113243</v>
      </c>
      <c r="F4796" s="189">
        <v>4</v>
      </c>
      <c r="G4796" s="197" t="s">
        <v>2000</v>
      </c>
      <c r="H4796" s="195">
        <v>1</v>
      </c>
      <c r="J4796" s="191">
        <v>41435</v>
      </c>
      <c r="K4796" s="195" t="s">
        <v>27</v>
      </c>
    </row>
    <row r="4797" spans="1:12">
      <c r="A4797" s="186" t="str">
        <f>B4797&amp;"_"&amp;COUNTIF($B$2:B4797,B4797)</f>
        <v>4726_1</v>
      </c>
      <c r="B4797" s="195">
        <v>4726</v>
      </c>
      <c r="F4797" s="189">
        <v>6</v>
      </c>
      <c r="G4797" s="197" t="s">
        <v>2001</v>
      </c>
    </row>
    <row r="4798" spans="1:12">
      <c r="A4798" s="186" t="str">
        <f>B4798&amp;"_"&amp;COUNTIF($B$2:B4798,B4798)</f>
        <v>4726_2</v>
      </c>
      <c r="B4798" s="195">
        <v>4726</v>
      </c>
      <c r="C4798" s="195">
        <v>6</v>
      </c>
      <c r="D4798" s="195">
        <v>340114047</v>
      </c>
      <c r="F4798" s="189">
        <v>4</v>
      </c>
      <c r="G4798" s="197" t="s">
        <v>2002</v>
      </c>
      <c r="H4798" s="195">
        <v>2</v>
      </c>
      <c r="J4798" s="191">
        <v>41436</v>
      </c>
      <c r="K4798" s="195" t="s">
        <v>27</v>
      </c>
    </row>
    <row r="4799" spans="1:12">
      <c r="A4799" s="186" t="str">
        <f>B4799&amp;"_"&amp;COUNTIF($B$2:B4799,B4799)</f>
        <v>4727_1</v>
      </c>
      <c r="B4799" s="195">
        <v>4727</v>
      </c>
      <c r="C4799" s="195">
        <v>37</v>
      </c>
      <c r="D4799" s="195" t="s">
        <v>2003</v>
      </c>
      <c r="F4799" s="189">
        <v>10</v>
      </c>
      <c r="G4799" s="197" t="s">
        <v>1866</v>
      </c>
      <c r="H4799" s="195">
        <v>1</v>
      </c>
      <c r="J4799" s="191">
        <v>41436</v>
      </c>
      <c r="K4799" s="195" t="s">
        <v>33</v>
      </c>
      <c r="L4799" s="195" t="s">
        <v>74</v>
      </c>
    </row>
    <row r="4800" spans="1:12">
      <c r="A4800" s="186" t="str">
        <f>B4800&amp;"_"&amp;COUNTIF($B$2:B4800,B4800)</f>
        <v>4728_1</v>
      </c>
      <c r="B4800" s="195">
        <v>4728</v>
      </c>
      <c r="C4800" s="195">
        <v>39</v>
      </c>
      <c r="D4800" s="195" t="s">
        <v>1803</v>
      </c>
      <c r="F4800" s="189">
        <v>1</v>
      </c>
      <c r="G4800" s="197" t="s">
        <v>1828</v>
      </c>
      <c r="H4800" s="195">
        <v>1</v>
      </c>
      <c r="I4800" s="200">
        <v>11000</v>
      </c>
      <c r="J4800" s="191">
        <v>41437</v>
      </c>
      <c r="K4800" s="195" t="s">
        <v>27</v>
      </c>
    </row>
    <row r="4801" spans="1:12">
      <c r="A4801" s="186" t="str">
        <f>B4801&amp;"_"&amp;COUNTIF($B$2:B4801,B4801)</f>
        <v>4729_1</v>
      </c>
      <c r="B4801" s="195">
        <v>4729</v>
      </c>
      <c r="E4801" s="187" t="s">
        <v>1312</v>
      </c>
      <c r="F4801" s="189">
        <v>40</v>
      </c>
      <c r="G4801" s="190" t="s">
        <v>941</v>
      </c>
    </row>
    <row r="4802" spans="1:12">
      <c r="A4802" s="186" t="str">
        <f>B4802&amp;"_"&amp;COUNTIF($B$2:B4802,B4802)</f>
        <v>4729_2</v>
      </c>
      <c r="B4802" s="195">
        <v>4729</v>
      </c>
      <c r="C4802" s="195">
        <v>49</v>
      </c>
      <c r="D4802" s="195" t="s">
        <v>1313</v>
      </c>
      <c r="E4802" s="187" t="s">
        <v>1314</v>
      </c>
      <c r="F4802" s="189">
        <v>40</v>
      </c>
      <c r="G4802" s="190" t="s">
        <v>942</v>
      </c>
      <c r="H4802" s="195">
        <v>10</v>
      </c>
      <c r="J4802" s="191">
        <v>41438</v>
      </c>
      <c r="K4802" s="195" t="s">
        <v>27</v>
      </c>
    </row>
    <row r="4803" spans="1:12">
      <c r="A4803" s="186" t="str">
        <f>B4803&amp;"_"&amp;COUNTIF($B$2:B4803,B4803)</f>
        <v>4730_1</v>
      </c>
      <c r="B4803" s="195">
        <v>4730</v>
      </c>
      <c r="C4803" s="195">
        <v>1</v>
      </c>
      <c r="D4803" s="195" t="s">
        <v>1969</v>
      </c>
      <c r="F4803" s="189">
        <v>2</v>
      </c>
      <c r="G4803" s="197" t="s">
        <v>59</v>
      </c>
      <c r="H4803" s="195">
        <v>2</v>
      </c>
      <c r="J4803" s="191">
        <v>41438</v>
      </c>
      <c r="K4803" s="195" t="s">
        <v>27</v>
      </c>
    </row>
    <row r="4804" spans="1:12">
      <c r="A4804" s="186" t="str">
        <f>B4804&amp;"_"&amp;COUNTIF($B$2:B4804,B4804)</f>
        <v>4731_1</v>
      </c>
      <c r="B4804" s="195">
        <v>4731</v>
      </c>
      <c r="F4804" s="189">
        <v>13</v>
      </c>
      <c r="G4804" s="197" t="s">
        <v>359</v>
      </c>
      <c r="I4804" s="200"/>
    </row>
    <row r="4805" spans="1:12">
      <c r="A4805" s="186" t="str">
        <f>B4805&amp;"_"&amp;COUNTIF($B$2:B4805,B4805)</f>
        <v>4731_2</v>
      </c>
      <c r="B4805" s="195">
        <v>4731</v>
      </c>
      <c r="C4805" s="195">
        <v>7</v>
      </c>
      <c r="F4805" s="189">
        <v>7</v>
      </c>
      <c r="G4805" s="197" t="s">
        <v>358</v>
      </c>
      <c r="H4805" s="195">
        <v>2</v>
      </c>
      <c r="I4805" s="200"/>
      <c r="J4805" s="191">
        <v>41442</v>
      </c>
      <c r="K4805" s="195" t="s">
        <v>33</v>
      </c>
      <c r="L4805" s="195" t="s">
        <v>74</v>
      </c>
    </row>
    <row r="4806" spans="1:12">
      <c r="A4806" s="186" t="str">
        <f>B4806&amp;"_"&amp;COUNTIF($B$2:B4806,B4806)</f>
        <v>4732_1</v>
      </c>
      <c r="B4806" s="195">
        <v>4732</v>
      </c>
      <c r="C4806" s="195">
        <v>13</v>
      </c>
      <c r="F4806" s="189">
        <v>7</v>
      </c>
      <c r="G4806" s="197" t="s">
        <v>2004</v>
      </c>
      <c r="H4806" s="195">
        <v>1</v>
      </c>
      <c r="J4806" s="191">
        <v>41442</v>
      </c>
      <c r="K4806" s="195" t="s">
        <v>33</v>
      </c>
      <c r="L4806" s="195" t="s">
        <v>74</v>
      </c>
    </row>
    <row r="4807" spans="1:12">
      <c r="A4807" s="186" t="str">
        <f>B4807&amp;"_"&amp;COUNTIF($B$2:B4807,B4807)</f>
        <v>4733_1</v>
      </c>
      <c r="B4807" s="195">
        <v>4733</v>
      </c>
      <c r="C4807" s="195">
        <v>60</v>
      </c>
      <c r="F4807" s="189">
        <v>1</v>
      </c>
      <c r="G4807" s="197" t="s">
        <v>2005</v>
      </c>
      <c r="H4807" s="195">
        <v>1</v>
      </c>
      <c r="I4807" s="195">
        <v>200</v>
      </c>
      <c r="J4807" s="191">
        <v>41442</v>
      </c>
      <c r="K4807" s="195" t="s">
        <v>2006</v>
      </c>
    </row>
    <row r="4808" spans="1:12">
      <c r="A4808" s="186" t="str">
        <f>B4808&amp;"_"&amp;COUNTIF($B$2:B4808,B4808)</f>
        <v>4734_1</v>
      </c>
      <c r="B4808" s="195">
        <v>4734</v>
      </c>
      <c r="F4808" s="189">
        <v>40</v>
      </c>
      <c r="G4808" s="197" t="s">
        <v>2007</v>
      </c>
    </row>
    <row r="4809" spans="1:12">
      <c r="A4809" s="186" t="str">
        <f>B4809&amp;"_"&amp;COUNTIF($B$2:B4809,B4809)</f>
        <v>4734_2</v>
      </c>
      <c r="B4809" s="195">
        <v>4734</v>
      </c>
      <c r="C4809" s="195">
        <v>49</v>
      </c>
      <c r="D4809" s="195" t="s">
        <v>2008</v>
      </c>
      <c r="F4809" s="189">
        <v>40</v>
      </c>
      <c r="G4809" s="197" t="s">
        <v>2009</v>
      </c>
      <c r="H4809" s="195">
        <v>1</v>
      </c>
      <c r="J4809" s="191">
        <v>41442</v>
      </c>
      <c r="K4809" s="195" t="s">
        <v>27</v>
      </c>
    </row>
    <row r="4810" spans="1:12">
      <c r="A4810" s="186" t="str">
        <f>B4810&amp;"_"&amp;COUNTIF($B$2:B4810,B4810)</f>
        <v>4735_1</v>
      </c>
      <c r="B4810" s="195">
        <v>4735</v>
      </c>
      <c r="C4810" s="195">
        <v>1</v>
      </c>
      <c r="D4810" s="195" t="s">
        <v>2010</v>
      </c>
      <c r="E4810" s="195" t="s">
        <v>62</v>
      </c>
      <c r="F4810" s="189">
        <v>504</v>
      </c>
      <c r="G4810" s="197" t="s">
        <v>2011</v>
      </c>
      <c r="H4810" s="195">
        <v>3</v>
      </c>
      <c r="J4810" s="191">
        <v>41444</v>
      </c>
      <c r="K4810" s="195" t="s">
        <v>27</v>
      </c>
    </row>
    <row r="4811" spans="1:12">
      <c r="A4811" s="186" t="str">
        <f>B4811&amp;"_"&amp;COUNTIF($B$2:B4811,B4811)</f>
        <v>4736_1</v>
      </c>
      <c r="B4811" s="195">
        <v>4736</v>
      </c>
      <c r="E4811" s="195" t="s">
        <v>67</v>
      </c>
      <c r="F4811" s="189">
        <v>48</v>
      </c>
      <c r="G4811" s="197" t="s">
        <v>2012</v>
      </c>
      <c r="H4811" s="195">
        <v>1</v>
      </c>
    </row>
    <row r="4812" spans="1:12">
      <c r="A4812" s="186" t="str">
        <f>B4812&amp;"_"&amp;COUNTIF($B$2:B4812,B4812)</f>
        <v>4736_2</v>
      </c>
      <c r="B4812" s="195">
        <v>4736</v>
      </c>
      <c r="C4812" s="195">
        <v>1</v>
      </c>
      <c r="D4812" s="195" t="s">
        <v>2013</v>
      </c>
      <c r="F4812" s="189">
        <v>192</v>
      </c>
      <c r="G4812" s="197" t="s">
        <v>2014</v>
      </c>
      <c r="H4812" s="195">
        <v>5</v>
      </c>
      <c r="J4812" s="191">
        <v>41444</v>
      </c>
      <c r="K4812" s="195" t="s">
        <v>27</v>
      </c>
    </row>
    <row r="4813" spans="1:12">
      <c r="A4813" s="186" t="str">
        <f>B4813&amp;"_"&amp;COUNTIF($B$2:B4813,B4813)</f>
        <v>4737_1</v>
      </c>
      <c r="B4813" s="195">
        <v>4737</v>
      </c>
      <c r="E4813" s="187" t="s">
        <v>1312</v>
      </c>
      <c r="F4813" s="189">
        <v>4</v>
      </c>
      <c r="G4813" s="190" t="s">
        <v>941</v>
      </c>
    </row>
    <row r="4814" spans="1:12">
      <c r="A4814" s="186" t="str">
        <f>B4814&amp;"_"&amp;COUNTIF($B$2:B4814,B4814)</f>
        <v>4737_2</v>
      </c>
      <c r="B4814" s="195">
        <v>4737</v>
      </c>
      <c r="C4814" s="195">
        <v>49</v>
      </c>
      <c r="D4814" s="195" t="s">
        <v>2015</v>
      </c>
      <c r="E4814" s="187" t="s">
        <v>1314</v>
      </c>
      <c r="F4814" s="189">
        <v>4</v>
      </c>
      <c r="G4814" s="190" t="s">
        <v>942</v>
      </c>
      <c r="H4814" s="195">
        <v>2</v>
      </c>
      <c r="J4814" s="191">
        <v>41444</v>
      </c>
      <c r="K4814" s="195" t="s">
        <v>27</v>
      </c>
    </row>
    <row r="4815" spans="1:12">
      <c r="A4815" s="186" t="str">
        <f>B4815&amp;"_"&amp;COUNTIF($B$2:B4815,B4815)</f>
        <v>4738_1</v>
      </c>
      <c r="B4815" s="195">
        <v>4738</v>
      </c>
      <c r="F4815" s="189">
        <v>1</v>
      </c>
      <c r="G4815" s="197" t="s">
        <v>7</v>
      </c>
    </row>
    <row r="4816" spans="1:12">
      <c r="A4816" s="186" t="str">
        <f>B4816&amp;"_"&amp;COUNTIF($B$2:B4816,B4816)</f>
        <v>4738_2</v>
      </c>
      <c r="B4816" s="195">
        <v>4738</v>
      </c>
      <c r="C4816" s="195">
        <v>17</v>
      </c>
      <c r="D4816" s="195" t="s">
        <v>2016</v>
      </c>
      <c r="F4816" s="189">
        <v>2</v>
      </c>
      <c r="G4816" s="197" t="s">
        <v>1992</v>
      </c>
      <c r="H4816" s="195">
        <v>2</v>
      </c>
      <c r="I4816" s="195">
        <v>60</v>
      </c>
      <c r="J4816" s="191">
        <v>41445</v>
      </c>
      <c r="K4816" s="195" t="s">
        <v>1993</v>
      </c>
    </row>
    <row r="4817" spans="1:12">
      <c r="A4817" s="186" t="str">
        <f>B4817&amp;"_"&amp;COUNTIF($B$2:B4817,B4817)</f>
        <v>4739_1</v>
      </c>
      <c r="B4817" s="195">
        <v>4739</v>
      </c>
      <c r="C4817" s="195">
        <v>39</v>
      </c>
      <c r="D4817" s="195" t="s">
        <v>1803</v>
      </c>
      <c r="F4817" s="189">
        <v>1</v>
      </c>
      <c r="G4817" s="197" t="s">
        <v>1835</v>
      </c>
      <c r="H4817" s="195">
        <v>1</v>
      </c>
      <c r="I4817" s="200">
        <v>11000</v>
      </c>
      <c r="J4817" s="191">
        <v>41445</v>
      </c>
      <c r="K4817" s="195" t="s">
        <v>27</v>
      </c>
    </row>
    <row r="4818" spans="1:12">
      <c r="A4818" s="186" t="str">
        <f>B4818&amp;"_"&amp;COUNTIF($B$2:B4818,B4818)</f>
        <v>4740_1</v>
      </c>
      <c r="B4818" s="195">
        <v>4740</v>
      </c>
      <c r="E4818" s="195" t="s">
        <v>2017</v>
      </c>
      <c r="F4818" s="189">
        <v>1161</v>
      </c>
      <c r="G4818" s="197" t="s">
        <v>2018</v>
      </c>
    </row>
    <row r="4819" spans="1:12">
      <c r="A4819" s="186" t="str">
        <f>B4819&amp;"_"&amp;COUNTIF($B$2:B4819,B4819)</f>
        <v>4740_2</v>
      </c>
      <c r="B4819" s="195">
        <v>4740</v>
      </c>
      <c r="E4819" s="195" t="s">
        <v>2019</v>
      </c>
      <c r="F4819" s="189">
        <v>1916</v>
      </c>
      <c r="G4819" s="197" t="s">
        <v>2020</v>
      </c>
    </row>
    <row r="4820" spans="1:12">
      <c r="A4820" s="186" t="str">
        <f>B4820&amp;"_"&amp;COUNTIF($B$2:B4820,B4820)</f>
        <v>4740_3</v>
      </c>
      <c r="B4820" s="195">
        <v>4740</v>
      </c>
      <c r="C4820" s="195">
        <v>60</v>
      </c>
      <c r="D4820" s="195">
        <v>1001823</v>
      </c>
      <c r="E4820" s="195" t="s">
        <v>2021</v>
      </c>
      <c r="F4820" s="189">
        <v>216</v>
      </c>
      <c r="G4820" s="197" t="s">
        <v>2022</v>
      </c>
      <c r="H4820" s="195">
        <v>1</v>
      </c>
      <c r="J4820" s="191" t="s">
        <v>2023</v>
      </c>
      <c r="K4820" s="195" t="s">
        <v>27</v>
      </c>
    </row>
    <row r="4821" spans="1:12">
      <c r="A4821" s="186" t="str">
        <f>B4821&amp;"_"&amp;COUNTIF($B$2:B4821,B4821)</f>
        <v>4741_1</v>
      </c>
      <c r="B4821" s="195">
        <v>4741</v>
      </c>
      <c r="C4821" s="195">
        <v>3</v>
      </c>
      <c r="D4821" s="195" t="s">
        <v>2024</v>
      </c>
      <c r="E4821" s="195" t="s">
        <v>71</v>
      </c>
      <c r="F4821" s="189">
        <v>300</v>
      </c>
      <c r="G4821" s="197" t="s">
        <v>72</v>
      </c>
      <c r="H4821" s="195">
        <v>1</v>
      </c>
      <c r="I4821" s="195">
        <v>2400</v>
      </c>
      <c r="J4821" s="191">
        <v>41451</v>
      </c>
      <c r="K4821" s="195" t="s">
        <v>33</v>
      </c>
      <c r="L4821" s="195" t="s">
        <v>74</v>
      </c>
    </row>
    <row r="4822" spans="1:12">
      <c r="A4822" s="186" t="str">
        <f>B4822&amp;"_"&amp;COUNTIF($B$2:B4822,B4822)</f>
        <v>4742_1</v>
      </c>
      <c r="B4822" s="195">
        <v>4742</v>
      </c>
      <c r="E4822" s="187" t="s">
        <v>1312</v>
      </c>
      <c r="F4822" s="189">
        <v>16</v>
      </c>
      <c r="G4822" s="190" t="s">
        <v>941</v>
      </c>
    </row>
    <row r="4823" spans="1:12">
      <c r="A4823" s="186" t="str">
        <f>B4823&amp;"_"&amp;COUNTIF($B$2:B4823,B4823)</f>
        <v>4742_2</v>
      </c>
      <c r="B4823" s="195">
        <v>4742</v>
      </c>
      <c r="C4823" s="195">
        <v>49</v>
      </c>
      <c r="D4823" s="195" t="s">
        <v>2025</v>
      </c>
      <c r="E4823" s="187" t="s">
        <v>1314</v>
      </c>
      <c r="F4823" s="189">
        <v>16</v>
      </c>
      <c r="G4823" s="190" t="s">
        <v>942</v>
      </c>
      <c r="H4823" s="195">
        <v>8</v>
      </c>
      <c r="J4823" s="191">
        <v>41451</v>
      </c>
      <c r="K4823" s="195" t="s">
        <v>27</v>
      </c>
    </row>
    <row r="4824" spans="1:12">
      <c r="A4824" s="186" t="str">
        <f>B4824&amp;"_"&amp;COUNTIF($B$2:B4824,B4824)</f>
        <v>4743_1</v>
      </c>
      <c r="B4824" s="195">
        <v>4743</v>
      </c>
      <c r="C4824" s="195">
        <v>4</v>
      </c>
      <c r="D4824" s="195">
        <v>4500229793</v>
      </c>
      <c r="E4824" s="186"/>
      <c r="F4824" s="189">
        <v>48</v>
      </c>
      <c r="G4824" s="197" t="s">
        <v>2026</v>
      </c>
      <c r="H4824" s="195">
        <v>48</v>
      </c>
      <c r="I4824" s="195">
        <v>38400</v>
      </c>
      <c r="J4824" s="191">
        <v>41451</v>
      </c>
      <c r="K4824" s="195" t="s">
        <v>1607</v>
      </c>
      <c r="L4824" s="195" t="s">
        <v>74</v>
      </c>
    </row>
    <row r="4825" spans="1:12">
      <c r="A4825" s="186" t="str">
        <f>B4825&amp;"_"&amp;COUNTIF($B$2:B4825,B4825)</f>
        <v>4744_1</v>
      </c>
      <c r="B4825" s="195">
        <v>4744</v>
      </c>
      <c r="E4825" s="195">
        <v>32999</v>
      </c>
      <c r="F4825" s="189">
        <v>10</v>
      </c>
      <c r="G4825" s="197" t="s">
        <v>579</v>
      </c>
    </row>
    <row r="4826" spans="1:12">
      <c r="A4826" s="186" t="str">
        <f>B4826&amp;"_"&amp;COUNTIF($B$2:B4826,B4826)</f>
        <v>4744_2</v>
      </c>
      <c r="B4826" s="195">
        <v>4744</v>
      </c>
      <c r="C4826" s="195">
        <v>4</v>
      </c>
      <c r="D4826" s="195">
        <v>4500234479</v>
      </c>
      <c r="E4826" s="195">
        <v>33990</v>
      </c>
      <c r="F4826" s="189">
        <v>10</v>
      </c>
      <c r="G4826" s="197" t="s">
        <v>580</v>
      </c>
      <c r="H4826" s="195">
        <v>5</v>
      </c>
      <c r="I4826" s="195">
        <v>15000</v>
      </c>
      <c r="J4826" s="191">
        <v>41452</v>
      </c>
      <c r="K4826" s="195" t="s">
        <v>1607</v>
      </c>
      <c r="L4826" s="195" t="s">
        <v>74</v>
      </c>
    </row>
    <row r="4827" spans="1:12">
      <c r="A4827" s="186" t="str">
        <f>B4827&amp;"_"&amp;COUNTIF($B$2:B4827,B4827)</f>
        <v>4745_1</v>
      </c>
      <c r="B4827" s="195">
        <v>4745</v>
      </c>
      <c r="C4827" s="195">
        <v>5</v>
      </c>
      <c r="D4827" s="195" t="s">
        <v>2027</v>
      </c>
      <c r="E4827" s="195">
        <v>500032755</v>
      </c>
      <c r="F4827" s="189">
        <v>7</v>
      </c>
      <c r="G4827" s="197" t="s">
        <v>1070</v>
      </c>
      <c r="H4827" s="195">
        <v>3</v>
      </c>
      <c r="I4827" s="200">
        <v>5250</v>
      </c>
      <c r="J4827" s="191" t="s">
        <v>2028</v>
      </c>
      <c r="K4827" s="195" t="s">
        <v>845</v>
      </c>
      <c r="L4827" s="195" t="s">
        <v>74</v>
      </c>
    </row>
    <row r="4828" spans="1:12">
      <c r="A4828" s="186" t="str">
        <f>B4828&amp;"_"&amp;COUNTIF($B$2:B4828,B4828)</f>
        <v>4746_1</v>
      </c>
      <c r="B4828" s="195">
        <v>4746</v>
      </c>
      <c r="C4828" s="195">
        <v>26</v>
      </c>
      <c r="D4828" s="195">
        <v>18489</v>
      </c>
      <c r="F4828" s="189">
        <v>2</v>
      </c>
      <c r="G4828" s="197" t="s">
        <v>1722</v>
      </c>
      <c r="H4828" s="195">
        <v>2</v>
      </c>
      <c r="J4828" s="191">
        <v>41452</v>
      </c>
      <c r="K4828" s="195" t="s">
        <v>27</v>
      </c>
    </row>
    <row r="4829" spans="1:12">
      <c r="A4829" s="186" t="str">
        <f>B4829&amp;"_"&amp;COUNTIF($B$2:B4829,B4829)</f>
        <v>4747_1</v>
      </c>
      <c r="B4829" s="195">
        <v>4747</v>
      </c>
      <c r="F4829" s="189">
        <v>6</v>
      </c>
      <c r="G4829" s="197" t="s">
        <v>359</v>
      </c>
      <c r="I4829" s="200"/>
    </row>
    <row r="4830" spans="1:12">
      <c r="A4830" s="186" t="str">
        <f>B4830&amp;"_"&amp;COUNTIF($B$2:B4830,B4830)</f>
        <v>4747_2</v>
      </c>
      <c r="B4830" s="195">
        <v>4747</v>
      </c>
      <c r="C4830" s="195">
        <v>7</v>
      </c>
      <c r="F4830" s="189">
        <v>4</v>
      </c>
      <c r="G4830" s="197" t="s">
        <v>358</v>
      </c>
      <c r="H4830" s="195">
        <v>1</v>
      </c>
      <c r="I4830" s="200"/>
      <c r="J4830" s="191">
        <v>41453</v>
      </c>
      <c r="K4830" s="195" t="s">
        <v>33</v>
      </c>
      <c r="L4830" s="195" t="s">
        <v>74</v>
      </c>
    </row>
    <row r="4831" spans="1:12">
      <c r="A4831" s="186" t="str">
        <f>B4831&amp;"_"&amp;COUNTIF($B$2:B4831,B4831)</f>
        <v>4748_1</v>
      </c>
      <c r="B4831" s="195">
        <v>4748</v>
      </c>
      <c r="C4831" s="195">
        <v>1</v>
      </c>
      <c r="D4831" s="195">
        <v>540053096</v>
      </c>
      <c r="F4831" s="189">
        <v>100</v>
      </c>
      <c r="G4831" s="197" t="s">
        <v>1690</v>
      </c>
      <c r="H4831" s="195">
        <v>1</v>
      </c>
      <c r="J4831" s="191">
        <v>41453</v>
      </c>
      <c r="K4831" s="195" t="s">
        <v>27</v>
      </c>
    </row>
    <row r="4832" spans="1:12">
      <c r="A4832" s="186" t="str">
        <f>B4832&amp;"_"&amp;COUNTIF($B$2:B4832,B4832)</f>
        <v>4749_1</v>
      </c>
      <c r="B4832" s="195">
        <v>4749</v>
      </c>
      <c r="C4832" s="195">
        <v>1</v>
      </c>
      <c r="D4832" s="195" t="s">
        <v>1969</v>
      </c>
      <c r="F4832" s="189">
        <v>2</v>
      </c>
      <c r="G4832" s="197" t="s">
        <v>59</v>
      </c>
      <c r="H4832" s="195">
        <v>2</v>
      </c>
      <c r="J4832" s="191">
        <v>41453</v>
      </c>
      <c r="K4832" s="195" t="s">
        <v>27</v>
      </c>
    </row>
    <row r="4833" spans="1:12">
      <c r="A4833" s="186" t="str">
        <f>B4833&amp;"_"&amp;COUNTIF($B$2:B4833,B4833)</f>
        <v>4750_1</v>
      </c>
      <c r="B4833" s="195">
        <v>4750</v>
      </c>
      <c r="F4833" s="189">
        <v>0</v>
      </c>
      <c r="G4833" s="197" t="s">
        <v>866</v>
      </c>
    </row>
    <row r="4834" spans="1:12">
      <c r="A4834" s="186" t="str">
        <f>B4834&amp;"_"&amp;COUNTIF($B$2:B4834,B4834)</f>
        <v>4750_2</v>
      </c>
      <c r="B4834" s="195">
        <v>4750</v>
      </c>
      <c r="C4834" s="195">
        <v>26</v>
      </c>
      <c r="D4834" s="195" t="s">
        <v>863</v>
      </c>
      <c r="F4834" s="189">
        <v>32</v>
      </c>
      <c r="G4834" s="197" t="s">
        <v>867</v>
      </c>
      <c r="J4834" s="191">
        <v>41455</v>
      </c>
      <c r="K4834" s="195" t="s">
        <v>27</v>
      </c>
    </row>
    <row r="4835" spans="1:12">
      <c r="A4835" s="186" t="str">
        <f>B4835&amp;"_"&amp;COUNTIF($B$2:B4835,B4835)</f>
        <v>4751_1</v>
      </c>
      <c r="B4835" s="195">
        <v>4751</v>
      </c>
      <c r="F4835" s="189">
        <v>1</v>
      </c>
      <c r="G4835" s="197" t="s">
        <v>2029</v>
      </c>
    </row>
    <row r="4836" spans="1:12">
      <c r="A4836" s="186" t="str">
        <f>B4836&amp;"_"&amp;COUNTIF($B$2:B4836,B4836)</f>
        <v>4751_2</v>
      </c>
      <c r="B4836" s="195">
        <v>4751</v>
      </c>
      <c r="F4836" s="189">
        <v>1</v>
      </c>
      <c r="G4836" s="197" t="s">
        <v>2030</v>
      </c>
    </row>
    <row r="4837" spans="1:12">
      <c r="A4837" s="186" t="str">
        <f>B4837&amp;"_"&amp;COUNTIF($B$2:B4837,B4837)</f>
        <v>4751_3</v>
      </c>
      <c r="B4837" s="195">
        <v>4751</v>
      </c>
      <c r="F4837" s="189">
        <v>1</v>
      </c>
      <c r="G4837" s="197" t="s">
        <v>2031</v>
      </c>
    </row>
    <row r="4838" spans="1:12">
      <c r="A4838" s="186" t="str">
        <f>B4838&amp;"_"&amp;COUNTIF($B$2:B4838,B4838)</f>
        <v>4751_4</v>
      </c>
      <c r="B4838" s="195">
        <v>4751</v>
      </c>
      <c r="C4838" s="195">
        <v>26</v>
      </c>
      <c r="D4838" s="195">
        <v>18388</v>
      </c>
      <c r="F4838" s="189">
        <v>1</v>
      </c>
      <c r="G4838" s="197" t="s">
        <v>2032</v>
      </c>
      <c r="J4838" s="191">
        <v>41455</v>
      </c>
      <c r="K4838" s="195" t="s">
        <v>27</v>
      </c>
    </row>
    <row r="4839" spans="1:12">
      <c r="A4839" s="186" t="str">
        <f>B4839&amp;"_"&amp;COUNTIF($B$2:B4839,B4839)</f>
        <v>4752_1</v>
      </c>
      <c r="B4839" s="195">
        <v>4752</v>
      </c>
      <c r="E4839" s="195" t="s">
        <v>1744</v>
      </c>
      <c r="F4839" s="189" t="s">
        <v>1744</v>
      </c>
      <c r="G4839" s="210" t="s">
        <v>2033</v>
      </c>
    </row>
    <row r="4840" spans="1:12">
      <c r="A4840" s="186" t="str">
        <f>B4840&amp;"_"&amp;COUNTIF($B$2:B4840,B4840)</f>
        <v>4752_2</v>
      </c>
      <c r="B4840" s="195">
        <v>4752</v>
      </c>
      <c r="E4840" s="195" t="s">
        <v>1744</v>
      </c>
      <c r="F4840" s="189" t="s">
        <v>1744</v>
      </c>
      <c r="G4840" s="186"/>
    </row>
    <row r="4841" spans="1:12">
      <c r="A4841" s="186" t="str">
        <f>B4841&amp;"_"&amp;COUNTIF($B$2:B4841,B4841)</f>
        <v>4752_3</v>
      </c>
      <c r="B4841" s="195">
        <v>4752</v>
      </c>
      <c r="E4841" s="195" t="s">
        <v>1744</v>
      </c>
      <c r="F4841" s="189" t="s">
        <v>1744</v>
      </c>
      <c r="G4841" s="210" t="s">
        <v>2034</v>
      </c>
    </row>
    <row r="4842" spans="1:12">
      <c r="A4842" s="186" t="str">
        <f>B4842&amp;"_"&amp;COUNTIF($B$2:B4842,B4842)</f>
        <v>4752_4</v>
      </c>
      <c r="B4842" s="195">
        <v>4752</v>
      </c>
      <c r="C4842" s="195">
        <v>4</v>
      </c>
      <c r="D4842" s="195">
        <v>4500229793</v>
      </c>
      <c r="E4842" s="186" t="s">
        <v>1744</v>
      </c>
      <c r="F4842" s="189">
        <v>48</v>
      </c>
      <c r="G4842" s="186" t="s">
        <v>2035</v>
      </c>
      <c r="H4842" s="195">
        <v>48</v>
      </c>
      <c r="I4842" s="195">
        <v>38400</v>
      </c>
      <c r="J4842" s="191">
        <v>41458</v>
      </c>
      <c r="K4842" s="195" t="s">
        <v>1607</v>
      </c>
      <c r="L4842" s="195" t="s">
        <v>74</v>
      </c>
    </row>
    <row r="4843" spans="1:12">
      <c r="A4843" s="186" t="str">
        <f>B4843&amp;"_"&amp;COUNTIF($B$2:B4843,B4843)</f>
        <v>4753_1</v>
      </c>
      <c r="B4843" s="195">
        <v>4753</v>
      </c>
      <c r="C4843" s="195">
        <v>9</v>
      </c>
      <c r="D4843" s="195" t="s">
        <v>2036</v>
      </c>
      <c r="F4843" s="189">
        <v>29</v>
      </c>
      <c r="G4843" s="210" t="s">
        <v>2037</v>
      </c>
      <c r="H4843" s="195">
        <v>1</v>
      </c>
      <c r="I4843" s="195">
        <v>4466</v>
      </c>
      <c r="J4843" s="191">
        <v>41458</v>
      </c>
      <c r="K4843" s="186" t="s">
        <v>1711</v>
      </c>
      <c r="L4843" s="195" t="s">
        <v>74</v>
      </c>
    </row>
    <row r="4844" spans="1:12">
      <c r="A4844" s="186" t="str">
        <f>B4844&amp;"_"&amp;COUNTIF($B$2:B4844,B4844)</f>
        <v>4754_1</v>
      </c>
      <c r="B4844" s="195">
        <v>4754</v>
      </c>
      <c r="C4844" s="195">
        <v>2</v>
      </c>
      <c r="D4844" s="195">
        <v>340113828</v>
      </c>
      <c r="F4844" s="189">
        <v>3</v>
      </c>
      <c r="G4844" s="197" t="s">
        <v>1883</v>
      </c>
      <c r="H4844" s="195">
        <v>4</v>
      </c>
      <c r="I4844" s="195">
        <v>10560</v>
      </c>
      <c r="J4844" s="191">
        <v>41460</v>
      </c>
      <c r="K4844" s="195" t="s">
        <v>27</v>
      </c>
    </row>
    <row r="4845" spans="1:12">
      <c r="A4845" s="186" t="str">
        <f>B4845&amp;"_"&amp;COUNTIF($B$2:B4845,B4845)</f>
        <v>4755_1</v>
      </c>
      <c r="B4845" s="195">
        <v>4755</v>
      </c>
      <c r="C4845" s="195">
        <v>64</v>
      </c>
      <c r="D4845" s="195">
        <v>45829</v>
      </c>
      <c r="F4845" s="189">
        <v>14</v>
      </c>
      <c r="G4845" s="197" t="s">
        <v>2038</v>
      </c>
      <c r="H4845" s="195">
        <v>2</v>
      </c>
      <c r="I4845" s="195">
        <v>1925</v>
      </c>
      <c r="J4845" s="191">
        <v>41463</v>
      </c>
      <c r="K4845" s="195" t="s">
        <v>2039</v>
      </c>
    </row>
    <row r="4846" spans="1:12">
      <c r="A4846" s="186" t="str">
        <f>B4846&amp;"_"&amp;COUNTIF($B$2:B4846,B4846)</f>
        <v>4756_1</v>
      </c>
      <c r="B4846" s="195">
        <v>4756</v>
      </c>
      <c r="F4846" s="189">
        <v>1</v>
      </c>
      <c r="G4846" s="197" t="s">
        <v>2040</v>
      </c>
    </row>
    <row r="4847" spans="1:12">
      <c r="A4847" s="186" t="str">
        <f>B4847&amp;"_"&amp;COUNTIF($B$2:B4847,B4847)</f>
        <v>4756_2</v>
      </c>
      <c r="B4847" s="195">
        <v>4756</v>
      </c>
      <c r="C4847" s="195">
        <v>26</v>
      </c>
      <c r="D4847" s="195">
        <v>18536</v>
      </c>
      <c r="F4847" s="189">
        <v>1</v>
      </c>
      <c r="G4847" s="197" t="s">
        <v>2041</v>
      </c>
      <c r="H4847" s="195">
        <v>2</v>
      </c>
      <c r="I4847" s="195">
        <v>17050</v>
      </c>
      <c r="J4847" s="191">
        <v>41464</v>
      </c>
      <c r="K4847" s="195" t="s">
        <v>33</v>
      </c>
      <c r="L4847" s="195" t="s">
        <v>74</v>
      </c>
    </row>
    <row r="4848" spans="1:12">
      <c r="A4848" s="186" t="str">
        <f>B4848&amp;"_"&amp;COUNTIF($B$2:B4848,B4848)</f>
        <v>4757_1</v>
      </c>
      <c r="B4848" s="195">
        <v>4757</v>
      </c>
      <c r="C4848" s="195">
        <v>26</v>
      </c>
      <c r="D4848" s="195">
        <v>18521</v>
      </c>
      <c r="F4848" s="189">
        <v>1</v>
      </c>
      <c r="G4848" s="197" t="s">
        <v>1523</v>
      </c>
      <c r="H4848" s="195">
        <v>1</v>
      </c>
      <c r="I4848" s="195">
        <v>17000</v>
      </c>
      <c r="J4848" s="191">
        <v>41464</v>
      </c>
      <c r="K4848" s="195" t="s">
        <v>33</v>
      </c>
      <c r="L4848" s="195" t="s">
        <v>74</v>
      </c>
    </row>
    <row r="4849" spans="1:12">
      <c r="A4849" s="186" t="str">
        <f>B4849&amp;"_"&amp;COUNTIF($B$2:B4849,B4849)</f>
        <v>4758_1</v>
      </c>
      <c r="B4849" s="195">
        <v>4758</v>
      </c>
      <c r="C4849" s="195">
        <v>1</v>
      </c>
      <c r="D4849" s="195">
        <v>540050265</v>
      </c>
      <c r="F4849" s="189">
        <v>2</v>
      </c>
      <c r="G4849" s="197" t="s">
        <v>59</v>
      </c>
      <c r="H4849" s="195">
        <v>2</v>
      </c>
      <c r="J4849" s="191">
        <v>41465</v>
      </c>
      <c r="K4849" s="195" t="s">
        <v>27</v>
      </c>
    </row>
    <row r="4850" spans="1:12">
      <c r="A4850" s="186" t="str">
        <f>B4850&amp;"_"&amp;COUNTIF($B$2:B4850,B4850)</f>
        <v>4759_1</v>
      </c>
      <c r="B4850" s="195">
        <v>4759</v>
      </c>
      <c r="C4850" s="195">
        <v>1</v>
      </c>
      <c r="D4850" s="195">
        <v>540053497</v>
      </c>
      <c r="F4850" s="189">
        <v>14</v>
      </c>
      <c r="G4850" s="197" t="s">
        <v>1985</v>
      </c>
      <c r="H4850" s="195">
        <v>1</v>
      </c>
      <c r="J4850" s="191">
        <v>41465</v>
      </c>
      <c r="K4850" s="195" t="s">
        <v>27</v>
      </c>
    </row>
    <row r="4851" spans="1:12">
      <c r="A4851" s="186" t="str">
        <f>B4851&amp;"_"&amp;COUNTIF($B$2:B4851,B4851)</f>
        <v>4760_1</v>
      </c>
      <c r="B4851" s="195">
        <v>4760</v>
      </c>
      <c r="E4851" s="187" t="s">
        <v>1312</v>
      </c>
      <c r="F4851" s="189">
        <v>16</v>
      </c>
      <c r="G4851" s="190" t="s">
        <v>941</v>
      </c>
    </row>
    <row r="4852" spans="1:12">
      <c r="A4852" s="186" t="str">
        <f>B4852&amp;"_"&amp;COUNTIF($B$2:B4852,B4852)</f>
        <v>4760_2</v>
      </c>
      <c r="B4852" s="195">
        <v>4760</v>
      </c>
      <c r="C4852" s="195">
        <v>49</v>
      </c>
      <c r="D4852" s="195" t="s">
        <v>2025</v>
      </c>
      <c r="E4852" s="187" t="s">
        <v>1314</v>
      </c>
      <c r="F4852" s="189">
        <v>16</v>
      </c>
      <c r="G4852" s="190" t="s">
        <v>942</v>
      </c>
      <c r="H4852" s="195">
        <v>8</v>
      </c>
      <c r="J4852" s="191">
        <v>41466</v>
      </c>
      <c r="K4852" s="195" t="s">
        <v>27</v>
      </c>
    </row>
    <row r="4853" spans="1:12">
      <c r="A4853" s="186" t="str">
        <f>B4853&amp;"_"&amp;COUNTIF($B$2:B4853,B4853)</f>
        <v>4761_1</v>
      </c>
      <c r="B4853" s="195">
        <v>4761</v>
      </c>
      <c r="C4853" s="195">
        <v>1</v>
      </c>
      <c r="F4853" s="189">
        <v>2</v>
      </c>
      <c r="G4853" s="197" t="s">
        <v>2042</v>
      </c>
      <c r="H4853" s="195">
        <v>2</v>
      </c>
      <c r="J4853" s="191">
        <v>41467</v>
      </c>
      <c r="K4853" s="195" t="s">
        <v>27</v>
      </c>
    </row>
    <row r="4854" spans="1:12">
      <c r="A4854" s="186" t="str">
        <f>B4854&amp;"_"&amp;COUNTIF($B$2:B4854,B4854)</f>
        <v>4762_1</v>
      </c>
      <c r="B4854" s="195">
        <v>4762</v>
      </c>
      <c r="C4854" s="195">
        <v>26</v>
      </c>
      <c r="D4854" s="195">
        <v>18414</v>
      </c>
      <c r="F4854" s="189">
        <v>2</v>
      </c>
      <c r="G4854" s="197" t="s">
        <v>2043</v>
      </c>
      <c r="H4854" s="195">
        <v>2</v>
      </c>
      <c r="J4854" s="191">
        <v>41471</v>
      </c>
      <c r="K4854" s="195" t="s">
        <v>27</v>
      </c>
    </row>
    <row r="4855" spans="1:12">
      <c r="A4855" s="186" t="str">
        <f>B4855&amp;"_"&amp;COUNTIF($B$2:B4855,B4855)</f>
        <v>4763_1</v>
      </c>
      <c r="B4855" s="195">
        <v>4763</v>
      </c>
      <c r="C4855" s="195">
        <v>26</v>
      </c>
      <c r="D4855" s="195">
        <v>18549</v>
      </c>
      <c r="F4855" s="189">
        <v>2</v>
      </c>
      <c r="G4855" s="197" t="s">
        <v>2044</v>
      </c>
      <c r="H4855" s="195">
        <v>2</v>
      </c>
      <c r="J4855" s="191">
        <v>41471</v>
      </c>
      <c r="K4855" s="195" t="s">
        <v>27</v>
      </c>
    </row>
    <row r="4856" spans="1:12">
      <c r="A4856" s="186" t="str">
        <f>B4856&amp;"_"&amp;COUNTIF($B$2:B4856,B4856)</f>
        <v>4764_1</v>
      </c>
      <c r="B4856" s="195">
        <v>4764</v>
      </c>
      <c r="F4856" s="189">
        <v>8</v>
      </c>
      <c r="G4856" s="197" t="s">
        <v>2045</v>
      </c>
    </row>
    <row r="4857" spans="1:12">
      <c r="A4857" s="186" t="str">
        <f>B4857&amp;"_"&amp;COUNTIF($B$2:B4857,B4857)</f>
        <v>4764_2</v>
      </c>
      <c r="B4857" s="195">
        <v>4764</v>
      </c>
      <c r="C4857" s="195">
        <v>65</v>
      </c>
      <c r="D4857" s="195">
        <v>3101047116</v>
      </c>
      <c r="F4857" s="189">
        <v>1</v>
      </c>
      <c r="G4857" s="197" t="s">
        <v>2046</v>
      </c>
      <c r="H4857" s="195">
        <v>17</v>
      </c>
      <c r="I4857" s="195">
        <v>13600</v>
      </c>
      <c r="J4857" s="191">
        <v>41471</v>
      </c>
      <c r="K4857" s="195" t="s">
        <v>33</v>
      </c>
      <c r="L4857" s="195" t="s">
        <v>74</v>
      </c>
    </row>
    <row r="4858" spans="1:12">
      <c r="A4858" s="186" t="str">
        <f>B4858&amp;"_"&amp;COUNTIF($B$2:B4858,B4858)</f>
        <v>4765_1</v>
      </c>
      <c r="B4858" s="195">
        <v>4765</v>
      </c>
      <c r="F4858" s="189">
        <v>12</v>
      </c>
      <c r="G4858" s="197" t="s">
        <v>359</v>
      </c>
      <c r="I4858" s="200"/>
    </row>
    <row r="4859" spans="1:12">
      <c r="A4859" s="186" t="str">
        <f>B4859&amp;"_"&amp;COUNTIF($B$2:B4859,B4859)</f>
        <v>4765_2</v>
      </c>
      <c r="B4859" s="195">
        <v>4765</v>
      </c>
      <c r="C4859" s="195">
        <v>7</v>
      </c>
      <c r="F4859" s="189">
        <v>0</v>
      </c>
      <c r="G4859" s="197" t="s">
        <v>358</v>
      </c>
      <c r="H4859" s="195">
        <v>1</v>
      </c>
      <c r="I4859" s="200"/>
      <c r="J4859" s="191">
        <v>41471</v>
      </c>
      <c r="K4859" s="195" t="s">
        <v>33</v>
      </c>
      <c r="L4859" s="195" t="s">
        <v>74</v>
      </c>
    </row>
    <row r="4860" spans="1:12">
      <c r="A4860" s="186" t="str">
        <f>B4860&amp;"_"&amp;COUNTIF($B$2:B4860,B4860)</f>
        <v>4766_1</v>
      </c>
      <c r="B4860" s="195">
        <v>4766</v>
      </c>
      <c r="C4860" s="195">
        <v>3</v>
      </c>
      <c r="D4860" s="195" t="s">
        <v>2047</v>
      </c>
      <c r="E4860" s="195" t="s">
        <v>71</v>
      </c>
      <c r="F4860" s="189">
        <v>300</v>
      </c>
      <c r="G4860" s="197" t="s">
        <v>72</v>
      </c>
      <c r="H4860" s="195">
        <v>1</v>
      </c>
      <c r="I4860" s="195">
        <v>2400</v>
      </c>
      <c r="J4860" s="191">
        <v>41471</v>
      </c>
      <c r="K4860" s="195" t="s">
        <v>33</v>
      </c>
      <c r="L4860" s="195" t="s">
        <v>74</v>
      </c>
    </row>
    <row r="4861" spans="1:12">
      <c r="A4861" s="186" t="str">
        <f>B4861&amp;"_"&amp;COUNTIF($B$2:B4861,B4861)</f>
        <v>4767_1</v>
      </c>
      <c r="B4861" s="195">
        <v>4767</v>
      </c>
      <c r="F4861" s="189">
        <v>11</v>
      </c>
      <c r="G4861" s="197" t="s">
        <v>359</v>
      </c>
      <c r="I4861" s="200"/>
    </row>
    <row r="4862" spans="1:12">
      <c r="A4862" s="186" t="str">
        <f>B4862&amp;"_"&amp;COUNTIF($B$2:B4862,B4862)</f>
        <v>4767_2</v>
      </c>
      <c r="B4862" s="195">
        <v>4767</v>
      </c>
      <c r="C4862" s="195">
        <v>7</v>
      </c>
      <c r="F4862" s="189">
        <v>0</v>
      </c>
      <c r="G4862" s="197" t="s">
        <v>358</v>
      </c>
      <c r="H4862" s="195">
        <v>1</v>
      </c>
      <c r="I4862" s="200"/>
      <c r="J4862" s="191">
        <v>41472</v>
      </c>
      <c r="K4862" s="195" t="s">
        <v>33</v>
      </c>
      <c r="L4862" s="195" t="s">
        <v>74</v>
      </c>
    </row>
    <row r="4863" spans="1:12">
      <c r="A4863" s="186" t="str">
        <f>B4863&amp;"_"&amp;COUNTIF($B$2:B4863,B4863)</f>
        <v>4768_1</v>
      </c>
      <c r="B4863" s="195">
        <v>4768</v>
      </c>
      <c r="E4863" s="187" t="s">
        <v>1312</v>
      </c>
      <c r="F4863" s="189">
        <v>12</v>
      </c>
      <c r="G4863" s="190" t="s">
        <v>941</v>
      </c>
    </row>
    <row r="4864" spans="1:12">
      <c r="A4864" s="186" t="str">
        <f>B4864&amp;"_"&amp;COUNTIF($B$2:B4864,B4864)</f>
        <v>4768_2</v>
      </c>
      <c r="B4864" s="195">
        <v>4768</v>
      </c>
      <c r="C4864" s="195">
        <v>49</v>
      </c>
      <c r="D4864" s="195" t="s">
        <v>2025</v>
      </c>
      <c r="E4864" s="187" t="s">
        <v>1314</v>
      </c>
      <c r="F4864" s="189">
        <v>12</v>
      </c>
      <c r="G4864" s="190" t="s">
        <v>942</v>
      </c>
      <c r="H4864" s="195">
        <v>6</v>
      </c>
      <c r="J4864" s="191">
        <v>41472</v>
      </c>
      <c r="K4864" s="195" t="s">
        <v>27</v>
      </c>
    </row>
    <row r="4865" spans="1:12">
      <c r="A4865" s="186" t="str">
        <f>B4865&amp;"_"&amp;COUNTIF($B$2:B4865,B4865)</f>
        <v>4769_1</v>
      </c>
      <c r="B4865" s="195">
        <v>4769</v>
      </c>
      <c r="C4865" s="195">
        <v>39</v>
      </c>
      <c r="D4865" s="195" t="s">
        <v>1803</v>
      </c>
      <c r="F4865" s="189">
        <v>1</v>
      </c>
      <c r="G4865" s="197" t="s">
        <v>1828</v>
      </c>
      <c r="H4865" s="195">
        <v>1</v>
      </c>
      <c r="I4865" s="200">
        <v>11000</v>
      </c>
      <c r="J4865" s="191">
        <v>41473</v>
      </c>
      <c r="K4865" s="195" t="s">
        <v>27</v>
      </c>
    </row>
    <row r="4866" spans="1:12">
      <c r="A4866" s="186" t="str">
        <f>B4866&amp;"_"&amp;COUNTIF($B$2:B4866,B4866)</f>
        <v>4770_1</v>
      </c>
      <c r="B4866" s="195">
        <v>4770</v>
      </c>
      <c r="C4866" s="195">
        <v>1</v>
      </c>
      <c r="D4866" s="195">
        <v>540054191</v>
      </c>
      <c r="F4866" s="189">
        <v>4</v>
      </c>
      <c r="G4866" s="197" t="s">
        <v>2048</v>
      </c>
      <c r="H4866" s="195">
        <v>1</v>
      </c>
      <c r="J4866" s="191">
        <v>41478</v>
      </c>
      <c r="K4866" s="195" t="s">
        <v>27</v>
      </c>
    </row>
    <row r="4867" spans="1:12">
      <c r="A4867" s="186" t="str">
        <f>B4867&amp;"_"&amp;COUNTIF($B$2:B4867,B4867)</f>
        <v>4771_1</v>
      </c>
      <c r="B4867" s="195">
        <v>4771</v>
      </c>
      <c r="E4867" s="187" t="s">
        <v>39</v>
      </c>
      <c r="F4867" s="189">
        <v>8</v>
      </c>
      <c r="G4867" s="190" t="s">
        <v>939</v>
      </c>
    </row>
    <row r="4868" spans="1:12">
      <c r="A4868" s="186" t="str">
        <f>B4868&amp;"_"&amp;COUNTIF($B$2:B4868,B4868)</f>
        <v>4771_2</v>
      </c>
      <c r="B4868" s="195">
        <v>4771</v>
      </c>
      <c r="C4868" s="195">
        <v>1</v>
      </c>
      <c r="D4868" s="195">
        <v>540050805</v>
      </c>
      <c r="E4868" s="187" t="s">
        <v>41</v>
      </c>
      <c r="F4868" s="189">
        <v>8</v>
      </c>
      <c r="G4868" s="190" t="s">
        <v>940</v>
      </c>
      <c r="H4868" s="195">
        <v>4</v>
      </c>
      <c r="J4868" s="191">
        <v>41478</v>
      </c>
      <c r="K4868" s="195" t="s">
        <v>27</v>
      </c>
    </row>
    <row r="4869" spans="1:12">
      <c r="A4869" s="186" t="str">
        <f>B4869&amp;"_"&amp;COUNTIF($B$2:B4869,B4869)</f>
        <v>4772_1</v>
      </c>
      <c r="B4869" s="195">
        <v>4772</v>
      </c>
      <c r="C4869" s="195">
        <v>1</v>
      </c>
      <c r="D4869" s="195" t="s">
        <v>2049</v>
      </c>
      <c r="E4869" s="195" t="s">
        <v>62</v>
      </c>
      <c r="F4869" s="189">
        <v>504</v>
      </c>
      <c r="G4869" s="197" t="s">
        <v>1909</v>
      </c>
      <c r="H4869" s="195">
        <v>3</v>
      </c>
      <c r="J4869" s="191">
        <v>41478</v>
      </c>
      <c r="K4869" s="195" t="s">
        <v>27</v>
      </c>
    </row>
    <row r="4870" spans="1:12">
      <c r="A4870" s="186" t="str">
        <f>B4870&amp;"_"&amp;COUNTIF($B$2:B4870,B4870)</f>
        <v>4773_1</v>
      </c>
      <c r="B4870" s="195">
        <v>4773</v>
      </c>
      <c r="C4870" s="195">
        <v>1</v>
      </c>
      <c r="D4870" s="195" t="s">
        <v>2050</v>
      </c>
      <c r="E4870" s="195" t="s">
        <v>64</v>
      </c>
      <c r="F4870" s="189">
        <v>192</v>
      </c>
      <c r="G4870" s="197" t="s">
        <v>65</v>
      </c>
      <c r="H4870" s="195">
        <v>4</v>
      </c>
      <c r="J4870" s="191">
        <v>41478</v>
      </c>
      <c r="K4870" s="195" t="s">
        <v>27</v>
      </c>
    </row>
    <row r="4871" spans="1:12">
      <c r="A4871" s="186" t="str">
        <f>B4871&amp;"_"&amp;COUNTIF($B$2:B4871,B4871)</f>
        <v>4774_1</v>
      </c>
      <c r="B4871" s="195">
        <v>4774</v>
      </c>
      <c r="E4871" s="195" t="s">
        <v>1744</v>
      </c>
      <c r="F4871" s="189" t="s">
        <v>1744</v>
      </c>
      <c r="G4871" s="210" t="s">
        <v>2033</v>
      </c>
    </row>
    <row r="4872" spans="1:12">
      <c r="A4872" s="186" t="str">
        <f>B4872&amp;"_"&amp;COUNTIF($B$2:B4872,B4872)</f>
        <v>4774_2</v>
      </c>
      <c r="B4872" s="195">
        <v>4774</v>
      </c>
      <c r="E4872" s="195" t="s">
        <v>1744</v>
      </c>
      <c r="F4872" s="189" t="s">
        <v>1744</v>
      </c>
      <c r="G4872" s="186"/>
    </row>
    <row r="4873" spans="1:12">
      <c r="A4873" s="186" t="str">
        <f>B4873&amp;"_"&amp;COUNTIF($B$2:B4873,B4873)</f>
        <v>4774_3</v>
      </c>
      <c r="B4873" s="195">
        <v>4774</v>
      </c>
      <c r="E4873" s="195" t="s">
        <v>1744</v>
      </c>
      <c r="F4873" s="189" t="s">
        <v>1744</v>
      </c>
      <c r="G4873" s="210" t="s">
        <v>2034</v>
      </c>
    </row>
    <row r="4874" spans="1:12">
      <c r="A4874" s="186" t="str">
        <f>B4874&amp;"_"&amp;COUNTIF($B$2:B4874,B4874)</f>
        <v>4774_4</v>
      </c>
      <c r="B4874" s="195">
        <v>4774</v>
      </c>
      <c r="C4874" s="195">
        <v>4</v>
      </c>
      <c r="D4874" s="195">
        <v>4500229793</v>
      </c>
      <c r="E4874" s="186" t="s">
        <v>1744</v>
      </c>
      <c r="F4874" s="189">
        <v>17</v>
      </c>
      <c r="G4874" s="186" t="s">
        <v>2035</v>
      </c>
      <c r="H4874" s="195">
        <v>17</v>
      </c>
      <c r="I4874" s="195">
        <v>12000</v>
      </c>
      <c r="J4874" s="191">
        <v>41478</v>
      </c>
      <c r="K4874" s="195" t="s">
        <v>1607</v>
      </c>
      <c r="L4874" s="195" t="s">
        <v>74</v>
      </c>
    </row>
    <row r="4875" spans="1:12">
      <c r="A4875" s="186" t="str">
        <f>B4875&amp;"_"&amp;COUNTIF($B$2:B4875,B4875)</f>
        <v>4775_1</v>
      </c>
      <c r="B4875" s="195">
        <v>4775</v>
      </c>
      <c r="F4875" s="189">
        <v>1</v>
      </c>
      <c r="G4875" s="197" t="s">
        <v>2051</v>
      </c>
    </row>
    <row r="4876" spans="1:12">
      <c r="A4876" s="186" t="str">
        <f>B4876&amp;"_"&amp;COUNTIF($B$2:B4876,B4876)</f>
        <v>4775_2</v>
      </c>
      <c r="B4876" s="195">
        <v>4775</v>
      </c>
      <c r="C4876" s="195">
        <v>3</v>
      </c>
      <c r="D4876" s="195">
        <v>340114088</v>
      </c>
      <c r="F4876" s="189">
        <v>2</v>
      </c>
      <c r="G4876" s="197" t="s">
        <v>1989</v>
      </c>
      <c r="H4876" s="195">
        <v>2</v>
      </c>
      <c r="I4876" s="195">
        <v>9700</v>
      </c>
      <c r="J4876" s="191">
        <v>41481</v>
      </c>
      <c r="K4876" s="195" t="s">
        <v>33</v>
      </c>
      <c r="L4876" s="195" t="s">
        <v>74</v>
      </c>
    </row>
    <row r="4877" spans="1:12">
      <c r="A4877" s="186" t="str">
        <f>B4877&amp;"_"&amp;COUNTIF($B$2:B4877,B4877)</f>
        <v>4776_1</v>
      </c>
      <c r="B4877" s="195">
        <v>4776</v>
      </c>
      <c r="C4877" s="195">
        <v>3</v>
      </c>
      <c r="D4877" s="195" t="s">
        <v>2052</v>
      </c>
      <c r="F4877" s="189">
        <v>300</v>
      </c>
      <c r="G4877" s="197" t="s">
        <v>72</v>
      </c>
      <c r="H4877" s="195">
        <v>1</v>
      </c>
      <c r="I4877" s="195">
        <v>2400</v>
      </c>
      <c r="J4877" s="191">
        <v>41481</v>
      </c>
      <c r="K4877" s="195" t="s">
        <v>33</v>
      </c>
      <c r="L4877" s="195" t="s">
        <v>74</v>
      </c>
    </row>
    <row r="4878" spans="1:12">
      <c r="A4878" s="186" t="str">
        <f>B4878&amp;"_"&amp;COUNTIF($B$2:B4878,B4878)</f>
        <v>4777_1</v>
      </c>
      <c r="B4878" s="195">
        <v>4777</v>
      </c>
      <c r="C4878" s="195">
        <v>39</v>
      </c>
      <c r="D4878" s="195" t="s">
        <v>1803</v>
      </c>
      <c r="F4878" s="189">
        <v>2</v>
      </c>
      <c r="G4878" s="197" t="s">
        <v>2053</v>
      </c>
      <c r="H4878" s="195">
        <v>3</v>
      </c>
      <c r="J4878" s="191">
        <v>41481</v>
      </c>
      <c r="K4878" s="195" t="s">
        <v>27</v>
      </c>
    </row>
    <row r="4879" spans="1:12">
      <c r="A4879" s="186" t="str">
        <f>B4879&amp;"_"&amp;COUNTIF($B$2:B4879,B4879)</f>
        <v>4778_1</v>
      </c>
      <c r="B4879" s="195">
        <v>4778</v>
      </c>
      <c r="C4879" s="195">
        <v>1</v>
      </c>
      <c r="D4879" s="195" t="s">
        <v>1969</v>
      </c>
      <c r="F4879" s="189">
        <v>2</v>
      </c>
      <c r="G4879" s="197" t="s">
        <v>59</v>
      </c>
      <c r="H4879" s="195">
        <v>2</v>
      </c>
      <c r="J4879" s="191">
        <v>41481</v>
      </c>
      <c r="K4879" s="195" t="s">
        <v>27</v>
      </c>
    </row>
    <row r="4880" spans="1:12">
      <c r="A4880" s="186" t="str">
        <f>B4880&amp;"_"&amp;COUNTIF($B$2:B4880,B4880)</f>
        <v>4779_1</v>
      </c>
      <c r="B4880" s="195">
        <v>4779</v>
      </c>
      <c r="C4880" s="195">
        <v>1</v>
      </c>
      <c r="D4880" s="195">
        <v>540054034</v>
      </c>
      <c r="F4880" s="189">
        <v>60</v>
      </c>
      <c r="G4880" s="197" t="s">
        <v>57</v>
      </c>
      <c r="H4880" s="195">
        <v>1</v>
      </c>
      <c r="J4880" s="191">
        <v>41481</v>
      </c>
      <c r="K4880" s="195" t="s">
        <v>27</v>
      </c>
    </row>
    <row r="4881" spans="1:12">
      <c r="A4881" s="186" t="str">
        <f>B4881&amp;"_"&amp;COUNTIF($B$2:B4881,B4881)</f>
        <v>4780_1</v>
      </c>
      <c r="B4881" s="195">
        <v>4780</v>
      </c>
      <c r="E4881" s="195">
        <v>32999</v>
      </c>
      <c r="F4881" s="189">
        <v>10</v>
      </c>
      <c r="G4881" s="197" t="s">
        <v>579</v>
      </c>
    </row>
    <row r="4882" spans="1:12">
      <c r="A4882" s="186" t="str">
        <f>B4882&amp;"_"&amp;COUNTIF($B$2:B4882,B4882)</f>
        <v>4780_2</v>
      </c>
      <c r="B4882" s="195">
        <v>4780</v>
      </c>
      <c r="C4882" s="195">
        <v>4</v>
      </c>
      <c r="D4882" s="195">
        <v>4500235310</v>
      </c>
      <c r="E4882" s="195">
        <v>33990</v>
      </c>
      <c r="F4882" s="189">
        <v>10</v>
      </c>
      <c r="G4882" s="197" t="s">
        <v>580</v>
      </c>
      <c r="H4882" s="195">
        <v>5</v>
      </c>
      <c r="I4882" s="195">
        <v>15000</v>
      </c>
      <c r="J4882" s="191">
        <v>41481</v>
      </c>
      <c r="K4882" s="195" t="s">
        <v>1607</v>
      </c>
      <c r="L4882" s="195" t="s">
        <v>74</v>
      </c>
    </row>
    <row r="4883" spans="1:12">
      <c r="A4883" s="186" t="str">
        <f>B4883&amp;"_"&amp;COUNTIF($B$2:B4883,B4883)</f>
        <v>4781_1</v>
      </c>
      <c r="B4883" s="195">
        <v>4781</v>
      </c>
      <c r="F4883" s="189">
        <v>6</v>
      </c>
      <c r="G4883" s="197" t="s">
        <v>359</v>
      </c>
      <c r="I4883" s="200"/>
    </row>
    <row r="4884" spans="1:12">
      <c r="A4884" s="186" t="str">
        <f>B4884&amp;"_"&amp;COUNTIF($B$2:B4884,B4884)</f>
        <v>4781_2</v>
      </c>
      <c r="B4884" s="195">
        <v>4781</v>
      </c>
      <c r="C4884" s="195">
        <v>7</v>
      </c>
      <c r="F4884" s="189">
        <v>0</v>
      </c>
      <c r="G4884" s="197" t="s">
        <v>358</v>
      </c>
      <c r="H4884" s="195">
        <v>1</v>
      </c>
      <c r="I4884" s="200"/>
      <c r="J4884" s="191">
        <v>41481</v>
      </c>
      <c r="K4884" s="195" t="s">
        <v>33</v>
      </c>
      <c r="L4884" s="195" t="s">
        <v>74</v>
      </c>
    </row>
    <row r="4885" spans="1:12">
      <c r="A4885" s="186" t="str">
        <f>B4885&amp;"_"&amp;COUNTIF($B$2:B4885,B4885)</f>
        <v>4782_1</v>
      </c>
      <c r="B4885" s="195">
        <v>4782</v>
      </c>
      <c r="C4885" s="195">
        <v>55</v>
      </c>
      <c r="D4885" s="195" t="s">
        <v>1970</v>
      </c>
      <c r="F4885" s="189">
        <v>72</v>
      </c>
      <c r="G4885" s="197" t="s">
        <v>1971</v>
      </c>
      <c r="H4885" s="195">
        <v>1</v>
      </c>
      <c r="I4885" s="195">
        <v>4000</v>
      </c>
      <c r="J4885" s="191">
        <v>41485</v>
      </c>
      <c r="K4885" s="195" t="s">
        <v>33</v>
      </c>
      <c r="L4885" s="195" t="s">
        <v>74</v>
      </c>
    </row>
    <row r="4886" spans="1:12">
      <c r="A4886" s="186" t="str">
        <f>B4886&amp;"_"&amp;COUNTIF($B$2:B4886,B4886)</f>
        <v>4783_1</v>
      </c>
      <c r="B4886" s="195">
        <v>4783</v>
      </c>
      <c r="F4886" s="189">
        <v>9</v>
      </c>
      <c r="G4886" s="197" t="s">
        <v>359</v>
      </c>
      <c r="I4886" s="200"/>
    </row>
    <row r="4887" spans="1:12">
      <c r="A4887" s="186" t="str">
        <f>B4887&amp;"_"&amp;COUNTIF($B$2:B4887,B4887)</f>
        <v>4783_2</v>
      </c>
      <c r="B4887" s="195">
        <v>4783</v>
      </c>
      <c r="C4887" s="195">
        <v>7</v>
      </c>
      <c r="F4887" s="189">
        <v>2</v>
      </c>
      <c r="G4887" s="197" t="s">
        <v>358</v>
      </c>
      <c r="H4887" s="195">
        <v>1</v>
      </c>
      <c r="I4887" s="200"/>
      <c r="J4887" s="191">
        <v>41485</v>
      </c>
      <c r="K4887" s="195" t="s">
        <v>33</v>
      </c>
      <c r="L4887" s="195" t="s">
        <v>74</v>
      </c>
    </row>
    <row r="4888" spans="1:12">
      <c r="A4888" s="186" t="str">
        <f>B4888&amp;"_"&amp;COUNTIF($B$2:B4888,B4888)</f>
        <v>4784_1</v>
      </c>
      <c r="B4888" s="195">
        <v>4784</v>
      </c>
      <c r="F4888" s="189">
        <v>6</v>
      </c>
      <c r="G4888" s="197" t="s">
        <v>359</v>
      </c>
      <c r="I4888" s="200"/>
    </row>
    <row r="4889" spans="1:12">
      <c r="A4889" s="186" t="str">
        <f>B4889&amp;"_"&amp;COUNTIF($B$2:B4889,B4889)</f>
        <v>4784_2</v>
      </c>
      <c r="B4889" s="195">
        <v>4784</v>
      </c>
      <c r="C4889" s="195">
        <v>7</v>
      </c>
      <c r="F4889" s="189">
        <v>6</v>
      </c>
      <c r="G4889" s="197" t="s">
        <v>358</v>
      </c>
      <c r="H4889" s="195">
        <v>1</v>
      </c>
      <c r="I4889" s="200"/>
      <c r="J4889" s="191">
        <v>41488</v>
      </c>
      <c r="K4889" s="195" t="s">
        <v>33</v>
      </c>
      <c r="L4889" s="195" t="s">
        <v>74</v>
      </c>
    </row>
    <row r="4890" spans="1:12">
      <c r="A4890" s="186" t="str">
        <f>B4890&amp;"_"&amp;COUNTIF($B$2:B4890,B4890)</f>
        <v>4785_1</v>
      </c>
      <c r="B4890" s="195">
        <v>4785</v>
      </c>
      <c r="F4890" s="189">
        <v>0</v>
      </c>
      <c r="G4890" s="197" t="s">
        <v>866</v>
      </c>
    </row>
    <row r="4891" spans="1:12">
      <c r="A4891" s="186" t="str">
        <f>B4891&amp;"_"&amp;COUNTIF($B$2:B4891,B4891)</f>
        <v>4785_2</v>
      </c>
      <c r="B4891" s="195">
        <v>4785</v>
      </c>
      <c r="C4891" s="195">
        <v>26</v>
      </c>
      <c r="D4891" s="195" t="s">
        <v>863</v>
      </c>
      <c r="F4891" s="189">
        <v>32</v>
      </c>
      <c r="G4891" s="197" t="s">
        <v>867</v>
      </c>
      <c r="J4891" s="191">
        <v>41486</v>
      </c>
      <c r="K4891" s="195" t="s">
        <v>27</v>
      </c>
    </row>
    <row r="4892" spans="1:12">
      <c r="A4892" s="186" t="str">
        <f>B4892&amp;"_"&amp;COUNTIF($B$2:B4892,B4892)</f>
        <v>4786_1</v>
      </c>
      <c r="B4892" s="195">
        <v>4786</v>
      </c>
      <c r="F4892" s="189">
        <v>1</v>
      </c>
      <c r="G4892" s="197" t="s">
        <v>2054</v>
      </c>
    </row>
    <row r="4893" spans="1:12">
      <c r="A4893" s="186" t="str">
        <f>B4893&amp;"_"&amp;COUNTIF($B$2:B4893,B4893)</f>
        <v>4786_2</v>
      </c>
      <c r="B4893" s="195">
        <v>4786</v>
      </c>
      <c r="C4893" s="195">
        <v>26</v>
      </c>
      <c r="D4893" s="195">
        <v>18388</v>
      </c>
      <c r="F4893" s="189">
        <v>1</v>
      </c>
      <c r="G4893" s="197" t="s">
        <v>2055</v>
      </c>
      <c r="J4893" s="191">
        <v>41486</v>
      </c>
      <c r="K4893" s="195" t="s">
        <v>27</v>
      </c>
    </row>
    <row r="4894" spans="1:12">
      <c r="A4894" s="186" t="str">
        <f>B4894&amp;"_"&amp;COUNTIF($B$2:B4894,B4894)</f>
        <v>4787_1</v>
      </c>
      <c r="B4894" s="195">
        <v>4787</v>
      </c>
      <c r="F4894" s="189">
        <v>24</v>
      </c>
      <c r="G4894" s="197" t="s">
        <v>1870</v>
      </c>
    </row>
    <row r="4895" spans="1:12">
      <c r="A4895" s="186" t="str">
        <f>B4895&amp;"_"&amp;COUNTIF($B$2:B4895,B4895)</f>
        <v>4787_2</v>
      </c>
      <c r="B4895" s="195">
        <v>4787</v>
      </c>
      <c r="C4895" s="195">
        <v>38</v>
      </c>
      <c r="D4895" s="195" t="s">
        <v>2056</v>
      </c>
      <c r="F4895" s="189">
        <v>10</v>
      </c>
      <c r="G4895" s="197" t="s">
        <v>1872</v>
      </c>
      <c r="H4895" s="195">
        <v>1</v>
      </c>
      <c r="I4895" s="195">
        <v>2000</v>
      </c>
      <c r="J4895" s="191">
        <v>41492</v>
      </c>
      <c r="K4895" s="195" t="s">
        <v>1206</v>
      </c>
      <c r="L4895" s="195" t="s">
        <v>74</v>
      </c>
    </row>
    <row r="4896" spans="1:12">
      <c r="A4896" s="186" t="str">
        <f>B4896&amp;"_"&amp;COUNTIF($B$2:B4896,B4896)</f>
        <v>4788_1</v>
      </c>
      <c r="B4896" s="195">
        <v>4788</v>
      </c>
      <c r="C4896" s="195">
        <v>26</v>
      </c>
      <c r="D4896" s="195">
        <v>18608</v>
      </c>
      <c r="F4896" s="189">
        <v>1</v>
      </c>
      <c r="G4896" s="197" t="s">
        <v>2057</v>
      </c>
      <c r="J4896" s="191">
        <v>41486</v>
      </c>
      <c r="K4896" s="195" t="s">
        <v>27</v>
      </c>
    </row>
    <row r="4897" spans="1:12">
      <c r="A4897" s="186" t="str">
        <f>B4897&amp;"_"&amp;COUNTIF($B$2:B4897,B4897)</f>
        <v>4789_1</v>
      </c>
      <c r="B4897" s="195">
        <v>4789</v>
      </c>
      <c r="E4897" s="195">
        <v>112145</v>
      </c>
      <c r="F4897" s="189">
        <v>10</v>
      </c>
      <c r="G4897" s="197" t="s">
        <v>888</v>
      </c>
    </row>
    <row r="4898" spans="1:12">
      <c r="A4898" s="186" t="str">
        <f>B4898&amp;"_"&amp;COUNTIF($B$2:B4898,B4898)</f>
        <v>4789_2</v>
      </c>
      <c r="B4898" s="195">
        <v>4789</v>
      </c>
      <c r="C4898" s="195">
        <v>4</v>
      </c>
      <c r="D4898" s="195">
        <v>4500235968</v>
      </c>
      <c r="E4898" s="195">
        <v>112146</v>
      </c>
      <c r="F4898" s="189">
        <v>10</v>
      </c>
      <c r="G4898" s="197" t="s">
        <v>886</v>
      </c>
      <c r="H4898" s="195">
        <v>5</v>
      </c>
      <c r="I4898" s="200">
        <v>17500</v>
      </c>
      <c r="J4898" s="191">
        <v>41495</v>
      </c>
      <c r="K4898" s="195" t="s">
        <v>1607</v>
      </c>
      <c r="L4898" s="195" t="s">
        <v>74</v>
      </c>
    </row>
    <row r="4899" spans="1:12">
      <c r="A4899" s="186" t="str">
        <f>B4899&amp;"_"&amp;COUNTIF($B$2:B4899,B4899)</f>
        <v>4790_1</v>
      </c>
      <c r="B4899" s="195">
        <v>4790</v>
      </c>
      <c r="F4899" s="189">
        <v>26</v>
      </c>
      <c r="G4899" s="197" t="s">
        <v>359</v>
      </c>
      <c r="I4899" s="200"/>
    </row>
    <row r="4900" spans="1:12">
      <c r="A4900" s="186" t="str">
        <f>B4900&amp;"_"&amp;COUNTIF($B$2:B4900,B4900)</f>
        <v>4790_2</v>
      </c>
      <c r="B4900" s="195">
        <v>4790</v>
      </c>
      <c r="C4900" s="195">
        <v>7</v>
      </c>
      <c r="F4900" s="189">
        <v>6</v>
      </c>
      <c r="G4900" s="197" t="s">
        <v>358</v>
      </c>
      <c r="H4900" s="195">
        <v>1</v>
      </c>
      <c r="I4900" s="200"/>
      <c r="J4900" s="191">
        <v>41499</v>
      </c>
      <c r="K4900" s="195" t="s">
        <v>33</v>
      </c>
      <c r="L4900" s="195" t="s">
        <v>74</v>
      </c>
    </row>
    <row r="4901" spans="1:12">
      <c r="A4901" s="186" t="str">
        <f>B4901&amp;"_"&amp;COUNTIF($B$2:B4901,B4901)</f>
        <v>4791_1</v>
      </c>
      <c r="B4901" s="195">
        <v>4791</v>
      </c>
      <c r="C4901" s="195">
        <v>6</v>
      </c>
      <c r="D4901" s="195">
        <v>340113241</v>
      </c>
      <c r="F4901" s="189">
        <v>1</v>
      </c>
      <c r="G4901" s="197" t="s">
        <v>2058</v>
      </c>
      <c r="H4901" s="195">
        <v>1</v>
      </c>
      <c r="J4901" s="191">
        <v>41501</v>
      </c>
      <c r="K4901" s="195" t="s">
        <v>27</v>
      </c>
    </row>
    <row r="4902" spans="1:12">
      <c r="A4902" s="186" t="str">
        <f>B4902&amp;"_"&amp;COUNTIF($B$2:B4902,B4902)</f>
        <v>4792_1</v>
      </c>
      <c r="B4902" s="195">
        <v>4792</v>
      </c>
      <c r="C4902" s="195">
        <v>39</v>
      </c>
      <c r="D4902" s="195" t="s">
        <v>1803</v>
      </c>
      <c r="F4902" s="189">
        <v>1</v>
      </c>
      <c r="G4902" s="197" t="s">
        <v>1880</v>
      </c>
      <c r="H4902" s="195">
        <v>1</v>
      </c>
      <c r="I4902" s="200">
        <v>11000</v>
      </c>
      <c r="J4902" s="191">
        <v>41499</v>
      </c>
      <c r="K4902" s="195" t="s">
        <v>27</v>
      </c>
    </row>
    <row r="4903" spans="1:12">
      <c r="A4903" s="186" t="str">
        <f>B4903&amp;"_"&amp;COUNTIF($B$2:B4903,B4903)</f>
        <v>4793_1</v>
      </c>
      <c r="B4903" s="195">
        <v>4793</v>
      </c>
      <c r="C4903" s="195">
        <v>3</v>
      </c>
      <c r="D4903" s="195" t="s">
        <v>2059</v>
      </c>
      <c r="E4903" s="195" t="s">
        <v>71</v>
      </c>
      <c r="F4903" s="189">
        <v>300</v>
      </c>
      <c r="G4903" s="197" t="s">
        <v>72</v>
      </c>
      <c r="H4903" s="195">
        <v>1</v>
      </c>
      <c r="I4903" s="195">
        <v>2400</v>
      </c>
      <c r="J4903" s="191">
        <v>41501</v>
      </c>
      <c r="K4903" s="195" t="s">
        <v>33</v>
      </c>
      <c r="L4903" s="195" t="s">
        <v>74</v>
      </c>
    </row>
    <row r="4904" spans="1:12">
      <c r="A4904" s="186" t="str">
        <f>B4904&amp;"_"&amp;COUNTIF($B$2:B4904,B4904)</f>
        <v>4794_1</v>
      </c>
      <c r="B4904" s="195">
        <v>4794</v>
      </c>
      <c r="C4904" s="195">
        <v>3</v>
      </c>
      <c r="D4904" s="195" t="s">
        <v>2060</v>
      </c>
      <c r="E4904" s="195" t="s">
        <v>1600</v>
      </c>
      <c r="F4904" s="189">
        <v>100</v>
      </c>
      <c r="G4904" s="197" t="s">
        <v>1601</v>
      </c>
      <c r="H4904" s="195">
        <v>1</v>
      </c>
      <c r="I4904" s="200">
        <v>500</v>
      </c>
      <c r="J4904" s="191">
        <v>41501</v>
      </c>
      <c r="K4904" s="195" t="s">
        <v>33</v>
      </c>
      <c r="L4904" s="195" t="s">
        <v>74</v>
      </c>
    </row>
    <row r="4905" spans="1:12">
      <c r="A4905" s="186" t="str">
        <f>B4905&amp;"_"&amp;COUNTIF($B$2:B4905,B4905)</f>
        <v>4795_1</v>
      </c>
      <c r="B4905" s="195">
        <v>4795</v>
      </c>
      <c r="C4905" s="195">
        <v>39</v>
      </c>
      <c r="D4905" s="195" t="s">
        <v>1803</v>
      </c>
      <c r="F4905" s="189">
        <v>1</v>
      </c>
      <c r="G4905" s="197" t="s">
        <v>2061</v>
      </c>
      <c r="H4905" s="195">
        <v>1</v>
      </c>
      <c r="I4905" s="200">
        <v>11000</v>
      </c>
      <c r="J4905" s="191">
        <v>41499</v>
      </c>
      <c r="K4905" s="195" t="s">
        <v>27</v>
      </c>
    </row>
    <row r="4906" spans="1:12">
      <c r="A4906" s="186" t="str">
        <f>B4906&amp;"_"&amp;COUNTIF($B$2:B4906,B4906)</f>
        <v>4796_1</v>
      </c>
      <c r="B4906" s="195">
        <v>4796</v>
      </c>
      <c r="C4906" s="195">
        <v>1</v>
      </c>
      <c r="D4906" s="195" t="s">
        <v>1969</v>
      </c>
      <c r="F4906" s="189">
        <v>2</v>
      </c>
      <c r="G4906" s="197" t="s">
        <v>59</v>
      </c>
      <c r="H4906" s="195">
        <v>2</v>
      </c>
      <c r="J4906" s="191">
        <v>41502</v>
      </c>
      <c r="K4906" s="195" t="s">
        <v>27</v>
      </c>
    </row>
    <row r="4907" spans="1:12">
      <c r="A4907" s="186" t="str">
        <f>B4907&amp;"_"&amp;COUNTIF($B$2:B4907,B4907)</f>
        <v>4797_1</v>
      </c>
      <c r="B4907" s="195">
        <v>4797</v>
      </c>
      <c r="C4907" s="195">
        <v>39</v>
      </c>
      <c r="D4907" s="195" t="s">
        <v>1803</v>
      </c>
      <c r="F4907" s="189">
        <v>1</v>
      </c>
      <c r="G4907" s="197" t="s">
        <v>1820</v>
      </c>
      <c r="H4907" s="195">
        <v>1</v>
      </c>
      <c r="I4907" s="200">
        <v>11000</v>
      </c>
      <c r="J4907" s="191">
        <v>41505</v>
      </c>
      <c r="K4907" s="195" t="s">
        <v>27</v>
      </c>
    </row>
    <row r="4908" spans="1:12">
      <c r="A4908" s="186" t="str">
        <f>B4908&amp;"_"&amp;COUNTIF($B$2:B4908,B4908)</f>
        <v>4798_1</v>
      </c>
      <c r="B4908" s="195">
        <v>4798</v>
      </c>
      <c r="C4908" s="195">
        <v>26</v>
      </c>
      <c r="D4908" s="195">
        <v>18536</v>
      </c>
      <c r="F4908" s="189">
        <v>2</v>
      </c>
      <c r="G4908" s="197" t="s">
        <v>2041</v>
      </c>
      <c r="H4908" s="195">
        <v>2</v>
      </c>
      <c r="I4908" s="195">
        <v>17050</v>
      </c>
      <c r="J4908" s="191">
        <v>41505</v>
      </c>
      <c r="K4908" s="195" t="s">
        <v>33</v>
      </c>
      <c r="L4908" s="195" t="s">
        <v>74</v>
      </c>
    </row>
    <row r="4909" spans="1:12">
      <c r="A4909" s="186" t="str">
        <f>B4909&amp;"_"&amp;COUNTIF($B$2:B4909,B4909)</f>
        <v>4799_1</v>
      </c>
      <c r="B4909" s="195">
        <v>4799</v>
      </c>
      <c r="F4909" s="189">
        <v>1</v>
      </c>
      <c r="G4909" s="197" t="s">
        <v>2062</v>
      </c>
    </row>
    <row r="4910" spans="1:12">
      <c r="A4910" s="186" t="str">
        <f>B4910&amp;"_"&amp;COUNTIF($B$2:B4910,B4910)</f>
        <v>4799_2</v>
      </c>
      <c r="B4910" s="195">
        <v>4799</v>
      </c>
      <c r="C4910" s="195">
        <v>66</v>
      </c>
      <c r="D4910" s="195">
        <v>4500384225</v>
      </c>
      <c r="F4910" s="189">
        <v>2</v>
      </c>
      <c r="G4910" s="197" t="s">
        <v>7</v>
      </c>
      <c r="H4910" s="195">
        <v>2</v>
      </c>
      <c r="I4910" s="200">
        <v>10000</v>
      </c>
      <c r="J4910" s="191">
        <v>41505</v>
      </c>
      <c r="K4910" s="195" t="s">
        <v>27</v>
      </c>
    </row>
    <row r="4911" spans="1:12">
      <c r="A4911" s="186" t="str">
        <f>B4911&amp;"_"&amp;COUNTIF($B$2:B4911,B4911)</f>
        <v>4800_1</v>
      </c>
      <c r="B4911" s="195">
        <v>4800</v>
      </c>
      <c r="C4911" s="195">
        <v>1</v>
      </c>
      <c r="D4911" s="195" t="s">
        <v>2063</v>
      </c>
      <c r="E4911" s="195" t="s">
        <v>62</v>
      </c>
      <c r="F4911" s="189">
        <v>492</v>
      </c>
      <c r="G4911" s="197" t="s">
        <v>2011</v>
      </c>
      <c r="H4911" s="195">
        <v>3</v>
      </c>
      <c r="J4911" s="191">
        <v>41505</v>
      </c>
      <c r="K4911" s="195" t="s">
        <v>27</v>
      </c>
    </row>
    <row r="4912" spans="1:12">
      <c r="A4912" s="186" t="str">
        <f>B4912&amp;"_"&amp;COUNTIF($B$2:B4912,B4912)</f>
        <v>4801_1</v>
      </c>
      <c r="B4912" s="195">
        <v>4801</v>
      </c>
      <c r="E4912" s="195" t="s">
        <v>67</v>
      </c>
      <c r="F4912" s="189">
        <v>48</v>
      </c>
      <c r="G4912" s="197" t="s">
        <v>2012</v>
      </c>
    </row>
    <row r="4913" spans="1:12">
      <c r="A4913" s="186" t="str">
        <f>B4913&amp;"_"&amp;COUNTIF($B$2:B4913,B4913)</f>
        <v>4801_2</v>
      </c>
      <c r="B4913" s="195">
        <v>4801</v>
      </c>
      <c r="C4913" s="195">
        <v>1</v>
      </c>
      <c r="D4913" s="195" t="s">
        <v>2064</v>
      </c>
      <c r="E4913" s="195" t="s">
        <v>64</v>
      </c>
      <c r="F4913" s="189">
        <v>192</v>
      </c>
      <c r="G4913" s="197" t="s">
        <v>2014</v>
      </c>
      <c r="H4913" s="195">
        <v>5</v>
      </c>
      <c r="J4913" s="191">
        <v>41505</v>
      </c>
      <c r="K4913" s="195" t="s">
        <v>27</v>
      </c>
    </row>
    <row r="4914" spans="1:12">
      <c r="A4914" s="186" t="str">
        <f>B4914&amp;"_"&amp;COUNTIF($B$2:B4914,B4914)</f>
        <v>4802_1</v>
      </c>
      <c r="B4914" s="195">
        <v>4802</v>
      </c>
      <c r="C4914" s="195">
        <v>67</v>
      </c>
      <c r="D4914" s="195" t="s">
        <v>2065</v>
      </c>
      <c r="F4914" s="189">
        <v>6</v>
      </c>
      <c r="G4914" s="197" t="s">
        <v>2066</v>
      </c>
      <c r="H4914" s="195">
        <v>1</v>
      </c>
      <c r="J4914" s="191">
        <v>41506</v>
      </c>
      <c r="K4914" s="195" t="s">
        <v>33</v>
      </c>
      <c r="L4914" s="195" t="s">
        <v>74</v>
      </c>
    </row>
    <row r="4915" spans="1:12">
      <c r="A4915" s="186" t="str">
        <f>B4915&amp;"_"&amp;COUNTIF($B$2:B4915,B4915)</f>
        <v>4803_1</v>
      </c>
      <c r="B4915" s="195">
        <v>4803</v>
      </c>
      <c r="C4915" s="195">
        <v>22</v>
      </c>
      <c r="F4915" s="189">
        <v>58.75</v>
      </c>
      <c r="G4915" s="197" t="s">
        <v>2067</v>
      </c>
      <c r="J4915" s="191">
        <v>41507</v>
      </c>
      <c r="K4915" s="195" t="s">
        <v>27</v>
      </c>
    </row>
    <row r="4916" spans="1:12">
      <c r="A4916" s="186" t="str">
        <f>B4916&amp;"_"&amp;COUNTIF($B$2:B4916,B4916)</f>
        <v>4804_1</v>
      </c>
      <c r="B4916" s="195">
        <v>4804</v>
      </c>
      <c r="C4916" s="195">
        <v>39</v>
      </c>
      <c r="D4916" s="195" t="s">
        <v>1803</v>
      </c>
      <c r="F4916" s="189">
        <v>1</v>
      </c>
      <c r="G4916" s="197" t="s">
        <v>1835</v>
      </c>
      <c r="H4916" s="195">
        <v>1</v>
      </c>
      <c r="I4916" s="200">
        <v>11000</v>
      </c>
      <c r="J4916" s="191">
        <v>41508</v>
      </c>
      <c r="K4916" s="195" t="s">
        <v>27</v>
      </c>
    </row>
    <row r="4917" spans="1:12">
      <c r="A4917" s="186" t="str">
        <f>B4917&amp;"_"&amp;COUNTIF($B$2:B4917,B4917)</f>
        <v>4805_1</v>
      </c>
      <c r="B4917" s="195">
        <v>4805</v>
      </c>
      <c r="C4917" s="195">
        <v>39</v>
      </c>
      <c r="D4917" s="195" t="s">
        <v>1803</v>
      </c>
      <c r="F4917" s="189">
        <v>1</v>
      </c>
      <c r="G4917" s="197" t="s">
        <v>1878</v>
      </c>
      <c r="H4917" s="195">
        <v>1</v>
      </c>
      <c r="I4917" s="200">
        <v>11000</v>
      </c>
      <c r="J4917" s="191">
        <v>41512</v>
      </c>
      <c r="K4917" s="195" t="s">
        <v>27</v>
      </c>
    </row>
    <row r="4918" spans="1:12">
      <c r="A4918" s="186" t="str">
        <f>B4918&amp;"_"&amp;COUNTIF($B$2:B4918,B4918)</f>
        <v>4806_1</v>
      </c>
      <c r="B4918" s="195">
        <v>4806</v>
      </c>
      <c r="C4918" s="195">
        <v>1</v>
      </c>
      <c r="D4918" s="195" t="s">
        <v>1969</v>
      </c>
      <c r="F4918" s="189">
        <v>2</v>
      </c>
      <c r="G4918" s="197" t="s">
        <v>59</v>
      </c>
      <c r="H4918" s="195">
        <v>2</v>
      </c>
      <c r="J4918" s="191">
        <v>41512</v>
      </c>
      <c r="K4918" s="195" t="s">
        <v>27</v>
      </c>
    </row>
    <row r="4919" spans="1:12">
      <c r="A4919" s="186" t="str">
        <f>B4919&amp;"_"&amp;COUNTIF($B$2:B4919,B4919)</f>
        <v>4807_1</v>
      </c>
      <c r="B4919" s="195">
        <v>4807</v>
      </c>
      <c r="C4919" s="195">
        <v>5</v>
      </c>
      <c r="D4919" s="195" t="s">
        <v>2068</v>
      </c>
      <c r="E4919" s="195">
        <v>500032754</v>
      </c>
      <c r="F4919" s="189">
        <v>25</v>
      </c>
      <c r="G4919" s="197" t="s">
        <v>841</v>
      </c>
      <c r="H4919" s="195">
        <v>9</v>
      </c>
      <c r="I4919" s="200">
        <v>26250</v>
      </c>
      <c r="J4919" s="191" t="s">
        <v>2069</v>
      </c>
      <c r="K4919" s="195" t="s">
        <v>845</v>
      </c>
      <c r="L4919" s="195" t="s">
        <v>74</v>
      </c>
    </row>
    <row r="4920" spans="1:12">
      <c r="A4920" s="186" t="str">
        <f>B4920&amp;"_"&amp;COUNTIF($B$2:B4920,B4920)</f>
        <v>4808_1</v>
      </c>
      <c r="B4920" s="195">
        <v>4808</v>
      </c>
      <c r="C4920" s="195">
        <v>5</v>
      </c>
      <c r="D4920" s="195" t="s">
        <v>2070</v>
      </c>
      <c r="E4920" s="195">
        <v>500032755</v>
      </c>
      <c r="F4920" s="189">
        <v>8</v>
      </c>
      <c r="G4920" s="197" t="s">
        <v>1070</v>
      </c>
      <c r="H4920" s="195">
        <v>3</v>
      </c>
      <c r="I4920" s="200">
        <v>6000</v>
      </c>
      <c r="J4920" s="191" t="s">
        <v>2069</v>
      </c>
      <c r="K4920" s="195" t="s">
        <v>845</v>
      </c>
      <c r="L4920" s="195" t="s">
        <v>74</v>
      </c>
    </row>
    <row r="4921" spans="1:12">
      <c r="A4921" s="186" t="str">
        <f>B4921&amp;"_"&amp;COUNTIF($B$2:B4921,B4921)</f>
        <v>4809_1</v>
      </c>
      <c r="B4921" s="195">
        <v>4809</v>
      </c>
      <c r="C4921" s="195">
        <v>3</v>
      </c>
      <c r="D4921" s="195">
        <v>340115342</v>
      </c>
      <c r="F4921" s="189">
        <v>1</v>
      </c>
      <c r="G4921" s="197" t="s">
        <v>2071</v>
      </c>
      <c r="H4921" s="195">
        <v>1</v>
      </c>
      <c r="I4921" s="195">
        <v>20000</v>
      </c>
      <c r="J4921" s="191">
        <v>41513</v>
      </c>
      <c r="K4921" s="195" t="s">
        <v>2072</v>
      </c>
      <c r="L4921" s="195" t="s">
        <v>74</v>
      </c>
    </row>
    <row r="4922" spans="1:12">
      <c r="A4922" s="186" t="str">
        <f>B4922&amp;"_"&amp;COUNTIF($B$2:B4922,B4922)</f>
        <v>4810_1</v>
      </c>
      <c r="B4922" s="195">
        <v>4810</v>
      </c>
      <c r="C4922" s="195">
        <v>2</v>
      </c>
      <c r="D4922" s="195">
        <v>340104936</v>
      </c>
      <c r="F4922" s="189">
        <v>16</v>
      </c>
      <c r="G4922" s="197" t="s">
        <v>1861</v>
      </c>
      <c r="H4922" s="195">
        <v>5</v>
      </c>
      <c r="J4922" s="191">
        <v>41514</v>
      </c>
      <c r="K4922" s="195" t="s">
        <v>27</v>
      </c>
    </row>
    <row r="4923" spans="1:12">
      <c r="A4923" s="186" t="str">
        <f>B4923&amp;"_"&amp;COUNTIF($B$2:B4923,B4923)</f>
        <v>4811_1</v>
      </c>
      <c r="B4923" s="195">
        <v>4811</v>
      </c>
      <c r="C4923" s="195">
        <v>2</v>
      </c>
      <c r="D4923" s="195">
        <v>340115382</v>
      </c>
      <c r="F4923" s="189">
        <v>3</v>
      </c>
      <c r="G4923" s="197" t="s">
        <v>1883</v>
      </c>
      <c r="H4923" s="195">
        <v>4</v>
      </c>
      <c r="J4923" s="191">
        <v>41514</v>
      </c>
      <c r="K4923" s="195" t="s">
        <v>27</v>
      </c>
    </row>
    <row r="4924" spans="1:12">
      <c r="A4924" s="186" t="str">
        <f>B4924&amp;"_"&amp;COUNTIF($B$2:B4924,B4924)</f>
        <v>4812_1</v>
      </c>
      <c r="B4924" s="195">
        <v>4812</v>
      </c>
      <c r="F4924" s="189">
        <v>5</v>
      </c>
      <c r="G4924" s="197" t="s">
        <v>359</v>
      </c>
      <c r="I4924" s="200"/>
    </row>
    <row r="4925" spans="1:12">
      <c r="A4925" s="186" t="str">
        <f>B4925&amp;"_"&amp;COUNTIF($B$2:B4925,B4925)</f>
        <v>4812_2</v>
      </c>
      <c r="B4925" s="195">
        <v>4812</v>
      </c>
      <c r="C4925" s="195">
        <v>7</v>
      </c>
      <c r="F4925" s="189">
        <v>4</v>
      </c>
      <c r="G4925" s="197" t="s">
        <v>358</v>
      </c>
      <c r="H4925" s="195">
        <v>1</v>
      </c>
      <c r="I4925" s="200"/>
      <c r="J4925" s="191">
        <v>41514</v>
      </c>
      <c r="K4925" s="195" t="s">
        <v>33</v>
      </c>
      <c r="L4925" s="195" t="s">
        <v>74</v>
      </c>
    </row>
    <row r="4926" spans="1:12">
      <c r="A4926" s="186" t="str">
        <f>B4926&amp;"_"&amp;COUNTIF($B$2:B4926,B4926)</f>
        <v>4813_1</v>
      </c>
      <c r="B4926" s="195">
        <v>4813</v>
      </c>
      <c r="F4926" s="189">
        <v>128</v>
      </c>
      <c r="G4926" s="197" t="s">
        <v>2073</v>
      </c>
    </row>
    <row r="4927" spans="1:12">
      <c r="A4927" s="186" t="str">
        <f>B4927&amp;"_"&amp;COUNTIF($B$2:B4927,B4927)</f>
        <v>4813_2</v>
      </c>
      <c r="B4927" s="195">
        <v>4813</v>
      </c>
      <c r="C4927" s="195">
        <v>11</v>
      </c>
      <c r="D4927" s="195" t="s">
        <v>2074</v>
      </c>
      <c r="F4927" s="189">
        <v>50</v>
      </c>
      <c r="G4927" s="197" t="s">
        <v>2075</v>
      </c>
      <c r="H4927" s="195">
        <v>1</v>
      </c>
      <c r="J4927" s="191">
        <v>41514</v>
      </c>
      <c r="K4927" s="195" t="s">
        <v>27</v>
      </c>
    </row>
    <row r="4928" spans="1:12">
      <c r="A4928" s="186" t="str">
        <f>B4928&amp;"_"&amp;COUNTIF($B$2:B4928,B4928)</f>
        <v>4814_1</v>
      </c>
      <c r="B4928" s="195">
        <v>4814</v>
      </c>
      <c r="F4928" s="189">
        <v>0</v>
      </c>
      <c r="G4928" s="197" t="s">
        <v>866</v>
      </c>
    </row>
    <row r="4929" spans="1:12">
      <c r="A4929" s="186" t="str">
        <f>B4929&amp;"_"&amp;COUNTIF($B$2:B4929,B4929)</f>
        <v>4814_2</v>
      </c>
      <c r="B4929" s="195">
        <v>4814</v>
      </c>
      <c r="C4929" s="195">
        <v>26</v>
      </c>
      <c r="D4929" s="195" t="s">
        <v>863</v>
      </c>
      <c r="F4929" s="189">
        <v>8</v>
      </c>
      <c r="G4929" s="197" t="s">
        <v>867</v>
      </c>
      <c r="J4929" s="191">
        <v>41517</v>
      </c>
      <c r="K4929" s="195" t="s">
        <v>27</v>
      </c>
    </row>
    <row r="4930" spans="1:12">
      <c r="A4930" s="186" t="str">
        <f>B4930&amp;"_"&amp;COUNTIF($B$2:B4930,B4930)</f>
        <v>4815_1</v>
      </c>
      <c r="B4930" s="195">
        <v>4815</v>
      </c>
      <c r="F4930" s="189">
        <v>1</v>
      </c>
      <c r="G4930" s="197" t="s">
        <v>2076</v>
      </c>
    </row>
    <row r="4931" spans="1:12">
      <c r="A4931" s="186" t="str">
        <f>B4931&amp;"_"&amp;COUNTIF($B$2:B4931,B4931)</f>
        <v>4815_2</v>
      </c>
      <c r="B4931" s="195">
        <v>4815</v>
      </c>
      <c r="F4931" s="189">
        <v>1</v>
      </c>
      <c r="G4931" s="197" t="s">
        <v>2077</v>
      </c>
    </row>
    <row r="4932" spans="1:12">
      <c r="A4932" s="186" t="str">
        <f>B4932&amp;"_"&amp;COUNTIF($B$2:B4932,B4932)</f>
        <v>4815_3</v>
      </c>
      <c r="B4932" s="195">
        <v>4815</v>
      </c>
      <c r="F4932" s="189">
        <v>1</v>
      </c>
      <c r="G4932" s="197" t="s">
        <v>2078</v>
      </c>
    </row>
    <row r="4933" spans="1:12">
      <c r="A4933" s="186" t="str">
        <f>B4933&amp;"_"&amp;COUNTIF($B$2:B4933,B4933)</f>
        <v>4815_4</v>
      </c>
      <c r="B4933" s="195">
        <v>4815</v>
      </c>
      <c r="F4933" s="189">
        <v>1</v>
      </c>
      <c r="G4933" s="197" t="s">
        <v>2079</v>
      </c>
    </row>
    <row r="4934" spans="1:12">
      <c r="A4934" s="186" t="str">
        <f>B4934&amp;"_"&amp;COUNTIF($B$2:B4934,B4934)</f>
        <v>4815_5</v>
      </c>
      <c r="B4934" s="195">
        <v>4815</v>
      </c>
      <c r="C4934" s="195">
        <v>26</v>
      </c>
      <c r="D4934" s="195">
        <v>18608</v>
      </c>
      <c r="F4934" s="189">
        <v>1</v>
      </c>
      <c r="G4934" s="197" t="s">
        <v>2080</v>
      </c>
      <c r="J4934" s="191">
        <v>41517</v>
      </c>
      <c r="K4934" s="195" t="s">
        <v>27</v>
      </c>
    </row>
    <row r="4935" spans="1:12">
      <c r="A4935" s="186" t="str">
        <f>B4935&amp;"_"&amp;COUNTIF($B$2:B4935,B4935)</f>
        <v>4816_1</v>
      </c>
      <c r="B4935" s="195">
        <v>4816</v>
      </c>
      <c r="F4935" s="189">
        <v>1</v>
      </c>
      <c r="G4935" s="197" t="s">
        <v>492</v>
      </c>
    </row>
    <row r="4936" spans="1:12">
      <c r="A4936" s="186" t="str">
        <f>B4936&amp;"_"&amp;COUNTIF($B$2:B4936,B4936)</f>
        <v>4816_2</v>
      </c>
      <c r="B4936" s="195">
        <v>4816</v>
      </c>
      <c r="C4936" s="195">
        <v>1</v>
      </c>
      <c r="D4936" s="195" t="s">
        <v>1969</v>
      </c>
      <c r="F4936" s="189">
        <v>2</v>
      </c>
      <c r="G4936" s="197" t="s">
        <v>59</v>
      </c>
      <c r="H4936" s="195">
        <v>3</v>
      </c>
      <c r="J4936" s="191">
        <v>41522</v>
      </c>
      <c r="K4936" s="195" t="s">
        <v>27</v>
      </c>
    </row>
    <row r="4937" spans="1:12">
      <c r="A4937" s="186" t="str">
        <f>B4937&amp;"_"&amp;COUNTIF($B$2:B4937,B4937)</f>
        <v>4817_1</v>
      </c>
      <c r="B4937" s="195">
        <v>4817</v>
      </c>
      <c r="E4937" s="195">
        <v>6</v>
      </c>
      <c r="F4937" s="189">
        <v>120</v>
      </c>
      <c r="G4937" s="197" t="s">
        <v>2081</v>
      </c>
    </row>
    <row r="4938" spans="1:12">
      <c r="A4938" s="186" t="str">
        <f>B4938&amp;"_"&amp;COUNTIF($B$2:B4938,B4938)</f>
        <v>4817_2</v>
      </c>
      <c r="B4938" s="195">
        <v>4817</v>
      </c>
      <c r="C4938" s="195">
        <v>49</v>
      </c>
      <c r="D4938" s="195" t="s">
        <v>2082</v>
      </c>
      <c r="E4938" s="195">
        <v>7</v>
      </c>
      <c r="F4938" s="189">
        <v>120</v>
      </c>
      <c r="G4938" s="197" t="s">
        <v>2083</v>
      </c>
      <c r="H4938" s="195">
        <v>4</v>
      </c>
      <c r="J4938" s="191">
        <v>41523</v>
      </c>
      <c r="K4938" s="195" t="s">
        <v>27</v>
      </c>
    </row>
    <row r="4939" spans="1:12">
      <c r="A4939" s="186" t="str">
        <f>B4939&amp;"_"&amp;COUNTIF($B$2:B4939,B4939)</f>
        <v>4818_1</v>
      </c>
      <c r="B4939" s="195">
        <v>4818</v>
      </c>
      <c r="E4939" s="187" t="s">
        <v>1312</v>
      </c>
      <c r="F4939" s="189">
        <v>24</v>
      </c>
      <c r="G4939" s="190" t="s">
        <v>941</v>
      </c>
    </row>
    <row r="4940" spans="1:12">
      <c r="A4940" s="186" t="str">
        <f>B4940&amp;"_"&amp;COUNTIF($B$2:B4940,B4940)</f>
        <v>4818_2</v>
      </c>
      <c r="B4940" s="195">
        <v>4818</v>
      </c>
      <c r="C4940" s="195">
        <v>49</v>
      </c>
      <c r="D4940" s="195" t="s">
        <v>2025</v>
      </c>
      <c r="E4940" s="187" t="s">
        <v>1314</v>
      </c>
      <c r="F4940" s="189">
        <v>24</v>
      </c>
      <c r="G4940" s="190" t="s">
        <v>942</v>
      </c>
      <c r="H4940" s="195">
        <v>12</v>
      </c>
      <c r="J4940" s="191">
        <v>41527</v>
      </c>
      <c r="K4940" s="195" t="s">
        <v>27</v>
      </c>
    </row>
    <row r="4941" spans="1:12">
      <c r="A4941" s="186" t="str">
        <f>B4941&amp;"_"&amp;COUNTIF($B$2:B4941,B4941)</f>
        <v>4819_1</v>
      </c>
      <c r="B4941" s="195">
        <v>4819</v>
      </c>
      <c r="C4941" s="195">
        <v>68</v>
      </c>
      <c r="F4941" s="189">
        <v>1</v>
      </c>
      <c r="G4941" s="197" t="s">
        <v>2084</v>
      </c>
      <c r="H4941" s="195">
        <v>30</v>
      </c>
      <c r="I4941" s="195">
        <v>20000</v>
      </c>
      <c r="J4941" s="191">
        <v>41527</v>
      </c>
      <c r="K4941" s="195" t="s">
        <v>33</v>
      </c>
      <c r="L4941" s="195" t="s">
        <v>74</v>
      </c>
    </row>
    <row r="4942" spans="1:12">
      <c r="A4942" s="186" t="str">
        <f>B4942&amp;"_"&amp;COUNTIF($B$2:B4942,B4942)</f>
        <v>4820_1</v>
      </c>
      <c r="B4942" s="195">
        <v>4820</v>
      </c>
      <c r="C4942" s="195">
        <v>59</v>
      </c>
      <c r="D4942" s="195">
        <v>3004145867</v>
      </c>
      <c r="E4942" s="195">
        <v>41227890</v>
      </c>
      <c r="F4942" s="189">
        <v>24</v>
      </c>
      <c r="G4942" s="197" t="s">
        <v>1873</v>
      </c>
      <c r="H4942" s="195">
        <v>4</v>
      </c>
      <c r="I4942" s="195">
        <v>7350</v>
      </c>
      <c r="J4942" s="191">
        <v>41527</v>
      </c>
      <c r="K4942" s="195" t="s">
        <v>2085</v>
      </c>
      <c r="L4942" s="195" t="s">
        <v>74</v>
      </c>
    </row>
    <row r="4943" spans="1:12">
      <c r="A4943" s="186" t="str">
        <f>B4943&amp;"_"&amp;COUNTIF($B$2:B4943,B4943)</f>
        <v>4821_1</v>
      </c>
      <c r="B4943" s="195">
        <v>4821</v>
      </c>
      <c r="E4943" s="195">
        <v>2</v>
      </c>
      <c r="F4943" s="189">
        <v>3</v>
      </c>
      <c r="G4943" s="197" t="s">
        <v>2086</v>
      </c>
    </row>
    <row r="4944" spans="1:12">
      <c r="A4944" s="186" t="str">
        <f>B4944&amp;"_"&amp;COUNTIF($B$2:B4944,B4944)</f>
        <v>4821_2</v>
      </c>
      <c r="B4944" s="195">
        <v>4821</v>
      </c>
      <c r="E4944" s="195">
        <v>3</v>
      </c>
      <c r="F4944" s="189">
        <v>1</v>
      </c>
      <c r="G4944" s="197" t="s">
        <v>2087</v>
      </c>
    </row>
    <row r="4945" spans="1:12">
      <c r="A4945" s="186" t="str">
        <f>B4945&amp;"_"&amp;COUNTIF($B$2:B4945,B4945)</f>
        <v>4821_3</v>
      </c>
      <c r="B4945" s="195">
        <v>4821</v>
      </c>
      <c r="C4945" s="195">
        <v>49</v>
      </c>
      <c r="D4945" s="195" t="s">
        <v>2088</v>
      </c>
      <c r="E4945" s="195">
        <v>5</v>
      </c>
      <c r="F4945" s="189">
        <v>3</v>
      </c>
      <c r="G4945" s="197" t="s">
        <v>2089</v>
      </c>
      <c r="H4945" s="195">
        <v>5</v>
      </c>
      <c r="J4945" s="191">
        <v>41527</v>
      </c>
      <c r="K4945" s="195" t="s">
        <v>27</v>
      </c>
    </row>
    <row r="4946" spans="1:12">
      <c r="A4946" s="186" t="str">
        <f>B4946&amp;"_"&amp;COUNTIF($B$2:B4946,B4946)</f>
        <v>4822_1</v>
      </c>
      <c r="B4946" s="195">
        <v>4822</v>
      </c>
      <c r="C4946" s="195">
        <v>1</v>
      </c>
      <c r="D4946" s="195" t="s">
        <v>2013</v>
      </c>
      <c r="E4946" s="195" t="s">
        <v>2090</v>
      </c>
      <c r="F4946" s="189">
        <v>504</v>
      </c>
      <c r="G4946" s="197" t="s">
        <v>2091</v>
      </c>
      <c r="H4946" s="195">
        <v>3</v>
      </c>
      <c r="J4946" s="191">
        <v>41528</v>
      </c>
      <c r="K4946" s="195" t="s">
        <v>27</v>
      </c>
    </row>
    <row r="4947" spans="1:12">
      <c r="A4947" s="186" t="str">
        <f>B4947&amp;"_"&amp;COUNTIF($B$2:B4947,B4947)</f>
        <v>4823_1</v>
      </c>
      <c r="B4947" s="195">
        <v>4823</v>
      </c>
      <c r="C4947" s="195">
        <v>1</v>
      </c>
      <c r="D4947" s="195" t="s">
        <v>2092</v>
      </c>
      <c r="E4947" s="195" t="s">
        <v>67</v>
      </c>
      <c r="F4947" s="189">
        <v>48</v>
      </c>
      <c r="G4947" s="197" t="s">
        <v>68</v>
      </c>
      <c r="H4947" s="195">
        <v>1</v>
      </c>
      <c r="J4947" s="191">
        <v>41528</v>
      </c>
      <c r="K4947" s="195" t="s">
        <v>27</v>
      </c>
    </row>
    <row r="4948" spans="1:12">
      <c r="A4948" s="186" t="str">
        <f>B4948&amp;"_"&amp;COUNTIF($B$2:B4948,B4948)</f>
        <v>4824_1</v>
      </c>
      <c r="B4948" s="195">
        <v>4824</v>
      </c>
      <c r="F4948" s="189">
        <v>20</v>
      </c>
      <c r="G4948" s="197" t="s">
        <v>359</v>
      </c>
      <c r="I4948" s="200"/>
    </row>
    <row r="4949" spans="1:12">
      <c r="A4949" s="186" t="str">
        <f>B4949&amp;"_"&amp;COUNTIF($B$2:B4949,B4949)</f>
        <v>4824_2</v>
      </c>
      <c r="B4949" s="195">
        <v>4824</v>
      </c>
      <c r="C4949" s="195">
        <v>7</v>
      </c>
      <c r="F4949" s="189">
        <v>3</v>
      </c>
      <c r="G4949" s="197" t="s">
        <v>358</v>
      </c>
      <c r="H4949" s="195">
        <v>2</v>
      </c>
      <c r="I4949" s="200"/>
      <c r="J4949" s="191">
        <v>41528</v>
      </c>
      <c r="K4949" s="195" t="s">
        <v>33</v>
      </c>
      <c r="L4949" s="195" t="s">
        <v>74</v>
      </c>
    </row>
    <row r="4950" spans="1:12">
      <c r="A4950" s="186" t="str">
        <f>B4950&amp;"_"&amp;COUNTIF($B$2:B4950,B4950)</f>
        <v>4825_1</v>
      </c>
      <c r="B4950" s="195">
        <v>4825</v>
      </c>
      <c r="C4950" s="195">
        <v>26</v>
      </c>
      <c r="D4950" s="195">
        <v>18586</v>
      </c>
      <c r="F4950" s="189">
        <v>2</v>
      </c>
      <c r="G4950" s="197" t="s">
        <v>1723</v>
      </c>
      <c r="H4950" s="195">
        <v>2</v>
      </c>
      <c r="J4950" s="191">
        <v>41529</v>
      </c>
      <c r="K4950" s="195" t="s">
        <v>27</v>
      </c>
    </row>
    <row r="4951" spans="1:12">
      <c r="A4951" s="186" t="str">
        <f>B4951&amp;"_"&amp;COUNTIF($B$2:B4951,B4951)</f>
        <v>4826_1</v>
      </c>
      <c r="B4951" s="195">
        <v>4826</v>
      </c>
      <c r="C4951" s="195">
        <v>49</v>
      </c>
      <c r="D4951" s="195" t="s">
        <v>2088</v>
      </c>
      <c r="E4951" s="195">
        <v>5</v>
      </c>
      <c r="F4951" s="189">
        <v>2</v>
      </c>
      <c r="G4951" s="197" t="s">
        <v>2089</v>
      </c>
      <c r="H4951" s="195">
        <v>1</v>
      </c>
      <c r="J4951" s="191">
        <v>41530</v>
      </c>
      <c r="K4951" s="195" t="s">
        <v>27</v>
      </c>
    </row>
    <row r="4952" spans="1:12">
      <c r="A4952" s="186" t="str">
        <f>B4952&amp;"_"&amp;COUNTIF($B$2:B4952,B4952)</f>
        <v>4827_1</v>
      </c>
      <c r="B4952" s="195">
        <v>4827</v>
      </c>
      <c r="C4952" s="195">
        <v>3</v>
      </c>
      <c r="D4952" s="195" t="s">
        <v>2093</v>
      </c>
      <c r="E4952" s="195" t="s">
        <v>71</v>
      </c>
      <c r="F4952" s="189">
        <v>300</v>
      </c>
      <c r="G4952" s="197" t="s">
        <v>72</v>
      </c>
      <c r="H4952" s="195">
        <v>1</v>
      </c>
      <c r="I4952" s="195">
        <v>2400</v>
      </c>
      <c r="J4952" s="191">
        <v>41530</v>
      </c>
      <c r="K4952" s="195" t="s">
        <v>33</v>
      </c>
      <c r="L4952" s="195" t="s">
        <v>74</v>
      </c>
    </row>
    <row r="4953" spans="1:12">
      <c r="A4953" s="186" t="str">
        <f>B4953&amp;"_"&amp;COUNTIF($B$2:B4953,B4953)</f>
        <v>4828_1</v>
      </c>
      <c r="B4953" s="195">
        <v>4828</v>
      </c>
      <c r="E4953" s="195">
        <v>112145</v>
      </c>
      <c r="F4953" s="189">
        <v>10</v>
      </c>
      <c r="G4953" s="197" t="s">
        <v>888</v>
      </c>
    </row>
    <row r="4954" spans="1:12">
      <c r="A4954" s="186" t="str">
        <f>B4954&amp;"_"&amp;COUNTIF($B$2:B4954,B4954)</f>
        <v>4828_2</v>
      </c>
      <c r="B4954" s="195">
        <v>4828</v>
      </c>
      <c r="C4954" s="195">
        <v>4</v>
      </c>
      <c r="D4954" s="195">
        <v>4500237322</v>
      </c>
      <c r="E4954" s="195">
        <v>112146</v>
      </c>
      <c r="F4954" s="189">
        <v>10</v>
      </c>
      <c r="G4954" s="197" t="s">
        <v>886</v>
      </c>
      <c r="H4954" s="195">
        <v>5</v>
      </c>
      <c r="I4954" s="200">
        <v>17500</v>
      </c>
      <c r="J4954" s="191">
        <v>41534</v>
      </c>
      <c r="K4954" s="195" t="s">
        <v>1607</v>
      </c>
      <c r="L4954" s="195" t="s">
        <v>74</v>
      </c>
    </row>
    <row r="4955" spans="1:12">
      <c r="A4955" s="186" t="str">
        <f>B4955&amp;"_"&amp;COUNTIF($B$2:B4955,B4955)</f>
        <v>4829_1</v>
      </c>
      <c r="B4955" s="195">
        <v>4829</v>
      </c>
      <c r="C4955" s="195">
        <v>1</v>
      </c>
      <c r="D4955" s="195" t="s">
        <v>1969</v>
      </c>
      <c r="F4955" s="189">
        <v>2</v>
      </c>
      <c r="G4955" s="197" t="s">
        <v>59</v>
      </c>
      <c r="H4955" s="195">
        <v>2</v>
      </c>
      <c r="J4955" s="191">
        <v>41535</v>
      </c>
      <c r="K4955" s="195" t="s">
        <v>27</v>
      </c>
    </row>
    <row r="4956" spans="1:12">
      <c r="A4956" s="186" t="str">
        <f>B4956&amp;"_"&amp;COUNTIF($B$2:B4956,B4956)</f>
        <v>4830_1</v>
      </c>
      <c r="B4956" s="195">
        <v>4830</v>
      </c>
      <c r="E4956" s="187" t="s">
        <v>1312</v>
      </c>
      <c r="F4956" s="189">
        <v>16</v>
      </c>
      <c r="G4956" s="190" t="s">
        <v>941</v>
      </c>
    </row>
    <row r="4957" spans="1:12">
      <c r="A4957" s="186" t="str">
        <f>B4957&amp;"_"&amp;COUNTIF($B$2:B4957,B4957)</f>
        <v>4830_2</v>
      </c>
      <c r="B4957" s="195">
        <v>4830</v>
      </c>
      <c r="C4957" s="195">
        <v>49</v>
      </c>
      <c r="D4957" s="195" t="s">
        <v>2025</v>
      </c>
      <c r="E4957" s="187" t="s">
        <v>1314</v>
      </c>
      <c r="F4957" s="189">
        <v>16</v>
      </c>
      <c r="G4957" s="190" t="s">
        <v>942</v>
      </c>
      <c r="H4957" s="195">
        <v>8</v>
      </c>
      <c r="J4957" s="191">
        <v>41535</v>
      </c>
      <c r="K4957" s="195" t="s">
        <v>27</v>
      </c>
    </row>
    <row r="4958" spans="1:12">
      <c r="A4958" s="186" t="str">
        <f>B4958&amp;"_"&amp;COUNTIF($B$2:B4958,B4958)</f>
        <v>4831_1</v>
      </c>
      <c r="B4958" s="195">
        <v>4831</v>
      </c>
      <c r="C4958" s="195">
        <v>1</v>
      </c>
      <c r="D4958" s="195" t="s">
        <v>1969</v>
      </c>
      <c r="F4958" s="189">
        <v>2</v>
      </c>
      <c r="G4958" s="197" t="s">
        <v>59</v>
      </c>
      <c r="H4958" s="195">
        <v>2</v>
      </c>
      <c r="J4958" s="191">
        <v>41536</v>
      </c>
      <c r="K4958" s="195" t="s">
        <v>27</v>
      </c>
    </row>
    <row r="4959" spans="1:12">
      <c r="A4959" s="186" t="str">
        <f>B4959&amp;"_"&amp;COUNTIF($B$2:B4959,B4959)</f>
        <v>4832_1</v>
      </c>
      <c r="B4959" s="195">
        <v>4832</v>
      </c>
      <c r="E4959" s="187" t="s">
        <v>39</v>
      </c>
      <c r="F4959" s="189">
        <v>2</v>
      </c>
      <c r="G4959" s="190" t="s">
        <v>939</v>
      </c>
    </row>
    <row r="4960" spans="1:12">
      <c r="A4960" s="186" t="str">
        <f>B4960&amp;"_"&amp;COUNTIF($B$2:B4960,B4960)</f>
        <v>4832_2</v>
      </c>
      <c r="B4960" s="195">
        <v>4832</v>
      </c>
      <c r="C4960" s="195">
        <v>1</v>
      </c>
      <c r="D4960" s="195">
        <v>540050805</v>
      </c>
      <c r="E4960" s="187" t="s">
        <v>41</v>
      </c>
      <c r="F4960" s="189">
        <v>2</v>
      </c>
      <c r="G4960" s="190" t="s">
        <v>940</v>
      </c>
      <c r="H4960" s="195">
        <v>1</v>
      </c>
      <c r="J4960" s="191">
        <v>41536</v>
      </c>
      <c r="K4960" s="195" t="s">
        <v>27</v>
      </c>
    </row>
    <row r="4961" spans="1:12">
      <c r="A4961" s="186" t="str">
        <f>B4961&amp;"_"&amp;COUNTIF($B$2:B4961,B4961)</f>
        <v>4833_1</v>
      </c>
      <c r="B4961" s="195">
        <v>4833</v>
      </c>
      <c r="C4961" s="195">
        <v>1</v>
      </c>
      <c r="D4961" s="195" t="s">
        <v>2094</v>
      </c>
      <c r="E4961" s="195" t="s">
        <v>64</v>
      </c>
      <c r="F4961" s="189">
        <v>144</v>
      </c>
      <c r="G4961" s="197" t="s">
        <v>65</v>
      </c>
      <c r="H4961" s="195">
        <v>3</v>
      </c>
      <c r="J4961" s="191">
        <v>41536</v>
      </c>
      <c r="K4961" s="195" t="s">
        <v>27</v>
      </c>
    </row>
    <row r="4962" spans="1:12">
      <c r="A4962" s="186" t="str">
        <f>B4962&amp;"_"&amp;COUNTIF($B$2:B4962,B4962)</f>
        <v>4834_1</v>
      </c>
      <c r="B4962" s="195">
        <v>4834</v>
      </c>
      <c r="C4962" s="195">
        <v>1</v>
      </c>
      <c r="D4962" s="195">
        <v>540053096</v>
      </c>
      <c r="F4962" s="189">
        <v>85</v>
      </c>
      <c r="G4962" s="197" t="s">
        <v>1690</v>
      </c>
      <c r="H4962" s="195">
        <v>1</v>
      </c>
      <c r="J4962" s="191">
        <v>41536</v>
      </c>
      <c r="K4962" s="195" t="s">
        <v>27</v>
      </c>
    </row>
    <row r="4963" spans="1:12">
      <c r="A4963" s="186" t="str">
        <f>B4963&amp;"_"&amp;COUNTIF($B$2:B4963,B4963)</f>
        <v>4835_1</v>
      </c>
      <c r="B4963" s="195">
        <v>4835</v>
      </c>
      <c r="E4963" s="195">
        <v>32999</v>
      </c>
      <c r="F4963" s="189">
        <v>10</v>
      </c>
      <c r="G4963" s="197" t="s">
        <v>579</v>
      </c>
    </row>
    <row r="4964" spans="1:12">
      <c r="A4964" s="186" t="str">
        <f>B4964&amp;"_"&amp;COUNTIF($B$2:B4964,B4964)</f>
        <v>4835_2</v>
      </c>
      <c r="B4964" s="195">
        <v>4835</v>
      </c>
      <c r="C4964" s="195">
        <v>4</v>
      </c>
      <c r="D4964" s="195">
        <v>4500236925</v>
      </c>
      <c r="E4964" s="195">
        <v>33990</v>
      </c>
      <c r="F4964" s="189">
        <v>10</v>
      </c>
      <c r="G4964" s="197" t="s">
        <v>580</v>
      </c>
      <c r="H4964" s="195">
        <v>5</v>
      </c>
      <c r="I4964" s="195">
        <v>15000</v>
      </c>
      <c r="J4964" s="191">
        <v>41536</v>
      </c>
      <c r="K4964" s="195" t="s">
        <v>1607</v>
      </c>
      <c r="L4964" s="195" t="s">
        <v>74</v>
      </c>
    </row>
    <row r="4965" spans="1:12">
      <c r="A4965" s="186" t="str">
        <f>B4965&amp;"_"&amp;COUNTIF($B$2:B4965,B4965)</f>
        <v>4836_1</v>
      </c>
      <c r="B4965" s="195">
        <v>4836</v>
      </c>
      <c r="F4965" s="189">
        <v>15</v>
      </c>
      <c r="G4965" s="197" t="s">
        <v>359</v>
      </c>
      <c r="I4965" s="200"/>
    </row>
    <row r="4966" spans="1:12">
      <c r="A4966" s="186" t="str">
        <f>B4966&amp;"_"&amp;COUNTIF($B$2:B4966,B4966)</f>
        <v>4836_2</v>
      </c>
      <c r="B4966" s="195">
        <v>4836</v>
      </c>
      <c r="C4966" s="195">
        <v>7</v>
      </c>
      <c r="F4966" s="189">
        <v>4</v>
      </c>
      <c r="G4966" s="197" t="s">
        <v>358</v>
      </c>
      <c r="H4966" s="195">
        <v>1</v>
      </c>
      <c r="I4966" s="200"/>
      <c r="J4966" s="191">
        <v>41540</v>
      </c>
      <c r="K4966" s="195" t="s">
        <v>33</v>
      </c>
      <c r="L4966" s="195" t="s">
        <v>74</v>
      </c>
    </row>
    <row r="4967" spans="1:12">
      <c r="A4967" s="186" t="str">
        <f>B4967&amp;"_"&amp;COUNTIF($B$2:B4967,B4967)</f>
        <v>4837_1</v>
      </c>
      <c r="B4967" s="195">
        <v>4837</v>
      </c>
      <c r="C4967" s="195">
        <v>5</v>
      </c>
      <c r="D4967" s="195" t="s">
        <v>2095</v>
      </c>
      <c r="E4967" s="195">
        <v>500032755</v>
      </c>
      <c r="F4967" s="189">
        <v>7</v>
      </c>
      <c r="G4967" s="197" t="s">
        <v>1070</v>
      </c>
      <c r="H4967" s="195">
        <v>3</v>
      </c>
      <c r="I4967" s="200">
        <v>5250</v>
      </c>
      <c r="J4967" s="191" t="s">
        <v>2096</v>
      </c>
      <c r="K4967" s="195" t="s">
        <v>845</v>
      </c>
      <c r="L4967" s="195" t="s">
        <v>74</v>
      </c>
    </row>
    <row r="4968" spans="1:12">
      <c r="A4968" s="186" t="str">
        <f>B4968&amp;"_"&amp;COUNTIF($B$2:B4968,B4968)</f>
        <v>4838_1</v>
      </c>
      <c r="B4968" s="195">
        <v>4838</v>
      </c>
      <c r="C4968" s="195">
        <v>3</v>
      </c>
      <c r="D4968" s="195" t="s">
        <v>2097</v>
      </c>
      <c r="E4968" s="195" t="s">
        <v>71</v>
      </c>
      <c r="F4968" s="189">
        <v>300</v>
      </c>
      <c r="G4968" s="197" t="s">
        <v>72</v>
      </c>
      <c r="H4968" s="195">
        <v>1</v>
      </c>
      <c r="I4968" s="195">
        <v>2400</v>
      </c>
      <c r="J4968" s="191">
        <v>41541</v>
      </c>
      <c r="K4968" s="195" t="s">
        <v>33</v>
      </c>
      <c r="L4968" s="195" t="s">
        <v>74</v>
      </c>
    </row>
    <row r="4969" spans="1:12">
      <c r="A4969" s="186" t="str">
        <f>B4969&amp;"_"&amp;COUNTIF($B$2:B4969,B4969)</f>
        <v>4839_1</v>
      </c>
      <c r="B4969" s="195">
        <v>4839</v>
      </c>
      <c r="C4969" s="195">
        <v>1</v>
      </c>
      <c r="D4969" s="195" t="s">
        <v>2094</v>
      </c>
      <c r="E4969" s="195" t="s">
        <v>64</v>
      </c>
      <c r="F4969" s="189">
        <v>48</v>
      </c>
      <c r="G4969" s="197" t="s">
        <v>65</v>
      </c>
      <c r="H4969" s="195">
        <v>1</v>
      </c>
      <c r="J4969" s="191">
        <v>41541</v>
      </c>
      <c r="K4969" s="195" t="s">
        <v>27</v>
      </c>
    </row>
    <row r="4970" spans="1:12">
      <c r="A4970" s="186" t="str">
        <f>B4970&amp;"_"&amp;COUNTIF($B$2:B4970,B4970)</f>
        <v>4840_1</v>
      </c>
      <c r="B4970" s="195">
        <v>4840</v>
      </c>
      <c r="E4970" s="187" t="s">
        <v>39</v>
      </c>
      <c r="F4970" s="189">
        <v>8</v>
      </c>
      <c r="G4970" s="190" t="s">
        <v>939</v>
      </c>
    </row>
    <row r="4971" spans="1:12">
      <c r="A4971" s="186" t="str">
        <f>B4971&amp;"_"&amp;COUNTIF($B$2:B4971,B4971)</f>
        <v>4840_2</v>
      </c>
      <c r="B4971" s="195">
        <v>4840</v>
      </c>
      <c r="C4971" s="195">
        <v>1</v>
      </c>
      <c r="D4971" s="195">
        <v>540050805</v>
      </c>
      <c r="E4971" s="187" t="s">
        <v>41</v>
      </c>
      <c r="F4971" s="189">
        <v>8</v>
      </c>
      <c r="G4971" s="190" t="s">
        <v>940</v>
      </c>
      <c r="H4971" s="195">
        <v>4</v>
      </c>
      <c r="J4971" s="191">
        <v>41542</v>
      </c>
      <c r="K4971" s="195" t="s">
        <v>27</v>
      </c>
    </row>
    <row r="4972" spans="1:12">
      <c r="A4972" s="186" t="str">
        <f>B4972&amp;"_"&amp;COUNTIF($B$2:B4972,B4972)</f>
        <v>4841_1</v>
      </c>
      <c r="B4972" s="195">
        <v>4841</v>
      </c>
      <c r="E4972" s="187" t="s">
        <v>1312</v>
      </c>
      <c r="F4972" s="189">
        <v>16</v>
      </c>
      <c r="G4972" s="190" t="s">
        <v>941</v>
      </c>
    </row>
    <row r="4973" spans="1:12">
      <c r="A4973" s="186" t="str">
        <f>B4973&amp;"_"&amp;COUNTIF($B$2:B4973,B4973)</f>
        <v>4841_2</v>
      </c>
      <c r="B4973" s="195">
        <v>4841</v>
      </c>
      <c r="C4973" s="195">
        <v>49</v>
      </c>
      <c r="D4973" s="195" t="s">
        <v>2025</v>
      </c>
      <c r="E4973" s="187" t="s">
        <v>1314</v>
      </c>
      <c r="F4973" s="189">
        <v>16</v>
      </c>
      <c r="G4973" s="190" t="s">
        <v>942</v>
      </c>
      <c r="H4973" s="195">
        <v>8</v>
      </c>
      <c r="J4973" s="191">
        <v>41542</v>
      </c>
      <c r="K4973" s="195" t="s">
        <v>27</v>
      </c>
    </row>
    <row r="4974" spans="1:12">
      <c r="A4974" s="186" t="str">
        <f>B4974&amp;"_"&amp;COUNTIF($B$2:B4974,B4974)</f>
        <v>4842_1</v>
      </c>
      <c r="B4974" s="195">
        <v>4842</v>
      </c>
      <c r="F4974" s="189">
        <v>40</v>
      </c>
      <c r="G4974" s="197" t="s">
        <v>1870</v>
      </c>
    </row>
    <row r="4975" spans="1:12">
      <c r="A4975" s="186" t="str">
        <f>B4975&amp;"_"&amp;COUNTIF($B$2:B4975,B4975)</f>
        <v>4842_2</v>
      </c>
      <c r="B4975" s="195">
        <v>4842</v>
      </c>
      <c r="C4975" s="195">
        <v>38</v>
      </c>
      <c r="D4975" s="195" t="s">
        <v>2098</v>
      </c>
      <c r="F4975" s="189">
        <v>10</v>
      </c>
      <c r="G4975" s="197" t="s">
        <v>1872</v>
      </c>
      <c r="H4975" s="195">
        <v>1</v>
      </c>
      <c r="I4975" s="195">
        <v>2275</v>
      </c>
      <c r="J4975" s="191">
        <v>41548</v>
      </c>
      <c r="K4975" s="195" t="s">
        <v>1206</v>
      </c>
      <c r="L4975" s="195" t="s">
        <v>74</v>
      </c>
    </row>
    <row r="4976" spans="1:12">
      <c r="A4976" s="186" t="str">
        <f>B4976&amp;"_"&amp;COUNTIF($B$2:B4976,B4976)</f>
        <v>4843_1</v>
      </c>
      <c r="B4976" s="195">
        <v>4843</v>
      </c>
      <c r="F4976" s="189">
        <v>5</v>
      </c>
      <c r="G4976" s="197" t="s">
        <v>866</v>
      </c>
    </row>
    <row r="4977" spans="1:12">
      <c r="A4977" s="186" t="str">
        <f>B4977&amp;"_"&amp;COUNTIF($B$2:B4977,B4977)</f>
        <v>4843_2</v>
      </c>
      <c r="B4977" s="195">
        <v>4843</v>
      </c>
      <c r="C4977" s="195">
        <v>26</v>
      </c>
      <c r="D4977" s="195" t="s">
        <v>863</v>
      </c>
      <c r="F4977" s="189">
        <v>13</v>
      </c>
      <c r="G4977" s="197" t="s">
        <v>867</v>
      </c>
      <c r="J4977" s="191">
        <v>41547</v>
      </c>
      <c r="K4977" s="195" t="s">
        <v>27</v>
      </c>
    </row>
    <row r="4978" spans="1:12">
      <c r="A4978" s="186" t="str">
        <f>B4978&amp;"_"&amp;COUNTIF($B$2:B4978,B4978)</f>
        <v>4844_1</v>
      </c>
      <c r="B4978" s="195">
        <v>4844</v>
      </c>
      <c r="F4978" s="189">
        <v>1</v>
      </c>
      <c r="G4978" s="197" t="s">
        <v>2099</v>
      </c>
    </row>
    <row r="4979" spans="1:12">
      <c r="A4979" s="186" t="str">
        <f>B4979&amp;"_"&amp;COUNTIF($B$2:B4979,B4979)</f>
        <v>4844_2</v>
      </c>
      <c r="B4979" s="195">
        <v>4844</v>
      </c>
      <c r="F4979" s="189">
        <v>1</v>
      </c>
      <c r="G4979" s="197" t="s">
        <v>2100</v>
      </c>
    </row>
    <row r="4980" spans="1:12">
      <c r="A4980" s="186" t="str">
        <f>B4980&amp;"_"&amp;COUNTIF($B$2:B4980,B4980)</f>
        <v>4844_3</v>
      </c>
      <c r="B4980" s="195">
        <v>4844</v>
      </c>
      <c r="F4980" s="189">
        <v>1</v>
      </c>
      <c r="G4980" s="197" t="s">
        <v>2101</v>
      </c>
    </row>
    <row r="4981" spans="1:12">
      <c r="A4981" s="186" t="str">
        <f>B4981&amp;"_"&amp;COUNTIF($B$2:B4981,B4981)</f>
        <v>4844_4</v>
      </c>
      <c r="B4981" s="195">
        <v>4844</v>
      </c>
      <c r="C4981" s="195">
        <v>26</v>
      </c>
      <c r="D4981" s="195">
        <v>18608</v>
      </c>
      <c r="F4981" s="189">
        <v>1</v>
      </c>
      <c r="G4981" s="197" t="s">
        <v>2102</v>
      </c>
      <c r="J4981" s="191">
        <v>41547</v>
      </c>
      <c r="K4981" s="195" t="s">
        <v>27</v>
      </c>
    </row>
    <row r="4982" spans="1:12">
      <c r="A4982" s="186" t="str">
        <f>B4982&amp;"_"&amp;COUNTIF($B$2:B4982,B4982)</f>
        <v>4845_1</v>
      </c>
      <c r="B4982" s="195">
        <v>4845</v>
      </c>
      <c r="F4982" s="189">
        <v>6</v>
      </c>
      <c r="G4982" s="197" t="s">
        <v>359</v>
      </c>
      <c r="I4982" s="200"/>
    </row>
    <row r="4983" spans="1:12">
      <c r="A4983" s="186" t="str">
        <f>B4983&amp;"_"&amp;COUNTIF($B$2:B4983,B4983)</f>
        <v>4845_2</v>
      </c>
      <c r="B4983" s="195">
        <v>4845</v>
      </c>
      <c r="C4983" s="195">
        <v>7</v>
      </c>
      <c r="F4983" s="189">
        <v>4</v>
      </c>
      <c r="G4983" s="197" t="s">
        <v>358</v>
      </c>
      <c r="H4983" s="195">
        <v>1</v>
      </c>
      <c r="I4983" s="200"/>
      <c r="J4983" s="191">
        <v>41550</v>
      </c>
      <c r="K4983" s="195" t="s">
        <v>33</v>
      </c>
      <c r="L4983" s="195" t="s">
        <v>74</v>
      </c>
    </row>
    <row r="4984" spans="1:12">
      <c r="A4984" s="186" t="str">
        <f>B4984&amp;"_"&amp;COUNTIF($B$2:B4984,B4984)</f>
        <v>4846_1</v>
      </c>
      <c r="B4984" s="195">
        <v>4846</v>
      </c>
      <c r="F4984" s="189">
        <v>1</v>
      </c>
      <c r="G4984" s="211" t="s">
        <v>2103</v>
      </c>
    </row>
    <row r="4985" spans="1:12">
      <c r="A4985" s="186" t="str">
        <f>B4985&amp;"_"&amp;COUNTIF($B$2:B4985,B4985)</f>
        <v>4846_2</v>
      </c>
      <c r="B4985" s="195">
        <v>4846</v>
      </c>
      <c r="F4985" s="189">
        <v>2</v>
      </c>
      <c r="G4985" s="195" t="s">
        <v>2104</v>
      </c>
    </row>
    <row r="4986" spans="1:12">
      <c r="A4986" s="186" t="str">
        <f>B4986&amp;"_"&amp;COUNTIF($B$2:B4986,B4986)</f>
        <v>4846_3</v>
      </c>
      <c r="B4986" s="195">
        <v>4846</v>
      </c>
      <c r="F4986" s="189">
        <v>1</v>
      </c>
      <c r="G4986" s="195" t="s">
        <v>2105</v>
      </c>
    </row>
    <row r="4987" spans="1:12">
      <c r="A4987" s="186" t="str">
        <f>B4987&amp;"_"&amp;COUNTIF($B$2:B4987,B4987)</f>
        <v>4846_4</v>
      </c>
      <c r="B4987" s="195">
        <v>4846</v>
      </c>
      <c r="F4987" s="189">
        <v>2</v>
      </c>
      <c r="G4987" s="195" t="s">
        <v>2106</v>
      </c>
    </row>
    <row r="4988" spans="1:12">
      <c r="A4988" s="186" t="str">
        <f>B4988&amp;"_"&amp;COUNTIF($B$2:B4988,B4988)</f>
        <v>4846_5</v>
      </c>
      <c r="B4988" s="195">
        <v>4846</v>
      </c>
      <c r="F4988" s="189">
        <v>2</v>
      </c>
      <c r="G4988" s="195" t="s">
        <v>2107</v>
      </c>
    </row>
    <row r="4989" spans="1:12">
      <c r="A4989" s="186" t="str">
        <f>B4989&amp;"_"&amp;COUNTIF($B$2:B4989,B4989)</f>
        <v>4846_6</v>
      </c>
      <c r="B4989" s="195">
        <v>4846</v>
      </c>
      <c r="F4989" s="189">
        <v>2</v>
      </c>
      <c r="G4989" s="195" t="s">
        <v>2108</v>
      </c>
    </row>
    <row r="4990" spans="1:12">
      <c r="A4990" s="186" t="str">
        <f>B4990&amp;"_"&amp;COUNTIF($B$2:B4990,B4990)</f>
        <v>4846_7</v>
      </c>
      <c r="B4990" s="195">
        <v>4846</v>
      </c>
      <c r="F4990" s="189">
        <v>2</v>
      </c>
      <c r="G4990" s="195" t="s">
        <v>2109</v>
      </c>
    </row>
    <row r="4991" spans="1:12">
      <c r="A4991" s="186" t="str">
        <f>B4991&amp;"_"&amp;COUNTIF($B$2:B4991,B4991)</f>
        <v>4846_8</v>
      </c>
      <c r="B4991" s="195">
        <v>4846</v>
      </c>
      <c r="C4991" s="195">
        <v>69</v>
      </c>
      <c r="F4991" s="189">
        <v>1</v>
      </c>
      <c r="G4991" s="195" t="s">
        <v>2110</v>
      </c>
      <c r="I4991" s="195">
        <v>280</v>
      </c>
      <c r="J4991" s="191">
        <v>41554</v>
      </c>
      <c r="K4991" s="195" t="s">
        <v>27</v>
      </c>
    </row>
    <row r="4992" spans="1:12">
      <c r="A4992" s="186" t="str">
        <f>B4992&amp;"_"&amp;COUNTIF($B$2:B4992,B4992)</f>
        <v>4847_1</v>
      </c>
      <c r="B4992" s="195">
        <v>4847</v>
      </c>
      <c r="C4992" s="195">
        <v>63</v>
      </c>
      <c r="D4992" s="195">
        <v>6836</v>
      </c>
      <c r="F4992" s="189">
        <v>1</v>
      </c>
      <c r="G4992" s="197" t="s">
        <v>1973</v>
      </c>
      <c r="H4992" s="195">
        <v>1</v>
      </c>
      <c r="I4992" s="195">
        <v>300</v>
      </c>
      <c r="J4992" s="191">
        <v>41555</v>
      </c>
      <c r="K4992" s="195" t="s">
        <v>107</v>
      </c>
    </row>
    <row r="4993" spans="1:12">
      <c r="A4993" s="186" t="str">
        <f>B4993&amp;"_"&amp;COUNTIF($B$2:B4993,B4993)</f>
        <v>4848_1</v>
      </c>
      <c r="B4993" s="195">
        <v>4848</v>
      </c>
      <c r="C4993" s="195">
        <v>1</v>
      </c>
      <c r="D4993" s="195" t="s">
        <v>2050</v>
      </c>
      <c r="E4993" s="195" t="s">
        <v>62</v>
      </c>
      <c r="F4993" s="189">
        <v>492</v>
      </c>
      <c r="G4993" s="197" t="s">
        <v>2011</v>
      </c>
      <c r="H4993" s="195">
        <v>3</v>
      </c>
      <c r="J4993" s="191">
        <v>41556</v>
      </c>
      <c r="K4993" s="195" t="s">
        <v>27</v>
      </c>
    </row>
    <row r="4994" spans="1:12">
      <c r="A4994" s="186" t="str">
        <f>B4994&amp;"_"&amp;COUNTIF($B$2:B4994,B4994)</f>
        <v>4849_1</v>
      </c>
      <c r="B4994" s="195">
        <v>4849</v>
      </c>
      <c r="C4994" s="195">
        <v>1</v>
      </c>
      <c r="D4994" s="195" t="s">
        <v>2111</v>
      </c>
      <c r="E4994" s="195" t="s">
        <v>64</v>
      </c>
      <c r="F4994" s="189">
        <v>96</v>
      </c>
      <c r="G4994" s="197" t="s">
        <v>65</v>
      </c>
      <c r="H4994" s="195">
        <v>2</v>
      </c>
      <c r="J4994" s="191">
        <v>41556</v>
      </c>
      <c r="K4994" s="195" t="s">
        <v>27</v>
      </c>
    </row>
    <row r="4995" spans="1:12">
      <c r="A4995" s="186" t="str">
        <f>B4995&amp;"_"&amp;COUNTIF($B$2:B4995,B4995)</f>
        <v>4850_1</v>
      </c>
      <c r="B4995" s="195">
        <v>4850</v>
      </c>
      <c r="C4995" s="195">
        <v>1</v>
      </c>
      <c r="D4995" s="195" t="s">
        <v>2112</v>
      </c>
      <c r="F4995" s="189">
        <v>2</v>
      </c>
      <c r="G4995" s="197" t="s">
        <v>2113</v>
      </c>
      <c r="H4995" s="195">
        <v>2</v>
      </c>
      <c r="J4995" s="191">
        <v>41556</v>
      </c>
      <c r="K4995" s="195" t="s">
        <v>27</v>
      </c>
    </row>
    <row r="4996" spans="1:12">
      <c r="A4996" s="186" t="str">
        <f>B4996&amp;"_"&amp;COUNTIF($B$2:B4996,B4996)</f>
        <v>4851_1</v>
      </c>
      <c r="B4996" s="195">
        <v>4851</v>
      </c>
      <c r="E4996" s="195">
        <v>112145</v>
      </c>
      <c r="F4996" s="189">
        <v>10</v>
      </c>
      <c r="G4996" s="197" t="s">
        <v>888</v>
      </c>
    </row>
    <row r="4997" spans="1:12">
      <c r="A4997" s="186" t="str">
        <f>B4997&amp;"_"&amp;COUNTIF($B$2:B4997,B4997)</f>
        <v>4851_2</v>
      </c>
      <c r="B4997" s="195">
        <v>4851</v>
      </c>
      <c r="C4997" s="195">
        <v>4</v>
      </c>
      <c r="D4997" s="195">
        <v>4500238265</v>
      </c>
      <c r="E4997" s="195">
        <v>112146</v>
      </c>
      <c r="F4997" s="189">
        <v>10</v>
      </c>
      <c r="G4997" s="197" t="s">
        <v>886</v>
      </c>
      <c r="H4997" s="195">
        <v>5</v>
      </c>
      <c r="I4997" s="200">
        <v>17500</v>
      </c>
      <c r="J4997" s="191">
        <v>41556</v>
      </c>
      <c r="K4997" s="195" t="s">
        <v>1607</v>
      </c>
      <c r="L4997" s="195" t="s">
        <v>74</v>
      </c>
    </row>
    <row r="4998" spans="1:12">
      <c r="A4998" s="186" t="str">
        <f>B4998&amp;"_"&amp;COUNTIF($B$2:B4998,B4998)</f>
        <v>4852_1</v>
      </c>
      <c r="B4998" s="195">
        <v>4852</v>
      </c>
      <c r="C4998" s="195">
        <v>32</v>
      </c>
      <c r="D4998" s="195" t="s">
        <v>2114</v>
      </c>
      <c r="F4998" s="189">
        <v>5</v>
      </c>
      <c r="G4998" s="197" t="s">
        <v>2115</v>
      </c>
      <c r="H4998" s="195">
        <v>1</v>
      </c>
      <c r="J4998" s="191">
        <v>41558</v>
      </c>
      <c r="K4998" s="195" t="s">
        <v>33</v>
      </c>
      <c r="L4998" s="195" t="s">
        <v>74</v>
      </c>
    </row>
    <row r="4999" spans="1:12">
      <c r="A4999" s="186" t="str">
        <f>B4999&amp;"_"&amp;COUNTIF($B$2:B4999,B4999)</f>
        <v>4853_1</v>
      </c>
      <c r="B4999" s="195">
        <v>4853</v>
      </c>
      <c r="C4999" s="195">
        <v>3</v>
      </c>
      <c r="D4999" s="195" t="s">
        <v>2116</v>
      </c>
      <c r="E4999" s="195" t="s">
        <v>71</v>
      </c>
      <c r="F4999" s="189">
        <v>300</v>
      </c>
      <c r="G4999" s="197" t="s">
        <v>72</v>
      </c>
      <c r="H4999" s="195">
        <v>1</v>
      </c>
      <c r="I4999" s="195">
        <v>2400</v>
      </c>
      <c r="J4999" s="191">
        <v>41558</v>
      </c>
      <c r="K4999" s="195" t="s">
        <v>33</v>
      </c>
      <c r="L4999" s="195" t="s">
        <v>74</v>
      </c>
    </row>
    <row r="5000" spans="1:12">
      <c r="A5000" s="186" t="str">
        <f>B5000&amp;"_"&amp;COUNTIF($B$2:B5000,B5000)</f>
        <v>4854_1</v>
      </c>
      <c r="B5000" s="195">
        <v>4854</v>
      </c>
      <c r="F5000" s="189">
        <v>13</v>
      </c>
      <c r="G5000" s="197" t="s">
        <v>359</v>
      </c>
      <c r="I5000" s="200"/>
    </row>
    <row r="5001" spans="1:12">
      <c r="A5001" s="186" t="str">
        <f>B5001&amp;"_"&amp;COUNTIF($B$2:B5001,B5001)</f>
        <v>4854_2</v>
      </c>
      <c r="B5001" s="195">
        <v>4854</v>
      </c>
      <c r="C5001" s="195">
        <v>7</v>
      </c>
      <c r="F5001" s="189">
        <v>4</v>
      </c>
      <c r="G5001" s="197" t="s">
        <v>358</v>
      </c>
      <c r="H5001" s="195">
        <v>2</v>
      </c>
      <c r="I5001" s="200"/>
      <c r="J5001" s="191">
        <v>41563</v>
      </c>
      <c r="K5001" s="195" t="s">
        <v>33</v>
      </c>
      <c r="L5001" s="195" t="s">
        <v>74</v>
      </c>
    </row>
    <row r="5002" spans="1:12">
      <c r="A5002" s="186" t="str">
        <f>B5002&amp;"_"&amp;COUNTIF($B$2:B5002,B5002)</f>
        <v>4855_1</v>
      </c>
      <c r="B5002" s="195">
        <v>4855</v>
      </c>
      <c r="C5002" s="195">
        <v>55</v>
      </c>
      <c r="D5002" s="195" t="s">
        <v>2117</v>
      </c>
      <c r="F5002" s="189">
        <v>144</v>
      </c>
      <c r="G5002" s="197" t="s">
        <v>1971</v>
      </c>
      <c r="H5002" s="195">
        <v>1</v>
      </c>
      <c r="I5002" s="195">
        <v>8000</v>
      </c>
      <c r="J5002" s="191">
        <v>41562</v>
      </c>
      <c r="K5002" s="195" t="s">
        <v>33</v>
      </c>
      <c r="L5002" s="195" t="s">
        <v>74</v>
      </c>
    </row>
    <row r="5003" spans="1:12">
      <c r="A5003" s="186" t="str">
        <f>B5003&amp;"_"&amp;COUNTIF($B$2:B5003,B5003)</f>
        <v>4856_1</v>
      </c>
      <c r="B5003" s="195">
        <v>4856</v>
      </c>
      <c r="C5003" s="195">
        <v>1</v>
      </c>
      <c r="D5003" s="195" t="s">
        <v>2111</v>
      </c>
      <c r="E5003" s="195" t="s">
        <v>64</v>
      </c>
      <c r="F5003" s="189">
        <v>48</v>
      </c>
      <c r="G5003" s="197" t="s">
        <v>65</v>
      </c>
      <c r="H5003" s="195">
        <v>1</v>
      </c>
      <c r="J5003" s="191">
        <v>41562</v>
      </c>
      <c r="K5003" s="195" t="s">
        <v>27</v>
      </c>
    </row>
    <row r="5004" spans="1:12">
      <c r="A5004" s="186" t="str">
        <f>B5004&amp;"_"&amp;COUNTIF($B$2:B5004,B5004)</f>
        <v>4857_1</v>
      </c>
      <c r="B5004" s="195">
        <v>4857</v>
      </c>
      <c r="C5004" s="195">
        <v>1</v>
      </c>
      <c r="D5004" s="195">
        <v>540054626</v>
      </c>
      <c r="F5004" s="189">
        <v>64</v>
      </c>
      <c r="G5004" s="197" t="s">
        <v>2118</v>
      </c>
      <c r="H5004" s="195">
        <v>2</v>
      </c>
      <c r="J5004" s="191">
        <v>41562</v>
      </c>
      <c r="K5004" s="195" t="s">
        <v>27</v>
      </c>
    </row>
    <row r="5005" spans="1:12">
      <c r="A5005" s="186" t="str">
        <f>B5005&amp;"_"&amp;COUNTIF($B$2:B5005,B5005)</f>
        <v>4858_1</v>
      </c>
      <c r="B5005" s="195">
        <v>4858</v>
      </c>
      <c r="C5005" s="195">
        <v>6</v>
      </c>
      <c r="D5005" s="195">
        <v>340116759</v>
      </c>
      <c r="F5005" s="189">
        <v>1</v>
      </c>
      <c r="G5005" s="197" t="s">
        <v>2119</v>
      </c>
      <c r="H5005" s="195">
        <v>1</v>
      </c>
      <c r="J5005" s="191">
        <v>41563</v>
      </c>
      <c r="K5005" s="195" t="s">
        <v>27</v>
      </c>
    </row>
    <row r="5006" spans="1:12">
      <c r="A5006" s="186" t="str">
        <f>B5006&amp;"_"&amp;COUNTIF($B$2:B5006,B5006)</f>
        <v>4859_1</v>
      </c>
      <c r="B5006" s="195">
        <v>4859</v>
      </c>
      <c r="F5006" s="189">
        <v>20</v>
      </c>
      <c r="G5006" s="197" t="s">
        <v>109</v>
      </c>
    </row>
    <row r="5007" spans="1:12">
      <c r="A5007" s="186" t="str">
        <f>B5007&amp;"_"&amp;COUNTIF($B$2:B5007,B5007)</f>
        <v>4859_2</v>
      </c>
      <c r="B5007" s="195">
        <v>4859</v>
      </c>
      <c r="C5007" s="195">
        <v>2</v>
      </c>
      <c r="D5007" s="195" t="s">
        <v>2120</v>
      </c>
      <c r="F5007" s="189">
        <v>7</v>
      </c>
      <c r="G5007" s="197" t="s">
        <v>2121</v>
      </c>
      <c r="H5007" s="195">
        <v>2</v>
      </c>
      <c r="J5007" s="191">
        <v>41563</v>
      </c>
      <c r="K5007" s="195" t="s">
        <v>27</v>
      </c>
    </row>
    <row r="5008" spans="1:12">
      <c r="A5008" s="186" t="str">
        <f>B5008&amp;"_"&amp;COUNTIF($B$2:B5008,B5008)</f>
        <v>4860_1</v>
      </c>
      <c r="B5008" s="195">
        <v>4860</v>
      </c>
      <c r="C5008" s="195">
        <v>59</v>
      </c>
      <c r="D5008" s="195">
        <v>3004216783</v>
      </c>
      <c r="E5008" s="195">
        <v>41227890</v>
      </c>
      <c r="F5008" s="189">
        <v>24</v>
      </c>
      <c r="G5008" s="197" t="s">
        <v>1873</v>
      </c>
      <c r="H5008" s="195">
        <v>4</v>
      </c>
      <c r="I5008" s="195">
        <v>7350</v>
      </c>
      <c r="J5008" s="191">
        <v>41563</v>
      </c>
      <c r="K5008" s="195" t="s">
        <v>2085</v>
      </c>
      <c r="L5008" s="195" t="s">
        <v>74</v>
      </c>
    </row>
    <row r="5009" spans="1:12">
      <c r="A5009" s="186" t="str">
        <f>B5009&amp;"_"&amp;COUNTIF($B$2:B5009,B5009)</f>
        <v>4861_1</v>
      </c>
      <c r="B5009" s="195">
        <v>4861</v>
      </c>
      <c r="C5009" s="195">
        <v>6</v>
      </c>
      <c r="D5009" s="195">
        <v>340117101</v>
      </c>
      <c r="F5009" s="189">
        <v>1</v>
      </c>
      <c r="G5009" s="197" t="s">
        <v>1951</v>
      </c>
      <c r="H5009" s="195">
        <v>1</v>
      </c>
      <c r="J5009" s="191">
        <v>41563</v>
      </c>
      <c r="K5009" s="195" t="s">
        <v>27</v>
      </c>
    </row>
    <row r="5010" spans="1:12">
      <c r="A5010" s="186" t="str">
        <f>B5010&amp;"_"&amp;COUNTIF($B$2:B5010,B5010)</f>
        <v>4862_1</v>
      </c>
      <c r="B5010" s="195">
        <v>4862</v>
      </c>
      <c r="F5010" s="189">
        <v>12</v>
      </c>
      <c r="G5010" s="197" t="s">
        <v>359</v>
      </c>
      <c r="I5010" s="200"/>
    </row>
    <row r="5011" spans="1:12">
      <c r="A5011" s="186" t="str">
        <f>B5011&amp;"_"&amp;COUNTIF($B$2:B5011,B5011)</f>
        <v>4862_2</v>
      </c>
      <c r="B5011" s="195">
        <v>4862</v>
      </c>
      <c r="C5011" s="195">
        <v>7</v>
      </c>
      <c r="F5011" s="189">
        <v>0</v>
      </c>
      <c r="G5011" s="197" t="s">
        <v>358</v>
      </c>
      <c r="H5011" s="195">
        <v>1</v>
      </c>
      <c r="I5011" s="200"/>
      <c r="J5011" s="191">
        <v>41569</v>
      </c>
      <c r="K5011" s="195" t="s">
        <v>33</v>
      </c>
      <c r="L5011" s="195" t="s">
        <v>74</v>
      </c>
    </row>
    <row r="5012" spans="1:12">
      <c r="A5012" s="186" t="str">
        <f>B5012&amp;"_"&amp;COUNTIF($B$2:B5012,B5012)</f>
        <v>4863_1</v>
      </c>
      <c r="B5012" s="195">
        <v>4863</v>
      </c>
      <c r="C5012" s="195">
        <v>1</v>
      </c>
      <c r="D5012" s="195">
        <v>540050265</v>
      </c>
      <c r="F5012" s="189">
        <v>2</v>
      </c>
      <c r="G5012" s="197" t="s">
        <v>59</v>
      </c>
      <c r="H5012" s="195">
        <v>2</v>
      </c>
      <c r="J5012" s="191">
        <v>41569</v>
      </c>
      <c r="K5012" s="195" t="s">
        <v>27</v>
      </c>
    </row>
    <row r="5013" spans="1:12">
      <c r="A5013" s="186" t="str">
        <f>B5013&amp;"_"&amp;COUNTIF($B$2:B5013,B5013)</f>
        <v>4864_1</v>
      </c>
      <c r="B5013" s="195">
        <v>4864</v>
      </c>
      <c r="E5013" s="187" t="s">
        <v>39</v>
      </c>
      <c r="F5013" s="189">
        <v>4</v>
      </c>
      <c r="G5013" s="190" t="s">
        <v>939</v>
      </c>
    </row>
    <row r="5014" spans="1:12">
      <c r="A5014" s="186" t="str">
        <f>B5014&amp;"_"&amp;COUNTIF($B$2:B5014,B5014)</f>
        <v>4864_2</v>
      </c>
      <c r="B5014" s="195">
        <v>4864</v>
      </c>
      <c r="C5014" s="195">
        <v>1</v>
      </c>
      <c r="D5014" s="195">
        <v>540050805</v>
      </c>
      <c r="E5014" s="187" t="s">
        <v>41</v>
      </c>
      <c r="F5014" s="189">
        <v>4</v>
      </c>
      <c r="G5014" s="190" t="s">
        <v>940</v>
      </c>
      <c r="H5014" s="195">
        <v>2</v>
      </c>
      <c r="J5014" s="191">
        <v>41569</v>
      </c>
      <c r="K5014" s="195" t="s">
        <v>27</v>
      </c>
    </row>
    <row r="5015" spans="1:12">
      <c r="A5015" s="186" t="str">
        <f>B5015&amp;"_"&amp;COUNTIF($B$2:B5015,B5015)</f>
        <v>4865_1</v>
      </c>
      <c r="B5015" s="195">
        <v>4865</v>
      </c>
      <c r="C5015" s="195">
        <v>1</v>
      </c>
      <c r="D5015" s="195" t="s">
        <v>2111</v>
      </c>
      <c r="E5015" s="195" t="s">
        <v>64</v>
      </c>
      <c r="F5015" s="189">
        <v>48</v>
      </c>
      <c r="G5015" s="197" t="s">
        <v>65</v>
      </c>
      <c r="H5015" s="195">
        <v>1</v>
      </c>
      <c r="J5015" s="191">
        <v>41569</v>
      </c>
      <c r="K5015" s="195" t="s">
        <v>27</v>
      </c>
    </row>
    <row r="5016" spans="1:12">
      <c r="A5016" s="186" t="str">
        <f>B5016&amp;"_"&amp;COUNTIF($B$2:B5016,B5016)</f>
        <v>4866_1</v>
      </c>
      <c r="B5016" s="195">
        <v>4866</v>
      </c>
      <c r="C5016" s="195">
        <v>1</v>
      </c>
      <c r="D5016" s="195" t="s">
        <v>2122</v>
      </c>
      <c r="E5016" s="195" t="s">
        <v>1746</v>
      </c>
      <c r="F5016" s="189">
        <v>36</v>
      </c>
      <c r="G5016" s="197" t="s">
        <v>1747</v>
      </c>
      <c r="H5016" s="195">
        <v>1</v>
      </c>
      <c r="J5016" s="191">
        <v>41569</v>
      </c>
      <c r="K5016" s="195" t="s">
        <v>27</v>
      </c>
    </row>
    <row r="5017" spans="1:12">
      <c r="A5017" s="186" t="str">
        <f>B5017&amp;"_"&amp;COUNTIF($B$2:B5017,B5017)</f>
        <v>4867_1</v>
      </c>
      <c r="B5017" s="195">
        <v>4867</v>
      </c>
      <c r="E5017" s="195">
        <v>112145</v>
      </c>
      <c r="F5017" s="189">
        <v>10</v>
      </c>
      <c r="G5017" s="197" t="s">
        <v>888</v>
      </c>
    </row>
    <row r="5018" spans="1:12">
      <c r="A5018" s="186" t="str">
        <f>B5018&amp;"_"&amp;COUNTIF($B$2:B5018,B5018)</f>
        <v>4867_2</v>
      </c>
      <c r="B5018" s="195">
        <v>4867</v>
      </c>
      <c r="C5018" s="195">
        <v>4</v>
      </c>
      <c r="D5018" s="195">
        <v>4500238265</v>
      </c>
      <c r="E5018" s="195">
        <v>112146</v>
      </c>
      <c r="F5018" s="189">
        <v>10</v>
      </c>
      <c r="G5018" s="197" t="s">
        <v>886</v>
      </c>
      <c r="H5018" s="195">
        <v>5</v>
      </c>
      <c r="I5018" s="200">
        <v>17500</v>
      </c>
      <c r="J5018" s="191">
        <v>41570</v>
      </c>
      <c r="K5018" s="195" t="s">
        <v>1607</v>
      </c>
      <c r="L5018" s="195" t="s">
        <v>74</v>
      </c>
    </row>
    <row r="5019" spans="1:12">
      <c r="A5019" s="186" t="str">
        <f>B5019&amp;"_"&amp;COUNTIF($B$2:B5019,B5019)</f>
        <v>4868_1</v>
      </c>
      <c r="B5019" s="195">
        <v>4868</v>
      </c>
      <c r="C5019" s="195">
        <v>1</v>
      </c>
      <c r="D5019" s="195">
        <v>540056443</v>
      </c>
      <c r="F5019" s="189">
        <v>1</v>
      </c>
      <c r="G5019" s="197" t="s">
        <v>2123</v>
      </c>
      <c r="H5019" s="195">
        <v>1</v>
      </c>
      <c r="J5019" s="191">
        <v>41571</v>
      </c>
      <c r="K5019" s="195" t="s">
        <v>27</v>
      </c>
    </row>
    <row r="5020" spans="1:12">
      <c r="A5020" s="186" t="str">
        <f>B5020&amp;"_"&amp;COUNTIF($B$2:B5020,B5020)</f>
        <v>4869_1</v>
      </c>
      <c r="B5020" s="195">
        <v>4869</v>
      </c>
      <c r="F5020" s="189">
        <v>12</v>
      </c>
      <c r="G5020" s="197" t="s">
        <v>359</v>
      </c>
      <c r="I5020" s="200"/>
    </row>
    <row r="5021" spans="1:12">
      <c r="A5021" s="186" t="str">
        <f>B5021&amp;"_"&amp;COUNTIF($B$2:B5021,B5021)</f>
        <v>4869_2</v>
      </c>
      <c r="B5021" s="195">
        <v>4869</v>
      </c>
      <c r="C5021" s="195">
        <v>7</v>
      </c>
      <c r="F5021" s="189">
        <v>2</v>
      </c>
      <c r="G5021" s="197" t="s">
        <v>358</v>
      </c>
      <c r="H5021" s="195">
        <v>1</v>
      </c>
      <c r="I5021" s="200"/>
      <c r="J5021" s="191">
        <v>41571</v>
      </c>
      <c r="K5021" s="195" t="s">
        <v>33</v>
      </c>
      <c r="L5021" s="195" t="s">
        <v>74</v>
      </c>
    </row>
    <row r="5022" spans="1:12">
      <c r="A5022" s="186" t="str">
        <f>B5022&amp;"_"&amp;COUNTIF($B$2:B5022,B5022)</f>
        <v>4870_1</v>
      </c>
      <c r="B5022" s="195">
        <v>4870</v>
      </c>
      <c r="C5022" s="195">
        <v>3</v>
      </c>
      <c r="D5022" s="195" t="s">
        <v>2124</v>
      </c>
      <c r="E5022" s="195" t="s">
        <v>71</v>
      </c>
      <c r="F5022" s="189">
        <v>300</v>
      </c>
      <c r="G5022" s="197" t="s">
        <v>72</v>
      </c>
      <c r="H5022" s="195">
        <v>1</v>
      </c>
      <c r="I5022" s="195">
        <v>2400</v>
      </c>
      <c r="J5022" s="191">
        <v>41575</v>
      </c>
      <c r="K5022" s="195" t="s">
        <v>33</v>
      </c>
      <c r="L5022" s="195" t="s">
        <v>74</v>
      </c>
    </row>
    <row r="5023" spans="1:12">
      <c r="A5023" s="186" t="str">
        <f>B5023&amp;"_"&amp;COUNTIF($B$2:B5023,B5023)</f>
        <v>4871_1</v>
      </c>
      <c r="B5023" s="195">
        <v>4871</v>
      </c>
      <c r="F5023" s="189">
        <v>45</v>
      </c>
      <c r="G5023" s="197" t="s">
        <v>2125</v>
      </c>
    </row>
    <row r="5024" spans="1:12">
      <c r="A5024" s="186" t="str">
        <f>B5024&amp;"_"&amp;COUNTIF($B$2:B5024,B5024)</f>
        <v>4871_2</v>
      </c>
      <c r="B5024" s="195">
        <v>4871</v>
      </c>
      <c r="F5024" s="189">
        <v>84</v>
      </c>
      <c r="G5024" s="197" t="s">
        <v>2126</v>
      </c>
    </row>
    <row r="5025" spans="1:12">
      <c r="A5025" s="186" t="str">
        <f>B5025&amp;"_"&amp;COUNTIF($B$2:B5025,B5025)</f>
        <v>4871_3</v>
      </c>
      <c r="B5025" s="195">
        <v>4871</v>
      </c>
      <c r="C5025" s="195">
        <v>11</v>
      </c>
      <c r="D5025" s="195" t="s">
        <v>936</v>
      </c>
      <c r="F5025" s="189">
        <v>16</v>
      </c>
      <c r="G5025" s="197" t="s">
        <v>2127</v>
      </c>
      <c r="H5025" s="195">
        <v>1</v>
      </c>
      <c r="J5025" s="191">
        <v>41576</v>
      </c>
      <c r="K5025" s="195" t="s">
        <v>33</v>
      </c>
      <c r="L5025" s="195" t="s">
        <v>74</v>
      </c>
    </row>
    <row r="5026" spans="1:12">
      <c r="A5026" s="186" t="str">
        <f>B5026&amp;"_"&amp;COUNTIF($B$2:B5026,B5026)</f>
        <v>4872_1</v>
      </c>
      <c r="B5026" s="195">
        <v>4872</v>
      </c>
      <c r="C5026" s="195">
        <v>1</v>
      </c>
      <c r="D5026" s="195" t="s">
        <v>1969</v>
      </c>
      <c r="F5026" s="189">
        <v>2</v>
      </c>
      <c r="G5026" s="197" t="s">
        <v>59</v>
      </c>
      <c r="H5026" s="195">
        <v>2</v>
      </c>
      <c r="J5026" s="191">
        <v>41576</v>
      </c>
      <c r="K5026" s="195" t="s">
        <v>27</v>
      </c>
    </row>
    <row r="5027" spans="1:12">
      <c r="A5027" s="186" t="str">
        <f>B5027&amp;"_"&amp;COUNTIF($B$2:B5027,B5027)</f>
        <v>4873_1</v>
      </c>
      <c r="B5027" s="195">
        <v>4873</v>
      </c>
      <c r="E5027" s="187" t="s">
        <v>39</v>
      </c>
      <c r="F5027" s="189">
        <v>4</v>
      </c>
      <c r="G5027" s="190" t="s">
        <v>939</v>
      </c>
    </row>
    <row r="5028" spans="1:12">
      <c r="A5028" s="186" t="str">
        <f>B5028&amp;"_"&amp;COUNTIF($B$2:B5028,B5028)</f>
        <v>4873_2</v>
      </c>
      <c r="B5028" s="195">
        <v>4873</v>
      </c>
      <c r="C5028" s="195">
        <v>1</v>
      </c>
      <c r="D5028" s="195">
        <v>540050805</v>
      </c>
      <c r="E5028" s="187" t="s">
        <v>41</v>
      </c>
      <c r="F5028" s="189">
        <v>4</v>
      </c>
      <c r="G5028" s="190" t="s">
        <v>940</v>
      </c>
      <c r="H5028" s="195">
        <v>2</v>
      </c>
      <c r="J5028" s="191">
        <v>41576</v>
      </c>
      <c r="K5028" s="195" t="s">
        <v>27</v>
      </c>
    </row>
    <row r="5029" spans="1:12">
      <c r="A5029" s="186" t="str">
        <f>B5029&amp;"_"&amp;COUNTIF($B$2:B5029,B5029)</f>
        <v>4874_1</v>
      </c>
      <c r="B5029" s="195">
        <v>4874</v>
      </c>
      <c r="C5029" s="195">
        <v>1</v>
      </c>
      <c r="D5029" s="195" t="s">
        <v>2128</v>
      </c>
      <c r="E5029" s="195" t="s">
        <v>67</v>
      </c>
      <c r="F5029" s="189">
        <v>48</v>
      </c>
      <c r="G5029" s="197" t="s">
        <v>1890</v>
      </c>
      <c r="H5029" s="195">
        <v>1</v>
      </c>
      <c r="J5029" s="191">
        <v>41576</v>
      </c>
      <c r="K5029" s="195" t="s">
        <v>27</v>
      </c>
    </row>
    <row r="5030" spans="1:12">
      <c r="A5030" s="186" t="str">
        <f>B5030&amp;"_"&amp;COUNTIF($B$2:B5030,B5030)</f>
        <v>4875_1</v>
      </c>
      <c r="B5030" s="195">
        <v>4875</v>
      </c>
      <c r="C5030" s="195">
        <v>1</v>
      </c>
      <c r="D5030" s="195">
        <v>540054034</v>
      </c>
      <c r="F5030" s="189">
        <v>180</v>
      </c>
      <c r="G5030" s="197" t="s">
        <v>57</v>
      </c>
      <c r="H5030" s="195">
        <v>3</v>
      </c>
      <c r="J5030" s="191">
        <v>41576</v>
      </c>
      <c r="K5030" s="195" t="s">
        <v>27</v>
      </c>
    </row>
    <row r="5031" spans="1:12">
      <c r="A5031" s="186" t="str">
        <f>B5031&amp;"_"&amp;COUNTIF($B$2:B5031,B5031)</f>
        <v>4876_1</v>
      </c>
      <c r="B5031" s="195">
        <v>4876</v>
      </c>
      <c r="F5031" s="189">
        <v>8</v>
      </c>
      <c r="G5031" s="197" t="s">
        <v>2129</v>
      </c>
    </row>
    <row r="5032" spans="1:12">
      <c r="A5032" s="186" t="str">
        <f>B5032&amp;"_"&amp;COUNTIF($B$2:B5032,B5032)</f>
        <v>4876_2</v>
      </c>
      <c r="B5032" s="195">
        <v>4876</v>
      </c>
      <c r="F5032" s="189">
        <v>6</v>
      </c>
      <c r="G5032" s="197" t="s">
        <v>2130</v>
      </c>
    </row>
    <row r="5033" spans="1:12">
      <c r="A5033" s="186" t="str">
        <f>B5033&amp;"_"&amp;COUNTIF($B$2:B5033,B5033)</f>
        <v>4876_3</v>
      </c>
      <c r="B5033" s="195">
        <v>4876</v>
      </c>
      <c r="C5033" s="195">
        <v>3</v>
      </c>
      <c r="D5033" s="195">
        <v>340117749</v>
      </c>
      <c r="F5033" s="189">
        <v>4</v>
      </c>
      <c r="G5033" s="197" t="s">
        <v>2131</v>
      </c>
      <c r="H5033" s="195">
        <v>7</v>
      </c>
      <c r="I5033" s="195">
        <v>28000</v>
      </c>
      <c r="J5033" s="191">
        <v>41577</v>
      </c>
      <c r="K5033" s="195" t="s">
        <v>2085</v>
      </c>
    </row>
    <row r="5034" spans="1:12">
      <c r="A5034" s="186" t="str">
        <f>B5034&amp;"_"&amp;COUNTIF($B$2:B5034,B5034)</f>
        <v>4877_1</v>
      </c>
      <c r="B5034" s="195">
        <v>4877</v>
      </c>
      <c r="C5034" s="195">
        <v>1</v>
      </c>
      <c r="D5034" s="195" t="s">
        <v>2132</v>
      </c>
      <c r="F5034" s="189">
        <v>1</v>
      </c>
      <c r="G5034" s="197" t="s">
        <v>2133</v>
      </c>
      <c r="H5034" s="195">
        <v>1</v>
      </c>
      <c r="J5034" s="191">
        <v>41579</v>
      </c>
      <c r="K5034" s="195" t="s">
        <v>2134</v>
      </c>
      <c r="L5034" s="195" t="s">
        <v>74</v>
      </c>
    </row>
    <row r="5035" spans="1:12">
      <c r="A5035" s="186" t="str">
        <f>B5035&amp;"_"&amp;COUNTIF($B$2:B5035,B5035)</f>
        <v>4878_1</v>
      </c>
      <c r="B5035" s="195">
        <v>4878</v>
      </c>
      <c r="F5035" s="189">
        <v>5</v>
      </c>
      <c r="G5035" s="197" t="s">
        <v>866</v>
      </c>
    </row>
    <row r="5036" spans="1:12">
      <c r="A5036" s="186" t="str">
        <f>B5036&amp;"_"&amp;COUNTIF($B$2:B5036,B5036)</f>
        <v>4878_2</v>
      </c>
      <c r="B5036" s="195">
        <v>4878</v>
      </c>
      <c r="C5036" s="195">
        <v>26</v>
      </c>
      <c r="D5036" s="195" t="s">
        <v>863</v>
      </c>
      <c r="F5036" s="189">
        <v>13</v>
      </c>
      <c r="G5036" s="197" t="s">
        <v>867</v>
      </c>
      <c r="J5036" s="191">
        <v>41578</v>
      </c>
      <c r="K5036" s="195" t="s">
        <v>27</v>
      </c>
    </row>
    <row r="5037" spans="1:12">
      <c r="A5037" s="186" t="str">
        <f>B5037&amp;"_"&amp;COUNTIF($B$2:B5037,B5037)</f>
        <v>4879_1</v>
      </c>
      <c r="B5037" s="195">
        <v>4879</v>
      </c>
      <c r="F5037" s="189">
        <v>1</v>
      </c>
      <c r="G5037" s="197" t="s">
        <v>2135</v>
      </c>
    </row>
    <row r="5038" spans="1:12">
      <c r="A5038" s="186" t="str">
        <f>B5038&amp;"_"&amp;COUNTIF($B$2:B5038,B5038)</f>
        <v>4879_2</v>
      </c>
      <c r="B5038" s="195">
        <v>4879</v>
      </c>
      <c r="F5038" s="189">
        <v>1</v>
      </c>
      <c r="G5038" s="197" t="s">
        <v>2136</v>
      </c>
    </row>
    <row r="5039" spans="1:12">
      <c r="A5039" s="186" t="str">
        <f>B5039&amp;"_"&amp;COUNTIF($B$2:B5039,B5039)</f>
        <v>4879_3</v>
      </c>
      <c r="B5039" s="195">
        <v>4879</v>
      </c>
      <c r="F5039" s="189">
        <v>1</v>
      </c>
      <c r="G5039" s="197" t="s">
        <v>2137</v>
      </c>
    </row>
    <row r="5040" spans="1:12">
      <c r="A5040" s="186" t="str">
        <f>B5040&amp;"_"&amp;COUNTIF($B$2:B5040,B5040)</f>
        <v>4879_4</v>
      </c>
      <c r="B5040" s="195">
        <v>4879</v>
      </c>
      <c r="C5040" s="195">
        <v>26</v>
      </c>
      <c r="D5040" s="195">
        <v>18608</v>
      </c>
      <c r="F5040" s="189">
        <v>1</v>
      </c>
      <c r="G5040" s="197" t="s">
        <v>2138</v>
      </c>
      <c r="J5040" s="191">
        <v>41578</v>
      </c>
      <c r="K5040" s="195" t="s">
        <v>27</v>
      </c>
    </row>
    <row r="5041" spans="1:12">
      <c r="A5041" s="186" t="str">
        <f>B5041&amp;"_"&amp;COUNTIF($B$2:B5041,B5041)</f>
        <v>4880_1</v>
      </c>
      <c r="B5041" s="195">
        <v>4880</v>
      </c>
      <c r="F5041" s="189">
        <v>2</v>
      </c>
      <c r="G5041" s="197" t="s">
        <v>2139</v>
      </c>
    </row>
    <row r="5042" spans="1:12">
      <c r="A5042" s="186" t="str">
        <f>B5042&amp;"_"&amp;COUNTIF($B$2:B5042,B5042)</f>
        <v>4880_2</v>
      </c>
      <c r="B5042" s="195">
        <v>4880</v>
      </c>
      <c r="C5042" s="195">
        <v>6</v>
      </c>
      <c r="D5042" s="195" t="s">
        <v>2140</v>
      </c>
      <c r="F5042" s="189">
        <v>2</v>
      </c>
      <c r="G5042" s="197" t="s">
        <v>2141</v>
      </c>
      <c r="H5042" s="195">
        <v>1</v>
      </c>
      <c r="J5042" s="191">
        <v>41582</v>
      </c>
      <c r="K5042" s="195" t="s">
        <v>27</v>
      </c>
    </row>
    <row r="5043" spans="1:12">
      <c r="A5043" s="186" t="str">
        <f>B5043&amp;"_"&amp;COUNTIF($B$2:B5043,B5043)</f>
        <v>4881_1</v>
      </c>
      <c r="B5043" s="195">
        <v>4881</v>
      </c>
      <c r="C5043" s="195">
        <v>1</v>
      </c>
      <c r="D5043" s="195" t="s">
        <v>2132</v>
      </c>
      <c r="F5043" s="189">
        <v>1</v>
      </c>
      <c r="G5043" s="197" t="s">
        <v>2142</v>
      </c>
      <c r="H5043" s="195">
        <v>1</v>
      </c>
      <c r="J5043" s="191">
        <v>41582</v>
      </c>
      <c r="K5043" s="195" t="s">
        <v>2134</v>
      </c>
      <c r="L5043" s="195" t="s">
        <v>74</v>
      </c>
    </row>
    <row r="5044" spans="1:12">
      <c r="A5044" s="186" t="str">
        <f>B5044&amp;"_"&amp;COUNTIF($B$2:B5044,B5044)</f>
        <v>4882_1</v>
      </c>
      <c r="B5044" s="195">
        <v>4882</v>
      </c>
      <c r="C5044" s="195">
        <v>26</v>
      </c>
      <c r="D5044" s="195">
        <v>18619</v>
      </c>
      <c r="F5044" s="189">
        <v>2</v>
      </c>
      <c r="G5044" s="197" t="s">
        <v>2041</v>
      </c>
      <c r="H5044" s="195">
        <v>2</v>
      </c>
      <c r="I5044" s="195">
        <v>17050</v>
      </c>
      <c r="J5044" s="191">
        <v>41584</v>
      </c>
      <c r="K5044" s="195" t="s">
        <v>33</v>
      </c>
      <c r="L5044" s="195" t="s">
        <v>74</v>
      </c>
    </row>
    <row r="5045" spans="1:12">
      <c r="A5045" s="186" t="str">
        <f>B5045&amp;"_"&amp;COUNTIF($B$2:B5045,B5045)</f>
        <v>4883_1</v>
      </c>
      <c r="B5045" s="195">
        <v>4883</v>
      </c>
      <c r="F5045" s="189">
        <v>2</v>
      </c>
      <c r="G5045" s="197" t="s">
        <v>359</v>
      </c>
      <c r="I5045" s="200"/>
    </row>
    <row r="5046" spans="1:12">
      <c r="A5046" s="186" t="str">
        <f>B5046&amp;"_"&amp;COUNTIF($B$2:B5046,B5046)</f>
        <v>4883_2</v>
      </c>
      <c r="B5046" s="195">
        <v>4883</v>
      </c>
      <c r="C5046" s="195">
        <v>7</v>
      </c>
      <c r="F5046" s="189">
        <v>0</v>
      </c>
      <c r="G5046" s="197" t="s">
        <v>358</v>
      </c>
      <c r="H5046" s="195">
        <v>1</v>
      </c>
      <c r="I5046" s="200"/>
      <c r="J5046" s="191">
        <v>41584</v>
      </c>
      <c r="K5046" s="195" t="s">
        <v>33</v>
      </c>
      <c r="L5046" s="195" t="s">
        <v>74</v>
      </c>
    </row>
    <row r="5047" spans="1:12">
      <c r="A5047" s="186" t="str">
        <f>B5047&amp;"_"&amp;COUNTIF($B$2:B5047,B5047)</f>
        <v>4884_1</v>
      </c>
      <c r="B5047" s="195">
        <v>4884</v>
      </c>
      <c r="C5047" s="195">
        <v>59</v>
      </c>
      <c r="D5047" s="195">
        <v>3004266300</v>
      </c>
      <c r="E5047" s="195">
        <v>41227890</v>
      </c>
      <c r="F5047" s="189">
        <v>24</v>
      </c>
      <c r="G5047" s="197" t="s">
        <v>1873</v>
      </c>
      <c r="H5047" s="195">
        <v>4</v>
      </c>
      <c r="I5047" s="195">
        <v>7350</v>
      </c>
      <c r="J5047" s="191">
        <v>41584</v>
      </c>
      <c r="K5047" s="195" t="s">
        <v>2085</v>
      </c>
      <c r="L5047" s="195" t="s">
        <v>74</v>
      </c>
    </row>
    <row r="5048" spans="1:12">
      <c r="A5048" s="186" t="str">
        <f>B5048&amp;"_"&amp;COUNTIF($B$2:B5048,B5048)</f>
        <v>4885_1</v>
      </c>
      <c r="B5048" s="195">
        <v>4885</v>
      </c>
      <c r="F5048" s="189">
        <v>7</v>
      </c>
      <c r="G5048" s="197" t="s">
        <v>359</v>
      </c>
      <c r="I5048" s="200"/>
    </row>
    <row r="5049" spans="1:12">
      <c r="A5049" s="186" t="str">
        <f>B5049&amp;"_"&amp;COUNTIF($B$2:B5049,B5049)</f>
        <v>4885_2</v>
      </c>
      <c r="B5049" s="195">
        <v>4885</v>
      </c>
      <c r="C5049" s="195">
        <v>7</v>
      </c>
      <c r="F5049" s="189">
        <v>5</v>
      </c>
      <c r="G5049" s="197" t="s">
        <v>358</v>
      </c>
      <c r="H5049" s="195">
        <v>1</v>
      </c>
      <c r="I5049" s="200"/>
      <c r="J5049" s="191">
        <v>41585</v>
      </c>
      <c r="K5049" s="195" t="s">
        <v>33</v>
      </c>
      <c r="L5049" s="195" t="s">
        <v>74</v>
      </c>
    </row>
    <row r="5050" spans="1:12">
      <c r="A5050" s="186" t="str">
        <f>B5050&amp;"_"&amp;COUNTIF($B$2:B5050,B5050)</f>
        <v>4886_1</v>
      </c>
      <c r="B5050" s="195">
        <v>4886</v>
      </c>
      <c r="C5050" s="195">
        <v>1</v>
      </c>
      <c r="D5050" s="195" t="s">
        <v>2092</v>
      </c>
      <c r="E5050" s="195" t="s">
        <v>62</v>
      </c>
      <c r="F5050" s="189">
        <v>492</v>
      </c>
      <c r="G5050" s="197" t="s">
        <v>2011</v>
      </c>
      <c r="H5050" s="195">
        <v>3</v>
      </c>
      <c r="J5050" s="191">
        <v>41585</v>
      </c>
      <c r="K5050" s="195" t="s">
        <v>27</v>
      </c>
    </row>
    <row r="5051" spans="1:12">
      <c r="A5051" s="186" t="str">
        <f>B5051&amp;"_"&amp;COUNTIF($B$2:B5051,B5051)</f>
        <v>4887_1</v>
      </c>
      <c r="B5051" s="195">
        <v>4887</v>
      </c>
      <c r="F5051" s="189">
        <v>11</v>
      </c>
      <c r="G5051" s="197" t="s">
        <v>359</v>
      </c>
      <c r="I5051" s="200"/>
    </row>
    <row r="5052" spans="1:12">
      <c r="A5052" s="186" t="str">
        <f>B5052&amp;"_"&amp;COUNTIF($B$2:B5052,B5052)</f>
        <v>4887_2</v>
      </c>
      <c r="B5052" s="195">
        <v>4887</v>
      </c>
      <c r="C5052" s="195">
        <v>7</v>
      </c>
      <c r="F5052" s="189">
        <v>6</v>
      </c>
      <c r="G5052" s="197" t="s">
        <v>358</v>
      </c>
      <c r="H5052" s="195">
        <v>1</v>
      </c>
      <c r="I5052" s="200"/>
      <c r="J5052" s="191">
        <v>41586</v>
      </c>
      <c r="K5052" s="195" t="s">
        <v>33</v>
      </c>
      <c r="L5052" s="195" t="s">
        <v>74</v>
      </c>
    </row>
    <row r="5053" spans="1:12">
      <c r="A5053" s="186" t="str">
        <f>B5053&amp;"_"&amp;COUNTIF($B$2:B5053,B5053)</f>
        <v>4888_1</v>
      </c>
      <c r="B5053" s="195">
        <v>4888</v>
      </c>
      <c r="F5053" s="189">
        <v>7</v>
      </c>
      <c r="G5053" s="197" t="s">
        <v>2143</v>
      </c>
    </row>
    <row r="5054" spans="1:12">
      <c r="A5054" s="186" t="str">
        <f>B5054&amp;"_"&amp;COUNTIF($B$2:B5054,B5054)</f>
        <v>4888_2</v>
      </c>
      <c r="B5054" s="195">
        <v>4888</v>
      </c>
      <c r="F5054" s="189">
        <v>7</v>
      </c>
      <c r="G5054" s="197" t="s">
        <v>2144</v>
      </c>
    </row>
    <row r="5055" spans="1:12">
      <c r="A5055" s="186" t="str">
        <f>B5055&amp;"_"&amp;COUNTIF($B$2:B5055,B5055)</f>
        <v>4888_3</v>
      </c>
      <c r="B5055" s="195">
        <v>4888</v>
      </c>
      <c r="F5055" s="189">
        <v>7</v>
      </c>
      <c r="G5055" s="197" t="s">
        <v>2145</v>
      </c>
    </row>
    <row r="5056" spans="1:12">
      <c r="A5056" s="186" t="str">
        <f>B5056&amp;"_"&amp;COUNTIF($B$2:B5056,B5056)</f>
        <v>4888_4</v>
      </c>
      <c r="B5056" s="195">
        <v>4888</v>
      </c>
      <c r="F5056" s="189">
        <v>4</v>
      </c>
      <c r="G5056" s="197" t="s">
        <v>2146</v>
      </c>
    </row>
    <row r="5057" spans="1:12">
      <c r="A5057" s="186" t="str">
        <f>B5057&amp;"_"&amp;COUNTIF($B$2:B5057,B5057)</f>
        <v>4888_5</v>
      </c>
      <c r="B5057" s="195">
        <v>4888</v>
      </c>
      <c r="C5057" s="195">
        <v>65</v>
      </c>
      <c r="D5057" s="195">
        <v>3004203727</v>
      </c>
      <c r="F5057" s="189">
        <v>3</v>
      </c>
      <c r="G5057" s="197" t="s">
        <v>2147</v>
      </c>
      <c r="H5057" s="195">
        <v>8</v>
      </c>
      <c r="I5057" s="195">
        <v>27000</v>
      </c>
      <c r="J5057" s="191">
        <v>41589</v>
      </c>
      <c r="K5057" s="195" t="s">
        <v>1338</v>
      </c>
      <c r="L5057" s="195" t="s">
        <v>74</v>
      </c>
    </row>
    <row r="5058" spans="1:12">
      <c r="A5058" s="186" t="str">
        <f>B5058&amp;"_"&amp;COUNTIF($B$2:B5058,B5058)</f>
        <v>4889_1</v>
      </c>
      <c r="B5058" s="195">
        <v>4889</v>
      </c>
      <c r="C5058" s="195">
        <v>65</v>
      </c>
      <c r="D5058" s="195">
        <v>3101141812</v>
      </c>
      <c r="F5058" s="189">
        <v>5</v>
      </c>
      <c r="G5058" s="197" t="s">
        <v>2148</v>
      </c>
      <c r="H5058" s="195">
        <v>3</v>
      </c>
      <c r="I5058" s="195">
        <v>3000</v>
      </c>
      <c r="J5058" s="191">
        <v>41589</v>
      </c>
      <c r="K5058" s="195" t="s">
        <v>1338</v>
      </c>
      <c r="L5058" s="195" t="s">
        <v>74</v>
      </c>
    </row>
    <row r="5059" spans="1:12">
      <c r="A5059" s="186" t="str">
        <f>B5059&amp;"_"&amp;COUNTIF($B$2:B5059,B5059)</f>
        <v>4890_1</v>
      </c>
      <c r="B5059" s="195">
        <v>4890</v>
      </c>
      <c r="C5059" s="195">
        <v>3</v>
      </c>
      <c r="D5059" s="195" t="s">
        <v>2149</v>
      </c>
      <c r="E5059" s="195" t="s">
        <v>1600</v>
      </c>
      <c r="F5059" s="189">
        <v>100</v>
      </c>
      <c r="G5059" s="197" t="s">
        <v>1601</v>
      </c>
      <c r="H5059" s="195">
        <v>1</v>
      </c>
      <c r="I5059" s="200">
        <v>500</v>
      </c>
      <c r="J5059" s="191">
        <v>41589</v>
      </c>
      <c r="K5059" s="195" t="s">
        <v>33</v>
      </c>
      <c r="L5059" s="195" t="s">
        <v>74</v>
      </c>
    </row>
    <row r="5060" spans="1:12">
      <c r="A5060" s="186" t="str">
        <f>B5060&amp;"_"&amp;COUNTIF($B$2:B5060,B5060)</f>
        <v>4891_1</v>
      </c>
      <c r="B5060" s="195">
        <v>4891</v>
      </c>
      <c r="E5060" s="195">
        <v>2</v>
      </c>
      <c r="F5060" s="189">
        <v>3</v>
      </c>
      <c r="G5060" s="197" t="s">
        <v>2086</v>
      </c>
    </row>
    <row r="5061" spans="1:12">
      <c r="A5061" s="186" t="str">
        <f>B5061&amp;"_"&amp;COUNTIF($B$2:B5061,B5061)</f>
        <v>4891_2</v>
      </c>
      <c r="B5061" s="195">
        <v>4891</v>
      </c>
      <c r="E5061" s="195">
        <v>3</v>
      </c>
      <c r="F5061" s="189">
        <v>1</v>
      </c>
      <c r="G5061" s="197" t="s">
        <v>2087</v>
      </c>
    </row>
    <row r="5062" spans="1:12">
      <c r="A5062" s="186" t="str">
        <f>B5062&amp;"_"&amp;COUNTIF($B$2:B5062,B5062)</f>
        <v>4891_3</v>
      </c>
      <c r="B5062" s="195">
        <v>4891</v>
      </c>
      <c r="C5062" s="195">
        <v>49</v>
      </c>
      <c r="D5062" s="195" t="s">
        <v>2088</v>
      </c>
      <c r="E5062" s="195">
        <v>5</v>
      </c>
      <c r="F5062" s="189">
        <v>5</v>
      </c>
      <c r="G5062" s="197" t="s">
        <v>2089</v>
      </c>
      <c r="H5062" s="195">
        <v>5</v>
      </c>
      <c r="J5062" s="191">
        <v>41590</v>
      </c>
      <c r="K5062" s="195" t="s">
        <v>27</v>
      </c>
    </row>
    <row r="5063" spans="1:12">
      <c r="A5063" s="186" t="str">
        <f>B5063&amp;"_"&amp;COUNTIF($B$2:B5063,B5063)</f>
        <v>4892_1</v>
      </c>
      <c r="B5063" s="195">
        <v>4892</v>
      </c>
      <c r="F5063" s="189">
        <v>1</v>
      </c>
      <c r="G5063" s="197" t="s">
        <v>1627</v>
      </c>
    </row>
    <row r="5064" spans="1:12">
      <c r="A5064" s="186" t="str">
        <f>B5064&amp;"_"&amp;COUNTIF($B$2:B5064,B5064)</f>
        <v>4892_2</v>
      </c>
      <c r="B5064" s="195">
        <v>4892</v>
      </c>
      <c r="C5064" s="195">
        <v>38</v>
      </c>
      <c r="D5064" s="195" t="s">
        <v>2150</v>
      </c>
      <c r="F5064" s="189">
        <v>1</v>
      </c>
      <c r="G5064" s="197" t="s">
        <v>1032</v>
      </c>
      <c r="H5064" s="195">
        <v>1</v>
      </c>
      <c r="I5064" s="195">
        <v>6300</v>
      </c>
      <c r="J5064" s="191">
        <v>41590</v>
      </c>
      <c r="K5064" s="195" t="s">
        <v>1206</v>
      </c>
      <c r="L5064" s="195" t="s">
        <v>74</v>
      </c>
    </row>
    <row r="5065" spans="1:12">
      <c r="A5065" s="186" t="str">
        <f>B5065&amp;"_"&amp;COUNTIF($B$2:B5065,B5065)</f>
        <v>4893_1</v>
      </c>
      <c r="B5065" s="195">
        <v>4893</v>
      </c>
      <c r="C5065" s="195">
        <v>38</v>
      </c>
      <c r="D5065" s="195" t="s">
        <v>2151</v>
      </c>
      <c r="F5065" s="189">
        <v>28</v>
      </c>
      <c r="G5065" s="197" t="s">
        <v>1870</v>
      </c>
      <c r="H5065" s="195">
        <v>1</v>
      </c>
      <c r="I5065" s="195">
        <v>1590</v>
      </c>
      <c r="J5065" s="191">
        <v>41590</v>
      </c>
      <c r="K5065" s="195" t="s">
        <v>1206</v>
      </c>
      <c r="L5065" s="195" t="s">
        <v>74</v>
      </c>
    </row>
    <row r="5066" spans="1:12">
      <c r="A5066" s="186" t="str">
        <f>B5066&amp;"_"&amp;COUNTIF($B$2:B5066,B5066)</f>
        <v>4894_1</v>
      </c>
      <c r="B5066" s="195">
        <v>4894</v>
      </c>
      <c r="C5066" s="195">
        <v>1</v>
      </c>
      <c r="D5066" s="195" t="s">
        <v>2132</v>
      </c>
      <c r="F5066" s="189">
        <v>1</v>
      </c>
      <c r="G5066" s="197" t="s">
        <v>2152</v>
      </c>
      <c r="H5066" s="195">
        <v>1</v>
      </c>
      <c r="J5066" s="191">
        <v>41592</v>
      </c>
      <c r="K5066" s="195" t="s">
        <v>2134</v>
      </c>
      <c r="L5066" s="195" t="s">
        <v>74</v>
      </c>
    </row>
    <row r="5067" spans="1:12">
      <c r="A5067" s="186" t="str">
        <f>B5067&amp;"_"&amp;COUNTIF($B$2:B5067,B5067)</f>
        <v>4895_1</v>
      </c>
      <c r="B5067" s="195">
        <v>4895</v>
      </c>
      <c r="F5067" s="189">
        <v>12</v>
      </c>
      <c r="G5067" s="197" t="s">
        <v>359</v>
      </c>
      <c r="I5067" s="200"/>
    </row>
    <row r="5068" spans="1:12">
      <c r="A5068" s="186" t="str">
        <f>B5068&amp;"_"&amp;COUNTIF($B$2:B5068,B5068)</f>
        <v>4895_2</v>
      </c>
      <c r="B5068" s="195">
        <v>4895</v>
      </c>
      <c r="C5068" s="195">
        <v>7</v>
      </c>
      <c r="F5068" s="189">
        <v>0</v>
      </c>
      <c r="G5068" s="197" t="s">
        <v>358</v>
      </c>
      <c r="H5068" s="195">
        <v>1</v>
      </c>
      <c r="I5068" s="200"/>
      <c r="J5068" s="191">
        <v>41592</v>
      </c>
      <c r="K5068" s="195" t="s">
        <v>33</v>
      </c>
      <c r="L5068" s="195" t="s">
        <v>74</v>
      </c>
    </row>
    <row r="5069" spans="1:12">
      <c r="A5069" s="186" t="str">
        <f>B5069&amp;"_"&amp;COUNTIF($B$2:B5069,B5069)</f>
        <v>4896_1</v>
      </c>
      <c r="B5069" s="195">
        <v>4896</v>
      </c>
      <c r="C5069" s="195">
        <v>70</v>
      </c>
      <c r="D5069" s="195">
        <v>32695</v>
      </c>
      <c r="F5069" s="189">
        <v>1</v>
      </c>
      <c r="G5069" s="197" t="s">
        <v>2153</v>
      </c>
      <c r="H5069" s="195">
        <v>1</v>
      </c>
      <c r="I5069" s="195">
        <v>2500</v>
      </c>
      <c r="J5069" s="191">
        <v>41593</v>
      </c>
      <c r="K5069" s="195" t="s">
        <v>33</v>
      </c>
      <c r="L5069" s="195" t="s">
        <v>74</v>
      </c>
    </row>
    <row r="5070" spans="1:12">
      <c r="A5070" s="186" t="str">
        <f>B5070&amp;"_"&amp;COUNTIF($B$2:B5070,B5070)</f>
        <v>4897_1</v>
      </c>
      <c r="B5070" s="195">
        <v>4897</v>
      </c>
      <c r="C5070" s="195">
        <v>1</v>
      </c>
      <c r="D5070" s="195">
        <v>540054034</v>
      </c>
      <c r="F5070" s="189">
        <v>96</v>
      </c>
      <c r="G5070" s="197" t="s">
        <v>57</v>
      </c>
      <c r="H5070" s="195">
        <v>2</v>
      </c>
      <c r="J5070" s="191">
        <v>41593</v>
      </c>
      <c r="K5070" s="195" t="s">
        <v>27</v>
      </c>
    </row>
    <row r="5071" spans="1:12">
      <c r="A5071" s="186" t="str">
        <f>B5071&amp;"_"&amp;COUNTIF($B$2:B5071,B5071)</f>
        <v>4898_1</v>
      </c>
      <c r="B5071" s="195">
        <v>4898</v>
      </c>
      <c r="E5071" s="195">
        <v>6</v>
      </c>
      <c r="F5071" s="189">
        <v>60</v>
      </c>
      <c r="G5071" s="197" t="s">
        <v>2081</v>
      </c>
    </row>
    <row r="5072" spans="1:12">
      <c r="A5072" s="186" t="str">
        <f>B5072&amp;"_"&amp;COUNTIF($B$2:B5072,B5072)</f>
        <v>4898_2</v>
      </c>
      <c r="B5072" s="195">
        <v>4898</v>
      </c>
      <c r="C5072" s="195">
        <v>49</v>
      </c>
      <c r="D5072" s="195" t="s">
        <v>2082</v>
      </c>
      <c r="E5072" s="195">
        <v>7</v>
      </c>
      <c r="F5072" s="189">
        <v>40</v>
      </c>
      <c r="G5072" s="197" t="s">
        <v>2083</v>
      </c>
      <c r="H5072" s="195">
        <v>2</v>
      </c>
      <c r="J5072" s="191">
        <v>41593</v>
      </c>
      <c r="K5072" s="195" t="s">
        <v>27</v>
      </c>
    </row>
    <row r="5073" spans="1:12">
      <c r="A5073" s="186" t="str">
        <f>B5073&amp;"_"&amp;COUNTIF($B$2:B5073,B5073)</f>
        <v>4899_1</v>
      </c>
      <c r="B5073" s="195">
        <v>4899</v>
      </c>
      <c r="F5073" s="189">
        <v>20</v>
      </c>
      <c r="G5073" s="197" t="s">
        <v>2066</v>
      </c>
    </row>
    <row r="5074" spans="1:12">
      <c r="A5074" s="186" t="str">
        <f>B5074&amp;"_"&amp;COUNTIF($B$2:B5074,B5074)</f>
        <v>4899_2</v>
      </c>
      <c r="B5074" s="195">
        <v>4899</v>
      </c>
      <c r="F5074" s="189">
        <v>50</v>
      </c>
      <c r="G5074" s="197" t="s">
        <v>2154</v>
      </c>
    </row>
    <row r="5075" spans="1:12">
      <c r="A5075" s="186" t="str">
        <f>B5075&amp;"_"&amp;COUNTIF($B$2:B5075,B5075)</f>
        <v>4899_3</v>
      </c>
      <c r="B5075" s="195">
        <v>4899</v>
      </c>
      <c r="C5075" s="195">
        <v>10</v>
      </c>
      <c r="D5075" s="195" t="s">
        <v>2155</v>
      </c>
      <c r="F5075" s="189">
        <v>1</v>
      </c>
      <c r="G5075" s="197" t="s">
        <v>2156</v>
      </c>
      <c r="H5075" s="195">
        <v>1</v>
      </c>
      <c r="I5075" s="195">
        <v>1100</v>
      </c>
      <c r="J5075" s="191">
        <v>41596</v>
      </c>
      <c r="K5075" s="195" t="s">
        <v>27</v>
      </c>
      <c r="L5075" s="195" t="s">
        <v>74</v>
      </c>
    </row>
    <row r="5076" spans="1:12">
      <c r="A5076" s="186" t="str">
        <f>B5076&amp;"_"&amp;COUNTIF($B$2:B5076,B5076)</f>
        <v>4900_1</v>
      </c>
      <c r="B5076" s="195">
        <v>4900</v>
      </c>
      <c r="F5076" s="189">
        <v>6</v>
      </c>
      <c r="G5076" s="197" t="s">
        <v>359</v>
      </c>
      <c r="I5076" s="200"/>
    </row>
    <row r="5077" spans="1:12">
      <c r="A5077" s="186" t="str">
        <f>B5077&amp;"_"&amp;COUNTIF($B$2:B5077,B5077)</f>
        <v>4900_2</v>
      </c>
      <c r="B5077" s="195">
        <v>4900</v>
      </c>
      <c r="C5077" s="195">
        <v>7</v>
      </c>
      <c r="F5077" s="189">
        <v>4</v>
      </c>
      <c r="G5077" s="197" t="s">
        <v>358</v>
      </c>
      <c r="H5077" s="195">
        <v>1</v>
      </c>
      <c r="I5077" s="200"/>
      <c r="J5077" s="191">
        <v>41604</v>
      </c>
      <c r="K5077" s="195" t="s">
        <v>33</v>
      </c>
      <c r="L5077" s="195" t="s">
        <v>74</v>
      </c>
    </row>
    <row r="5078" spans="1:12">
      <c r="A5078" s="186" t="str">
        <f>B5078&amp;"_"&amp;COUNTIF($B$2:B5078,B5078)</f>
        <v>4901_1</v>
      </c>
      <c r="B5078" s="195">
        <v>4901</v>
      </c>
      <c r="C5078" s="195">
        <v>26</v>
      </c>
      <c r="D5078" s="195">
        <v>18727</v>
      </c>
      <c r="F5078" s="189">
        <v>3</v>
      </c>
      <c r="G5078" s="197" t="s">
        <v>2157</v>
      </c>
      <c r="H5078" s="195">
        <v>3</v>
      </c>
      <c r="I5078" s="195">
        <v>4500</v>
      </c>
      <c r="J5078" s="191">
        <v>41598</v>
      </c>
      <c r="K5078" s="195" t="s">
        <v>33</v>
      </c>
      <c r="L5078" s="195" t="s">
        <v>74</v>
      </c>
    </row>
    <row r="5079" spans="1:12">
      <c r="A5079" s="186" t="str">
        <f>B5079&amp;"_"&amp;COUNTIF($B$2:B5079,B5079)</f>
        <v>4902_1</v>
      </c>
      <c r="B5079" s="195">
        <v>4902</v>
      </c>
      <c r="C5079" s="195">
        <v>16</v>
      </c>
      <c r="D5079" s="195" t="s">
        <v>2158</v>
      </c>
      <c r="E5079" s="195" t="s">
        <v>519</v>
      </c>
      <c r="F5079" s="189">
        <v>1</v>
      </c>
      <c r="G5079" s="197" t="s">
        <v>2159</v>
      </c>
      <c r="H5079" s="195">
        <v>1</v>
      </c>
      <c r="I5079" s="195">
        <v>800</v>
      </c>
      <c r="J5079" s="191">
        <v>41603</v>
      </c>
      <c r="K5079" s="195" t="s">
        <v>2160</v>
      </c>
      <c r="L5079" s="195" t="s">
        <v>74</v>
      </c>
    </row>
    <row r="5080" spans="1:12">
      <c r="A5080" s="186" t="str">
        <f>B5080&amp;"_"&amp;COUNTIF($B$2:B5080,B5080)</f>
        <v>4903_1</v>
      </c>
      <c r="B5080" s="195">
        <v>4903</v>
      </c>
      <c r="C5080" s="195">
        <v>16</v>
      </c>
      <c r="D5080" s="195" t="s">
        <v>2161</v>
      </c>
      <c r="E5080" s="195" t="s">
        <v>519</v>
      </c>
      <c r="F5080" s="189">
        <v>1</v>
      </c>
      <c r="G5080" s="197" t="s">
        <v>2162</v>
      </c>
      <c r="H5080" s="195">
        <v>1</v>
      </c>
      <c r="I5080" s="195">
        <v>140</v>
      </c>
      <c r="J5080" s="191">
        <v>41603</v>
      </c>
      <c r="K5080" s="195" t="s">
        <v>2163</v>
      </c>
      <c r="L5080" s="195" t="s">
        <v>74</v>
      </c>
    </row>
    <row r="5081" spans="1:12">
      <c r="A5081" s="186" t="str">
        <f>B5081&amp;"_"&amp;COUNTIF($B$2:B5081,B5081)</f>
        <v>4904_1</v>
      </c>
      <c r="B5081" s="195">
        <v>4904</v>
      </c>
      <c r="E5081" s="187" t="s">
        <v>1312</v>
      </c>
      <c r="F5081" s="189">
        <v>20</v>
      </c>
      <c r="G5081" s="190" t="s">
        <v>941</v>
      </c>
    </row>
    <row r="5082" spans="1:12">
      <c r="A5082" s="186" t="str">
        <f>B5082&amp;"_"&amp;COUNTIF($B$2:B5082,B5082)</f>
        <v>4904_2</v>
      </c>
      <c r="B5082" s="195">
        <v>4904</v>
      </c>
      <c r="C5082" s="195">
        <v>49</v>
      </c>
      <c r="D5082" s="195" t="s">
        <v>2025</v>
      </c>
      <c r="E5082" s="187" t="s">
        <v>1314</v>
      </c>
      <c r="F5082" s="189">
        <v>20</v>
      </c>
      <c r="G5082" s="190" t="s">
        <v>942</v>
      </c>
      <c r="H5082" s="195">
        <v>10</v>
      </c>
      <c r="J5082" s="191">
        <v>41603</v>
      </c>
      <c r="K5082" s="195" t="s">
        <v>27</v>
      </c>
    </row>
    <row r="5083" spans="1:12">
      <c r="A5083" s="186" t="str">
        <f>B5083&amp;"_"&amp;COUNTIF($B$2:B5083,B5083)</f>
        <v>4905_1</v>
      </c>
      <c r="B5083" s="195">
        <v>4905</v>
      </c>
      <c r="E5083" s="195">
        <v>112145</v>
      </c>
      <c r="F5083" s="189">
        <v>10</v>
      </c>
      <c r="G5083" s="197" t="s">
        <v>888</v>
      </c>
    </row>
    <row r="5084" spans="1:12">
      <c r="A5084" s="186" t="str">
        <f>B5084&amp;"_"&amp;COUNTIF($B$2:B5084,B5084)</f>
        <v>4905_2</v>
      </c>
      <c r="B5084" s="195">
        <v>4905</v>
      </c>
      <c r="C5084" s="195">
        <v>4</v>
      </c>
      <c r="D5084" s="195">
        <v>4500239963</v>
      </c>
      <c r="E5084" s="195">
        <v>112146</v>
      </c>
      <c r="F5084" s="189">
        <v>10</v>
      </c>
      <c r="G5084" s="197" t="s">
        <v>886</v>
      </c>
      <c r="H5084" s="195">
        <v>5</v>
      </c>
      <c r="I5084" s="200">
        <v>17500</v>
      </c>
      <c r="J5084" s="191">
        <v>41604</v>
      </c>
      <c r="K5084" s="195" t="s">
        <v>1607</v>
      </c>
      <c r="L5084" s="195" t="s">
        <v>74</v>
      </c>
    </row>
    <row r="5085" spans="1:12">
      <c r="A5085" s="186" t="str">
        <f>B5085&amp;"_"&amp;COUNTIF($B$2:B5085,B5085)</f>
        <v>4906_1</v>
      </c>
      <c r="B5085" s="195">
        <v>4906</v>
      </c>
      <c r="C5085" s="195">
        <v>1</v>
      </c>
      <c r="D5085" s="195" t="s">
        <v>2164</v>
      </c>
      <c r="F5085" s="189">
        <v>1</v>
      </c>
      <c r="G5085" s="197" t="s">
        <v>2165</v>
      </c>
      <c r="H5085" s="195">
        <v>1</v>
      </c>
      <c r="J5085" s="191">
        <v>41604</v>
      </c>
      <c r="K5085" s="195" t="s">
        <v>33</v>
      </c>
      <c r="L5085" s="195" t="s">
        <v>74</v>
      </c>
    </row>
    <row r="5086" spans="1:12">
      <c r="A5086" s="186" t="str">
        <f>B5086&amp;"_"&amp;COUNTIF($B$2:B5086,B5086)</f>
        <v>4907_1</v>
      </c>
      <c r="B5086" s="195">
        <v>4907</v>
      </c>
      <c r="C5086" s="195">
        <v>1</v>
      </c>
      <c r="D5086" s="195" t="s">
        <v>1969</v>
      </c>
      <c r="F5086" s="189">
        <v>2</v>
      </c>
      <c r="G5086" s="197" t="s">
        <v>59</v>
      </c>
      <c r="H5086" s="195">
        <v>2</v>
      </c>
      <c r="J5086" s="191">
        <v>41606</v>
      </c>
      <c r="K5086" s="195" t="s">
        <v>27</v>
      </c>
    </row>
    <row r="5087" spans="1:12">
      <c r="A5087" s="186" t="str">
        <f>B5087&amp;"_"&amp;COUNTIF($B$2:B5087,B5087)</f>
        <v>4908_1</v>
      </c>
      <c r="B5087" s="195">
        <v>4908</v>
      </c>
      <c r="C5087" s="195">
        <v>26</v>
      </c>
      <c r="D5087" s="195">
        <v>18660</v>
      </c>
      <c r="F5087" s="189">
        <v>2</v>
      </c>
      <c r="G5087" s="197" t="s">
        <v>1950</v>
      </c>
      <c r="H5087" s="195">
        <v>2</v>
      </c>
      <c r="J5087" s="191">
        <v>41607</v>
      </c>
      <c r="K5087" s="195" t="s">
        <v>27</v>
      </c>
    </row>
    <row r="5088" spans="1:12">
      <c r="A5088" s="186" t="str">
        <f>B5088&amp;"_"&amp;COUNTIF($B$2:B5088,B5088)</f>
        <v>4909_1</v>
      </c>
      <c r="B5088" s="195">
        <v>4909</v>
      </c>
      <c r="C5088" s="195">
        <v>26</v>
      </c>
      <c r="D5088" s="195">
        <v>18726</v>
      </c>
      <c r="F5088" s="189">
        <v>1</v>
      </c>
      <c r="G5088" s="197" t="s">
        <v>1950</v>
      </c>
      <c r="H5088" s="195">
        <v>1</v>
      </c>
      <c r="J5088" s="191">
        <v>41607</v>
      </c>
      <c r="K5088" s="195" t="s">
        <v>27</v>
      </c>
    </row>
    <row r="5089" spans="1:12">
      <c r="A5089" s="186" t="str">
        <f>B5089&amp;"_"&amp;COUNTIF($B$2:B5089,B5089)</f>
        <v>4910_1</v>
      </c>
      <c r="B5089" s="195">
        <v>4910</v>
      </c>
      <c r="F5089" s="189">
        <v>17</v>
      </c>
      <c r="G5089" s="197" t="s">
        <v>359</v>
      </c>
      <c r="I5089" s="200"/>
    </row>
    <row r="5090" spans="1:12">
      <c r="A5090" s="186" t="str">
        <f>B5090&amp;"_"&amp;COUNTIF($B$2:B5090,B5090)</f>
        <v>4910_2</v>
      </c>
      <c r="B5090" s="195">
        <v>4910</v>
      </c>
      <c r="C5090" s="195">
        <v>7</v>
      </c>
      <c r="F5090" s="189">
        <v>0</v>
      </c>
      <c r="G5090" s="197" t="s">
        <v>358</v>
      </c>
      <c r="H5090" s="195">
        <v>2</v>
      </c>
      <c r="I5090" s="200"/>
      <c r="J5090" s="191">
        <v>41607</v>
      </c>
      <c r="K5090" s="195" t="s">
        <v>33</v>
      </c>
      <c r="L5090" s="195" t="s">
        <v>74</v>
      </c>
    </row>
    <row r="5091" spans="1:12">
      <c r="A5091" s="186" t="str">
        <f>B5091&amp;"_"&amp;COUNTIF($B$2:B5091,B5091)</f>
        <v>4911_1</v>
      </c>
      <c r="B5091" s="195">
        <v>4911</v>
      </c>
      <c r="C5091" s="195">
        <v>38</v>
      </c>
      <c r="D5091" s="195" t="s">
        <v>2166</v>
      </c>
      <c r="F5091" s="189">
        <v>160</v>
      </c>
      <c r="G5091" s="197" t="s">
        <v>1870</v>
      </c>
      <c r="H5091" s="195">
        <v>2</v>
      </c>
      <c r="I5091" s="195">
        <v>9000</v>
      </c>
      <c r="J5091" s="191">
        <v>41607</v>
      </c>
      <c r="K5091" s="195" t="s">
        <v>1206</v>
      </c>
      <c r="L5091" s="195" t="s">
        <v>74</v>
      </c>
    </row>
    <row r="5092" spans="1:12">
      <c r="A5092" s="186" t="str">
        <f>B5092&amp;"_"&amp;COUNTIF($B$2:B5092,B5092)</f>
        <v>4912_1</v>
      </c>
      <c r="B5092" s="195">
        <v>4912</v>
      </c>
      <c r="F5092" s="189">
        <v>0</v>
      </c>
      <c r="G5092" s="197" t="s">
        <v>866</v>
      </c>
    </row>
    <row r="5093" spans="1:12">
      <c r="A5093" s="186" t="str">
        <f>B5093&amp;"_"&amp;COUNTIF($B$2:B5093,B5093)</f>
        <v>4912_2</v>
      </c>
      <c r="B5093" s="195">
        <v>4912</v>
      </c>
      <c r="C5093" s="195">
        <v>26</v>
      </c>
      <c r="D5093" s="195" t="s">
        <v>863</v>
      </c>
      <c r="F5093" s="189">
        <v>8</v>
      </c>
      <c r="G5093" s="197" t="s">
        <v>867</v>
      </c>
      <c r="J5093" s="191">
        <v>41608</v>
      </c>
      <c r="K5093" s="195" t="s">
        <v>27</v>
      </c>
    </row>
    <row r="5094" spans="1:12">
      <c r="A5094" s="186" t="str">
        <f>B5094&amp;"_"&amp;COUNTIF($B$2:B5094,B5094)</f>
        <v>4913_1</v>
      </c>
      <c r="B5094" s="195">
        <v>4913</v>
      </c>
      <c r="F5094" s="189">
        <v>1</v>
      </c>
      <c r="G5094" s="197" t="s">
        <v>2167</v>
      </c>
    </row>
    <row r="5095" spans="1:12">
      <c r="A5095" s="186" t="str">
        <f>B5095&amp;"_"&amp;COUNTIF($B$2:B5095,B5095)</f>
        <v>4913_2</v>
      </c>
      <c r="B5095" s="195">
        <v>4913</v>
      </c>
      <c r="F5095" s="189">
        <v>1</v>
      </c>
      <c r="G5095" s="197" t="s">
        <v>2168</v>
      </c>
    </row>
    <row r="5096" spans="1:12">
      <c r="A5096" s="186" t="str">
        <f>B5096&amp;"_"&amp;COUNTIF($B$2:B5096,B5096)</f>
        <v>4913_3</v>
      </c>
      <c r="B5096" s="195">
        <v>4913</v>
      </c>
      <c r="F5096" s="189">
        <v>1</v>
      </c>
      <c r="G5096" s="197" t="s">
        <v>2169</v>
      </c>
    </row>
    <row r="5097" spans="1:12">
      <c r="A5097" s="186" t="str">
        <f>B5097&amp;"_"&amp;COUNTIF($B$2:B5097,B5097)</f>
        <v>4913_4</v>
      </c>
      <c r="B5097" s="195">
        <v>4913</v>
      </c>
      <c r="F5097" s="189">
        <v>1</v>
      </c>
      <c r="G5097" s="197" t="s">
        <v>2170</v>
      </c>
    </row>
    <row r="5098" spans="1:12">
      <c r="A5098" s="186" t="str">
        <f>B5098&amp;"_"&amp;COUNTIF($B$2:B5098,B5098)</f>
        <v>4913_5</v>
      </c>
      <c r="B5098" s="195">
        <v>4913</v>
      </c>
      <c r="C5098" s="195">
        <v>26</v>
      </c>
      <c r="D5098" s="195">
        <v>18720</v>
      </c>
      <c r="F5098" s="189">
        <v>1</v>
      </c>
      <c r="G5098" s="197" t="s">
        <v>2171</v>
      </c>
      <c r="J5098" s="191">
        <v>41608</v>
      </c>
      <c r="K5098" s="195" t="s">
        <v>27</v>
      </c>
    </row>
    <row r="5099" spans="1:12">
      <c r="A5099" s="186" t="str">
        <f>B5099&amp;"_"&amp;COUNTIF($B$2:B5099,B5099)</f>
        <v>4914_1</v>
      </c>
      <c r="B5099" s="195">
        <v>4914</v>
      </c>
      <c r="C5099" s="195">
        <v>71</v>
      </c>
      <c r="D5099" s="195" t="s">
        <v>2172</v>
      </c>
      <c r="F5099" s="189">
        <v>1</v>
      </c>
      <c r="G5099" s="197" t="s">
        <v>2173</v>
      </c>
      <c r="H5099" s="195">
        <v>1</v>
      </c>
      <c r="I5099" s="195">
        <v>4000</v>
      </c>
      <c r="J5099" s="191">
        <v>41608</v>
      </c>
      <c r="K5099" s="195" t="s">
        <v>33</v>
      </c>
      <c r="L5099" s="195" t="s">
        <v>74</v>
      </c>
    </row>
    <row r="5100" spans="1:12">
      <c r="A5100" s="186" t="str">
        <f>B5100&amp;"_"&amp;COUNTIF($B$2:B5100,B5100)</f>
        <v>4915_1</v>
      </c>
      <c r="B5100" s="195">
        <v>4915</v>
      </c>
      <c r="C5100" s="195">
        <v>59</v>
      </c>
      <c r="D5100" s="195">
        <v>3004350680</v>
      </c>
      <c r="E5100" s="195">
        <v>41227890</v>
      </c>
      <c r="F5100" s="189">
        <v>24</v>
      </c>
      <c r="G5100" s="197" t="s">
        <v>1873</v>
      </c>
      <c r="H5100" s="195">
        <v>4</v>
      </c>
      <c r="I5100" s="195">
        <v>7350</v>
      </c>
      <c r="J5100" s="191">
        <v>41610</v>
      </c>
      <c r="K5100" s="195" t="s">
        <v>2085</v>
      </c>
      <c r="L5100" s="195" t="s">
        <v>74</v>
      </c>
    </row>
    <row r="5101" spans="1:12">
      <c r="A5101" s="186" t="str">
        <f>B5101&amp;"_"&amp;COUNTIF($B$2:B5101,B5101)</f>
        <v>4916_1</v>
      </c>
      <c r="B5101" s="195">
        <v>4916</v>
      </c>
      <c r="C5101" s="195">
        <v>6</v>
      </c>
      <c r="D5101" s="195">
        <v>340119935</v>
      </c>
      <c r="F5101" s="189">
        <v>1</v>
      </c>
      <c r="G5101" s="197" t="s">
        <v>2058</v>
      </c>
      <c r="H5101" s="195">
        <v>1</v>
      </c>
      <c r="J5101" s="191">
        <v>41611</v>
      </c>
      <c r="K5101" s="195" t="s">
        <v>27</v>
      </c>
    </row>
    <row r="5102" spans="1:12">
      <c r="A5102" s="186" t="str">
        <f>B5102&amp;"_"&amp;COUNTIF($B$2:B5102,B5102)</f>
        <v>4917_1</v>
      </c>
      <c r="B5102" s="195">
        <v>4917</v>
      </c>
      <c r="F5102" s="189">
        <v>1</v>
      </c>
      <c r="G5102" s="197" t="s">
        <v>2058</v>
      </c>
    </row>
    <row r="5103" spans="1:12">
      <c r="A5103" s="186" t="str">
        <f>B5103&amp;"_"&amp;COUNTIF($B$2:B5103,B5103)</f>
        <v>4917_2</v>
      </c>
      <c r="B5103" s="195">
        <v>4917</v>
      </c>
      <c r="C5103" s="195">
        <v>6</v>
      </c>
      <c r="D5103" s="195">
        <v>340118653</v>
      </c>
      <c r="G5103" s="197" t="s">
        <v>2174</v>
      </c>
      <c r="H5103" s="195">
        <v>1</v>
      </c>
      <c r="J5103" s="191">
        <v>41611</v>
      </c>
      <c r="K5103" s="195" t="s">
        <v>27</v>
      </c>
    </row>
    <row r="5104" spans="1:12">
      <c r="A5104" s="186" t="str">
        <f>B5104&amp;"_"&amp;COUNTIF($B$2:B5104,B5104)</f>
        <v>4918_1</v>
      </c>
      <c r="B5104" s="195">
        <v>4918</v>
      </c>
      <c r="C5104" s="195">
        <v>6</v>
      </c>
      <c r="D5104" s="195">
        <v>340119937</v>
      </c>
      <c r="F5104" s="189">
        <v>1</v>
      </c>
      <c r="G5104" s="197" t="s">
        <v>2058</v>
      </c>
      <c r="H5104" s="195">
        <v>1</v>
      </c>
      <c r="J5104" s="191">
        <v>41611</v>
      </c>
      <c r="K5104" s="195" t="s">
        <v>27</v>
      </c>
    </row>
    <row r="5105" spans="1:13">
      <c r="A5105" s="186" t="str">
        <f>B5105&amp;"_"&amp;COUNTIF($B$2:B5105,B5105)</f>
        <v>4919_1</v>
      </c>
      <c r="B5105" s="195">
        <v>4919</v>
      </c>
      <c r="G5105" s="197" t="s">
        <v>2174</v>
      </c>
    </row>
    <row r="5106" spans="1:13">
      <c r="A5106" s="186" t="str">
        <f>B5106&amp;"_"&amp;COUNTIF($B$2:B5106,B5106)</f>
        <v>4919_2</v>
      </c>
      <c r="B5106" s="195">
        <v>4919</v>
      </c>
      <c r="C5106" s="195">
        <v>6</v>
      </c>
      <c r="D5106" s="195">
        <v>340116759</v>
      </c>
      <c r="F5106" s="189">
        <v>1</v>
      </c>
      <c r="G5106" s="197" t="s">
        <v>2175</v>
      </c>
      <c r="H5106" s="195">
        <v>1</v>
      </c>
      <c r="J5106" s="191">
        <v>41611</v>
      </c>
      <c r="K5106" s="195" t="s">
        <v>27</v>
      </c>
    </row>
    <row r="5107" spans="1:13">
      <c r="A5107" s="186" t="str">
        <f>B5107&amp;"_"&amp;COUNTIF($B$2:B5107,B5107)</f>
        <v>4920_1</v>
      </c>
      <c r="B5107" s="195">
        <v>4920</v>
      </c>
      <c r="E5107" s="195" t="s">
        <v>64</v>
      </c>
      <c r="F5107" s="189">
        <v>284</v>
      </c>
      <c r="G5107" s="197" t="s">
        <v>65</v>
      </c>
    </row>
    <row r="5108" spans="1:13">
      <c r="A5108" s="186" t="str">
        <f>B5108&amp;"_"&amp;COUNTIF($B$2:B5108,B5108)</f>
        <v>4920_2</v>
      </c>
      <c r="B5108" s="195">
        <v>4920</v>
      </c>
      <c r="C5108" s="195">
        <v>1</v>
      </c>
      <c r="D5108" s="195" t="s">
        <v>2176</v>
      </c>
      <c r="E5108" s="195" t="s">
        <v>67</v>
      </c>
      <c r="F5108" s="189">
        <v>48</v>
      </c>
      <c r="G5108" s="197" t="s">
        <v>68</v>
      </c>
      <c r="H5108" s="195">
        <v>7</v>
      </c>
      <c r="J5108" s="191">
        <v>41611</v>
      </c>
      <c r="K5108" s="195" t="s">
        <v>27</v>
      </c>
    </row>
    <row r="5109" spans="1:13">
      <c r="A5109" s="186" t="str">
        <f>B5109&amp;"_"&amp;COUNTIF($B$2:B5109,B5109)</f>
        <v>4921_1</v>
      </c>
      <c r="B5109" s="195">
        <v>4921</v>
      </c>
      <c r="C5109" s="195">
        <v>1</v>
      </c>
      <c r="D5109" s="195" t="s">
        <v>1969</v>
      </c>
      <c r="F5109" s="189">
        <v>2</v>
      </c>
      <c r="G5109" s="197" t="s">
        <v>59</v>
      </c>
      <c r="H5109" s="195">
        <v>2</v>
      </c>
      <c r="J5109" s="191">
        <v>41611</v>
      </c>
      <c r="K5109" s="195" t="s">
        <v>27</v>
      </c>
    </row>
    <row r="5110" spans="1:13">
      <c r="A5110" s="186" t="str">
        <f>B5110&amp;"_"&amp;COUNTIF($B$2:B5110,B5110)</f>
        <v>4922_1</v>
      </c>
      <c r="B5110" s="195">
        <v>4922</v>
      </c>
      <c r="E5110" s="187" t="s">
        <v>1312</v>
      </c>
      <c r="F5110" s="189">
        <v>20</v>
      </c>
      <c r="G5110" s="190" t="s">
        <v>941</v>
      </c>
    </row>
    <row r="5111" spans="1:13">
      <c r="A5111" s="186" t="str">
        <f>B5111&amp;"_"&amp;COUNTIF($B$2:B5111,B5111)</f>
        <v>4922_2</v>
      </c>
      <c r="B5111" s="195">
        <v>4922</v>
      </c>
      <c r="C5111" s="195">
        <v>49</v>
      </c>
      <c r="D5111" s="195" t="s">
        <v>2025</v>
      </c>
      <c r="E5111" s="187" t="s">
        <v>1314</v>
      </c>
      <c r="F5111" s="189">
        <v>20</v>
      </c>
      <c r="G5111" s="190" t="s">
        <v>942</v>
      </c>
      <c r="H5111" s="195">
        <v>10</v>
      </c>
      <c r="J5111" s="191">
        <v>41611</v>
      </c>
      <c r="K5111" s="195" t="s">
        <v>27</v>
      </c>
    </row>
    <row r="5112" spans="1:13">
      <c r="A5112" s="186" t="str">
        <f>B5112&amp;"_"&amp;COUNTIF($B$2:B5112,B5112)</f>
        <v>4923_1</v>
      </c>
      <c r="B5112" s="195">
        <v>4923</v>
      </c>
      <c r="C5112" s="195">
        <v>44</v>
      </c>
      <c r="D5112" s="195" t="s">
        <v>1153</v>
      </c>
      <c r="F5112" s="189">
        <v>2</v>
      </c>
      <c r="G5112" s="197" t="s">
        <v>1154</v>
      </c>
      <c r="H5112" s="195">
        <v>1</v>
      </c>
      <c r="I5112" s="195">
        <v>110</v>
      </c>
      <c r="J5112" s="191">
        <v>40517</v>
      </c>
      <c r="K5112" s="195" t="s">
        <v>33</v>
      </c>
      <c r="L5112" s="195" t="s">
        <v>74</v>
      </c>
      <c r="M5112" s="192" t="s">
        <v>2177</v>
      </c>
    </row>
    <row r="5113" spans="1:13">
      <c r="A5113" s="186" t="str">
        <f>B5113&amp;"_"&amp;COUNTIF($B$2:B5113,B5113)</f>
        <v>4924_1</v>
      </c>
      <c r="B5113" s="195">
        <v>4924</v>
      </c>
      <c r="F5113" s="189">
        <v>9</v>
      </c>
      <c r="G5113" s="197" t="s">
        <v>359</v>
      </c>
      <c r="I5113" s="200"/>
    </row>
    <row r="5114" spans="1:13">
      <c r="A5114" s="186" t="str">
        <f>B5114&amp;"_"&amp;COUNTIF($B$2:B5114,B5114)</f>
        <v>4924_2</v>
      </c>
      <c r="B5114" s="195">
        <v>4924</v>
      </c>
      <c r="C5114" s="195">
        <v>7</v>
      </c>
      <c r="F5114" s="189">
        <v>0</v>
      </c>
      <c r="G5114" s="197" t="s">
        <v>358</v>
      </c>
      <c r="H5114" s="195">
        <v>1</v>
      </c>
      <c r="I5114" s="200"/>
      <c r="J5114" s="191">
        <v>40517</v>
      </c>
      <c r="K5114" s="195" t="s">
        <v>33</v>
      </c>
      <c r="L5114" s="195" t="s">
        <v>74</v>
      </c>
    </row>
    <row r="5115" spans="1:13">
      <c r="A5115" s="186" t="str">
        <f>B5115&amp;"_"&amp;COUNTIF($B$2:B5115,B5115)</f>
        <v>4925_1</v>
      </c>
      <c r="B5115" s="195">
        <v>4925</v>
      </c>
      <c r="E5115" s="195" t="s">
        <v>1744</v>
      </c>
      <c r="F5115" s="189">
        <v>224</v>
      </c>
      <c r="G5115" s="197" t="s">
        <v>2178</v>
      </c>
    </row>
    <row r="5116" spans="1:13">
      <c r="A5116" s="186" t="str">
        <f>B5116&amp;"_"&amp;COUNTIF($B$2:B5116,B5116)</f>
        <v>4925_2</v>
      </c>
      <c r="B5116" s="195">
        <v>4925</v>
      </c>
      <c r="E5116" s="195" t="s">
        <v>1744</v>
      </c>
      <c r="F5116" s="189">
        <v>60</v>
      </c>
      <c r="G5116" s="197" t="s">
        <v>2179</v>
      </c>
    </row>
    <row r="5117" spans="1:13">
      <c r="A5117" s="186" t="str">
        <f>B5117&amp;"_"&amp;COUNTIF($B$2:B5117,B5117)</f>
        <v>4925_3</v>
      </c>
      <c r="B5117" s="195">
        <v>4925</v>
      </c>
      <c r="E5117" s="195" t="s">
        <v>1744</v>
      </c>
      <c r="F5117" s="189">
        <v>4</v>
      </c>
      <c r="G5117" s="197" t="s">
        <v>2180</v>
      </c>
    </row>
    <row r="5118" spans="1:13">
      <c r="A5118" s="186" t="str">
        <f>B5118&amp;"_"&amp;COUNTIF($B$2:B5118,B5118)</f>
        <v>4925_4</v>
      </c>
      <c r="B5118" s="195">
        <v>4925</v>
      </c>
      <c r="E5118" s="195" t="s">
        <v>1744</v>
      </c>
      <c r="F5118" s="189" t="s">
        <v>1744</v>
      </c>
      <c r="G5118" s="197" t="s">
        <v>2181</v>
      </c>
    </row>
    <row r="5119" spans="1:13">
      <c r="A5119" s="186" t="str">
        <f>B5119&amp;"_"&amp;COUNTIF($B$2:B5119,B5119)</f>
        <v>4925_5</v>
      </c>
      <c r="B5119" s="195">
        <v>4925</v>
      </c>
      <c r="E5119" s="195" t="s">
        <v>1744</v>
      </c>
      <c r="F5119" s="189" t="s">
        <v>1744</v>
      </c>
      <c r="G5119" s="197" t="s">
        <v>2182</v>
      </c>
    </row>
    <row r="5120" spans="1:13">
      <c r="A5120" s="186" t="str">
        <f>B5120&amp;"_"&amp;COUNTIF($B$2:B5120,B5120)</f>
        <v>4925_6</v>
      </c>
      <c r="B5120" s="195">
        <v>4925</v>
      </c>
      <c r="C5120" s="195">
        <v>3</v>
      </c>
      <c r="E5120" s="195" t="s">
        <v>1744</v>
      </c>
      <c r="F5120" s="189" t="s">
        <v>1744</v>
      </c>
      <c r="G5120" s="197" t="s">
        <v>2183</v>
      </c>
      <c r="H5120" s="195">
        <v>5</v>
      </c>
      <c r="I5120" s="195">
        <v>16000</v>
      </c>
      <c r="J5120" s="191">
        <v>40521</v>
      </c>
      <c r="K5120" s="195" t="s">
        <v>2085</v>
      </c>
    </row>
    <row r="5121" spans="1:12">
      <c r="A5121" s="186" t="str">
        <f>B5121&amp;"_"&amp;COUNTIF($B$2:B5121,B5121)</f>
        <v>4926_1</v>
      </c>
      <c r="B5121" s="195">
        <v>4926</v>
      </c>
      <c r="F5121" s="189">
        <v>30</v>
      </c>
      <c r="G5121" s="197" t="s">
        <v>2184</v>
      </c>
    </row>
    <row r="5122" spans="1:12">
      <c r="A5122" s="186" t="str">
        <f>B5122&amp;"_"&amp;COUNTIF($B$2:B5122,B5122)</f>
        <v>4926_2</v>
      </c>
      <c r="B5122" s="195">
        <v>4926</v>
      </c>
      <c r="C5122" s="195">
        <v>9</v>
      </c>
      <c r="D5122" s="195" t="s">
        <v>2185</v>
      </c>
      <c r="F5122" s="189">
        <v>1</v>
      </c>
      <c r="G5122" s="197" t="s">
        <v>2186</v>
      </c>
      <c r="H5122" s="195">
        <v>1</v>
      </c>
      <c r="I5122" s="195">
        <v>4700</v>
      </c>
      <c r="J5122" s="191">
        <v>40521</v>
      </c>
      <c r="K5122" s="195" t="s">
        <v>1711</v>
      </c>
      <c r="L5122" s="195" t="s">
        <v>2187</v>
      </c>
    </row>
    <row r="5123" spans="1:12">
      <c r="A5123" s="186" t="str">
        <f>B5123&amp;"_"&amp;COUNTIF($B$2:B5123,B5123)</f>
        <v>4927_1</v>
      </c>
      <c r="B5123" s="195">
        <v>4927</v>
      </c>
      <c r="F5123" s="189">
        <v>1</v>
      </c>
      <c r="G5123" s="197" t="s">
        <v>2188</v>
      </c>
      <c r="H5123" s="195">
        <v>1</v>
      </c>
      <c r="I5123" s="195">
        <v>300</v>
      </c>
      <c r="J5123" s="191">
        <v>40521</v>
      </c>
      <c r="K5123" s="195" t="s">
        <v>2189</v>
      </c>
    </row>
    <row r="5124" spans="1:12">
      <c r="A5124" s="186" t="str">
        <f>B5124&amp;"_"&amp;COUNTIF($B$2:B5124,B5124)</f>
        <v>4928_1</v>
      </c>
      <c r="B5124" s="195">
        <v>4928</v>
      </c>
      <c r="C5124" s="195">
        <v>26</v>
      </c>
      <c r="D5124" s="195">
        <v>18725</v>
      </c>
      <c r="F5124" s="189">
        <v>2</v>
      </c>
      <c r="G5124" s="197" t="s">
        <v>2041</v>
      </c>
      <c r="H5124" s="195">
        <v>2</v>
      </c>
      <c r="I5124" s="195">
        <v>17050</v>
      </c>
      <c r="J5124" s="191">
        <v>41619</v>
      </c>
      <c r="K5124" s="195" t="s">
        <v>33</v>
      </c>
      <c r="L5124" s="195" t="s">
        <v>74</v>
      </c>
    </row>
    <row r="5125" spans="1:12">
      <c r="A5125" s="186" t="str">
        <f>B5125&amp;"_"&amp;COUNTIF($B$2:B5125,B5125)</f>
        <v>4929_1</v>
      </c>
      <c r="B5125" s="195">
        <v>4929</v>
      </c>
      <c r="C5125" s="195">
        <v>3</v>
      </c>
      <c r="D5125" s="195" t="s">
        <v>2190</v>
      </c>
      <c r="E5125" s="195" t="s">
        <v>2191</v>
      </c>
      <c r="F5125" s="189">
        <v>300</v>
      </c>
      <c r="G5125" s="197" t="s">
        <v>72</v>
      </c>
      <c r="H5125" s="195">
        <v>1</v>
      </c>
      <c r="I5125" s="195">
        <v>2400</v>
      </c>
      <c r="J5125" s="191">
        <v>41619</v>
      </c>
      <c r="K5125" s="195" t="s">
        <v>33</v>
      </c>
      <c r="L5125" s="195" t="s">
        <v>74</v>
      </c>
    </row>
    <row r="5126" spans="1:12">
      <c r="A5126" s="186" t="str">
        <f>B5126&amp;"_"&amp;COUNTIF($B$2:B5126,B5126)</f>
        <v>4930_1</v>
      </c>
      <c r="B5126" s="195">
        <v>4930</v>
      </c>
      <c r="C5126" s="195">
        <v>3</v>
      </c>
      <c r="D5126" s="195" t="s">
        <v>2192</v>
      </c>
      <c r="E5126" s="195" t="s">
        <v>2191</v>
      </c>
      <c r="F5126" s="189">
        <v>300</v>
      </c>
      <c r="G5126" s="197" t="s">
        <v>72</v>
      </c>
      <c r="H5126" s="195">
        <v>1</v>
      </c>
      <c r="I5126" s="195">
        <v>2400</v>
      </c>
      <c r="J5126" s="191">
        <v>41619</v>
      </c>
      <c r="K5126" s="195" t="s">
        <v>33</v>
      </c>
      <c r="L5126" s="195" t="s">
        <v>74</v>
      </c>
    </row>
    <row r="5127" spans="1:12">
      <c r="A5127" s="186" t="str">
        <f>B5127&amp;"_"&amp;COUNTIF($B$2:B5127,B5127)</f>
        <v>4931_1</v>
      </c>
      <c r="B5127" s="195">
        <v>4931</v>
      </c>
      <c r="C5127" s="195">
        <v>49</v>
      </c>
      <c r="D5127" s="195" t="s">
        <v>2082</v>
      </c>
      <c r="E5127" s="195">
        <v>6</v>
      </c>
      <c r="F5127" s="189">
        <v>60</v>
      </c>
      <c r="G5127" s="197" t="s">
        <v>2081</v>
      </c>
      <c r="H5127" s="195">
        <v>1</v>
      </c>
      <c r="J5127" s="191">
        <v>41620</v>
      </c>
      <c r="K5127" s="195" t="s">
        <v>27</v>
      </c>
    </row>
    <row r="5128" spans="1:12">
      <c r="A5128" s="186" t="str">
        <f>B5128&amp;"_"&amp;COUNTIF($B$2:B5128,B5128)</f>
        <v>4932_1</v>
      </c>
      <c r="B5128" s="195">
        <v>4932</v>
      </c>
      <c r="C5128" s="195">
        <v>49</v>
      </c>
      <c r="D5128" s="195" t="s">
        <v>2082</v>
      </c>
      <c r="E5128" s="195">
        <v>6</v>
      </c>
      <c r="F5128" s="189">
        <v>60</v>
      </c>
      <c r="G5128" s="197" t="s">
        <v>2081</v>
      </c>
      <c r="H5128" s="195">
        <v>1</v>
      </c>
      <c r="J5128" s="191">
        <v>41620</v>
      </c>
      <c r="K5128" s="195" t="s">
        <v>27</v>
      </c>
    </row>
    <row r="5129" spans="1:12">
      <c r="A5129" s="186" t="str">
        <f>B5129&amp;"_"&amp;COUNTIF($B$2:B5129,B5129)</f>
        <v>4933_1</v>
      </c>
      <c r="B5129" s="195">
        <v>4933</v>
      </c>
      <c r="C5129" s="195">
        <v>1</v>
      </c>
      <c r="D5129" s="195" t="s">
        <v>1969</v>
      </c>
      <c r="F5129" s="189">
        <v>1</v>
      </c>
      <c r="G5129" s="197" t="s">
        <v>59</v>
      </c>
      <c r="H5129" s="195">
        <v>1</v>
      </c>
      <c r="J5129" s="191">
        <v>41621</v>
      </c>
      <c r="K5129" s="195" t="s">
        <v>27</v>
      </c>
    </row>
    <row r="5130" spans="1:12">
      <c r="A5130" s="186" t="str">
        <f>B5130&amp;"_"&amp;COUNTIF($B$2:B5130,B5130)</f>
        <v>4934_1</v>
      </c>
      <c r="B5130" s="195">
        <v>4934</v>
      </c>
      <c r="C5130" s="195">
        <v>1</v>
      </c>
      <c r="D5130" s="195" t="s">
        <v>1969</v>
      </c>
      <c r="F5130" s="189">
        <v>1</v>
      </c>
      <c r="G5130" s="197" t="s">
        <v>59</v>
      </c>
      <c r="H5130" s="195">
        <v>1</v>
      </c>
      <c r="J5130" s="191">
        <v>41621</v>
      </c>
      <c r="K5130" s="195" t="s">
        <v>27</v>
      </c>
    </row>
    <row r="5131" spans="1:12">
      <c r="A5131" s="186" t="str">
        <f>B5131&amp;"_"&amp;COUNTIF($B$2:B5131,B5131)</f>
        <v>4935_1</v>
      </c>
      <c r="B5131" s="195">
        <v>4935</v>
      </c>
      <c r="F5131" s="189">
        <v>2</v>
      </c>
      <c r="G5131" s="197" t="s">
        <v>2193</v>
      </c>
    </row>
    <row r="5132" spans="1:12">
      <c r="A5132" s="186" t="str">
        <f>B5132&amp;"_"&amp;COUNTIF($B$2:B5132,B5132)</f>
        <v>4935_2</v>
      </c>
      <c r="B5132" s="195">
        <v>4935</v>
      </c>
      <c r="C5132" s="195">
        <v>61</v>
      </c>
      <c r="D5132" s="195" t="s">
        <v>2194</v>
      </c>
      <c r="F5132" s="189">
        <v>2</v>
      </c>
      <c r="G5132" s="197" t="s">
        <v>2195</v>
      </c>
      <c r="H5132" s="195">
        <v>4</v>
      </c>
      <c r="J5132" s="191">
        <v>41624</v>
      </c>
      <c r="K5132" s="195" t="s">
        <v>27</v>
      </c>
    </row>
    <row r="5133" spans="1:12">
      <c r="A5133" s="186" t="str">
        <f>B5133&amp;"_"&amp;COUNTIF($B$2:B5133,B5133)</f>
        <v>4936_1</v>
      </c>
      <c r="B5133" s="195">
        <v>4936</v>
      </c>
      <c r="E5133" s="187" t="s">
        <v>1312</v>
      </c>
      <c r="F5133" s="189">
        <v>8</v>
      </c>
      <c r="G5133" s="190" t="s">
        <v>941</v>
      </c>
    </row>
    <row r="5134" spans="1:12">
      <c r="A5134" s="186" t="str">
        <f>B5134&amp;"_"&amp;COUNTIF($B$2:B5134,B5134)</f>
        <v>4936_2</v>
      </c>
      <c r="B5134" s="195">
        <v>4936</v>
      </c>
      <c r="C5134" s="195">
        <v>49</v>
      </c>
      <c r="D5134" s="195" t="s">
        <v>2025</v>
      </c>
      <c r="E5134" s="187" t="s">
        <v>1314</v>
      </c>
      <c r="F5134" s="189">
        <v>8</v>
      </c>
      <c r="G5134" s="190" t="s">
        <v>942</v>
      </c>
      <c r="H5134" s="195">
        <v>4</v>
      </c>
      <c r="J5134" s="191">
        <v>41625</v>
      </c>
      <c r="K5134" s="195" t="s">
        <v>27</v>
      </c>
    </row>
    <row r="5135" spans="1:12">
      <c r="A5135" s="186" t="str">
        <f>B5135&amp;"_"&amp;COUNTIF($B$2:B5135,B5135)</f>
        <v>4937_1</v>
      </c>
      <c r="B5135" s="195">
        <v>4937</v>
      </c>
      <c r="C5135" s="195">
        <v>1</v>
      </c>
      <c r="D5135" s="195">
        <v>540053096</v>
      </c>
      <c r="F5135" s="189">
        <v>100</v>
      </c>
      <c r="G5135" s="197" t="s">
        <v>1690</v>
      </c>
      <c r="H5135" s="195">
        <v>1</v>
      </c>
      <c r="J5135" s="191">
        <v>41625</v>
      </c>
      <c r="K5135" s="195" t="s">
        <v>27</v>
      </c>
    </row>
    <row r="5136" spans="1:12">
      <c r="A5136" s="186" t="str">
        <f>B5136&amp;"_"&amp;COUNTIF($B$2:B5136,B5136)</f>
        <v>4938_1</v>
      </c>
      <c r="B5136" s="195">
        <v>4938</v>
      </c>
      <c r="C5136" s="195">
        <v>1</v>
      </c>
      <c r="D5136" s="195" t="s">
        <v>2111</v>
      </c>
      <c r="E5136" s="195" t="s">
        <v>62</v>
      </c>
      <c r="F5136" s="189">
        <v>492</v>
      </c>
      <c r="G5136" s="197" t="s">
        <v>2011</v>
      </c>
      <c r="H5136" s="195">
        <v>3</v>
      </c>
      <c r="J5136" s="191">
        <v>41625</v>
      </c>
      <c r="K5136" s="195" t="s">
        <v>27</v>
      </c>
    </row>
    <row r="5137" spans="1:12">
      <c r="A5137" s="186" t="str">
        <f>B5137&amp;"_"&amp;COUNTIF($B$2:B5137,B5137)</f>
        <v>4939_1</v>
      </c>
      <c r="B5137" s="195">
        <v>4939</v>
      </c>
      <c r="C5137" s="195">
        <v>1</v>
      </c>
      <c r="D5137" s="195" t="s">
        <v>2196</v>
      </c>
      <c r="E5137" s="195" t="s">
        <v>1746</v>
      </c>
      <c r="F5137" s="189">
        <v>8</v>
      </c>
      <c r="G5137" s="197" t="s">
        <v>1747</v>
      </c>
      <c r="H5137" s="195">
        <v>1</v>
      </c>
      <c r="J5137" s="191">
        <v>41625</v>
      </c>
      <c r="K5137" s="195" t="s">
        <v>27</v>
      </c>
    </row>
    <row r="5138" spans="1:12">
      <c r="A5138" s="186" t="str">
        <f>B5138&amp;"_"&amp;COUNTIF($B$2:B5138,B5138)</f>
        <v>4940_1</v>
      </c>
      <c r="B5138" s="195">
        <v>4940</v>
      </c>
      <c r="C5138" s="195">
        <v>1</v>
      </c>
      <c r="D5138" s="195">
        <v>540054626</v>
      </c>
      <c r="F5138" s="189">
        <v>26</v>
      </c>
      <c r="G5138" s="197" t="s">
        <v>2118</v>
      </c>
      <c r="H5138" s="195">
        <v>1</v>
      </c>
      <c r="J5138" s="191">
        <v>41625</v>
      </c>
      <c r="K5138" s="195" t="s">
        <v>27</v>
      </c>
    </row>
    <row r="5139" spans="1:12">
      <c r="A5139" s="186" t="str">
        <f>B5139&amp;"_"&amp;COUNTIF($B$2:B5139,B5139)</f>
        <v>4941_1</v>
      </c>
      <c r="B5139" s="195">
        <v>4941</v>
      </c>
      <c r="E5139" s="187" t="s">
        <v>19</v>
      </c>
      <c r="F5139" s="189">
        <v>12</v>
      </c>
      <c r="G5139" s="190" t="s">
        <v>941</v>
      </c>
    </row>
    <row r="5140" spans="1:12">
      <c r="A5140" s="186" t="str">
        <f>B5140&amp;"_"&amp;COUNTIF($B$2:B5140,B5140)</f>
        <v>4941_2</v>
      </c>
      <c r="B5140" s="195">
        <v>4941</v>
      </c>
      <c r="C5140" s="195">
        <v>1</v>
      </c>
      <c r="D5140" s="195">
        <v>540048276</v>
      </c>
      <c r="E5140" s="187" t="s">
        <v>22</v>
      </c>
      <c r="F5140" s="189">
        <v>12</v>
      </c>
      <c r="G5140" s="190" t="s">
        <v>942</v>
      </c>
      <c r="H5140" s="195">
        <v>6</v>
      </c>
      <c r="J5140" s="191">
        <v>41625</v>
      </c>
      <c r="K5140" s="195" t="s">
        <v>27</v>
      </c>
    </row>
    <row r="5141" spans="1:12">
      <c r="A5141" s="186" t="str">
        <f>B5141&amp;"_"&amp;COUNTIF($B$2:B5141,B5141)</f>
        <v>4942_1</v>
      </c>
      <c r="B5141" s="195">
        <v>4942</v>
      </c>
      <c r="C5141" s="195">
        <v>5</v>
      </c>
      <c r="D5141" s="195" t="s">
        <v>2197</v>
      </c>
      <c r="E5141" s="195">
        <v>500032754</v>
      </c>
      <c r="F5141" s="189">
        <v>5</v>
      </c>
      <c r="G5141" s="197" t="s">
        <v>841</v>
      </c>
      <c r="H5141" s="195">
        <v>2</v>
      </c>
      <c r="I5141" s="200">
        <v>5250</v>
      </c>
      <c r="J5141" s="191" t="s">
        <v>2198</v>
      </c>
      <c r="K5141" s="195" t="s">
        <v>845</v>
      </c>
      <c r="L5141" s="195" t="s">
        <v>74</v>
      </c>
    </row>
    <row r="5142" spans="1:12">
      <c r="A5142" s="186" t="str">
        <f>B5142&amp;"_"&amp;COUNTIF($B$2:B5142,B5142)</f>
        <v>4943_1</v>
      </c>
      <c r="B5142" s="195">
        <v>4943</v>
      </c>
      <c r="C5142" s="195">
        <v>13</v>
      </c>
      <c r="F5142" s="189">
        <v>11</v>
      </c>
      <c r="G5142" s="197" t="s">
        <v>2199</v>
      </c>
      <c r="J5142" s="191">
        <v>41626</v>
      </c>
      <c r="K5142" s="195" t="s">
        <v>33</v>
      </c>
    </row>
    <row r="5143" spans="1:12">
      <c r="A5143" s="186" t="str">
        <f>B5143&amp;"_"&amp;COUNTIF($B$2:B5143,B5143)</f>
        <v>4944_1</v>
      </c>
      <c r="B5143" s="195">
        <v>4944</v>
      </c>
      <c r="E5143" s="187" t="s">
        <v>39</v>
      </c>
      <c r="F5143" s="189">
        <v>4</v>
      </c>
      <c r="G5143" s="190" t="s">
        <v>939</v>
      </c>
    </row>
    <row r="5144" spans="1:12">
      <c r="A5144" s="186" t="str">
        <f>B5144&amp;"_"&amp;COUNTIF($B$2:B5144,B5144)</f>
        <v>4944_2</v>
      </c>
      <c r="B5144" s="195">
        <v>4944</v>
      </c>
      <c r="C5144" s="195">
        <v>1</v>
      </c>
      <c r="D5144" s="195">
        <v>540050805</v>
      </c>
      <c r="E5144" s="187" t="s">
        <v>41</v>
      </c>
      <c r="F5144" s="189">
        <v>4</v>
      </c>
      <c r="G5144" s="190" t="s">
        <v>940</v>
      </c>
      <c r="H5144" s="195">
        <v>2</v>
      </c>
      <c r="J5144" s="191">
        <v>41626</v>
      </c>
      <c r="K5144" s="195" t="s">
        <v>27</v>
      </c>
    </row>
    <row r="5145" spans="1:12">
      <c r="A5145" s="186" t="str">
        <f>B5145&amp;"_"&amp;COUNTIF($B$2:B5145,B5145)</f>
        <v>4945_1</v>
      </c>
      <c r="B5145" s="195">
        <v>4945</v>
      </c>
      <c r="F5145" s="189">
        <v>5</v>
      </c>
      <c r="G5145" s="197" t="s">
        <v>359</v>
      </c>
      <c r="I5145" s="200"/>
    </row>
    <row r="5146" spans="1:12">
      <c r="A5146" s="186" t="str">
        <f>B5146&amp;"_"&amp;COUNTIF($B$2:B5146,B5146)</f>
        <v>4945_2</v>
      </c>
      <c r="B5146" s="195">
        <v>4945</v>
      </c>
      <c r="C5146" s="195">
        <v>7</v>
      </c>
      <c r="F5146" s="189">
        <v>2</v>
      </c>
      <c r="G5146" s="197" t="s">
        <v>358</v>
      </c>
      <c r="H5146" s="195">
        <v>1</v>
      </c>
      <c r="I5146" s="200"/>
      <c r="J5146" s="191">
        <v>41626</v>
      </c>
      <c r="K5146" s="195" t="s">
        <v>33</v>
      </c>
      <c r="L5146" s="195" t="s">
        <v>74</v>
      </c>
    </row>
    <row r="5147" spans="1:12">
      <c r="A5147" s="186" t="str">
        <f>B5147&amp;"_"&amp;COUNTIF($B$2:B5147,B5147)</f>
        <v>4946_1</v>
      </c>
      <c r="B5147" s="195">
        <v>4946</v>
      </c>
      <c r="C5147" s="195">
        <v>60</v>
      </c>
      <c r="E5147" s="195" t="s">
        <v>1744</v>
      </c>
      <c r="F5147" s="189">
        <v>1</v>
      </c>
      <c r="G5147" s="197" t="s">
        <v>1886</v>
      </c>
      <c r="H5147" s="195">
        <v>1</v>
      </c>
      <c r="I5147" s="195">
        <v>200</v>
      </c>
      <c r="J5147" s="191">
        <v>41626</v>
      </c>
      <c r="K5147" s="195" t="s">
        <v>1887</v>
      </c>
    </row>
    <row r="5148" spans="1:12">
      <c r="A5148" s="186" t="str">
        <f>B5148&amp;"_"&amp;COUNTIF($B$2:B5148,B5148)</f>
        <v>4947_1</v>
      </c>
      <c r="B5148" s="195">
        <v>4947</v>
      </c>
      <c r="F5148" s="189">
        <v>8</v>
      </c>
      <c r="G5148" s="197" t="s">
        <v>2200</v>
      </c>
      <c r="H5148" s="195">
        <v>4</v>
      </c>
      <c r="I5148" s="195">
        <v>16000</v>
      </c>
      <c r="J5148" s="191">
        <v>41626</v>
      </c>
      <c r="K5148" s="195" t="s">
        <v>27</v>
      </c>
    </row>
    <row r="5149" spans="1:12">
      <c r="A5149" s="186" t="str">
        <f>B5149&amp;"_"&amp;COUNTIF($B$2:B5149,B5149)</f>
        <v>4948_1</v>
      </c>
      <c r="B5149" s="195">
        <v>4948</v>
      </c>
      <c r="F5149" s="189">
        <v>30</v>
      </c>
      <c r="G5149" s="197" t="s">
        <v>2201</v>
      </c>
    </row>
    <row r="5150" spans="1:12">
      <c r="A5150" s="186" t="str">
        <f>B5150&amp;"_"&amp;COUNTIF($B$2:B5150,B5150)</f>
        <v>4948_2</v>
      </c>
      <c r="B5150" s="195">
        <v>4948</v>
      </c>
      <c r="F5150" s="189">
        <v>30</v>
      </c>
      <c r="G5150" s="197" t="s">
        <v>2202</v>
      </c>
    </row>
    <row r="5151" spans="1:12">
      <c r="A5151" s="186" t="str">
        <f>B5151&amp;"_"&amp;COUNTIF($B$2:B5151,B5151)</f>
        <v>4948_3</v>
      </c>
      <c r="B5151" s="195">
        <v>4948</v>
      </c>
      <c r="F5151" s="189">
        <v>50</v>
      </c>
      <c r="G5151" s="197" t="s">
        <v>2203</v>
      </c>
    </row>
    <row r="5152" spans="1:12">
      <c r="A5152" s="186" t="str">
        <f>B5152&amp;"_"&amp;COUNTIF($B$2:B5152,B5152)</f>
        <v>4948_4</v>
      </c>
      <c r="B5152" s="195">
        <v>4948</v>
      </c>
      <c r="F5152" s="189">
        <v>40</v>
      </c>
      <c r="G5152" s="197" t="s">
        <v>2204</v>
      </c>
    </row>
    <row r="5153" spans="1:11">
      <c r="A5153" s="186" t="str">
        <f>B5153&amp;"_"&amp;COUNTIF($B$2:B5153,B5153)</f>
        <v>4948_5</v>
      </c>
      <c r="B5153" s="195">
        <v>4948</v>
      </c>
      <c r="F5153" s="189">
        <v>5</v>
      </c>
      <c r="G5153" s="197" t="s">
        <v>2205</v>
      </c>
    </row>
    <row r="5154" spans="1:11">
      <c r="A5154" s="186" t="str">
        <f>B5154&amp;"_"&amp;COUNTIF($B$2:B5154,B5154)</f>
        <v>4948_6</v>
      </c>
      <c r="B5154" s="195">
        <v>4948</v>
      </c>
      <c r="F5154" s="189">
        <v>5</v>
      </c>
      <c r="G5154" s="197" t="s">
        <v>2206</v>
      </c>
    </row>
    <row r="5155" spans="1:11">
      <c r="A5155" s="186" t="str">
        <f>B5155&amp;"_"&amp;COUNTIF($B$2:B5155,B5155)</f>
        <v>4948_7</v>
      </c>
      <c r="B5155" s="195">
        <v>4948</v>
      </c>
      <c r="F5155" s="189">
        <v>5</v>
      </c>
      <c r="G5155" s="197" t="s">
        <v>2207</v>
      </c>
    </row>
    <row r="5156" spans="1:11">
      <c r="A5156" s="186" t="str">
        <f>B5156&amp;"_"&amp;COUNTIF($B$2:B5156,B5156)</f>
        <v>4948_8</v>
      </c>
      <c r="B5156" s="195">
        <v>4948</v>
      </c>
      <c r="C5156" s="195">
        <v>69</v>
      </c>
      <c r="F5156" s="189">
        <v>2</v>
      </c>
      <c r="G5156" s="197" t="s">
        <v>2208</v>
      </c>
      <c r="H5156" s="195">
        <v>2</v>
      </c>
      <c r="I5156" s="195">
        <v>1010</v>
      </c>
      <c r="J5156" s="191">
        <v>41627</v>
      </c>
      <c r="K5156" s="195" t="s">
        <v>27</v>
      </c>
    </row>
    <row r="5157" spans="1:11">
      <c r="A5157" s="186" t="str">
        <f>B5157&amp;"_"&amp;COUNTIF($B$2:B5157,B5157)</f>
        <v>4949_1</v>
      </c>
      <c r="B5157" s="195">
        <v>4949</v>
      </c>
      <c r="F5157" s="189">
        <v>2</v>
      </c>
      <c r="G5157" s="197" t="s">
        <v>2209</v>
      </c>
    </row>
    <row r="5158" spans="1:11">
      <c r="A5158" s="186" t="str">
        <f>B5158&amp;"_"&amp;COUNTIF($B$2:B5158,B5158)</f>
        <v>4949_2</v>
      </c>
      <c r="B5158" s="195">
        <v>4949</v>
      </c>
      <c r="F5158" s="189">
        <v>2</v>
      </c>
      <c r="G5158" s="197" t="s">
        <v>2210</v>
      </c>
    </row>
    <row r="5159" spans="1:11">
      <c r="A5159" s="186" t="str">
        <f>B5159&amp;"_"&amp;COUNTIF($B$2:B5159,B5159)</f>
        <v>4949_3</v>
      </c>
      <c r="B5159" s="195">
        <v>4949</v>
      </c>
      <c r="F5159" s="189">
        <v>2</v>
      </c>
      <c r="G5159" s="197" t="s">
        <v>2211</v>
      </c>
    </row>
    <row r="5160" spans="1:11">
      <c r="A5160" s="186" t="str">
        <f>B5160&amp;"_"&amp;COUNTIF($B$2:B5160,B5160)</f>
        <v>4949_4</v>
      </c>
      <c r="B5160" s="195">
        <v>4949</v>
      </c>
      <c r="F5160" s="189">
        <v>2</v>
      </c>
      <c r="G5160" s="197" t="s">
        <v>2212</v>
      </c>
    </row>
    <row r="5161" spans="1:11">
      <c r="A5161" s="186" t="str">
        <f>B5161&amp;"_"&amp;COUNTIF($B$2:B5161,B5161)</f>
        <v>4949_5</v>
      </c>
      <c r="B5161" s="195">
        <v>4949</v>
      </c>
      <c r="F5161" s="189">
        <v>2</v>
      </c>
      <c r="G5161" s="197" t="s">
        <v>2213</v>
      </c>
      <c r="I5161" s="195" t="s">
        <v>2214</v>
      </c>
    </row>
    <row r="5162" spans="1:11">
      <c r="A5162" s="186" t="str">
        <f>B5162&amp;"_"&amp;COUNTIF($B$2:B5162,B5162)</f>
        <v>4949_6</v>
      </c>
      <c r="B5162" s="195">
        <v>4949</v>
      </c>
      <c r="F5162" s="189">
        <v>1</v>
      </c>
      <c r="G5162" s="197" t="s">
        <v>2215</v>
      </c>
    </row>
    <row r="5163" spans="1:11">
      <c r="A5163" s="186" t="str">
        <f>B5163&amp;"_"&amp;COUNTIF($B$2:B5163,B5163)</f>
        <v>4949_7</v>
      </c>
      <c r="B5163" s="195">
        <v>4949</v>
      </c>
      <c r="F5163" s="189">
        <v>2</v>
      </c>
      <c r="G5163" s="197" t="s">
        <v>2216</v>
      </c>
    </row>
    <row r="5164" spans="1:11">
      <c r="A5164" s="186" t="str">
        <f>B5164&amp;"_"&amp;COUNTIF($B$2:B5164,B5164)</f>
        <v>4949_8</v>
      </c>
      <c r="B5164" s="195">
        <v>4949</v>
      </c>
      <c r="F5164" s="189">
        <v>1</v>
      </c>
      <c r="G5164" s="197" t="s">
        <v>2217</v>
      </c>
    </row>
    <row r="5165" spans="1:11">
      <c r="A5165" s="186" t="str">
        <f>B5165&amp;"_"&amp;COUNTIF($B$2:B5165,B5165)</f>
        <v>4949_9</v>
      </c>
      <c r="B5165" s="195">
        <v>4949</v>
      </c>
      <c r="F5165" s="189">
        <v>2</v>
      </c>
      <c r="G5165" s="197" t="s">
        <v>2218</v>
      </c>
    </row>
    <row r="5166" spans="1:11">
      <c r="A5166" s="186" t="str">
        <f>B5166&amp;"_"&amp;COUNTIF($B$2:B5166,B5166)</f>
        <v>4949_10</v>
      </c>
      <c r="B5166" s="195">
        <v>4949</v>
      </c>
      <c r="C5166" s="195">
        <v>69</v>
      </c>
      <c r="F5166" s="189">
        <v>1</v>
      </c>
      <c r="G5166" s="197" t="s">
        <v>2219</v>
      </c>
      <c r="H5166" s="195">
        <v>2</v>
      </c>
      <c r="I5166" s="195">
        <v>1010</v>
      </c>
      <c r="J5166" s="191">
        <v>41627</v>
      </c>
      <c r="K5166" s="195" t="s">
        <v>27</v>
      </c>
    </row>
    <row r="5167" spans="1:11">
      <c r="A5167" s="186" t="str">
        <f>B5167&amp;"_"&amp;COUNTIF($B$2:B5167,B5167)</f>
        <v>4950_1</v>
      </c>
      <c r="B5167" s="195">
        <v>4950</v>
      </c>
      <c r="E5167" s="187" t="s">
        <v>1312</v>
      </c>
      <c r="F5167" s="189">
        <v>8</v>
      </c>
      <c r="G5167" s="190" t="s">
        <v>941</v>
      </c>
    </row>
    <row r="5168" spans="1:11">
      <c r="A5168" s="186" t="str">
        <f>B5168&amp;"_"&amp;COUNTIF($B$2:B5168,B5168)</f>
        <v>4950_2</v>
      </c>
      <c r="B5168" s="195">
        <v>4950</v>
      </c>
      <c r="C5168" s="195">
        <v>49</v>
      </c>
      <c r="D5168" s="195" t="s">
        <v>2025</v>
      </c>
      <c r="E5168" s="187" t="s">
        <v>1314</v>
      </c>
      <c r="F5168" s="189">
        <v>8</v>
      </c>
      <c r="G5168" s="190" t="s">
        <v>942</v>
      </c>
      <c r="H5168" s="195">
        <v>4</v>
      </c>
      <c r="J5168" s="191">
        <v>41628</v>
      </c>
      <c r="K5168" s="195" t="s">
        <v>27</v>
      </c>
    </row>
    <row r="5169" spans="1:12">
      <c r="A5169" s="186" t="str">
        <f>B5169&amp;"_"&amp;COUNTIF($B$2:B5169,B5169)</f>
        <v>4951_1</v>
      </c>
      <c r="B5169" s="195">
        <v>4951</v>
      </c>
      <c r="C5169" s="195">
        <v>2</v>
      </c>
      <c r="D5169" s="195">
        <v>340119306</v>
      </c>
      <c r="F5169" s="189">
        <v>3</v>
      </c>
      <c r="G5169" s="197" t="s">
        <v>1883</v>
      </c>
      <c r="H5169" s="195">
        <v>4</v>
      </c>
      <c r="J5169" s="191">
        <v>41631</v>
      </c>
      <c r="K5169" s="195" t="s">
        <v>27</v>
      </c>
    </row>
    <row r="5170" spans="1:12">
      <c r="A5170" s="186" t="str">
        <f>B5170&amp;"_"&amp;COUNTIF($B$2:B5170,B5170)</f>
        <v>4952_1</v>
      </c>
      <c r="B5170" s="195">
        <v>4952</v>
      </c>
      <c r="F5170" s="189">
        <v>4</v>
      </c>
      <c r="G5170" s="197" t="s">
        <v>2220</v>
      </c>
    </row>
    <row r="5171" spans="1:12">
      <c r="A5171" s="186" t="str">
        <f>B5171&amp;"_"&amp;COUNTIF($B$2:B5171,B5171)</f>
        <v>4952_2</v>
      </c>
      <c r="B5171" s="195">
        <v>4952</v>
      </c>
      <c r="F5171" s="189">
        <v>1</v>
      </c>
      <c r="G5171" s="197" t="s">
        <v>2221</v>
      </c>
    </row>
    <row r="5172" spans="1:12">
      <c r="A5172" s="186" t="str">
        <f>B5172&amp;"_"&amp;COUNTIF($B$2:B5172,B5172)</f>
        <v>4952_3</v>
      </c>
      <c r="B5172" s="195">
        <v>4952</v>
      </c>
      <c r="F5172" s="189">
        <v>1</v>
      </c>
      <c r="G5172" s="197" t="s">
        <v>2222</v>
      </c>
    </row>
    <row r="5173" spans="1:12">
      <c r="A5173" s="186" t="str">
        <f>B5173&amp;"_"&amp;COUNTIF($B$2:B5173,B5173)</f>
        <v>4952_4</v>
      </c>
      <c r="B5173" s="195">
        <v>4952</v>
      </c>
      <c r="F5173" s="189">
        <v>1</v>
      </c>
      <c r="G5173" s="197" t="s">
        <v>2223</v>
      </c>
    </row>
    <row r="5174" spans="1:12">
      <c r="A5174" s="186" t="str">
        <f>B5174&amp;"_"&amp;COUNTIF($B$2:B5174,B5174)</f>
        <v>4952_5</v>
      </c>
      <c r="B5174" s="195">
        <v>4952</v>
      </c>
      <c r="F5174" s="189">
        <v>2</v>
      </c>
      <c r="G5174" s="197" t="s">
        <v>2224</v>
      </c>
    </row>
    <row r="5175" spans="1:12">
      <c r="A5175" s="186" t="str">
        <f>B5175&amp;"_"&amp;COUNTIF($B$2:B5175,B5175)</f>
        <v>4952_6</v>
      </c>
      <c r="B5175" s="195">
        <v>4952</v>
      </c>
      <c r="C5175" s="195">
        <v>3</v>
      </c>
      <c r="F5175" s="189">
        <v>1</v>
      </c>
      <c r="G5175" s="197" t="s">
        <v>2225</v>
      </c>
      <c r="H5175" s="195">
        <v>10</v>
      </c>
      <c r="I5175" s="195">
        <v>30000</v>
      </c>
      <c r="J5175" s="191">
        <v>41632</v>
      </c>
      <c r="K5175" s="195" t="s">
        <v>2226</v>
      </c>
    </row>
    <row r="5176" spans="1:12">
      <c r="A5176" s="186" t="str">
        <f>B5176&amp;"_"&amp;COUNTIF($B$2:B5176,B5176)</f>
        <v>4953_1</v>
      </c>
      <c r="B5176" s="195">
        <v>4953</v>
      </c>
      <c r="F5176" s="189">
        <v>6</v>
      </c>
      <c r="G5176" s="197" t="s">
        <v>359</v>
      </c>
      <c r="I5176" s="200"/>
    </row>
    <row r="5177" spans="1:12">
      <c r="A5177" s="186" t="str">
        <f>B5177&amp;"_"&amp;COUNTIF($B$2:B5177,B5177)</f>
        <v>4953_2</v>
      </c>
      <c r="B5177" s="195">
        <v>4953</v>
      </c>
      <c r="C5177" s="195">
        <v>7</v>
      </c>
      <c r="F5177" s="189">
        <v>2</v>
      </c>
      <c r="G5177" s="197" t="s">
        <v>358</v>
      </c>
      <c r="H5177" s="195">
        <v>1</v>
      </c>
      <c r="I5177" s="200"/>
      <c r="J5177" s="191">
        <v>41638</v>
      </c>
      <c r="K5177" s="195" t="s">
        <v>33</v>
      </c>
      <c r="L5177" s="195" t="s">
        <v>74</v>
      </c>
    </row>
    <row r="5178" spans="1:12">
      <c r="A5178" s="186" t="str">
        <f>B5178&amp;"_"&amp;COUNTIF($B$2:B5178,B5178)</f>
        <v>4954_1</v>
      </c>
      <c r="B5178" s="195">
        <v>4954</v>
      </c>
      <c r="F5178" s="189">
        <v>21</v>
      </c>
      <c r="G5178" s="197" t="s">
        <v>866</v>
      </c>
    </row>
    <row r="5179" spans="1:12">
      <c r="A5179" s="186" t="str">
        <f>B5179&amp;"_"&amp;COUNTIF($B$2:B5179,B5179)</f>
        <v>4954_2</v>
      </c>
      <c r="B5179" s="195">
        <v>4954</v>
      </c>
      <c r="C5179" s="195">
        <v>26</v>
      </c>
      <c r="D5179" s="195" t="s">
        <v>863</v>
      </c>
      <c r="F5179" s="189">
        <v>16</v>
      </c>
      <c r="G5179" s="197" t="s">
        <v>867</v>
      </c>
      <c r="J5179" s="191">
        <v>41639</v>
      </c>
      <c r="K5179" s="195" t="s">
        <v>27</v>
      </c>
    </row>
    <row r="5180" spans="1:12">
      <c r="A5180" s="186" t="str">
        <f>B5180&amp;"_"&amp;COUNTIF($B$2:B5180,B5180)</f>
        <v>4955_1</v>
      </c>
      <c r="B5180" s="195">
        <v>4955</v>
      </c>
      <c r="F5180" s="189">
        <v>1</v>
      </c>
      <c r="G5180" s="197" t="s">
        <v>2227</v>
      </c>
    </row>
    <row r="5181" spans="1:12">
      <c r="A5181" s="186" t="str">
        <f>B5181&amp;"_"&amp;COUNTIF($B$2:B5181,B5181)</f>
        <v>4955_2</v>
      </c>
      <c r="B5181" s="195">
        <v>4955</v>
      </c>
      <c r="F5181" s="189">
        <v>1</v>
      </c>
      <c r="G5181" s="197" t="s">
        <v>2228</v>
      </c>
    </row>
    <row r="5182" spans="1:12">
      <c r="A5182" s="186" t="str">
        <f>B5182&amp;"_"&amp;COUNTIF($B$2:B5182,B5182)</f>
        <v>4955_3</v>
      </c>
      <c r="B5182" s="195">
        <v>4955</v>
      </c>
      <c r="F5182" s="189">
        <v>1</v>
      </c>
      <c r="G5182" s="197" t="s">
        <v>2229</v>
      </c>
    </row>
    <row r="5183" spans="1:12">
      <c r="A5183" s="186" t="str">
        <f>B5183&amp;"_"&amp;COUNTIF($B$2:B5183,B5183)</f>
        <v>4955_4</v>
      </c>
      <c r="B5183" s="195">
        <v>4955</v>
      </c>
      <c r="C5183" s="195">
        <v>26</v>
      </c>
      <c r="D5183" s="195">
        <v>18720</v>
      </c>
      <c r="F5183" s="189">
        <v>1</v>
      </c>
      <c r="G5183" s="197" t="s">
        <v>2230</v>
      </c>
      <c r="J5183" s="191">
        <v>41639</v>
      </c>
      <c r="K5183" s="195" t="s">
        <v>27</v>
      </c>
    </row>
    <row r="5184" spans="1:12">
      <c r="A5184" s="186" t="str">
        <f>B5184&amp;"_"&amp;COUNTIF($B$2:B5184,B5184)</f>
        <v>4956_1</v>
      </c>
      <c r="B5184" s="195">
        <v>4956</v>
      </c>
      <c r="C5184" s="195">
        <v>55</v>
      </c>
      <c r="D5184" s="195" t="s">
        <v>1970</v>
      </c>
      <c r="F5184" s="189">
        <v>144</v>
      </c>
      <c r="G5184" s="197" t="s">
        <v>1971</v>
      </c>
      <c r="H5184" s="195">
        <v>2</v>
      </c>
      <c r="I5184" s="195">
        <v>8000</v>
      </c>
      <c r="J5184" s="191">
        <v>41645</v>
      </c>
      <c r="K5184" s="195" t="s">
        <v>33</v>
      </c>
      <c r="L5184" s="195" t="s">
        <v>74</v>
      </c>
    </row>
    <row r="5185" spans="1:12">
      <c r="A5185" s="186" t="str">
        <f>B5185&amp;"_"&amp;COUNTIF($B$2:B5185,B5185)</f>
        <v>4957_1</v>
      </c>
      <c r="B5185" s="195">
        <v>4957</v>
      </c>
      <c r="F5185" s="189">
        <v>40</v>
      </c>
      <c r="G5185" s="197" t="s">
        <v>1915</v>
      </c>
    </row>
    <row r="5186" spans="1:12">
      <c r="A5186" s="186" t="str">
        <f>B5186&amp;"_"&amp;COUNTIF($B$2:B5186,B5186)</f>
        <v>4957_2</v>
      </c>
      <c r="B5186" s="195">
        <v>4957</v>
      </c>
      <c r="F5186" s="189">
        <v>100</v>
      </c>
      <c r="G5186" s="197" t="s">
        <v>1916</v>
      </c>
    </row>
    <row r="5187" spans="1:12">
      <c r="A5187" s="186" t="str">
        <f>B5187&amp;"_"&amp;COUNTIF($B$2:B5187,B5187)</f>
        <v>4957_3</v>
      </c>
      <c r="B5187" s="195">
        <v>4957</v>
      </c>
      <c r="F5187" s="189">
        <v>4</v>
      </c>
      <c r="G5187" s="197" t="s">
        <v>1917</v>
      </c>
    </row>
    <row r="5188" spans="1:12">
      <c r="A5188" s="186" t="str">
        <f>B5188&amp;"_"&amp;COUNTIF($B$2:B5188,B5188)</f>
        <v>4957_4</v>
      </c>
      <c r="B5188" s="195">
        <v>4957</v>
      </c>
      <c r="C5188" s="195">
        <v>62</v>
      </c>
      <c r="D5188" s="195" t="s">
        <v>2231</v>
      </c>
      <c r="F5188" s="189">
        <v>1000</v>
      </c>
      <c r="G5188" s="197" t="s">
        <v>1919</v>
      </c>
      <c r="H5188" s="195">
        <v>4</v>
      </c>
      <c r="J5188" s="191">
        <v>41646</v>
      </c>
      <c r="K5188" s="195" t="s">
        <v>27</v>
      </c>
    </row>
    <row r="5189" spans="1:12">
      <c r="A5189" s="186" t="str">
        <f>B5189&amp;"_"&amp;COUNTIF($B$2:B5189,B5189)</f>
        <v>4958_1</v>
      </c>
      <c r="B5189" s="195">
        <v>4958</v>
      </c>
      <c r="C5189" s="195">
        <v>1</v>
      </c>
      <c r="D5189" s="195" t="s">
        <v>1969</v>
      </c>
      <c r="F5189" s="189">
        <v>2</v>
      </c>
      <c r="G5189" s="197" t="s">
        <v>59</v>
      </c>
      <c r="J5189" s="191">
        <v>41647</v>
      </c>
      <c r="K5189" s="195" t="s">
        <v>27</v>
      </c>
    </row>
    <row r="5190" spans="1:12">
      <c r="A5190" s="186" t="str">
        <f>B5190&amp;"_"&amp;COUNTIF($B$2:B5190,B5190)</f>
        <v>4959_1</v>
      </c>
      <c r="B5190" s="195">
        <v>4959</v>
      </c>
      <c r="E5190" s="195">
        <v>112145</v>
      </c>
      <c r="F5190" s="189">
        <v>10</v>
      </c>
      <c r="G5190" s="197" t="s">
        <v>888</v>
      </c>
    </row>
    <row r="5191" spans="1:12">
      <c r="A5191" s="186" t="str">
        <f>B5191&amp;"_"&amp;COUNTIF($B$2:B5191,B5191)</f>
        <v>4959_2</v>
      </c>
      <c r="B5191" s="195">
        <v>4959</v>
      </c>
      <c r="E5191" s="195">
        <v>112146</v>
      </c>
      <c r="F5191" s="189">
        <v>10</v>
      </c>
      <c r="G5191" s="197" t="s">
        <v>886</v>
      </c>
      <c r="I5191" s="200"/>
      <c r="L5191" s="195" t="s">
        <v>74</v>
      </c>
    </row>
    <row r="5192" spans="1:12">
      <c r="A5192" s="186" t="str">
        <f>B5192&amp;"_"&amp;COUNTIF($B$2:B5192,B5192)</f>
        <v>4959_3</v>
      </c>
      <c r="B5192" s="195">
        <v>4959</v>
      </c>
      <c r="E5192" s="195">
        <v>32999</v>
      </c>
      <c r="F5192" s="189">
        <v>10</v>
      </c>
      <c r="G5192" s="197" t="s">
        <v>579</v>
      </c>
    </row>
    <row r="5193" spans="1:12">
      <c r="A5193" s="186" t="str">
        <f>B5193&amp;"_"&amp;COUNTIF($B$2:B5193,B5193)</f>
        <v>4959_4</v>
      </c>
      <c r="B5193" s="195">
        <v>4959</v>
      </c>
      <c r="C5193" s="195">
        <v>4</v>
      </c>
      <c r="D5193" s="195">
        <v>4500240399</v>
      </c>
      <c r="E5193" s="195">
        <v>33990</v>
      </c>
      <c r="F5193" s="189">
        <v>10</v>
      </c>
      <c r="G5193" s="197" t="s">
        <v>580</v>
      </c>
      <c r="H5193" s="195">
        <v>10</v>
      </c>
      <c r="I5193" s="195">
        <v>32500</v>
      </c>
      <c r="J5193" s="191">
        <v>41648</v>
      </c>
      <c r="K5193" s="195" t="s">
        <v>1607</v>
      </c>
      <c r="L5193" s="195" t="s">
        <v>74</v>
      </c>
    </row>
    <row r="5194" spans="1:12">
      <c r="A5194" s="186" t="str">
        <f>B5194&amp;"_"&amp;COUNTIF($B$2:B5194,B5194)</f>
        <v>4960_1</v>
      </c>
      <c r="B5194" s="195">
        <v>4960</v>
      </c>
      <c r="C5194" s="195">
        <v>1</v>
      </c>
      <c r="D5194" s="195" t="s">
        <v>2196</v>
      </c>
      <c r="E5194" s="195" t="s">
        <v>1746</v>
      </c>
      <c r="F5194" s="189">
        <v>12</v>
      </c>
      <c r="G5194" s="197" t="s">
        <v>1747</v>
      </c>
      <c r="H5194" s="195">
        <v>1</v>
      </c>
      <c r="J5194" s="191">
        <v>41648</v>
      </c>
      <c r="K5194" s="195" t="s">
        <v>27</v>
      </c>
    </row>
    <row r="5195" spans="1:12">
      <c r="A5195" s="186" t="str">
        <f>B5195&amp;"_"&amp;COUNTIF($B$2:B5195,B5195)</f>
        <v>4961_1</v>
      </c>
      <c r="B5195" s="195">
        <v>4961</v>
      </c>
      <c r="F5195" s="189">
        <v>1</v>
      </c>
      <c r="G5195" s="197" t="s">
        <v>824</v>
      </c>
    </row>
    <row r="5196" spans="1:12">
      <c r="A5196" s="186" t="str">
        <f>B5196&amp;"_"&amp;COUNTIF($B$2:B5196,B5196)</f>
        <v>4961_2</v>
      </c>
      <c r="B5196" s="195">
        <v>4961</v>
      </c>
      <c r="F5196" s="189">
        <v>1</v>
      </c>
      <c r="G5196" s="197" t="s">
        <v>825</v>
      </c>
    </row>
    <row r="5197" spans="1:12">
      <c r="A5197" s="186" t="str">
        <f>B5197&amp;"_"&amp;COUNTIF($B$2:B5197,B5197)</f>
        <v>4961_3</v>
      </c>
      <c r="B5197" s="195">
        <v>4961</v>
      </c>
      <c r="F5197" s="189">
        <v>1</v>
      </c>
      <c r="G5197" s="197" t="s">
        <v>826</v>
      </c>
    </row>
    <row r="5198" spans="1:12">
      <c r="A5198" s="186" t="str">
        <f>B5198&amp;"_"&amp;COUNTIF($B$2:B5198,B5198)</f>
        <v>4961_4</v>
      </c>
      <c r="B5198" s="195">
        <v>4961</v>
      </c>
      <c r="F5198" s="189">
        <v>4</v>
      </c>
      <c r="G5198" s="197" t="s">
        <v>827</v>
      </c>
    </row>
    <row r="5199" spans="1:12">
      <c r="A5199" s="186" t="str">
        <f>B5199&amp;"_"&amp;COUNTIF($B$2:B5199,B5199)</f>
        <v>4961_5</v>
      </c>
      <c r="B5199" s="195">
        <v>4961</v>
      </c>
      <c r="C5199" s="195">
        <v>18</v>
      </c>
      <c r="D5199" s="195" t="s">
        <v>2232</v>
      </c>
      <c r="F5199" s="189">
        <v>1</v>
      </c>
      <c r="G5199" s="197" t="s">
        <v>828</v>
      </c>
      <c r="J5199" s="191">
        <v>41649</v>
      </c>
      <c r="K5199" s="195" t="s">
        <v>27</v>
      </c>
    </row>
    <row r="5200" spans="1:12">
      <c r="A5200" s="186" t="str">
        <f>B5200&amp;"_"&amp;COUNTIF($B$2:B5200,B5200)</f>
        <v>4962_1</v>
      </c>
      <c r="B5200" s="195">
        <v>4962</v>
      </c>
      <c r="F5200" s="189">
        <v>20</v>
      </c>
      <c r="G5200" s="197" t="s">
        <v>854</v>
      </c>
    </row>
    <row r="5201" spans="1:12">
      <c r="A5201" s="186" t="str">
        <f>B5201&amp;"_"&amp;COUNTIF($B$2:B5201,B5201)</f>
        <v>4962_2</v>
      </c>
      <c r="B5201" s="195">
        <v>4962</v>
      </c>
      <c r="F5201" s="189">
        <v>26</v>
      </c>
      <c r="G5201" s="197" t="s">
        <v>855</v>
      </c>
    </row>
    <row r="5202" spans="1:12">
      <c r="A5202" s="186" t="str">
        <f>B5202&amp;"_"&amp;COUNTIF($B$2:B5202,B5202)</f>
        <v>4962_3</v>
      </c>
      <c r="B5202" s="195">
        <v>4962</v>
      </c>
      <c r="F5202" s="189">
        <v>7</v>
      </c>
      <c r="G5202" s="197" t="s">
        <v>995</v>
      </c>
    </row>
    <row r="5203" spans="1:12">
      <c r="A5203" s="186" t="str">
        <f>B5203&amp;"_"&amp;COUNTIF($B$2:B5203,B5203)</f>
        <v>4962_4</v>
      </c>
      <c r="B5203" s="195">
        <v>4962</v>
      </c>
      <c r="F5203" s="189">
        <v>200</v>
      </c>
      <c r="G5203" s="197" t="s">
        <v>856</v>
      </c>
    </row>
    <row r="5204" spans="1:12">
      <c r="A5204" s="186" t="str">
        <f>B5204&amp;"_"&amp;COUNTIF($B$2:B5204,B5204)</f>
        <v>4962_5</v>
      </c>
      <c r="B5204" s="195">
        <v>4962</v>
      </c>
      <c r="F5204" s="189">
        <v>216</v>
      </c>
      <c r="G5204" s="197" t="s">
        <v>829</v>
      </c>
    </row>
    <row r="5205" spans="1:12">
      <c r="A5205" s="186" t="str">
        <f>B5205&amp;"_"&amp;COUNTIF($B$2:B5205,B5205)</f>
        <v>4962_6</v>
      </c>
      <c r="B5205" s="195">
        <v>4962</v>
      </c>
      <c r="F5205" s="189">
        <v>22</v>
      </c>
      <c r="G5205" s="197" t="s">
        <v>830</v>
      </c>
    </row>
    <row r="5206" spans="1:12">
      <c r="A5206" s="186" t="str">
        <f>B5206&amp;"_"&amp;COUNTIF($B$2:B5206,B5206)</f>
        <v>4962_7</v>
      </c>
      <c r="B5206" s="195">
        <v>4962</v>
      </c>
      <c r="F5206" s="189">
        <v>60</v>
      </c>
      <c r="G5206" s="197" t="s">
        <v>831</v>
      </c>
    </row>
    <row r="5207" spans="1:12">
      <c r="A5207" s="186" t="str">
        <f>B5207&amp;"_"&amp;COUNTIF($B$2:B5207,B5207)</f>
        <v>4962_8</v>
      </c>
      <c r="B5207" s="195">
        <v>4962</v>
      </c>
      <c r="F5207" s="189">
        <v>145</v>
      </c>
      <c r="G5207" s="197" t="s">
        <v>832</v>
      </c>
    </row>
    <row r="5208" spans="1:12">
      <c r="A5208" s="186" t="str">
        <f>B5208&amp;"_"&amp;COUNTIF($B$2:B5208,B5208)</f>
        <v>4962_9</v>
      </c>
      <c r="B5208" s="195">
        <v>4962</v>
      </c>
      <c r="F5208" s="189">
        <v>50</v>
      </c>
      <c r="G5208" s="197" t="s">
        <v>833</v>
      </c>
    </row>
    <row r="5209" spans="1:12">
      <c r="A5209" s="186" t="str">
        <f>B5209&amp;"_"&amp;COUNTIF($B$2:B5209,B5209)</f>
        <v>4962_10</v>
      </c>
      <c r="B5209" s="195">
        <v>4962</v>
      </c>
      <c r="F5209" s="189">
        <v>10</v>
      </c>
      <c r="G5209" s="197" t="s">
        <v>834</v>
      </c>
    </row>
    <row r="5210" spans="1:12">
      <c r="A5210" s="186" t="str">
        <f>B5210&amp;"_"&amp;COUNTIF($B$2:B5210,B5210)</f>
        <v>4962_11</v>
      </c>
      <c r="B5210" s="195">
        <v>4962</v>
      </c>
      <c r="F5210" s="189">
        <v>80</v>
      </c>
      <c r="G5210" s="197" t="s">
        <v>835</v>
      </c>
    </row>
    <row r="5211" spans="1:12">
      <c r="A5211" s="186" t="str">
        <f>B5211&amp;"_"&amp;COUNTIF($B$2:B5211,B5211)</f>
        <v>4962_12</v>
      </c>
      <c r="B5211" s="195">
        <v>4962</v>
      </c>
      <c r="C5211" s="195">
        <v>18</v>
      </c>
      <c r="D5211" s="195" t="s">
        <v>2232</v>
      </c>
      <c r="F5211" s="189">
        <v>10</v>
      </c>
      <c r="G5211" s="197" t="s">
        <v>837</v>
      </c>
      <c r="J5211" s="191">
        <v>41649</v>
      </c>
      <c r="K5211" s="195" t="s">
        <v>27</v>
      </c>
    </row>
    <row r="5212" spans="1:12">
      <c r="A5212" s="186" t="str">
        <f>B5212&amp;"_"&amp;COUNTIF($B$2:B5212,B5212)</f>
        <v>4963_1</v>
      </c>
      <c r="B5212" s="195">
        <v>4963</v>
      </c>
      <c r="F5212" s="189">
        <v>500</v>
      </c>
      <c r="G5212" s="197" t="s">
        <v>2233</v>
      </c>
    </row>
    <row r="5213" spans="1:12">
      <c r="A5213" s="186" t="str">
        <f>B5213&amp;"_"&amp;COUNTIF($B$2:B5213,B5213)</f>
        <v>4963_2</v>
      </c>
      <c r="B5213" s="195">
        <v>4963</v>
      </c>
      <c r="C5213" s="195">
        <v>72</v>
      </c>
      <c r="D5213" s="195">
        <v>819215</v>
      </c>
      <c r="F5213" s="189">
        <v>1</v>
      </c>
      <c r="G5213" s="197" t="s">
        <v>2234</v>
      </c>
      <c r="H5213" s="195">
        <v>5</v>
      </c>
      <c r="I5213" s="195">
        <v>15600</v>
      </c>
      <c r="J5213" s="191">
        <v>41652</v>
      </c>
      <c r="K5213" s="195" t="s">
        <v>27</v>
      </c>
      <c r="L5213" s="195" t="s">
        <v>2187</v>
      </c>
    </row>
    <row r="5214" spans="1:12">
      <c r="A5214" s="186" t="str">
        <f>B5214&amp;"_"&amp;COUNTIF($B$2:B5214,B5214)</f>
        <v>4964_1</v>
      </c>
      <c r="B5214" s="195">
        <v>4964</v>
      </c>
      <c r="F5214" s="189">
        <v>1</v>
      </c>
      <c r="G5214" s="197" t="s">
        <v>2235</v>
      </c>
    </row>
    <row r="5215" spans="1:12">
      <c r="A5215" s="186" t="str">
        <f>B5215&amp;"_"&amp;COUNTIF($B$2:B5215,B5215)</f>
        <v>4964_2</v>
      </c>
      <c r="B5215" s="195">
        <v>4964</v>
      </c>
      <c r="F5215" s="189">
        <v>1</v>
      </c>
      <c r="G5215" s="197" t="s">
        <v>2236</v>
      </c>
    </row>
    <row r="5216" spans="1:12">
      <c r="A5216" s="186" t="str">
        <f>B5216&amp;"_"&amp;COUNTIF($B$2:B5216,B5216)</f>
        <v>4964_3</v>
      </c>
      <c r="B5216" s="195">
        <v>4964</v>
      </c>
      <c r="C5216" s="195">
        <v>72</v>
      </c>
      <c r="D5216" s="195">
        <v>819653</v>
      </c>
      <c r="F5216" s="189">
        <v>2</v>
      </c>
      <c r="G5216" s="197" t="s">
        <v>2237</v>
      </c>
      <c r="J5216" s="191">
        <v>41652</v>
      </c>
      <c r="K5216" s="195" t="s">
        <v>27</v>
      </c>
      <c r="L5216" s="195" t="s">
        <v>2187</v>
      </c>
    </row>
    <row r="5217" spans="1:12">
      <c r="A5217" s="186" t="str">
        <f>B5217&amp;"_"&amp;COUNTIF($B$2:B5217,B5217)</f>
        <v>4965_1</v>
      </c>
      <c r="B5217" s="195">
        <v>4965</v>
      </c>
      <c r="F5217" s="189">
        <v>5</v>
      </c>
      <c r="G5217" s="197" t="s">
        <v>359</v>
      </c>
      <c r="I5217" s="200"/>
    </row>
    <row r="5218" spans="1:12">
      <c r="A5218" s="186" t="str">
        <f>B5218&amp;"_"&amp;COUNTIF($B$2:B5218,B5218)</f>
        <v>4965_2</v>
      </c>
      <c r="B5218" s="195">
        <v>4965</v>
      </c>
      <c r="C5218" s="195">
        <v>7</v>
      </c>
      <c r="F5218" s="189">
        <v>3</v>
      </c>
      <c r="G5218" s="197" t="s">
        <v>358</v>
      </c>
      <c r="H5218" s="195">
        <v>1</v>
      </c>
      <c r="I5218" s="200"/>
      <c r="J5218" s="191">
        <v>41653</v>
      </c>
      <c r="K5218" s="195" t="s">
        <v>33</v>
      </c>
      <c r="L5218" s="195" t="s">
        <v>74</v>
      </c>
    </row>
    <row r="5219" spans="1:12">
      <c r="A5219" s="186" t="str">
        <f>B5219&amp;"_"&amp;COUNTIF($B$2:B5219,B5219)</f>
        <v>4966_1</v>
      </c>
      <c r="B5219" s="195">
        <v>4966</v>
      </c>
      <c r="C5219" s="195">
        <v>3</v>
      </c>
      <c r="D5219" s="195" t="s">
        <v>2238</v>
      </c>
      <c r="E5219" s="195" t="s">
        <v>2191</v>
      </c>
      <c r="F5219" s="189">
        <v>300</v>
      </c>
      <c r="G5219" s="197" t="s">
        <v>72</v>
      </c>
      <c r="H5219" s="195">
        <v>1</v>
      </c>
      <c r="I5219" s="195">
        <v>2400</v>
      </c>
      <c r="J5219" s="191">
        <v>41654</v>
      </c>
      <c r="K5219" s="195" t="s">
        <v>33</v>
      </c>
      <c r="L5219" s="195" t="s">
        <v>74</v>
      </c>
    </row>
    <row r="5220" spans="1:12">
      <c r="A5220" s="186" t="str">
        <f>B5220&amp;"_"&amp;COUNTIF($B$2:B5220,B5220)</f>
        <v>4967_1</v>
      </c>
      <c r="B5220" s="195">
        <v>4967</v>
      </c>
      <c r="C5220" s="195">
        <v>59</v>
      </c>
      <c r="D5220" s="195">
        <v>3004448490</v>
      </c>
      <c r="E5220" s="195">
        <v>41227890</v>
      </c>
      <c r="F5220" s="189">
        <v>24</v>
      </c>
      <c r="G5220" s="197" t="s">
        <v>1873</v>
      </c>
      <c r="H5220" s="195">
        <v>4</v>
      </c>
      <c r="I5220" s="195">
        <v>7350</v>
      </c>
      <c r="J5220" s="191">
        <v>41655</v>
      </c>
      <c r="K5220" s="195" t="s">
        <v>2085</v>
      </c>
      <c r="L5220" s="195" t="s">
        <v>74</v>
      </c>
    </row>
    <row r="5221" spans="1:12">
      <c r="A5221" s="186" t="str">
        <f>B5221&amp;"_"&amp;COUNTIF($B$2:B5221,B5221)</f>
        <v>4968_1</v>
      </c>
      <c r="B5221" s="195">
        <v>4968</v>
      </c>
      <c r="C5221" s="195">
        <v>5</v>
      </c>
      <c r="D5221" s="195" t="s">
        <v>2239</v>
      </c>
      <c r="E5221" s="195">
        <v>500032754</v>
      </c>
      <c r="F5221" s="189">
        <v>6</v>
      </c>
      <c r="G5221" s="197" t="s">
        <v>841</v>
      </c>
      <c r="H5221" s="195">
        <v>2</v>
      </c>
      <c r="I5221" s="200">
        <v>6300</v>
      </c>
      <c r="J5221" s="191" t="s">
        <v>2240</v>
      </c>
      <c r="K5221" s="195" t="s">
        <v>845</v>
      </c>
      <c r="L5221" s="195" t="s">
        <v>74</v>
      </c>
    </row>
    <row r="5222" spans="1:12">
      <c r="A5222" s="186" t="str">
        <f>B5222&amp;"_"&amp;COUNTIF($B$2:B5222,B5222)</f>
        <v>4969_1</v>
      </c>
      <c r="B5222" s="195">
        <v>4969</v>
      </c>
      <c r="C5222" s="195">
        <v>1</v>
      </c>
      <c r="D5222" s="195">
        <v>540057447</v>
      </c>
      <c r="F5222" s="189">
        <v>2</v>
      </c>
      <c r="G5222" s="197" t="s">
        <v>2241</v>
      </c>
      <c r="H5222" s="195">
        <v>1</v>
      </c>
      <c r="J5222" s="191">
        <v>41656</v>
      </c>
      <c r="K5222" s="195" t="s">
        <v>27</v>
      </c>
    </row>
    <row r="5223" spans="1:12">
      <c r="A5223" s="186" t="str">
        <f>B5223&amp;"_"&amp;COUNTIF($B$2:B5223,B5223)</f>
        <v>4970_1</v>
      </c>
      <c r="B5223" s="195">
        <v>4970</v>
      </c>
      <c r="C5223" s="195">
        <v>1</v>
      </c>
      <c r="D5223" s="195">
        <v>540056794</v>
      </c>
      <c r="F5223" s="189">
        <v>30</v>
      </c>
      <c r="G5223" s="197" t="s">
        <v>2118</v>
      </c>
      <c r="H5223" s="195">
        <v>1</v>
      </c>
      <c r="J5223" s="191">
        <v>41656</v>
      </c>
      <c r="K5223" s="195" t="s">
        <v>27</v>
      </c>
    </row>
    <row r="5224" spans="1:12">
      <c r="A5224" s="186" t="str">
        <f>B5224&amp;"_"&amp;COUNTIF($B$2:B5224,B5224)</f>
        <v>4971_1</v>
      </c>
      <c r="B5224" s="195">
        <v>4971</v>
      </c>
      <c r="C5224" s="195">
        <v>1</v>
      </c>
      <c r="D5224" s="195" t="s">
        <v>1969</v>
      </c>
      <c r="F5224" s="189">
        <v>2</v>
      </c>
      <c r="G5224" s="197" t="s">
        <v>59</v>
      </c>
      <c r="H5224" s="195">
        <v>2</v>
      </c>
      <c r="J5224" s="191">
        <v>41656</v>
      </c>
      <c r="K5224" s="195" t="s">
        <v>27</v>
      </c>
    </row>
    <row r="5225" spans="1:12">
      <c r="A5225" s="186" t="str">
        <f>B5225&amp;"_"&amp;COUNTIF($B$2:B5225,B5225)</f>
        <v>4972_1</v>
      </c>
      <c r="B5225" s="195">
        <v>4972</v>
      </c>
      <c r="E5225" s="195" t="s">
        <v>1744</v>
      </c>
      <c r="F5225" s="189">
        <v>1</v>
      </c>
      <c r="G5225" s="197" t="s">
        <v>2242</v>
      </c>
    </row>
    <row r="5226" spans="1:12">
      <c r="A5226" s="186" t="str">
        <f>B5226&amp;"_"&amp;COUNTIF($B$2:B5226,B5226)</f>
        <v>4972_2</v>
      </c>
      <c r="B5226" s="195">
        <v>4972</v>
      </c>
      <c r="E5226" s="195" t="s">
        <v>1744</v>
      </c>
      <c r="F5226" s="189">
        <v>1</v>
      </c>
      <c r="G5226" s="197" t="s">
        <v>2243</v>
      </c>
    </row>
    <row r="5227" spans="1:12">
      <c r="A5227" s="186" t="str">
        <f>B5227&amp;"_"&amp;COUNTIF($B$2:B5227,B5227)</f>
        <v>4972_3</v>
      </c>
      <c r="B5227" s="195">
        <v>4972</v>
      </c>
      <c r="C5227" s="195">
        <v>3</v>
      </c>
      <c r="D5227" s="195">
        <v>340120489</v>
      </c>
      <c r="E5227" s="195" t="s">
        <v>1744</v>
      </c>
      <c r="F5227" s="189">
        <v>1</v>
      </c>
      <c r="G5227" s="197" t="s">
        <v>2244</v>
      </c>
      <c r="H5227" s="195">
        <v>3</v>
      </c>
      <c r="I5227" s="195">
        <v>25000</v>
      </c>
      <c r="J5227" s="191">
        <v>41659</v>
      </c>
      <c r="K5227" s="195" t="s">
        <v>33</v>
      </c>
      <c r="L5227" s="195" t="s">
        <v>74</v>
      </c>
    </row>
    <row r="5228" spans="1:12">
      <c r="A5228" s="186" t="str">
        <f>B5228&amp;"_"&amp;COUNTIF($B$2:B5228,B5228)</f>
        <v>4973_1</v>
      </c>
      <c r="B5228" s="195">
        <v>4973</v>
      </c>
      <c r="E5228" s="195">
        <v>32999</v>
      </c>
      <c r="F5228" s="189">
        <v>10</v>
      </c>
      <c r="G5228" s="197" t="s">
        <v>579</v>
      </c>
    </row>
    <row r="5229" spans="1:12">
      <c r="A5229" s="186" t="str">
        <f>B5229&amp;"_"&amp;COUNTIF($B$2:B5229,B5229)</f>
        <v>4973_2</v>
      </c>
      <c r="B5229" s="195">
        <v>4973</v>
      </c>
      <c r="C5229" s="195">
        <v>4</v>
      </c>
      <c r="D5229" s="195">
        <v>4500241922</v>
      </c>
      <c r="E5229" s="195">
        <v>112145</v>
      </c>
      <c r="F5229" s="189">
        <v>10</v>
      </c>
      <c r="G5229" s="197" t="s">
        <v>888</v>
      </c>
      <c r="H5229" s="195">
        <v>6</v>
      </c>
      <c r="I5229" s="195">
        <v>16250</v>
      </c>
      <c r="J5229" s="191">
        <v>41659</v>
      </c>
      <c r="K5229" s="195" t="s">
        <v>1607</v>
      </c>
      <c r="L5229" s="195" t="s">
        <v>74</v>
      </c>
    </row>
    <row r="5230" spans="1:12">
      <c r="A5230" s="186" t="str">
        <f>B5230&amp;"_"&amp;COUNTIF($B$2:B5230,B5230)</f>
        <v>4974_1</v>
      </c>
      <c r="B5230" s="195">
        <v>4974</v>
      </c>
      <c r="C5230" s="195">
        <v>2</v>
      </c>
      <c r="D5230" s="195">
        <v>340104936</v>
      </c>
      <c r="F5230" s="189">
        <v>16</v>
      </c>
      <c r="G5230" s="197" t="s">
        <v>1861</v>
      </c>
      <c r="H5230" s="195">
        <v>5</v>
      </c>
      <c r="J5230" s="191">
        <v>41661</v>
      </c>
      <c r="K5230" s="195" t="s">
        <v>27</v>
      </c>
    </row>
    <row r="5231" spans="1:12">
      <c r="A5231" s="186" t="str">
        <f>B5231&amp;"_"&amp;COUNTIF($B$2:B5231,B5231)</f>
        <v>4975_1</v>
      </c>
      <c r="B5231" s="195">
        <v>4975</v>
      </c>
      <c r="C5231" s="195">
        <v>1</v>
      </c>
      <c r="D5231" s="195" t="s">
        <v>1969</v>
      </c>
      <c r="F5231" s="189">
        <v>2</v>
      </c>
      <c r="G5231" s="197" t="s">
        <v>59</v>
      </c>
      <c r="H5231" s="195">
        <v>2</v>
      </c>
      <c r="J5231" s="191">
        <v>41661</v>
      </c>
      <c r="K5231" s="195" t="s">
        <v>27</v>
      </c>
    </row>
    <row r="5232" spans="1:12">
      <c r="A5232" s="186" t="str">
        <f>B5232&amp;"_"&amp;COUNTIF($B$2:B5232,B5232)</f>
        <v>4976_1</v>
      </c>
      <c r="B5232" s="195">
        <v>4976</v>
      </c>
      <c r="F5232" s="189">
        <v>7</v>
      </c>
      <c r="G5232" s="197" t="s">
        <v>359</v>
      </c>
      <c r="I5232" s="200"/>
    </row>
    <row r="5233" spans="1:12">
      <c r="A5233" s="186" t="str">
        <f>B5233&amp;"_"&amp;COUNTIF($B$2:B5233,B5233)</f>
        <v>4976_2</v>
      </c>
      <c r="B5233" s="195">
        <v>4976</v>
      </c>
      <c r="C5233" s="195">
        <v>7</v>
      </c>
      <c r="F5233" s="189">
        <v>1</v>
      </c>
      <c r="G5233" s="197" t="s">
        <v>358</v>
      </c>
      <c r="H5233" s="195">
        <v>1</v>
      </c>
      <c r="I5233" s="200"/>
      <c r="J5233" s="191">
        <v>41661</v>
      </c>
      <c r="K5233" s="195" t="s">
        <v>33</v>
      </c>
      <c r="L5233" s="195" t="s">
        <v>74</v>
      </c>
    </row>
    <row r="5234" spans="1:12">
      <c r="A5234" s="186" t="str">
        <f>B5234&amp;"_"&amp;COUNTIF($B$2:B5234,B5234)</f>
        <v>4977_1</v>
      </c>
      <c r="B5234" s="195">
        <v>4977</v>
      </c>
      <c r="F5234" s="189">
        <v>10</v>
      </c>
      <c r="G5234" s="197" t="s">
        <v>2245</v>
      </c>
    </row>
    <row r="5235" spans="1:12">
      <c r="A5235" s="186" t="str">
        <f>B5235&amp;"_"&amp;COUNTIF($B$2:B5235,B5235)</f>
        <v>4977_2</v>
      </c>
      <c r="B5235" s="195">
        <v>4977</v>
      </c>
      <c r="F5235" s="189">
        <v>12</v>
      </c>
      <c r="G5235" s="197" t="s">
        <v>2246</v>
      </c>
    </row>
    <row r="5236" spans="1:12">
      <c r="A5236" s="186" t="str">
        <f>B5236&amp;"_"&amp;COUNTIF($B$2:B5236,B5236)</f>
        <v>4977_3</v>
      </c>
      <c r="B5236" s="195">
        <v>4977</v>
      </c>
      <c r="F5236" s="189">
        <v>1000</v>
      </c>
      <c r="G5236" s="197" t="s">
        <v>1584</v>
      </c>
    </row>
    <row r="5237" spans="1:12">
      <c r="A5237" s="186" t="str">
        <f>B5237&amp;"_"&amp;COUNTIF($B$2:B5237,B5237)</f>
        <v>4977_4</v>
      </c>
      <c r="B5237" s="195">
        <v>4977</v>
      </c>
      <c r="C5237" s="195">
        <v>62</v>
      </c>
      <c r="D5237" s="195" t="s">
        <v>2247</v>
      </c>
      <c r="F5237" s="189">
        <v>8</v>
      </c>
      <c r="G5237" s="197" t="s">
        <v>1586</v>
      </c>
      <c r="H5237" s="195">
        <v>5</v>
      </c>
      <c r="J5237" s="191">
        <v>41666</v>
      </c>
      <c r="K5237" s="195" t="s">
        <v>27</v>
      </c>
    </row>
    <row r="5238" spans="1:12">
      <c r="A5238" s="186" t="str">
        <f>B5238&amp;"_"&amp;COUNTIF($B$2:B5238,B5238)</f>
        <v>4978_1</v>
      </c>
      <c r="B5238" s="195">
        <v>4978</v>
      </c>
      <c r="C5238" s="195">
        <v>26</v>
      </c>
      <c r="D5238" s="195">
        <v>18771</v>
      </c>
      <c r="F5238" s="189">
        <v>2</v>
      </c>
      <c r="G5238" s="197" t="s">
        <v>2041</v>
      </c>
      <c r="H5238" s="195">
        <v>2</v>
      </c>
      <c r="I5238" s="195">
        <v>17050</v>
      </c>
      <c r="J5238" s="191">
        <v>41666</v>
      </c>
      <c r="K5238" s="195" t="s">
        <v>33</v>
      </c>
      <c r="L5238" s="195" t="s">
        <v>74</v>
      </c>
    </row>
    <row r="5239" spans="1:12">
      <c r="A5239" s="186" t="str">
        <f>B5239&amp;"_"&amp;COUNTIF($B$2:B5239,B5239)</f>
        <v>4979_1</v>
      </c>
      <c r="B5239" s="195">
        <v>4979</v>
      </c>
      <c r="C5239" s="195">
        <v>26</v>
      </c>
      <c r="D5239" s="195">
        <v>18819</v>
      </c>
      <c r="F5239" s="189">
        <v>1</v>
      </c>
      <c r="G5239" s="197" t="s">
        <v>2248</v>
      </c>
      <c r="H5239" s="195">
        <v>1</v>
      </c>
      <c r="I5239" s="195">
        <v>8800</v>
      </c>
      <c r="J5239" s="191">
        <v>41666</v>
      </c>
      <c r="K5239" s="195" t="s">
        <v>33</v>
      </c>
      <c r="L5239" s="195" t="s">
        <v>74</v>
      </c>
    </row>
    <row r="5240" spans="1:12">
      <c r="A5240" s="186" t="str">
        <f>B5240&amp;"_"&amp;COUNTIF($B$2:B5240,B5240)</f>
        <v>4980_1</v>
      </c>
      <c r="B5240" s="195">
        <v>4980</v>
      </c>
      <c r="E5240" s="187" t="s">
        <v>39</v>
      </c>
      <c r="F5240" s="189">
        <v>4</v>
      </c>
      <c r="G5240" s="190" t="s">
        <v>939</v>
      </c>
    </row>
    <row r="5241" spans="1:12">
      <c r="A5241" s="186" t="str">
        <f>B5241&amp;"_"&amp;COUNTIF($B$2:B5241,B5241)</f>
        <v>4980_2</v>
      </c>
      <c r="B5241" s="195">
        <v>4980</v>
      </c>
      <c r="C5241" s="195">
        <v>1</v>
      </c>
      <c r="D5241" s="195">
        <v>540050805</v>
      </c>
      <c r="E5241" s="187" t="s">
        <v>41</v>
      </c>
      <c r="F5241" s="189">
        <v>4</v>
      </c>
      <c r="G5241" s="190" t="s">
        <v>940</v>
      </c>
      <c r="H5241" s="195">
        <v>2</v>
      </c>
      <c r="J5241" s="191">
        <v>41667</v>
      </c>
      <c r="K5241" s="195" t="s">
        <v>27</v>
      </c>
    </row>
    <row r="5242" spans="1:12">
      <c r="A5242" s="186" t="str">
        <f>B5242&amp;"_"&amp;COUNTIF($B$2:B5242,B5242)</f>
        <v>4981_1</v>
      </c>
      <c r="B5242" s="195">
        <v>4981</v>
      </c>
      <c r="C5242" s="195">
        <v>1</v>
      </c>
      <c r="D5242" s="195" t="s">
        <v>1969</v>
      </c>
      <c r="F5242" s="189">
        <v>2</v>
      </c>
      <c r="G5242" s="197" t="s">
        <v>59</v>
      </c>
      <c r="H5242" s="195">
        <v>2</v>
      </c>
      <c r="J5242" s="191">
        <v>41667</v>
      </c>
      <c r="K5242" s="195" t="s">
        <v>27</v>
      </c>
    </row>
    <row r="5243" spans="1:12">
      <c r="A5243" s="186" t="str">
        <f>B5243&amp;"_"&amp;COUNTIF($B$2:B5243,B5243)</f>
        <v>4982_1</v>
      </c>
      <c r="B5243" s="195">
        <v>4982</v>
      </c>
      <c r="C5243" s="195">
        <v>1</v>
      </c>
      <c r="D5243" s="195" t="s">
        <v>2196</v>
      </c>
      <c r="E5243" s="195" t="s">
        <v>1746</v>
      </c>
      <c r="F5243" s="189">
        <v>4</v>
      </c>
      <c r="G5243" s="197" t="s">
        <v>1747</v>
      </c>
      <c r="H5243" s="195">
        <v>1</v>
      </c>
      <c r="J5243" s="191">
        <v>41667</v>
      </c>
      <c r="K5243" s="195" t="s">
        <v>27</v>
      </c>
    </row>
    <row r="5244" spans="1:12">
      <c r="A5244" s="186" t="str">
        <f>B5244&amp;"_"&amp;COUNTIF($B$2:B5244,B5244)</f>
        <v>4983_1</v>
      </c>
      <c r="B5244" s="195">
        <v>4983</v>
      </c>
      <c r="C5244" s="195">
        <v>1</v>
      </c>
      <c r="D5244" s="195">
        <v>540054034</v>
      </c>
      <c r="F5244" s="189">
        <v>40</v>
      </c>
      <c r="G5244" s="197" t="s">
        <v>57</v>
      </c>
      <c r="H5244" s="195">
        <v>1</v>
      </c>
      <c r="J5244" s="191">
        <v>41667</v>
      </c>
      <c r="K5244" s="195" t="s">
        <v>27</v>
      </c>
    </row>
    <row r="5245" spans="1:12">
      <c r="A5245" s="186" t="str">
        <f>B5245&amp;"_"&amp;COUNTIF($B$2:B5245,B5245)</f>
        <v>4984_1</v>
      </c>
      <c r="B5245" s="195">
        <v>4984</v>
      </c>
      <c r="C5245" s="195">
        <v>1</v>
      </c>
      <c r="D5245" s="195">
        <v>540053096</v>
      </c>
      <c r="F5245" s="189">
        <v>55</v>
      </c>
      <c r="G5245" s="197" t="s">
        <v>1690</v>
      </c>
      <c r="H5245" s="195">
        <v>1</v>
      </c>
      <c r="J5245" s="191">
        <v>41667</v>
      </c>
      <c r="K5245" s="195" t="s">
        <v>27</v>
      </c>
    </row>
    <row r="5246" spans="1:12">
      <c r="A5246" s="186" t="str">
        <f>B5246&amp;"_"&amp;COUNTIF($B$2:B5246,B5246)</f>
        <v>4985_1</v>
      </c>
      <c r="B5246" s="195">
        <v>4985</v>
      </c>
      <c r="F5246" s="189">
        <v>9</v>
      </c>
      <c r="G5246" s="197" t="s">
        <v>359</v>
      </c>
      <c r="I5246" s="200"/>
    </row>
    <row r="5247" spans="1:12">
      <c r="A5247" s="186" t="str">
        <f>B5247&amp;"_"&amp;COUNTIF($B$2:B5247,B5247)</f>
        <v>4985_2</v>
      </c>
      <c r="B5247" s="195">
        <v>4985</v>
      </c>
      <c r="C5247" s="195">
        <v>7</v>
      </c>
      <c r="F5247" s="189">
        <v>0</v>
      </c>
      <c r="G5247" s="197" t="s">
        <v>358</v>
      </c>
      <c r="H5247" s="195">
        <v>1</v>
      </c>
      <c r="I5247" s="200"/>
      <c r="J5247" s="191">
        <v>41667</v>
      </c>
      <c r="K5247" s="195" t="s">
        <v>33</v>
      </c>
      <c r="L5247" s="195" t="s">
        <v>74</v>
      </c>
    </row>
    <row r="5248" spans="1:12">
      <c r="A5248" s="186" t="str">
        <f>B5248&amp;"_"&amp;COUNTIF($B$2:B5248,B5248)</f>
        <v>4986_1</v>
      </c>
      <c r="B5248" s="195">
        <v>4986</v>
      </c>
      <c r="C5248" s="195">
        <v>59</v>
      </c>
      <c r="D5248" s="195">
        <v>3004469520</v>
      </c>
      <c r="E5248" s="195">
        <v>41227890</v>
      </c>
      <c r="F5248" s="189">
        <v>24</v>
      </c>
      <c r="G5248" s="197" t="s">
        <v>1873</v>
      </c>
      <c r="H5248" s="195">
        <v>4</v>
      </c>
      <c r="I5248" s="195">
        <v>7350</v>
      </c>
      <c r="J5248" s="191">
        <v>41669</v>
      </c>
      <c r="K5248" s="195" t="s">
        <v>2085</v>
      </c>
      <c r="L5248" s="195" t="s">
        <v>74</v>
      </c>
    </row>
    <row r="5249" spans="1:12">
      <c r="A5249" s="186" t="str">
        <f>B5249&amp;"_"&amp;COUNTIF($B$2:B5249,B5249)</f>
        <v>4987_1</v>
      </c>
      <c r="B5249" s="195">
        <v>4987</v>
      </c>
      <c r="C5249" s="195">
        <v>4</v>
      </c>
      <c r="D5249" s="195">
        <v>4500241922</v>
      </c>
      <c r="E5249" s="195">
        <v>112145</v>
      </c>
      <c r="F5249" s="189">
        <v>10</v>
      </c>
      <c r="G5249" s="197" t="s">
        <v>888</v>
      </c>
      <c r="H5249" s="195">
        <v>3</v>
      </c>
      <c r="I5249" s="200">
        <v>8750</v>
      </c>
      <c r="J5249" s="191">
        <v>41669</v>
      </c>
      <c r="K5249" s="195" t="s">
        <v>1607</v>
      </c>
      <c r="L5249" s="195" t="s">
        <v>74</v>
      </c>
    </row>
    <row r="5250" spans="1:12">
      <c r="A5250" s="186" t="str">
        <f>B5250&amp;"_"&amp;COUNTIF($B$2:B5250,B5250)</f>
        <v>4988_1</v>
      </c>
      <c r="B5250" s="195">
        <v>4988</v>
      </c>
      <c r="F5250" s="189">
        <v>102</v>
      </c>
      <c r="G5250" s="197" t="s">
        <v>2249</v>
      </c>
      <c r="H5250" s="195">
        <v>2</v>
      </c>
      <c r="I5250" s="195">
        <v>5750</v>
      </c>
      <c r="J5250" s="191">
        <v>41670</v>
      </c>
      <c r="K5250" s="195" t="s">
        <v>2189</v>
      </c>
      <c r="L5250" s="195" t="s">
        <v>74</v>
      </c>
    </row>
    <row r="5251" spans="1:12">
      <c r="A5251" s="186" t="str">
        <f>B5251&amp;"_"&amp;COUNTIF($B$2:B5251,B5251)</f>
        <v>4989_1</v>
      </c>
      <c r="B5251" s="195">
        <v>4989</v>
      </c>
      <c r="F5251" s="189">
        <v>1</v>
      </c>
      <c r="G5251" s="197" t="s">
        <v>824</v>
      </c>
    </row>
    <row r="5252" spans="1:12">
      <c r="A5252" s="186" t="str">
        <f>B5252&amp;"_"&amp;COUNTIF($B$2:B5252,B5252)</f>
        <v>4989_2</v>
      </c>
      <c r="B5252" s="195">
        <v>4989</v>
      </c>
      <c r="F5252" s="189">
        <v>1</v>
      </c>
      <c r="G5252" s="197" t="s">
        <v>825</v>
      </c>
    </row>
    <row r="5253" spans="1:12">
      <c r="A5253" s="186" t="str">
        <f>B5253&amp;"_"&amp;COUNTIF($B$2:B5253,B5253)</f>
        <v>4989_3</v>
      </c>
      <c r="B5253" s="195">
        <v>4989</v>
      </c>
      <c r="F5253" s="189">
        <v>1</v>
      </c>
      <c r="G5253" s="197" t="s">
        <v>826</v>
      </c>
    </row>
    <row r="5254" spans="1:12">
      <c r="A5254" s="186" t="str">
        <f>B5254&amp;"_"&amp;COUNTIF($B$2:B5254,B5254)</f>
        <v>4989_4</v>
      </c>
      <c r="B5254" s="195">
        <v>4989</v>
      </c>
      <c r="F5254" s="189">
        <v>4</v>
      </c>
      <c r="G5254" s="197" t="s">
        <v>827</v>
      </c>
    </row>
    <row r="5255" spans="1:12">
      <c r="A5255" s="186" t="str">
        <f>B5255&amp;"_"&amp;COUNTIF($B$2:B5255,B5255)</f>
        <v>4989_5</v>
      </c>
      <c r="B5255" s="195">
        <v>4989</v>
      </c>
      <c r="C5255" s="195">
        <v>18</v>
      </c>
      <c r="D5255" s="195" t="s">
        <v>2250</v>
      </c>
      <c r="F5255" s="189">
        <v>1</v>
      </c>
      <c r="G5255" s="197" t="s">
        <v>828</v>
      </c>
      <c r="J5255" s="191">
        <v>41649</v>
      </c>
      <c r="K5255" s="195" t="s">
        <v>27</v>
      </c>
    </row>
    <row r="5256" spans="1:12">
      <c r="A5256" s="186" t="str">
        <f>B5256&amp;"_"&amp;COUNTIF($B$2:B5256,B5256)</f>
        <v>4990_1</v>
      </c>
      <c r="B5256" s="195">
        <v>4990</v>
      </c>
      <c r="F5256" s="189">
        <v>20</v>
      </c>
      <c r="G5256" s="197" t="s">
        <v>854</v>
      </c>
    </row>
    <row r="5257" spans="1:12">
      <c r="A5257" s="186" t="str">
        <f>B5257&amp;"_"&amp;COUNTIF($B$2:B5257,B5257)</f>
        <v>4990_2</v>
      </c>
      <c r="B5257" s="195">
        <v>4990</v>
      </c>
      <c r="F5257" s="189">
        <v>26</v>
      </c>
      <c r="G5257" s="197" t="s">
        <v>855</v>
      </c>
    </row>
    <row r="5258" spans="1:12">
      <c r="A5258" s="186" t="str">
        <f>B5258&amp;"_"&amp;COUNTIF($B$2:B5258,B5258)</f>
        <v>4990_3</v>
      </c>
      <c r="B5258" s="195">
        <v>4990</v>
      </c>
      <c r="F5258" s="189">
        <v>7</v>
      </c>
      <c r="G5258" s="197" t="s">
        <v>995</v>
      </c>
    </row>
    <row r="5259" spans="1:12">
      <c r="A5259" s="186" t="str">
        <f>B5259&amp;"_"&amp;COUNTIF($B$2:B5259,B5259)</f>
        <v>4990_4</v>
      </c>
      <c r="B5259" s="195">
        <v>4990</v>
      </c>
      <c r="F5259" s="189">
        <v>200</v>
      </c>
      <c r="G5259" s="197" t="s">
        <v>856</v>
      </c>
    </row>
    <row r="5260" spans="1:12">
      <c r="A5260" s="186" t="str">
        <f>B5260&amp;"_"&amp;COUNTIF($B$2:B5260,B5260)</f>
        <v>4990_5</v>
      </c>
      <c r="B5260" s="195">
        <v>4990</v>
      </c>
      <c r="F5260" s="189">
        <v>216</v>
      </c>
      <c r="G5260" s="197" t="s">
        <v>829</v>
      </c>
    </row>
    <row r="5261" spans="1:12">
      <c r="A5261" s="186" t="str">
        <f>B5261&amp;"_"&amp;COUNTIF($B$2:B5261,B5261)</f>
        <v>4990_6</v>
      </c>
      <c r="B5261" s="195">
        <v>4990</v>
      </c>
      <c r="F5261" s="189">
        <v>22</v>
      </c>
      <c r="G5261" s="197" t="s">
        <v>830</v>
      </c>
    </row>
    <row r="5262" spans="1:12">
      <c r="A5262" s="186" t="str">
        <f>B5262&amp;"_"&amp;COUNTIF($B$2:B5262,B5262)</f>
        <v>4990_7</v>
      </c>
      <c r="B5262" s="195">
        <v>4990</v>
      </c>
      <c r="F5262" s="189">
        <v>60</v>
      </c>
      <c r="G5262" s="197" t="s">
        <v>831</v>
      </c>
    </row>
    <row r="5263" spans="1:12">
      <c r="A5263" s="186" t="str">
        <f>B5263&amp;"_"&amp;COUNTIF($B$2:B5263,B5263)</f>
        <v>4990_8</v>
      </c>
      <c r="B5263" s="195">
        <v>4990</v>
      </c>
      <c r="F5263" s="189">
        <v>145</v>
      </c>
      <c r="G5263" s="197" t="s">
        <v>832</v>
      </c>
    </row>
    <row r="5264" spans="1:12">
      <c r="A5264" s="186" t="str">
        <f>B5264&amp;"_"&amp;COUNTIF($B$2:B5264,B5264)</f>
        <v>4990_9</v>
      </c>
      <c r="B5264" s="195">
        <v>4990</v>
      </c>
      <c r="F5264" s="189">
        <v>50</v>
      </c>
      <c r="G5264" s="197" t="s">
        <v>833</v>
      </c>
    </row>
    <row r="5265" spans="1:12">
      <c r="A5265" s="186" t="str">
        <f>B5265&amp;"_"&amp;COUNTIF($B$2:B5265,B5265)</f>
        <v>4990_10</v>
      </c>
      <c r="B5265" s="195">
        <v>4990</v>
      </c>
      <c r="F5265" s="189">
        <v>10</v>
      </c>
      <c r="G5265" s="197" t="s">
        <v>834</v>
      </c>
    </row>
    <row r="5266" spans="1:12">
      <c r="A5266" s="186" t="str">
        <f>B5266&amp;"_"&amp;COUNTIF($B$2:B5266,B5266)</f>
        <v>4990_11</v>
      </c>
      <c r="B5266" s="195">
        <v>4990</v>
      </c>
      <c r="F5266" s="189">
        <v>80</v>
      </c>
      <c r="G5266" s="197" t="s">
        <v>835</v>
      </c>
    </row>
    <row r="5267" spans="1:12">
      <c r="A5267" s="186" t="str">
        <f>B5267&amp;"_"&amp;COUNTIF($B$2:B5267,B5267)</f>
        <v>4990_12</v>
      </c>
      <c r="B5267" s="195">
        <v>4990</v>
      </c>
      <c r="C5267" s="195">
        <v>18</v>
      </c>
      <c r="D5267" s="195" t="s">
        <v>2250</v>
      </c>
      <c r="F5267" s="189">
        <v>10</v>
      </c>
      <c r="G5267" s="197" t="s">
        <v>837</v>
      </c>
      <c r="J5267" s="191">
        <v>41649</v>
      </c>
      <c r="K5267" s="195" t="s">
        <v>27</v>
      </c>
    </row>
    <row r="5268" spans="1:12">
      <c r="A5268" s="186" t="str">
        <f>B5268&amp;"_"&amp;COUNTIF($B$2:B5268,B5268)</f>
        <v>4991_1</v>
      </c>
      <c r="B5268" s="195">
        <v>4991</v>
      </c>
      <c r="F5268" s="189">
        <v>11</v>
      </c>
      <c r="G5268" s="197" t="s">
        <v>359</v>
      </c>
      <c r="I5268" s="200"/>
    </row>
    <row r="5269" spans="1:12">
      <c r="A5269" s="186" t="str">
        <f>B5269&amp;"_"&amp;COUNTIF($B$2:B5269,B5269)</f>
        <v>4991_2</v>
      </c>
      <c r="B5269" s="195">
        <v>4991</v>
      </c>
      <c r="C5269" s="195">
        <v>7</v>
      </c>
      <c r="F5269" s="189">
        <v>1</v>
      </c>
      <c r="G5269" s="197" t="s">
        <v>358</v>
      </c>
      <c r="H5269" s="195">
        <v>1</v>
      </c>
      <c r="I5269" s="200"/>
      <c r="J5269" s="191">
        <v>41674</v>
      </c>
      <c r="K5269" s="195" t="s">
        <v>33</v>
      </c>
      <c r="L5269" s="195" t="s">
        <v>74</v>
      </c>
    </row>
    <row r="5270" spans="1:12">
      <c r="A5270" s="186" t="str">
        <f>B5270&amp;"_"&amp;COUNTIF($B$2:B5270,B5270)</f>
        <v>4992_1</v>
      </c>
      <c r="B5270" s="195">
        <v>4992</v>
      </c>
      <c r="F5270" s="189">
        <v>0</v>
      </c>
      <c r="G5270" s="197" t="s">
        <v>866</v>
      </c>
    </row>
    <row r="5271" spans="1:12">
      <c r="A5271" s="186" t="str">
        <f>B5271&amp;"_"&amp;COUNTIF($B$2:B5271,B5271)</f>
        <v>4992_2</v>
      </c>
      <c r="B5271" s="195">
        <v>4992</v>
      </c>
      <c r="C5271" s="195">
        <v>26</v>
      </c>
      <c r="D5271" s="195" t="s">
        <v>863</v>
      </c>
      <c r="F5271" s="189">
        <v>5</v>
      </c>
      <c r="G5271" s="197" t="s">
        <v>867</v>
      </c>
      <c r="J5271" s="191">
        <v>41670</v>
      </c>
      <c r="K5271" s="195" t="s">
        <v>27</v>
      </c>
    </row>
    <row r="5272" spans="1:12">
      <c r="A5272" s="186" t="str">
        <f>B5272&amp;"_"&amp;COUNTIF($B$2:B5272,B5272)</f>
        <v>4993_1</v>
      </c>
      <c r="B5272" s="195">
        <v>4993</v>
      </c>
      <c r="F5272" s="189">
        <v>1</v>
      </c>
      <c r="G5272" s="197" t="s">
        <v>2251</v>
      </c>
    </row>
    <row r="5273" spans="1:12">
      <c r="A5273" s="186" t="str">
        <f>B5273&amp;"_"&amp;COUNTIF($B$2:B5273,B5273)</f>
        <v>4993_2</v>
      </c>
      <c r="B5273" s="195">
        <v>4993</v>
      </c>
      <c r="F5273" s="189">
        <v>1</v>
      </c>
      <c r="G5273" s="197" t="s">
        <v>2252</v>
      </c>
    </row>
    <row r="5274" spans="1:12">
      <c r="A5274" s="186" t="str">
        <f>B5274&amp;"_"&amp;COUNTIF($B$2:B5274,B5274)</f>
        <v>4993_3</v>
      </c>
      <c r="B5274" s="195">
        <v>4993</v>
      </c>
      <c r="F5274" s="189">
        <v>1</v>
      </c>
      <c r="G5274" s="197" t="s">
        <v>2253</v>
      </c>
    </row>
    <row r="5275" spans="1:12">
      <c r="A5275" s="186" t="str">
        <f>B5275&amp;"_"&amp;COUNTIF($B$2:B5275,B5275)</f>
        <v>4993_4</v>
      </c>
      <c r="B5275" s="195">
        <v>4993</v>
      </c>
      <c r="C5275" s="195">
        <v>26</v>
      </c>
      <c r="D5275" s="195">
        <v>18720</v>
      </c>
      <c r="F5275" s="189">
        <v>1</v>
      </c>
      <c r="G5275" s="197" t="s">
        <v>2254</v>
      </c>
      <c r="J5275" s="191">
        <v>41670</v>
      </c>
      <c r="K5275" s="195" t="s">
        <v>27</v>
      </c>
    </row>
    <row r="5276" spans="1:12">
      <c r="A5276" s="186" t="str">
        <f>B5276&amp;"_"&amp;COUNTIF($B$2:B5276,B5276)</f>
        <v>4994_1</v>
      </c>
      <c r="B5276" s="195">
        <v>4994</v>
      </c>
      <c r="E5276" s="195">
        <v>500032754</v>
      </c>
      <c r="F5276" s="189">
        <v>4</v>
      </c>
      <c r="G5276" s="197" t="s">
        <v>841</v>
      </c>
      <c r="I5276" s="200"/>
    </row>
    <row r="5277" spans="1:12">
      <c r="A5277" s="186" t="str">
        <f>B5277&amp;"_"&amp;COUNTIF($B$2:B5277,B5277)</f>
        <v>4994_2</v>
      </c>
      <c r="B5277" s="195">
        <v>4994</v>
      </c>
      <c r="C5277" s="195">
        <v>5</v>
      </c>
      <c r="D5277" s="195" t="s">
        <v>2255</v>
      </c>
      <c r="E5277" s="195">
        <v>500032755</v>
      </c>
      <c r="F5277" s="189">
        <v>9</v>
      </c>
      <c r="G5277" s="197" t="s">
        <v>1070</v>
      </c>
      <c r="H5277" s="195">
        <v>5</v>
      </c>
      <c r="I5277" s="200">
        <v>10950</v>
      </c>
      <c r="J5277" s="191" t="s">
        <v>2256</v>
      </c>
      <c r="K5277" s="195" t="s">
        <v>845</v>
      </c>
      <c r="L5277" s="195" t="s">
        <v>74</v>
      </c>
    </row>
    <row r="5278" spans="1:12">
      <c r="A5278" s="186" t="str">
        <f>B5278&amp;"_"&amp;COUNTIF($B$2:B5278,B5278)</f>
        <v>4995_1</v>
      </c>
      <c r="B5278" s="195">
        <v>4995</v>
      </c>
      <c r="C5278" s="195">
        <v>1</v>
      </c>
      <c r="D5278" s="195" t="s">
        <v>1969</v>
      </c>
      <c r="F5278" s="189">
        <v>2</v>
      </c>
      <c r="G5278" s="197" t="s">
        <v>59</v>
      </c>
      <c r="H5278" s="195">
        <v>2</v>
      </c>
      <c r="J5278" s="191">
        <v>41676</v>
      </c>
      <c r="K5278" s="195" t="s">
        <v>27</v>
      </c>
    </row>
    <row r="5279" spans="1:12">
      <c r="A5279" s="186" t="str">
        <f>B5279&amp;"_"&amp;COUNTIF($B$2:B5279,B5279)</f>
        <v>4996_1</v>
      </c>
      <c r="B5279" s="195">
        <v>4996</v>
      </c>
      <c r="C5279" s="195">
        <v>4</v>
      </c>
      <c r="D5279" s="195">
        <v>4500241922</v>
      </c>
      <c r="E5279" s="195">
        <v>112145</v>
      </c>
      <c r="F5279" s="189">
        <v>10</v>
      </c>
      <c r="G5279" s="197" t="s">
        <v>888</v>
      </c>
      <c r="H5279" s="195">
        <v>3</v>
      </c>
      <c r="I5279" s="200">
        <v>8750</v>
      </c>
      <c r="J5279" s="191">
        <v>41680</v>
      </c>
      <c r="K5279" s="195" t="s">
        <v>1607</v>
      </c>
      <c r="L5279" s="195" t="s">
        <v>74</v>
      </c>
    </row>
    <row r="5280" spans="1:12">
      <c r="A5280" s="186" t="str">
        <f>B5280&amp;"_"&amp;COUNTIF($B$2:B5280,B5280)</f>
        <v>4997_1</v>
      </c>
      <c r="B5280" s="195">
        <v>4997</v>
      </c>
      <c r="C5280" s="195">
        <v>69</v>
      </c>
      <c r="F5280" s="189">
        <v>6</v>
      </c>
      <c r="G5280" s="211" t="s">
        <v>2257</v>
      </c>
      <c r="H5280" s="195">
        <v>1</v>
      </c>
      <c r="I5280" s="195">
        <v>15</v>
      </c>
      <c r="J5280" s="191">
        <v>41681</v>
      </c>
      <c r="K5280" s="195" t="s">
        <v>2258</v>
      </c>
    </row>
    <row r="5281" spans="1:12">
      <c r="A5281" s="186" t="str">
        <f>B5281&amp;"_"&amp;COUNTIF($B$2:B5281,B5281)</f>
        <v>4998_1</v>
      </c>
      <c r="B5281" s="195">
        <v>4998</v>
      </c>
      <c r="C5281" s="195">
        <v>3</v>
      </c>
      <c r="D5281" s="195" t="s">
        <v>2259</v>
      </c>
      <c r="E5281" s="195" t="s">
        <v>71</v>
      </c>
      <c r="F5281" s="189">
        <v>300</v>
      </c>
      <c r="G5281" s="197" t="s">
        <v>72</v>
      </c>
      <c r="H5281" s="195">
        <v>1</v>
      </c>
      <c r="I5281" s="195">
        <v>2400</v>
      </c>
      <c r="J5281" s="191">
        <v>41681</v>
      </c>
      <c r="K5281" s="195" t="s">
        <v>33</v>
      </c>
      <c r="L5281" s="195" t="s">
        <v>74</v>
      </c>
    </row>
    <row r="5282" spans="1:12">
      <c r="A5282" s="186" t="str">
        <f>B5282&amp;"_"&amp;COUNTIF($B$2:B5282,B5282)</f>
        <v>4999_1</v>
      </c>
      <c r="B5282" s="195">
        <v>4999</v>
      </c>
      <c r="C5282" s="195">
        <v>1</v>
      </c>
      <c r="D5282" s="195" t="s">
        <v>1969</v>
      </c>
      <c r="F5282" s="189">
        <v>1</v>
      </c>
      <c r="G5282" s="197" t="s">
        <v>2260</v>
      </c>
      <c r="H5282" s="195">
        <v>1</v>
      </c>
      <c r="J5282" s="191">
        <v>41682</v>
      </c>
      <c r="K5282" s="195" t="s">
        <v>27</v>
      </c>
    </row>
    <row r="5283" spans="1:12">
      <c r="A5283" s="186" t="str">
        <f>B5283&amp;"_"&amp;COUNTIF($B$2:B5283,B5283)</f>
        <v>5000_1</v>
      </c>
      <c r="B5283" s="195">
        <v>5000</v>
      </c>
      <c r="C5283" s="195">
        <v>22</v>
      </c>
      <c r="D5283" s="195" t="s">
        <v>2261</v>
      </c>
      <c r="F5283" s="189">
        <v>8</v>
      </c>
      <c r="G5283" s="197" t="s">
        <v>2262</v>
      </c>
      <c r="H5283" s="195">
        <v>1</v>
      </c>
      <c r="J5283" s="191">
        <v>41689</v>
      </c>
      <c r="K5283" s="195" t="s">
        <v>27</v>
      </c>
    </row>
    <row r="5284" spans="1:12">
      <c r="A5284" s="186" t="str">
        <f>B5284&amp;"_"&amp;COUNTIF($B$2:B5284,B5284)</f>
        <v>5001_1</v>
      </c>
      <c r="B5284" s="195">
        <v>5001</v>
      </c>
      <c r="F5284" s="189">
        <v>8</v>
      </c>
      <c r="G5284" s="197" t="s">
        <v>359</v>
      </c>
      <c r="I5284" s="200"/>
    </row>
    <row r="5285" spans="1:12">
      <c r="A5285" s="186" t="str">
        <f>B5285&amp;"_"&amp;COUNTIF($B$2:B5285,B5285)</f>
        <v>5001_2</v>
      </c>
      <c r="B5285" s="195">
        <v>5001</v>
      </c>
      <c r="C5285" s="195">
        <v>7</v>
      </c>
      <c r="F5285" s="189">
        <v>3</v>
      </c>
      <c r="G5285" s="197" t="s">
        <v>358</v>
      </c>
      <c r="H5285" s="195">
        <v>1</v>
      </c>
      <c r="I5285" s="200"/>
      <c r="J5285" s="191">
        <v>41690</v>
      </c>
      <c r="K5285" s="195" t="s">
        <v>33</v>
      </c>
      <c r="L5285" s="195" t="s">
        <v>74</v>
      </c>
    </row>
    <row r="5286" spans="1:12">
      <c r="A5286" s="186" t="str">
        <f>B5286&amp;"_"&amp;COUNTIF($B$2:B5286,B5286)</f>
        <v>5002_1</v>
      </c>
      <c r="B5286" s="195">
        <v>5002</v>
      </c>
      <c r="C5286" s="195">
        <v>59</v>
      </c>
      <c r="D5286" s="195">
        <v>3004442106</v>
      </c>
      <c r="E5286" s="195">
        <v>41227890</v>
      </c>
      <c r="F5286" s="189">
        <v>12</v>
      </c>
      <c r="G5286" s="197" t="s">
        <v>1873</v>
      </c>
      <c r="H5286" s="195">
        <v>2</v>
      </c>
      <c r="I5286" s="195">
        <v>3675</v>
      </c>
      <c r="J5286" s="191">
        <v>41691</v>
      </c>
      <c r="K5286" s="195" t="s">
        <v>2085</v>
      </c>
      <c r="L5286" s="195" t="s">
        <v>74</v>
      </c>
    </row>
    <row r="5287" spans="1:12">
      <c r="A5287" s="186" t="str">
        <f>B5287&amp;"_"&amp;COUNTIF($B$2:B5287,B5287)</f>
        <v>5003_1</v>
      </c>
      <c r="B5287" s="195">
        <v>5003</v>
      </c>
      <c r="F5287" s="189">
        <v>300</v>
      </c>
      <c r="G5287" s="197" t="s">
        <v>2263</v>
      </c>
    </row>
    <row r="5288" spans="1:12">
      <c r="A5288" s="186" t="str">
        <f>B5288&amp;"_"&amp;COUNTIF($B$2:B5288,B5288)</f>
        <v>5003_2</v>
      </c>
      <c r="B5288" s="195">
        <v>5003</v>
      </c>
      <c r="C5288" s="195">
        <v>73</v>
      </c>
      <c r="F5288" s="189">
        <v>90</v>
      </c>
      <c r="G5288" s="197" t="s">
        <v>2264</v>
      </c>
      <c r="H5288" s="195">
        <v>1</v>
      </c>
      <c r="J5288" s="191">
        <v>41694</v>
      </c>
      <c r="K5288" s="195" t="s">
        <v>27</v>
      </c>
      <c r="L5288" s="195" t="s">
        <v>2187</v>
      </c>
    </row>
    <row r="5289" spans="1:12">
      <c r="A5289" s="186" t="str">
        <f>B5289&amp;"_"&amp;COUNTIF($B$2:B5289,B5289)</f>
        <v>5004_1</v>
      </c>
      <c r="B5289" s="195">
        <v>5004</v>
      </c>
      <c r="C5289" s="195">
        <v>59</v>
      </c>
      <c r="D5289" s="195">
        <v>3004442106</v>
      </c>
      <c r="E5289" s="195">
        <v>41227890</v>
      </c>
      <c r="F5289" s="189">
        <v>18</v>
      </c>
      <c r="G5289" s="197" t="s">
        <v>1873</v>
      </c>
      <c r="H5289" s="195">
        <v>3</v>
      </c>
      <c r="I5289" s="195">
        <v>5525</v>
      </c>
      <c r="J5289" s="191">
        <v>41694</v>
      </c>
      <c r="K5289" s="195" t="s">
        <v>2085</v>
      </c>
      <c r="L5289" s="195" t="s">
        <v>74</v>
      </c>
    </row>
    <row r="5290" spans="1:12">
      <c r="A5290" s="186" t="str">
        <f>B5290&amp;"_"&amp;COUNTIF($B$2:B5290,B5290)</f>
        <v>5005_1</v>
      </c>
      <c r="B5290" s="195">
        <v>5005</v>
      </c>
      <c r="C5290" s="195">
        <v>2</v>
      </c>
      <c r="D5290" s="195" t="s">
        <v>2265</v>
      </c>
      <c r="F5290" s="189">
        <v>1</v>
      </c>
      <c r="G5290" s="197" t="s">
        <v>2266</v>
      </c>
      <c r="H5290" s="195">
        <v>1</v>
      </c>
      <c r="J5290" s="191">
        <v>41695</v>
      </c>
      <c r="K5290" s="195" t="s">
        <v>27</v>
      </c>
    </row>
    <row r="5291" spans="1:12">
      <c r="A5291" s="186" t="str">
        <f>B5291&amp;"_"&amp;COUNTIF($B$2:B5291,B5291)</f>
        <v>5006_1</v>
      </c>
      <c r="B5291" s="195">
        <v>5006</v>
      </c>
      <c r="C5291" s="195">
        <v>2</v>
      </c>
      <c r="F5291" s="189">
        <v>2</v>
      </c>
      <c r="G5291" s="197" t="s">
        <v>2267</v>
      </c>
      <c r="H5291" s="195">
        <v>1</v>
      </c>
      <c r="J5291" s="191">
        <v>41695</v>
      </c>
      <c r="K5291" s="195" t="s">
        <v>27</v>
      </c>
    </row>
    <row r="5292" spans="1:12">
      <c r="A5292" s="186" t="str">
        <f>B5292&amp;"_"&amp;COUNTIF($B$2:B5292,B5292)</f>
        <v>5007_1</v>
      </c>
      <c r="B5292" s="195">
        <v>5007</v>
      </c>
      <c r="G5292" s="197" t="s">
        <v>2268</v>
      </c>
      <c r="I5292" s="200"/>
    </row>
    <row r="5293" spans="1:12">
      <c r="A5293" s="186" t="str">
        <f>B5293&amp;"_"&amp;COUNTIF($B$2:B5293,B5293)</f>
        <v>5008_1</v>
      </c>
      <c r="B5293" s="195">
        <v>5008</v>
      </c>
      <c r="G5293" s="197" t="s">
        <v>2268</v>
      </c>
      <c r="I5293" s="200"/>
    </row>
    <row r="5294" spans="1:12">
      <c r="A5294" s="186" t="str">
        <f>B5294&amp;"_"&amp;COUNTIF($B$2:B5294,B5294)</f>
        <v>5009_1</v>
      </c>
      <c r="B5294" s="195">
        <v>5009</v>
      </c>
      <c r="F5294" s="189">
        <v>4</v>
      </c>
      <c r="G5294" s="197" t="s">
        <v>359</v>
      </c>
      <c r="I5294" s="200"/>
    </row>
    <row r="5295" spans="1:12">
      <c r="A5295" s="186" t="str">
        <f>B5295&amp;"_"&amp;COUNTIF($B$2:B5295,B5295)</f>
        <v>5009_2</v>
      </c>
      <c r="B5295" s="195">
        <v>5009</v>
      </c>
      <c r="C5295" s="195">
        <v>7</v>
      </c>
      <c r="F5295" s="189">
        <v>3</v>
      </c>
      <c r="G5295" s="197" t="s">
        <v>358</v>
      </c>
      <c r="H5295" s="195">
        <v>1</v>
      </c>
      <c r="I5295" s="200"/>
      <c r="J5295" s="191">
        <v>41695</v>
      </c>
      <c r="K5295" s="195" t="s">
        <v>33</v>
      </c>
      <c r="L5295" s="195" t="s">
        <v>74</v>
      </c>
    </row>
    <row r="5296" spans="1:12">
      <c r="A5296" s="186" t="str">
        <f>B5296&amp;"_"&amp;COUNTIF($B$2:B5296,B5296)</f>
        <v>5011_1</v>
      </c>
      <c r="B5296" s="195">
        <v>5011</v>
      </c>
      <c r="C5296" s="195">
        <v>1</v>
      </c>
      <c r="D5296" s="195" t="s">
        <v>2269</v>
      </c>
      <c r="F5296" s="189">
        <v>2</v>
      </c>
      <c r="G5296" s="197" t="s">
        <v>59</v>
      </c>
      <c r="H5296" s="195">
        <v>2</v>
      </c>
      <c r="J5296" s="191">
        <v>41696</v>
      </c>
      <c r="K5296" s="195" t="s">
        <v>27</v>
      </c>
    </row>
    <row r="5297" spans="1:11">
      <c r="A5297" s="186" t="str">
        <f>B5297&amp;"_"&amp;COUNTIF($B$2:B5297,B5297)</f>
        <v>5012_1</v>
      </c>
      <c r="B5297" s="195">
        <v>5012</v>
      </c>
      <c r="C5297" s="195">
        <v>6</v>
      </c>
      <c r="D5297" s="195">
        <v>340122359</v>
      </c>
      <c r="F5297" s="189">
        <v>1</v>
      </c>
      <c r="G5297" s="197" t="s">
        <v>2270</v>
      </c>
      <c r="H5297" s="195">
        <v>1</v>
      </c>
      <c r="J5297" s="191">
        <v>41696</v>
      </c>
      <c r="K5297" s="195" t="s">
        <v>27</v>
      </c>
    </row>
    <row r="5298" spans="1:11">
      <c r="A5298" s="186" t="str">
        <f>B5298&amp;"_"&amp;COUNTIF($B$2:B5298,B5298)</f>
        <v>5013_1</v>
      </c>
      <c r="B5298" s="195">
        <v>5013</v>
      </c>
      <c r="C5298" s="195">
        <v>6</v>
      </c>
      <c r="D5298" s="195">
        <v>340123521</v>
      </c>
      <c r="F5298" s="189">
        <v>1</v>
      </c>
      <c r="G5298" s="197" t="s">
        <v>2271</v>
      </c>
      <c r="H5298" s="195">
        <v>1</v>
      </c>
      <c r="J5298" s="191">
        <v>41696</v>
      </c>
      <c r="K5298" s="195" t="s">
        <v>27</v>
      </c>
    </row>
    <row r="5299" spans="1:11">
      <c r="A5299" s="186" t="str">
        <f>B5299&amp;"_"&amp;COUNTIF($B$2:B5299,B5299)</f>
        <v>5014_1</v>
      </c>
      <c r="B5299" s="195">
        <v>5014</v>
      </c>
      <c r="F5299" s="189">
        <v>1</v>
      </c>
      <c r="G5299" s="197" t="s">
        <v>824</v>
      </c>
    </row>
    <row r="5300" spans="1:11">
      <c r="A5300" s="186" t="str">
        <f>B5300&amp;"_"&amp;COUNTIF($B$2:B5300,B5300)</f>
        <v>5014_2</v>
      </c>
      <c r="B5300" s="195">
        <v>5014</v>
      </c>
      <c r="F5300" s="189">
        <v>1</v>
      </c>
      <c r="G5300" s="197" t="s">
        <v>825</v>
      </c>
    </row>
    <row r="5301" spans="1:11">
      <c r="A5301" s="186" t="str">
        <f>B5301&amp;"_"&amp;COUNTIF($B$2:B5301,B5301)</f>
        <v>5014_3</v>
      </c>
      <c r="B5301" s="195">
        <v>5014</v>
      </c>
      <c r="F5301" s="189">
        <v>1</v>
      </c>
      <c r="G5301" s="197" t="s">
        <v>826</v>
      </c>
    </row>
    <row r="5302" spans="1:11">
      <c r="A5302" s="186" t="str">
        <f>B5302&amp;"_"&amp;COUNTIF($B$2:B5302,B5302)</f>
        <v>5014_4</v>
      </c>
      <c r="B5302" s="195">
        <v>5014</v>
      </c>
      <c r="F5302" s="189">
        <v>4</v>
      </c>
      <c r="G5302" s="197" t="s">
        <v>827</v>
      </c>
    </row>
    <row r="5303" spans="1:11">
      <c r="A5303" s="186" t="str">
        <f>B5303&amp;"_"&amp;COUNTIF($B$2:B5303,B5303)</f>
        <v>5014_5</v>
      </c>
      <c r="B5303" s="195">
        <v>5014</v>
      </c>
      <c r="C5303" s="195">
        <v>18</v>
      </c>
      <c r="D5303" s="195" t="s">
        <v>2272</v>
      </c>
      <c r="F5303" s="189">
        <v>1</v>
      </c>
      <c r="G5303" s="197" t="s">
        <v>828</v>
      </c>
      <c r="J5303" s="191">
        <v>41698</v>
      </c>
      <c r="K5303" s="195" t="s">
        <v>27</v>
      </c>
    </row>
    <row r="5304" spans="1:11">
      <c r="A5304" s="186" t="str">
        <f>B5304&amp;"_"&amp;COUNTIF($B$2:B5304,B5304)</f>
        <v>5015_1</v>
      </c>
      <c r="B5304" s="195">
        <v>5015</v>
      </c>
      <c r="F5304" s="189">
        <v>20</v>
      </c>
      <c r="G5304" s="197" t="s">
        <v>854</v>
      </c>
    </row>
    <row r="5305" spans="1:11">
      <c r="A5305" s="186" t="str">
        <f>B5305&amp;"_"&amp;COUNTIF($B$2:B5305,B5305)</f>
        <v>5015_2</v>
      </c>
      <c r="B5305" s="195">
        <v>5015</v>
      </c>
      <c r="F5305" s="189">
        <v>26</v>
      </c>
      <c r="G5305" s="197" t="s">
        <v>855</v>
      </c>
    </row>
    <row r="5306" spans="1:11">
      <c r="A5306" s="186" t="str">
        <f>B5306&amp;"_"&amp;COUNTIF($B$2:B5306,B5306)</f>
        <v>5015_3</v>
      </c>
      <c r="B5306" s="195">
        <v>5015</v>
      </c>
      <c r="F5306" s="189">
        <v>7</v>
      </c>
      <c r="G5306" s="197" t="s">
        <v>995</v>
      </c>
    </row>
    <row r="5307" spans="1:11">
      <c r="A5307" s="186" t="str">
        <f>B5307&amp;"_"&amp;COUNTIF($B$2:B5307,B5307)</f>
        <v>5015_4</v>
      </c>
      <c r="B5307" s="195">
        <v>5015</v>
      </c>
      <c r="F5307" s="189">
        <v>200</v>
      </c>
      <c r="G5307" s="197" t="s">
        <v>856</v>
      </c>
    </row>
    <row r="5308" spans="1:11">
      <c r="A5308" s="186" t="str">
        <f>B5308&amp;"_"&amp;COUNTIF($B$2:B5308,B5308)</f>
        <v>5015_5</v>
      </c>
      <c r="B5308" s="195">
        <v>5015</v>
      </c>
      <c r="F5308" s="189">
        <v>216</v>
      </c>
      <c r="G5308" s="197" t="s">
        <v>829</v>
      </c>
    </row>
    <row r="5309" spans="1:11">
      <c r="A5309" s="186" t="str">
        <f>B5309&amp;"_"&amp;COUNTIF($B$2:B5309,B5309)</f>
        <v>5015_6</v>
      </c>
      <c r="B5309" s="195">
        <v>5015</v>
      </c>
      <c r="F5309" s="189">
        <v>22</v>
      </c>
      <c r="G5309" s="197" t="s">
        <v>830</v>
      </c>
    </row>
    <row r="5310" spans="1:11">
      <c r="A5310" s="186" t="str">
        <f>B5310&amp;"_"&amp;COUNTIF($B$2:B5310,B5310)</f>
        <v>5015_7</v>
      </c>
      <c r="B5310" s="195">
        <v>5015</v>
      </c>
      <c r="F5310" s="189">
        <v>60</v>
      </c>
      <c r="G5310" s="197" t="s">
        <v>831</v>
      </c>
    </row>
    <row r="5311" spans="1:11">
      <c r="A5311" s="186" t="str">
        <f>B5311&amp;"_"&amp;COUNTIF($B$2:B5311,B5311)</f>
        <v>5015_8</v>
      </c>
      <c r="B5311" s="195">
        <v>5015</v>
      </c>
      <c r="F5311" s="189">
        <v>145</v>
      </c>
      <c r="G5311" s="197" t="s">
        <v>832</v>
      </c>
    </row>
    <row r="5312" spans="1:11">
      <c r="A5312" s="186" t="str">
        <f>B5312&amp;"_"&amp;COUNTIF($B$2:B5312,B5312)</f>
        <v>5015_9</v>
      </c>
      <c r="B5312" s="195">
        <v>5015</v>
      </c>
      <c r="F5312" s="189">
        <v>50</v>
      </c>
      <c r="G5312" s="197" t="s">
        <v>833</v>
      </c>
    </row>
    <row r="5313" spans="1:12">
      <c r="A5313" s="186" t="str">
        <f>B5313&amp;"_"&amp;COUNTIF($B$2:B5313,B5313)</f>
        <v>5015_10</v>
      </c>
      <c r="B5313" s="195">
        <v>5015</v>
      </c>
      <c r="F5313" s="189">
        <v>10</v>
      </c>
      <c r="G5313" s="197" t="s">
        <v>834</v>
      </c>
    </row>
    <row r="5314" spans="1:12">
      <c r="A5314" s="186" t="str">
        <f>B5314&amp;"_"&amp;COUNTIF($B$2:B5314,B5314)</f>
        <v>5015_11</v>
      </c>
      <c r="B5314" s="195">
        <v>5015</v>
      </c>
      <c r="F5314" s="189">
        <v>80</v>
      </c>
      <c r="G5314" s="197" t="s">
        <v>835</v>
      </c>
    </row>
    <row r="5315" spans="1:12">
      <c r="A5315" s="186" t="str">
        <f>B5315&amp;"_"&amp;COUNTIF($B$2:B5315,B5315)</f>
        <v>5015_12</v>
      </c>
      <c r="B5315" s="195">
        <v>5015</v>
      </c>
      <c r="C5315" s="195">
        <v>18</v>
      </c>
      <c r="D5315" s="195" t="s">
        <v>2272</v>
      </c>
      <c r="F5315" s="189">
        <v>10</v>
      </c>
      <c r="G5315" s="197" t="s">
        <v>837</v>
      </c>
      <c r="J5315" s="191">
        <v>41698</v>
      </c>
      <c r="K5315" s="195" t="s">
        <v>27</v>
      </c>
    </row>
    <row r="5316" spans="1:12">
      <c r="A5316" s="186" t="str">
        <f>B5316&amp;"_"&amp;COUNTIF($B$2:B5316,B5316)</f>
        <v>5016_1</v>
      </c>
      <c r="B5316" s="195">
        <v>5016</v>
      </c>
      <c r="F5316" s="189">
        <v>3</v>
      </c>
      <c r="G5316" s="197" t="s">
        <v>2273</v>
      </c>
    </row>
    <row r="5317" spans="1:12">
      <c r="A5317" s="186" t="str">
        <f>B5317&amp;"_"&amp;COUNTIF($B$2:B5317,B5317)</f>
        <v>5016_2</v>
      </c>
      <c r="B5317" s="195">
        <v>5016</v>
      </c>
      <c r="C5317" s="195">
        <v>1</v>
      </c>
      <c r="D5317" s="195">
        <v>540059563</v>
      </c>
      <c r="F5317" s="189">
        <v>5</v>
      </c>
      <c r="G5317" s="197" t="s">
        <v>2274</v>
      </c>
      <c r="H5317" s="195">
        <v>4</v>
      </c>
      <c r="J5317" s="191">
        <v>41701</v>
      </c>
      <c r="K5317" s="195" t="s">
        <v>27</v>
      </c>
    </row>
    <row r="5318" spans="1:12">
      <c r="A5318" s="186" t="str">
        <f>B5318&amp;"_"&amp;COUNTIF($B$2:B5318,B5318)</f>
        <v>5017_1</v>
      </c>
      <c r="B5318" s="195">
        <v>5017</v>
      </c>
      <c r="F5318" s="189">
        <v>15</v>
      </c>
      <c r="G5318" s="197" t="s">
        <v>866</v>
      </c>
    </row>
    <row r="5319" spans="1:12">
      <c r="A5319" s="186" t="str">
        <f>B5319&amp;"_"&amp;COUNTIF($B$2:B5319,B5319)</f>
        <v>5017_2</v>
      </c>
      <c r="B5319" s="195">
        <v>5017</v>
      </c>
      <c r="C5319" s="195">
        <v>26</v>
      </c>
      <c r="D5319" s="195" t="s">
        <v>863</v>
      </c>
      <c r="F5319" s="189">
        <v>8</v>
      </c>
      <c r="G5319" s="197" t="s">
        <v>867</v>
      </c>
      <c r="J5319" s="191">
        <v>41698</v>
      </c>
      <c r="K5319" s="195" t="s">
        <v>27</v>
      </c>
    </row>
    <row r="5320" spans="1:12">
      <c r="A5320" s="186" t="str">
        <f>B5320&amp;"_"&amp;COUNTIF($B$2:B5320,B5320)</f>
        <v>5018_1</v>
      </c>
      <c r="B5320" s="195">
        <v>5018</v>
      </c>
      <c r="C5320" s="195">
        <v>26</v>
      </c>
      <c r="D5320" s="195">
        <v>18720</v>
      </c>
      <c r="F5320" s="189">
        <v>1</v>
      </c>
      <c r="G5320" s="197" t="s">
        <v>2275</v>
      </c>
      <c r="J5320" s="191">
        <v>41698</v>
      </c>
      <c r="K5320" s="195" t="s">
        <v>27</v>
      </c>
    </row>
    <row r="5321" spans="1:12">
      <c r="A5321" s="186" t="str">
        <f>B5321&amp;"_"&amp;COUNTIF($B$2:B5321,B5321)</f>
        <v>5019_1</v>
      </c>
      <c r="B5321" s="195">
        <v>5019</v>
      </c>
      <c r="F5321" s="189">
        <v>1</v>
      </c>
      <c r="G5321" s="197" t="s">
        <v>2276</v>
      </c>
    </row>
    <row r="5322" spans="1:12">
      <c r="A5322" s="186" t="str">
        <f>B5322&amp;"_"&amp;COUNTIF($B$2:B5322,B5322)</f>
        <v>5019_2</v>
      </c>
      <c r="B5322" s="195">
        <v>5019</v>
      </c>
      <c r="C5322" s="195">
        <v>26</v>
      </c>
      <c r="D5322" s="195">
        <v>18863</v>
      </c>
      <c r="F5322" s="189">
        <v>1</v>
      </c>
      <c r="G5322" s="197" t="s">
        <v>2277</v>
      </c>
      <c r="J5322" s="191">
        <v>41698</v>
      </c>
      <c r="K5322" s="195" t="s">
        <v>27</v>
      </c>
    </row>
    <row r="5323" spans="1:12">
      <c r="A5323" s="186" t="str">
        <f>B5323&amp;"_"&amp;COUNTIF($B$2:B5323,B5323)</f>
        <v>5020_1</v>
      </c>
      <c r="B5323" s="195">
        <v>5020</v>
      </c>
      <c r="E5323" s="195">
        <v>112145</v>
      </c>
      <c r="F5323" s="189">
        <v>10</v>
      </c>
      <c r="G5323" s="197" t="s">
        <v>888</v>
      </c>
    </row>
    <row r="5324" spans="1:12">
      <c r="A5324" s="186" t="str">
        <f>B5324&amp;"_"&amp;COUNTIF($B$2:B5324,B5324)</f>
        <v>5020_2</v>
      </c>
      <c r="B5324" s="195">
        <v>5020</v>
      </c>
      <c r="C5324" s="195">
        <v>4</v>
      </c>
      <c r="D5324" s="195">
        <v>4500243855</v>
      </c>
      <c r="E5324" s="195">
        <v>112146</v>
      </c>
      <c r="F5324" s="189">
        <v>10</v>
      </c>
      <c r="G5324" s="197" t="s">
        <v>886</v>
      </c>
      <c r="H5324" s="195">
        <v>5</v>
      </c>
      <c r="I5324" s="200">
        <v>17500</v>
      </c>
      <c r="J5324" s="191">
        <v>41338</v>
      </c>
      <c r="K5324" s="195" t="s">
        <v>1607</v>
      </c>
      <c r="L5324" s="195" t="s">
        <v>74</v>
      </c>
    </row>
    <row r="5325" spans="1:12">
      <c r="A5325" s="186" t="str">
        <f>B5325&amp;"_"&amp;COUNTIF($B$2:B5325,B5325)</f>
        <v>5021_1</v>
      </c>
      <c r="B5325" s="195">
        <v>5021</v>
      </c>
      <c r="C5325" s="195">
        <v>1</v>
      </c>
      <c r="D5325" s="195" t="s">
        <v>2278</v>
      </c>
      <c r="E5325" s="195" t="s">
        <v>67</v>
      </c>
      <c r="F5325" s="189">
        <v>48</v>
      </c>
      <c r="G5325" s="197" t="s">
        <v>68</v>
      </c>
      <c r="H5325" s="195">
        <v>1</v>
      </c>
      <c r="J5325" s="191">
        <v>41338</v>
      </c>
      <c r="K5325" s="195" t="s">
        <v>27</v>
      </c>
    </row>
    <row r="5326" spans="1:12">
      <c r="A5326" s="186" t="str">
        <f>B5326&amp;"_"&amp;COUNTIF($B$2:B5326,B5326)</f>
        <v>5022_1</v>
      </c>
      <c r="B5326" s="195">
        <v>5022</v>
      </c>
      <c r="E5326" s="195" t="s">
        <v>64</v>
      </c>
      <c r="F5326" s="189">
        <v>192</v>
      </c>
      <c r="G5326" s="197" t="s">
        <v>65</v>
      </c>
    </row>
    <row r="5327" spans="1:12">
      <c r="A5327" s="186" t="str">
        <f>B5327&amp;"_"&amp;COUNTIF($B$2:B5327,B5327)</f>
        <v>5022_2</v>
      </c>
      <c r="B5327" s="195">
        <v>5022</v>
      </c>
      <c r="C5327" s="195">
        <v>1</v>
      </c>
      <c r="D5327" s="195" t="s">
        <v>2279</v>
      </c>
      <c r="E5327" s="195" t="s">
        <v>62</v>
      </c>
      <c r="F5327" s="189">
        <v>492</v>
      </c>
      <c r="G5327" s="197" t="s">
        <v>1909</v>
      </c>
      <c r="H5327" s="195">
        <v>7</v>
      </c>
      <c r="J5327" s="191">
        <v>41338</v>
      </c>
      <c r="K5327" s="195" t="s">
        <v>27</v>
      </c>
    </row>
    <row r="5328" spans="1:12">
      <c r="A5328" s="186" t="str">
        <f>B5328&amp;"_"&amp;COUNTIF($B$2:B5328,B5328)</f>
        <v>5023_1</v>
      </c>
      <c r="B5328" s="195">
        <v>5023</v>
      </c>
      <c r="E5328" s="195">
        <v>8</v>
      </c>
      <c r="F5328" s="189">
        <v>40</v>
      </c>
      <c r="G5328" s="197" t="s">
        <v>2280</v>
      </c>
    </row>
    <row r="5329" spans="1:12">
      <c r="A5329" s="186" t="str">
        <f>B5329&amp;"_"&amp;COUNTIF($B$2:B5329,B5329)</f>
        <v>5023_2</v>
      </c>
      <c r="B5329" s="195">
        <v>5023</v>
      </c>
      <c r="E5329" s="195">
        <v>6</v>
      </c>
      <c r="F5329" s="189">
        <v>120</v>
      </c>
      <c r="G5329" s="197" t="s">
        <v>2081</v>
      </c>
    </row>
    <row r="5330" spans="1:12">
      <c r="A5330" s="186" t="str">
        <f>B5330&amp;"_"&amp;COUNTIF($B$2:B5330,B5330)</f>
        <v>5023_3</v>
      </c>
      <c r="B5330" s="195">
        <v>5023</v>
      </c>
      <c r="C5330" s="195">
        <v>49</v>
      </c>
      <c r="D5330" s="195" t="s">
        <v>2082</v>
      </c>
      <c r="E5330" s="195">
        <v>7</v>
      </c>
      <c r="F5330" s="189">
        <v>60</v>
      </c>
      <c r="G5330" s="197" t="s">
        <v>2083</v>
      </c>
      <c r="H5330" s="195">
        <v>4</v>
      </c>
      <c r="J5330" s="191">
        <v>41338</v>
      </c>
      <c r="K5330" s="195" t="s">
        <v>27</v>
      </c>
    </row>
    <row r="5331" spans="1:12">
      <c r="A5331" s="186" t="str">
        <f>B5331&amp;"_"&amp;COUNTIF($B$2:B5331,B5331)</f>
        <v>5024_1</v>
      </c>
      <c r="B5331" s="195">
        <v>5024</v>
      </c>
      <c r="C5331" s="195">
        <v>22</v>
      </c>
      <c r="F5331" s="189">
        <v>1</v>
      </c>
      <c r="G5331" s="197" t="s">
        <v>2281</v>
      </c>
    </row>
    <row r="5332" spans="1:12">
      <c r="A5332" s="186" t="str">
        <f>B5332&amp;"_"&amp;COUNTIF($B$2:B5332,B5332)</f>
        <v>5025_1</v>
      </c>
      <c r="B5332" s="195">
        <v>5025</v>
      </c>
      <c r="C5332" s="195">
        <v>59</v>
      </c>
      <c r="D5332" s="195">
        <v>3004480557</v>
      </c>
      <c r="E5332" s="195">
        <v>41222128</v>
      </c>
      <c r="F5332" s="189">
        <v>3</v>
      </c>
      <c r="G5332" s="197" t="s">
        <v>2282</v>
      </c>
      <c r="H5332" s="195">
        <v>3</v>
      </c>
      <c r="J5332" s="191">
        <v>41338</v>
      </c>
      <c r="K5332" s="195" t="s">
        <v>27</v>
      </c>
    </row>
    <row r="5333" spans="1:12">
      <c r="A5333" s="186" t="str">
        <f>B5333&amp;"_"&amp;COUNTIF($B$2:B5333,B5333)</f>
        <v>5026_1</v>
      </c>
      <c r="B5333" s="195">
        <v>5026</v>
      </c>
      <c r="F5333" s="189">
        <v>6</v>
      </c>
      <c r="G5333" s="197" t="s">
        <v>359</v>
      </c>
      <c r="I5333" s="200"/>
    </row>
    <row r="5334" spans="1:12">
      <c r="A5334" s="186" t="str">
        <f>B5334&amp;"_"&amp;COUNTIF($B$2:B5334,B5334)</f>
        <v>5026_2</v>
      </c>
      <c r="B5334" s="195">
        <v>5026</v>
      </c>
      <c r="C5334" s="195">
        <v>7</v>
      </c>
      <c r="F5334" s="189">
        <v>2</v>
      </c>
      <c r="G5334" s="197" t="s">
        <v>358</v>
      </c>
      <c r="H5334" s="195">
        <v>1</v>
      </c>
      <c r="I5334" s="200"/>
      <c r="J5334" s="191">
        <v>41708</v>
      </c>
      <c r="K5334" s="195" t="s">
        <v>33</v>
      </c>
      <c r="L5334" s="195" t="s">
        <v>74</v>
      </c>
    </row>
    <row r="5335" spans="1:12">
      <c r="A5335" s="186" t="str">
        <f>B5335&amp;"_"&amp;COUNTIF($B$2:B5335,B5335)</f>
        <v>5027_1</v>
      </c>
      <c r="B5335" s="195">
        <v>5027</v>
      </c>
      <c r="C5335" s="195">
        <v>55</v>
      </c>
      <c r="D5335" s="195" t="s">
        <v>1970</v>
      </c>
      <c r="F5335" s="189">
        <v>216</v>
      </c>
      <c r="G5335" s="197" t="s">
        <v>1971</v>
      </c>
      <c r="H5335" s="195">
        <v>1</v>
      </c>
      <c r="I5335" s="195">
        <v>12000</v>
      </c>
      <c r="J5335" s="191">
        <v>41708</v>
      </c>
      <c r="K5335" s="195" t="s">
        <v>33</v>
      </c>
      <c r="L5335" s="195" t="s">
        <v>74</v>
      </c>
    </row>
    <row r="5336" spans="1:12">
      <c r="A5336" s="186" t="str">
        <f>B5336&amp;"_"&amp;COUNTIF($B$2:B5336,B5336)</f>
        <v>5028_1</v>
      </c>
      <c r="B5336" s="195">
        <v>5028</v>
      </c>
      <c r="C5336" s="195">
        <v>59</v>
      </c>
      <c r="D5336" s="195">
        <v>3004480557</v>
      </c>
      <c r="E5336" s="195">
        <v>41222128</v>
      </c>
      <c r="F5336" s="189">
        <v>3</v>
      </c>
      <c r="G5336" s="197" t="s">
        <v>2282</v>
      </c>
      <c r="H5336" s="195">
        <v>3</v>
      </c>
      <c r="J5336" s="191">
        <v>41345</v>
      </c>
      <c r="K5336" s="195" t="s">
        <v>27</v>
      </c>
    </row>
    <row r="5337" spans="1:12">
      <c r="A5337" s="186" t="str">
        <f>B5337&amp;"_"&amp;COUNTIF($B$2:B5337,B5337)</f>
        <v>5029_1</v>
      </c>
      <c r="B5337" s="195">
        <v>5029</v>
      </c>
      <c r="C5337" s="195">
        <v>3</v>
      </c>
      <c r="D5337" s="195" t="s">
        <v>2283</v>
      </c>
      <c r="E5337" s="195" t="s">
        <v>71</v>
      </c>
      <c r="F5337" s="189">
        <v>300</v>
      </c>
      <c r="G5337" s="197" t="s">
        <v>72</v>
      </c>
      <c r="H5337" s="195">
        <v>1</v>
      </c>
      <c r="I5337" s="195">
        <v>2400</v>
      </c>
      <c r="J5337" s="191">
        <v>41711</v>
      </c>
      <c r="K5337" s="195" t="s">
        <v>33</v>
      </c>
      <c r="L5337" s="195" t="s">
        <v>74</v>
      </c>
    </row>
    <row r="5338" spans="1:12">
      <c r="A5338" s="186" t="str">
        <f>B5338&amp;"_"&amp;COUNTIF($B$2:B5338,B5338)</f>
        <v>5030_1</v>
      </c>
      <c r="B5338" s="195">
        <v>5030</v>
      </c>
      <c r="F5338" s="189">
        <v>1</v>
      </c>
      <c r="G5338" s="197" t="s">
        <v>2284</v>
      </c>
    </row>
    <row r="5339" spans="1:12">
      <c r="A5339" s="186" t="str">
        <f>B5339&amp;"_"&amp;COUNTIF($B$2:B5339,B5339)</f>
        <v>5030_2</v>
      </c>
      <c r="B5339" s="195">
        <v>5030</v>
      </c>
      <c r="C5339" s="195">
        <v>2</v>
      </c>
      <c r="D5339" s="195" t="s">
        <v>2285</v>
      </c>
      <c r="F5339" s="189">
        <v>1</v>
      </c>
      <c r="G5339" s="197" t="s">
        <v>2267</v>
      </c>
      <c r="H5339" s="195">
        <v>2</v>
      </c>
      <c r="J5339" s="191">
        <v>41716</v>
      </c>
      <c r="K5339" s="195" t="s">
        <v>27</v>
      </c>
    </row>
    <row r="5340" spans="1:12">
      <c r="A5340" s="186" t="str">
        <f>B5340&amp;"_"&amp;COUNTIF($B$2:B5340,B5340)</f>
        <v>5031_1</v>
      </c>
      <c r="B5340" s="195">
        <v>5031</v>
      </c>
      <c r="F5340" s="189">
        <v>5</v>
      </c>
      <c r="G5340" s="197" t="s">
        <v>359</v>
      </c>
      <c r="I5340" s="200"/>
    </row>
    <row r="5341" spans="1:12">
      <c r="A5341" s="186" t="str">
        <f>B5341&amp;"_"&amp;COUNTIF($B$2:B5341,B5341)</f>
        <v>5031_2</v>
      </c>
      <c r="B5341" s="195">
        <v>5031</v>
      </c>
      <c r="C5341" s="195">
        <v>7</v>
      </c>
      <c r="F5341" s="189">
        <v>4</v>
      </c>
      <c r="G5341" s="197" t="s">
        <v>358</v>
      </c>
      <c r="H5341" s="195">
        <v>1</v>
      </c>
      <c r="I5341" s="200"/>
      <c r="J5341" s="191">
        <v>41716</v>
      </c>
      <c r="K5341" s="195" t="s">
        <v>33</v>
      </c>
      <c r="L5341" s="195" t="s">
        <v>74</v>
      </c>
    </row>
    <row r="5342" spans="1:12">
      <c r="A5342" s="186" t="str">
        <f>B5342&amp;"_"&amp;COUNTIF($B$2:B5342,B5342)</f>
        <v>5032_1</v>
      </c>
      <c r="B5342" s="195">
        <v>5032</v>
      </c>
      <c r="C5342" s="195">
        <v>59</v>
      </c>
      <c r="D5342" s="195">
        <v>3004591037</v>
      </c>
      <c r="E5342" s="195">
        <v>41227890</v>
      </c>
      <c r="F5342" s="189">
        <v>24</v>
      </c>
      <c r="G5342" s="197" t="s">
        <v>1873</v>
      </c>
      <c r="H5342" s="195">
        <v>4</v>
      </c>
      <c r="I5342" s="195">
        <v>7350</v>
      </c>
      <c r="J5342" s="191">
        <v>41716</v>
      </c>
      <c r="K5342" s="195" t="s">
        <v>2085</v>
      </c>
      <c r="L5342" s="195" t="s">
        <v>74</v>
      </c>
    </row>
    <row r="5343" spans="1:12">
      <c r="A5343" s="186" t="str">
        <f>B5343&amp;"_"&amp;COUNTIF($B$2:B5343,B5343)</f>
        <v>5033_1</v>
      </c>
      <c r="B5343" s="195">
        <v>5033</v>
      </c>
      <c r="F5343" s="189">
        <v>1</v>
      </c>
      <c r="G5343" s="197" t="s">
        <v>2286</v>
      </c>
    </row>
    <row r="5344" spans="1:12">
      <c r="A5344" s="186" t="str">
        <f>B5344&amp;"_"&amp;COUNTIF($B$2:B5344,B5344)</f>
        <v>5033_2</v>
      </c>
      <c r="B5344" s="195">
        <v>5033</v>
      </c>
      <c r="C5344" s="195">
        <v>26</v>
      </c>
      <c r="D5344" s="195">
        <v>18846</v>
      </c>
      <c r="F5344" s="189">
        <v>1</v>
      </c>
      <c r="G5344" s="197" t="s">
        <v>2287</v>
      </c>
      <c r="H5344" s="195">
        <v>2</v>
      </c>
      <c r="I5344" s="195">
        <v>17600</v>
      </c>
      <c r="J5344" s="191">
        <v>41716</v>
      </c>
      <c r="K5344" s="195" t="s">
        <v>33</v>
      </c>
      <c r="L5344" s="195" t="s">
        <v>74</v>
      </c>
    </row>
    <row r="5345" spans="1:12">
      <c r="A5345" s="186" t="str">
        <f>B5345&amp;"_"&amp;COUNTIF($B$2:B5345,B5345)</f>
        <v>5034_1</v>
      </c>
      <c r="B5345" s="195">
        <v>5034</v>
      </c>
      <c r="E5345" s="187" t="s">
        <v>1312</v>
      </c>
      <c r="F5345" s="189">
        <v>12</v>
      </c>
      <c r="G5345" s="190" t="s">
        <v>941</v>
      </c>
    </row>
    <row r="5346" spans="1:12">
      <c r="A5346" s="186" t="str">
        <f>B5346&amp;"_"&amp;COUNTIF($B$2:B5346,B5346)</f>
        <v>5034_2</v>
      </c>
      <c r="B5346" s="195">
        <v>5034</v>
      </c>
      <c r="C5346" s="195">
        <v>49</v>
      </c>
      <c r="D5346" s="195" t="s">
        <v>2025</v>
      </c>
      <c r="E5346" s="187" t="s">
        <v>1314</v>
      </c>
      <c r="F5346" s="189">
        <v>12</v>
      </c>
      <c r="G5346" s="190" t="s">
        <v>942</v>
      </c>
      <c r="H5346" s="195">
        <v>6</v>
      </c>
      <c r="J5346" s="191">
        <v>41717</v>
      </c>
      <c r="K5346" s="195" t="s">
        <v>27</v>
      </c>
    </row>
    <row r="5347" spans="1:12">
      <c r="A5347" s="186" t="str">
        <f>B5347&amp;"_"&amp;COUNTIF($B$2:B5347,B5347)</f>
        <v>5035_1</v>
      </c>
      <c r="B5347" s="195">
        <v>5035</v>
      </c>
      <c r="C5347" s="195">
        <v>1</v>
      </c>
      <c r="D5347" s="195" t="s">
        <v>2288</v>
      </c>
      <c r="F5347" s="189">
        <v>300</v>
      </c>
      <c r="G5347" s="197" t="s">
        <v>57</v>
      </c>
      <c r="H5347" s="195">
        <v>5</v>
      </c>
      <c r="J5347" s="191">
        <v>41713</v>
      </c>
      <c r="K5347" s="195" t="s">
        <v>27</v>
      </c>
    </row>
    <row r="5348" spans="1:12">
      <c r="A5348" s="186" t="str">
        <f>B5348&amp;"_"&amp;COUNTIF($B$2:B5348,B5348)</f>
        <v>5036_1</v>
      </c>
      <c r="B5348" s="195">
        <v>5036</v>
      </c>
      <c r="C5348" s="195">
        <v>1</v>
      </c>
      <c r="D5348" s="195" t="s">
        <v>2269</v>
      </c>
      <c r="F5348" s="189">
        <v>2</v>
      </c>
      <c r="G5348" s="197" t="s">
        <v>59</v>
      </c>
      <c r="H5348" s="195">
        <v>2</v>
      </c>
      <c r="J5348" s="191">
        <v>41717</v>
      </c>
      <c r="K5348" s="195" t="s">
        <v>27</v>
      </c>
    </row>
    <row r="5349" spans="1:12">
      <c r="A5349" s="186" t="str">
        <f>B5349&amp;"_"&amp;COUNTIF($B$2:B5349,B5349)</f>
        <v>5037_1</v>
      </c>
      <c r="B5349" s="195">
        <v>5037</v>
      </c>
      <c r="C5349" s="195">
        <v>1</v>
      </c>
      <c r="D5349" s="195" t="s">
        <v>2289</v>
      </c>
      <c r="F5349" s="189">
        <v>40</v>
      </c>
      <c r="G5349" s="197" t="s">
        <v>637</v>
      </c>
      <c r="H5349" s="195">
        <v>1</v>
      </c>
      <c r="J5349" s="191">
        <v>41713</v>
      </c>
      <c r="K5349" s="195" t="s">
        <v>27</v>
      </c>
    </row>
    <row r="5350" spans="1:12">
      <c r="A5350" s="186" t="str">
        <f>B5350&amp;"_"&amp;COUNTIF($B$2:B5350,B5350)</f>
        <v>5038_1</v>
      </c>
      <c r="B5350" s="195">
        <v>5038</v>
      </c>
      <c r="E5350" s="187" t="s">
        <v>1312</v>
      </c>
      <c r="F5350" s="189">
        <v>12</v>
      </c>
      <c r="G5350" s="190" t="s">
        <v>941</v>
      </c>
    </row>
    <row r="5351" spans="1:12">
      <c r="A5351" s="186" t="str">
        <f>B5351&amp;"_"&amp;COUNTIF($B$2:B5351,B5351)</f>
        <v>5038_2</v>
      </c>
      <c r="B5351" s="195">
        <v>5038</v>
      </c>
      <c r="C5351" s="195">
        <v>49</v>
      </c>
      <c r="D5351" s="195" t="s">
        <v>2025</v>
      </c>
      <c r="E5351" s="187" t="s">
        <v>1314</v>
      </c>
      <c r="F5351" s="189">
        <v>12</v>
      </c>
      <c r="G5351" s="190" t="s">
        <v>942</v>
      </c>
      <c r="H5351" s="195">
        <v>6</v>
      </c>
      <c r="J5351" s="191">
        <v>41717</v>
      </c>
      <c r="K5351" s="195" t="s">
        <v>27</v>
      </c>
    </row>
    <row r="5352" spans="1:12">
      <c r="A5352" s="186" t="str">
        <f>B5352&amp;"_"&amp;COUNTIF($B$2:B5352,B5352)</f>
        <v>5039_1</v>
      </c>
      <c r="B5352" s="195">
        <v>5039</v>
      </c>
      <c r="C5352" s="195">
        <v>31</v>
      </c>
      <c r="D5352" s="195" t="s">
        <v>2290</v>
      </c>
      <c r="F5352" s="189">
        <v>10</v>
      </c>
      <c r="G5352" s="197" t="s">
        <v>2291</v>
      </c>
      <c r="H5352" s="195">
        <v>10</v>
      </c>
      <c r="J5352" s="191">
        <v>41722</v>
      </c>
      <c r="K5352" s="195" t="s">
        <v>27</v>
      </c>
    </row>
    <row r="5353" spans="1:12">
      <c r="A5353" s="186" t="str">
        <f>B5353&amp;"_"&amp;COUNTIF($B$2:B5353,B5353)</f>
        <v>5040_1</v>
      </c>
      <c r="B5353" s="195">
        <v>5040</v>
      </c>
      <c r="C5353" s="195">
        <v>3</v>
      </c>
      <c r="D5353" s="195" t="s">
        <v>2292</v>
      </c>
      <c r="E5353" s="195" t="s">
        <v>71</v>
      </c>
      <c r="F5353" s="189">
        <v>210</v>
      </c>
      <c r="G5353" s="197" t="s">
        <v>72</v>
      </c>
      <c r="H5353" s="195">
        <v>1</v>
      </c>
      <c r="I5353" s="195">
        <v>1680</v>
      </c>
      <c r="J5353" s="191">
        <v>41724</v>
      </c>
      <c r="K5353" s="195" t="s">
        <v>33</v>
      </c>
      <c r="L5353" s="195" t="s">
        <v>74</v>
      </c>
    </row>
    <row r="5354" spans="1:12">
      <c r="A5354" s="186" t="str">
        <f>B5354&amp;"_"&amp;COUNTIF($B$2:B5354,B5354)</f>
        <v>5041_1</v>
      </c>
      <c r="B5354" s="195">
        <v>5041</v>
      </c>
      <c r="F5354" s="189">
        <v>10</v>
      </c>
      <c r="G5354" s="197" t="s">
        <v>359</v>
      </c>
      <c r="I5354" s="200"/>
    </row>
    <row r="5355" spans="1:12">
      <c r="A5355" s="186" t="str">
        <f>B5355&amp;"_"&amp;COUNTIF($B$2:B5355,B5355)</f>
        <v>5041_2</v>
      </c>
      <c r="B5355" s="195">
        <v>5041</v>
      </c>
      <c r="C5355" s="195">
        <v>7</v>
      </c>
      <c r="F5355" s="189">
        <v>0</v>
      </c>
      <c r="G5355" s="197" t="s">
        <v>358</v>
      </c>
      <c r="H5355" s="195">
        <v>1</v>
      </c>
      <c r="I5355" s="200"/>
      <c r="J5355" s="191">
        <v>41724</v>
      </c>
      <c r="K5355" s="195" t="s">
        <v>33</v>
      </c>
      <c r="L5355" s="195" t="s">
        <v>74</v>
      </c>
    </row>
    <row r="5356" spans="1:12">
      <c r="A5356" s="186" t="str">
        <f>B5356&amp;"_"&amp;COUNTIF($B$2:B5356,B5356)</f>
        <v>5042_1</v>
      </c>
      <c r="B5356" s="195">
        <v>5042</v>
      </c>
      <c r="E5356" s="195">
        <v>112145</v>
      </c>
      <c r="F5356" s="189">
        <v>12</v>
      </c>
      <c r="G5356" s="197" t="s">
        <v>888</v>
      </c>
    </row>
    <row r="5357" spans="1:12">
      <c r="A5357" s="186" t="str">
        <f>B5357&amp;"_"&amp;COUNTIF($B$2:B5357,B5357)</f>
        <v>5042_2</v>
      </c>
      <c r="B5357" s="195">
        <v>5042</v>
      </c>
      <c r="C5357" s="195">
        <v>4</v>
      </c>
      <c r="D5357" s="195">
        <v>4500244763</v>
      </c>
      <c r="E5357" s="195">
        <v>112146</v>
      </c>
      <c r="F5357" s="189">
        <v>12</v>
      </c>
      <c r="G5357" s="197" t="s">
        <v>886</v>
      </c>
      <c r="H5357" s="195">
        <v>6</v>
      </c>
      <c r="I5357" s="200">
        <v>21000</v>
      </c>
      <c r="J5357" s="191">
        <v>41360</v>
      </c>
      <c r="K5357" s="195" t="s">
        <v>1607</v>
      </c>
      <c r="L5357" s="195" t="s">
        <v>74</v>
      </c>
    </row>
    <row r="5358" spans="1:12">
      <c r="A5358" s="186" t="str">
        <f>B5358&amp;"_"&amp;COUNTIF($B$2:B5358,B5358)</f>
        <v>5043_1</v>
      </c>
      <c r="B5358" s="195">
        <v>5043</v>
      </c>
      <c r="C5358" s="195">
        <v>49</v>
      </c>
      <c r="D5358" s="195" t="s">
        <v>2088</v>
      </c>
      <c r="E5358" s="195">
        <v>2</v>
      </c>
      <c r="F5358" s="189">
        <v>3</v>
      </c>
      <c r="G5358" s="197" t="s">
        <v>2086</v>
      </c>
      <c r="H5358" s="195">
        <v>3</v>
      </c>
      <c r="J5358" s="191">
        <v>41725</v>
      </c>
      <c r="K5358" s="195" t="s">
        <v>27</v>
      </c>
    </row>
    <row r="5359" spans="1:12">
      <c r="A5359" s="186" t="str">
        <f>B5359&amp;"_"&amp;COUNTIF($B$2:B5359,B5359)</f>
        <v>5044_1</v>
      </c>
      <c r="B5359" s="195">
        <v>5044</v>
      </c>
      <c r="C5359" s="195">
        <v>59</v>
      </c>
      <c r="D5359" s="195">
        <v>3004480557</v>
      </c>
      <c r="E5359" s="195">
        <v>41222128</v>
      </c>
      <c r="F5359" s="189">
        <v>3</v>
      </c>
      <c r="G5359" s="197" t="s">
        <v>2282</v>
      </c>
      <c r="H5359" s="195">
        <v>3</v>
      </c>
      <c r="J5359" s="191">
        <v>41361</v>
      </c>
      <c r="K5359" s="195" t="s">
        <v>27</v>
      </c>
    </row>
    <row r="5360" spans="1:12">
      <c r="A5360" s="186" t="str">
        <f>B5360&amp;"_"&amp;COUNTIF($B$2:B5360,B5360)</f>
        <v>5045_1</v>
      </c>
      <c r="B5360" s="195">
        <v>5045</v>
      </c>
      <c r="E5360" s="187" t="s">
        <v>1312</v>
      </c>
      <c r="F5360" s="189">
        <v>12</v>
      </c>
      <c r="G5360" s="190" t="s">
        <v>941</v>
      </c>
    </row>
    <row r="5361" spans="1:12">
      <c r="A5361" s="186" t="str">
        <f>B5361&amp;"_"&amp;COUNTIF($B$2:B5361,B5361)</f>
        <v>5045_2</v>
      </c>
      <c r="B5361" s="195">
        <v>5045</v>
      </c>
      <c r="C5361" s="195">
        <v>49</v>
      </c>
      <c r="D5361" s="195" t="s">
        <v>2025</v>
      </c>
      <c r="E5361" s="187" t="s">
        <v>1314</v>
      </c>
      <c r="F5361" s="189">
        <v>12</v>
      </c>
      <c r="G5361" s="190" t="s">
        <v>942</v>
      </c>
      <c r="H5361" s="195">
        <v>6</v>
      </c>
      <c r="J5361" s="191">
        <v>41726</v>
      </c>
      <c r="K5361" s="195" t="s">
        <v>27</v>
      </c>
    </row>
    <row r="5362" spans="1:12">
      <c r="A5362" s="186" t="str">
        <f>B5362&amp;"_"&amp;COUNTIF($B$2:B5362,B5362)</f>
        <v>5046_1</v>
      </c>
      <c r="B5362" s="195">
        <v>5046</v>
      </c>
      <c r="C5362" s="195">
        <v>1</v>
      </c>
      <c r="D5362" s="195" t="s">
        <v>2288</v>
      </c>
      <c r="F5362" s="189">
        <v>40</v>
      </c>
      <c r="G5362" s="197" t="s">
        <v>57</v>
      </c>
      <c r="H5362" s="195">
        <v>1</v>
      </c>
      <c r="J5362" s="191">
        <v>41726</v>
      </c>
      <c r="K5362" s="195" t="s">
        <v>27</v>
      </c>
    </row>
    <row r="5363" spans="1:12">
      <c r="A5363" s="186" t="str">
        <f>B5363&amp;"_"&amp;COUNTIF($B$2:B5363,B5363)</f>
        <v>5047_1</v>
      </c>
      <c r="B5363" s="195">
        <v>5047</v>
      </c>
      <c r="C5363" s="195">
        <v>1</v>
      </c>
      <c r="D5363" s="195" t="s">
        <v>2293</v>
      </c>
      <c r="F5363" s="189">
        <v>88</v>
      </c>
      <c r="G5363" s="197" t="s">
        <v>662</v>
      </c>
      <c r="H5363" s="195">
        <v>1</v>
      </c>
      <c r="J5363" s="191">
        <v>41726</v>
      </c>
      <c r="K5363" s="195" t="s">
        <v>27</v>
      </c>
    </row>
    <row r="5364" spans="1:12">
      <c r="A5364" s="186" t="str">
        <f>B5364&amp;"_"&amp;COUNTIF($B$2:B5364,B5364)</f>
        <v>5048_1</v>
      </c>
      <c r="B5364" s="195">
        <v>5048</v>
      </c>
      <c r="C5364" s="195">
        <v>49</v>
      </c>
      <c r="D5364" s="195" t="s">
        <v>2088</v>
      </c>
      <c r="E5364" s="195">
        <v>5</v>
      </c>
      <c r="F5364" s="189">
        <v>2</v>
      </c>
      <c r="G5364" s="197" t="s">
        <v>2294</v>
      </c>
      <c r="H5364" s="195">
        <v>1</v>
      </c>
      <c r="J5364" s="191">
        <v>41726</v>
      </c>
      <c r="K5364" s="195" t="s">
        <v>27</v>
      </c>
    </row>
    <row r="5365" spans="1:12">
      <c r="A5365" s="186" t="str">
        <f>B5365&amp;"_"&amp;COUNTIF($B$2:B5365,B5365)</f>
        <v>5049_1</v>
      </c>
      <c r="B5365" s="195">
        <v>5049</v>
      </c>
      <c r="F5365" s="189">
        <v>2</v>
      </c>
      <c r="G5365" s="197" t="s">
        <v>866</v>
      </c>
    </row>
    <row r="5366" spans="1:12">
      <c r="A5366" s="186" t="str">
        <f>B5366&amp;"_"&amp;COUNTIF($B$2:B5366,B5366)</f>
        <v>5049_2</v>
      </c>
      <c r="B5366" s="195">
        <v>5049</v>
      </c>
      <c r="C5366" s="195">
        <v>26</v>
      </c>
      <c r="D5366" s="195" t="s">
        <v>863</v>
      </c>
      <c r="F5366" s="189">
        <v>7</v>
      </c>
      <c r="G5366" s="197" t="s">
        <v>867</v>
      </c>
      <c r="J5366" s="191">
        <v>41729</v>
      </c>
      <c r="K5366" s="195" t="s">
        <v>27</v>
      </c>
    </row>
    <row r="5367" spans="1:12">
      <c r="A5367" s="186" t="str">
        <f>B5367&amp;"_"&amp;COUNTIF($B$2:B5367,B5367)</f>
        <v>5050_1</v>
      </c>
      <c r="B5367" s="195">
        <v>5050</v>
      </c>
      <c r="C5367" s="195">
        <v>2</v>
      </c>
      <c r="D5367" s="195">
        <v>340124997</v>
      </c>
      <c r="F5367" s="189">
        <v>7</v>
      </c>
      <c r="G5367" s="197" t="s">
        <v>2295</v>
      </c>
      <c r="H5367" s="195">
        <v>2</v>
      </c>
      <c r="J5367" s="191">
        <v>41730</v>
      </c>
      <c r="K5367" s="195" t="s">
        <v>27</v>
      </c>
    </row>
    <row r="5368" spans="1:12">
      <c r="A5368" s="186" t="str">
        <f>B5368&amp;"_"&amp;COUNTIF($B$2:B5368,B5368)</f>
        <v>5051_1</v>
      </c>
      <c r="B5368" s="195">
        <v>5051</v>
      </c>
      <c r="F5368" s="189">
        <v>9</v>
      </c>
      <c r="G5368" s="197" t="s">
        <v>359</v>
      </c>
      <c r="I5368" s="200"/>
    </row>
    <row r="5369" spans="1:12">
      <c r="A5369" s="186" t="str">
        <f>B5369&amp;"_"&amp;COUNTIF($B$2:B5369,B5369)</f>
        <v>5051_2</v>
      </c>
      <c r="B5369" s="195">
        <v>5051</v>
      </c>
      <c r="C5369" s="195">
        <v>7</v>
      </c>
      <c r="F5369" s="189">
        <v>0</v>
      </c>
      <c r="G5369" s="197" t="s">
        <v>358</v>
      </c>
      <c r="H5369" s="195">
        <v>1</v>
      </c>
      <c r="I5369" s="200"/>
      <c r="J5369" s="191">
        <v>41730</v>
      </c>
      <c r="K5369" s="195" t="s">
        <v>33</v>
      </c>
      <c r="L5369" s="195" t="s">
        <v>74</v>
      </c>
    </row>
    <row r="5370" spans="1:12">
      <c r="A5370" s="186" t="str">
        <f>B5370&amp;"_"&amp;COUNTIF($B$2:B5370,B5370)</f>
        <v>5052_1</v>
      </c>
      <c r="B5370" s="195">
        <v>5052</v>
      </c>
      <c r="E5370" s="187" t="s">
        <v>1312</v>
      </c>
      <c r="F5370" s="189">
        <v>14</v>
      </c>
      <c r="G5370" s="190" t="s">
        <v>941</v>
      </c>
    </row>
    <row r="5371" spans="1:12">
      <c r="A5371" s="186" t="str">
        <f>B5371&amp;"_"&amp;COUNTIF($B$2:B5371,B5371)</f>
        <v>5052_2</v>
      </c>
      <c r="B5371" s="195">
        <v>5052</v>
      </c>
      <c r="C5371" s="195">
        <v>49</v>
      </c>
      <c r="D5371" s="195" t="s">
        <v>2025</v>
      </c>
      <c r="E5371" s="187" t="s">
        <v>1314</v>
      </c>
      <c r="F5371" s="189">
        <v>14</v>
      </c>
      <c r="G5371" s="190" t="s">
        <v>942</v>
      </c>
      <c r="H5371" s="195">
        <v>7</v>
      </c>
      <c r="J5371" s="191">
        <v>41733</v>
      </c>
      <c r="K5371" s="195" t="s">
        <v>27</v>
      </c>
    </row>
    <row r="5372" spans="1:12">
      <c r="A5372" s="186" t="str">
        <f>B5372&amp;"_"&amp;COUNTIF($B$2:B5372,B5372)</f>
        <v>5053_1</v>
      </c>
      <c r="B5372" s="195">
        <v>5053</v>
      </c>
      <c r="C5372" s="195">
        <v>59</v>
      </c>
      <c r="D5372" s="195">
        <v>3004642746</v>
      </c>
      <c r="E5372" s="195">
        <v>41227890</v>
      </c>
      <c r="F5372" s="189">
        <v>24</v>
      </c>
      <c r="G5372" s="197" t="s">
        <v>1873</v>
      </c>
      <c r="H5372" s="195">
        <v>4</v>
      </c>
      <c r="I5372" s="195">
        <v>7350</v>
      </c>
      <c r="J5372" s="191">
        <v>41736</v>
      </c>
      <c r="K5372" s="195" t="s">
        <v>2085</v>
      </c>
      <c r="L5372" s="195" t="s">
        <v>74</v>
      </c>
    </row>
    <row r="5373" spans="1:12">
      <c r="A5373" s="186" t="str">
        <f>B5373&amp;"_"&amp;COUNTIF($B$2:B5373,B5373)</f>
        <v>5054_1</v>
      </c>
      <c r="B5373" s="195">
        <v>5054</v>
      </c>
      <c r="C5373" s="195">
        <v>1</v>
      </c>
      <c r="D5373" s="195">
        <v>540059931</v>
      </c>
      <c r="F5373" s="189">
        <v>2</v>
      </c>
      <c r="G5373" s="197" t="s">
        <v>2296</v>
      </c>
      <c r="H5373" s="195">
        <v>3</v>
      </c>
      <c r="J5373" s="191">
        <v>41737</v>
      </c>
      <c r="K5373" s="195" t="s">
        <v>27</v>
      </c>
    </row>
    <row r="5374" spans="1:12">
      <c r="A5374" s="186" t="str">
        <f>B5374&amp;"_"&amp;COUNTIF($B$2:B5374,B5374)</f>
        <v>5055_1</v>
      </c>
      <c r="B5374" s="195">
        <v>5055</v>
      </c>
      <c r="C5374" s="195">
        <v>1</v>
      </c>
      <c r="D5374" s="195" t="s">
        <v>2297</v>
      </c>
      <c r="E5374" s="195" t="s">
        <v>1746</v>
      </c>
      <c r="F5374" s="189">
        <v>24</v>
      </c>
      <c r="G5374" s="197" t="s">
        <v>1747</v>
      </c>
      <c r="H5374" s="195">
        <v>1</v>
      </c>
      <c r="J5374" s="191">
        <v>41737</v>
      </c>
      <c r="K5374" s="195" t="s">
        <v>27</v>
      </c>
    </row>
    <row r="5375" spans="1:12">
      <c r="A5375" s="186" t="str">
        <f>B5375&amp;"_"&amp;COUNTIF($B$2:B5375,B5375)</f>
        <v>5056_1</v>
      </c>
      <c r="B5375" s="195">
        <v>5056</v>
      </c>
      <c r="C5375" s="195">
        <v>1</v>
      </c>
      <c r="D5375" s="195" t="s">
        <v>2269</v>
      </c>
      <c r="F5375" s="189">
        <v>2</v>
      </c>
      <c r="G5375" s="197" t="s">
        <v>59</v>
      </c>
      <c r="H5375" s="195">
        <v>2</v>
      </c>
      <c r="J5375" s="191">
        <v>41737</v>
      </c>
      <c r="K5375" s="195" t="s">
        <v>27</v>
      </c>
    </row>
    <row r="5376" spans="1:12">
      <c r="A5376" s="186" t="str">
        <f>B5376&amp;"_"&amp;COUNTIF($B$2:B5376,B5376)</f>
        <v>5057_1</v>
      </c>
      <c r="B5376" s="195">
        <v>5057</v>
      </c>
      <c r="C5376" s="195">
        <v>1</v>
      </c>
      <c r="D5376" s="195">
        <v>540056794</v>
      </c>
      <c r="F5376" s="189">
        <v>40</v>
      </c>
      <c r="G5376" s="197" t="s">
        <v>1643</v>
      </c>
      <c r="H5376" s="195">
        <v>1</v>
      </c>
      <c r="J5376" s="191">
        <v>41737</v>
      </c>
      <c r="K5376" s="195" t="s">
        <v>27</v>
      </c>
    </row>
    <row r="5377" spans="1:12">
      <c r="A5377" s="186" t="str">
        <f>B5377&amp;"_"&amp;COUNTIF($B$2:B5377,B5377)</f>
        <v>5058_1</v>
      </c>
      <c r="B5377" s="195">
        <v>5058</v>
      </c>
      <c r="F5377" s="189">
        <v>8</v>
      </c>
      <c r="G5377" s="197" t="s">
        <v>359</v>
      </c>
      <c r="I5377" s="200"/>
    </row>
    <row r="5378" spans="1:12">
      <c r="A5378" s="186" t="str">
        <f>B5378&amp;"_"&amp;COUNTIF($B$2:B5378,B5378)</f>
        <v>5058_2</v>
      </c>
      <c r="B5378" s="195">
        <v>5058</v>
      </c>
      <c r="C5378" s="195">
        <v>7</v>
      </c>
      <c r="F5378" s="189">
        <v>0</v>
      </c>
      <c r="G5378" s="197" t="s">
        <v>358</v>
      </c>
      <c r="H5378" s="195">
        <v>1</v>
      </c>
      <c r="I5378" s="200"/>
      <c r="J5378" s="191">
        <v>41737</v>
      </c>
      <c r="K5378" s="195" t="s">
        <v>33</v>
      </c>
      <c r="L5378" s="195" t="s">
        <v>74</v>
      </c>
    </row>
    <row r="5379" spans="1:12">
      <c r="A5379" s="186" t="str">
        <f>B5379&amp;"_"&amp;COUNTIF($B$2:B5379,B5379)</f>
        <v>5059_1</v>
      </c>
      <c r="B5379" s="195">
        <v>5059</v>
      </c>
      <c r="C5379" s="195">
        <v>59</v>
      </c>
      <c r="D5379" s="195">
        <v>3004480557</v>
      </c>
      <c r="E5379" s="195">
        <v>41222128</v>
      </c>
      <c r="F5379" s="189">
        <v>3</v>
      </c>
      <c r="G5379" s="197" t="s">
        <v>2282</v>
      </c>
      <c r="H5379" s="195">
        <v>3</v>
      </c>
      <c r="J5379" s="191">
        <v>41373</v>
      </c>
      <c r="K5379" s="195" t="s">
        <v>27</v>
      </c>
    </row>
    <row r="5380" spans="1:12">
      <c r="A5380" s="186" t="str">
        <f>B5380&amp;"_"&amp;COUNTIF($B$2:B5380,B5380)</f>
        <v>5060_1</v>
      </c>
      <c r="B5380" s="195">
        <v>5060</v>
      </c>
      <c r="C5380" s="195">
        <v>1</v>
      </c>
      <c r="D5380" s="195" t="s">
        <v>2288</v>
      </c>
      <c r="F5380" s="189">
        <v>55</v>
      </c>
      <c r="G5380" s="197" t="s">
        <v>57</v>
      </c>
      <c r="H5380" s="195">
        <v>1</v>
      </c>
      <c r="J5380" s="191">
        <v>41373</v>
      </c>
      <c r="K5380" s="195" t="s">
        <v>27</v>
      </c>
    </row>
    <row r="5381" spans="1:12">
      <c r="A5381" s="186" t="str">
        <f>B5381&amp;"_"&amp;COUNTIF($B$2:B5381,B5381)</f>
        <v>5061_1</v>
      </c>
      <c r="B5381" s="195">
        <v>5061</v>
      </c>
      <c r="E5381" s="187" t="s">
        <v>1312</v>
      </c>
      <c r="F5381" s="189">
        <v>8</v>
      </c>
      <c r="G5381" s="190" t="s">
        <v>941</v>
      </c>
    </row>
    <row r="5382" spans="1:12">
      <c r="A5382" s="186" t="str">
        <f>B5382&amp;"_"&amp;COUNTIF($B$2:B5382,B5382)</f>
        <v>5061_2</v>
      </c>
      <c r="B5382" s="195">
        <v>5061</v>
      </c>
      <c r="C5382" s="195">
        <v>49</v>
      </c>
      <c r="D5382" s="195" t="s">
        <v>2025</v>
      </c>
      <c r="E5382" s="187" t="s">
        <v>1314</v>
      </c>
      <c r="F5382" s="189">
        <v>8</v>
      </c>
      <c r="G5382" s="190" t="s">
        <v>942</v>
      </c>
      <c r="H5382" s="195">
        <v>4</v>
      </c>
      <c r="J5382" s="191">
        <v>41373</v>
      </c>
      <c r="K5382" s="195" t="s">
        <v>27</v>
      </c>
    </row>
    <row r="5383" spans="1:12">
      <c r="A5383" s="186" t="str">
        <f>B5383&amp;"_"&amp;COUNTIF($B$2:B5383,B5383)</f>
        <v>5062_1</v>
      </c>
      <c r="B5383" s="195">
        <v>5062</v>
      </c>
      <c r="C5383" s="195">
        <v>59</v>
      </c>
      <c r="D5383" s="195">
        <v>3004623502</v>
      </c>
      <c r="E5383" s="195">
        <v>41255162</v>
      </c>
      <c r="F5383" s="189">
        <v>1</v>
      </c>
      <c r="G5383" s="197" t="s">
        <v>2298</v>
      </c>
      <c r="H5383" s="195">
        <v>1</v>
      </c>
      <c r="I5383" s="195">
        <v>3700</v>
      </c>
      <c r="J5383" s="191">
        <v>41375</v>
      </c>
      <c r="K5383" s="195" t="s">
        <v>27</v>
      </c>
    </row>
    <row r="5384" spans="1:12">
      <c r="A5384" s="186" t="str">
        <f>B5384&amp;"_"&amp;COUNTIF($B$2:B5384,B5384)</f>
        <v>5063_1</v>
      </c>
      <c r="B5384" s="195">
        <v>5063</v>
      </c>
      <c r="E5384" s="195">
        <v>41222136</v>
      </c>
      <c r="F5384" s="189">
        <v>2</v>
      </c>
      <c r="G5384" s="197" t="s">
        <v>2299</v>
      </c>
    </row>
    <row r="5385" spans="1:12">
      <c r="A5385" s="186" t="str">
        <f>B5385&amp;"_"&amp;COUNTIF($B$2:B5385,B5385)</f>
        <v>5063_2</v>
      </c>
      <c r="B5385" s="195">
        <v>5063</v>
      </c>
      <c r="C5385" s="195">
        <v>59</v>
      </c>
      <c r="D5385" s="195">
        <v>3004560035</v>
      </c>
      <c r="E5385" s="195">
        <v>41222082</v>
      </c>
      <c r="F5385" s="189">
        <v>2</v>
      </c>
      <c r="G5385" s="197" t="s">
        <v>2300</v>
      </c>
      <c r="H5385" s="195">
        <v>4</v>
      </c>
      <c r="I5385" s="195">
        <v>13000</v>
      </c>
      <c r="J5385" s="191">
        <v>41375</v>
      </c>
      <c r="K5385" s="195" t="s">
        <v>27</v>
      </c>
    </row>
    <row r="5386" spans="1:12">
      <c r="A5386" s="186" t="str">
        <f>B5386&amp;"_"&amp;COUNTIF($B$2:B5386,B5386)</f>
        <v>5064_1</v>
      </c>
      <c r="B5386" s="195">
        <v>5064</v>
      </c>
      <c r="C5386" s="195">
        <v>2</v>
      </c>
      <c r="D5386" s="195">
        <v>340124608</v>
      </c>
      <c r="F5386" s="189">
        <v>3</v>
      </c>
      <c r="G5386" s="197" t="s">
        <v>1883</v>
      </c>
      <c r="H5386" s="195">
        <v>4</v>
      </c>
      <c r="J5386" s="191">
        <v>41379</v>
      </c>
      <c r="K5386" s="195" t="s">
        <v>27</v>
      </c>
    </row>
    <row r="5387" spans="1:12">
      <c r="A5387" s="186" t="str">
        <f>B5387&amp;"_"&amp;COUNTIF($B$2:B5387,B5387)</f>
        <v>5065_1</v>
      </c>
      <c r="B5387" s="195">
        <v>5065</v>
      </c>
      <c r="C5387" s="195">
        <v>2</v>
      </c>
      <c r="D5387" s="195">
        <v>340124997</v>
      </c>
      <c r="F5387" s="189">
        <v>7</v>
      </c>
      <c r="G5387" s="197" t="s">
        <v>2301</v>
      </c>
      <c r="H5387" s="195">
        <v>2</v>
      </c>
      <c r="J5387" s="191">
        <v>41379</v>
      </c>
      <c r="K5387" s="195" t="s">
        <v>27</v>
      </c>
    </row>
    <row r="5388" spans="1:12">
      <c r="A5388" s="186" t="str">
        <f>B5388&amp;"_"&amp;COUNTIF($B$2:B5388,B5388)</f>
        <v>5066_1</v>
      </c>
      <c r="B5388" s="195">
        <v>5066</v>
      </c>
      <c r="F5388" s="189">
        <v>1</v>
      </c>
      <c r="G5388" s="197" t="s">
        <v>2302</v>
      </c>
    </row>
    <row r="5389" spans="1:12">
      <c r="A5389" s="186" t="str">
        <f>B5389&amp;"_"&amp;COUNTIF($B$2:B5389,B5389)</f>
        <v>5066_2</v>
      </c>
      <c r="B5389" s="195">
        <v>5066</v>
      </c>
      <c r="C5389" s="195">
        <v>2</v>
      </c>
      <c r="D5389" s="195" t="s">
        <v>2303</v>
      </c>
      <c r="F5389" s="189">
        <v>19</v>
      </c>
      <c r="G5389" s="197" t="s">
        <v>109</v>
      </c>
      <c r="H5389" s="195">
        <v>2</v>
      </c>
      <c r="J5389" s="191">
        <v>41379</v>
      </c>
      <c r="K5389" s="195" t="s">
        <v>27</v>
      </c>
    </row>
    <row r="5390" spans="1:12">
      <c r="A5390" s="186" t="str">
        <f>B5390&amp;"_"&amp;COUNTIF($B$2:B5390,B5390)</f>
        <v>5067_1</v>
      </c>
      <c r="B5390" s="195">
        <v>5067</v>
      </c>
      <c r="E5390" s="187" t="s">
        <v>1312</v>
      </c>
      <c r="F5390" s="189">
        <v>8</v>
      </c>
      <c r="G5390" s="190" t="s">
        <v>941</v>
      </c>
    </row>
    <row r="5391" spans="1:12">
      <c r="A5391" s="186" t="str">
        <f>B5391&amp;"_"&amp;COUNTIF($B$2:B5391,B5391)</f>
        <v>5067_2</v>
      </c>
      <c r="B5391" s="195">
        <v>5067</v>
      </c>
      <c r="C5391" s="195">
        <v>49</v>
      </c>
      <c r="D5391" s="195" t="s">
        <v>2025</v>
      </c>
      <c r="E5391" s="187" t="s">
        <v>1314</v>
      </c>
      <c r="F5391" s="189">
        <v>8</v>
      </c>
      <c r="G5391" s="190" t="s">
        <v>942</v>
      </c>
      <c r="H5391" s="195">
        <v>4</v>
      </c>
      <c r="J5391" s="191">
        <v>41379</v>
      </c>
      <c r="K5391" s="195" t="s">
        <v>27</v>
      </c>
    </row>
    <row r="5392" spans="1:12">
      <c r="A5392" s="186" t="str">
        <f>B5392&amp;"_"&amp;COUNTIF($B$2:B5392,B5392)</f>
        <v>5068_1</v>
      </c>
      <c r="B5392" s="195">
        <v>5068</v>
      </c>
      <c r="E5392" s="187" t="s">
        <v>39</v>
      </c>
      <c r="F5392" s="189">
        <v>4</v>
      </c>
      <c r="G5392" s="190" t="s">
        <v>939</v>
      </c>
    </row>
    <row r="5393" spans="1:12">
      <c r="A5393" s="186" t="str">
        <f>B5393&amp;"_"&amp;COUNTIF($B$2:B5393,B5393)</f>
        <v>5068_2</v>
      </c>
      <c r="B5393" s="195">
        <v>5068</v>
      </c>
      <c r="C5393" s="195">
        <v>1</v>
      </c>
      <c r="D5393" s="195">
        <v>540050805</v>
      </c>
      <c r="E5393" s="187" t="s">
        <v>41</v>
      </c>
      <c r="F5393" s="189">
        <v>4</v>
      </c>
      <c r="G5393" s="190" t="s">
        <v>940</v>
      </c>
      <c r="H5393" s="195">
        <v>2</v>
      </c>
      <c r="J5393" s="191">
        <v>41379</v>
      </c>
      <c r="K5393" s="195" t="s">
        <v>27</v>
      </c>
    </row>
    <row r="5394" spans="1:12">
      <c r="A5394" s="186" t="str">
        <f>B5394&amp;"_"&amp;COUNTIF($B$2:B5394,B5394)</f>
        <v>5069_1</v>
      </c>
      <c r="B5394" s="195">
        <v>5069</v>
      </c>
      <c r="C5394" s="195">
        <v>3</v>
      </c>
      <c r="D5394" s="195" t="s">
        <v>2304</v>
      </c>
      <c r="E5394" s="195" t="s">
        <v>149</v>
      </c>
      <c r="F5394" s="189">
        <v>100</v>
      </c>
      <c r="G5394" s="197" t="s">
        <v>68</v>
      </c>
      <c r="H5394" s="195">
        <v>1</v>
      </c>
      <c r="I5394" s="195">
        <v>150</v>
      </c>
      <c r="J5394" s="191">
        <v>41379</v>
      </c>
      <c r="K5394" s="195" t="s">
        <v>33</v>
      </c>
      <c r="L5394" s="195" t="s">
        <v>74</v>
      </c>
    </row>
    <row r="5395" spans="1:12">
      <c r="A5395" s="186" t="str">
        <f>B5395&amp;"_"&amp;COUNTIF($B$2:B5395,B5395)</f>
        <v>5070_1</v>
      </c>
      <c r="B5395" s="195">
        <v>5070</v>
      </c>
      <c r="C5395" s="195">
        <v>3</v>
      </c>
      <c r="D5395" s="195" t="s">
        <v>2305</v>
      </c>
      <c r="E5395" s="195" t="s">
        <v>2191</v>
      </c>
      <c r="F5395" s="189">
        <v>300</v>
      </c>
      <c r="G5395" s="197" t="s">
        <v>72</v>
      </c>
      <c r="H5395" s="195">
        <v>1</v>
      </c>
      <c r="I5395" s="195">
        <v>2400</v>
      </c>
      <c r="J5395" s="191">
        <v>41379</v>
      </c>
      <c r="K5395" s="195" t="s">
        <v>33</v>
      </c>
      <c r="L5395" s="195" t="s">
        <v>74</v>
      </c>
    </row>
    <row r="5396" spans="1:12">
      <c r="A5396" s="186" t="str">
        <f>B5396&amp;"_"&amp;COUNTIF($B$2:B5396,B5396)</f>
        <v>5071_1</v>
      </c>
      <c r="B5396" s="195">
        <v>5071</v>
      </c>
      <c r="C5396" s="195">
        <v>3</v>
      </c>
      <c r="D5396" s="195" t="s">
        <v>2292</v>
      </c>
      <c r="E5396" s="195" t="s">
        <v>2191</v>
      </c>
      <c r="F5396" s="189">
        <v>90</v>
      </c>
      <c r="G5396" s="197" t="s">
        <v>72</v>
      </c>
      <c r="H5396" s="195">
        <v>1</v>
      </c>
      <c r="I5396" s="195">
        <v>720</v>
      </c>
      <c r="J5396" s="191">
        <v>41379</v>
      </c>
      <c r="K5396" s="195" t="s">
        <v>33</v>
      </c>
      <c r="L5396" s="195" t="s">
        <v>74</v>
      </c>
    </row>
    <row r="5397" spans="1:12">
      <c r="A5397" s="186" t="str">
        <f>B5397&amp;"_"&amp;COUNTIF($B$2:B5397,B5397)</f>
        <v>5072_1</v>
      </c>
      <c r="B5397" s="195">
        <v>5072</v>
      </c>
      <c r="E5397" s="187" t="s">
        <v>1312</v>
      </c>
      <c r="F5397" s="189">
        <v>8</v>
      </c>
      <c r="G5397" s="190" t="s">
        <v>941</v>
      </c>
    </row>
    <row r="5398" spans="1:12">
      <c r="A5398" s="186" t="str">
        <f>B5398&amp;"_"&amp;COUNTIF($B$2:B5398,B5398)</f>
        <v>5072_2</v>
      </c>
      <c r="B5398" s="195">
        <v>5072</v>
      </c>
      <c r="C5398" s="195">
        <v>49</v>
      </c>
      <c r="D5398" s="195" t="s">
        <v>2025</v>
      </c>
      <c r="E5398" s="187" t="s">
        <v>1314</v>
      </c>
      <c r="F5398" s="189">
        <v>8</v>
      </c>
      <c r="G5398" s="190" t="s">
        <v>942</v>
      </c>
      <c r="H5398" s="195">
        <v>4</v>
      </c>
      <c r="J5398" s="191">
        <v>41381</v>
      </c>
      <c r="K5398" s="195" t="s">
        <v>27</v>
      </c>
    </row>
    <row r="5399" spans="1:12">
      <c r="A5399" s="186" t="str">
        <f>B5399&amp;"_"&amp;COUNTIF($B$2:B5399,B5399)</f>
        <v>5073_1</v>
      </c>
      <c r="B5399" s="195">
        <v>5073</v>
      </c>
      <c r="E5399" s="195" t="s">
        <v>64</v>
      </c>
      <c r="F5399" s="189">
        <v>192</v>
      </c>
      <c r="G5399" s="197" t="s">
        <v>65</v>
      </c>
    </row>
    <row r="5400" spans="1:12">
      <c r="A5400" s="186" t="str">
        <f>B5400&amp;"_"&amp;COUNTIF($B$2:B5400,B5400)</f>
        <v>5073_2</v>
      </c>
      <c r="B5400" s="195">
        <v>5073</v>
      </c>
      <c r="E5400" s="195" t="s">
        <v>62</v>
      </c>
      <c r="F5400" s="189">
        <v>492</v>
      </c>
      <c r="G5400" s="197" t="s">
        <v>1909</v>
      </c>
    </row>
    <row r="5401" spans="1:12">
      <c r="A5401" s="186" t="str">
        <f>B5401&amp;"_"&amp;COUNTIF($B$2:B5401,B5401)</f>
        <v>5073_3</v>
      </c>
      <c r="B5401" s="195">
        <v>5073</v>
      </c>
      <c r="C5401" s="195">
        <v>1</v>
      </c>
      <c r="D5401" s="195" t="s">
        <v>2306</v>
      </c>
      <c r="E5401" s="195" t="s">
        <v>67</v>
      </c>
      <c r="F5401" s="189">
        <v>48</v>
      </c>
      <c r="G5401" s="197" t="s">
        <v>68</v>
      </c>
      <c r="H5401" s="195">
        <v>8</v>
      </c>
      <c r="J5401" s="191">
        <v>41381</v>
      </c>
      <c r="K5401" s="195" t="s">
        <v>27</v>
      </c>
    </row>
    <row r="5402" spans="1:12">
      <c r="A5402" s="186" t="str">
        <f>B5402&amp;"_"&amp;COUNTIF($B$2:B5402,B5402)</f>
        <v>5074_1</v>
      </c>
      <c r="B5402" s="195">
        <v>5074</v>
      </c>
      <c r="E5402" s="195">
        <v>112145</v>
      </c>
      <c r="F5402" s="189">
        <v>10</v>
      </c>
      <c r="G5402" s="197" t="s">
        <v>888</v>
      </c>
    </row>
    <row r="5403" spans="1:12">
      <c r="A5403" s="186" t="str">
        <f>B5403&amp;"_"&amp;COUNTIF($B$2:B5403,B5403)</f>
        <v>5074_2</v>
      </c>
      <c r="B5403" s="195">
        <v>5074</v>
      </c>
      <c r="C5403" s="195">
        <v>4</v>
      </c>
      <c r="D5403" s="195">
        <v>4500245696</v>
      </c>
      <c r="E5403" s="195">
        <v>112146</v>
      </c>
      <c r="F5403" s="189">
        <v>10</v>
      </c>
      <c r="G5403" s="197" t="s">
        <v>886</v>
      </c>
      <c r="H5403" s="195">
        <v>5</v>
      </c>
      <c r="I5403" s="200">
        <v>17500</v>
      </c>
      <c r="J5403" s="191">
        <v>41381</v>
      </c>
      <c r="K5403" s="195" t="s">
        <v>1607</v>
      </c>
      <c r="L5403" s="195" t="s">
        <v>74</v>
      </c>
    </row>
    <row r="5404" spans="1:12">
      <c r="A5404" s="186" t="str">
        <f>B5404&amp;"_"&amp;COUNTIF($B$2:B5404,B5404)</f>
        <v>5075_1</v>
      </c>
      <c r="B5404" s="195">
        <v>5075</v>
      </c>
      <c r="F5404" s="189">
        <v>1</v>
      </c>
      <c r="G5404" s="197" t="s">
        <v>2307</v>
      </c>
    </row>
    <row r="5405" spans="1:12">
      <c r="A5405" s="186" t="str">
        <f>B5405&amp;"_"&amp;COUNTIF($B$2:B5405,B5405)</f>
        <v>5075_2</v>
      </c>
      <c r="B5405" s="195">
        <v>5075</v>
      </c>
      <c r="C5405" s="195">
        <v>23</v>
      </c>
      <c r="D5405" s="195" t="s">
        <v>2308</v>
      </c>
      <c r="F5405" s="189">
        <v>1</v>
      </c>
      <c r="G5405" s="197" t="s">
        <v>2309</v>
      </c>
      <c r="H5405" s="195">
        <v>1</v>
      </c>
      <c r="J5405" s="191">
        <v>41382</v>
      </c>
      <c r="K5405" s="195" t="s">
        <v>789</v>
      </c>
      <c r="L5405" s="195" t="s">
        <v>74</v>
      </c>
    </row>
    <row r="5406" spans="1:12">
      <c r="A5406" s="186" t="str">
        <f>B5406&amp;"_"&amp;COUNTIF($B$2:B5406,B5406)</f>
        <v>5076_1</v>
      </c>
      <c r="B5406" s="195">
        <v>5076</v>
      </c>
      <c r="C5406" s="195">
        <v>59</v>
      </c>
      <c r="D5406" s="195">
        <v>3004685410</v>
      </c>
      <c r="E5406" s="195">
        <v>41227890</v>
      </c>
      <c r="F5406" s="189">
        <v>12</v>
      </c>
      <c r="G5406" s="197" t="s">
        <v>1873</v>
      </c>
      <c r="H5406" s="195">
        <v>2</v>
      </c>
      <c r="I5406" s="195">
        <v>3675</v>
      </c>
      <c r="J5406" s="191">
        <v>41751</v>
      </c>
      <c r="K5406" s="195" t="s">
        <v>2085</v>
      </c>
      <c r="L5406" s="195" t="s">
        <v>74</v>
      </c>
    </row>
    <row r="5407" spans="1:12">
      <c r="A5407" s="186" t="str">
        <f>B5407&amp;"_"&amp;COUNTIF($B$2:B5407,B5407)</f>
        <v>5077_1</v>
      </c>
      <c r="B5407" s="195">
        <v>5077</v>
      </c>
      <c r="F5407" s="189">
        <v>9</v>
      </c>
      <c r="G5407" s="197" t="s">
        <v>359</v>
      </c>
      <c r="I5407" s="200"/>
    </row>
    <row r="5408" spans="1:12">
      <c r="A5408" s="186" t="str">
        <f>B5408&amp;"_"&amp;COUNTIF($B$2:B5408,B5408)</f>
        <v>5077_2</v>
      </c>
      <c r="B5408" s="195">
        <v>5077</v>
      </c>
      <c r="C5408" s="195">
        <v>7</v>
      </c>
      <c r="F5408" s="189">
        <v>1</v>
      </c>
      <c r="G5408" s="197" t="s">
        <v>358</v>
      </c>
      <c r="H5408" s="195">
        <v>1</v>
      </c>
      <c r="I5408" s="200"/>
      <c r="J5408" s="191">
        <v>41751</v>
      </c>
      <c r="K5408" s="195" t="s">
        <v>33</v>
      </c>
      <c r="L5408" s="195" t="s">
        <v>74</v>
      </c>
    </row>
    <row r="5409" spans="1:12">
      <c r="A5409" s="186" t="str">
        <f>B5409&amp;"_"&amp;COUNTIF($B$2:B5409,B5409)</f>
        <v>5078_1</v>
      </c>
      <c r="B5409" s="195">
        <v>5078</v>
      </c>
      <c r="C5409" s="195">
        <v>59</v>
      </c>
      <c r="D5409" s="195">
        <v>3004480557</v>
      </c>
      <c r="E5409" s="195">
        <v>41222128</v>
      </c>
      <c r="F5409" s="189">
        <v>3</v>
      </c>
      <c r="G5409" s="197" t="s">
        <v>2282</v>
      </c>
      <c r="H5409" s="195">
        <v>3</v>
      </c>
      <c r="J5409" s="191">
        <v>41387</v>
      </c>
      <c r="K5409" s="195" t="s">
        <v>27</v>
      </c>
    </row>
    <row r="5410" spans="1:12">
      <c r="A5410" s="186" t="str">
        <f>B5410&amp;"_"&amp;COUNTIF($B$2:B5410,B5410)</f>
        <v>5079_1</v>
      </c>
      <c r="B5410" s="195">
        <v>5079</v>
      </c>
      <c r="F5410" s="189">
        <v>3</v>
      </c>
      <c r="G5410" s="197" t="s">
        <v>2310</v>
      </c>
    </row>
    <row r="5411" spans="1:12">
      <c r="A5411" s="186" t="str">
        <f>B5411&amp;"_"&amp;COUNTIF($B$2:B5411,B5411)</f>
        <v>5079_2</v>
      </c>
      <c r="B5411" s="195">
        <v>5079</v>
      </c>
      <c r="C5411" s="195">
        <v>4</v>
      </c>
      <c r="D5411" s="195">
        <v>4500243722</v>
      </c>
      <c r="F5411" s="189">
        <v>1</v>
      </c>
      <c r="G5411" s="197" t="s">
        <v>1960</v>
      </c>
      <c r="H5411" s="195">
        <v>1</v>
      </c>
      <c r="I5411" s="195">
        <v>30000</v>
      </c>
      <c r="J5411" s="191">
        <v>41387</v>
      </c>
      <c r="K5411" s="195" t="s">
        <v>1961</v>
      </c>
      <c r="L5411" s="195" t="s">
        <v>74</v>
      </c>
    </row>
    <row r="5412" spans="1:12">
      <c r="A5412" s="186" t="str">
        <f>B5412&amp;"_"&amp;COUNTIF($B$2:B5412,B5412)</f>
        <v>5080_1</v>
      </c>
      <c r="B5412" s="195">
        <v>5080</v>
      </c>
      <c r="C5412" s="195">
        <v>1</v>
      </c>
      <c r="D5412" s="195" t="s">
        <v>2269</v>
      </c>
      <c r="F5412" s="189">
        <v>2</v>
      </c>
      <c r="G5412" s="197" t="s">
        <v>59</v>
      </c>
      <c r="H5412" s="195">
        <v>2</v>
      </c>
      <c r="J5412" s="191">
        <v>41753</v>
      </c>
      <c r="K5412" s="195" t="s">
        <v>27</v>
      </c>
    </row>
    <row r="5413" spans="1:12">
      <c r="A5413" s="186" t="str">
        <f>B5413&amp;"_"&amp;COUNTIF($B$2:B5413,B5413)</f>
        <v>5081_1</v>
      </c>
      <c r="B5413" s="195">
        <v>5081</v>
      </c>
      <c r="C5413" s="195">
        <v>59</v>
      </c>
      <c r="D5413" s="195">
        <v>3004685410</v>
      </c>
      <c r="E5413" s="195">
        <v>41227890</v>
      </c>
      <c r="F5413" s="189">
        <v>12</v>
      </c>
      <c r="G5413" s="197" t="s">
        <v>1873</v>
      </c>
      <c r="H5413" s="195">
        <v>2</v>
      </c>
      <c r="I5413" s="195">
        <v>3675</v>
      </c>
      <c r="J5413" s="191">
        <v>41754</v>
      </c>
      <c r="K5413" s="195" t="s">
        <v>2085</v>
      </c>
      <c r="L5413" s="195" t="s">
        <v>74</v>
      </c>
    </row>
    <row r="5414" spans="1:12">
      <c r="A5414" s="186" t="str">
        <f>B5414&amp;"_"&amp;COUNTIF($B$2:B5414,B5414)</f>
        <v>5082_1</v>
      </c>
      <c r="B5414" s="195">
        <v>5082</v>
      </c>
      <c r="C5414" s="195">
        <v>2</v>
      </c>
      <c r="D5414" s="195">
        <v>340124997</v>
      </c>
      <c r="F5414" s="189">
        <v>6</v>
      </c>
      <c r="G5414" s="197" t="s">
        <v>2301</v>
      </c>
      <c r="H5414" s="195">
        <v>2</v>
      </c>
      <c r="J5414" s="191">
        <v>41389</v>
      </c>
      <c r="K5414" s="195" t="s">
        <v>27</v>
      </c>
    </row>
    <row r="5415" spans="1:12">
      <c r="A5415" s="186" t="str">
        <f>B5415&amp;"_"&amp;COUNTIF($B$2:B5415,B5415)</f>
        <v>5083_1</v>
      </c>
      <c r="B5415" s="195">
        <v>5083</v>
      </c>
      <c r="C5415" s="195">
        <v>69</v>
      </c>
      <c r="F5415" s="189">
        <v>1</v>
      </c>
      <c r="G5415" s="197" t="s">
        <v>2311</v>
      </c>
      <c r="H5415" s="195">
        <v>1</v>
      </c>
      <c r="I5415" s="195">
        <v>260</v>
      </c>
      <c r="J5415" s="191">
        <v>41757</v>
      </c>
      <c r="K5415" s="195" t="s">
        <v>2258</v>
      </c>
    </row>
    <row r="5416" spans="1:12">
      <c r="A5416" s="186" t="str">
        <f>B5416&amp;"_"&amp;COUNTIF($B$2:B5416,B5416)</f>
        <v>5084_1</v>
      </c>
      <c r="B5416" s="195">
        <v>5084</v>
      </c>
      <c r="E5416" s="195">
        <v>32999</v>
      </c>
      <c r="F5416" s="189">
        <v>10</v>
      </c>
      <c r="G5416" s="197" t="s">
        <v>579</v>
      </c>
    </row>
    <row r="5417" spans="1:12">
      <c r="A5417" s="186" t="str">
        <f>B5417&amp;"_"&amp;COUNTIF($B$2:B5417,B5417)</f>
        <v>5084_2</v>
      </c>
      <c r="B5417" s="195">
        <v>5084</v>
      </c>
      <c r="C5417" s="195">
        <v>4</v>
      </c>
      <c r="D5417" s="195">
        <v>4500246104</v>
      </c>
      <c r="E5417" s="195">
        <v>33990</v>
      </c>
      <c r="F5417" s="189">
        <v>10</v>
      </c>
      <c r="G5417" s="197" t="s">
        <v>580</v>
      </c>
      <c r="H5417" s="195">
        <v>5</v>
      </c>
      <c r="I5417" s="195">
        <v>15000</v>
      </c>
      <c r="J5417" s="191">
        <v>41760</v>
      </c>
      <c r="K5417" s="195" t="s">
        <v>1607</v>
      </c>
      <c r="L5417" s="195" t="s">
        <v>74</v>
      </c>
    </row>
    <row r="5418" spans="1:12">
      <c r="A5418" s="186" t="str">
        <f>B5418&amp;"_"&amp;COUNTIF($B$2:B5418,B5418)</f>
        <v>5085_1</v>
      </c>
      <c r="B5418" s="195">
        <v>5085</v>
      </c>
      <c r="F5418" s="189">
        <v>18</v>
      </c>
      <c r="G5418" s="197" t="s">
        <v>866</v>
      </c>
    </row>
    <row r="5419" spans="1:12">
      <c r="A5419" s="186" t="str">
        <f>B5419&amp;"_"&amp;COUNTIF($B$2:B5419,B5419)</f>
        <v>5085_2</v>
      </c>
      <c r="B5419" s="195">
        <v>5085</v>
      </c>
      <c r="C5419" s="195">
        <v>26</v>
      </c>
      <c r="D5419" s="195" t="s">
        <v>863</v>
      </c>
      <c r="F5419" s="189">
        <v>18</v>
      </c>
      <c r="G5419" s="197" t="s">
        <v>867</v>
      </c>
      <c r="J5419" s="191">
        <v>41759</v>
      </c>
      <c r="K5419" s="195" t="s">
        <v>27</v>
      </c>
    </row>
    <row r="5420" spans="1:12">
      <c r="A5420" s="186" t="str">
        <f>B5420&amp;"_"&amp;COUNTIF($B$2:B5420,B5420)</f>
        <v>5086_1</v>
      </c>
      <c r="B5420" s="195">
        <v>5086</v>
      </c>
      <c r="C5420" s="195">
        <v>26</v>
      </c>
      <c r="D5420" s="195">
        <v>18863</v>
      </c>
      <c r="F5420" s="189">
        <v>1</v>
      </c>
      <c r="G5420" s="197" t="s">
        <v>2312</v>
      </c>
      <c r="J5420" s="191">
        <v>41759</v>
      </c>
      <c r="K5420" s="195" t="s">
        <v>27</v>
      </c>
    </row>
    <row r="5421" spans="1:12">
      <c r="A5421" s="186" t="str">
        <f>B5421&amp;"_"&amp;COUNTIF($B$2:B5421,B5421)</f>
        <v>5087_1</v>
      </c>
      <c r="B5421" s="195">
        <v>5087</v>
      </c>
      <c r="E5421" s="195">
        <v>1</v>
      </c>
      <c r="F5421" s="189">
        <v>3</v>
      </c>
      <c r="G5421" s="197" t="s">
        <v>2313</v>
      </c>
    </row>
    <row r="5422" spans="1:12">
      <c r="A5422" s="186" t="str">
        <f>B5422&amp;"_"&amp;COUNTIF($B$2:B5422,B5422)</f>
        <v>5087_2</v>
      </c>
      <c r="B5422" s="195">
        <v>5087</v>
      </c>
      <c r="E5422" s="195">
        <v>2</v>
      </c>
      <c r="F5422" s="189">
        <v>3</v>
      </c>
      <c r="G5422" s="197" t="s">
        <v>2314</v>
      </c>
    </row>
    <row r="5423" spans="1:12">
      <c r="A5423" s="186" t="str">
        <f>B5423&amp;"_"&amp;COUNTIF($B$2:B5423,B5423)</f>
        <v>5087_3</v>
      </c>
      <c r="B5423" s="195">
        <v>5087</v>
      </c>
      <c r="E5423" s="195">
        <v>3</v>
      </c>
      <c r="F5423" s="189">
        <v>18</v>
      </c>
      <c r="G5423" s="197" t="s">
        <v>2315</v>
      </c>
    </row>
    <row r="5424" spans="1:12">
      <c r="A5424" s="186" t="str">
        <f>B5424&amp;"_"&amp;COUNTIF($B$2:B5424,B5424)</f>
        <v>5087_4</v>
      </c>
      <c r="B5424" s="195">
        <v>5087</v>
      </c>
      <c r="E5424" s="195">
        <v>4</v>
      </c>
      <c r="F5424" s="189">
        <v>18</v>
      </c>
      <c r="G5424" s="197" t="s">
        <v>2316</v>
      </c>
    </row>
    <row r="5425" spans="1:13">
      <c r="A5425" s="186" t="str">
        <f>B5425&amp;"_"&amp;COUNTIF($B$2:B5425,B5425)</f>
        <v>5087_5</v>
      </c>
      <c r="B5425" s="195">
        <v>5087</v>
      </c>
      <c r="E5425" s="195" t="s">
        <v>1744</v>
      </c>
      <c r="F5425" s="189">
        <v>30</v>
      </c>
      <c r="G5425" s="197" t="s">
        <v>2317</v>
      </c>
    </row>
    <row r="5426" spans="1:13">
      <c r="A5426" s="186" t="str">
        <f>B5426&amp;"_"&amp;COUNTIF($B$2:B5426,B5426)</f>
        <v>5087_6</v>
      </c>
      <c r="B5426" s="195">
        <v>5087</v>
      </c>
      <c r="E5426" s="195" t="s">
        <v>1744</v>
      </c>
      <c r="F5426" s="189">
        <v>60</v>
      </c>
      <c r="G5426" s="197" t="s">
        <v>2318</v>
      </c>
    </row>
    <row r="5427" spans="1:13">
      <c r="A5427" s="186" t="str">
        <f>B5427&amp;"_"&amp;COUNTIF($B$2:B5427,B5427)</f>
        <v>5087_7</v>
      </c>
      <c r="B5427" s="195">
        <v>5087</v>
      </c>
      <c r="C5427" s="195">
        <v>75</v>
      </c>
      <c r="D5427" s="195" t="s">
        <v>2319</v>
      </c>
      <c r="E5427" s="195" t="s">
        <v>1744</v>
      </c>
      <c r="F5427" s="189">
        <v>14</v>
      </c>
      <c r="G5427" s="197" t="s">
        <v>2320</v>
      </c>
      <c r="H5427" s="195">
        <v>23</v>
      </c>
      <c r="I5427" s="195">
        <v>68700</v>
      </c>
      <c r="J5427" s="191">
        <v>41761</v>
      </c>
      <c r="K5427" s="195" t="s">
        <v>2321</v>
      </c>
      <c r="L5427" s="195" t="s">
        <v>74</v>
      </c>
    </row>
    <row r="5428" spans="1:13">
      <c r="A5428" s="186" t="str">
        <f>B5428&amp;"_"&amp;COUNTIF($B$2:B5428,B5428)</f>
        <v>5088_1</v>
      </c>
      <c r="B5428" s="195">
        <v>5088</v>
      </c>
      <c r="F5428" s="189">
        <v>9</v>
      </c>
      <c r="G5428" s="197" t="s">
        <v>359</v>
      </c>
      <c r="I5428" s="200"/>
    </row>
    <row r="5429" spans="1:13">
      <c r="A5429" s="186" t="str">
        <f>B5429&amp;"_"&amp;COUNTIF($B$2:B5429,B5429)</f>
        <v>5088_2</v>
      </c>
      <c r="B5429" s="195">
        <v>5088</v>
      </c>
      <c r="C5429" s="195">
        <v>7</v>
      </c>
      <c r="F5429" s="189">
        <v>1</v>
      </c>
      <c r="G5429" s="197" t="s">
        <v>358</v>
      </c>
      <c r="H5429" s="195">
        <v>1</v>
      </c>
      <c r="I5429" s="200"/>
      <c r="J5429" s="191">
        <v>41761</v>
      </c>
      <c r="K5429" s="195" t="s">
        <v>33</v>
      </c>
      <c r="L5429" s="195" t="s">
        <v>74</v>
      </c>
    </row>
    <row r="5430" spans="1:13">
      <c r="A5430" s="186" t="str">
        <f>B5430&amp;"_"&amp;COUNTIF($B$2:B5430,B5430)</f>
        <v>5089_1</v>
      </c>
      <c r="B5430" s="195">
        <v>5089</v>
      </c>
      <c r="C5430" s="195">
        <v>37</v>
      </c>
      <c r="D5430" s="195" t="s">
        <v>2322</v>
      </c>
      <c r="F5430" s="189">
        <v>12</v>
      </c>
      <c r="G5430" s="197" t="s">
        <v>2323</v>
      </c>
      <c r="H5430" s="195">
        <v>1</v>
      </c>
      <c r="I5430" s="195">
        <f>50*12</f>
        <v>600</v>
      </c>
      <c r="J5430" s="191">
        <v>41764</v>
      </c>
      <c r="K5430" s="195" t="s">
        <v>33</v>
      </c>
      <c r="L5430" s="195" t="s">
        <v>74</v>
      </c>
      <c r="M5430" s="192">
        <v>27</v>
      </c>
    </row>
    <row r="5431" spans="1:13">
      <c r="A5431" s="186" t="str">
        <f>B5431&amp;"_"&amp;COUNTIF($B$2:B5431,B5431)</f>
        <v>5090_1</v>
      </c>
      <c r="B5431" s="195">
        <v>5090</v>
      </c>
      <c r="C5431" s="195">
        <v>32</v>
      </c>
      <c r="D5431" s="195" t="s">
        <v>2324</v>
      </c>
      <c r="F5431" s="189">
        <v>20</v>
      </c>
      <c r="G5431" s="197" t="s">
        <v>2325</v>
      </c>
      <c r="H5431" s="195">
        <v>1</v>
      </c>
      <c r="J5431" s="191">
        <v>41766</v>
      </c>
      <c r="K5431" s="195" t="s">
        <v>33</v>
      </c>
      <c r="L5431" s="195" t="s">
        <v>74</v>
      </c>
    </row>
    <row r="5432" spans="1:13">
      <c r="A5432" s="186" t="str">
        <f>B5432&amp;"_"&amp;COUNTIF($B$2:B5432,B5432)</f>
        <v>5091_1</v>
      </c>
      <c r="B5432" s="195">
        <v>5091</v>
      </c>
      <c r="C5432" s="195">
        <v>22</v>
      </c>
      <c r="D5432" s="195" t="s">
        <v>1514</v>
      </c>
      <c r="F5432" s="189">
        <v>13</v>
      </c>
      <c r="G5432" s="197" t="s">
        <v>2326</v>
      </c>
      <c r="H5432" s="195">
        <v>1</v>
      </c>
      <c r="J5432" s="191">
        <v>41767</v>
      </c>
      <c r="K5432" s="195" t="s">
        <v>33</v>
      </c>
      <c r="L5432" s="195" t="s">
        <v>74</v>
      </c>
    </row>
    <row r="5433" spans="1:13">
      <c r="A5433" s="186" t="str">
        <f>B5433&amp;"_"&amp;COUNTIF($B$2:B5433,B5433)</f>
        <v>5092_1</v>
      </c>
      <c r="B5433" s="195">
        <v>5092</v>
      </c>
      <c r="C5433" s="195">
        <v>1</v>
      </c>
      <c r="D5433" s="195" t="s">
        <v>2269</v>
      </c>
      <c r="F5433" s="189">
        <v>2</v>
      </c>
      <c r="G5433" s="197" t="s">
        <v>59</v>
      </c>
      <c r="H5433" s="195">
        <v>2</v>
      </c>
      <c r="J5433" s="191">
        <v>41768</v>
      </c>
      <c r="K5433" s="195" t="s">
        <v>27</v>
      </c>
    </row>
    <row r="5434" spans="1:13">
      <c r="A5434" s="186" t="str">
        <f>B5434&amp;"_"&amp;COUNTIF($B$2:B5434,B5434)</f>
        <v>5093_1</v>
      </c>
      <c r="B5434" s="195">
        <v>5093</v>
      </c>
      <c r="C5434" s="195">
        <v>1</v>
      </c>
      <c r="D5434" s="195" t="s">
        <v>2288</v>
      </c>
      <c r="F5434" s="189">
        <v>120</v>
      </c>
      <c r="G5434" s="197" t="s">
        <v>57</v>
      </c>
      <c r="H5434" s="195">
        <v>2</v>
      </c>
      <c r="J5434" s="191">
        <v>41403</v>
      </c>
      <c r="K5434" s="195" t="s">
        <v>27</v>
      </c>
    </row>
    <row r="5435" spans="1:13">
      <c r="A5435" s="186" t="str">
        <f>B5435&amp;"_"&amp;COUNTIF($B$2:B5435,B5435)</f>
        <v>5094_1</v>
      </c>
      <c r="B5435" s="195">
        <v>5094</v>
      </c>
      <c r="F5435" s="189">
        <v>60</v>
      </c>
      <c r="G5435" s="197" t="s">
        <v>2327</v>
      </c>
      <c r="H5435" s="195">
        <v>1</v>
      </c>
    </row>
    <row r="5436" spans="1:13">
      <c r="A5436" s="186" t="str">
        <f>B5436&amp;"_"&amp;COUNTIF($B$2:B5436,B5436)</f>
        <v>5094_2</v>
      </c>
      <c r="B5436" s="195">
        <v>5094</v>
      </c>
      <c r="C5436" s="195">
        <v>1</v>
      </c>
      <c r="D5436" s="195">
        <v>540060437</v>
      </c>
      <c r="F5436" s="189">
        <v>2</v>
      </c>
      <c r="G5436" s="197" t="s">
        <v>2328</v>
      </c>
      <c r="H5436" s="195">
        <v>2</v>
      </c>
      <c r="J5436" s="191">
        <v>41403</v>
      </c>
      <c r="K5436" s="195" t="s">
        <v>27</v>
      </c>
    </row>
    <row r="5437" spans="1:13">
      <c r="A5437" s="186" t="str">
        <f>B5437&amp;"_"&amp;COUNTIF($B$2:B5437,B5437)</f>
        <v>5095_1</v>
      </c>
      <c r="B5437" s="195">
        <v>5095</v>
      </c>
      <c r="C5437" s="195">
        <v>5</v>
      </c>
      <c r="D5437" s="195" t="s">
        <v>2329</v>
      </c>
      <c r="E5437" s="195">
        <v>500032755</v>
      </c>
      <c r="F5437" s="189">
        <v>6</v>
      </c>
      <c r="G5437" s="197" t="s">
        <v>1070</v>
      </c>
      <c r="H5437" s="195">
        <v>2</v>
      </c>
      <c r="I5437" s="200">
        <v>4500</v>
      </c>
      <c r="J5437" s="191" t="s">
        <v>2330</v>
      </c>
      <c r="K5437" s="195" t="s">
        <v>845</v>
      </c>
      <c r="L5437" s="195" t="s">
        <v>74</v>
      </c>
    </row>
    <row r="5438" spans="1:13">
      <c r="A5438" s="186" t="str">
        <f>B5438&amp;"_"&amp;COUNTIF($B$2:B5438,B5438)</f>
        <v>5096_1</v>
      </c>
      <c r="B5438" s="195">
        <v>5096</v>
      </c>
      <c r="C5438" s="195">
        <v>5</v>
      </c>
      <c r="D5438" s="195" t="s">
        <v>2331</v>
      </c>
      <c r="E5438" s="195">
        <v>500032758</v>
      </c>
      <c r="F5438" s="189">
        <v>3</v>
      </c>
      <c r="G5438" s="197" t="s">
        <v>841</v>
      </c>
      <c r="H5438" s="195">
        <v>1</v>
      </c>
      <c r="I5438" s="200">
        <v>3150</v>
      </c>
      <c r="J5438" s="191" t="s">
        <v>2330</v>
      </c>
      <c r="K5438" s="195" t="s">
        <v>845</v>
      </c>
      <c r="L5438" s="195" t="s">
        <v>74</v>
      </c>
    </row>
    <row r="5439" spans="1:13">
      <c r="A5439" s="186" t="str">
        <f>B5439&amp;"_"&amp;COUNTIF($B$2:B5439,B5439)</f>
        <v>5097_1</v>
      </c>
      <c r="B5439" s="195">
        <v>5097</v>
      </c>
      <c r="C5439" s="195">
        <v>5</v>
      </c>
      <c r="D5439" s="195" t="s">
        <v>2332</v>
      </c>
      <c r="E5439" s="195">
        <v>500032755</v>
      </c>
      <c r="F5439" s="189">
        <v>8</v>
      </c>
      <c r="G5439" s="197" t="s">
        <v>841</v>
      </c>
      <c r="H5439" s="195">
        <v>3</v>
      </c>
      <c r="I5439" s="200">
        <v>8400</v>
      </c>
      <c r="J5439" s="191" t="s">
        <v>2330</v>
      </c>
      <c r="K5439" s="195" t="s">
        <v>845</v>
      </c>
      <c r="L5439" s="195" t="s">
        <v>74</v>
      </c>
    </row>
    <row r="5440" spans="1:13">
      <c r="A5440" s="186" t="str">
        <f>B5440&amp;"_"&amp;COUNTIF($B$2:B5440,B5440)</f>
        <v>5098_1</v>
      </c>
      <c r="B5440" s="195">
        <v>5098</v>
      </c>
      <c r="C5440" s="195">
        <v>5</v>
      </c>
      <c r="D5440" s="195" t="s">
        <v>2333</v>
      </c>
      <c r="E5440" s="195">
        <v>500032755</v>
      </c>
      <c r="F5440" s="189">
        <v>9</v>
      </c>
      <c r="G5440" s="197" t="s">
        <v>1070</v>
      </c>
      <c r="H5440" s="195">
        <v>3</v>
      </c>
      <c r="I5440" s="200">
        <v>6750</v>
      </c>
      <c r="J5440" s="191" t="s">
        <v>2330</v>
      </c>
      <c r="K5440" s="195" t="s">
        <v>845</v>
      </c>
      <c r="L5440" s="195" t="s">
        <v>74</v>
      </c>
    </row>
    <row r="5441" spans="1:12">
      <c r="A5441" s="186" t="str">
        <f>B5441&amp;"_"&amp;COUNTIF($B$2:B5441,B5441)</f>
        <v>5099_1</v>
      </c>
      <c r="B5441" s="195">
        <v>5099</v>
      </c>
      <c r="C5441" s="195">
        <v>5</v>
      </c>
      <c r="D5441" s="195" t="s">
        <v>2334</v>
      </c>
      <c r="E5441" s="195">
        <v>500032754</v>
      </c>
      <c r="F5441" s="189">
        <v>4</v>
      </c>
      <c r="G5441" s="197" t="s">
        <v>841</v>
      </c>
      <c r="H5441" s="195">
        <v>2</v>
      </c>
      <c r="I5441" s="200">
        <v>4200</v>
      </c>
      <c r="J5441" s="191" t="s">
        <v>2330</v>
      </c>
      <c r="K5441" s="195" t="s">
        <v>845</v>
      </c>
      <c r="L5441" s="195" t="s">
        <v>74</v>
      </c>
    </row>
    <row r="5442" spans="1:12">
      <c r="A5442" s="186" t="str">
        <f>B5442&amp;"_"&amp;COUNTIF($B$2:B5442,B5442)</f>
        <v>5100_1</v>
      </c>
      <c r="B5442" s="195">
        <v>5100</v>
      </c>
      <c r="C5442" s="195">
        <v>59</v>
      </c>
      <c r="D5442" s="195">
        <v>3004732895</v>
      </c>
      <c r="E5442" s="195">
        <v>41227890</v>
      </c>
      <c r="F5442" s="189">
        <v>24</v>
      </c>
      <c r="G5442" s="197" t="s">
        <v>1873</v>
      </c>
      <c r="H5442" s="195">
        <v>4</v>
      </c>
      <c r="I5442" s="195">
        <v>7350</v>
      </c>
      <c r="J5442" s="191">
        <v>41771</v>
      </c>
      <c r="K5442" s="195" t="s">
        <v>2085</v>
      </c>
      <c r="L5442" s="195" t="s">
        <v>74</v>
      </c>
    </row>
    <row r="5443" spans="1:12">
      <c r="A5443" s="186" t="str">
        <f>B5443&amp;"_"&amp;COUNTIF($B$2:B5443,B5443)</f>
        <v>5101_1</v>
      </c>
      <c r="B5443" s="195">
        <v>5101</v>
      </c>
      <c r="F5443" s="189">
        <v>10</v>
      </c>
      <c r="G5443" s="197" t="s">
        <v>359</v>
      </c>
      <c r="I5443" s="200"/>
    </row>
    <row r="5444" spans="1:12">
      <c r="A5444" s="186" t="str">
        <f>B5444&amp;"_"&amp;COUNTIF($B$2:B5444,B5444)</f>
        <v>5101_2</v>
      </c>
      <c r="B5444" s="195">
        <v>5101</v>
      </c>
      <c r="C5444" s="195">
        <v>7</v>
      </c>
      <c r="F5444" s="189">
        <v>0</v>
      </c>
      <c r="G5444" s="197" t="s">
        <v>358</v>
      </c>
      <c r="H5444" s="195">
        <v>1</v>
      </c>
      <c r="I5444" s="200"/>
      <c r="J5444" s="191">
        <v>41771</v>
      </c>
      <c r="K5444" s="195" t="s">
        <v>33</v>
      </c>
      <c r="L5444" s="195" t="s">
        <v>74</v>
      </c>
    </row>
    <row r="5445" spans="1:12">
      <c r="A5445" s="186" t="str">
        <f>B5445&amp;"_"&amp;COUNTIF($B$2:B5445,B5445)</f>
        <v>5102_1</v>
      </c>
      <c r="B5445" s="195">
        <v>5102</v>
      </c>
      <c r="C5445" s="195">
        <v>2</v>
      </c>
      <c r="D5445" s="195">
        <v>340124997</v>
      </c>
      <c r="F5445" s="189">
        <v>8</v>
      </c>
      <c r="G5445" s="197" t="s">
        <v>2301</v>
      </c>
      <c r="H5445" s="195">
        <v>2</v>
      </c>
      <c r="J5445" s="191">
        <v>41771</v>
      </c>
    </row>
    <row r="5446" spans="1:12">
      <c r="A5446" s="186" t="str">
        <f>B5446&amp;"_"&amp;COUNTIF($B$2:B5446,B5446)</f>
        <v>5103_1</v>
      </c>
      <c r="B5446" s="195">
        <v>5103</v>
      </c>
      <c r="C5446" s="195">
        <v>2</v>
      </c>
      <c r="D5446" s="195">
        <v>340124491</v>
      </c>
      <c r="F5446" s="189">
        <v>3</v>
      </c>
      <c r="G5446" s="197" t="s">
        <v>1883</v>
      </c>
      <c r="H5446" s="195">
        <v>4</v>
      </c>
      <c r="J5446" s="191">
        <v>41771</v>
      </c>
    </row>
    <row r="5447" spans="1:12">
      <c r="A5447" s="186" t="str">
        <f>B5447&amp;"_"&amp;COUNTIF($B$2:B5447,B5447)</f>
        <v>5104_1</v>
      </c>
      <c r="B5447" s="195">
        <v>5104</v>
      </c>
      <c r="C5447" s="195">
        <v>59</v>
      </c>
      <c r="D5447" s="195">
        <v>3004480557</v>
      </c>
      <c r="E5447" s="195">
        <v>41222128</v>
      </c>
      <c r="F5447" s="189">
        <v>6</v>
      </c>
      <c r="G5447" s="197" t="s">
        <v>2282</v>
      </c>
      <c r="H5447" s="195">
        <v>6</v>
      </c>
      <c r="J5447" s="191">
        <v>41773</v>
      </c>
      <c r="K5447" s="195" t="s">
        <v>27</v>
      </c>
    </row>
    <row r="5448" spans="1:12">
      <c r="A5448" s="186" t="str">
        <f>B5448&amp;"_"&amp;COUNTIF($B$2:B5448,B5448)</f>
        <v>5105_1</v>
      </c>
      <c r="B5448" s="195">
        <v>5105</v>
      </c>
      <c r="C5448" s="195">
        <v>10</v>
      </c>
      <c r="D5448" s="195">
        <v>54654</v>
      </c>
      <c r="F5448" s="189">
        <v>30</v>
      </c>
      <c r="G5448" s="197" t="s">
        <v>2335</v>
      </c>
      <c r="H5448" s="195">
        <v>1</v>
      </c>
      <c r="J5448" s="191">
        <v>41773</v>
      </c>
      <c r="K5448" s="195" t="s">
        <v>33</v>
      </c>
      <c r="L5448" s="195" t="s">
        <v>74</v>
      </c>
    </row>
    <row r="5449" spans="1:12">
      <c r="A5449" s="186" t="str">
        <f>B5449&amp;"_"&amp;COUNTIF($B$2:B5449,B5449)</f>
        <v>5106_1</v>
      </c>
      <c r="B5449" s="195">
        <v>5106</v>
      </c>
      <c r="C5449" s="195">
        <v>3</v>
      </c>
      <c r="D5449" s="195" t="s">
        <v>2336</v>
      </c>
      <c r="E5449" s="195" t="s">
        <v>71</v>
      </c>
      <c r="F5449" s="189">
        <v>300</v>
      </c>
      <c r="G5449" s="197" t="s">
        <v>72</v>
      </c>
      <c r="H5449" s="195">
        <v>1</v>
      </c>
      <c r="I5449" s="195">
        <v>2400</v>
      </c>
      <c r="J5449" s="191">
        <v>41773</v>
      </c>
      <c r="K5449" s="195" t="s">
        <v>33</v>
      </c>
      <c r="L5449" s="195" t="s">
        <v>74</v>
      </c>
    </row>
    <row r="5450" spans="1:12">
      <c r="A5450" s="186" t="str">
        <f>B5450&amp;"_"&amp;COUNTIF($B$2:B5450,B5450)</f>
        <v>5107_1</v>
      </c>
      <c r="B5450" s="195">
        <v>5107</v>
      </c>
      <c r="F5450" s="189">
        <v>27</v>
      </c>
      <c r="G5450" s="210" t="s">
        <v>2037</v>
      </c>
      <c r="K5450" s="186"/>
    </row>
    <row r="5451" spans="1:12">
      <c r="A5451" s="186" t="str">
        <f>B5451&amp;"_"&amp;COUNTIF($B$2:B5451,B5451)</f>
        <v>5107_2</v>
      </c>
      <c r="B5451" s="195">
        <v>5107</v>
      </c>
      <c r="C5451" s="195">
        <v>9</v>
      </c>
      <c r="D5451" s="195" t="s">
        <v>2337</v>
      </c>
      <c r="F5451" s="212">
        <v>1</v>
      </c>
      <c r="G5451" s="195" t="s">
        <v>2338</v>
      </c>
      <c r="H5451" s="195">
        <v>1</v>
      </c>
      <c r="I5451" s="195">
        <v>4300</v>
      </c>
      <c r="J5451" s="191">
        <v>41774</v>
      </c>
      <c r="K5451" s="186" t="s">
        <v>1711</v>
      </c>
      <c r="L5451" s="195" t="s">
        <v>74</v>
      </c>
    </row>
    <row r="5452" spans="1:12">
      <c r="A5452" s="186" t="str">
        <f>B5452&amp;"_"&amp;COUNTIF($B$2:B5452,B5452)</f>
        <v>5108_1</v>
      </c>
      <c r="B5452" s="195">
        <v>5108</v>
      </c>
      <c r="E5452" s="195">
        <v>112145</v>
      </c>
      <c r="F5452" s="189">
        <v>10</v>
      </c>
      <c r="G5452" s="197" t="s">
        <v>888</v>
      </c>
    </row>
    <row r="5453" spans="1:12">
      <c r="A5453" s="186" t="str">
        <f>B5453&amp;"_"&amp;COUNTIF($B$2:B5453,B5453)</f>
        <v>5108_2</v>
      </c>
      <c r="B5453" s="195">
        <v>5108</v>
      </c>
      <c r="C5453" s="195">
        <v>4</v>
      </c>
      <c r="D5453" s="195">
        <v>4500246845</v>
      </c>
      <c r="E5453" s="195">
        <v>112146</v>
      </c>
      <c r="F5453" s="189">
        <v>10</v>
      </c>
      <c r="G5453" s="197" t="s">
        <v>886</v>
      </c>
      <c r="H5453" s="195">
        <v>5</v>
      </c>
      <c r="I5453" s="200">
        <v>17500</v>
      </c>
      <c r="J5453" s="191">
        <v>41410</v>
      </c>
      <c r="K5453" s="195" t="s">
        <v>1607</v>
      </c>
      <c r="L5453" s="195" t="s">
        <v>74</v>
      </c>
    </row>
    <row r="5454" spans="1:12">
      <c r="A5454" s="186" t="str">
        <f>B5454&amp;"_"&amp;COUNTIF($B$2:B5454,B5454)</f>
        <v>5109_1</v>
      </c>
      <c r="B5454" s="195">
        <v>5109</v>
      </c>
      <c r="E5454" s="195">
        <v>6</v>
      </c>
      <c r="F5454" s="189">
        <v>120</v>
      </c>
      <c r="G5454" s="197" t="s">
        <v>2081</v>
      </c>
    </row>
    <row r="5455" spans="1:12">
      <c r="A5455" s="186" t="str">
        <f>B5455&amp;"_"&amp;COUNTIF($B$2:B5455,B5455)</f>
        <v>5109_2</v>
      </c>
      <c r="B5455" s="195">
        <v>5109</v>
      </c>
      <c r="C5455" s="195">
        <v>49</v>
      </c>
      <c r="D5455" s="195" t="s">
        <v>2082</v>
      </c>
      <c r="E5455" s="195">
        <v>7</v>
      </c>
      <c r="F5455" s="189">
        <v>74</v>
      </c>
      <c r="G5455" s="197" t="s">
        <v>2083</v>
      </c>
      <c r="H5455" s="195">
        <v>4</v>
      </c>
      <c r="J5455" s="191">
        <v>41411</v>
      </c>
      <c r="K5455" s="195" t="s">
        <v>27</v>
      </c>
    </row>
    <row r="5456" spans="1:12">
      <c r="A5456" s="186" t="str">
        <f>B5456&amp;"_"&amp;COUNTIF($B$2:B5456,B5456)</f>
        <v>5110_1</v>
      </c>
      <c r="B5456" s="195">
        <v>5110</v>
      </c>
      <c r="E5456" s="187" t="s">
        <v>1312</v>
      </c>
      <c r="F5456" s="189">
        <v>20</v>
      </c>
      <c r="G5456" s="190" t="s">
        <v>941</v>
      </c>
    </row>
    <row r="5457" spans="1:12">
      <c r="A5457" s="186" t="str">
        <f>B5457&amp;"_"&amp;COUNTIF($B$2:B5457,B5457)</f>
        <v>5110_2</v>
      </c>
      <c r="B5457" s="195">
        <v>5110</v>
      </c>
      <c r="C5457" s="195">
        <v>49</v>
      </c>
      <c r="D5457" s="195" t="s">
        <v>2025</v>
      </c>
      <c r="E5457" s="187" t="s">
        <v>1314</v>
      </c>
      <c r="F5457" s="189">
        <v>20</v>
      </c>
      <c r="G5457" s="190" t="s">
        <v>942</v>
      </c>
      <c r="H5457" s="195">
        <v>10</v>
      </c>
      <c r="J5457" s="191">
        <v>41779</v>
      </c>
      <c r="K5457" s="195" t="s">
        <v>27</v>
      </c>
    </row>
    <row r="5458" spans="1:12">
      <c r="A5458" s="186" t="str">
        <f>B5458&amp;"_"&amp;COUNTIF($B$2:B5458,B5458)</f>
        <v>5111_1</v>
      </c>
      <c r="B5458" s="195">
        <v>5111</v>
      </c>
      <c r="F5458" s="189">
        <v>5</v>
      </c>
      <c r="G5458" s="197" t="s">
        <v>359</v>
      </c>
      <c r="I5458" s="200"/>
    </row>
    <row r="5459" spans="1:12">
      <c r="A5459" s="186" t="str">
        <f>B5459&amp;"_"&amp;COUNTIF($B$2:B5459,B5459)</f>
        <v>5111_2</v>
      </c>
      <c r="B5459" s="195">
        <v>5111</v>
      </c>
      <c r="C5459" s="195">
        <v>7</v>
      </c>
      <c r="F5459" s="189">
        <v>3</v>
      </c>
      <c r="G5459" s="197" t="s">
        <v>358</v>
      </c>
      <c r="H5459" s="195">
        <v>1</v>
      </c>
      <c r="I5459" s="200"/>
      <c r="J5459" s="191">
        <v>41780</v>
      </c>
      <c r="K5459" s="195" t="s">
        <v>33</v>
      </c>
      <c r="L5459" s="195" t="s">
        <v>74</v>
      </c>
    </row>
    <row r="5460" spans="1:12">
      <c r="A5460" s="186" t="str">
        <f>B5460&amp;"_"&amp;COUNTIF($B$2:B5460,B5460)</f>
        <v>5112_1</v>
      </c>
      <c r="B5460" s="195">
        <v>5112</v>
      </c>
      <c r="C5460" s="195">
        <v>26</v>
      </c>
      <c r="D5460" s="195">
        <v>18971</v>
      </c>
      <c r="F5460" s="189">
        <v>1</v>
      </c>
      <c r="G5460" s="197" t="s">
        <v>1722</v>
      </c>
      <c r="H5460" s="195">
        <v>1</v>
      </c>
      <c r="J5460" s="191">
        <v>41780</v>
      </c>
      <c r="K5460" s="195" t="s">
        <v>27</v>
      </c>
    </row>
    <row r="5461" spans="1:12">
      <c r="A5461" s="186" t="str">
        <f>B5461&amp;"_"&amp;COUNTIF($B$2:B5461,B5461)</f>
        <v>5113_1</v>
      </c>
      <c r="B5461" s="195">
        <v>5113</v>
      </c>
      <c r="C5461" s="195">
        <v>59</v>
      </c>
      <c r="D5461" s="195">
        <v>3004480557</v>
      </c>
      <c r="E5461" s="195">
        <v>41222128</v>
      </c>
      <c r="F5461" s="189">
        <v>3</v>
      </c>
      <c r="G5461" s="197" t="s">
        <v>2282</v>
      </c>
      <c r="H5461" s="195">
        <v>3</v>
      </c>
      <c r="J5461" s="191">
        <v>41780</v>
      </c>
      <c r="K5461" s="195" t="s">
        <v>27</v>
      </c>
    </row>
    <row r="5462" spans="1:12">
      <c r="A5462" s="186" t="str">
        <f>B5462&amp;"_"&amp;COUNTIF($B$2:B5462,B5462)</f>
        <v>5114_1</v>
      </c>
      <c r="B5462" s="195">
        <v>5114</v>
      </c>
      <c r="C5462" s="195">
        <v>49</v>
      </c>
      <c r="D5462" s="195" t="s">
        <v>2082</v>
      </c>
      <c r="E5462" s="195">
        <v>7</v>
      </c>
      <c r="F5462" s="189">
        <v>20</v>
      </c>
      <c r="G5462" s="197" t="s">
        <v>2083</v>
      </c>
      <c r="H5462" s="195">
        <v>1</v>
      </c>
      <c r="J5462" s="191">
        <v>41416</v>
      </c>
      <c r="K5462" s="195" t="s">
        <v>27</v>
      </c>
    </row>
    <row r="5463" spans="1:12">
      <c r="A5463" s="186" t="str">
        <f>B5463&amp;"_"&amp;COUNTIF($B$2:B5463,B5463)</f>
        <v>5115_1</v>
      </c>
      <c r="B5463" s="195">
        <v>5115</v>
      </c>
      <c r="E5463" s="187" t="s">
        <v>1312</v>
      </c>
      <c r="F5463" s="189">
        <v>10</v>
      </c>
      <c r="G5463" s="190" t="s">
        <v>941</v>
      </c>
    </row>
    <row r="5464" spans="1:12">
      <c r="A5464" s="186" t="str">
        <f>B5464&amp;"_"&amp;COUNTIF($B$2:B5464,B5464)</f>
        <v>5115_2</v>
      </c>
      <c r="B5464" s="195">
        <v>5115</v>
      </c>
      <c r="C5464" s="195">
        <v>49</v>
      </c>
      <c r="D5464" s="195" t="s">
        <v>2025</v>
      </c>
      <c r="E5464" s="187" t="s">
        <v>1314</v>
      </c>
      <c r="F5464" s="189">
        <v>10</v>
      </c>
      <c r="G5464" s="190" t="s">
        <v>942</v>
      </c>
      <c r="H5464" s="195">
        <v>5</v>
      </c>
      <c r="J5464" s="191">
        <v>41782</v>
      </c>
      <c r="K5464" s="195" t="s">
        <v>27</v>
      </c>
    </row>
    <row r="5465" spans="1:12">
      <c r="A5465" s="186" t="str">
        <f>B5465&amp;"_"&amp;COUNTIF($B$2:B5465,B5465)</f>
        <v>5116_1</v>
      </c>
      <c r="B5465" s="195">
        <v>5116</v>
      </c>
      <c r="E5465" s="195" t="s">
        <v>1744</v>
      </c>
      <c r="F5465" s="189">
        <v>1</v>
      </c>
      <c r="G5465" s="197" t="s">
        <v>2339</v>
      </c>
    </row>
    <row r="5466" spans="1:12">
      <c r="A5466" s="186" t="str">
        <f>B5466&amp;"_"&amp;COUNTIF($B$2:B5466,B5466)</f>
        <v>5116_2</v>
      </c>
      <c r="B5466" s="195">
        <v>5116</v>
      </c>
      <c r="C5466" s="195">
        <v>31</v>
      </c>
      <c r="D5466" s="195" t="s">
        <v>2340</v>
      </c>
      <c r="E5466" s="195" t="s">
        <v>1744</v>
      </c>
      <c r="F5466" s="189" t="s">
        <v>1744</v>
      </c>
      <c r="G5466" s="197" t="s">
        <v>782</v>
      </c>
      <c r="H5466" s="195">
        <v>1</v>
      </c>
      <c r="J5466" s="191">
        <v>41785</v>
      </c>
      <c r="K5466" s="195" t="s">
        <v>27</v>
      </c>
      <c r="L5466" s="195" t="s">
        <v>74</v>
      </c>
    </row>
    <row r="5467" spans="1:12">
      <c r="A5467" s="186" t="str">
        <f>B5467&amp;"_"&amp;COUNTIF($B$2:B5467,B5467)</f>
        <v>5117_1</v>
      </c>
      <c r="B5467" s="195">
        <v>5117</v>
      </c>
      <c r="F5467" s="189">
        <v>7</v>
      </c>
      <c r="G5467" s="197" t="s">
        <v>359</v>
      </c>
      <c r="I5467" s="200"/>
    </row>
    <row r="5468" spans="1:12">
      <c r="A5468" s="186" t="str">
        <f>B5468&amp;"_"&amp;COUNTIF($B$2:B5468,B5468)</f>
        <v>5117_2</v>
      </c>
      <c r="B5468" s="195">
        <v>5117</v>
      </c>
      <c r="C5468" s="195">
        <v>7</v>
      </c>
      <c r="F5468" s="189">
        <v>1</v>
      </c>
      <c r="G5468" s="197" t="s">
        <v>358</v>
      </c>
      <c r="H5468" s="195">
        <v>1</v>
      </c>
      <c r="I5468" s="200"/>
      <c r="J5468" s="191">
        <v>41785</v>
      </c>
      <c r="K5468" s="195" t="s">
        <v>33</v>
      </c>
      <c r="L5468" s="195" t="s">
        <v>74</v>
      </c>
    </row>
    <row r="5469" spans="1:12">
      <c r="A5469" s="186" t="str">
        <f>B5469&amp;"_"&amp;COUNTIF($B$2:B5469,B5469)</f>
        <v>5118_1</v>
      </c>
      <c r="B5469" s="195">
        <v>5118</v>
      </c>
      <c r="C5469" s="195">
        <v>1</v>
      </c>
      <c r="D5469" s="195" t="s">
        <v>2269</v>
      </c>
      <c r="F5469" s="189">
        <v>2</v>
      </c>
      <c r="G5469" s="197" t="s">
        <v>59</v>
      </c>
      <c r="H5469" s="195">
        <v>2</v>
      </c>
      <c r="J5469" s="191">
        <v>41786</v>
      </c>
      <c r="K5469" s="195" t="s">
        <v>27</v>
      </c>
    </row>
    <row r="5470" spans="1:12">
      <c r="A5470" s="186" t="str">
        <f>B5470&amp;"_"&amp;COUNTIF($B$2:B5470,B5470)</f>
        <v>5119_1</v>
      </c>
      <c r="B5470" s="195">
        <v>5119</v>
      </c>
      <c r="F5470" s="189">
        <v>10</v>
      </c>
      <c r="G5470" s="197" t="s">
        <v>359</v>
      </c>
      <c r="I5470" s="200"/>
    </row>
    <row r="5471" spans="1:12">
      <c r="A5471" s="186" t="str">
        <f>B5471&amp;"_"&amp;COUNTIF($B$2:B5471,B5471)</f>
        <v>5119_2</v>
      </c>
      <c r="B5471" s="195">
        <v>5119</v>
      </c>
      <c r="C5471" s="195">
        <v>7</v>
      </c>
      <c r="F5471" s="189">
        <v>0</v>
      </c>
      <c r="G5471" s="197" t="s">
        <v>358</v>
      </c>
      <c r="H5471" s="195">
        <v>1</v>
      </c>
      <c r="I5471" s="200"/>
      <c r="J5471" s="191">
        <v>41787</v>
      </c>
      <c r="K5471" s="195" t="s">
        <v>33</v>
      </c>
      <c r="L5471" s="195" t="s">
        <v>74</v>
      </c>
    </row>
    <row r="5472" spans="1:12">
      <c r="A5472" s="186" t="str">
        <f>B5472&amp;"_"&amp;COUNTIF($B$2:B5472,B5472)</f>
        <v>5120_1</v>
      </c>
      <c r="B5472" s="195">
        <v>5120</v>
      </c>
      <c r="C5472" s="195">
        <v>3</v>
      </c>
      <c r="D5472" s="195">
        <v>340126770</v>
      </c>
      <c r="F5472" s="189">
        <v>1</v>
      </c>
      <c r="G5472" s="197" t="s">
        <v>2341</v>
      </c>
      <c r="H5472" s="195">
        <v>1</v>
      </c>
      <c r="I5472" s="195">
        <v>1400</v>
      </c>
      <c r="J5472" s="191">
        <v>41787</v>
      </c>
      <c r="K5472" s="195" t="s">
        <v>33</v>
      </c>
      <c r="L5472" s="195" t="s">
        <v>74</v>
      </c>
    </row>
    <row r="5473" spans="1:12">
      <c r="A5473" s="186" t="str">
        <f>B5473&amp;"_"&amp;COUNTIF($B$2:B5473,B5473)</f>
        <v>5121_1</v>
      </c>
      <c r="B5473" s="195">
        <v>5121</v>
      </c>
      <c r="C5473" s="195">
        <v>26</v>
      </c>
      <c r="D5473" s="195">
        <v>18913</v>
      </c>
      <c r="F5473" s="189">
        <v>2</v>
      </c>
      <c r="G5473" s="197" t="s">
        <v>2286</v>
      </c>
      <c r="H5473" s="195">
        <v>1</v>
      </c>
      <c r="I5473" s="195">
        <v>17600</v>
      </c>
      <c r="J5473" s="191">
        <v>41788</v>
      </c>
      <c r="K5473" s="195" t="s">
        <v>33</v>
      </c>
      <c r="L5473" s="195" t="s">
        <v>74</v>
      </c>
    </row>
    <row r="5474" spans="1:12">
      <c r="A5474" s="186" t="str">
        <f>B5474&amp;"_"&amp;COUNTIF($B$2:B5474,B5474)</f>
        <v>5122_1</v>
      </c>
      <c r="B5474" s="195">
        <v>5122</v>
      </c>
      <c r="C5474" s="195">
        <v>59</v>
      </c>
      <c r="D5474" s="195">
        <v>3004790661</v>
      </c>
      <c r="E5474" s="195">
        <v>41227890</v>
      </c>
      <c r="F5474" s="189">
        <v>24</v>
      </c>
      <c r="G5474" s="197" t="s">
        <v>1873</v>
      </c>
      <c r="H5474" s="195">
        <v>4</v>
      </c>
      <c r="I5474" s="195">
        <v>7350</v>
      </c>
      <c r="J5474" s="191">
        <v>41788</v>
      </c>
      <c r="K5474" s="195" t="s">
        <v>2085</v>
      </c>
      <c r="L5474" s="195" t="s">
        <v>74</v>
      </c>
    </row>
    <row r="5475" spans="1:12">
      <c r="A5475" s="186" t="str">
        <f>B5475&amp;"_"&amp;COUNTIF($B$2:B5475,B5475)</f>
        <v>5123_1</v>
      </c>
      <c r="B5475" s="195">
        <v>5123</v>
      </c>
      <c r="C5475" s="195">
        <v>10</v>
      </c>
      <c r="D5475" s="195" t="s">
        <v>2155</v>
      </c>
      <c r="F5475" s="189">
        <v>50</v>
      </c>
      <c r="G5475" s="197" t="s">
        <v>2342</v>
      </c>
      <c r="H5475" s="195">
        <v>1</v>
      </c>
      <c r="I5475" s="195">
        <v>2750</v>
      </c>
      <c r="J5475" s="191">
        <v>41788</v>
      </c>
      <c r="K5475" s="195" t="s">
        <v>2343</v>
      </c>
    </row>
    <row r="5476" spans="1:12">
      <c r="A5476" s="186" t="str">
        <f>B5476&amp;"_"&amp;COUNTIF($B$2:B5476,B5476)</f>
        <v>5124_1</v>
      </c>
      <c r="B5476" s="195">
        <v>5124</v>
      </c>
      <c r="C5476" s="195">
        <v>55</v>
      </c>
      <c r="D5476" s="195" t="s">
        <v>2344</v>
      </c>
      <c r="F5476" s="189">
        <v>216</v>
      </c>
      <c r="G5476" s="197" t="s">
        <v>1971</v>
      </c>
      <c r="H5476" s="195">
        <v>3</v>
      </c>
      <c r="I5476" s="195">
        <v>12000</v>
      </c>
      <c r="J5476" s="191">
        <v>41788</v>
      </c>
      <c r="K5476" s="195" t="s">
        <v>33</v>
      </c>
      <c r="L5476" s="195" t="s">
        <v>74</v>
      </c>
    </row>
    <row r="5477" spans="1:12">
      <c r="A5477" s="186" t="str">
        <f>B5477&amp;"_"&amp;COUNTIF($B$2:B5477,B5477)</f>
        <v>5125_1</v>
      </c>
      <c r="B5477" s="195">
        <v>5125</v>
      </c>
      <c r="C5477" s="195">
        <v>6</v>
      </c>
      <c r="D5477" s="195">
        <v>340125313</v>
      </c>
      <c r="F5477" s="189">
        <v>2</v>
      </c>
      <c r="G5477" s="197" t="s">
        <v>2345</v>
      </c>
      <c r="H5477" s="195">
        <v>2</v>
      </c>
      <c r="J5477" s="191">
        <v>41788</v>
      </c>
      <c r="K5477" s="195" t="s">
        <v>27</v>
      </c>
    </row>
    <row r="5478" spans="1:12">
      <c r="A5478" s="186" t="str">
        <f>B5478&amp;"_"&amp;COUNTIF($B$2:B5478,B5478)</f>
        <v>5126_1</v>
      </c>
      <c r="B5478" s="195">
        <v>5126</v>
      </c>
      <c r="E5478" s="187" t="s">
        <v>1312</v>
      </c>
      <c r="F5478" s="189">
        <v>16</v>
      </c>
      <c r="G5478" s="190" t="s">
        <v>941</v>
      </c>
    </row>
    <row r="5479" spans="1:12">
      <c r="A5479" s="186" t="str">
        <f>B5479&amp;"_"&amp;COUNTIF($B$2:B5479,B5479)</f>
        <v>5126_2</v>
      </c>
      <c r="B5479" s="195">
        <v>5126</v>
      </c>
      <c r="C5479" s="195">
        <v>49</v>
      </c>
      <c r="D5479" s="195" t="s">
        <v>2025</v>
      </c>
      <c r="E5479" s="187" t="s">
        <v>1314</v>
      </c>
      <c r="F5479" s="189">
        <v>16</v>
      </c>
      <c r="G5479" s="190" t="s">
        <v>942</v>
      </c>
      <c r="H5479" s="195">
        <v>8</v>
      </c>
      <c r="J5479" s="191">
        <v>41789</v>
      </c>
      <c r="K5479" s="195" t="s">
        <v>27</v>
      </c>
    </row>
    <row r="5480" spans="1:12">
      <c r="A5480" s="186" t="str">
        <f>B5480&amp;"_"&amp;COUNTIF($B$2:B5480,B5480)</f>
        <v>5127_1</v>
      </c>
      <c r="B5480" s="195">
        <v>5127</v>
      </c>
      <c r="C5480" s="195">
        <v>1</v>
      </c>
      <c r="D5480" s="195" t="s">
        <v>2293</v>
      </c>
      <c r="F5480" s="189">
        <v>105</v>
      </c>
      <c r="G5480" s="197" t="s">
        <v>662</v>
      </c>
      <c r="H5480" s="195">
        <v>1</v>
      </c>
      <c r="J5480" s="191">
        <v>41789</v>
      </c>
      <c r="K5480" s="195" t="s">
        <v>27</v>
      </c>
    </row>
    <row r="5481" spans="1:12">
      <c r="A5481" s="186" t="str">
        <f>B5481&amp;"_"&amp;COUNTIF($B$2:B5481,B5481)</f>
        <v>5128_1</v>
      </c>
      <c r="B5481" s="195">
        <v>5128</v>
      </c>
      <c r="C5481" s="195">
        <v>1</v>
      </c>
      <c r="D5481" s="195" t="s">
        <v>2288</v>
      </c>
      <c r="F5481" s="189">
        <v>44</v>
      </c>
      <c r="G5481" s="197" t="s">
        <v>57</v>
      </c>
      <c r="H5481" s="195">
        <v>1</v>
      </c>
      <c r="J5481" s="191">
        <v>41789</v>
      </c>
      <c r="K5481" s="195" t="s">
        <v>27</v>
      </c>
    </row>
    <row r="5482" spans="1:12">
      <c r="A5482" s="186" t="str">
        <f>B5482&amp;"_"&amp;COUNTIF($B$2:B5482,B5482)</f>
        <v>5129_1</v>
      </c>
      <c r="B5482" s="195">
        <v>5129</v>
      </c>
      <c r="F5482" s="189">
        <v>1</v>
      </c>
      <c r="G5482" s="197" t="s">
        <v>2346</v>
      </c>
    </row>
    <row r="5483" spans="1:12">
      <c r="A5483" s="186" t="str">
        <f>B5483&amp;"_"&amp;COUNTIF($B$2:B5483,B5483)</f>
        <v>5129_2</v>
      </c>
      <c r="B5483" s="195">
        <v>5129</v>
      </c>
      <c r="C5483" s="195">
        <v>26</v>
      </c>
      <c r="D5483" s="195">
        <v>18878</v>
      </c>
      <c r="F5483" s="189">
        <v>1</v>
      </c>
      <c r="G5483" s="197" t="s">
        <v>1722</v>
      </c>
      <c r="H5483" s="195">
        <v>1</v>
      </c>
      <c r="J5483" s="191">
        <v>41780</v>
      </c>
      <c r="K5483" s="195" t="s">
        <v>27</v>
      </c>
    </row>
    <row r="5484" spans="1:12">
      <c r="A5484" s="186" t="str">
        <f>B5484&amp;"_"&amp;COUNTIF($B$2:B5484,B5484)</f>
        <v>5130_1</v>
      </c>
      <c r="B5484" s="195">
        <v>5130</v>
      </c>
      <c r="E5484" s="195" t="s">
        <v>1744</v>
      </c>
      <c r="F5484" s="189">
        <v>1</v>
      </c>
      <c r="G5484" s="197" t="s">
        <v>2347</v>
      </c>
    </row>
    <row r="5485" spans="1:12">
      <c r="A5485" s="186" t="str">
        <f>B5485&amp;"_"&amp;COUNTIF($B$2:B5485,B5485)</f>
        <v>5130_2</v>
      </c>
      <c r="B5485" s="195">
        <v>5130</v>
      </c>
      <c r="C5485" s="195">
        <v>31</v>
      </c>
      <c r="D5485" s="195" t="s">
        <v>2348</v>
      </c>
      <c r="E5485" s="195" t="s">
        <v>1744</v>
      </c>
      <c r="F5485" s="189" t="s">
        <v>1744</v>
      </c>
      <c r="G5485" s="197" t="s">
        <v>782</v>
      </c>
      <c r="H5485" s="195">
        <v>1</v>
      </c>
      <c r="J5485" s="191">
        <v>41793</v>
      </c>
      <c r="K5485" s="195" t="s">
        <v>27</v>
      </c>
      <c r="L5485" s="195" t="s">
        <v>74</v>
      </c>
    </row>
    <row r="5486" spans="1:12">
      <c r="A5486" s="186" t="str">
        <f>B5486&amp;"_"&amp;COUNTIF($B$2:B5486,B5486)</f>
        <v>5131_1</v>
      </c>
      <c r="B5486" s="195">
        <v>5131</v>
      </c>
      <c r="E5486" s="195" t="s">
        <v>71</v>
      </c>
      <c r="F5486" s="189">
        <v>300</v>
      </c>
      <c r="G5486" s="197" t="s">
        <v>72</v>
      </c>
    </row>
    <row r="5487" spans="1:12">
      <c r="A5487" s="186" t="str">
        <f>B5487&amp;"_"&amp;COUNTIF($B$2:B5487,B5487)</f>
        <v>5131_2</v>
      </c>
      <c r="B5487" s="195">
        <v>5131</v>
      </c>
      <c r="C5487" s="195">
        <v>3</v>
      </c>
      <c r="D5487" s="195" t="s">
        <v>2349</v>
      </c>
      <c r="E5487" s="195" t="s">
        <v>149</v>
      </c>
      <c r="F5487" s="189">
        <v>100</v>
      </c>
      <c r="G5487" s="197" t="s">
        <v>68</v>
      </c>
      <c r="H5487" s="195">
        <v>2</v>
      </c>
      <c r="I5487" s="195">
        <v>2550</v>
      </c>
      <c r="J5487" s="191">
        <v>41793</v>
      </c>
      <c r="K5487" s="195" t="s">
        <v>33</v>
      </c>
      <c r="L5487" s="195" t="s">
        <v>74</v>
      </c>
    </row>
    <row r="5488" spans="1:12">
      <c r="A5488" s="186" t="str">
        <f>B5488&amp;"_"&amp;COUNTIF($B$2:B5488,B5488)</f>
        <v>5132_1</v>
      </c>
      <c r="B5488" s="195">
        <v>5132</v>
      </c>
      <c r="E5488" s="187" t="s">
        <v>19</v>
      </c>
      <c r="F5488" s="189">
        <v>4</v>
      </c>
      <c r="G5488" s="190" t="s">
        <v>941</v>
      </c>
    </row>
    <row r="5489" spans="1:12">
      <c r="A5489" s="186" t="str">
        <f>B5489&amp;"_"&amp;COUNTIF($B$2:B5489,B5489)</f>
        <v>5132_2</v>
      </c>
      <c r="B5489" s="195">
        <v>5132</v>
      </c>
      <c r="C5489" s="195">
        <v>1</v>
      </c>
      <c r="D5489" s="195">
        <v>540048276</v>
      </c>
      <c r="E5489" s="187" t="s">
        <v>22</v>
      </c>
      <c r="F5489" s="189">
        <v>4</v>
      </c>
      <c r="G5489" s="190" t="s">
        <v>942</v>
      </c>
      <c r="H5489" s="195">
        <v>2</v>
      </c>
      <c r="J5489" s="191">
        <v>41794</v>
      </c>
      <c r="K5489" s="195" t="s">
        <v>27</v>
      </c>
    </row>
    <row r="5490" spans="1:12">
      <c r="A5490" s="186" t="str">
        <f>B5490&amp;"_"&amp;COUNTIF($B$2:B5490,B5490)</f>
        <v>5133_1</v>
      </c>
      <c r="B5490" s="195">
        <v>5133</v>
      </c>
      <c r="C5490" s="195">
        <v>13</v>
      </c>
      <c r="D5490" s="195" t="s">
        <v>1131</v>
      </c>
      <c r="F5490" s="189">
        <v>1</v>
      </c>
      <c r="G5490" s="197" t="s">
        <v>880</v>
      </c>
      <c r="H5490" s="195">
        <v>1</v>
      </c>
      <c r="J5490" s="191">
        <v>41795</v>
      </c>
      <c r="K5490" s="195" t="s">
        <v>33</v>
      </c>
      <c r="L5490" s="195" t="s">
        <v>74</v>
      </c>
    </row>
    <row r="5491" spans="1:12">
      <c r="A5491" s="186" t="str">
        <f>B5491&amp;"_"&amp;COUNTIF($B$2:B5491,B5491)</f>
        <v>5134_1</v>
      </c>
      <c r="B5491" s="195">
        <v>5134</v>
      </c>
      <c r="F5491" s="189">
        <v>3</v>
      </c>
      <c r="G5491" s="197" t="s">
        <v>359</v>
      </c>
      <c r="I5491" s="200"/>
    </row>
    <row r="5492" spans="1:12">
      <c r="A5492" s="186" t="str">
        <f>B5492&amp;"_"&amp;COUNTIF($B$2:B5492,B5492)</f>
        <v>5134_2</v>
      </c>
      <c r="B5492" s="195">
        <v>5134</v>
      </c>
      <c r="C5492" s="195">
        <v>7</v>
      </c>
      <c r="F5492" s="189">
        <v>4</v>
      </c>
      <c r="G5492" s="197" t="s">
        <v>358</v>
      </c>
      <c r="H5492" s="195">
        <v>1</v>
      </c>
      <c r="I5492" s="200"/>
      <c r="J5492" s="191">
        <v>41795</v>
      </c>
      <c r="K5492" s="195" t="s">
        <v>33</v>
      </c>
      <c r="L5492" s="195" t="s">
        <v>74</v>
      </c>
    </row>
    <row r="5493" spans="1:12">
      <c r="A5493" s="186" t="str">
        <f>B5493&amp;"_"&amp;COUNTIF($B$2:B5493,B5493)</f>
        <v>5135_1</v>
      </c>
      <c r="B5493" s="195">
        <v>5135</v>
      </c>
      <c r="F5493" s="189">
        <v>11</v>
      </c>
      <c r="G5493" s="197" t="s">
        <v>866</v>
      </c>
    </row>
    <row r="5494" spans="1:12">
      <c r="A5494" s="186" t="str">
        <f>B5494&amp;"_"&amp;COUNTIF($B$2:B5494,B5494)</f>
        <v>5135_2</v>
      </c>
      <c r="B5494" s="195">
        <v>5135</v>
      </c>
      <c r="C5494" s="195">
        <v>26</v>
      </c>
      <c r="D5494" s="195" t="s">
        <v>863</v>
      </c>
      <c r="F5494" s="189">
        <v>24</v>
      </c>
      <c r="G5494" s="197" t="s">
        <v>867</v>
      </c>
      <c r="J5494" s="191">
        <v>41790</v>
      </c>
      <c r="K5494" s="195" t="s">
        <v>27</v>
      </c>
    </row>
    <row r="5495" spans="1:12">
      <c r="A5495" s="186" t="str">
        <f>B5495&amp;"_"&amp;COUNTIF($B$2:B5495,B5495)</f>
        <v>5136_1</v>
      </c>
      <c r="B5495" s="195">
        <v>5136</v>
      </c>
      <c r="E5495" s="195" t="s">
        <v>67</v>
      </c>
      <c r="F5495" s="189">
        <v>48</v>
      </c>
      <c r="G5495" s="197" t="s">
        <v>68</v>
      </c>
    </row>
    <row r="5496" spans="1:12">
      <c r="A5496" s="186" t="str">
        <f>B5496&amp;"_"&amp;COUNTIF($B$2:B5496,B5496)</f>
        <v>5136_2</v>
      </c>
      <c r="B5496" s="195">
        <v>5136</v>
      </c>
      <c r="E5496" s="195" t="s">
        <v>64</v>
      </c>
      <c r="F5496" s="189">
        <v>192</v>
      </c>
      <c r="G5496" s="197" t="s">
        <v>65</v>
      </c>
    </row>
    <row r="5497" spans="1:12">
      <c r="A5497" s="186" t="str">
        <f>B5497&amp;"_"&amp;COUNTIF($B$2:B5497,B5497)</f>
        <v>5136_3</v>
      </c>
      <c r="B5497" s="195">
        <v>5136</v>
      </c>
      <c r="C5497" s="195">
        <v>1</v>
      </c>
      <c r="D5497" s="195" t="s">
        <v>2350</v>
      </c>
      <c r="E5497" s="195" t="s">
        <v>62</v>
      </c>
      <c r="F5497" s="189">
        <v>492</v>
      </c>
      <c r="G5497" s="197" t="s">
        <v>1909</v>
      </c>
      <c r="H5497" s="195">
        <v>8</v>
      </c>
      <c r="J5497" s="191">
        <v>41799</v>
      </c>
      <c r="K5497" s="195" t="s">
        <v>27</v>
      </c>
    </row>
    <row r="5498" spans="1:12">
      <c r="A5498" s="186" t="str">
        <f>B5498&amp;"_"&amp;COUNTIF($B$2:B5498,B5498)</f>
        <v>5137_1</v>
      </c>
      <c r="B5498" s="195">
        <v>5137</v>
      </c>
      <c r="C5498" s="195">
        <v>1</v>
      </c>
      <c r="D5498" s="195" t="s">
        <v>2269</v>
      </c>
      <c r="F5498" s="189">
        <v>2</v>
      </c>
      <c r="G5498" s="197" t="s">
        <v>59</v>
      </c>
      <c r="H5498" s="195">
        <v>2</v>
      </c>
      <c r="J5498" s="191">
        <v>41800</v>
      </c>
      <c r="K5498" s="195" t="s">
        <v>27</v>
      </c>
    </row>
    <row r="5499" spans="1:12">
      <c r="A5499" s="186" t="str">
        <f>B5499&amp;"_"&amp;COUNTIF($B$2:B5499,B5499)</f>
        <v>5138_1</v>
      </c>
      <c r="B5499" s="195">
        <v>5138</v>
      </c>
      <c r="C5499" s="195">
        <v>6</v>
      </c>
      <c r="D5499" s="195">
        <v>340125544</v>
      </c>
      <c r="F5499" s="189">
        <v>2</v>
      </c>
      <c r="G5499" s="197" t="s">
        <v>2351</v>
      </c>
      <c r="H5499" s="195">
        <v>1</v>
      </c>
      <c r="J5499" s="191">
        <v>41800</v>
      </c>
      <c r="K5499" s="195" t="s">
        <v>27</v>
      </c>
    </row>
    <row r="5500" spans="1:12">
      <c r="A5500" s="186" t="str">
        <f>B5500&amp;"_"&amp;COUNTIF($B$2:B5500,B5500)</f>
        <v>5139_1</v>
      </c>
      <c r="B5500" s="195">
        <v>5139</v>
      </c>
      <c r="C5500" s="195">
        <v>26</v>
      </c>
      <c r="D5500" s="195">
        <v>19005</v>
      </c>
      <c r="F5500" s="189">
        <v>1</v>
      </c>
      <c r="G5500" s="197" t="s">
        <v>1523</v>
      </c>
      <c r="H5500" s="195">
        <v>1</v>
      </c>
      <c r="I5500" s="195">
        <v>17000</v>
      </c>
      <c r="J5500" s="191">
        <v>41801</v>
      </c>
      <c r="K5500" s="195" t="s">
        <v>27</v>
      </c>
    </row>
    <row r="5501" spans="1:12">
      <c r="A5501" s="186" t="str">
        <f>B5501&amp;"_"&amp;COUNTIF($B$2:B5501,B5501)</f>
        <v>5140_1</v>
      </c>
      <c r="B5501" s="195">
        <v>5140</v>
      </c>
      <c r="F5501" s="189">
        <v>8</v>
      </c>
      <c r="G5501" s="197" t="s">
        <v>359</v>
      </c>
      <c r="I5501" s="200"/>
    </row>
    <row r="5502" spans="1:12">
      <c r="A5502" s="186" t="str">
        <f>B5502&amp;"_"&amp;COUNTIF($B$2:B5502,B5502)</f>
        <v>5140_2</v>
      </c>
      <c r="B5502" s="195">
        <v>5140</v>
      </c>
      <c r="C5502" s="195">
        <v>7</v>
      </c>
      <c r="F5502" s="189">
        <v>1</v>
      </c>
      <c r="G5502" s="197" t="s">
        <v>358</v>
      </c>
      <c r="H5502" s="195">
        <v>1</v>
      </c>
      <c r="I5502" s="200"/>
      <c r="J5502" s="191">
        <v>41801</v>
      </c>
      <c r="K5502" s="195" t="s">
        <v>33</v>
      </c>
      <c r="L5502" s="195" t="s">
        <v>74</v>
      </c>
    </row>
    <row r="5503" spans="1:12">
      <c r="A5503" s="186" t="str">
        <f>B5503&amp;"_"&amp;COUNTIF($B$2:B5503,B5503)</f>
        <v>5141_1</v>
      </c>
      <c r="B5503" s="195">
        <v>5141</v>
      </c>
      <c r="C5503" s="195">
        <v>2</v>
      </c>
      <c r="D5503" s="195">
        <v>340126097</v>
      </c>
      <c r="F5503" s="189">
        <v>16</v>
      </c>
      <c r="G5503" s="197" t="s">
        <v>1861</v>
      </c>
      <c r="H5503" s="195">
        <v>5</v>
      </c>
      <c r="J5503" s="191">
        <v>41802</v>
      </c>
      <c r="K5503" s="195" t="s">
        <v>27</v>
      </c>
    </row>
    <row r="5504" spans="1:12">
      <c r="A5504" s="186" t="str">
        <f>B5504&amp;"_"&amp;COUNTIF($B$2:B5504,B5504)</f>
        <v>5142_1</v>
      </c>
      <c r="B5504" s="195">
        <v>5142</v>
      </c>
      <c r="C5504" s="195">
        <v>2</v>
      </c>
      <c r="D5504" s="195">
        <v>340126370</v>
      </c>
      <c r="F5504" s="189">
        <v>3</v>
      </c>
      <c r="G5504" s="197" t="s">
        <v>1883</v>
      </c>
      <c r="H5504" s="195">
        <v>4</v>
      </c>
      <c r="J5504" s="191">
        <v>41802</v>
      </c>
      <c r="K5504" s="195" t="s">
        <v>27</v>
      </c>
    </row>
    <row r="5505" spans="1:12">
      <c r="A5505" s="186" t="str">
        <f>B5505&amp;"_"&amp;COUNTIF($B$2:B5505,B5505)</f>
        <v>5143_1</v>
      </c>
      <c r="B5505" s="195">
        <v>5143</v>
      </c>
      <c r="C5505" s="195">
        <v>59</v>
      </c>
      <c r="D5505" s="195">
        <v>3004830182</v>
      </c>
      <c r="E5505" s="195">
        <v>41227890</v>
      </c>
      <c r="F5505" s="189">
        <v>24</v>
      </c>
      <c r="G5505" s="197" t="s">
        <v>1873</v>
      </c>
      <c r="H5505" s="195">
        <v>4</v>
      </c>
      <c r="I5505" s="195">
        <v>7350</v>
      </c>
      <c r="J5505" s="191">
        <v>41806</v>
      </c>
      <c r="K5505" s="195" t="s">
        <v>2085</v>
      </c>
      <c r="L5505" s="195" t="s">
        <v>74</v>
      </c>
    </row>
    <row r="5506" spans="1:12">
      <c r="A5506" s="186" t="str">
        <f>B5506&amp;"_"&amp;COUNTIF($B$2:B5506,B5506)</f>
        <v>5144_1</v>
      </c>
      <c r="B5506" s="195">
        <v>5144</v>
      </c>
      <c r="C5506" s="195">
        <v>1</v>
      </c>
      <c r="D5506" s="195" t="s">
        <v>2269</v>
      </c>
      <c r="G5506" s="197" t="s">
        <v>2352</v>
      </c>
      <c r="H5506" s="195">
        <v>1</v>
      </c>
      <c r="J5506" s="191">
        <v>41806</v>
      </c>
      <c r="K5506" s="195" t="s">
        <v>27</v>
      </c>
    </row>
    <row r="5507" spans="1:12">
      <c r="A5507" s="186" t="str">
        <f>B5507&amp;"_"&amp;COUNTIF($B$2:B5507,B5507)</f>
        <v>5145_1</v>
      </c>
      <c r="B5507" s="195">
        <v>5145</v>
      </c>
      <c r="E5507" s="195">
        <v>112145</v>
      </c>
      <c r="F5507" s="189">
        <v>10</v>
      </c>
      <c r="G5507" s="197" t="s">
        <v>2353</v>
      </c>
    </row>
    <row r="5508" spans="1:12">
      <c r="A5508" s="186" t="str">
        <f>B5508&amp;"_"&amp;COUNTIF($B$2:B5508,B5508)</f>
        <v>5145_2</v>
      </c>
      <c r="B5508" s="195">
        <v>5145</v>
      </c>
      <c r="C5508" s="195">
        <v>4</v>
      </c>
      <c r="D5508" s="195">
        <v>4500248105</v>
      </c>
      <c r="E5508" s="195">
        <v>112146</v>
      </c>
      <c r="F5508" s="189">
        <v>10</v>
      </c>
      <c r="G5508" s="197" t="s">
        <v>2354</v>
      </c>
      <c r="H5508" s="195">
        <v>5</v>
      </c>
      <c r="I5508" s="195">
        <v>17500</v>
      </c>
      <c r="J5508" s="191">
        <v>41809</v>
      </c>
      <c r="K5508" s="195" t="s">
        <v>1607</v>
      </c>
      <c r="L5508" s="195" t="s">
        <v>74</v>
      </c>
    </row>
    <row r="5509" spans="1:12">
      <c r="A5509" s="186" t="str">
        <f>B5509&amp;"_"&amp;COUNTIF($B$2:B5509,B5509)</f>
        <v>5146_1</v>
      </c>
      <c r="B5509" s="195">
        <v>5146</v>
      </c>
      <c r="C5509" s="195">
        <v>6</v>
      </c>
      <c r="D5509" s="195" t="s">
        <v>2355</v>
      </c>
      <c r="F5509" s="189">
        <v>1</v>
      </c>
      <c r="G5509" s="197" t="s">
        <v>2356</v>
      </c>
      <c r="H5509" s="195">
        <v>1</v>
      </c>
      <c r="J5509" s="191">
        <v>41809</v>
      </c>
      <c r="K5509" s="195" t="s">
        <v>27</v>
      </c>
    </row>
    <row r="5510" spans="1:12">
      <c r="A5510" s="186" t="str">
        <f>B5510&amp;"_"&amp;COUNTIF($B$2:B5510,B5510)</f>
        <v>5147_1</v>
      </c>
      <c r="B5510" s="195">
        <v>5147</v>
      </c>
      <c r="F5510" s="189">
        <v>13</v>
      </c>
      <c r="G5510" s="197" t="s">
        <v>359</v>
      </c>
      <c r="I5510" s="200"/>
    </row>
    <row r="5511" spans="1:12">
      <c r="A5511" s="186" t="str">
        <f>B5511&amp;"_"&amp;COUNTIF($B$2:B5511,B5511)</f>
        <v>5147_2</v>
      </c>
      <c r="B5511" s="195">
        <v>5147</v>
      </c>
      <c r="C5511" s="195">
        <v>7</v>
      </c>
      <c r="F5511" s="189">
        <v>3</v>
      </c>
      <c r="G5511" s="197" t="s">
        <v>358</v>
      </c>
      <c r="H5511" s="195">
        <v>2</v>
      </c>
      <c r="I5511" s="200"/>
      <c r="J5511" s="191">
        <v>41810</v>
      </c>
      <c r="K5511" s="195" t="s">
        <v>33</v>
      </c>
      <c r="L5511" s="195" t="s">
        <v>74</v>
      </c>
    </row>
    <row r="5512" spans="1:12">
      <c r="A5512" s="186" t="str">
        <f>B5512&amp;"_"&amp;COUNTIF($B$2:B5512,B5512)</f>
        <v>5148_1</v>
      </c>
      <c r="B5512" s="195">
        <v>5148</v>
      </c>
      <c r="C5512" s="195">
        <v>1</v>
      </c>
      <c r="D5512" s="195" t="s">
        <v>2357</v>
      </c>
      <c r="F5512" s="189">
        <v>1</v>
      </c>
      <c r="G5512" s="197" t="s">
        <v>2358</v>
      </c>
      <c r="H5512" s="195">
        <v>1</v>
      </c>
      <c r="J5512" s="191">
        <v>41813</v>
      </c>
      <c r="K5512" s="195" t="s">
        <v>1408</v>
      </c>
      <c r="L5512" s="195" t="s">
        <v>74</v>
      </c>
    </row>
    <row r="5513" spans="1:12">
      <c r="A5513" s="186" t="str">
        <f>B5513&amp;"_"&amp;COUNTIF($B$2:B5513,B5513)</f>
        <v>5149_1</v>
      </c>
      <c r="B5513" s="195">
        <v>5149</v>
      </c>
      <c r="E5513" s="187" t="s">
        <v>19</v>
      </c>
      <c r="F5513" s="189">
        <v>4</v>
      </c>
      <c r="G5513" s="190" t="s">
        <v>941</v>
      </c>
    </row>
    <row r="5514" spans="1:12">
      <c r="A5514" s="186" t="str">
        <f>B5514&amp;"_"&amp;COUNTIF($B$2:B5514,B5514)</f>
        <v>5149_2</v>
      </c>
      <c r="B5514" s="195">
        <v>5149</v>
      </c>
      <c r="C5514" s="195">
        <v>1</v>
      </c>
      <c r="D5514" s="195">
        <v>540048276</v>
      </c>
      <c r="E5514" s="187" t="s">
        <v>22</v>
      </c>
      <c r="F5514" s="189">
        <v>4</v>
      </c>
      <c r="G5514" s="190" t="s">
        <v>942</v>
      </c>
      <c r="H5514" s="195">
        <v>2</v>
      </c>
      <c r="J5514" s="191">
        <v>41815</v>
      </c>
      <c r="K5514" s="195" t="s">
        <v>27</v>
      </c>
    </row>
    <row r="5515" spans="1:12">
      <c r="A5515" s="186" t="str">
        <f>B5515&amp;"_"&amp;COUNTIF($B$2:B5515,B5515)</f>
        <v>5150_1</v>
      </c>
      <c r="B5515" s="195">
        <v>5150</v>
      </c>
      <c r="E5515" s="187" t="s">
        <v>1312</v>
      </c>
      <c r="F5515" s="189">
        <v>8</v>
      </c>
      <c r="G5515" s="190" t="s">
        <v>941</v>
      </c>
    </row>
    <row r="5516" spans="1:12">
      <c r="A5516" s="186" t="str">
        <f>B5516&amp;"_"&amp;COUNTIF($B$2:B5516,B5516)</f>
        <v>5150_2</v>
      </c>
      <c r="B5516" s="195">
        <v>5150</v>
      </c>
      <c r="C5516" s="195">
        <v>49</v>
      </c>
      <c r="D5516" s="195" t="s">
        <v>2025</v>
      </c>
      <c r="E5516" s="187" t="s">
        <v>1314</v>
      </c>
      <c r="F5516" s="189">
        <v>8</v>
      </c>
      <c r="G5516" s="190" t="s">
        <v>942</v>
      </c>
      <c r="H5516" s="195">
        <v>4</v>
      </c>
      <c r="J5516" s="191">
        <v>41815</v>
      </c>
      <c r="K5516" s="195" t="s">
        <v>27</v>
      </c>
    </row>
    <row r="5517" spans="1:12">
      <c r="A5517" s="186" t="str">
        <f>B5517&amp;"_"&amp;COUNTIF($B$2:B5517,B5517)</f>
        <v>5151_1</v>
      </c>
      <c r="B5517" s="195">
        <v>5151</v>
      </c>
      <c r="E5517" s="187" t="s">
        <v>1312</v>
      </c>
      <c r="F5517" s="189">
        <v>10</v>
      </c>
      <c r="G5517" s="190" t="s">
        <v>941</v>
      </c>
    </row>
    <row r="5518" spans="1:12">
      <c r="A5518" s="186" t="str">
        <f>B5518&amp;"_"&amp;COUNTIF($B$2:B5518,B5518)</f>
        <v>5151_2</v>
      </c>
      <c r="B5518" s="195">
        <v>5151</v>
      </c>
      <c r="C5518" s="195">
        <v>49</v>
      </c>
      <c r="D5518" s="195" t="s">
        <v>2025</v>
      </c>
      <c r="E5518" s="187" t="s">
        <v>1314</v>
      </c>
      <c r="F5518" s="189">
        <v>10</v>
      </c>
      <c r="G5518" s="190" t="s">
        <v>942</v>
      </c>
      <c r="H5518" s="195">
        <v>5</v>
      </c>
      <c r="J5518" s="191">
        <v>41816</v>
      </c>
      <c r="K5518" s="195" t="s">
        <v>27</v>
      </c>
    </row>
    <row r="5519" spans="1:12">
      <c r="A5519" s="186" t="str">
        <f>B5519&amp;"_"&amp;COUNTIF($B$2:B5519,B5519)</f>
        <v>5152_1</v>
      </c>
      <c r="B5519" s="195">
        <v>5152</v>
      </c>
      <c r="C5519" s="195">
        <v>1</v>
      </c>
      <c r="D5519" s="195" t="s">
        <v>2357</v>
      </c>
      <c r="F5519" s="189">
        <v>1</v>
      </c>
      <c r="G5519" s="197" t="s">
        <v>2359</v>
      </c>
      <c r="H5519" s="195">
        <v>1</v>
      </c>
      <c r="J5519" s="191">
        <v>41821</v>
      </c>
      <c r="K5519" s="195" t="s">
        <v>1408</v>
      </c>
      <c r="L5519" s="195" t="s">
        <v>74</v>
      </c>
    </row>
    <row r="5520" spans="1:12">
      <c r="A5520" s="186" t="str">
        <f>B5520&amp;"_"&amp;COUNTIF($B$2:B5520,B5520)</f>
        <v>5153_1</v>
      </c>
      <c r="B5520" s="195">
        <v>5153</v>
      </c>
      <c r="F5520" s="189">
        <v>11</v>
      </c>
      <c r="G5520" s="197" t="s">
        <v>866</v>
      </c>
    </row>
    <row r="5521" spans="1:12">
      <c r="A5521" s="186" t="str">
        <f>B5521&amp;"_"&amp;COUNTIF($B$2:B5521,B5521)</f>
        <v>5153_2</v>
      </c>
      <c r="B5521" s="195">
        <v>5153</v>
      </c>
      <c r="C5521" s="195">
        <v>26</v>
      </c>
      <c r="D5521" s="195" t="s">
        <v>863</v>
      </c>
      <c r="F5521" s="189">
        <v>23</v>
      </c>
      <c r="G5521" s="197" t="s">
        <v>867</v>
      </c>
      <c r="J5521" s="191">
        <v>41820</v>
      </c>
      <c r="K5521" s="195" t="s">
        <v>27</v>
      </c>
    </row>
    <row r="5522" spans="1:12">
      <c r="A5522" s="186" t="str">
        <f>B5522&amp;"_"&amp;COUNTIF($B$2:B5522,B5522)</f>
        <v>5154_1</v>
      </c>
      <c r="B5522" s="195">
        <v>5154</v>
      </c>
      <c r="C5522" s="195">
        <v>3</v>
      </c>
      <c r="D5522" s="195" t="s">
        <v>2360</v>
      </c>
      <c r="E5522" s="195" t="s">
        <v>71</v>
      </c>
      <c r="F5522" s="189">
        <v>300</v>
      </c>
      <c r="G5522" s="197" t="s">
        <v>72</v>
      </c>
      <c r="H5522" s="195">
        <v>1</v>
      </c>
      <c r="I5522" s="195">
        <v>2400</v>
      </c>
      <c r="J5522" s="191">
        <v>41822</v>
      </c>
      <c r="K5522" s="195" t="s">
        <v>33</v>
      </c>
      <c r="L5522" s="195" t="s">
        <v>74</v>
      </c>
    </row>
    <row r="5523" spans="1:12">
      <c r="A5523" s="186" t="str">
        <f>B5523&amp;"_"&amp;COUNTIF($B$2:B5523,B5523)</f>
        <v>5155_1</v>
      </c>
      <c r="B5523" s="195">
        <v>5155</v>
      </c>
      <c r="C5523" s="195">
        <v>1</v>
      </c>
      <c r="F5523" s="189">
        <v>1</v>
      </c>
      <c r="G5523" s="197" t="s">
        <v>2361</v>
      </c>
      <c r="H5523" s="195">
        <v>1</v>
      </c>
      <c r="J5523" s="191">
        <v>41827</v>
      </c>
      <c r="K5523" s="195" t="s">
        <v>1408</v>
      </c>
      <c r="L5523" s="195" t="s">
        <v>74</v>
      </c>
    </row>
    <row r="5524" spans="1:12">
      <c r="A5524" s="186" t="str">
        <f>B5524&amp;"_"&amp;COUNTIF($B$2:B5524,B5524)</f>
        <v>5156_1</v>
      </c>
      <c r="B5524" s="195">
        <v>5156</v>
      </c>
      <c r="C5524" s="195">
        <v>32</v>
      </c>
      <c r="D5524" s="195" t="s">
        <v>2362</v>
      </c>
      <c r="F5524" s="189">
        <v>10</v>
      </c>
      <c r="G5524" s="197" t="s">
        <v>2363</v>
      </c>
      <c r="H5524" s="195">
        <v>1</v>
      </c>
      <c r="J5524" s="191">
        <v>41827</v>
      </c>
      <c r="K5524" s="195" t="s">
        <v>33</v>
      </c>
      <c r="L5524" s="195" t="s">
        <v>74</v>
      </c>
    </row>
    <row r="5525" spans="1:12">
      <c r="A5525" s="186" t="str">
        <f>B5525&amp;"_"&amp;COUNTIF($B$2:B5525,B5525)</f>
        <v>5157_1</v>
      </c>
      <c r="B5525" s="195">
        <v>5157</v>
      </c>
      <c r="F5525" s="189">
        <v>1</v>
      </c>
      <c r="G5525" s="197" t="s">
        <v>2364</v>
      </c>
    </row>
    <row r="5526" spans="1:12">
      <c r="A5526" s="186" t="str">
        <f>B5526&amp;"_"&amp;COUNTIF($B$2:B5526,B5526)</f>
        <v>5157_2</v>
      </c>
      <c r="B5526" s="195">
        <v>5157</v>
      </c>
      <c r="C5526" s="195">
        <v>10</v>
      </c>
      <c r="D5526" s="195" t="s">
        <v>1884</v>
      </c>
      <c r="F5526" s="189">
        <v>1</v>
      </c>
      <c r="G5526" s="197" t="s">
        <v>2365</v>
      </c>
      <c r="H5526" s="195">
        <v>1</v>
      </c>
      <c r="J5526" s="191">
        <v>41827</v>
      </c>
      <c r="K5526" s="195" t="s">
        <v>33</v>
      </c>
      <c r="L5526" s="195" t="s">
        <v>74</v>
      </c>
    </row>
    <row r="5527" spans="1:12">
      <c r="A5527" s="186" t="str">
        <f>B5527&amp;"_"&amp;COUNTIF($B$2:B5527,B5527)</f>
        <v>5158_1</v>
      </c>
      <c r="B5527" s="195">
        <v>5158</v>
      </c>
      <c r="C5527" s="195">
        <v>1</v>
      </c>
      <c r="D5527" s="195" t="s">
        <v>2366</v>
      </c>
      <c r="E5527" s="195" t="s">
        <v>62</v>
      </c>
      <c r="F5527" s="189">
        <v>492</v>
      </c>
      <c r="G5527" s="197" t="s">
        <v>2091</v>
      </c>
      <c r="H5527" s="195">
        <v>3</v>
      </c>
      <c r="J5527" s="191">
        <v>41828</v>
      </c>
      <c r="K5527" s="195" t="s">
        <v>27</v>
      </c>
    </row>
    <row r="5528" spans="1:12">
      <c r="A5528" s="186" t="str">
        <f>B5528&amp;"_"&amp;COUNTIF($B$2:B5528,B5528)</f>
        <v>5159_1</v>
      </c>
      <c r="B5528" s="195">
        <v>5159</v>
      </c>
      <c r="F5528" s="189">
        <v>8</v>
      </c>
      <c r="G5528" s="197" t="s">
        <v>359</v>
      </c>
      <c r="I5528" s="200"/>
    </row>
    <row r="5529" spans="1:12">
      <c r="A5529" s="186" t="str">
        <f>B5529&amp;"_"&amp;COUNTIF($B$2:B5529,B5529)</f>
        <v>5159_2</v>
      </c>
      <c r="B5529" s="195">
        <v>5159</v>
      </c>
      <c r="C5529" s="195">
        <v>7</v>
      </c>
      <c r="F5529" s="189">
        <v>0</v>
      </c>
      <c r="G5529" s="197" t="s">
        <v>358</v>
      </c>
      <c r="H5529" s="195">
        <v>1</v>
      </c>
      <c r="I5529" s="200"/>
      <c r="J5529" s="191">
        <v>41828</v>
      </c>
      <c r="K5529" s="195" t="s">
        <v>33</v>
      </c>
      <c r="L5529" s="195" t="s">
        <v>74</v>
      </c>
    </row>
    <row r="5530" spans="1:12">
      <c r="A5530" s="186" t="str">
        <f>B5530&amp;"_"&amp;COUNTIF($B$2:B5530,B5530)</f>
        <v>5160_1</v>
      </c>
      <c r="B5530" s="195">
        <v>5160</v>
      </c>
      <c r="E5530" s="195">
        <v>112145</v>
      </c>
      <c r="F5530" s="189">
        <v>14</v>
      </c>
      <c r="G5530" s="197" t="s">
        <v>2353</v>
      </c>
    </row>
    <row r="5531" spans="1:12">
      <c r="A5531" s="186" t="str">
        <f>B5531&amp;"_"&amp;COUNTIF($B$2:B5531,B5531)</f>
        <v>5160_2</v>
      </c>
      <c r="B5531" s="195">
        <v>5160</v>
      </c>
      <c r="C5531" s="195">
        <v>4</v>
      </c>
      <c r="D5531" s="195">
        <v>4500248627</v>
      </c>
      <c r="E5531" s="195">
        <v>112146</v>
      </c>
      <c r="F5531" s="189">
        <v>14</v>
      </c>
      <c r="G5531" s="197" t="s">
        <v>2354</v>
      </c>
      <c r="H5531" s="195">
        <v>7</v>
      </c>
      <c r="I5531" s="195">
        <v>21000</v>
      </c>
      <c r="J5531" s="191">
        <v>41828</v>
      </c>
      <c r="K5531" s="195" t="s">
        <v>1607</v>
      </c>
      <c r="L5531" s="195" t="s">
        <v>74</v>
      </c>
    </row>
    <row r="5532" spans="1:12">
      <c r="A5532" s="186" t="str">
        <f>B5532&amp;"_"&amp;COUNTIF($B$2:B5532,B5532)</f>
        <v>5161_1</v>
      </c>
      <c r="B5532" s="195">
        <v>5161</v>
      </c>
      <c r="F5532" s="189">
        <v>8</v>
      </c>
      <c r="G5532" s="197" t="s">
        <v>359</v>
      </c>
      <c r="I5532" s="200"/>
    </row>
    <row r="5533" spans="1:12">
      <c r="A5533" s="186" t="str">
        <f>B5533&amp;"_"&amp;COUNTIF($B$2:B5533,B5533)</f>
        <v>5161_2</v>
      </c>
      <c r="B5533" s="195">
        <v>5161</v>
      </c>
      <c r="C5533" s="195">
        <v>7</v>
      </c>
      <c r="F5533" s="189">
        <v>1</v>
      </c>
      <c r="G5533" s="197" t="s">
        <v>358</v>
      </c>
      <c r="H5533" s="195">
        <v>1</v>
      </c>
      <c r="I5533" s="200"/>
      <c r="J5533" s="191">
        <v>41829</v>
      </c>
      <c r="K5533" s="195" t="s">
        <v>33</v>
      </c>
      <c r="L5533" s="195" t="s">
        <v>74</v>
      </c>
    </row>
    <row r="5534" spans="1:12">
      <c r="A5534" s="186" t="str">
        <f>B5534&amp;"_"&amp;COUNTIF($B$2:B5534,B5534)</f>
        <v>5162_1</v>
      </c>
      <c r="B5534" s="195">
        <v>5162</v>
      </c>
      <c r="F5534" s="189">
        <v>175</v>
      </c>
      <c r="G5534" s="197" t="s">
        <v>2367</v>
      </c>
    </row>
    <row r="5535" spans="1:12">
      <c r="A5535" s="186" t="str">
        <f>B5535&amp;"_"&amp;COUNTIF($B$2:B5535,B5535)</f>
        <v>5162_2</v>
      </c>
      <c r="B5535" s="195">
        <v>5162</v>
      </c>
      <c r="C5535" s="195">
        <v>73</v>
      </c>
      <c r="F5535" s="189">
        <v>2</v>
      </c>
      <c r="G5535" s="197" t="s">
        <v>2368</v>
      </c>
      <c r="H5535" s="195">
        <v>9</v>
      </c>
      <c r="J5535" s="191">
        <v>41829</v>
      </c>
      <c r="K5535" s="195" t="s">
        <v>27</v>
      </c>
      <c r="L5535" s="195" t="s">
        <v>74</v>
      </c>
    </row>
    <row r="5536" spans="1:12">
      <c r="A5536" s="186" t="str">
        <f>B5536&amp;"_"&amp;COUNTIF($B$2:B5536,B5536)</f>
        <v>5163_1</v>
      </c>
      <c r="B5536" s="195">
        <v>5163</v>
      </c>
      <c r="C5536" s="195">
        <v>59</v>
      </c>
      <c r="D5536" s="195">
        <v>3004891698</v>
      </c>
      <c r="E5536" s="195">
        <v>41227890</v>
      </c>
      <c r="F5536" s="189">
        <v>24</v>
      </c>
      <c r="G5536" s="197" t="s">
        <v>1873</v>
      </c>
      <c r="H5536" s="195">
        <v>4</v>
      </c>
      <c r="I5536" s="195">
        <v>7350</v>
      </c>
      <c r="J5536" s="191">
        <v>41830</v>
      </c>
      <c r="K5536" s="195" t="s">
        <v>2085</v>
      </c>
      <c r="L5536" s="195" t="s">
        <v>74</v>
      </c>
    </row>
    <row r="5537" spans="1:12">
      <c r="A5537" s="186" t="str">
        <f>B5537&amp;"_"&amp;COUNTIF($B$2:B5537,B5537)</f>
        <v>5164_1</v>
      </c>
      <c r="B5537" s="195">
        <v>5164</v>
      </c>
      <c r="E5537" s="187" t="s">
        <v>1312</v>
      </c>
      <c r="F5537" s="189">
        <v>6</v>
      </c>
      <c r="G5537" s="190" t="s">
        <v>941</v>
      </c>
    </row>
    <row r="5538" spans="1:12">
      <c r="A5538" s="186" t="str">
        <f>B5538&amp;"_"&amp;COUNTIF($B$2:B5538,B5538)</f>
        <v>5164_2</v>
      </c>
      <c r="B5538" s="195">
        <v>5164</v>
      </c>
      <c r="C5538" s="195">
        <v>49</v>
      </c>
      <c r="D5538" s="195" t="s">
        <v>2025</v>
      </c>
      <c r="E5538" s="187" t="s">
        <v>1314</v>
      </c>
      <c r="F5538" s="189">
        <v>6</v>
      </c>
      <c r="G5538" s="190" t="s">
        <v>942</v>
      </c>
      <c r="H5538" s="195">
        <v>3</v>
      </c>
      <c r="J5538" s="191">
        <v>41830</v>
      </c>
      <c r="K5538" s="195" t="s">
        <v>27</v>
      </c>
    </row>
    <row r="5539" spans="1:12">
      <c r="A5539" s="186" t="str">
        <f>B5539&amp;"_"&amp;COUNTIF($B$2:B5539,B5539)</f>
        <v>5165_1</v>
      </c>
      <c r="B5539" s="195">
        <v>5165</v>
      </c>
      <c r="C5539" s="195">
        <v>1</v>
      </c>
      <c r="D5539" s="195" t="s">
        <v>2269</v>
      </c>
      <c r="F5539" s="189">
        <v>2</v>
      </c>
      <c r="G5539" s="197" t="s">
        <v>59</v>
      </c>
      <c r="H5539" s="195">
        <v>2</v>
      </c>
      <c r="J5539" s="191">
        <v>41830</v>
      </c>
      <c r="K5539" s="195" t="s">
        <v>27</v>
      </c>
    </row>
    <row r="5540" spans="1:12">
      <c r="A5540" s="186" t="str">
        <f>B5540&amp;"_"&amp;COUNTIF($B$2:B5540,B5540)</f>
        <v>5166_1</v>
      </c>
      <c r="B5540" s="195">
        <v>5166</v>
      </c>
      <c r="F5540" s="189">
        <v>3</v>
      </c>
      <c r="G5540" s="197" t="s">
        <v>359</v>
      </c>
      <c r="I5540" s="200"/>
    </row>
    <row r="5541" spans="1:12">
      <c r="A5541" s="186" t="str">
        <f>B5541&amp;"_"&amp;COUNTIF($B$2:B5541,B5541)</f>
        <v>5166_2</v>
      </c>
      <c r="B5541" s="195">
        <v>5166</v>
      </c>
      <c r="C5541" s="195">
        <v>7</v>
      </c>
      <c r="F5541" s="189">
        <v>5</v>
      </c>
      <c r="G5541" s="197" t="s">
        <v>358</v>
      </c>
      <c r="H5541" s="195">
        <v>1</v>
      </c>
      <c r="I5541" s="200"/>
      <c r="J5541" s="191">
        <v>41831</v>
      </c>
      <c r="K5541" s="195" t="s">
        <v>33</v>
      </c>
      <c r="L5541" s="195" t="s">
        <v>74</v>
      </c>
    </row>
    <row r="5542" spans="1:12">
      <c r="A5542" s="186" t="str">
        <f>B5542&amp;"_"&amp;COUNTIF($B$2:B5542,B5542)</f>
        <v>5167_1</v>
      </c>
      <c r="B5542" s="195">
        <v>5167</v>
      </c>
      <c r="C5542" s="195">
        <v>69</v>
      </c>
      <c r="F5542" s="189">
        <v>1</v>
      </c>
      <c r="G5542" s="197" t="s">
        <v>2215</v>
      </c>
      <c r="H5542" s="195">
        <v>1</v>
      </c>
      <c r="I5542" s="195">
        <v>260</v>
      </c>
      <c r="J5542" s="191">
        <v>41834</v>
      </c>
      <c r="K5542" s="195" t="s">
        <v>27</v>
      </c>
    </row>
    <row r="5543" spans="1:12">
      <c r="A5543" s="186" t="str">
        <f>B5543&amp;"_"&amp;COUNTIF($B$2:B5543,B5543)</f>
        <v>5168_1</v>
      </c>
      <c r="B5543" s="195">
        <v>5168</v>
      </c>
      <c r="C5543" s="195">
        <v>32</v>
      </c>
      <c r="D5543" s="195" t="s">
        <v>2369</v>
      </c>
      <c r="F5543" s="189">
        <v>56</v>
      </c>
      <c r="G5543" s="197" t="s">
        <v>2370</v>
      </c>
      <c r="H5543" s="195">
        <v>1</v>
      </c>
      <c r="J5543" s="191">
        <v>41834</v>
      </c>
      <c r="K5543" s="195" t="s">
        <v>33</v>
      </c>
      <c r="L5543" s="195" t="s">
        <v>74</v>
      </c>
    </row>
    <row r="5544" spans="1:12">
      <c r="A5544" s="186" t="str">
        <f>B5544&amp;"_"&amp;COUNTIF($B$2:B5544,B5544)</f>
        <v>5169_1</v>
      </c>
      <c r="B5544" s="195">
        <v>5169</v>
      </c>
      <c r="C5544" s="195">
        <v>1</v>
      </c>
      <c r="D5544" s="195" t="s">
        <v>2269</v>
      </c>
      <c r="F5544" s="189">
        <v>2</v>
      </c>
      <c r="G5544" s="197" t="s">
        <v>59</v>
      </c>
      <c r="H5544" s="195">
        <v>2</v>
      </c>
      <c r="J5544" s="191">
        <v>41836</v>
      </c>
      <c r="K5544" s="195" t="s">
        <v>27</v>
      </c>
    </row>
    <row r="5545" spans="1:12">
      <c r="A5545" s="186" t="str">
        <f>B5545&amp;"_"&amp;COUNTIF($B$2:B5545,B5545)</f>
        <v>5170_1</v>
      </c>
      <c r="B5545" s="195">
        <v>5170</v>
      </c>
      <c r="C5545" s="195">
        <v>76</v>
      </c>
      <c r="D5545" s="195" t="s">
        <v>2371</v>
      </c>
      <c r="F5545" s="189">
        <v>2</v>
      </c>
      <c r="G5545" s="197" t="s">
        <v>2372</v>
      </c>
      <c r="H5545" s="195">
        <v>1</v>
      </c>
      <c r="J5545" s="191">
        <v>41836</v>
      </c>
      <c r="K5545" s="195" t="s">
        <v>33</v>
      </c>
      <c r="L5545" s="195" t="s">
        <v>74</v>
      </c>
    </row>
    <row r="5546" spans="1:12">
      <c r="A5546" s="186" t="str">
        <f>B5546&amp;"_"&amp;COUNTIF($B$2:B5546,B5546)</f>
        <v>5171_1</v>
      </c>
      <c r="B5546" s="195">
        <v>5171</v>
      </c>
      <c r="C5546" s="195">
        <v>3</v>
      </c>
      <c r="D5546" s="195" t="s">
        <v>2373</v>
      </c>
      <c r="E5546" s="195" t="s">
        <v>71</v>
      </c>
      <c r="F5546" s="189">
        <v>300</v>
      </c>
      <c r="G5546" s="197" t="s">
        <v>72</v>
      </c>
      <c r="H5546" s="195">
        <v>1</v>
      </c>
      <c r="I5546" s="195">
        <v>2400</v>
      </c>
      <c r="J5546" s="191">
        <v>41837</v>
      </c>
      <c r="K5546" s="195" t="s">
        <v>33</v>
      </c>
      <c r="L5546" s="195" t="s">
        <v>74</v>
      </c>
    </row>
    <row r="5547" spans="1:12">
      <c r="A5547" s="186" t="str">
        <f>B5547&amp;"_"&amp;COUNTIF($B$2:B5547,B5547)</f>
        <v>5172_1</v>
      </c>
      <c r="B5547" s="195">
        <v>5172</v>
      </c>
      <c r="E5547" s="187" t="s">
        <v>19</v>
      </c>
      <c r="F5547" s="189">
        <v>4</v>
      </c>
      <c r="G5547" s="190" t="s">
        <v>941</v>
      </c>
    </row>
    <row r="5548" spans="1:12">
      <c r="A5548" s="186" t="str">
        <f>B5548&amp;"_"&amp;COUNTIF($B$2:B5548,B5548)</f>
        <v>5172_2</v>
      </c>
      <c r="B5548" s="195">
        <v>5172</v>
      </c>
      <c r="C5548" s="195">
        <v>1</v>
      </c>
      <c r="D5548" s="195">
        <v>540048276</v>
      </c>
      <c r="E5548" s="187" t="s">
        <v>22</v>
      </c>
      <c r="F5548" s="189">
        <v>4</v>
      </c>
      <c r="G5548" s="190" t="s">
        <v>942</v>
      </c>
      <c r="H5548" s="195">
        <v>2</v>
      </c>
      <c r="J5548" s="191">
        <v>41837</v>
      </c>
      <c r="K5548" s="195" t="s">
        <v>27</v>
      </c>
    </row>
    <row r="5549" spans="1:12">
      <c r="A5549" s="186" t="str">
        <f>B5549&amp;"_"&amp;COUNTIF($B$2:B5549,B5549)</f>
        <v>5173_1</v>
      </c>
      <c r="B5549" s="195">
        <v>5173</v>
      </c>
      <c r="F5549" s="189">
        <v>3</v>
      </c>
      <c r="G5549" s="197" t="s">
        <v>359</v>
      </c>
      <c r="I5549" s="200"/>
    </row>
    <row r="5550" spans="1:12">
      <c r="A5550" s="186" t="str">
        <f>B5550&amp;"_"&amp;COUNTIF($B$2:B5550,B5550)</f>
        <v>5173_2</v>
      </c>
      <c r="B5550" s="195">
        <v>5173</v>
      </c>
      <c r="C5550" s="195">
        <v>7</v>
      </c>
      <c r="F5550" s="189">
        <v>3</v>
      </c>
      <c r="G5550" s="197" t="s">
        <v>358</v>
      </c>
      <c r="H5550" s="195">
        <v>1</v>
      </c>
      <c r="I5550" s="200"/>
      <c r="J5550" s="191">
        <v>41837</v>
      </c>
      <c r="K5550" s="195" t="s">
        <v>33</v>
      </c>
      <c r="L5550" s="195" t="s">
        <v>74</v>
      </c>
    </row>
    <row r="5551" spans="1:12">
      <c r="A5551" s="186" t="str">
        <f>B5551&amp;"_"&amp;COUNTIF($B$2:B5551,B5551)</f>
        <v>5174_1</v>
      </c>
      <c r="B5551" s="195">
        <v>5174</v>
      </c>
      <c r="C5551" s="195">
        <v>1</v>
      </c>
      <c r="D5551" s="195" t="s">
        <v>2357</v>
      </c>
      <c r="F5551" s="189">
        <v>1</v>
      </c>
      <c r="G5551" s="197" t="s">
        <v>2374</v>
      </c>
      <c r="H5551" s="195">
        <v>1</v>
      </c>
      <c r="J5551" s="191">
        <v>41841</v>
      </c>
      <c r="K5551" s="195" t="s">
        <v>1408</v>
      </c>
      <c r="L5551" s="195" t="s">
        <v>74</v>
      </c>
    </row>
    <row r="5552" spans="1:12">
      <c r="A5552" s="186" t="str">
        <f>B5552&amp;"_"&amp;COUNTIF($B$2:B5552,B5552)</f>
        <v>5175_1</v>
      </c>
      <c r="B5552" s="195">
        <v>5175</v>
      </c>
      <c r="E5552" s="195" t="s">
        <v>64</v>
      </c>
      <c r="F5552" s="189">
        <v>192</v>
      </c>
      <c r="G5552" s="197" t="s">
        <v>65</v>
      </c>
    </row>
    <row r="5553" spans="1:12">
      <c r="A5553" s="186" t="str">
        <f>B5553&amp;"_"&amp;COUNTIF($B$2:B5553,B5553)</f>
        <v>5175_2</v>
      </c>
      <c r="B5553" s="195">
        <v>5175</v>
      </c>
      <c r="C5553" s="195">
        <v>1</v>
      </c>
      <c r="D5553" s="195" t="s">
        <v>2375</v>
      </c>
      <c r="E5553" s="195" t="s">
        <v>67</v>
      </c>
      <c r="F5553" s="189">
        <v>48</v>
      </c>
      <c r="G5553" s="197" t="s">
        <v>68</v>
      </c>
      <c r="H5553" s="195">
        <v>5</v>
      </c>
      <c r="J5553" s="191">
        <v>41841</v>
      </c>
      <c r="K5553" s="195" t="s">
        <v>27</v>
      </c>
    </row>
    <row r="5554" spans="1:12">
      <c r="A5554" s="186" t="str">
        <f>B5554&amp;"_"&amp;COUNTIF($B$2:B5554,B5554)</f>
        <v>5176_1</v>
      </c>
      <c r="B5554" s="195">
        <v>5176</v>
      </c>
      <c r="C5554" s="195">
        <v>6</v>
      </c>
      <c r="D5554" s="195">
        <v>340123600</v>
      </c>
      <c r="E5554" s="195">
        <v>500410782</v>
      </c>
      <c r="F5554" s="189">
        <v>2</v>
      </c>
      <c r="G5554" s="197" t="s">
        <v>2376</v>
      </c>
      <c r="H5554" s="195">
        <v>1</v>
      </c>
      <c r="J5554" s="191">
        <v>41841</v>
      </c>
      <c r="K5554" s="195" t="s">
        <v>27</v>
      </c>
    </row>
    <row r="5555" spans="1:12">
      <c r="A5555" s="186" t="str">
        <f>B5555&amp;"_"&amp;COUNTIF($B$2:B5555,B5555)</f>
        <v>5177_1</v>
      </c>
      <c r="B5555" s="195">
        <v>5177</v>
      </c>
      <c r="C5555" s="195">
        <v>1</v>
      </c>
      <c r="D5555" s="195" t="s">
        <v>2288</v>
      </c>
      <c r="F5555" s="189">
        <v>120</v>
      </c>
      <c r="G5555" s="197" t="s">
        <v>57</v>
      </c>
      <c r="H5555" s="195">
        <v>2</v>
      </c>
      <c r="J5555" s="191">
        <v>41841</v>
      </c>
      <c r="K5555" s="195" t="s">
        <v>27</v>
      </c>
    </row>
    <row r="5556" spans="1:12">
      <c r="A5556" s="186" t="str">
        <f>B5556&amp;"_"&amp;COUNTIF($B$2:B5556,B5556)</f>
        <v>5178_1</v>
      </c>
      <c r="B5556" s="195">
        <v>5178</v>
      </c>
      <c r="F5556" s="189">
        <v>2</v>
      </c>
      <c r="G5556" s="197" t="s">
        <v>359</v>
      </c>
      <c r="I5556" s="200"/>
    </row>
    <row r="5557" spans="1:12">
      <c r="A5557" s="186" t="str">
        <f>B5557&amp;"_"&amp;COUNTIF($B$2:B5557,B5557)</f>
        <v>5178_2</v>
      </c>
      <c r="B5557" s="195">
        <v>5178</v>
      </c>
      <c r="C5557" s="195">
        <v>7</v>
      </c>
      <c r="F5557" s="189">
        <v>4</v>
      </c>
      <c r="G5557" s="197" t="s">
        <v>358</v>
      </c>
      <c r="H5557" s="195">
        <v>1</v>
      </c>
      <c r="I5557" s="200"/>
      <c r="J5557" s="191">
        <v>41843</v>
      </c>
      <c r="K5557" s="195" t="s">
        <v>33</v>
      </c>
      <c r="L5557" s="195" t="s">
        <v>74</v>
      </c>
    </row>
    <row r="5558" spans="1:12">
      <c r="A5558" s="186" t="str">
        <f>B5558&amp;"_"&amp;COUNTIF($B$2:B5558,B5558)</f>
        <v>5179_1</v>
      </c>
      <c r="B5558" s="195">
        <v>5179</v>
      </c>
      <c r="E5558" s="195">
        <v>32999</v>
      </c>
      <c r="F5558" s="189">
        <v>10</v>
      </c>
      <c r="G5558" s="197" t="s">
        <v>579</v>
      </c>
    </row>
    <row r="5559" spans="1:12">
      <c r="A5559" s="186" t="str">
        <f>B5559&amp;"_"&amp;COUNTIF($B$2:B5559,B5559)</f>
        <v>5179_2</v>
      </c>
      <c r="B5559" s="195">
        <v>5179</v>
      </c>
      <c r="C5559" s="195">
        <v>4</v>
      </c>
      <c r="D5559" s="195">
        <v>4500248627</v>
      </c>
      <c r="E5559" s="195">
        <v>33990</v>
      </c>
      <c r="F5559" s="189">
        <v>10</v>
      </c>
      <c r="G5559" s="197" t="s">
        <v>580</v>
      </c>
      <c r="H5559" s="195">
        <v>5</v>
      </c>
      <c r="I5559" s="195">
        <v>15000</v>
      </c>
      <c r="J5559" s="191">
        <v>41843</v>
      </c>
      <c r="K5559" s="195" t="s">
        <v>1607</v>
      </c>
      <c r="L5559" s="195" t="s">
        <v>74</v>
      </c>
    </row>
    <row r="5560" spans="1:12">
      <c r="A5560" s="186" t="str">
        <f>B5560&amp;"_"&amp;COUNTIF($B$2:B5560,B5560)</f>
        <v>5180_1</v>
      </c>
      <c r="B5560" s="195">
        <v>5180</v>
      </c>
      <c r="E5560" s="195">
        <v>41222082</v>
      </c>
      <c r="F5560" s="189">
        <v>2</v>
      </c>
      <c r="G5560" s="197" t="s">
        <v>2377</v>
      </c>
    </row>
    <row r="5561" spans="1:12">
      <c r="A5561" s="186" t="str">
        <f>B5561&amp;"_"&amp;COUNTIF($B$2:B5561,B5561)</f>
        <v>5180_2</v>
      </c>
      <c r="B5561" s="195">
        <v>5180</v>
      </c>
      <c r="C5561" s="195">
        <v>59</v>
      </c>
      <c r="D5561" s="195">
        <v>3004796978</v>
      </c>
      <c r="E5561" s="195">
        <v>41222136</v>
      </c>
      <c r="F5561" s="189">
        <v>2</v>
      </c>
      <c r="G5561" s="197" t="s">
        <v>2378</v>
      </c>
      <c r="H5561" s="195">
        <v>4</v>
      </c>
      <c r="I5561" s="195">
        <v>13000</v>
      </c>
      <c r="J5561" s="191">
        <v>41843</v>
      </c>
      <c r="K5561" s="195" t="s">
        <v>27</v>
      </c>
    </row>
    <row r="5562" spans="1:12">
      <c r="A5562" s="186" t="str">
        <f>B5562&amp;"_"&amp;COUNTIF($B$2:B5562,B5562)</f>
        <v>5181_1</v>
      </c>
      <c r="B5562" s="195">
        <v>5181</v>
      </c>
      <c r="C5562" s="195">
        <v>13</v>
      </c>
      <c r="D5562" s="195" t="s">
        <v>1752</v>
      </c>
      <c r="F5562" s="189">
        <v>6</v>
      </c>
      <c r="G5562" s="197" t="s">
        <v>1753</v>
      </c>
      <c r="H5562" s="195">
        <v>1</v>
      </c>
      <c r="J5562" s="191">
        <v>41848</v>
      </c>
      <c r="K5562" s="195" t="s">
        <v>27</v>
      </c>
    </row>
    <row r="5563" spans="1:12">
      <c r="A5563" s="186" t="str">
        <f>B5563&amp;"_"&amp;COUNTIF($B$2:B5563,B5563)</f>
        <v>5182_1</v>
      </c>
      <c r="B5563" s="195">
        <v>5182</v>
      </c>
      <c r="F5563" s="189">
        <v>5</v>
      </c>
      <c r="G5563" s="197" t="s">
        <v>359</v>
      </c>
      <c r="I5563" s="200"/>
    </row>
    <row r="5564" spans="1:12">
      <c r="A5564" s="186" t="str">
        <f>B5564&amp;"_"&amp;COUNTIF($B$2:B5564,B5564)</f>
        <v>5182_2</v>
      </c>
      <c r="B5564" s="195">
        <v>5182</v>
      </c>
      <c r="C5564" s="195">
        <v>7</v>
      </c>
      <c r="F5564" s="189">
        <v>0</v>
      </c>
      <c r="G5564" s="197" t="s">
        <v>358</v>
      </c>
      <c r="H5564" s="195">
        <v>1</v>
      </c>
      <c r="I5564" s="200"/>
      <c r="J5564" s="191">
        <v>41849</v>
      </c>
      <c r="K5564" s="195" t="s">
        <v>33</v>
      </c>
      <c r="L5564" s="195" t="s">
        <v>74</v>
      </c>
    </row>
    <row r="5565" spans="1:12">
      <c r="A5565" s="186" t="str">
        <f>B5565&amp;"_"&amp;COUNTIF($B$2:B5565,B5565)</f>
        <v>5183_1</v>
      </c>
      <c r="B5565" s="195">
        <v>5183</v>
      </c>
      <c r="C5565" s="195">
        <v>26</v>
      </c>
      <c r="D5565" s="195">
        <v>19050</v>
      </c>
      <c r="F5565" s="189">
        <v>2</v>
      </c>
      <c r="G5565" s="197" t="s">
        <v>2379</v>
      </c>
      <c r="H5565" s="195">
        <v>2</v>
      </c>
      <c r="J5565" s="191">
        <v>41849</v>
      </c>
      <c r="K5565" s="195" t="s">
        <v>33</v>
      </c>
      <c r="L5565" s="195" t="s">
        <v>74</v>
      </c>
    </row>
    <row r="5566" spans="1:12">
      <c r="A5566" s="186" t="str">
        <f>B5566&amp;"_"&amp;COUNTIF($B$2:B5566,B5566)</f>
        <v>5184_1</v>
      </c>
      <c r="B5566" s="195">
        <v>5184</v>
      </c>
      <c r="F5566" s="189">
        <v>8</v>
      </c>
      <c r="G5566" s="197" t="s">
        <v>359</v>
      </c>
      <c r="I5566" s="200"/>
    </row>
    <row r="5567" spans="1:12">
      <c r="A5567" s="186" t="str">
        <f>B5567&amp;"_"&amp;COUNTIF($B$2:B5567,B5567)</f>
        <v>5184_2</v>
      </c>
      <c r="B5567" s="195">
        <v>5184</v>
      </c>
      <c r="C5567" s="195">
        <v>7</v>
      </c>
      <c r="F5567" s="189">
        <v>0</v>
      </c>
      <c r="G5567" s="197" t="s">
        <v>358</v>
      </c>
      <c r="H5567" s="195">
        <v>1</v>
      </c>
      <c r="I5567" s="200"/>
      <c r="J5567" s="191">
        <v>41850</v>
      </c>
      <c r="K5567" s="195" t="s">
        <v>33</v>
      </c>
      <c r="L5567" s="195" t="s">
        <v>74</v>
      </c>
    </row>
    <row r="5568" spans="1:12">
      <c r="A5568" s="186" t="str">
        <f>B5568&amp;"_"&amp;COUNTIF($B$2:B5568,B5568)</f>
        <v>5185_1</v>
      </c>
      <c r="B5568" s="195">
        <v>5185</v>
      </c>
      <c r="C5568" s="195">
        <v>1</v>
      </c>
      <c r="D5568" s="195" t="s">
        <v>2269</v>
      </c>
      <c r="F5568" s="189">
        <v>2</v>
      </c>
      <c r="G5568" s="197" t="s">
        <v>59</v>
      </c>
      <c r="H5568" s="195">
        <v>2</v>
      </c>
      <c r="J5568" s="191">
        <v>41851</v>
      </c>
      <c r="K5568" s="195" t="s">
        <v>27</v>
      </c>
    </row>
    <row r="5569" spans="1:13">
      <c r="A5569" s="186" t="str">
        <f>B5569&amp;"_"&amp;COUNTIF($B$2:B5569,B5569)</f>
        <v>5186_1</v>
      </c>
      <c r="B5569" s="195">
        <v>5186</v>
      </c>
      <c r="F5569" s="189">
        <v>11</v>
      </c>
      <c r="G5569" s="197" t="s">
        <v>866</v>
      </c>
    </row>
    <row r="5570" spans="1:13">
      <c r="A5570" s="186" t="str">
        <f>B5570&amp;"_"&amp;COUNTIF($B$2:B5570,B5570)</f>
        <v>5186_2</v>
      </c>
      <c r="B5570" s="195">
        <v>5186</v>
      </c>
      <c r="C5570" s="195">
        <v>26</v>
      </c>
      <c r="D5570" s="195" t="s">
        <v>863</v>
      </c>
      <c r="F5570" s="189">
        <v>16</v>
      </c>
      <c r="G5570" s="197" t="s">
        <v>867</v>
      </c>
      <c r="J5570" s="191">
        <v>41851</v>
      </c>
      <c r="K5570" s="195" t="s">
        <v>27</v>
      </c>
    </row>
    <row r="5571" spans="1:13">
      <c r="A5571" s="186" t="str">
        <f>B5571&amp;"_"&amp;COUNTIF($B$2:B5571,B5571)</f>
        <v>5187_1</v>
      </c>
      <c r="B5571" s="195">
        <v>5187</v>
      </c>
      <c r="C5571" s="195">
        <v>59</v>
      </c>
      <c r="D5571" s="195">
        <v>3004937044</v>
      </c>
      <c r="E5571" s="195">
        <v>41227890</v>
      </c>
      <c r="F5571" s="189">
        <v>6</v>
      </c>
      <c r="G5571" s="197" t="s">
        <v>1873</v>
      </c>
      <c r="H5571" s="195">
        <v>1</v>
      </c>
      <c r="I5571" s="195">
        <v>1837</v>
      </c>
      <c r="J5571" s="191">
        <v>41852</v>
      </c>
      <c r="K5571" s="195" t="s">
        <v>2085</v>
      </c>
      <c r="L5571" s="195" t="s">
        <v>74</v>
      </c>
    </row>
    <row r="5572" spans="1:13">
      <c r="A5572" s="186" t="str">
        <f>B5572&amp;"_"&amp;COUNTIF($B$2:B5572,B5572)</f>
        <v>5188_1</v>
      </c>
      <c r="B5572" s="195">
        <v>5188</v>
      </c>
      <c r="C5572" s="195">
        <v>59</v>
      </c>
      <c r="D5572" s="195">
        <v>3004937044</v>
      </c>
      <c r="E5572" s="195">
        <v>41227890</v>
      </c>
      <c r="F5572" s="189">
        <v>18</v>
      </c>
      <c r="G5572" s="197" t="s">
        <v>1873</v>
      </c>
      <c r="H5572" s="195">
        <v>1</v>
      </c>
      <c r="I5572" s="195">
        <v>5500</v>
      </c>
      <c r="J5572" s="191">
        <v>41855</v>
      </c>
      <c r="K5572" s="195" t="s">
        <v>2085</v>
      </c>
      <c r="L5572" s="195" t="s">
        <v>74</v>
      </c>
    </row>
    <row r="5573" spans="1:13">
      <c r="A5573" s="186" t="str">
        <f>B5573&amp;"_"&amp;COUNTIF($B$2:B5573,B5573)</f>
        <v>5189_1</v>
      </c>
      <c r="B5573" s="195">
        <v>5189</v>
      </c>
      <c r="C5573" s="195">
        <v>2</v>
      </c>
      <c r="D5573" s="195" t="s">
        <v>2380</v>
      </c>
      <c r="F5573" s="189">
        <v>1</v>
      </c>
      <c r="G5573" s="197" t="s">
        <v>2381</v>
      </c>
      <c r="H5573" s="195">
        <v>1</v>
      </c>
      <c r="J5573" s="191">
        <v>41856</v>
      </c>
      <c r="K5573" s="195" t="s">
        <v>27</v>
      </c>
    </row>
    <row r="5574" spans="1:13">
      <c r="A5574" s="186" t="str">
        <f>B5574&amp;"_"&amp;COUNTIF($B$2:B5574,B5574)</f>
        <v>5190_1</v>
      </c>
      <c r="B5574" s="195">
        <v>5190</v>
      </c>
      <c r="C5574" s="195">
        <v>3</v>
      </c>
      <c r="D5574" s="195">
        <v>340129026</v>
      </c>
      <c r="F5574" s="189">
        <v>1</v>
      </c>
      <c r="G5574" s="197" t="s">
        <v>2382</v>
      </c>
      <c r="H5574" s="195">
        <v>1</v>
      </c>
      <c r="I5574" s="195">
        <v>18000</v>
      </c>
      <c r="J5574" s="191">
        <v>41857</v>
      </c>
      <c r="K5574" s="195" t="s">
        <v>2383</v>
      </c>
      <c r="L5574" s="195" t="s">
        <v>74</v>
      </c>
    </row>
    <row r="5575" spans="1:13">
      <c r="A5575" s="186" t="str">
        <f>B5575&amp;"_"&amp;COUNTIF($B$2:B5575,B5575)</f>
        <v>5191_1</v>
      </c>
      <c r="B5575" s="195">
        <v>5191</v>
      </c>
      <c r="C5575" s="195">
        <v>32</v>
      </c>
      <c r="D5575" s="195" t="s">
        <v>2384</v>
      </c>
      <c r="F5575" s="189">
        <v>18</v>
      </c>
      <c r="G5575" s="197" t="s">
        <v>2385</v>
      </c>
      <c r="H5575" s="195">
        <v>1</v>
      </c>
      <c r="I5575" s="195">
        <f>18*55</f>
        <v>990</v>
      </c>
      <c r="J5575" s="191">
        <v>41855</v>
      </c>
      <c r="K5575" s="195" t="s">
        <v>33</v>
      </c>
      <c r="L5575" s="195" t="s">
        <v>74</v>
      </c>
    </row>
    <row r="5576" spans="1:13">
      <c r="A5576" s="186" t="str">
        <f>B5576&amp;"_"&amp;COUNTIF($B$2:B5576,B5576)</f>
        <v>5192_1</v>
      </c>
      <c r="B5576" s="195">
        <v>5192</v>
      </c>
      <c r="F5576" s="189">
        <v>8</v>
      </c>
      <c r="G5576" s="197" t="s">
        <v>359</v>
      </c>
      <c r="I5576" s="200"/>
    </row>
    <row r="5577" spans="1:13">
      <c r="A5577" s="186" t="str">
        <f>B5577&amp;"_"&amp;COUNTIF($B$2:B5577,B5577)</f>
        <v>5192_2</v>
      </c>
      <c r="B5577" s="195">
        <v>5192</v>
      </c>
      <c r="C5577" s="195">
        <v>7</v>
      </c>
      <c r="F5577" s="189">
        <v>0</v>
      </c>
      <c r="G5577" s="197" t="s">
        <v>358</v>
      </c>
      <c r="H5577" s="195">
        <v>1</v>
      </c>
      <c r="I5577" s="200"/>
      <c r="J5577" s="191">
        <v>41856</v>
      </c>
      <c r="K5577" s="195" t="s">
        <v>33</v>
      </c>
      <c r="L5577" s="195" t="s">
        <v>74</v>
      </c>
    </row>
    <row r="5578" spans="1:13">
      <c r="A5578" s="186" t="str">
        <f>B5578&amp;"_"&amp;COUNTIF($B$2:B5578,B5578)</f>
        <v>5193_1</v>
      </c>
      <c r="B5578" s="195">
        <v>5193</v>
      </c>
      <c r="E5578" s="195">
        <v>112145</v>
      </c>
      <c r="F5578" s="189">
        <v>10</v>
      </c>
      <c r="G5578" s="197" t="s">
        <v>2386</v>
      </c>
    </row>
    <row r="5579" spans="1:13">
      <c r="A5579" s="186" t="str">
        <f>B5579&amp;"_"&amp;COUNTIF($B$2:B5579,B5579)</f>
        <v>5193_2</v>
      </c>
      <c r="B5579" s="195">
        <v>5193</v>
      </c>
      <c r="C5579" s="195">
        <v>4</v>
      </c>
      <c r="D5579" s="195">
        <v>4500248711</v>
      </c>
      <c r="E5579" s="195">
        <v>112146</v>
      </c>
      <c r="F5579" s="189">
        <v>10</v>
      </c>
      <c r="G5579" s="197" t="s">
        <v>2387</v>
      </c>
      <c r="H5579" s="195">
        <v>5</v>
      </c>
      <c r="I5579" s="195">
        <v>21000</v>
      </c>
      <c r="J5579" s="191">
        <v>41856</v>
      </c>
      <c r="K5579" s="195" t="s">
        <v>1607</v>
      </c>
      <c r="L5579" s="195" t="s">
        <v>74</v>
      </c>
    </row>
    <row r="5580" spans="1:13">
      <c r="A5580" s="186" t="str">
        <f>B5580&amp;"_"&amp;COUNTIF($B$2:B5580,B5580)</f>
        <v>5194_1</v>
      </c>
      <c r="B5580" s="195">
        <v>5194</v>
      </c>
      <c r="F5580" s="189">
        <v>25</v>
      </c>
      <c r="G5580" s="197" t="s">
        <v>2388</v>
      </c>
      <c r="M5580" s="192">
        <v>5</v>
      </c>
    </row>
    <row r="5581" spans="1:13">
      <c r="A5581" s="186" t="str">
        <f>B5581&amp;"_"&amp;COUNTIF($B$2:B5581,B5581)</f>
        <v>5194_2</v>
      </c>
      <c r="B5581" s="195">
        <v>5194</v>
      </c>
      <c r="C5581" s="195">
        <v>77</v>
      </c>
      <c r="D5581" s="195" t="s">
        <v>2389</v>
      </c>
      <c r="F5581" s="189">
        <v>1</v>
      </c>
      <c r="G5581" s="197" t="s">
        <v>2390</v>
      </c>
      <c r="H5581" s="195">
        <v>1</v>
      </c>
      <c r="J5581" s="191">
        <v>41856</v>
      </c>
      <c r="K5581" s="195" t="s">
        <v>33</v>
      </c>
      <c r="L5581" s="195" t="s">
        <v>74</v>
      </c>
      <c r="M5581" s="192">
        <v>30</v>
      </c>
    </row>
    <row r="5582" spans="1:13">
      <c r="A5582" s="186" t="str">
        <f>B5582&amp;"_"&amp;COUNTIF($B$2:B5582,B5582)</f>
        <v>5195_1</v>
      </c>
      <c r="B5582" s="195">
        <v>5195</v>
      </c>
      <c r="C5582" s="195">
        <v>5</v>
      </c>
      <c r="D5582" s="195" t="s">
        <v>2391</v>
      </c>
      <c r="E5582" s="195">
        <v>500032657</v>
      </c>
      <c r="F5582" s="189">
        <v>3</v>
      </c>
      <c r="G5582" s="197" t="s">
        <v>1016</v>
      </c>
      <c r="H5582" s="195">
        <v>1</v>
      </c>
      <c r="I5582" s="200">
        <v>4900</v>
      </c>
      <c r="J5582" s="191" t="s">
        <v>2392</v>
      </c>
      <c r="K5582" s="195" t="s">
        <v>845</v>
      </c>
      <c r="L5582" s="195" t="s">
        <v>74</v>
      </c>
    </row>
    <row r="5583" spans="1:13">
      <c r="A5583" s="186" t="str">
        <f>B5583&amp;"_"&amp;COUNTIF($B$2:B5583,B5583)</f>
        <v>5196_1</v>
      </c>
      <c r="B5583" s="195">
        <v>5196</v>
      </c>
      <c r="F5583" s="189">
        <v>13</v>
      </c>
      <c r="G5583" s="197" t="s">
        <v>359</v>
      </c>
      <c r="I5583" s="200"/>
    </row>
    <row r="5584" spans="1:13">
      <c r="A5584" s="186" t="str">
        <f>B5584&amp;"_"&amp;COUNTIF($B$2:B5584,B5584)</f>
        <v>5196_2</v>
      </c>
      <c r="B5584" s="195">
        <v>5196</v>
      </c>
      <c r="C5584" s="195">
        <v>7</v>
      </c>
      <c r="F5584" s="189">
        <v>0</v>
      </c>
      <c r="G5584" s="197" t="s">
        <v>358</v>
      </c>
      <c r="H5584" s="195">
        <v>1</v>
      </c>
      <c r="I5584" s="200"/>
      <c r="J5584" s="191">
        <v>41858</v>
      </c>
      <c r="K5584" s="195" t="s">
        <v>33</v>
      </c>
      <c r="L5584" s="195" t="s">
        <v>74</v>
      </c>
    </row>
    <row r="5585" spans="1:12">
      <c r="A5585" s="186" t="str">
        <f>B5585&amp;"_"&amp;COUNTIF($B$2:B5585,B5585)</f>
        <v>5197_1</v>
      </c>
      <c r="B5585" s="195">
        <v>5197</v>
      </c>
      <c r="C5585" s="195">
        <v>1</v>
      </c>
      <c r="D5585" s="195" t="s">
        <v>2393</v>
      </c>
      <c r="F5585" s="189">
        <v>24</v>
      </c>
      <c r="G5585" s="197" t="s">
        <v>660</v>
      </c>
      <c r="H5585" s="195">
        <v>2</v>
      </c>
      <c r="J5585" s="191">
        <v>41858</v>
      </c>
    </row>
    <row r="5586" spans="1:12">
      <c r="A5586" s="186" t="str">
        <f>B5586&amp;"_"&amp;COUNTIF($B$2:B5586,B5586)</f>
        <v>5198_1</v>
      </c>
      <c r="B5586" s="195">
        <v>5198</v>
      </c>
      <c r="C5586" s="195">
        <v>1</v>
      </c>
      <c r="D5586" s="195" t="s">
        <v>2269</v>
      </c>
      <c r="F5586" s="189">
        <v>2</v>
      </c>
      <c r="G5586" s="197" t="s">
        <v>59</v>
      </c>
      <c r="H5586" s="195">
        <v>2</v>
      </c>
      <c r="J5586" s="191">
        <v>41858</v>
      </c>
      <c r="K5586" s="195" t="s">
        <v>27</v>
      </c>
    </row>
    <row r="5587" spans="1:12">
      <c r="A5587" s="186" t="str">
        <f>B5587&amp;"_"&amp;COUNTIF($B$2:B5587,B5587)</f>
        <v>5199_1</v>
      </c>
      <c r="B5587" s="195">
        <v>5199</v>
      </c>
      <c r="C5587" s="195">
        <v>1</v>
      </c>
      <c r="D5587" s="195" t="s">
        <v>2394</v>
      </c>
      <c r="E5587" s="195" t="s">
        <v>62</v>
      </c>
      <c r="F5587" s="189">
        <v>492</v>
      </c>
      <c r="G5587" s="197" t="s">
        <v>2091</v>
      </c>
      <c r="H5587" s="195">
        <v>3</v>
      </c>
      <c r="J5587" s="191">
        <v>41858</v>
      </c>
      <c r="K5587" s="195" t="s">
        <v>27</v>
      </c>
    </row>
    <row r="5588" spans="1:12">
      <c r="A5588" s="186" t="str">
        <f>B5588&amp;"_"&amp;COUNTIF($B$2:B5588,B5588)</f>
        <v>5200_1</v>
      </c>
      <c r="B5588" s="195">
        <v>5200</v>
      </c>
      <c r="C5588" s="195">
        <v>3</v>
      </c>
      <c r="D5588" s="195" t="s">
        <v>2395</v>
      </c>
      <c r="E5588" s="195" t="s">
        <v>71</v>
      </c>
      <c r="F5588" s="189">
        <v>300</v>
      </c>
      <c r="G5588" s="197" t="s">
        <v>72</v>
      </c>
      <c r="H5588" s="195">
        <v>1</v>
      </c>
      <c r="I5588" s="195">
        <v>2400</v>
      </c>
      <c r="J5588" s="191">
        <v>41862</v>
      </c>
      <c r="K5588" s="195" t="s">
        <v>33</v>
      </c>
      <c r="L5588" s="195" t="s">
        <v>74</v>
      </c>
    </row>
    <row r="5589" spans="1:12">
      <c r="A5589" s="186" t="str">
        <f>B5589&amp;"_"&amp;COUNTIF($B$2:B5589,B5589)</f>
        <v>5201_1</v>
      </c>
      <c r="B5589" s="195">
        <v>5201</v>
      </c>
      <c r="C5589" s="195">
        <v>13</v>
      </c>
      <c r="D5589" s="195" t="s">
        <v>257</v>
      </c>
      <c r="F5589" s="189">
        <v>1</v>
      </c>
      <c r="G5589" s="197" t="s">
        <v>880</v>
      </c>
      <c r="H5589" s="195">
        <v>1</v>
      </c>
      <c r="J5589" s="191">
        <v>41862</v>
      </c>
      <c r="K5589" s="195" t="s">
        <v>789</v>
      </c>
      <c r="L5589" s="195" t="s">
        <v>74</v>
      </c>
    </row>
    <row r="5590" spans="1:12">
      <c r="A5590" s="186" t="str">
        <f>B5590&amp;"_"&amp;COUNTIF($B$2:B5590,B5590)</f>
        <v>5202_1</v>
      </c>
      <c r="B5590" s="195">
        <v>5202</v>
      </c>
      <c r="C5590" s="195">
        <v>59</v>
      </c>
      <c r="D5590" s="195">
        <v>3004970354</v>
      </c>
      <c r="E5590" s="195">
        <v>41227890</v>
      </c>
      <c r="F5590" s="189">
        <v>18</v>
      </c>
      <c r="G5590" s="197" t="s">
        <v>1873</v>
      </c>
      <c r="H5590" s="195">
        <v>3</v>
      </c>
      <c r="I5590" s="195">
        <v>5500</v>
      </c>
      <c r="J5590" s="191">
        <v>41862</v>
      </c>
      <c r="K5590" s="195" t="s">
        <v>2085</v>
      </c>
      <c r="L5590" s="195" t="s">
        <v>74</v>
      </c>
    </row>
    <row r="5591" spans="1:12">
      <c r="A5591" s="186" t="str">
        <f>B5591&amp;"_"&amp;COUNTIF($B$2:B5591,B5591)</f>
        <v>5203_1</v>
      </c>
      <c r="B5591" s="195">
        <v>5203</v>
      </c>
      <c r="C5591" s="195">
        <v>55</v>
      </c>
      <c r="D5591" s="195" t="s">
        <v>2396</v>
      </c>
      <c r="F5591" s="189">
        <v>216</v>
      </c>
      <c r="G5591" s="197" t="s">
        <v>1971</v>
      </c>
      <c r="H5591" s="195">
        <v>3</v>
      </c>
      <c r="I5591" s="195">
        <v>12000</v>
      </c>
      <c r="J5591" s="191">
        <v>41863</v>
      </c>
      <c r="K5591" s="195" t="s">
        <v>33</v>
      </c>
      <c r="L5591" s="195" t="s">
        <v>74</v>
      </c>
    </row>
    <row r="5592" spans="1:12">
      <c r="A5592" s="186" t="str">
        <f>B5592&amp;"_"&amp;COUNTIF($B$2:B5592,B5592)</f>
        <v>5204_1</v>
      </c>
      <c r="B5592" s="195">
        <v>5204</v>
      </c>
      <c r="F5592" s="189">
        <v>5</v>
      </c>
      <c r="G5592" s="197" t="s">
        <v>359</v>
      </c>
      <c r="I5592" s="200"/>
    </row>
    <row r="5593" spans="1:12">
      <c r="A5593" s="186" t="str">
        <f>B5593&amp;"_"&amp;COUNTIF($B$2:B5593,B5593)</f>
        <v>5204_2</v>
      </c>
      <c r="B5593" s="195">
        <v>5204</v>
      </c>
      <c r="C5593" s="195">
        <v>7</v>
      </c>
      <c r="F5593" s="189">
        <v>4</v>
      </c>
      <c r="G5593" s="197" t="s">
        <v>358</v>
      </c>
      <c r="H5593" s="195">
        <v>1</v>
      </c>
      <c r="I5593" s="200"/>
      <c r="J5593" s="191">
        <v>41863</v>
      </c>
      <c r="K5593" s="195" t="s">
        <v>33</v>
      </c>
      <c r="L5593" s="195" t="s">
        <v>74</v>
      </c>
    </row>
    <row r="5594" spans="1:12">
      <c r="A5594" s="186" t="str">
        <f>B5594&amp;"_"&amp;COUNTIF($B$2:B5594,B5594)</f>
        <v>5205_1</v>
      </c>
      <c r="B5594" s="195">
        <v>5205</v>
      </c>
      <c r="C5594" s="195">
        <v>2</v>
      </c>
      <c r="D5594" s="195">
        <v>340127949</v>
      </c>
      <c r="F5594" s="189">
        <v>3</v>
      </c>
      <c r="G5594" s="197" t="s">
        <v>1883</v>
      </c>
      <c r="H5594" s="195">
        <v>4</v>
      </c>
      <c r="J5594" s="191">
        <v>41864</v>
      </c>
      <c r="K5594" s="195" t="s">
        <v>27</v>
      </c>
    </row>
    <row r="5595" spans="1:12">
      <c r="A5595" s="186" t="str">
        <f>B5595&amp;"_"&amp;COUNTIF($B$2:B5595,B5595)</f>
        <v>5206_1</v>
      </c>
      <c r="B5595" s="195">
        <v>5206</v>
      </c>
      <c r="C5595" s="195">
        <v>2</v>
      </c>
      <c r="D5595" s="195" t="s">
        <v>2380</v>
      </c>
      <c r="F5595" s="189">
        <v>1</v>
      </c>
      <c r="G5595" s="197" t="s">
        <v>2381</v>
      </c>
      <c r="H5595" s="195">
        <v>1</v>
      </c>
      <c r="J5595" s="191">
        <v>41865</v>
      </c>
      <c r="K5595" s="195" t="s">
        <v>27</v>
      </c>
    </row>
    <row r="5596" spans="1:12">
      <c r="A5596" s="186" t="str">
        <f>B5596&amp;"_"&amp;COUNTIF($B$2:B5596,B5596)</f>
        <v>5207_1</v>
      </c>
      <c r="B5596" s="195">
        <v>5207</v>
      </c>
      <c r="C5596" s="195">
        <v>1</v>
      </c>
      <c r="D5596" s="195" t="s">
        <v>2269</v>
      </c>
      <c r="F5596" s="189">
        <v>2</v>
      </c>
      <c r="G5596" s="197" t="s">
        <v>59</v>
      </c>
      <c r="H5596" s="195">
        <v>2</v>
      </c>
      <c r="J5596" s="191">
        <v>41865</v>
      </c>
      <c r="K5596" s="195" t="s">
        <v>27</v>
      </c>
    </row>
    <row r="5597" spans="1:12">
      <c r="A5597" s="186" t="str">
        <f>B5597&amp;"_"&amp;COUNTIF($B$2:B5597,B5597)</f>
        <v>5208_1</v>
      </c>
      <c r="B5597" s="195">
        <v>5208</v>
      </c>
      <c r="C5597" s="195">
        <v>1</v>
      </c>
      <c r="D5597" s="195" t="s">
        <v>2397</v>
      </c>
      <c r="E5597" s="195" t="s">
        <v>1746</v>
      </c>
      <c r="F5597" s="189">
        <v>24</v>
      </c>
      <c r="G5597" s="197" t="s">
        <v>1747</v>
      </c>
      <c r="H5597" s="195">
        <v>1</v>
      </c>
      <c r="J5597" s="191">
        <v>41865</v>
      </c>
      <c r="K5597" s="195" t="s">
        <v>27</v>
      </c>
    </row>
    <row r="5598" spans="1:12">
      <c r="A5598" s="186" t="str">
        <f>B5598&amp;"_"&amp;COUNTIF($B$2:B5598,B5598)</f>
        <v>5209_1</v>
      </c>
      <c r="B5598" s="195">
        <v>5209</v>
      </c>
      <c r="C5598" s="195">
        <v>59</v>
      </c>
      <c r="D5598" s="195">
        <v>3004970354</v>
      </c>
      <c r="E5598" s="195">
        <v>41227890</v>
      </c>
      <c r="F5598" s="189">
        <v>6</v>
      </c>
      <c r="G5598" s="197" t="s">
        <v>1873</v>
      </c>
      <c r="H5598" s="195">
        <v>1</v>
      </c>
      <c r="I5598" s="200">
        <v>1850</v>
      </c>
      <c r="J5598" s="191">
        <v>41866</v>
      </c>
      <c r="K5598" s="195" t="s">
        <v>2085</v>
      </c>
      <c r="L5598" s="195" t="s">
        <v>74</v>
      </c>
    </row>
    <row r="5599" spans="1:12">
      <c r="A5599" s="186" t="str">
        <f>B5599&amp;"_"&amp;COUNTIF($B$2:B5599,B5599)</f>
        <v>5210_1</v>
      </c>
      <c r="B5599" s="195">
        <v>5210</v>
      </c>
      <c r="E5599" s="195">
        <v>112145</v>
      </c>
      <c r="F5599" s="189">
        <v>4</v>
      </c>
      <c r="G5599" s="197" t="s">
        <v>2386</v>
      </c>
    </row>
    <row r="5600" spans="1:12">
      <c r="A5600" s="186" t="str">
        <f>B5600&amp;"_"&amp;COUNTIF($B$2:B5600,B5600)</f>
        <v>5210_2</v>
      </c>
      <c r="B5600" s="195">
        <v>5210</v>
      </c>
      <c r="E5600" s="195">
        <v>112146</v>
      </c>
      <c r="F5600" s="189">
        <v>4</v>
      </c>
      <c r="G5600" s="197" t="s">
        <v>2387</v>
      </c>
    </row>
    <row r="5601" spans="1:12">
      <c r="A5601" s="186" t="str">
        <f>B5601&amp;"_"&amp;COUNTIF($B$2:B5601,B5601)</f>
        <v>5210_3</v>
      </c>
      <c r="B5601" s="195">
        <v>5210</v>
      </c>
      <c r="E5601" s="195">
        <v>32999</v>
      </c>
      <c r="F5601" s="189">
        <v>4</v>
      </c>
      <c r="G5601" s="197" t="s">
        <v>579</v>
      </c>
    </row>
    <row r="5602" spans="1:12">
      <c r="A5602" s="186" t="str">
        <f>B5602&amp;"_"&amp;COUNTIF($B$2:B5602,B5602)</f>
        <v>5210_4</v>
      </c>
      <c r="B5602" s="195">
        <v>5210</v>
      </c>
      <c r="C5602" s="195">
        <v>4</v>
      </c>
      <c r="D5602" s="195">
        <v>4500248711</v>
      </c>
      <c r="E5602" s="195">
        <v>33990</v>
      </c>
      <c r="F5602" s="189">
        <v>4</v>
      </c>
      <c r="G5602" s="197" t="s">
        <v>580</v>
      </c>
      <c r="H5602" s="195">
        <v>4</v>
      </c>
      <c r="I5602" s="195">
        <f>8400+6000</f>
        <v>14400</v>
      </c>
      <c r="J5602" s="191">
        <v>41866</v>
      </c>
      <c r="K5602" s="195" t="s">
        <v>1607</v>
      </c>
      <c r="L5602" s="195" t="s">
        <v>74</v>
      </c>
    </row>
    <row r="5603" spans="1:12">
      <c r="A5603" s="186" t="str">
        <f>B5603&amp;"_"&amp;COUNTIF($B$2:B5603,B5603)</f>
        <v>5211_1</v>
      </c>
      <c r="B5603" s="195">
        <v>5211</v>
      </c>
      <c r="E5603" s="195">
        <v>500032755</v>
      </c>
      <c r="F5603" s="189">
        <v>6</v>
      </c>
      <c r="G5603" s="197" t="s">
        <v>1070</v>
      </c>
      <c r="I5603" s="200"/>
    </row>
    <row r="5604" spans="1:12">
      <c r="A5604" s="186" t="str">
        <f>B5604&amp;"_"&amp;COUNTIF($B$2:B5604,B5604)</f>
        <v>5211_2</v>
      </c>
      <c r="B5604" s="195">
        <v>5211</v>
      </c>
      <c r="C5604" s="195">
        <v>5</v>
      </c>
      <c r="D5604" s="195" t="s">
        <v>2398</v>
      </c>
      <c r="E5604" s="195">
        <v>500032754</v>
      </c>
      <c r="F5604" s="189">
        <v>3</v>
      </c>
      <c r="G5604" s="197" t="s">
        <v>841</v>
      </c>
      <c r="H5604" s="195">
        <v>3</v>
      </c>
      <c r="I5604" s="200">
        <v>8400</v>
      </c>
      <c r="J5604" s="191" t="s">
        <v>2399</v>
      </c>
      <c r="K5604" s="195" t="s">
        <v>845</v>
      </c>
      <c r="L5604" s="195" t="s">
        <v>74</v>
      </c>
    </row>
    <row r="5605" spans="1:12">
      <c r="A5605" s="186" t="str">
        <f>B5605&amp;"_"&amp;COUNTIF($B$2:B5605,B5605)</f>
        <v>5212_1</v>
      </c>
      <c r="B5605" s="195">
        <v>5212</v>
      </c>
      <c r="F5605" s="189">
        <v>7</v>
      </c>
      <c r="G5605" s="197" t="s">
        <v>359</v>
      </c>
      <c r="I5605" s="200"/>
    </row>
    <row r="5606" spans="1:12">
      <c r="A5606" s="186" t="str">
        <f>B5606&amp;"_"&amp;COUNTIF($B$2:B5606,B5606)</f>
        <v>5212_2</v>
      </c>
      <c r="B5606" s="195">
        <v>5212</v>
      </c>
      <c r="C5606" s="195">
        <v>7</v>
      </c>
      <c r="F5606" s="189">
        <v>1</v>
      </c>
      <c r="G5606" s="197" t="s">
        <v>358</v>
      </c>
      <c r="H5606" s="195">
        <v>1</v>
      </c>
      <c r="I5606" s="200"/>
      <c r="J5606" s="191">
        <v>41870</v>
      </c>
      <c r="K5606" s="195" t="s">
        <v>33</v>
      </c>
      <c r="L5606" s="195" t="s">
        <v>74</v>
      </c>
    </row>
    <row r="5607" spans="1:12">
      <c r="A5607" s="186" t="str">
        <f>B5607&amp;"_"&amp;COUNTIF($B$2:B5607,B5607)</f>
        <v>5213_1</v>
      </c>
      <c r="B5607" s="195">
        <v>5213</v>
      </c>
      <c r="E5607" s="195">
        <v>32999</v>
      </c>
      <c r="F5607" s="189">
        <v>6</v>
      </c>
      <c r="G5607" s="197" t="s">
        <v>579</v>
      </c>
    </row>
    <row r="5608" spans="1:12">
      <c r="A5608" s="186" t="str">
        <f>B5608&amp;"_"&amp;COUNTIF($B$2:B5608,B5608)</f>
        <v>5213_2</v>
      </c>
      <c r="B5608" s="195">
        <v>5213</v>
      </c>
      <c r="C5608" s="195">
        <v>4</v>
      </c>
      <c r="D5608" s="195">
        <v>4500248711</v>
      </c>
      <c r="E5608" s="195">
        <v>33990</v>
      </c>
      <c r="F5608" s="189">
        <v>6</v>
      </c>
      <c r="G5608" s="197" t="s">
        <v>580</v>
      </c>
      <c r="H5608" s="195">
        <v>3</v>
      </c>
      <c r="I5608" s="200">
        <v>9000</v>
      </c>
      <c r="J5608" s="191">
        <v>41871</v>
      </c>
      <c r="K5608" s="195" t="s">
        <v>1607</v>
      </c>
      <c r="L5608" s="195" t="s">
        <v>74</v>
      </c>
    </row>
    <row r="5609" spans="1:12">
      <c r="A5609" s="186" t="str">
        <f>B5609&amp;"_"&amp;COUNTIF($B$2:B5609,B5609)</f>
        <v>5214_1</v>
      </c>
      <c r="B5609" s="195">
        <v>5214</v>
      </c>
      <c r="E5609" s="195" t="s">
        <v>1744</v>
      </c>
      <c r="F5609" s="189">
        <v>1</v>
      </c>
      <c r="G5609" s="197" t="s">
        <v>1807</v>
      </c>
    </row>
    <row r="5610" spans="1:12">
      <c r="A5610" s="186" t="str">
        <f>B5610&amp;"_"&amp;COUNTIF($B$2:B5610,B5610)</f>
        <v>5214_2</v>
      </c>
      <c r="B5610" s="195">
        <v>5214</v>
      </c>
      <c r="C5610" s="195">
        <v>31</v>
      </c>
      <c r="D5610" s="195" t="s">
        <v>2400</v>
      </c>
      <c r="E5610" s="195" t="s">
        <v>1744</v>
      </c>
      <c r="F5610" s="189">
        <v>1</v>
      </c>
      <c r="G5610" s="197" t="s">
        <v>782</v>
      </c>
      <c r="H5610" s="195">
        <v>1</v>
      </c>
      <c r="J5610" s="191">
        <v>41872</v>
      </c>
      <c r="K5610" s="195" t="s">
        <v>27</v>
      </c>
      <c r="L5610" s="195" t="s">
        <v>74</v>
      </c>
    </row>
    <row r="5611" spans="1:12">
      <c r="A5611" s="186" t="str">
        <f>B5611&amp;"_"&amp;COUNTIF($B$2:B5611,B5611)</f>
        <v>5215_1</v>
      </c>
      <c r="B5611" s="195">
        <v>5215</v>
      </c>
      <c r="C5611" s="195">
        <v>3</v>
      </c>
      <c r="D5611" s="195" t="s">
        <v>2401</v>
      </c>
      <c r="E5611" s="195" t="s">
        <v>71</v>
      </c>
      <c r="F5611" s="189">
        <v>300</v>
      </c>
      <c r="G5611" s="197" t="s">
        <v>72</v>
      </c>
      <c r="H5611" s="195">
        <v>1</v>
      </c>
      <c r="I5611" s="195">
        <v>2400</v>
      </c>
      <c r="J5611" s="191">
        <v>41873</v>
      </c>
      <c r="K5611" s="195" t="s">
        <v>33</v>
      </c>
      <c r="L5611" s="195" t="s">
        <v>74</v>
      </c>
    </row>
    <row r="5612" spans="1:12">
      <c r="A5612" s="186" t="str">
        <f>B5612&amp;"_"&amp;COUNTIF($B$2:B5612,B5612)</f>
        <v>5216_1</v>
      </c>
      <c r="B5612" s="195">
        <v>5216</v>
      </c>
      <c r="C5612" s="195">
        <v>2</v>
      </c>
      <c r="D5612" s="195">
        <v>340128073</v>
      </c>
      <c r="F5612" s="189">
        <v>3</v>
      </c>
      <c r="G5612" s="197" t="s">
        <v>1883</v>
      </c>
      <c r="H5612" s="195">
        <v>4</v>
      </c>
      <c r="J5612" s="191">
        <v>41876</v>
      </c>
      <c r="K5612" s="195" t="s">
        <v>27</v>
      </c>
    </row>
    <row r="5613" spans="1:12">
      <c r="A5613" s="186" t="str">
        <f>B5613&amp;"_"&amp;COUNTIF($B$2:B5613,B5613)</f>
        <v>5217_1</v>
      </c>
      <c r="B5613" s="195">
        <v>5217</v>
      </c>
      <c r="C5613" s="195">
        <v>59</v>
      </c>
      <c r="D5613" s="195">
        <v>3005021306</v>
      </c>
      <c r="E5613" s="195">
        <v>41222128</v>
      </c>
      <c r="F5613" s="189">
        <v>4</v>
      </c>
      <c r="G5613" s="197" t="s">
        <v>2282</v>
      </c>
      <c r="H5613" s="195">
        <v>4</v>
      </c>
      <c r="J5613" s="191">
        <v>41877</v>
      </c>
      <c r="K5613" s="195" t="s">
        <v>27</v>
      </c>
    </row>
    <row r="5614" spans="1:12">
      <c r="A5614" s="186" t="str">
        <f>B5614&amp;"_"&amp;COUNTIF($B$2:B5614,B5614)</f>
        <v>5218_1</v>
      </c>
      <c r="B5614" s="195">
        <v>5218</v>
      </c>
      <c r="F5614" s="189">
        <v>7</v>
      </c>
      <c r="G5614" s="197" t="s">
        <v>359</v>
      </c>
      <c r="I5614" s="200"/>
    </row>
    <row r="5615" spans="1:12">
      <c r="A5615" s="186" t="str">
        <f>B5615&amp;"_"&amp;COUNTIF($B$2:B5615,B5615)</f>
        <v>5218_2</v>
      </c>
      <c r="B5615" s="195">
        <v>5218</v>
      </c>
      <c r="C5615" s="195">
        <v>7</v>
      </c>
      <c r="F5615" s="189">
        <v>2</v>
      </c>
      <c r="G5615" s="197" t="s">
        <v>358</v>
      </c>
      <c r="H5615" s="195">
        <v>1</v>
      </c>
      <c r="I5615" s="200"/>
      <c r="J5615" s="191">
        <v>41878</v>
      </c>
      <c r="K5615" s="195" t="s">
        <v>33</v>
      </c>
      <c r="L5615" s="195" t="s">
        <v>74</v>
      </c>
    </row>
    <row r="5616" spans="1:12">
      <c r="A5616" s="186" t="str">
        <f>B5616&amp;"_"&amp;COUNTIF($B$2:B5616,B5616)</f>
        <v>5219_1</v>
      </c>
      <c r="B5616" s="195">
        <v>5219</v>
      </c>
      <c r="C5616" s="195">
        <v>32</v>
      </c>
      <c r="D5616" s="195" t="s">
        <v>2402</v>
      </c>
      <c r="F5616" s="189">
        <v>15</v>
      </c>
      <c r="G5616" s="197" t="s">
        <v>2403</v>
      </c>
      <c r="H5616" s="195">
        <v>1</v>
      </c>
      <c r="J5616" s="191">
        <v>41878</v>
      </c>
      <c r="K5616" s="195" t="s">
        <v>33</v>
      </c>
      <c r="L5616" s="195" t="s">
        <v>74</v>
      </c>
    </row>
    <row r="5617" spans="1:11">
      <c r="A5617" s="186" t="str">
        <f>B5617&amp;"_"&amp;COUNTIF($B$2:B5617,B5617)</f>
        <v>5220_1</v>
      </c>
      <c r="B5617" s="195">
        <v>5220</v>
      </c>
      <c r="F5617" s="189">
        <v>3</v>
      </c>
      <c r="G5617" s="197" t="s">
        <v>2404</v>
      </c>
    </row>
    <row r="5618" spans="1:11">
      <c r="A5618" s="186" t="str">
        <f>B5618&amp;"_"&amp;COUNTIF($B$2:B5618,B5618)</f>
        <v>5220_2</v>
      </c>
      <c r="B5618" s="195">
        <v>5220</v>
      </c>
      <c r="F5618" s="189">
        <v>3</v>
      </c>
      <c r="G5618" s="197" t="s">
        <v>2405</v>
      </c>
    </row>
    <row r="5619" spans="1:11">
      <c r="A5619" s="186" t="str">
        <f>B5619&amp;"_"&amp;COUNTIF($B$2:B5619,B5619)</f>
        <v>5220_3</v>
      </c>
      <c r="B5619" s="195">
        <v>5220</v>
      </c>
      <c r="F5619" s="189">
        <v>1</v>
      </c>
      <c r="G5619" s="197" t="s">
        <v>2406</v>
      </c>
    </row>
    <row r="5620" spans="1:11">
      <c r="A5620" s="186" t="str">
        <f>B5620&amp;"_"&amp;COUNTIF($B$2:B5620,B5620)</f>
        <v>5220_4</v>
      </c>
      <c r="B5620" s="195">
        <v>5220</v>
      </c>
      <c r="F5620" s="189">
        <v>1</v>
      </c>
      <c r="G5620" s="197" t="s">
        <v>2407</v>
      </c>
    </row>
    <row r="5621" spans="1:11">
      <c r="A5621" s="186" t="str">
        <f>B5621&amp;"_"&amp;COUNTIF($B$2:B5621,B5621)</f>
        <v>5220_5</v>
      </c>
      <c r="B5621" s="195">
        <v>5220</v>
      </c>
      <c r="F5621" s="189">
        <v>1</v>
      </c>
      <c r="G5621" s="197" t="s">
        <v>2408</v>
      </c>
    </row>
    <row r="5622" spans="1:11">
      <c r="A5622" s="186" t="str">
        <f>B5622&amp;"_"&amp;COUNTIF($B$2:B5622,B5622)</f>
        <v>5220_6</v>
      </c>
      <c r="B5622" s="195">
        <v>5220</v>
      </c>
      <c r="F5622" s="189">
        <v>1</v>
      </c>
      <c r="G5622" s="197" t="s">
        <v>2409</v>
      </c>
    </row>
    <row r="5623" spans="1:11">
      <c r="A5623" s="186" t="str">
        <f>B5623&amp;"_"&amp;COUNTIF($B$2:B5623,B5623)</f>
        <v>5220_7</v>
      </c>
      <c r="B5623" s="195">
        <v>5220</v>
      </c>
      <c r="F5623" s="189">
        <v>1</v>
      </c>
      <c r="G5623" s="197" t="s">
        <v>2410</v>
      </c>
    </row>
    <row r="5624" spans="1:11">
      <c r="A5624" s="186" t="str">
        <f>B5624&amp;"_"&amp;COUNTIF($B$2:B5624,B5624)</f>
        <v>5220_8</v>
      </c>
      <c r="B5624" s="195">
        <v>5220</v>
      </c>
      <c r="F5624" s="189">
        <v>1</v>
      </c>
      <c r="G5624" s="197" t="s">
        <v>2411</v>
      </c>
      <c r="H5624" s="195">
        <v>12</v>
      </c>
      <c r="I5624" s="200">
        <v>18050</v>
      </c>
      <c r="J5624" s="191">
        <v>41878</v>
      </c>
      <c r="K5624" s="195" t="s">
        <v>2085</v>
      </c>
    </row>
    <row r="5625" spans="1:11">
      <c r="A5625" s="186" t="str">
        <f>B5625&amp;"_"&amp;COUNTIF($B$2:B5625,B5625)</f>
        <v>5221_1</v>
      </c>
      <c r="B5625" s="195">
        <v>5221</v>
      </c>
      <c r="C5625" s="195">
        <v>1</v>
      </c>
      <c r="D5625" s="195" t="s">
        <v>2412</v>
      </c>
      <c r="E5625" s="195" t="s">
        <v>64</v>
      </c>
      <c r="F5625" s="189">
        <v>192</v>
      </c>
      <c r="G5625" s="197" t="s">
        <v>2413</v>
      </c>
      <c r="H5625" s="195">
        <v>4</v>
      </c>
      <c r="J5625" s="191">
        <v>41879</v>
      </c>
      <c r="K5625" s="195" t="s">
        <v>27</v>
      </c>
    </row>
    <row r="5626" spans="1:11">
      <c r="A5626" s="186" t="str">
        <f>B5626&amp;"_"&amp;COUNTIF($B$2:B5626,B5626)</f>
        <v>5222_1</v>
      </c>
      <c r="B5626" s="195">
        <v>5222</v>
      </c>
      <c r="C5626" s="195">
        <v>1</v>
      </c>
      <c r="D5626" s="195" t="s">
        <v>2288</v>
      </c>
      <c r="F5626" s="189">
        <v>120</v>
      </c>
      <c r="G5626" s="197" t="s">
        <v>57</v>
      </c>
      <c r="H5626" s="195">
        <v>2</v>
      </c>
      <c r="J5626" s="191">
        <v>41879</v>
      </c>
      <c r="K5626" s="195" t="s">
        <v>27</v>
      </c>
    </row>
    <row r="5627" spans="1:11">
      <c r="A5627" s="186" t="str">
        <f>B5627&amp;"_"&amp;COUNTIF($B$2:B5627,B5627)</f>
        <v>5223_1</v>
      </c>
      <c r="B5627" s="195">
        <v>5223</v>
      </c>
      <c r="C5627" s="195">
        <v>1</v>
      </c>
      <c r="D5627" s="195" t="s">
        <v>2269</v>
      </c>
      <c r="F5627" s="189">
        <v>2</v>
      </c>
      <c r="G5627" s="197" t="s">
        <v>59</v>
      </c>
      <c r="H5627" s="195">
        <v>2</v>
      </c>
      <c r="J5627" s="191">
        <v>41879</v>
      </c>
      <c r="K5627" s="195" t="s">
        <v>27</v>
      </c>
    </row>
    <row r="5628" spans="1:11">
      <c r="A5628" s="186" t="str">
        <f>B5628&amp;"_"&amp;COUNTIF($B$2:B5628,B5628)</f>
        <v>5224_1</v>
      </c>
      <c r="B5628" s="195">
        <v>5224</v>
      </c>
      <c r="C5628" s="195">
        <v>1</v>
      </c>
      <c r="D5628" s="195" t="s">
        <v>2293</v>
      </c>
      <c r="F5628" s="189">
        <v>36</v>
      </c>
      <c r="G5628" s="197" t="s">
        <v>662</v>
      </c>
      <c r="H5628" s="195">
        <v>1</v>
      </c>
      <c r="J5628" s="191">
        <v>41879</v>
      </c>
      <c r="K5628" s="195" t="s">
        <v>27</v>
      </c>
    </row>
    <row r="5629" spans="1:11">
      <c r="A5629" s="186" t="str">
        <f>B5629&amp;"_"&amp;COUNTIF($B$2:B5629,B5629)</f>
        <v>5225_1</v>
      </c>
      <c r="B5629" s="195">
        <v>5225</v>
      </c>
      <c r="C5629" s="195">
        <v>1</v>
      </c>
      <c r="D5629" s="195" t="s">
        <v>2414</v>
      </c>
      <c r="E5629" s="195" t="s">
        <v>1746</v>
      </c>
      <c r="F5629" s="189">
        <v>24</v>
      </c>
      <c r="G5629" s="197" t="s">
        <v>1747</v>
      </c>
      <c r="H5629" s="195">
        <v>1</v>
      </c>
      <c r="J5629" s="191">
        <v>41879</v>
      </c>
      <c r="K5629" s="195" t="s">
        <v>27</v>
      </c>
    </row>
    <row r="5630" spans="1:11">
      <c r="A5630" s="186" t="str">
        <f>B5630&amp;"_"&amp;COUNTIF($B$2:B5630,B5630)</f>
        <v>5226_1</v>
      </c>
      <c r="B5630" s="195">
        <v>5226</v>
      </c>
      <c r="C5630" s="195">
        <v>1</v>
      </c>
      <c r="D5630" s="195">
        <v>540056794</v>
      </c>
      <c r="F5630" s="189">
        <v>20</v>
      </c>
      <c r="G5630" s="197" t="s">
        <v>1643</v>
      </c>
      <c r="H5630" s="195">
        <v>1</v>
      </c>
      <c r="J5630" s="191">
        <v>41879</v>
      </c>
      <c r="K5630" s="195" t="s">
        <v>27</v>
      </c>
    </row>
    <row r="5631" spans="1:11">
      <c r="A5631" s="186" t="str">
        <f>B5631&amp;"_"&amp;COUNTIF($B$2:B5631,B5631)</f>
        <v>5227_1</v>
      </c>
      <c r="B5631" s="195">
        <v>5227</v>
      </c>
      <c r="C5631" s="195">
        <v>1</v>
      </c>
      <c r="D5631" s="195">
        <v>540059930</v>
      </c>
      <c r="F5631" s="189">
        <v>55</v>
      </c>
      <c r="G5631" s="197" t="s">
        <v>1643</v>
      </c>
      <c r="H5631" s="195">
        <v>2</v>
      </c>
      <c r="J5631" s="191">
        <v>41879</v>
      </c>
      <c r="K5631" s="195" t="s">
        <v>27</v>
      </c>
    </row>
    <row r="5632" spans="1:11">
      <c r="A5632" s="186" t="str">
        <f>B5632&amp;"_"&amp;COUNTIF($B$2:B5632,B5632)</f>
        <v>5228_1</v>
      </c>
      <c r="B5632" s="195">
        <v>5228</v>
      </c>
      <c r="F5632" s="189">
        <v>11</v>
      </c>
      <c r="G5632" s="197" t="s">
        <v>866</v>
      </c>
    </row>
    <row r="5633" spans="1:12">
      <c r="A5633" s="186" t="str">
        <f>B5633&amp;"_"&amp;COUNTIF($B$2:B5633,B5633)</f>
        <v>5228_2</v>
      </c>
      <c r="B5633" s="195">
        <v>5228</v>
      </c>
      <c r="C5633" s="195">
        <v>26</v>
      </c>
      <c r="D5633" s="195" t="s">
        <v>863</v>
      </c>
      <c r="F5633" s="189">
        <v>19</v>
      </c>
      <c r="G5633" s="197" t="s">
        <v>867</v>
      </c>
      <c r="J5633" s="191">
        <v>41882</v>
      </c>
      <c r="K5633" s="195" t="s">
        <v>27</v>
      </c>
    </row>
    <row r="5634" spans="1:12">
      <c r="A5634" s="186" t="str">
        <f>B5634&amp;"_"&amp;COUNTIF($B$2:B5634,B5634)</f>
        <v>5229_1</v>
      </c>
      <c r="B5634" s="195">
        <v>5229</v>
      </c>
      <c r="C5634" s="195">
        <v>59</v>
      </c>
      <c r="D5634" s="195">
        <v>3005028062</v>
      </c>
      <c r="E5634" s="195">
        <v>41227890</v>
      </c>
      <c r="F5634" s="189">
        <v>24</v>
      </c>
      <c r="G5634" s="197" t="s">
        <v>1873</v>
      </c>
      <c r="H5634" s="195">
        <v>4</v>
      </c>
      <c r="I5634" s="195">
        <v>7350</v>
      </c>
      <c r="J5634" s="191">
        <v>41884</v>
      </c>
      <c r="K5634" s="195" t="s">
        <v>2085</v>
      </c>
      <c r="L5634" s="195" t="s">
        <v>74</v>
      </c>
    </row>
    <row r="5635" spans="1:12">
      <c r="A5635" s="186" t="str">
        <f>B5635&amp;"_"&amp;COUNTIF($B$2:B5635,B5635)</f>
        <v>5230_1</v>
      </c>
      <c r="B5635" s="195">
        <v>5230</v>
      </c>
      <c r="F5635" s="189">
        <v>3</v>
      </c>
      <c r="G5635" s="197" t="s">
        <v>359</v>
      </c>
      <c r="I5635" s="200"/>
    </row>
    <row r="5636" spans="1:12">
      <c r="A5636" s="186" t="str">
        <f>B5636&amp;"_"&amp;COUNTIF($B$2:B5636,B5636)</f>
        <v>5230_2</v>
      </c>
      <c r="B5636" s="195">
        <v>5230</v>
      </c>
      <c r="C5636" s="195">
        <v>7</v>
      </c>
      <c r="F5636" s="189">
        <v>3</v>
      </c>
      <c r="G5636" s="197" t="s">
        <v>358</v>
      </c>
      <c r="H5636" s="195">
        <v>1</v>
      </c>
      <c r="I5636" s="200"/>
      <c r="J5636" s="191">
        <v>41884</v>
      </c>
      <c r="K5636" s="195" t="s">
        <v>33</v>
      </c>
      <c r="L5636" s="195" t="s">
        <v>74</v>
      </c>
    </row>
    <row r="5637" spans="1:12">
      <c r="A5637" s="186" t="str">
        <f>B5637&amp;"_"&amp;COUNTIF($B$2:B5637,B5637)</f>
        <v>5231_1</v>
      </c>
      <c r="B5637" s="195">
        <v>5231</v>
      </c>
      <c r="C5637" s="195">
        <v>32</v>
      </c>
      <c r="D5637" s="195" t="s">
        <v>2415</v>
      </c>
      <c r="F5637" s="189">
        <v>13</v>
      </c>
      <c r="G5637" s="197" t="s">
        <v>2416</v>
      </c>
      <c r="H5637" s="195">
        <v>1</v>
      </c>
      <c r="J5637" s="191">
        <v>41884</v>
      </c>
      <c r="K5637" s="195" t="s">
        <v>33</v>
      </c>
      <c r="L5637" s="195" t="s">
        <v>74</v>
      </c>
    </row>
    <row r="5638" spans="1:12">
      <c r="A5638" s="186" t="str">
        <f>B5638&amp;"_"&amp;COUNTIF($B$2:B5638,B5638)</f>
        <v>5232_1</v>
      </c>
      <c r="B5638" s="195">
        <v>5232</v>
      </c>
      <c r="C5638" s="195">
        <v>59</v>
      </c>
      <c r="D5638" s="195">
        <v>3005048412</v>
      </c>
      <c r="E5638" s="195">
        <v>41222128</v>
      </c>
      <c r="F5638" s="189">
        <v>4</v>
      </c>
      <c r="G5638" s="197" t="s">
        <v>2282</v>
      </c>
      <c r="H5638" s="195">
        <v>4</v>
      </c>
      <c r="J5638" s="191">
        <v>41887</v>
      </c>
      <c r="K5638" s="195" t="s">
        <v>27</v>
      </c>
    </row>
    <row r="5639" spans="1:12">
      <c r="A5639" s="186" t="str">
        <f>B5639&amp;"_"&amp;COUNTIF($B$2:B5639,B5639)</f>
        <v>5233_1</v>
      </c>
      <c r="B5639" s="195">
        <v>5233</v>
      </c>
      <c r="F5639" s="189">
        <v>7</v>
      </c>
      <c r="G5639" s="197" t="s">
        <v>359</v>
      </c>
      <c r="I5639" s="200"/>
    </row>
    <row r="5640" spans="1:12">
      <c r="A5640" s="186" t="str">
        <f>B5640&amp;"_"&amp;COUNTIF($B$2:B5640,B5640)</f>
        <v>5233_2</v>
      </c>
      <c r="B5640" s="195">
        <v>5233</v>
      </c>
      <c r="C5640" s="195">
        <v>7</v>
      </c>
      <c r="F5640" s="189">
        <v>0</v>
      </c>
      <c r="G5640" s="197" t="s">
        <v>358</v>
      </c>
      <c r="H5640" s="195">
        <v>1</v>
      </c>
      <c r="I5640" s="200"/>
      <c r="J5640" s="191">
        <v>41887</v>
      </c>
      <c r="K5640" s="195" t="s">
        <v>33</v>
      </c>
      <c r="L5640" s="195" t="s">
        <v>74</v>
      </c>
    </row>
    <row r="5641" spans="1:12">
      <c r="A5641" s="186" t="str">
        <f>B5641&amp;"_"&amp;COUNTIF($B$2:B5641,B5641)</f>
        <v>5234_1</v>
      </c>
      <c r="B5641" s="195">
        <v>5234</v>
      </c>
      <c r="C5641" s="195">
        <v>65</v>
      </c>
      <c r="D5641" s="195">
        <v>3005045931</v>
      </c>
      <c r="F5641" s="189">
        <v>40</v>
      </c>
      <c r="G5641" s="197" t="s">
        <v>2417</v>
      </c>
      <c r="H5641" s="195">
        <v>1</v>
      </c>
      <c r="I5641" s="195">
        <v>200</v>
      </c>
      <c r="J5641" s="191">
        <v>41891</v>
      </c>
      <c r="K5641" s="195" t="s">
        <v>33</v>
      </c>
      <c r="L5641" s="195" t="s">
        <v>74</v>
      </c>
    </row>
    <row r="5642" spans="1:12">
      <c r="A5642" s="186" t="str">
        <f>B5642&amp;"_"&amp;COUNTIF($B$2:B5642,B5642)</f>
        <v>5235_1</v>
      </c>
      <c r="B5642" s="195">
        <v>5235</v>
      </c>
      <c r="C5642" s="195">
        <v>6</v>
      </c>
      <c r="D5642" s="195">
        <v>340129419</v>
      </c>
      <c r="F5642" s="189">
        <v>2</v>
      </c>
      <c r="G5642" s="197" t="s">
        <v>1739</v>
      </c>
      <c r="H5642" s="195">
        <v>1</v>
      </c>
      <c r="J5642" s="191">
        <v>41891</v>
      </c>
      <c r="K5642" s="195" t="s">
        <v>27</v>
      </c>
    </row>
    <row r="5643" spans="1:12">
      <c r="A5643" s="186" t="str">
        <f>B5643&amp;"_"&amp;COUNTIF($B$2:B5643,B5643)</f>
        <v>5236_1</v>
      </c>
      <c r="B5643" s="195">
        <v>5236</v>
      </c>
      <c r="F5643" s="189">
        <v>9</v>
      </c>
      <c r="G5643" s="197" t="s">
        <v>359</v>
      </c>
      <c r="I5643" s="200"/>
    </row>
    <row r="5644" spans="1:12">
      <c r="A5644" s="186" t="str">
        <f>B5644&amp;"_"&amp;COUNTIF($B$2:B5644,B5644)</f>
        <v>5236_2</v>
      </c>
      <c r="B5644" s="195">
        <v>5236</v>
      </c>
      <c r="C5644" s="195">
        <v>7</v>
      </c>
      <c r="F5644" s="189">
        <v>0</v>
      </c>
      <c r="G5644" s="197" t="s">
        <v>358</v>
      </c>
      <c r="H5644" s="195">
        <v>1</v>
      </c>
      <c r="I5644" s="200"/>
      <c r="J5644" s="191">
        <v>41893</v>
      </c>
      <c r="K5644" s="195" t="s">
        <v>33</v>
      </c>
      <c r="L5644" s="195" t="s">
        <v>74</v>
      </c>
    </row>
    <row r="5645" spans="1:12">
      <c r="A5645" s="186" t="str">
        <f>B5645&amp;"_"&amp;COUNTIF($B$2:B5645,B5645)</f>
        <v>5237_1</v>
      </c>
      <c r="B5645" s="195">
        <v>5237</v>
      </c>
      <c r="C5645" s="195">
        <v>1</v>
      </c>
      <c r="D5645" s="195" t="s">
        <v>2269</v>
      </c>
      <c r="F5645" s="189">
        <v>2</v>
      </c>
      <c r="G5645" s="197" t="s">
        <v>59</v>
      </c>
      <c r="H5645" s="195">
        <v>2</v>
      </c>
      <c r="J5645" s="191">
        <v>41893</v>
      </c>
      <c r="K5645" s="195" t="s">
        <v>27</v>
      </c>
    </row>
    <row r="5646" spans="1:12">
      <c r="A5646" s="186" t="str">
        <f>B5646&amp;"_"&amp;COUNTIF($B$2:B5646,B5646)</f>
        <v>5238_1</v>
      </c>
      <c r="B5646" s="195">
        <v>5238</v>
      </c>
      <c r="E5646" s="195">
        <v>8</v>
      </c>
      <c r="F5646" s="189">
        <v>32</v>
      </c>
      <c r="G5646" s="197" t="s">
        <v>2280</v>
      </c>
    </row>
    <row r="5647" spans="1:12">
      <c r="A5647" s="186" t="str">
        <f>B5647&amp;"_"&amp;COUNTIF($B$2:B5647,B5647)</f>
        <v>5238_2</v>
      </c>
      <c r="B5647" s="195">
        <v>5238</v>
      </c>
      <c r="E5647" s="195">
        <v>6</v>
      </c>
      <c r="F5647" s="189">
        <v>105</v>
      </c>
      <c r="G5647" s="197" t="s">
        <v>2081</v>
      </c>
    </row>
    <row r="5648" spans="1:12">
      <c r="A5648" s="186" t="str">
        <f>B5648&amp;"_"&amp;COUNTIF($B$2:B5648,B5648)</f>
        <v>5238_3</v>
      </c>
      <c r="B5648" s="195">
        <v>5238</v>
      </c>
      <c r="C5648" s="195">
        <v>49</v>
      </c>
      <c r="D5648" s="195" t="s">
        <v>2082</v>
      </c>
      <c r="E5648" s="195">
        <v>7</v>
      </c>
      <c r="F5648" s="189">
        <v>120</v>
      </c>
      <c r="G5648" s="197" t="s">
        <v>2083</v>
      </c>
      <c r="H5648" s="195">
        <v>5</v>
      </c>
      <c r="J5648" s="191">
        <v>41893</v>
      </c>
      <c r="K5648" s="195" t="s">
        <v>27</v>
      </c>
    </row>
    <row r="5649" spans="1:12">
      <c r="A5649" s="186" t="str">
        <f>B5649&amp;"_"&amp;COUNTIF($B$2:B5649,B5649)</f>
        <v>5239_1</v>
      </c>
      <c r="B5649" s="195">
        <v>5239</v>
      </c>
      <c r="C5649" s="195">
        <v>1</v>
      </c>
      <c r="D5649" s="195">
        <v>540059930</v>
      </c>
      <c r="F5649" s="189">
        <v>24</v>
      </c>
      <c r="G5649" s="197" t="s">
        <v>1643</v>
      </c>
      <c r="H5649" s="195">
        <v>1</v>
      </c>
      <c r="J5649" s="191">
        <v>41893</v>
      </c>
      <c r="K5649" s="195" t="s">
        <v>27</v>
      </c>
    </row>
    <row r="5650" spans="1:12">
      <c r="A5650" s="186" t="str">
        <f>B5650&amp;"_"&amp;COUNTIF($B$2:B5650,B5650)</f>
        <v>5240_1</v>
      </c>
      <c r="B5650" s="195">
        <v>5240</v>
      </c>
      <c r="C5650" s="195">
        <v>5</v>
      </c>
      <c r="D5650" s="195" t="s">
        <v>2398</v>
      </c>
      <c r="E5650" s="195">
        <v>500032754</v>
      </c>
      <c r="F5650" s="189">
        <v>3</v>
      </c>
      <c r="G5650" s="197" t="s">
        <v>841</v>
      </c>
      <c r="H5650" s="195">
        <v>1</v>
      </c>
      <c r="I5650" s="200">
        <v>3150</v>
      </c>
      <c r="J5650" s="191" t="s">
        <v>2418</v>
      </c>
      <c r="K5650" s="195" t="s">
        <v>845</v>
      </c>
      <c r="L5650" s="195" t="s">
        <v>74</v>
      </c>
    </row>
    <row r="5651" spans="1:12">
      <c r="A5651" s="186" t="str">
        <f>B5651&amp;"_"&amp;COUNTIF($B$2:B5651,B5651)</f>
        <v>5241_1</v>
      </c>
      <c r="B5651" s="195">
        <v>5241</v>
      </c>
      <c r="C5651" s="195">
        <v>5</v>
      </c>
      <c r="D5651" s="195" t="s">
        <v>2419</v>
      </c>
      <c r="E5651" s="195">
        <v>500032755</v>
      </c>
      <c r="F5651" s="189">
        <v>12</v>
      </c>
      <c r="G5651" s="197" t="s">
        <v>1070</v>
      </c>
      <c r="H5651" s="195">
        <v>4</v>
      </c>
      <c r="I5651" s="200">
        <v>9000</v>
      </c>
      <c r="J5651" s="191" t="s">
        <v>2418</v>
      </c>
      <c r="K5651" s="195" t="s">
        <v>845</v>
      </c>
      <c r="L5651" s="195" t="s">
        <v>74</v>
      </c>
    </row>
    <row r="5652" spans="1:12">
      <c r="A5652" s="186" t="str">
        <f>B5652&amp;"_"&amp;COUNTIF($B$2:B5652,B5652)</f>
        <v>5242_1</v>
      </c>
      <c r="B5652" s="195">
        <v>5242</v>
      </c>
      <c r="E5652" s="195">
        <v>500032660</v>
      </c>
      <c r="F5652" s="189">
        <v>3</v>
      </c>
      <c r="G5652" s="197" t="s">
        <v>2420</v>
      </c>
      <c r="I5652" s="200"/>
    </row>
    <row r="5653" spans="1:12">
      <c r="A5653" s="186" t="str">
        <f>B5653&amp;"_"&amp;COUNTIF($B$2:B5653,B5653)</f>
        <v>5242_2</v>
      </c>
      <c r="B5653" s="195">
        <v>5242</v>
      </c>
      <c r="C5653" s="195">
        <v>5</v>
      </c>
      <c r="D5653" s="195" t="s">
        <v>2421</v>
      </c>
      <c r="E5653" s="195">
        <v>500032754</v>
      </c>
      <c r="F5653" s="189">
        <v>7</v>
      </c>
      <c r="G5653" s="197" t="s">
        <v>841</v>
      </c>
      <c r="H5653" s="195">
        <v>4</v>
      </c>
      <c r="I5653" s="200">
        <v>9300</v>
      </c>
      <c r="J5653" s="191" t="s">
        <v>2418</v>
      </c>
      <c r="K5653" s="195" t="s">
        <v>845</v>
      </c>
      <c r="L5653" s="195" t="s">
        <v>74</v>
      </c>
    </row>
    <row r="5654" spans="1:12">
      <c r="A5654" s="186" t="str">
        <f>B5654&amp;"_"&amp;COUNTIF($B$2:B5654,B5654)</f>
        <v>5243_1</v>
      </c>
      <c r="B5654" s="195">
        <v>5243</v>
      </c>
      <c r="C5654" s="195">
        <v>5</v>
      </c>
      <c r="D5654" s="195" t="s">
        <v>2422</v>
      </c>
      <c r="E5654" s="195">
        <v>500032657</v>
      </c>
      <c r="F5654" s="189">
        <v>7</v>
      </c>
      <c r="G5654" s="197" t="s">
        <v>1016</v>
      </c>
      <c r="H5654" s="195">
        <v>3</v>
      </c>
      <c r="I5654" s="200">
        <v>4550</v>
      </c>
      <c r="J5654" s="191" t="s">
        <v>2418</v>
      </c>
      <c r="K5654" s="195" t="s">
        <v>845</v>
      </c>
      <c r="L5654" s="195" t="s">
        <v>74</v>
      </c>
    </row>
    <row r="5655" spans="1:12">
      <c r="A5655" s="186" t="str">
        <f>B5655&amp;"_"&amp;COUNTIF($B$2:B5655,B5655)</f>
        <v>5244_1</v>
      </c>
      <c r="B5655" s="195">
        <v>5244</v>
      </c>
      <c r="C5655" s="195">
        <v>59</v>
      </c>
      <c r="D5655" s="195">
        <v>3005075512</v>
      </c>
      <c r="E5655" s="195">
        <v>41222128</v>
      </c>
      <c r="F5655" s="189">
        <v>3</v>
      </c>
      <c r="G5655" s="197" t="s">
        <v>2282</v>
      </c>
      <c r="H5655" s="195">
        <v>3</v>
      </c>
      <c r="J5655" s="191">
        <v>41899</v>
      </c>
      <c r="K5655" s="195" t="s">
        <v>27</v>
      </c>
    </row>
    <row r="5656" spans="1:12">
      <c r="A5656" s="186" t="str">
        <f>B5656&amp;"_"&amp;COUNTIF($B$2:B5656,B5656)</f>
        <v>5245_1</v>
      </c>
      <c r="B5656" s="195">
        <v>5245</v>
      </c>
      <c r="C5656" s="195">
        <v>3</v>
      </c>
      <c r="D5656" s="195" t="s">
        <v>2423</v>
      </c>
      <c r="E5656" s="195" t="s">
        <v>71</v>
      </c>
      <c r="F5656" s="189">
        <v>300</v>
      </c>
      <c r="G5656" s="197" t="s">
        <v>72</v>
      </c>
      <c r="H5656" s="195">
        <v>1</v>
      </c>
      <c r="I5656" s="195">
        <v>2400</v>
      </c>
      <c r="J5656" s="191">
        <v>41899</v>
      </c>
      <c r="K5656" s="195" t="s">
        <v>33</v>
      </c>
      <c r="L5656" s="195" t="s">
        <v>74</v>
      </c>
    </row>
    <row r="5657" spans="1:12">
      <c r="A5657" s="186" t="str">
        <f>B5657&amp;"_"&amp;COUNTIF($B$2:B5657,B5657)</f>
        <v>5246_1</v>
      </c>
      <c r="B5657" s="195">
        <v>5246</v>
      </c>
      <c r="F5657" s="189">
        <v>10</v>
      </c>
      <c r="G5657" s="197" t="s">
        <v>359</v>
      </c>
      <c r="I5657" s="200"/>
    </row>
    <row r="5658" spans="1:12">
      <c r="A5658" s="186" t="str">
        <f>B5658&amp;"_"&amp;COUNTIF($B$2:B5658,B5658)</f>
        <v>5246_2</v>
      </c>
      <c r="B5658" s="195">
        <v>5246</v>
      </c>
      <c r="C5658" s="195">
        <v>7</v>
      </c>
      <c r="F5658" s="189">
        <v>0</v>
      </c>
      <c r="G5658" s="197" t="s">
        <v>358</v>
      </c>
      <c r="H5658" s="195">
        <v>1</v>
      </c>
      <c r="I5658" s="200"/>
      <c r="J5658" s="191">
        <v>41899</v>
      </c>
      <c r="K5658" s="195" t="s">
        <v>33</v>
      </c>
      <c r="L5658" s="195" t="s">
        <v>74</v>
      </c>
    </row>
    <row r="5659" spans="1:12">
      <c r="A5659" s="186" t="str">
        <f>B5659&amp;"_"&amp;COUNTIF($B$2:B5659,B5659)</f>
        <v>5247_1</v>
      </c>
      <c r="B5659" s="195">
        <v>5247</v>
      </c>
      <c r="C5659" s="195">
        <v>1</v>
      </c>
      <c r="D5659" s="195">
        <v>540064331</v>
      </c>
      <c r="F5659" s="189">
        <v>64</v>
      </c>
      <c r="G5659" s="197" t="s">
        <v>2424</v>
      </c>
      <c r="H5659" s="195">
        <v>1</v>
      </c>
      <c r="J5659" s="191">
        <v>41900</v>
      </c>
      <c r="K5659" s="195" t="s">
        <v>27</v>
      </c>
    </row>
    <row r="5660" spans="1:12">
      <c r="A5660" s="186" t="str">
        <f>B5660&amp;"_"&amp;COUNTIF($B$2:B5660,B5660)</f>
        <v>5248_1</v>
      </c>
      <c r="B5660" s="195">
        <v>5248</v>
      </c>
      <c r="C5660" s="195">
        <v>1</v>
      </c>
      <c r="D5660" s="195" t="s">
        <v>2425</v>
      </c>
      <c r="E5660" s="195" t="s">
        <v>62</v>
      </c>
      <c r="F5660" s="189">
        <v>492</v>
      </c>
      <c r="G5660" s="197" t="s">
        <v>2091</v>
      </c>
      <c r="H5660" s="195">
        <v>3</v>
      </c>
      <c r="J5660" s="191">
        <v>41900</v>
      </c>
      <c r="K5660" s="195" t="s">
        <v>27</v>
      </c>
    </row>
    <row r="5661" spans="1:12">
      <c r="A5661" s="186" t="str">
        <f>B5661&amp;"_"&amp;COUNTIF($B$2:B5661,B5661)</f>
        <v>5249_1</v>
      </c>
      <c r="B5661" s="195">
        <v>5249</v>
      </c>
      <c r="C5661" s="195">
        <v>1</v>
      </c>
      <c r="D5661" s="195" t="s">
        <v>2426</v>
      </c>
      <c r="E5661" s="195" t="s">
        <v>67</v>
      </c>
      <c r="F5661" s="189">
        <v>48</v>
      </c>
      <c r="G5661" s="197" t="s">
        <v>68</v>
      </c>
      <c r="H5661" s="195">
        <v>1</v>
      </c>
      <c r="J5661" s="191">
        <v>41900</v>
      </c>
      <c r="K5661" s="195" t="s">
        <v>27</v>
      </c>
    </row>
    <row r="5662" spans="1:12">
      <c r="A5662" s="186" t="str">
        <f>B5662&amp;"_"&amp;COUNTIF($B$2:B5662,B5662)</f>
        <v>5250_1</v>
      </c>
      <c r="B5662" s="195">
        <v>5250</v>
      </c>
      <c r="E5662" s="195">
        <v>6</v>
      </c>
      <c r="F5662" s="189">
        <v>16</v>
      </c>
      <c r="G5662" s="197" t="s">
        <v>2081</v>
      </c>
    </row>
    <row r="5663" spans="1:12">
      <c r="A5663" s="186" t="str">
        <f>B5663&amp;"_"&amp;COUNTIF($B$2:B5663,B5663)</f>
        <v>5250_2</v>
      </c>
      <c r="B5663" s="195">
        <v>5250</v>
      </c>
      <c r="C5663" s="195">
        <v>49</v>
      </c>
      <c r="D5663" s="195" t="s">
        <v>2082</v>
      </c>
      <c r="E5663" s="195">
        <v>7</v>
      </c>
      <c r="F5663" s="189">
        <v>38</v>
      </c>
      <c r="G5663" s="197" t="s">
        <v>2083</v>
      </c>
      <c r="H5663" s="195">
        <v>2</v>
      </c>
      <c r="J5663" s="191">
        <v>41900</v>
      </c>
      <c r="K5663" s="195" t="s">
        <v>27</v>
      </c>
    </row>
    <row r="5664" spans="1:12">
      <c r="A5664" s="186" t="str">
        <f>B5664&amp;"_"&amp;COUNTIF($B$2:B5664,B5664)</f>
        <v>5251_1</v>
      </c>
      <c r="B5664" s="195">
        <v>5251</v>
      </c>
      <c r="C5664" s="195">
        <v>1</v>
      </c>
      <c r="D5664" s="195" t="s">
        <v>2288</v>
      </c>
      <c r="F5664" s="189">
        <v>35</v>
      </c>
      <c r="G5664" s="197" t="s">
        <v>57</v>
      </c>
      <c r="H5664" s="195">
        <v>2</v>
      </c>
      <c r="J5664" s="191">
        <v>41900</v>
      </c>
      <c r="K5664" s="195" t="s">
        <v>27</v>
      </c>
    </row>
    <row r="5665" spans="1:12">
      <c r="A5665" s="186" t="str">
        <f>B5665&amp;"_"&amp;COUNTIF($B$2:B5665,B5665)</f>
        <v>5252_1</v>
      </c>
      <c r="B5665" s="195">
        <v>5252</v>
      </c>
      <c r="C5665" s="195">
        <v>59</v>
      </c>
      <c r="D5665" s="195">
        <v>3005086142</v>
      </c>
      <c r="E5665" s="195">
        <v>41227890</v>
      </c>
      <c r="F5665" s="189">
        <v>24</v>
      </c>
      <c r="G5665" s="197" t="s">
        <v>1873</v>
      </c>
      <c r="H5665" s="195">
        <v>4</v>
      </c>
      <c r="I5665" s="195">
        <v>7350</v>
      </c>
      <c r="J5665" s="191">
        <v>41904</v>
      </c>
      <c r="K5665" s="195" t="s">
        <v>2085</v>
      </c>
      <c r="L5665" s="195" t="s">
        <v>74</v>
      </c>
    </row>
    <row r="5666" spans="1:12">
      <c r="A5666" s="186" t="str">
        <f>B5666&amp;"_"&amp;COUNTIF($B$2:B5666,B5666)</f>
        <v>5253_1</v>
      </c>
      <c r="B5666" s="195">
        <v>5253</v>
      </c>
      <c r="C5666" s="195">
        <v>59</v>
      </c>
      <c r="D5666" s="195">
        <v>3005094319</v>
      </c>
      <c r="E5666" s="195">
        <v>41222128</v>
      </c>
      <c r="F5666" s="189">
        <v>3</v>
      </c>
      <c r="G5666" s="197" t="s">
        <v>2282</v>
      </c>
      <c r="H5666" s="195">
        <v>3</v>
      </c>
      <c r="J5666" s="191">
        <v>41906</v>
      </c>
      <c r="K5666" s="195" t="s">
        <v>27</v>
      </c>
    </row>
    <row r="5667" spans="1:12">
      <c r="A5667" s="186" t="str">
        <f>B5667&amp;"_"&amp;COUNTIF($B$2:B5667,B5667)</f>
        <v>5254_1</v>
      </c>
      <c r="B5667" s="195">
        <v>5254</v>
      </c>
      <c r="C5667" s="195">
        <v>32</v>
      </c>
      <c r="D5667" s="195" t="s">
        <v>2427</v>
      </c>
      <c r="F5667" s="189">
        <v>2</v>
      </c>
      <c r="G5667" s="197" t="s">
        <v>2416</v>
      </c>
      <c r="H5667" s="195">
        <v>1</v>
      </c>
      <c r="J5667" s="191">
        <v>41906</v>
      </c>
      <c r="K5667" s="195" t="s">
        <v>27</v>
      </c>
      <c r="L5667" s="195" t="s">
        <v>74</v>
      </c>
    </row>
    <row r="5668" spans="1:12">
      <c r="A5668" s="186" t="str">
        <f>B5668&amp;"_"&amp;COUNTIF($B$2:B5668,B5668)</f>
        <v>5255_1</v>
      </c>
      <c r="B5668" s="195">
        <v>5255</v>
      </c>
      <c r="C5668" s="195">
        <v>6</v>
      </c>
      <c r="D5668" s="195">
        <v>340131311</v>
      </c>
      <c r="F5668" s="189">
        <v>1</v>
      </c>
      <c r="G5668" s="197" t="s">
        <v>2428</v>
      </c>
      <c r="H5668" s="195">
        <v>1</v>
      </c>
      <c r="J5668" s="191">
        <v>41908</v>
      </c>
      <c r="K5668" s="195" t="s">
        <v>27</v>
      </c>
    </row>
    <row r="5669" spans="1:12">
      <c r="A5669" s="186" t="str">
        <f>B5669&amp;"_"&amp;COUNTIF($B$2:B5669,B5669)</f>
        <v>5256_1</v>
      </c>
      <c r="B5669" s="195">
        <v>5256</v>
      </c>
      <c r="C5669" s="195">
        <v>6</v>
      </c>
      <c r="D5669" s="195">
        <v>340131013</v>
      </c>
      <c r="F5669" s="189">
        <v>2</v>
      </c>
      <c r="G5669" s="197" t="s">
        <v>2429</v>
      </c>
      <c r="H5669" s="195">
        <v>1</v>
      </c>
      <c r="J5669" s="191">
        <v>41908</v>
      </c>
      <c r="K5669" s="195" t="s">
        <v>27</v>
      </c>
    </row>
    <row r="5670" spans="1:12">
      <c r="A5670" s="186" t="str">
        <f>B5670&amp;"_"&amp;COUNTIF($B$2:B5670,B5670)</f>
        <v>5257_1</v>
      </c>
      <c r="B5670" s="195">
        <v>5257</v>
      </c>
      <c r="E5670" s="187" t="s">
        <v>1312</v>
      </c>
      <c r="F5670" s="189">
        <v>24</v>
      </c>
      <c r="G5670" s="190" t="s">
        <v>941</v>
      </c>
    </row>
    <row r="5671" spans="1:12">
      <c r="A5671" s="186" t="str">
        <f>B5671&amp;"_"&amp;COUNTIF($B$2:B5671,B5671)</f>
        <v>5257_2</v>
      </c>
      <c r="B5671" s="195">
        <v>5257</v>
      </c>
      <c r="C5671" s="195">
        <v>49</v>
      </c>
      <c r="D5671" s="195" t="s">
        <v>2025</v>
      </c>
      <c r="E5671" s="187" t="s">
        <v>1314</v>
      </c>
      <c r="F5671" s="189">
        <v>24</v>
      </c>
      <c r="G5671" s="190" t="s">
        <v>942</v>
      </c>
      <c r="H5671" s="195">
        <v>12</v>
      </c>
      <c r="J5671" s="191">
        <v>41908</v>
      </c>
      <c r="K5671" s="195" t="s">
        <v>27</v>
      </c>
    </row>
    <row r="5672" spans="1:12">
      <c r="A5672" s="186" t="str">
        <f>B5672&amp;"_"&amp;COUNTIF($B$2:B5672,B5672)</f>
        <v>5258_1</v>
      </c>
      <c r="B5672" s="195">
        <v>5258</v>
      </c>
      <c r="E5672" s="195">
        <v>112145</v>
      </c>
      <c r="F5672" s="189">
        <v>10</v>
      </c>
      <c r="G5672" s="197" t="s">
        <v>888</v>
      </c>
    </row>
    <row r="5673" spans="1:12">
      <c r="A5673" s="186" t="str">
        <f>B5673&amp;"_"&amp;COUNTIF($B$2:B5673,B5673)</f>
        <v>5258_2</v>
      </c>
      <c r="B5673" s="195">
        <v>5258</v>
      </c>
      <c r="E5673" s="195">
        <v>112146</v>
      </c>
      <c r="F5673" s="189">
        <v>10</v>
      </c>
      <c r="G5673" s="197" t="s">
        <v>886</v>
      </c>
    </row>
    <row r="5674" spans="1:12">
      <c r="A5674" s="186" t="str">
        <f>B5674&amp;"_"&amp;COUNTIF($B$2:B5674,B5674)</f>
        <v>5258_3</v>
      </c>
      <c r="B5674" s="195">
        <v>5258</v>
      </c>
      <c r="E5674" s="195">
        <v>32999</v>
      </c>
      <c r="F5674" s="189">
        <v>20</v>
      </c>
      <c r="G5674" s="197" t="s">
        <v>579</v>
      </c>
    </row>
    <row r="5675" spans="1:12">
      <c r="A5675" s="186" t="str">
        <f>B5675&amp;"_"&amp;COUNTIF($B$2:B5675,B5675)</f>
        <v>5258_4</v>
      </c>
      <c r="B5675" s="195">
        <v>5258</v>
      </c>
      <c r="C5675" s="195">
        <v>4</v>
      </c>
      <c r="D5675" s="195">
        <v>4500251749</v>
      </c>
      <c r="E5675" s="195">
        <v>33990</v>
      </c>
      <c r="F5675" s="189">
        <v>20</v>
      </c>
      <c r="G5675" s="197" t="s">
        <v>580</v>
      </c>
      <c r="H5675" s="195">
        <v>15</v>
      </c>
      <c r="I5675" s="200">
        <v>47500</v>
      </c>
      <c r="J5675" s="191">
        <v>41908</v>
      </c>
      <c r="K5675" s="195" t="s">
        <v>1607</v>
      </c>
      <c r="L5675" s="195" t="s">
        <v>74</v>
      </c>
    </row>
    <row r="5676" spans="1:12">
      <c r="A5676" s="186" t="str">
        <f>B5676&amp;"_"&amp;COUNTIF($B$2:B5676,B5676)</f>
        <v>5259_1</v>
      </c>
      <c r="B5676" s="195">
        <v>5259</v>
      </c>
      <c r="F5676" s="189">
        <v>7</v>
      </c>
      <c r="G5676" s="197" t="s">
        <v>359</v>
      </c>
      <c r="I5676" s="200"/>
    </row>
    <row r="5677" spans="1:12">
      <c r="A5677" s="186" t="str">
        <f>B5677&amp;"_"&amp;COUNTIF($B$2:B5677,B5677)</f>
        <v>5259_2</v>
      </c>
      <c r="B5677" s="195">
        <v>5259</v>
      </c>
      <c r="C5677" s="195">
        <v>7</v>
      </c>
      <c r="F5677" s="189">
        <v>2</v>
      </c>
      <c r="G5677" s="197" t="s">
        <v>358</v>
      </c>
      <c r="H5677" s="195">
        <v>1</v>
      </c>
      <c r="I5677" s="200"/>
      <c r="J5677" s="191">
        <v>41908</v>
      </c>
      <c r="K5677" s="195" t="s">
        <v>33</v>
      </c>
      <c r="L5677" s="195" t="s">
        <v>74</v>
      </c>
    </row>
    <row r="5678" spans="1:12">
      <c r="A5678" s="186" t="str">
        <f>B5678&amp;"_"&amp;COUNTIF($B$2:B5678,B5678)</f>
        <v>5260_1</v>
      </c>
      <c r="B5678" s="195">
        <v>5260</v>
      </c>
      <c r="C5678" s="195">
        <v>1</v>
      </c>
      <c r="D5678" s="195" t="s">
        <v>2269</v>
      </c>
      <c r="F5678" s="189">
        <v>2</v>
      </c>
      <c r="G5678" s="197" t="s">
        <v>59</v>
      </c>
      <c r="H5678" s="195">
        <v>2</v>
      </c>
      <c r="J5678" s="191">
        <v>41911</v>
      </c>
      <c r="K5678" s="195" t="s">
        <v>27</v>
      </c>
    </row>
    <row r="5679" spans="1:12">
      <c r="A5679" s="186" t="str">
        <f>B5679&amp;"_"&amp;COUNTIF($B$2:B5679,B5679)</f>
        <v>5261_1</v>
      </c>
      <c r="B5679" s="195">
        <v>5261</v>
      </c>
      <c r="C5679" s="195">
        <v>37</v>
      </c>
      <c r="D5679" s="195" t="s">
        <v>2430</v>
      </c>
      <c r="F5679" s="189">
        <v>10</v>
      </c>
      <c r="G5679" s="197" t="s">
        <v>2431</v>
      </c>
      <c r="H5679" s="195">
        <v>1</v>
      </c>
      <c r="J5679" s="191">
        <v>41911</v>
      </c>
      <c r="K5679" s="195" t="s">
        <v>33</v>
      </c>
      <c r="L5679" s="195" t="s">
        <v>74</v>
      </c>
    </row>
    <row r="5680" spans="1:12">
      <c r="A5680" s="186" t="str">
        <f>B5680&amp;"_"&amp;COUNTIF($B$2:B5680,B5680)</f>
        <v>5262_1</v>
      </c>
      <c r="B5680" s="195">
        <v>5262</v>
      </c>
      <c r="F5680" s="189">
        <v>37</v>
      </c>
      <c r="G5680" s="197" t="s">
        <v>866</v>
      </c>
    </row>
    <row r="5681" spans="1:12">
      <c r="A5681" s="186" t="str">
        <f>B5681&amp;"_"&amp;COUNTIF($B$2:B5681,B5681)</f>
        <v>5262_2</v>
      </c>
      <c r="B5681" s="195">
        <v>5262</v>
      </c>
      <c r="C5681" s="195">
        <v>26</v>
      </c>
      <c r="D5681" s="195" t="s">
        <v>863</v>
      </c>
      <c r="F5681" s="189">
        <v>27</v>
      </c>
      <c r="G5681" s="197" t="s">
        <v>867</v>
      </c>
      <c r="J5681" s="191">
        <v>41912</v>
      </c>
      <c r="K5681" s="195" t="s">
        <v>27</v>
      </c>
    </row>
    <row r="5682" spans="1:12">
      <c r="A5682" s="186" t="str">
        <f>B5682&amp;"_"&amp;COUNTIF($B$2:B5682,B5682)</f>
        <v>5263_1</v>
      </c>
      <c r="B5682" s="195">
        <v>5263</v>
      </c>
      <c r="E5682" s="187" t="s">
        <v>1312</v>
      </c>
      <c r="F5682" s="189">
        <v>20</v>
      </c>
      <c r="G5682" s="190" t="s">
        <v>941</v>
      </c>
    </row>
    <row r="5683" spans="1:12">
      <c r="A5683" s="186" t="str">
        <f>B5683&amp;"_"&amp;COUNTIF($B$2:B5683,B5683)</f>
        <v>5263_2</v>
      </c>
      <c r="B5683" s="195">
        <v>5263</v>
      </c>
      <c r="C5683" s="195">
        <v>49</v>
      </c>
      <c r="D5683" s="195" t="s">
        <v>2025</v>
      </c>
      <c r="E5683" s="187" t="s">
        <v>1314</v>
      </c>
      <c r="F5683" s="189">
        <v>20</v>
      </c>
      <c r="G5683" s="190" t="s">
        <v>942</v>
      </c>
      <c r="H5683" s="195">
        <v>10</v>
      </c>
      <c r="J5683" s="191">
        <v>41914</v>
      </c>
      <c r="K5683" s="195" t="s">
        <v>27</v>
      </c>
    </row>
    <row r="5684" spans="1:12">
      <c r="A5684" s="186" t="str">
        <f>B5684&amp;"_"&amp;COUNTIF($B$2:B5684,B5684)</f>
        <v>5264_1</v>
      </c>
      <c r="B5684" s="195">
        <v>5264</v>
      </c>
      <c r="C5684" s="195">
        <v>32</v>
      </c>
      <c r="D5684" s="195" t="s">
        <v>2432</v>
      </c>
      <c r="F5684" s="189">
        <v>18</v>
      </c>
      <c r="G5684" s="197" t="s">
        <v>2403</v>
      </c>
      <c r="H5684" s="195">
        <v>1</v>
      </c>
      <c r="J5684" s="191">
        <v>41914</v>
      </c>
      <c r="K5684" s="195" t="s">
        <v>27</v>
      </c>
      <c r="L5684" s="195" t="s">
        <v>74</v>
      </c>
    </row>
    <row r="5685" spans="1:12">
      <c r="A5685" s="186" t="str">
        <f>B5685&amp;"_"&amp;COUNTIF($B$2:B5685,B5685)</f>
        <v>5265_1</v>
      </c>
      <c r="B5685" s="195">
        <v>5265</v>
      </c>
      <c r="F5685" s="189">
        <v>6</v>
      </c>
      <c r="G5685" s="197" t="s">
        <v>359</v>
      </c>
      <c r="I5685" s="200"/>
    </row>
    <row r="5686" spans="1:12">
      <c r="A5686" s="186" t="str">
        <f>B5686&amp;"_"&amp;COUNTIF($B$2:B5686,B5686)</f>
        <v>5265_2</v>
      </c>
      <c r="B5686" s="195">
        <v>5265</v>
      </c>
      <c r="C5686" s="195">
        <v>7</v>
      </c>
      <c r="F5686" s="189">
        <v>0</v>
      </c>
      <c r="G5686" s="197" t="s">
        <v>358</v>
      </c>
      <c r="H5686" s="195">
        <v>1</v>
      </c>
      <c r="I5686" s="200"/>
      <c r="J5686" s="191">
        <v>41915</v>
      </c>
      <c r="K5686" s="195" t="s">
        <v>33</v>
      </c>
      <c r="L5686" s="195" t="s">
        <v>74</v>
      </c>
    </row>
    <row r="5687" spans="1:12">
      <c r="A5687" s="186" t="str">
        <f>B5687&amp;"_"&amp;COUNTIF($B$2:B5687,B5687)</f>
        <v>5266_1</v>
      </c>
      <c r="B5687" s="195">
        <v>5266</v>
      </c>
      <c r="E5687" s="187" t="s">
        <v>19</v>
      </c>
      <c r="F5687" s="189">
        <v>8</v>
      </c>
      <c r="G5687" s="190" t="s">
        <v>941</v>
      </c>
    </row>
    <row r="5688" spans="1:12">
      <c r="A5688" s="186" t="str">
        <f>B5688&amp;"_"&amp;COUNTIF($B$2:B5688,B5688)</f>
        <v>5266_2</v>
      </c>
      <c r="B5688" s="195">
        <v>5266</v>
      </c>
      <c r="C5688" s="195">
        <v>1</v>
      </c>
      <c r="D5688" s="195">
        <v>540048276</v>
      </c>
      <c r="E5688" s="187" t="s">
        <v>22</v>
      </c>
      <c r="F5688" s="189">
        <v>8</v>
      </c>
      <c r="G5688" s="190" t="s">
        <v>942</v>
      </c>
      <c r="H5688" s="195">
        <v>4</v>
      </c>
      <c r="J5688" s="191">
        <v>41918</v>
      </c>
      <c r="K5688" s="195" t="s">
        <v>27</v>
      </c>
    </row>
    <row r="5689" spans="1:12">
      <c r="A5689" s="186" t="str">
        <f>B5689&amp;"_"&amp;COUNTIF($B$2:B5689,B5689)</f>
        <v>5267_1</v>
      </c>
      <c r="B5689" s="195">
        <v>5267</v>
      </c>
      <c r="C5689" s="195">
        <v>1</v>
      </c>
      <c r="D5689" s="195" t="s">
        <v>2393</v>
      </c>
      <c r="F5689" s="189">
        <v>30</v>
      </c>
      <c r="G5689" s="197" t="s">
        <v>660</v>
      </c>
      <c r="H5689" s="195">
        <v>3</v>
      </c>
      <c r="J5689" s="191">
        <v>41890</v>
      </c>
      <c r="K5689" s="195" t="s">
        <v>27</v>
      </c>
    </row>
    <row r="5690" spans="1:12">
      <c r="A5690" s="186" t="str">
        <f>B5690&amp;"_"&amp;COUNTIF($B$2:B5690,B5690)</f>
        <v>5268_1</v>
      </c>
      <c r="B5690" s="195">
        <v>5268</v>
      </c>
      <c r="F5690" s="189">
        <v>5</v>
      </c>
      <c r="G5690" s="197" t="s">
        <v>359</v>
      </c>
      <c r="I5690" s="200"/>
    </row>
    <row r="5691" spans="1:12">
      <c r="A5691" s="186" t="str">
        <f>B5691&amp;"_"&amp;COUNTIF($B$2:B5691,B5691)</f>
        <v>5268_2</v>
      </c>
      <c r="B5691" s="195">
        <v>5268</v>
      </c>
      <c r="C5691" s="195">
        <v>7</v>
      </c>
      <c r="F5691" s="189">
        <v>2</v>
      </c>
      <c r="G5691" s="197" t="s">
        <v>358</v>
      </c>
      <c r="H5691" s="195">
        <v>1</v>
      </c>
      <c r="I5691" s="200"/>
      <c r="J5691" s="191">
        <v>41920</v>
      </c>
      <c r="K5691" s="195" t="s">
        <v>33</v>
      </c>
      <c r="L5691" s="195" t="s">
        <v>74</v>
      </c>
    </row>
    <row r="5692" spans="1:12">
      <c r="A5692" s="186" t="str">
        <f>B5692&amp;"_"&amp;COUNTIF($B$2:B5692,B5692)</f>
        <v>5269_1</v>
      </c>
      <c r="B5692" s="195">
        <v>5269</v>
      </c>
      <c r="C5692" s="195">
        <v>59</v>
      </c>
      <c r="D5692" s="195">
        <v>3005127454</v>
      </c>
      <c r="E5692" s="195">
        <v>41227890</v>
      </c>
      <c r="F5692" s="189">
        <v>24</v>
      </c>
      <c r="G5692" s="197" t="s">
        <v>1873</v>
      </c>
      <c r="H5692" s="195">
        <v>4</v>
      </c>
      <c r="I5692" s="195">
        <v>7350</v>
      </c>
      <c r="J5692" s="191">
        <v>41921</v>
      </c>
      <c r="K5692" s="195" t="s">
        <v>2085</v>
      </c>
      <c r="L5692" s="195" t="s">
        <v>74</v>
      </c>
    </row>
    <row r="5693" spans="1:12">
      <c r="A5693" s="186" t="str">
        <f>B5693&amp;"_"&amp;COUNTIF($B$2:B5693,B5693)</f>
        <v>5270_1</v>
      </c>
      <c r="B5693" s="195">
        <v>5270</v>
      </c>
      <c r="C5693" s="195">
        <v>10</v>
      </c>
      <c r="D5693" s="195" t="s">
        <v>1884</v>
      </c>
      <c r="F5693" s="189">
        <v>25</v>
      </c>
      <c r="G5693" s="197" t="s">
        <v>831</v>
      </c>
      <c r="H5693" s="195">
        <v>1</v>
      </c>
      <c r="I5693" s="195">
        <f>25*55</f>
        <v>1375</v>
      </c>
      <c r="J5693" s="191">
        <v>41922</v>
      </c>
      <c r="K5693" s="195" t="s">
        <v>33</v>
      </c>
      <c r="L5693" s="195" t="s">
        <v>74</v>
      </c>
    </row>
    <row r="5694" spans="1:12">
      <c r="A5694" s="186" t="str">
        <f>B5694&amp;"_"&amp;COUNTIF($B$2:B5694,B5694)</f>
        <v>5271_1</v>
      </c>
      <c r="B5694" s="195">
        <v>5271</v>
      </c>
      <c r="E5694" s="195">
        <v>112145</v>
      </c>
      <c r="F5694" s="189">
        <v>10</v>
      </c>
      <c r="G5694" s="197" t="s">
        <v>2386</v>
      </c>
    </row>
    <row r="5695" spans="1:12">
      <c r="A5695" s="186" t="str">
        <f>B5695&amp;"_"&amp;COUNTIF($B$2:B5695,B5695)</f>
        <v>5271_2</v>
      </c>
      <c r="B5695" s="195">
        <v>5271</v>
      </c>
      <c r="C5695" s="195">
        <v>4</v>
      </c>
      <c r="D5695" s="195">
        <v>4500252507</v>
      </c>
      <c r="E5695" s="195">
        <v>112146</v>
      </c>
      <c r="F5695" s="189">
        <v>10</v>
      </c>
      <c r="G5695" s="197" t="s">
        <v>2387</v>
      </c>
      <c r="H5695" s="195">
        <v>5</v>
      </c>
      <c r="I5695" s="195">
        <v>17500</v>
      </c>
      <c r="J5695" s="191">
        <v>41856</v>
      </c>
      <c r="K5695" s="195" t="s">
        <v>1607</v>
      </c>
      <c r="L5695" s="195" t="s">
        <v>74</v>
      </c>
    </row>
    <row r="5696" spans="1:12">
      <c r="A5696" s="186" t="str">
        <f>B5696&amp;"_"&amp;COUNTIF($B$2:B5696,B5696)</f>
        <v>5272_1</v>
      </c>
      <c r="B5696" s="195">
        <v>5272</v>
      </c>
      <c r="C5696" s="195">
        <v>32</v>
      </c>
      <c r="D5696" s="195" t="s">
        <v>2433</v>
      </c>
      <c r="F5696" s="189">
        <v>3</v>
      </c>
      <c r="G5696" s="197" t="s">
        <v>2416</v>
      </c>
      <c r="H5696" s="195">
        <v>1</v>
      </c>
      <c r="J5696" s="191">
        <v>41922</v>
      </c>
      <c r="K5696" s="195" t="s">
        <v>27</v>
      </c>
      <c r="L5696" s="195" t="s">
        <v>74</v>
      </c>
    </row>
    <row r="5697" spans="1:12">
      <c r="A5697" s="186" t="str">
        <f>B5697&amp;"_"&amp;COUNTIF($B$2:B5697,B5697)</f>
        <v>5273_1</v>
      </c>
      <c r="B5697" s="195">
        <v>5273</v>
      </c>
      <c r="E5697" s="195" t="s">
        <v>64</v>
      </c>
      <c r="F5697" s="189">
        <v>192</v>
      </c>
      <c r="G5697" s="197" t="s">
        <v>65</v>
      </c>
    </row>
    <row r="5698" spans="1:12">
      <c r="A5698" s="186" t="str">
        <f>B5698&amp;"_"&amp;COUNTIF($B$2:B5698,B5698)</f>
        <v>5273_2</v>
      </c>
      <c r="B5698" s="195">
        <v>5273</v>
      </c>
      <c r="C5698" s="195">
        <v>1</v>
      </c>
      <c r="D5698" s="195" t="s">
        <v>2434</v>
      </c>
      <c r="E5698" s="195" t="s">
        <v>62</v>
      </c>
      <c r="F5698" s="189">
        <v>328</v>
      </c>
      <c r="G5698" s="197" t="s">
        <v>1909</v>
      </c>
      <c r="H5698" s="195">
        <v>6</v>
      </c>
      <c r="J5698" s="191">
        <v>41922</v>
      </c>
      <c r="K5698" s="195" t="s">
        <v>27</v>
      </c>
    </row>
    <row r="5699" spans="1:12">
      <c r="A5699" s="186" t="str">
        <f>B5699&amp;"_"&amp;COUNTIF($B$2:B5699,B5699)</f>
        <v>5274_1</v>
      </c>
      <c r="B5699" s="195">
        <v>5274</v>
      </c>
      <c r="C5699" s="195">
        <v>1</v>
      </c>
      <c r="D5699" s="195" t="s">
        <v>2269</v>
      </c>
      <c r="F5699" s="189">
        <v>2</v>
      </c>
      <c r="G5699" s="197" t="s">
        <v>59</v>
      </c>
      <c r="H5699" s="195">
        <v>2</v>
      </c>
      <c r="J5699" s="191">
        <v>41922</v>
      </c>
      <c r="K5699" s="195" t="s">
        <v>27</v>
      </c>
    </row>
    <row r="5700" spans="1:12">
      <c r="A5700" s="186" t="str">
        <f>B5700&amp;"_"&amp;COUNTIF($B$2:B5700,B5700)</f>
        <v>5275_1</v>
      </c>
      <c r="B5700" s="195">
        <v>5275</v>
      </c>
      <c r="F5700" s="189">
        <v>6</v>
      </c>
      <c r="G5700" s="197" t="s">
        <v>359</v>
      </c>
      <c r="I5700" s="200"/>
    </row>
    <row r="5701" spans="1:12">
      <c r="A5701" s="186" t="str">
        <f>B5701&amp;"_"&amp;COUNTIF($B$2:B5701,B5701)</f>
        <v>5275_2</v>
      </c>
      <c r="B5701" s="195">
        <v>5275</v>
      </c>
      <c r="C5701" s="195">
        <v>7</v>
      </c>
      <c r="F5701" s="189">
        <v>0</v>
      </c>
      <c r="G5701" s="197" t="s">
        <v>358</v>
      </c>
      <c r="H5701" s="195">
        <v>1</v>
      </c>
      <c r="I5701" s="200"/>
      <c r="J5701" s="191">
        <v>41926</v>
      </c>
      <c r="K5701" s="195" t="s">
        <v>33</v>
      </c>
      <c r="L5701" s="195" t="s">
        <v>74</v>
      </c>
    </row>
    <row r="5702" spans="1:12">
      <c r="A5702" s="186" t="str">
        <f>B5702&amp;"_"&amp;COUNTIF($B$2:B5702,B5702)</f>
        <v>5276_1</v>
      </c>
      <c r="B5702" s="195">
        <v>5276</v>
      </c>
      <c r="C5702" s="195">
        <v>55</v>
      </c>
      <c r="D5702" s="195" t="s">
        <v>2344</v>
      </c>
      <c r="F5702" s="189">
        <v>216</v>
      </c>
      <c r="G5702" s="197" t="s">
        <v>1971</v>
      </c>
      <c r="H5702" s="195">
        <v>3</v>
      </c>
      <c r="I5702" s="195">
        <v>12000</v>
      </c>
      <c r="J5702" s="191">
        <v>41926</v>
      </c>
      <c r="K5702" s="195" t="s">
        <v>33</v>
      </c>
      <c r="L5702" s="195" t="s">
        <v>74</v>
      </c>
    </row>
    <row r="5703" spans="1:12">
      <c r="A5703" s="186" t="str">
        <f>B5703&amp;"_"&amp;COUNTIF($B$2:B5703,B5703)</f>
        <v>5277_1</v>
      </c>
      <c r="B5703" s="195">
        <v>5277</v>
      </c>
      <c r="E5703" s="195">
        <v>41222082</v>
      </c>
      <c r="F5703" s="189">
        <v>2</v>
      </c>
      <c r="G5703" s="197" t="s">
        <v>2435</v>
      </c>
    </row>
    <row r="5704" spans="1:12">
      <c r="A5704" s="186" t="str">
        <f>B5704&amp;"_"&amp;COUNTIF($B$2:B5704,B5704)</f>
        <v>5277_2</v>
      </c>
      <c r="B5704" s="195">
        <v>5277</v>
      </c>
      <c r="C5704" s="195">
        <v>59</v>
      </c>
      <c r="D5704" s="195">
        <v>3005100948</v>
      </c>
      <c r="E5704" s="195">
        <v>41222136</v>
      </c>
      <c r="F5704" s="189">
        <v>2</v>
      </c>
      <c r="G5704" s="197" t="s">
        <v>2436</v>
      </c>
      <c r="H5704" s="195">
        <v>4</v>
      </c>
      <c r="I5704" s="195">
        <v>13000</v>
      </c>
      <c r="J5704" s="191">
        <v>41927</v>
      </c>
      <c r="K5704" s="195" t="s">
        <v>27</v>
      </c>
      <c r="L5704" s="195" t="s">
        <v>74</v>
      </c>
    </row>
    <row r="5705" spans="1:12">
      <c r="A5705" s="186" t="str">
        <f>B5705&amp;"_"&amp;COUNTIF($B$2:B5705,B5705)</f>
        <v>5278_1</v>
      </c>
      <c r="B5705" s="195">
        <v>5278</v>
      </c>
      <c r="F5705" s="189">
        <v>11</v>
      </c>
      <c r="G5705" s="197" t="s">
        <v>359</v>
      </c>
      <c r="I5705" s="200"/>
    </row>
    <row r="5706" spans="1:12">
      <c r="A5706" s="186" t="str">
        <f>B5706&amp;"_"&amp;COUNTIF($B$2:B5706,B5706)</f>
        <v>5278_2</v>
      </c>
      <c r="B5706" s="195">
        <v>5278</v>
      </c>
      <c r="C5706" s="195">
        <v>7</v>
      </c>
      <c r="F5706" s="189">
        <v>1</v>
      </c>
      <c r="G5706" s="197" t="s">
        <v>358</v>
      </c>
      <c r="H5706" s="195">
        <v>1</v>
      </c>
      <c r="I5706" s="200"/>
      <c r="J5706" s="191">
        <v>41927</v>
      </c>
      <c r="K5706" s="195" t="s">
        <v>33</v>
      </c>
      <c r="L5706" s="195" t="s">
        <v>74</v>
      </c>
    </row>
    <row r="5707" spans="1:12">
      <c r="A5707" s="186" t="str">
        <f>B5707&amp;"_"&amp;COUNTIF($B$2:B5707,B5707)</f>
        <v>5279_1</v>
      </c>
      <c r="B5707" s="195">
        <v>5279</v>
      </c>
      <c r="C5707" s="195">
        <v>32</v>
      </c>
      <c r="D5707" s="195" t="s">
        <v>2437</v>
      </c>
      <c r="F5707" s="189">
        <v>12</v>
      </c>
      <c r="G5707" s="197" t="s">
        <v>2438</v>
      </c>
      <c r="H5707" s="195">
        <v>1</v>
      </c>
      <c r="J5707" s="191">
        <v>41927</v>
      </c>
      <c r="K5707" s="195" t="s">
        <v>33</v>
      </c>
      <c r="L5707" s="195" t="s">
        <v>74</v>
      </c>
    </row>
    <row r="5708" spans="1:12">
      <c r="A5708" s="186" t="str">
        <f>B5708&amp;"_"&amp;COUNTIF($B$2:B5708,B5708)</f>
        <v>5280_1</v>
      </c>
      <c r="B5708" s="195">
        <v>5280</v>
      </c>
      <c r="C5708" s="195">
        <v>10</v>
      </c>
      <c r="F5708" s="189">
        <v>1</v>
      </c>
      <c r="G5708" s="197" t="s">
        <v>2364</v>
      </c>
      <c r="J5708" s="191">
        <v>41928</v>
      </c>
      <c r="K5708" s="195" t="s">
        <v>33</v>
      </c>
      <c r="L5708" s="195" t="s">
        <v>74</v>
      </c>
    </row>
    <row r="5709" spans="1:12">
      <c r="A5709" s="186" t="str">
        <f>B5709&amp;"_"&amp;COUNTIF($B$2:B5709,B5709)</f>
        <v>5281_1</v>
      </c>
      <c r="B5709" s="195">
        <v>5281</v>
      </c>
      <c r="C5709" s="195">
        <v>37</v>
      </c>
      <c r="D5709" s="195" t="s">
        <v>2430</v>
      </c>
      <c r="F5709" s="189">
        <v>5</v>
      </c>
      <c r="G5709" s="197" t="s">
        <v>2431</v>
      </c>
      <c r="H5709" s="195">
        <v>1</v>
      </c>
      <c r="J5709" s="191">
        <v>41928</v>
      </c>
      <c r="K5709" s="195" t="s">
        <v>33</v>
      </c>
      <c r="L5709" s="195" t="s">
        <v>74</v>
      </c>
    </row>
    <row r="5710" spans="1:12">
      <c r="A5710" s="186" t="str">
        <f>B5710&amp;"_"&amp;COUNTIF($B$2:B5710,B5710)</f>
        <v>5282_1</v>
      </c>
      <c r="B5710" s="195">
        <v>5282</v>
      </c>
      <c r="C5710" s="195">
        <v>2</v>
      </c>
      <c r="D5710" s="195">
        <v>340126097</v>
      </c>
      <c r="F5710" s="189">
        <v>16</v>
      </c>
      <c r="G5710" s="197" t="s">
        <v>1861</v>
      </c>
      <c r="H5710" s="195">
        <v>5</v>
      </c>
      <c r="J5710" s="191">
        <v>41932</v>
      </c>
      <c r="K5710" s="195" t="s">
        <v>27</v>
      </c>
    </row>
    <row r="5711" spans="1:12">
      <c r="A5711" s="186" t="str">
        <f>B5711&amp;"_"&amp;COUNTIF($B$2:B5711,B5711)</f>
        <v>5283_1</v>
      </c>
      <c r="B5711" s="195">
        <v>5283</v>
      </c>
      <c r="C5711" s="195">
        <v>1</v>
      </c>
      <c r="D5711" s="195" t="s">
        <v>2439</v>
      </c>
      <c r="F5711" s="189">
        <v>1</v>
      </c>
      <c r="G5711" s="197" t="s">
        <v>2440</v>
      </c>
      <c r="H5711" s="195">
        <v>1</v>
      </c>
      <c r="J5711" s="191">
        <v>41932</v>
      </c>
      <c r="K5711" s="195" t="s">
        <v>33</v>
      </c>
      <c r="L5711" s="195" t="s">
        <v>74</v>
      </c>
    </row>
    <row r="5712" spans="1:12">
      <c r="A5712" s="186" t="str">
        <f>B5712&amp;"_"&amp;COUNTIF($B$2:B5712,B5712)</f>
        <v>5284_1</v>
      </c>
      <c r="B5712" s="195">
        <v>5284</v>
      </c>
      <c r="C5712" s="195">
        <v>10</v>
      </c>
      <c r="D5712" s="195">
        <v>6899</v>
      </c>
      <c r="F5712" s="189">
        <v>20</v>
      </c>
      <c r="G5712" s="197" t="s">
        <v>2441</v>
      </c>
      <c r="J5712" s="191">
        <v>41933</v>
      </c>
      <c r="K5712" s="195" t="s">
        <v>33</v>
      </c>
      <c r="L5712" s="195" t="s">
        <v>74</v>
      </c>
    </row>
    <row r="5713" spans="1:12">
      <c r="A5713" s="186" t="str">
        <f>B5713&amp;"_"&amp;COUNTIF($B$2:B5713,B5713)</f>
        <v>5285_1</v>
      </c>
      <c r="B5713" s="195">
        <v>5285</v>
      </c>
      <c r="C5713" s="195">
        <v>2</v>
      </c>
      <c r="D5713" s="195" t="s">
        <v>2380</v>
      </c>
      <c r="F5713" s="189">
        <v>1</v>
      </c>
      <c r="G5713" s="197" t="s">
        <v>2381</v>
      </c>
      <c r="H5713" s="195">
        <v>1</v>
      </c>
      <c r="J5713" s="191">
        <v>41933</v>
      </c>
      <c r="K5713" s="195" t="s">
        <v>27</v>
      </c>
    </row>
    <row r="5714" spans="1:12">
      <c r="A5714" s="186" t="str">
        <f>B5714&amp;"_"&amp;COUNTIF($B$2:B5714,B5714)</f>
        <v>5286_1</v>
      </c>
      <c r="B5714" s="195">
        <v>5286</v>
      </c>
      <c r="E5714" s="195">
        <v>112145</v>
      </c>
      <c r="F5714" s="189">
        <v>10</v>
      </c>
      <c r="G5714" s="197" t="s">
        <v>2386</v>
      </c>
    </row>
    <row r="5715" spans="1:12">
      <c r="A5715" s="186" t="str">
        <f>B5715&amp;"_"&amp;COUNTIF($B$2:B5715,B5715)</f>
        <v>5286_2</v>
      </c>
      <c r="B5715" s="195">
        <v>5286</v>
      </c>
      <c r="C5715" s="195">
        <v>4</v>
      </c>
      <c r="D5715" s="195">
        <v>4500253030</v>
      </c>
      <c r="E5715" s="195">
        <v>112146</v>
      </c>
      <c r="F5715" s="189">
        <v>10</v>
      </c>
      <c r="G5715" s="197" t="s">
        <v>2387</v>
      </c>
      <c r="H5715" s="195">
        <v>5</v>
      </c>
      <c r="I5715" s="195">
        <v>17500</v>
      </c>
      <c r="J5715" s="191">
        <v>41934</v>
      </c>
      <c r="K5715" s="195" t="s">
        <v>1607</v>
      </c>
      <c r="L5715" s="195" t="s">
        <v>74</v>
      </c>
    </row>
    <row r="5716" spans="1:12">
      <c r="A5716" s="186" t="str">
        <f>B5716&amp;"_"&amp;COUNTIF($B$2:B5716,B5716)</f>
        <v>5287_1</v>
      </c>
      <c r="B5716" s="195">
        <v>5287</v>
      </c>
      <c r="C5716" s="195">
        <v>1</v>
      </c>
      <c r="D5716" s="195" t="s">
        <v>2434</v>
      </c>
      <c r="E5716" s="195" t="s">
        <v>62</v>
      </c>
      <c r="F5716" s="189">
        <v>164</v>
      </c>
      <c r="G5716" s="197" t="s">
        <v>1909</v>
      </c>
      <c r="H5716" s="195">
        <v>1</v>
      </c>
      <c r="J5716" s="191">
        <v>41934</v>
      </c>
      <c r="K5716" s="195" t="s">
        <v>27</v>
      </c>
    </row>
    <row r="5717" spans="1:12">
      <c r="A5717" s="186" t="str">
        <f>B5717&amp;"_"&amp;COUNTIF($B$2:B5717,B5717)</f>
        <v>5288_1</v>
      </c>
      <c r="B5717" s="195">
        <v>5288</v>
      </c>
      <c r="C5717" s="195">
        <v>1</v>
      </c>
      <c r="D5717" s="195" t="s">
        <v>2442</v>
      </c>
      <c r="E5717" s="195" t="s">
        <v>1746</v>
      </c>
      <c r="F5717" s="189">
        <v>36</v>
      </c>
      <c r="G5717" s="197" t="s">
        <v>1747</v>
      </c>
      <c r="H5717" s="195">
        <v>1</v>
      </c>
      <c r="J5717" s="191">
        <v>41934</v>
      </c>
      <c r="K5717" s="195" t="s">
        <v>27</v>
      </c>
    </row>
    <row r="5718" spans="1:12">
      <c r="A5718" s="186" t="str">
        <f>B5718&amp;"_"&amp;COUNTIF($B$2:B5718,B5718)</f>
        <v>5289_1</v>
      </c>
      <c r="B5718" s="195">
        <v>5289</v>
      </c>
      <c r="E5718" s="187" t="s">
        <v>1312</v>
      </c>
      <c r="F5718" s="189">
        <v>8</v>
      </c>
      <c r="G5718" s="190" t="s">
        <v>941</v>
      </c>
    </row>
    <row r="5719" spans="1:12">
      <c r="A5719" s="186" t="str">
        <f>B5719&amp;"_"&amp;COUNTIF($B$2:B5719,B5719)</f>
        <v>5289_2</v>
      </c>
      <c r="B5719" s="195">
        <v>5289</v>
      </c>
      <c r="C5719" s="195">
        <v>49</v>
      </c>
      <c r="D5719" s="195" t="s">
        <v>2025</v>
      </c>
      <c r="E5719" s="187" t="s">
        <v>1314</v>
      </c>
      <c r="F5719" s="189">
        <v>8</v>
      </c>
      <c r="G5719" s="190" t="s">
        <v>942</v>
      </c>
      <c r="H5719" s="195">
        <v>4</v>
      </c>
      <c r="J5719" s="191">
        <v>41934</v>
      </c>
      <c r="K5719" s="195" t="s">
        <v>27</v>
      </c>
    </row>
    <row r="5720" spans="1:12">
      <c r="A5720" s="186" t="str">
        <f>B5720&amp;"_"&amp;COUNTIF($B$2:B5720,B5720)</f>
        <v>5290_1</v>
      </c>
      <c r="B5720" s="195">
        <v>5290</v>
      </c>
      <c r="C5720" s="195">
        <v>39</v>
      </c>
      <c r="D5720" s="186" t="s">
        <v>2443</v>
      </c>
      <c r="F5720" s="189">
        <v>3</v>
      </c>
      <c r="G5720" s="197" t="s">
        <v>2444</v>
      </c>
      <c r="H5720" s="195">
        <v>3</v>
      </c>
      <c r="J5720" s="191">
        <v>41934</v>
      </c>
      <c r="K5720" s="195" t="s">
        <v>27</v>
      </c>
    </row>
    <row r="5721" spans="1:12">
      <c r="A5721" s="186" t="str">
        <f>B5721&amp;"_"&amp;COUNTIF($B$2:B5721,B5721)</f>
        <v>5291_1</v>
      </c>
      <c r="B5721" s="195">
        <v>5291</v>
      </c>
      <c r="E5721" s="195">
        <v>112145</v>
      </c>
      <c r="F5721" s="189">
        <v>10</v>
      </c>
      <c r="G5721" s="197" t="s">
        <v>2386</v>
      </c>
    </row>
    <row r="5722" spans="1:12">
      <c r="A5722" s="186" t="str">
        <f>B5722&amp;"_"&amp;COUNTIF($B$2:B5722,B5722)</f>
        <v>5291_2</v>
      </c>
      <c r="B5722" s="195">
        <v>5291</v>
      </c>
      <c r="C5722" s="195">
        <v>4</v>
      </c>
      <c r="D5722" s="195">
        <v>4500253030</v>
      </c>
      <c r="E5722" s="195">
        <v>112146</v>
      </c>
      <c r="F5722" s="189">
        <v>10</v>
      </c>
      <c r="G5722" s="197" t="s">
        <v>2387</v>
      </c>
      <c r="H5722" s="195">
        <v>5</v>
      </c>
      <c r="I5722" s="195">
        <v>17500</v>
      </c>
      <c r="J5722" s="191">
        <v>41936</v>
      </c>
      <c r="K5722" s="195" t="s">
        <v>1607</v>
      </c>
      <c r="L5722" s="195" t="s">
        <v>74</v>
      </c>
    </row>
    <row r="5723" spans="1:12">
      <c r="A5723" s="186" t="str">
        <f>B5723&amp;"_"&amp;COUNTIF($B$2:B5723,B5723)</f>
        <v>5292_1</v>
      </c>
      <c r="B5723" s="195">
        <v>5292</v>
      </c>
      <c r="C5723" s="195">
        <v>59</v>
      </c>
      <c r="D5723" s="195">
        <v>3005130217</v>
      </c>
      <c r="E5723" s="195">
        <v>41222128</v>
      </c>
      <c r="F5723" s="189">
        <v>5</v>
      </c>
      <c r="G5723" s="197" t="s">
        <v>2282</v>
      </c>
      <c r="H5723" s="195">
        <v>5</v>
      </c>
      <c r="I5723" s="195">
        <v>21650</v>
      </c>
      <c r="J5723" s="191">
        <v>41941</v>
      </c>
      <c r="K5723" s="195" t="s">
        <v>27</v>
      </c>
    </row>
    <row r="5724" spans="1:12">
      <c r="A5724" s="186" t="str">
        <f>B5724&amp;"_"&amp;COUNTIF($B$2:B5724,B5724)</f>
        <v>5293_1</v>
      </c>
      <c r="B5724" s="195">
        <v>5293</v>
      </c>
      <c r="E5724" s="187" t="s">
        <v>1312</v>
      </c>
      <c r="F5724" s="189">
        <v>6</v>
      </c>
      <c r="G5724" s="190" t="s">
        <v>941</v>
      </c>
    </row>
    <row r="5725" spans="1:12">
      <c r="A5725" s="186" t="str">
        <f>B5725&amp;"_"&amp;COUNTIF($B$2:B5725,B5725)</f>
        <v>5293_2</v>
      </c>
      <c r="B5725" s="195">
        <v>5293</v>
      </c>
      <c r="C5725" s="195">
        <v>49</v>
      </c>
      <c r="D5725" s="195" t="s">
        <v>2025</v>
      </c>
      <c r="E5725" s="187" t="s">
        <v>1314</v>
      </c>
      <c r="F5725" s="189">
        <v>6</v>
      </c>
      <c r="G5725" s="190" t="s">
        <v>942</v>
      </c>
      <c r="H5725" s="195">
        <v>3</v>
      </c>
      <c r="J5725" s="191">
        <v>41941</v>
      </c>
      <c r="K5725" s="195" t="s">
        <v>27</v>
      </c>
    </row>
    <row r="5726" spans="1:12">
      <c r="A5726" s="186" t="str">
        <f>B5726&amp;"_"&amp;COUNTIF($B$2:B5726,B5726)</f>
        <v>5295_1</v>
      </c>
      <c r="B5726" s="195">
        <v>5295</v>
      </c>
      <c r="F5726" s="189">
        <v>8</v>
      </c>
      <c r="G5726" s="197" t="s">
        <v>359</v>
      </c>
      <c r="I5726" s="200"/>
    </row>
    <row r="5727" spans="1:12">
      <c r="A5727" s="186" t="str">
        <f>B5727&amp;"_"&amp;COUNTIF($B$2:B5727,B5727)</f>
        <v>5295_2</v>
      </c>
      <c r="B5727" s="195">
        <v>5295</v>
      </c>
      <c r="C5727" s="195">
        <v>7</v>
      </c>
      <c r="F5727" s="189">
        <v>3</v>
      </c>
      <c r="G5727" s="197" t="s">
        <v>358</v>
      </c>
      <c r="H5727" s="195">
        <v>1</v>
      </c>
      <c r="I5727" s="200"/>
      <c r="J5727" s="191">
        <v>41941</v>
      </c>
      <c r="K5727" s="195" t="s">
        <v>33</v>
      </c>
      <c r="L5727" s="195" t="s">
        <v>74</v>
      </c>
    </row>
    <row r="5728" spans="1:12">
      <c r="A5728" s="186" t="str">
        <f>B5728&amp;"_"&amp;COUNTIF($B$2:B5728,B5728)</f>
        <v>5296_1</v>
      </c>
      <c r="B5728" s="195">
        <v>5296</v>
      </c>
      <c r="C5728" s="195">
        <v>10</v>
      </c>
      <c r="D5728" s="195">
        <v>55337</v>
      </c>
      <c r="F5728" s="189">
        <v>2</v>
      </c>
      <c r="G5728" s="197" t="s">
        <v>2364</v>
      </c>
      <c r="H5728" s="195">
        <v>1</v>
      </c>
      <c r="J5728" s="191">
        <v>41942</v>
      </c>
      <c r="K5728" s="195" t="s">
        <v>33</v>
      </c>
      <c r="L5728" s="195" t="s">
        <v>74</v>
      </c>
    </row>
    <row r="5729" spans="1:13">
      <c r="A5729" s="186" t="str">
        <f>B5729&amp;"_"&amp;COUNTIF($B$2:B5729,B5729)</f>
        <v>5297_1</v>
      </c>
      <c r="B5729" s="195">
        <v>5297</v>
      </c>
      <c r="E5729" s="187" t="s">
        <v>1312</v>
      </c>
      <c r="F5729" s="189">
        <v>4</v>
      </c>
      <c r="G5729" s="190" t="s">
        <v>941</v>
      </c>
    </row>
    <row r="5730" spans="1:13">
      <c r="A5730" s="186" t="str">
        <f>B5730&amp;"_"&amp;COUNTIF($B$2:B5730,B5730)</f>
        <v>5297_2</v>
      </c>
      <c r="B5730" s="195">
        <v>5297</v>
      </c>
      <c r="C5730" s="195">
        <v>49</v>
      </c>
      <c r="D5730" s="195" t="s">
        <v>2025</v>
      </c>
      <c r="E5730" s="187" t="s">
        <v>1314</v>
      </c>
      <c r="F5730" s="189">
        <v>4</v>
      </c>
      <c r="G5730" s="190" t="s">
        <v>942</v>
      </c>
      <c r="H5730" s="195">
        <v>2</v>
      </c>
      <c r="J5730" s="191">
        <v>41942</v>
      </c>
      <c r="K5730" s="195" t="s">
        <v>27</v>
      </c>
    </row>
    <row r="5731" spans="1:13">
      <c r="A5731" s="186" t="str">
        <f>B5731&amp;"_"&amp;COUNTIF($B$2:B5731,B5731)</f>
        <v>5298_1</v>
      </c>
      <c r="B5731" s="195">
        <v>5298</v>
      </c>
      <c r="C5731" s="195">
        <v>1</v>
      </c>
      <c r="D5731" s="195" t="s">
        <v>2269</v>
      </c>
      <c r="F5731" s="189">
        <v>2</v>
      </c>
      <c r="G5731" s="197" t="s">
        <v>59</v>
      </c>
      <c r="H5731" s="195">
        <v>2</v>
      </c>
      <c r="J5731" s="191">
        <v>41942</v>
      </c>
      <c r="K5731" s="195" t="s">
        <v>27</v>
      </c>
    </row>
    <row r="5732" spans="1:13">
      <c r="A5732" s="186" t="str">
        <f>B5732&amp;"_"&amp;COUNTIF($B$2:B5732,B5732)</f>
        <v>5299_1</v>
      </c>
      <c r="B5732" s="195">
        <v>5299</v>
      </c>
      <c r="C5732" s="195">
        <v>1</v>
      </c>
      <c r="D5732" s="195" t="s">
        <v>2293</v>
      </c>
      <c r="F5732" s="189">
        <v>80</v>
      </c>
      <c r="G5732" s="197" t="s">
        <v>662</v>
      </c>
      <c r="H5732" s="195">
        <v>1</v>
      </c>
      <c r="J5732" s="191">
        <v>41942</v>
      </c>
      <c r="K5732" s="195" t="s">
        <v>27</v>
      </c>
    </row>
    <row r="5733" spans="1:13">
      <c r="A5733" s="186" t="str">
        <f>B5733&amp;"_"&amp;COUNTIF($B$2:B5733,B5733)</f>
        <v>5300_1</v>
      </c>
      <c r="B5733" s="195">
        <v>5300</v>
      </c>
      <c r="C5733" s="195">
        <v>6</v>
      </c>
      <c r="D5733" s="195">
        <v>340132428</v>
      </c>
      <c r="E5733" s="195">
        <v>500410781</v>
      </c>
      <c r="F5733" s="189">
        <v>2</v>
      </c>
      <c r="G5733" s="197" t="s">
        <v>1378</v>
      </c>
      <c r="H5733" s="195">
        <v>1</v>
      </c>
      <c r="J5733" s="191">
        <v>41942</v>
      </c>
      <c r="K5733" s="195" t="s">
        <v>27</v>
      </c>
    </row>
    <row r="5734" spans="1:13">
      <c r="A5734" s="186" t="str">
        <f>B5734&amp;"_"&amp;COUNTIF($B$2:B5734,B5734)</f>
        <v>5301_1</v>
      </c>
      <c r="B5734" s="195">
        <v>5301</v>
      </c>
      <c r="C5734" s="195">
        <v>6</v>
      </c>
      <c r="D5734" s="195">
        <v>340130652</v>
      </c>
      <c r="F5734" s="189">
        <v>1</v>
      </c>
      <c r="G5734" s="197" t="s">
        <v>2445</v>
      </c>
      <c r="H5734" s="195">
        <v>1</v>
      </c>
      <c r="J5734" s="191">
        <v>41942</v>
      </c>
      <c r="K5734" s="195" t="s">
        <v>27</v>
      </c>
    </row>
    <row r="5735" spans="1:13">
      <c r="A5735" s="186" t="str">
        <f>B5735&amp;"_"&amp;COUNTIF($B$2:B5735,B5735)</f>
        <v>5302_1</v>
      </c>
      <c r="B5735" s="195">
        <v>5302</v>
      </c>
      <c r="F5735" s="189">
        <v>26</v>
      </c>
      <c r="G5735" s="197" t="s">
        <v>866</v>
      </c>
    </row>
    <row r="5736" spans="1:13">
      <c r="A5736" s="186" t="str">
        <f>B5736&amp;"_"&amp;COUNTIF($B$2:B5736,B5736)</f>
        <v>5302_2</v>
      </c>
      <c r="B5736" s="195">
        <v>5302</v>
      </c>
      <c r="C5736" s="195">
        <v>26</v>
      </c>
      <c r="D5736" s="195" t="s">
        <v>863</v>
      </c>
      <c r="F5736" s="189">
        <v>31</v>
      </c>
      <c r="G5736" s="197" t="s">
        <v>867</v>
      </c>
      <c r="J5736" s="191">
        <v>41943</v>
      </c>
      <c r="K5736" s="195" t="s">
        <v>27</v>
      </c>
    </row>
    <row r="5737" spans="1:13">
      <c r="A5737" s="186" t="str">
        <f>B5737&amp;"_"&amp;COUNTIF($B$2:B5737,B5737)</f>
        <v>5303_1</v>
      </c>
      <c r="B5737" s="195">
        <v>5303</v>
      </c>
      <c r="E5737" s="195" t="s">
        <v>62</v>
      </c>
      <c r="F5737" s="189">
        <v>164</v>
      </c>
      <c r="G5737" s="197" t="s">
        <v>1909</v>
      </c>
    </row>
    <row r="5738" spans="1:13">
      <c r="A5738" s="186" t="str">
        <f>B5738&amp;"_"&amp;COUNTIF($B$2:B5738,B5738)</f>
        <v>5303_2</v>
      </c>
      <c r="B5738" s="195">
        <v>5303</v>
      </c>
      <c r="C5738" s="195">
        <v>1</v>
      </c>
      <c r="D5738" s="195" t="s">
        <v>2446</v>
      </c>
      <c r="E5738" s="195" t="s">
        <v>67</v>
      </c>
      <c r="F5738" s="189">
        <v>48</v>
      </c>
      <c r="G5738" s="197" t="s">
        <v>68</v>
      </c>
      <c r="H5738" s="195">
        <v>2</v>
      </c>
      <c r="J5738" s="191">
        <v>41947</v>
      </c>
      <c r="K5738" s="195" t="s">
        <v>27</v>
      </c>
    </row>
    <row r="5739" spans="1:13">
      <c r="A5739" s="186" t="str">
        <f>B5739&amp;"_"&amp;COUNTIF($B$2:B5739,B5739)</f>
        <v>5304_1</v>
      </c>
      <c r="B5739" s="195">
        <v>5304</v>
      </c>
      <c r="C5739" s="195">
        <v>1</v>
      </c>
      <c r="D5739" s="195" t="s">
        <v>2446</v>
      </c>
      <c r="E5739" s="195" t="s">
        <v>62</v>
      </c>
      <c r="F5739" s="189">
        <v>164</v>
      </c>
      <c r="G5739" s="197" t="s">
        <v>1909</v>
      </c>
      <c r="H5739" s="195">
        <v>1</v>
      </c>
      <c r="J5739" s="191">
        <v>41950</v>
      </c>
      <c r="K5739" s="195" t="s">
        <v>27</v>
      </c>
    </row>
    <row r="5740" spans="1:13">
      <c r="A5740" s="186" t="str">
        <f>B5740&amp;"_"&amp;COUNTIF($B$2:B5740,B5740)</f>
        <v>5305_1</v>
      </c>
      <c r="B5740" s="195">
        <v>5305</v>
      </c>
      <c r="C5740" s="195">
        <v>1</v>
      </c>
      <c r="D5740" s="195" t="s">
        <v>2447</v>
      </c>
      <c r="E5740" s="195" t="s">
        <v>64</v>
      </c>
      <c r="F5740" s="189">
        <v>192</v>
      </c>
      <c r="G5740" s="197" t="s">
        <v>65</v>
      </c>
      <c r="H5740" s="195">
        <v>4</v>
      </c>
      <c r="J5740" s="191">
        <v>41950</v>
      </c>
      <c r="K5740" s="195" t="s">
        <v>27</v>
      </c>
    </row>
    <row r="5741" spans="1:13">
      <c r="A5741" s="186" t="str">
        <f>B5741&amp;"_"&amp;COUNTIF($B$2:B5741,B5741)</f>
        <v>5306_1</v>
      </c>
      <c r="B5741" s="195">
        <v>5306</v>
      </c>
      <c r="F5741" s="189">
        <v>7</v>
      </c>
      <c r="G5741" s="197" t="s">
        <v>359</v>
      </c>
      <c r="I5741" s="200"/>
    </row>
    <row r="5742" spans="1:13">
      <c r="A5742" s="186" t="str">
        <f>B5742&amp;"_"&amp;COUNTIF($B$2:B5742,B5742)</f>
        <v>5306_2</v>
      </c>
      <c r="B5742" s="195">
        <v>5306</v>
      </c>
      <c r="C5742" s="195">
        <v>7</v>
      </c>
      <c r="F5742" s="189">
        <v>1</v>
      </c>
      <c r="G5742" s="197" t="s">
        <v>358</v>
      </c>
      <c r="H5742" s="195">
        <v>1</v>
      </c>
      <c r="I5742" s="200"/>
      <c r="J5742" s="191">
        <v>41950</v>
      </c>
      <c r="K5742" s="195" t="s">
        <v>33</v>
      </c>
      <c r="L5742" s="195" t="s">
        <v>74</v>
      </c>
    </row>
    <row r="5743" spans="1:13">
      <c r="A5743" s="186" t="str">
        <f>B5743&amp;"_"&amp;COUNTIF($B$2:B5743,B5743)</f>
        <v>5307_1</v>
      </c>
      <c r="B5743" s="195">
        <v>5307</v>
      </c>
      <c r="E5743" s="195">
        <v>500032754</v>
      </c>
      <c r="F5743" s="189">
        <v>2</v>
      </c>
      <c r="G5743" s="197" t="s">
        <v>841</v>
      </c>
      <c r="I5743" s="200"/>
    </row>
    <row r="5744" spans="1:13">
      <c r="A5744" s="186" t="str">
        <f>B5744&amp;"_"&amp;COUNTIF($B$2:B5744,B5744)</f>
        <v>5307_2</v>
      </c>
      <c r="B5744" s="195">
        <v>5307</v>
      </c>
      <c r="C5744" s="195">
        <v>5</v>
      </c>
      <c r="D5744" s="195" t="s">
        <v>2421</v>
      </c>
      <c r="E5744" s="195">
        <v>500032755</v>
      </c>
      <c r="F5744" s="189">
        <v>6</v>
      </c>
      <c r="G5744" s="197" t="s">
        <v>1070</v>
      </c>
      <c r="H5744" s="195">
        <v>3</v>
      </c>
      <c r="I5744" s="195">
        <v>6600</v>
      </c>
      <c r="J5744" s="191" t="s">
        <v>2448</v>
      </c>
      <c r="K5744" s="213" t="s">
        <v>845</v>
      </c>
      <c r="L5744" s="195" t="s">
        <v>2449</v>
      </c>
      <c r="M5744" s="195"/>
    </row>
    <row r="5745" spans="1:12">
      <c r="A5745" s="186" t="str">
        <f>B5745&amp;"_"&amp;COUNTIF($B$2:B5745,B5745)</f>
        <v>5308_1</v>
      </c>
      <c r="B5745" s="195">
        <v>5308</v>
      </c>
      <c r="C5745" s="195">
        <v>5</v>
      </c>
      <c r="D5745" s="195" t="s">
        <v>2450</v>
      </c>
      <c r="E5745" s="195">
        <v>500032755</v>
      </c>
      <c r="F5745" s="189">
        <v>8</v>
      </c>
      <c r="G5745" s="197" t="s">
        <v>1070</v>
      </c>
      <c r="H5745" s="195">
        <v>3</v>
      </c>
      <c r="I5745" s="195">
        <v>6000</v>
      </c>
      <c r="J5745" s="191" t="s">
        <v>2448</v>
      </c>
      <c r="K5745" s="213" t="s">
        <v>845</v>
      </c>
      <c r="L5745" s="195" t="s">
        <v>2449</v>
      </c>
    </row>
    <row r="5746" spans="1:12">
      <c r="A5746" s="186" t="str">
        <f>B5746&amp;"_"&amp;COUNTIF($B$2:B5746,B5746)</f>
        <v>5309_1</v>
      </c>
      <c r="B5746" s="195">
        <v>5309</v>
      </c>
      <c r="C5746" s="195">
        <v>5</v>
      </c>
      <c r="D5746" s="195" t="s">
        <v>2422</v>
      </c>
      <c r="E5746" s="195">
        <v>500032657</v>
      </c>
      <c r="F5746" s="189">
        <v>2</v>
      </c>
      <c r="G5746" s="197" t="s">
        <v>1016</v>
      </c>
      <c r="H5746" s="195">
        <v>1</v>
      </c>
      <c r="I5746" s="200">
        <v>3000</v>
      </c>
      <c r="J5746" s="191" t="s">
        <v>2448</v>
      </c>
      <c r="K5746" s="195" t="s">
        <v>845</v>
      </c>
      <c r="L5746" s="195" t="s">
        <v>74</v>
      </c>
    </row>
    <row r="5747" spans="1:12">
      <c r="A5747" s="186" t="str">
        <f>B5747&amp;"_"&amp;COUNTIF($B$2:B5747,B5747)</f>
        <v>5310_1</v>
      </c>
      <c r="B5747" s="195">
        <v>5310</v>
      </c>
      <c r="E5747" s="195">
        <v>112145</v>
      </c>
      <c r="F5747" s="189">
        <v>10</v>
      </c>
      <c r="G5747" s="197" t="s">
        <v>2386</v>
      </c>
    </row>
    <row r="5748" spans="1:12">
      <c r="A5748" s="186" t="str">
        <f>B5748&amp;"_"&amp;COUNTIF($B$2:B5748,B5748)</f>
        <v>5310_2</v>
      </c>
      <c r="B5748" s="195">
        <v>5310</v>
      </c>
      <c r="C5748" s="195">
        <v>4</v>
      </c>
      <c r="D5748" s="195">
        <v>4500254007</v>
      </c>
      <c r="E5748" s="195">
        <v>112146</v>
      </c>
      <c r="F5748" s="189">
        <v>10</v>
      </c>
      <c r="G5748" s="197" t="s">
        <v>2387</v>
      </c>
      <c r="H5748" s="195">
        <v>5</v>
      </c>
      <c r="I5748" s="195">
        <v>17500</v>
      </c>
      <c r="J5748" s="191">
        <v>41954</v>
      </c>
      <c r="K5748" s="195" t="s">
        <v>1607</v>
      </c>
      <c r="L5748" s="195" t="s">
        <v>74</v>
      </c>
    </row>
    <row r="5749" spans="1:12">
      <c r="A5749" s="186" t="str">
        <f>B5749&amp;"_"&amp;COUNTIF($B$2:B5749,B5749)</f>
        <v>5311_1</v>
      </c>
      <c r="B5749" s="195">
        <v>5311</v>
      </c>
      <c r="C5749" s="195">
        <v>32</v>
      </c>
      <c r="D5749" s="195" t="s">
        <v>2451</v>
      </c>
      <c r="F5749" s="189">
        <v>24</v>
      </c>
      <c r="G5749" s="197" t="s">
        <v>2416</v>
      </c>
      <c r="H5749" s="195">
        <v>1</v>
      </c>
      <c r="J5749" s="191">
        <v>41954</v>
      </c>
      <c r="K5749" s="195" t="s">
        <v>33</v>
      </c>
      <c r="L5749" s="195" t="s">
        <v>74</v>
      </c>
    </row>
    <row r="5750" spans="1:12">
      <c r="A5750" s="186" t="str">
        <f>B5750&amp;"_"&amp;COUNTIF($B$2:B5750,B5750)</f>
        <v>5312_1</v>
      </c>
      <c r="B5750" s="195">
        <v>5312</v>
      </c>
      <c r="E5750" s="195" t="s">
        <v>71</v>
      </c>
      <c r="F5750" s="189">
        <v>600</v>
      </c>
      <c r="G5750" s="197" t="s">
        <v>72</v>
      </c>
    </row>
    <row r="5751" spans="1:12">
      <c r="A5751" s="186" t="str">
        <f>B5751&amp;"_"&amp;COUNTIF($B$2:B5751,B5751)</f>
        <v>5312_2</v>
      </c>
      <c r="B5751" s="195">
        <v>5312</v>
      </c>
      <c r="C5751" s="195">
        <v>3</v>
      </c>
      <c r="D5751" s="195" t="s">
        <v>2452</v>
      </c>
      <c r="E5751" s="195" t="s">
        <v>149</v>
      </c>
      <c r="F5751" s="189">
        <v>100</v>
      </c>
      <c r="G5751" s="197" t="s">
        <v>68</v>
      </c>
      <c r="H5751" s="195">
        <v>3</v>
      </c>
      <c r="I5751" s="195">
        <v>5300</v>
      </c>
      <c r="J5751" s="191">
        <v>41954</v>
      </c>
      <c r="K5751" s="195" t="s">
        <v>33</v>
      </c>
      <c r="L5751" s="195" t="s">
        <v>74</v>
      </c>
    </row>
    <row r="5752" spans="1:12">
      <c r="A5752" s="186" t="str">
        <f>B5752&amp;"_"&amp;COUNTIF($B$2:B5752,B5752)</f>
        <v>5313_1</v>
      </c>
      <c r="B5752" s="195">
        <v>5313</v>
      </c>
      <c r="F5752" s="189">
        <v>4</v>
      </c>
      <c r="G5752" s="197" t="s">
        <v>359</v>
      </c>
      <c r="I5752" s="200"/>
    </row>
    <row r="5753" spans="1:12">
      <c r="A5753" s="186" t="str">
        <f>B5753&amp;"_"&amp;COUNTIF($B$2:B5753,B5753)</f>
        <v>5313_2</v>
      </c>
      <c r="B5753" s="195">
        <v>5313</v>
      </c>
      <c r="C5753" s="195">
        <v>7</v>
      </c>
      <c r="F5753" s="189">
        <v>2</v>
      </c>
      <c r="G5753" s="197" t="s">
        <v>358</v>
      </c>
      <c r="H5753" s="195">
        <v>1</v>
      </c>
      <c r="I5753" s="200"/>
      <c r="J5753" s="191">
        <v>41954</v>
      </c>
      <c r="K5753" s="195" t="s">
        <v>33</v>
      </c>
      <c r="L5753" s="195" t="s">
        <v>74</v>
      </c>
    </row>
    <row r="5754" spans="1:12">
      <c r="A5754" s="186" t="str">
        <f>B5754&amp;"_"&amp;COUNTIF($B$2:B5754,B5754)</f>
        <v>5314_1</v>
      </c>
      <c r="B5754" s="195">
        <v>5314</v>
      </c>
      <c r="E5754" s="195">
        <v>112145</v>
      </c>
      <c r="F5754" s="189">
        <v>10</v>
      </c>
      <c r="G5754" s="197" t="s">
        <v>2386</v>
      </c>
    </row>
    <row r="5755" spans="1:12">
      <c r="A5755" s="186" t="str">
        <f>B5755&amp;"_"&amp;COUNTIF($B$2:B5755,B5755)</f>
        <v>5314_2</v>
      </c>
      <c r="B5755" s="195">
        <v>5314</v>
      </c>
      <c r="C5755" s="195">
        <v>4</v>
      </c>
      <c r="D5755" s="195">
        <v>4500254007</v>
      </c>
      <c r="E5755" s="195">
        <v>112146</v>
      </c>
      <c r="F5755" s="189">
        <v>10</v>
      </c>
      <c r="G5755" s="197" t="s">
        <v>2387</v>
      </c>
      <c r="H5755" s="195">
        <v>5</v>
      </c>
      <c r="I5755" s="195">
        <v>17500</v>
      </c>
      <c r="J5755" s="191">
        <v>41956</v>
      </c>
      <c r="K5755" s="195" t="s">
        <v>1607</v>
      </c>
      <c r="L5755" s="195" t="s">
        <v>74</v>
      </c>
    </row>
    <row r="5756" spans="1:12">
      <c r="A5756" s="186" t="str">
        <f>B5756&amp;"_"&amp;COUNTIF($B$2:B5756,B5756)</f>
        <v>5415_1</v>
      </c>
      <c r="B5756" s="195">
        <v>5415</v>
      </c>
      <c r="C5756" s="195">
        <v>1</v>
      </c>
      <c r="D5756" s="195" t="s">
        <v>2446</v>
      </c>
      <c r="E5756" s="195" t="s">
        <v>62</v>
      </c>
      <c r="F5756" s="189">
        <v>164</v>
      </c>
      <c r="G5756" s="197" t="s">
        <v>1909</v>
      </c>
      <c r="H5756" s="195">
        <v>1</v>
      </c>
      <c r="J5756" s="191">
        <v>41956</v>
      </c>
      <c r="K5756" s="195" t="s">
        <v>27</v>
      </c>
    </row>
    <row r="5757" spans="1:12">
      <c r="A5757" s="186" t="str">
        <f>B5757&amp;"_"&amp;COUNTIF($B$2:B5757,B5757)</f>
        <v>5416_1</v>
      </c>
      <c r="B5757" s="195">
        <v>5416</v>
      </c>
      <c r="C5757" s="195">
        <v>1</v>
      </c>
      <c r="D5757" s="195" t="s">
        <v>2269</v>
      </c>
      <c r="F5757" s="189">
        <v>2</v>
      </c>
      <c r="G5757" s="197" t="s">
        <v>59</v>
      </c>
      <c r="H5757" s="195">
        <v>2</v>
      </c>
      <c r="J5757" s="191">
        <v>41956</v>
      </c>
      <c r="K5757" s="195" t="s">
        <v>27</v>
      </c>
    </row>
    <row r="5758" spans="1:12">
      <c r="A5758" s="186" t="str">
        <f>B5758&amp;"_"&amp;COUNTIF($B$2:B5758,B5758)</f>
        <v>5417_1</v>
      </c>
      <c r="B5758" s="195">
        <v>5417</v>
      </c>
      <c r="C5758" s="195">
        <v>4</v>
      </c>
      <c r="F5758" s="189">
        <v>1</v>
      </c>
      <c r="G5758" s="197" t="s">
        <v>2453</v>
      </c>
      <c r="H5758" s="195">
        <v>1</v>
      </c>
      <c r="I5758" s="195">
        <v>30000</v>
      </c>
      <c r="J5758" s="191">
        <v>41960</v>
      </c>
      <c r="K5758" s="195" t="s">
        <v>1961</v>
      </c>
      <c r="L5758" s="195" t="s">
        <v>74</v>
      </c>
    </row>
    <row r="5759" spans="1:12">
      <c r="A5759" s="186" t="str">
        <f>B5759&amp;"_"&amp;COUNTIF($B$2:B5759,B5759)</f>
        <v>5418_1</v>
      </c>
      <c r="B5759" s="195">
        <v>5418</v>
      </c>
      <c r="F5759" s="189">
        <v>8</v>
      </c>
      <c r="G5759" s="197" t="s">
        <v>359</v>
      </c>
      <c r="I5759" s="200"/>
    </row>
    <row r="5760" spans="1:12">
      <c r="A5760" s="186" t="str">
        <f>B5760&amp;"_"&amp;COUNTIF($B$2:B5760,B5760)</f>
        <v>5418_2</v>
      </c>
      <c r="B5760" s="195">
        <v>5418</v>
      </c>
      <c r="C5760" s="195">
        <v>7</v>
      </c>
      <c r="F5760" s="189">
        <v>0</v>
      </c>
      <c r="G5760" s="197" t="s">
        <v>358</v>
      </c>
      <c r="H5760" s="195">
        <v>1</v>
      </c>
      <c r="I5760" s="200"/>
      <c r="J5760" s="191">
        <v>41961</v>
      </c>
      <c r="K5760" s="195" t="s">
        <v>33</v>
      </c>
      <c r="L5760" s="195" t="s">
        <v>74</v>
      </c>
    </row>
    <row r="5761" spans="1:12">
      <c r="A5761" s="186" t="str">
        <f>B5761&amp;"_"&amp;COUNTIF($B$2:B5761,B5761)</f>
        <v>5419_1</v>
      </c>
      <c r="B5761" s="195">
        <v>5419</v>
      </c>
      <c r="E5761" s="187" t="s">
        <v>1312</v>
      </c>
      <c r="F5761" s="189">
        <v>16</v>
      </c>
      <c r="G5761" s="190" t="s">
        <v>941</v>
      </c>
    </row>
    <row r="5762" spans="1:12">
      <c r="A5762" s="186" t="str">
        <f>B5762&amp;"_"&amp;COUNTIF($B$2:B5762,B5762)</f>
        <v>5419_2</v>
      </c>
      <c r="B5762" s="195">
        <v>5419</v>
      </c>
      <c r="C5762" s="195">
        <v>49</v>
      </c>
      <c r="D5762" s="195" t="s">
        <v>2025</v>
      </c>
      <c r="E5762" s="187" t="s">
        <v>1314</v>
      </c>
      <c r="F5762" s="189">
        <v>16</v>
      </c>
      <c r="G5762" s="190" t="s">
        <v>942</v>
      </c>
      <c r="H5762" s="195">
        <v>8</v>
      </c>
      <c r="J5762" s="191">
        <v>41962</v>
      </c>
      <c r="K5762" s="195" t="s">
        <v>27</v>
      </c>
    </row>
    <row r="5763" spans="1:12">
      <c r="A5763" s="186" t="str">
        <f>B5763&amp;"_"&amp;COUNTIF($B$2:B5763,B5763)</f>
        <v>5420_1</v>
      </c>
      <c r="B5763" s="195">
        <v>5420</v>
      </c>
      <c r="F5763" s="189">
        <v>1</v>
      </c>
      <c r="G5763" s="197" t="s">
        <v>2454</v>
      </c>
    </row>
    <row r="5764" spans="1:12">
      <c r="A5764" s="186" t="str">
        <f>B5764&amp;"_"&amp;COUNTIF($B$2:B5764,B5764)</f>
        <v>5420_2</v>
      </c>
      <c r="B5764" s="195">
        <v>5420</v>
      </c>
      <c r="C5764" s="195">
        <v>61</v>
      </c>
      <c r="D5764" s="195" t="s">
        <v>2455</v>
      </c>
      <c r="F5764" s="189">
        <v>1</v>
      </c>
      <c r="G5764" s="197" t="s">
        <v>7</v>
      </c>
      <c r="H5764" s="195">
        <v>1</v>
      </c>
      <c r="J5764" s="191">
        <v>41962</v>
      </c>
      <c r="K5764" s="195" t="s">
        <v>27</v>
      </c>
    </row>
    <row r="5765" spans="1:12">
      <c r="A5765" s="186" t="str">
        <f>B5765&amp;"_"&amp;COUNTIF($B$2:B5765,B5765)</f>
        <v>5421_1</v>
      </c>
      <c r="B5765" s="195">
        <v>5421</v>
      </c>
      <c r="C5765" s="195">
        <v>32</v>
      </c>
      <c r="D5765" s="195" t="s">
        <v>2456</v>
      </c>
      <c r="F5765" s="189">
        <v>1</v>
      </c>
      <c r="G5765" s="197" t="s">
        <v>2457</v>
      </c>
      <c r="H5765" s="195">
        <v>1</v>
      </c>
      <c r="J5765" s="191">
        <v>41963</v>
      </c>
      <c r="K5765" s="195" t="s">
        <v>33</v>
      </c>
      <c r="L5765" s="195" t="s">
        <v>74</v>
      </c>
    </row>
    <row r="5766" spans="1:12">
      <c r="A5766" s="186" t="str">
        <f>B5766&amp;"_"&amp;COUNTIF($B$2:B5766,B5766)</f>
        <v>5422_1</v>
      </c>
      <c r="B5766" s="195">
        <v>5422</v>
      </c>
      <c r="C5766" s="195">
        <v>15</v>
      </c>
      <c r="D5766" s="195" t="s">
        <v>2458</v>
      </c>
      <c r="F5766" s="189">
        <v>2</v>
      </c>
      <c r="G5766" s="197" t="s">
        <v>723</v>
      </c>
      <c r="H5766" s="195">
        <v>2</v>
      </c>
      <c r="J5766" s="191">
        <v>41963</v>
      </c>
      <c r="K5766" s="195" t="s">
        <v>33</v>
      </c>
      <c r="L5766" s="195" t="s">
        <v>74</v>
      </c>
    </row>
    <row r="5767" spans="1:12">
      <c r="A5767" s="186" t="str">
        <f>B5767&amp;"_"&amp;COUNTIF($B$2:B5767,B5767)</f>
        <v>5423_1</v>
      </c>
      <c r="B5767" s="195">
        <v>5423</v>
      </c>
      <c r="E5767" s="195">
        <v>8</v>
      </c>
      <c r="F5767" s="189">
        <v>35</v>
      </c>
      <c r="G5767" s="197" t="s">
        <v>2280</v>
      </c>
    </row>
    <row r="5768" spans="1:12">
      <c r="A5768" s="186" t="str">
        <f>B5768&amp;"_"&amp;COUNTIF($B$2:B5768,B5768)</f>
        <v>5423_2</v>
      </c>
      <c r="B5768" s="195">
        <v>5423</v>
      </c>
      <c r="E5768" s="195">
        <v>6</v>
      </c>
      <c r="F5768" s="189">
        <v>120</v>
      </c>
      <c r="G5768" s="197" t="s">
        <v>2081</v>
      </c>
    </row>
    <row r="5769" spans="1:12">
      <c r="A5769" s="186" t="str">
        <f>B5769&amp;"_"&amp;COUNTIF($B$2:B5769,B5769)</f>
        <v>5423_3</v>
      </c>
      <c r="B5769" s="195">
        <v>5423</v>
      </c>
      <c r="C5769" s="195">
        <v>49</v>
      </c>
      <c r="D5769" s="195" t="s">
        <v>2025</v>
      </c>
      <c r="E5769" s="195">
        <v>7</v>
      </c>
      <c r="F5769" s="189">
        <v>120</v>
      </c>
      <c r="G5769" s="197" t="s">
        <v>2083</v>
      </c>
      <c r="H5769" s="195">
        <v>5</v>
      </c>
      <c r="J5769" s="191">
        <v>41964</v>
      </c>
      <c r="K5769" s="195" t="s">
        <v>27</v>
      </c>
    </row>
    <row r="5770" spans="1:12">
      <c r="A5770" s="186" t="str">
        <f>B5770&amp;"_"&amp;COUNTIF($B$2:B5770,B5770)</f>
        <v>5424_1</v>
      </c>
      <c r="B5770" s="195">
        <v>5424</v>
      </c>
      <c r="C5770" s="195">
        <v>59</v>
      </c>
      <c r="D5770" s="195">
        <v>3005171230</v>
      </c>
      <c r="E5770" s="195">
        <v>41222128</v>
      </c>
      <c r="F5770" s="189">
        <v>3</v>
      </c>
      <c r="G5770" s="197" t="s">
        <v>2282</v>
      </c>
      <c r="H5770" s="195">
        <v>3</v>
      </c>
      <c r="I5770" s="195">
        <v>12990</v>
      </c>
      <c r="J5770" s="191">
        <v>41967</v>
      </c>
      <c r="K5770" s="195" t="s">
        <v>27</v>
      </c>
    </row>
    <row r="5771" spans="1:12">
      <c r="A5771" s="186" t="str">
        <f>B5771&amp;"_"&amp;COUNTIF($B$2:B5771,B5771)</f>
        <v>5425_1</v>
      </c>
      <c r="B5771" s="195">
        <v>5425</v>
      </c>
      <c r="E5771" s="195">
        <v>112145</v>
      </c>
      <c r="F5771" s="189">
        <v>10</v>
      </c>
      <c r="G5771" s="197" t="s">
        <v>2386</v>
      </c>
    </row>
    <row r="5772" spans="1:12">
      <c r="A5772" s="186" t="str">
        <f>B5772&amp;"_"&amp;COUNTIF($B$2:B5772,B5772)</f>
        <v>5425_2</v>
      </c>
      <c r="B5772" s="195">
        <v>5425</v>
      </c>
      <c r="C5772" s="195">
        <v>4</v>
      </c>
      <c r="D5772" s="195">
        <v>4500254363</v>
      </c>
      <c r="E5772" s="195">
        <v>112146</v>
      </c>
      <c r="F5772" s="189">
        <v>10</v>
      </c>
      <c r="G5772" s="197" t="s">
        <v>2387</v>
      </c>
      <c r="H5772" s="195">
        <v>5</v>
      </c>
      <c r="I5772" s="195">
        <v>17500</v>
      </c>
      <c r="J5772" s="191">
        <v>41967</v>
      </c>
      <c r="K5772" s="195" t="s">
        <v>1607</v>
      </c>
      <c r="L5772" s="195" t="s">
        <v>74</v>
      </c>
    </row>
    <row r="5773" spans="1:12">
      <c r="A5773" s="186" t="str">
        <f>B5773&amp;"_"&amp;COUNTIF($B$2:B5773,B5773)</f>
        <v>5426_1</v>
      </c>
      <c r="B5773" s="195">
        <v>5426</v>
      </c>
      <c r="C5773" s="195">
        <v>3</v>
      </c>
      <c r="D5773" s="195" t="s">
        <v>2459</v>
      </c>
      <c r="E5773" s="195" t="s">
        <v>71</v>
      </c>
      <c r="F5773" s="189">
        <v>300</v>
      </c>
      <c r="G5773" s="197" t="s">
        <v>72</v>
      </c>
      <c r="H5773" s="195">
        <v>1</v>
      </c>
      <c r="I5773" s="195">
        <v>2400</v>
      </c>
      <c r="J5773" s="191">
        <v>41967</v>
      </c>
      <c r="K5773" s="195" t="s">
        <v>33</v>
      </c>
      <c r="L5773" s="195" t="s">
        <v>74</v>
      </c>
    </row>
    <row r="5774" spans="1:12">
      <c r="A5774" s="186" t="str">
        <f>B5774&amp;"_"&amp;COUNTIF($B$2:B5774,B5774)</f>
        <v>5427_1</v>
      </c>
      <c r="B5774" s="195">
        <v>5427</v>
      </c>
      <c r="C5774" s="195">
        <v>43</v>
      </c>
      <c r="D5774" s="195" t="s">
        <v>1117</v>
      </c>
      <c r="F5774" s="189">
        <v>1</v>
      </c>
      <c r="G5774" s="197" t="s">
        <v>2460</v>
      </c>
      <c r="H5774" s="195">
        <v>1</v>
      </c>
      <c r="J5774" s="191">
        <v>41968</v>
      </c>
      <c r="K5774" s="195" t="s">
        <v>789</v>
      </c>
      <c r="L5774" s="195" t="s">
        <v>74</v>
      </c>
    </row>
    <row r="5775" spans="1:12">
      <c r="A5775" s="186" t="str">
        <f>B5775&amp;"_"&amp;COUNTIF($B$2:B5775,B5775)</f>
        <v>5428_1</v>
      </c>
      <c r="B5775" s="195">
        <v>5428</v>
      </c>
      <c r="C5775" s="195">
        <v>32</v>
      </c>
      <c r="D5775" s="195" t="s">
        <v>2461</v>
      </c>
      <c r="F5775" s="189">
        <v>100</v>
      </c>
      <c r="G5775" s="197" t="s">
        <v>2462</v>
      </c>
      <c r="H5775" s="195">
        <v>1</v>
      </c>
      <c r="J5775" s="191">
        <v>41969</v>
      </c>
      <c r="K5775" s="195" t="s">
        <v>33</v>
      </c>
      <c r="L5775" s="195" t="s">
        <v>74</v>
      </c>
    </row>
    <row r="5776" spans="1:12">
      <c r="A5776" s="186" t="str">
        <f>B5776&amp;"_"&amp;COUNTIF($B$2:B5776,B5776)</f>
        <v>5429_1</v>
      </c>
      <c r="B5776" s="195">
        <v>5429</v>
      </c>
      <c r="C5776" s="195">
        <v>26</v>
      </c>
      <c r="D5776" s="195">
        <v>19139</v>
      </c>
      <c r="F5776" s="189">
        <v>2</v>
      </c>
      <c r="G5776" s="197" t="s">
        <v>2041</v>
      </c>
      <c r="H5776" s="195">
        <v>2</v>
      </c>
      <c r="I5776" s="195">
        <v>17050</v>
      </c>
      <c r="J5776" s="191">
        <v>41970</v>
      </c>
      <c r="K5776" s="195" t="s">
        <v>33</v>
      </c>
      <c r="L5776" s="195" t="s">
        <v>74</v>
      </c>
    </row>
    <row r="5777" spans="1:12">
      <c r="A5777" s="186" t="str">
        <f>B5777&amp;"_"&amp;COUNTIF($B$2:B5777,B5777)</f>
        <v>5430_1</v>
      </c>
      <c r="B5777" s="195">
        <v>5430</v>
      </c>
      <c r="F5777" s="189">
        <v>8</v>
      </c>
      <c r="G5777" s="197" t="s">
        <v>359</v>
      </c>
      <c r="I5777" s="200"/>
    </row>
    <row r="5778" spans="1:12">
      <c r="A5778" s="186" t="str">
        <f>B5778&amp;"_"&amp;COUNTIF($B$2:B5778,B5778)</f>
        <v>5430_2</v>
      </c>
      <c r="B5778" s="195">
        <v>5430</v>
      </c>
      <c r="C5778" s="195">
        <v>7</v>
      </c>
      <c r="F5778" s="189">
        <v>1</v>
      </c>
      <c r="G5778" s="197" t="s">
        <v>358</v>
      </c>
      <c r="H5778" s="195">
        <v>1</v>
      </c>
      <c r="I5778" s="200"/>
      <c r="J5778" s="191">
        <v>41970</v>
      </c>
      <c r="K5778" s="195" t="s">
        <v>33</v>
      </c>
      <c r="L5778" s="195" t="s">
        <v>74</v>
      </c>
    </row>
    <row r="5779" spans="1:12">
      <c r="A5779" s="186" t="str">
        <f>B5779&amp;"_"&amp;COUNTIF($B$2:B5779,B5779)</f>
        <v>5431_1</v>
      </c>
      <c r="B5779" s="195">
        <v>5431</v>
      </c>
      <c r="C5779" s="195">
        <v>1</v>
      </c>
      <c r="D5779" s="195" t="s">
        <v>2269</v>
      </c>
      <c r="F5779" s="189">
        <v>2</v>
      </c>
      <c r="G5779" s="197" t="s">
        <v>59</v>
      </c>
      <c r="H5779" s="195">
        <v>2</v>
      </c>
      <c r="J5779" s="191">
        <v>41971</v>
      </c>
      <c r="K5779" s="195" t="s">
        <v>27</v>
      </c>
    </row>
    <row r="5780" spans="1:12">
      <c r="A5780" s="186" t="str">
        <f>B5780&amp;"_"&amp;COUNTIF($B$2:B5780,B5780)</f>
        <v>5432_1</v>
      </c>
      <c r="B5780" s="195">
        <v>5432</v>
      </c>
      <c r="F5780" s="189">
        <v>9</v>
      </c>
      <c r="G5780" s="197" t="s">
        <v>359</v>
      </c>
      <c r="I5780" s="200"/>
    </row>
    <row r="5781" spans="1:12">
      <c r="A5781" s="186" t="str">
        <f>B5781&amp;"_"&amp;COUNTIF($B$2:B5781,B5781)</f>
        <v>5432_2</v>
      </c>
      <c r="B5781" s="195">
        <v>5432</v>
      </c>
      <c r="C5781" s="195">
        <v>7</v>
      </c>
      <c r="F5781" s="189">
        <v>0</v>
      </c>
      <c r="G5781" s="197" t="s">
        <v>358</v>
      </c>
      <c r="H5781" s="195">
        <v>1</v>
      </c>
      <c r="I5781" s="200"/>
      <c r="J5781" s="191">
        <v>41974</v>
      </c>
      <c r="K5781" s="195" t="s">
        <v>33</v>
      </c>
      <c r="L5781" s="195" t="s">
        <v>74</v>
      </c>
    </row>
    <row r="5782" spans="1:12">
      <c r="A5782" s="186" t="str">
        <f>B5782&amp;"_"&amp;COUNTIF($B$2:B5782,B5782)</f>
        <v>5433_1</v>
      </c>
      <c r="B5782" s="195">
        <v>5433</v>
      </c>
      <c r="C5782" s="195">
        <v>59</v>
      </c>
      <c r="D5782" s="195">
        <v>3005274639</v>
      </c>
      <c r="E5782" s="195">
        <v>41227890</v>
      </c>
      <c r="F5782" s="189">
        <v>24</v>
      </c>
      <c r="G5782" s="197" t="s">
        <v>1873</v>
      </c>
      <c r="H5782" s="195">
        <v>4</v>
      </c>
      <c r="I5782" s="195">
        <v>7350</v>
      </c>
      <c r="J5782" s="191">
        <v>41974</v>
      </c>
      <c r="K5782" s="195" t="s">
        <v>2085</v>
      </c>
      <c r="L5782" s="195" t="s">
        <v>74</v>
      </c>
    </row>
    <row r="5783" spans="1:12">
      <c r="A5783" s="186" t="str">
        <f>B5783&amp;"_"&amp;COUNTIF($B$2:B5783,B5783)</f>
        <v>5434_1</v>
      </c>
      <c r="B5783" s="195">
        <v>5434</v>
      </c>
      <c r="F5783" s="189">
        <v>1</v>
      </c>
      <c r="G5783" s="197" t="s">
        <v>824</v>
      </c>
    </row>
    <row r="5784" spans="1:12">
      <c r="A5784" s="186" t="str">
        <f>B5784&amp;"_"&amp;COUNTIF($B$2:B5784,B5784)</f>
        <v>5434_2</v>
      </c>
      <c r="B5784" s="195">
        <v>5434</v>
      </c>
      <c r="F5784" s="189">
        <v>1</v>
      </c>
      <c r="G5784" s="197" t="s">
        <v>825</v>
      </c>
    </row>
    <row r="5785" spans="1:12">
      <c r="A5785" s="186" t="str">
        <f>B5785&amp;"_"&amp;COUNTIF($B$2:B5785,B5785)</f>
        <v>5434_3</v>
      </c>
      <c r="B5785" s="195">
        <v>5434</v>
      </c>
      <c r="F5785" s="189">
        <v>1</v>
      </c>
      <c r="G5785" s="197" t="s">
        <v>826</v>
      </c>
    </row>
    <row r="5786" spans="1:12">
      <c r="A5786" s="186" t="str">
        <f>B5786&amp;"_"&amp;COUNTIF($B$2:B5786,B5786)</f>
        <v>5434_4</v>
      </c>
      <c r="B5786" s="195">
        <v>5434</v>
      </c>
      <c r="F5786" s="189">
        <v>4</v>
      </c>
      <c r="G5786" s="197" t="s">
        <v>827</v>
      </c>
    </row>
    <row r="5787" spans="1:12">
      <c r="A5787" s="186" t="str">
        <f>B5787&amp;"_"&amp;COUNTIF($B$2:B5787,B5787)</f>
        <v>5434_5</v>
      </c>
      <c r="B5787" s="195">
        <v>5434</v>
      </c>
      <c r="C5787" s="195">
        <v>18</v>
      </c>
      <c r="D5787" s="195" t="s">
        <v>2463</v>
      </c>
      <c r="F5787" s="189">
        <v>1</v>
      </c>
      <c r="G5787" s="197" t="s">
        <v>828</v>
      </c>
      <c r="J5787" s="191">
        <v>41974</v>
      </c>
      <c r="K5787" s="195" t="s">
        <v>27</v>
      </c>
    </row>
    <row r="5788" spans="1:12">
      <c r="A5788" s="186" t="str">
        <f>B5788&amp;"_"&amp;COUNTIF($B$2:B5788,B5788)</f>
        <v>5435_1</v>
      </c>
      <c r="B5788" s="195">
        <v>5435</v>
      </c>
      <c r="F5788" s="189">
        <v>20</v>
      </c>
      <c r="G5788" s="197" t="s">
        <v>854</v>
      </c>
    </row>
    <row r="5789" spans="1:12">
      <c r="A5789" s="186" t="str">
        <f>B5789&amp;"_"&amp;COUNTIF($B$2:B5789,B5789)</f>
        <v>5435_2</v>
      </c>
      <c r="B5789" s="195">
        <v>5435</v>
      </c>
      <c r="F5789" s="189">
        <v>26</v>
      </c>
      <c r="G5789" s="197" t="s">
        <v>855</v>
      </c>
    </row>
    <row r="5790" spans="1:12">
      <c r="A5790" s="186" t="str">
        <f>B5790&amp;"_"&amp;COUNTIF($B$2:B5790,B5790)</f>
        <v>5435_3</v>
      </c>
      <c r="B5790" s="195">
        <v>5435</v>
      </c>
      <c r="F5790" s="189">
        <v>7</v>
      </c>
      <c r="G5790" s="197" t="s">
        <v>995</v>
      </c>
    </row>
    <row r="5791" spans="1:12">
      <c r="A5791" s="186" t="str">
        <f>B5791&amp;"_"&amp;COUNTIF($B$2:B5791,B5791)</f>
        <v>5435_4</v>
      </c>
      <c r="B5791" s="195">
        <v>5435</v>
      </c>
      <c r="F5791" s="189">
        <v>200</v>
      </c>
      <c r="G5791" s="197" t="s">
        <v>856</v>
      </c>
    </row>
    <row r="5792" spans="1:12">
      <c r="A5792" s="186" t="str">
        <f>B5792&amp;"_"&amp;COUNTIF($B$2:B5792,B5792)</f>
        <v>5435_5</v>
      </c>
      <c r="B5792" s="195">
        <v>5435</v>
      </c>
      <c r="F5792" s="189">
        <v>216</v>
      </c>
      <c r="G5792" s="197" t="s">
        <v>829</v>
      </c>
    </row>
    <row r="5793" spans="1:12">
      <c r="A5793" s="186" t="str">
        <f>B5793&amp;"_"&amp;COUNTIF($B$2:B5793,B5793)</f>
        <v>5435_6</v>
      </c>
      <c r="B5793" s="195">
        <v>5435</v>
      </c>
      <c r="F5793" s="189">
        <v>22</v>
      </c>
      <c r="G5793" s="197" t="s">
        <v>830</v>
      </c>
    </row>
    <row r="5794" spans="1:12">
      <c r="A5794" s="186" t="str">
        <f>B5794&amp;"_"&amp;COUNTIF($B$2:B5794,B5794)</f>
        <v>5435_7</v>
      </c>
      <c r="B5794" s="195">
        <v>5435</v>
      </c>
      <c r="F5794" s="189">
        <v>60</v>
      </c>
      <c r="G5794" s="197" t="s">
        <v>831</v>
      </c>
    </row>
    <row r="5795" spans="1:12">
      <c r="A5795" s="186" t="str">
        <f>B5795&amp;"_"&amp;COUNTIF($B$2:B5795,B5795)</f>
        <v>5435_8</v>
      </c>
      <c r="B5795" s="195">
        <v>5435</v>
      </c>
      <c r="F5795" s="189">
        <v>145</v>
      </c>
      <c r="G5795" s="197" t="s">
        <v>832</v>
      </c>
    </row>
    <row r="5796" spans="1:12">
      <c r="A5796" s="186" t="str">
        <f>B5796&amp;"_"&amp;COUNTIF($B$2:B5796,B5796)</f>
        <v>5435_9</v>
      </c>
      <c r="B5796" s="195">
        <v>5435</v>
      </c>
      <c r="F5796" s="189">
        <v>50</v>
      </c>
      <c r="G5796" s="197" t="s">
        <v>833</v>
      </c>
    </row>
    <row r="5797" spans="1:12">
      <c r="A5797" s="186" t="str">
        <f>B5797&amp;"_"&amp;COUNTIF($B$2:B5797,B5797)</f>
        <v>5435_10</v>
      </c>
      <c r="B5797" s="195">
        <v>5435</v>
      </c>
      <c r="F5797" s="189">
        <v>10</v>
      </c>
      <c r="G5797" s="197" t="s">
        <v>834</v>
      </c>
    </row>
    <row r="5798" spans="1:12">
      <c r="A5798" s="186" t="str">
        <f>B5798&amp;"_"&amp;COUNTIF($B$2:B5798,B5798)</f>
        <v>5435_11</v>
      </c>
      <c r="B5798" s="195">
        <v>5435</v>
      </c>
      <c r="F5798" s="189">
        <v>80</v>
      </c>
      <c r="G5798" s="197" t="s">
        <v>835</v>
      </c>
    </row>
    <row r="5799" spans="1:12">
      <c r="A5799" s="186" t="str">
        <f>B5799&amp;"_"&amp;COUNTIF($B$2:B5799,B5799)</f>
        <v>5435_12</v>
      </c>
      <c r="B5799" s="195">
        <v>5435</v>
      </c>
      <c r="C5799" s="195">
        <v>18</v>
      </c>
      <c r="D5799" s="195" t="s">
        <v>2463</v>
      </c>
      <c r="F5799" s="189">
        <v>10</v>
      </c>
      <c r="G5799" s="197" t="s">
        <v>837</v>
      </c>
      <c r="J5799" s="191">
        <v>41974</v>
      </c>
      <c r="K5799" s="195" t="s">
        <v>27</v>
      </c>
    </row>
    <row r="5800" spans="1:12">
      <c r="A5800" s="186" t="str">
        <f>B5800&amp;"_"&amp;COUNTIF($B$2:B5800,B5800)</f>
        <v>5436_1</v>
      </c>
      <c r="B5800" s="195">
        <v>5436</v>
      </c>
      <c r="F5800" s="189">
        <v>16</v>
      </c>
      <c r="G5800" s="197" t="s">
        <v>866</v>
      </c>
    </row>
    <row r="5801" spans="1:12">
      <c r="A5801" s="186" t="str">
        <f>B5801&amp;"_"&amp;COUNTIF($B$2:B5801,B5801)</f>
        <v>5436_2</v>
      </c>
      <c r="B5801" s="195">
        <v>5436</v>
      </c>
      <c r="C5801" s="195">
        <v>26</v>
      </c>
      <c r="D5801" s="195" t="s">
        <v>863</v>
      </c>
      <c r="F5801" s="189">
        <v>17</v>
      </c>
      <c r="G5801" s="197" t="s">
        <v>867</v>
      </c>
      <c r="J5801" s="191">
        <v>41973</v>
      </c>
      <c r="K5801" s="195" t="s">
        <v>27</v>
      </c>
    </row>
    <row r="5802" spans="1:12">
      <c r="A5802" s="186" t="str">
        <f>B5802&amp;"_"&amp;COUNTIF($B$2:B5802,B5802)</f>
        <v>5437_1</v>
      </c>
      <c r="B5802" s="195">
        <v>5437</v>
      </c>
      <c r="E5802" s="187" t="s">
        <v>1312</v>
      </c>
      <c r="F5802" s="189">
        <v>24</v>
      </c>
      <c r="G5802" s="190" t="s">
        <v>941</v>
      </c>
    </row>
    <row r="5803" spans="1:12">
      <c r="A5803" s="186" t="str">
        <f>B5803&amp;"_"&amp;COUNTIF($B$2:B5803,B5803)</f>
        <v>5437_2</v>
      </c>
      <c r="B5803" s="195">
        <v>5437</v>
      </c>
      <c r="C5803" s="195">
        <v>49</v>
      </c>
      <c r="D5803" s="195" t="s">
        <v>2025</v>
      </c>
      <c r="E5803" s="187" t="s">
        <v>1314</v>
      </c>
      <c r="F5803" s="189">
        <v>24</v>
      </c>
      <c r="G5803" s="190" t="s">
        <v>942</v>
      </c>
      <c r="H5803" s="195">
        <v>12</v>
      </c>
      <c r="J5803" s="191">
        <v>41976</v>
      </c>
      <c r="K5803" s="195" t="s">
        <v>27</v>
      </c>
    </row>
    <row r="5804" spans="1:12">
      <c r="A5804" s="186" t="str">
        <f>B5804&amp;"_"&amp;COUNTIF($B$2:B5804,B5804)</f>
        <v>5438_1</v>
      </c>
      <c r="B5804" s="195">
        <v>5438</v>
      </c>
      <c r="C5804" s="195">
        <v>73</v>
      </c>
      <c r="D5804" s="195" t="s">
        <v>2464</v>
      </c>
      <c r="F5804" s="189">
        <v>1</v>
      </c>
      <c r="G5804" s="197" t="s">
        <v>2465</v>
      </c>
      <c r="H5804" s="195">
        <v>1</v>
      </c>
      <c r="J5804" s="191">
        <v>41976</v>
      </c>
      <c r="K5804" s="195" t="s">
        <v>27</v>
      </c>
    </row>
    <row r="5805" spans="1:12">
      <c r="A5805" s="186" t="str">
        <f>B5805&amp;"_"&amp;COUNTIF($B$2:B5805,B5805)</f>
        <v>5439_1</v>
      </c>
      <c r="B5805" s="195">
        <v>5439</v>
      </c>
      <c r="E5805" s="195">
        <v>112145</v>
      </c>
      <c r="F5805" s="189">
        <v>10</v>
      </c>
      <c r="G5805" s="197" t="s">
        <v>2386</v>
      </c>
    </row>
    <row r="5806" spans="1:12">
      <c r="A5806" s="186" t="str">
        <f>B5806&amp;"_"&amp;COUNTIF($B$2:B5806,B5806)</f>
        <v>5439_2</v>
      </c>
      <c r="B5806" s="195">
        <v>5439</v>
      </c>
      <c r="C5806" s="195">
        <v>4</v>
      </c>
      <c r="D5806" s="195">
        <v>4500254363</v>
      </c>
      <c r="E5806" s="195">
        <v>112146</v>
      </c>
      <c r="F5806" s="189">
        <v>10</v>
      </c>
      <c r="G5806" s="197" t="s">
        <v>2387</v>
      </c>
      <c r="H5806" s="195">
        <v>5</v>
      </c>
      <c r="I5806" s="195">
        <v>17500</v>
      </c>
      <c r="J5806" s="191">
        <v>41977</v>
      </c>
      <c r="K5806" s="195" t="s">
        <v>1607</v>
      </c>
      <c r="L5806" s="195" t="s">
        <v>74</v>
      </c>
    </row>
    <row r="5807" spans="1:12">
      <c r="A5807" s="186" t="str">
        <f>B5807&amp;"_"&amp;COUNTIF($B$2:B5807,B5807)</f>
        <v>5440_1</v>
      </c>
      <c r="B5807" s="195">
        <v>5440</v>
      </c>
      <c r="C5807" s="195">
        <v>1</v>
      </c>
      <c r="D5807" s="195" t="s">
        <v>2466</v>
      </c>
      <c r="E5807" s="195" t="s">
        <v>62</v>
      </c>
      <c r="F5807" s="189">
        <v>492</v>
      </c>
      <c r="G5807" s="197" t="s">
        <v>1909</v>
      </c>
      <c r="H5807" s="195">
        <v>3</v>
      </c>
      <c r="J5807" s="191">
        <v>41978</v>
      </c>
      <c r="K5807" s="195" t="s">
        <v>27</v>
      </c>
    </row>
    <row r="5808" spans="1:12">
      <c r="A5808" s="186" t="str">
        <f>B5808&amp;"_"&amp;COUNTIF($B$2:B5808,B5808)</f>
        <v>5441_1</v>
      </c>
      <c r="B5808" s="195">
        <v>5441</v>
      </c>
      <c r="E5808" s="195" t="s">
        <v>64</v>
      </c>
      <c r="F5808" s="189">
        <v>192</v>
      </c>
      <c r="G5808" s="197" t="s">
        <v>65</v>
      </c>
    </row>
    <row r="5809" spans="1:12">
      <c r="A5809" s="186" t="str">
        <f>B5809&amp;"_"&amp;COUNTIF($B$2:B5809,B5809)</f>
        <v>5441_2</v>
      </c>
      <c r="B5809" s="195">
        <v>5441</v>
      </c>
      <c r="C5809" s="195">
        <v>1</v>
      </c>
      <c r="D5809" s="195" t="s">
        <v>2467</v>
      </c>
      <c r="E5809" s="195" t="s">
        <v>67</v>
      </c>
      <c r="F5809" s="189">
        <v>48</v>
      </c>
      <c r="G5809" s="197" t="s">
        <v>68</v>
      </c>
      <c r="H5809" s="195">
        <v>5</v>
      </c>
      <c r="J5809" s="191">
        <v>41978</v>
      </c>
      <c r="K5809" s="195" t="s">
        <v>27</v>
      </c>
    </row>
    <row r="5810" spans="1:12">
      <c r="A5810" s="186" t="str">
        <f>B5810&amp;"_"&amp;COUNTIF($B$2:B5810,B5810)</f>
        <v>5442_1</v>
      </c>
      <c r="B5810" s="195">
        <v>5442</v>
      </c>
      <c r="C5810" s="195">
        <v>1</v>
      </c>
      <c r="D5810" s="195" t="s">
        <v>2288</v>
      </c>
      <c r="F5810" s="189">
        <v>204</v>
      </c>
      <c r="G5810" s="197" t="s">
        <v>57</v>
      </c>
      <c r="H5810" s="195">
        <v>4</v>
      </c>
      <c r="J5810" s="191">
        <v>41978</v>
      </c>
      <c r="K5810" s="195" t="s">
        <v>27</v>
      </c>
    </row>
    <row r="5811" spans="1:12">
      <c r="A5811" s="186" t="str">
        <f>B5811&amp;"_"&amp;COUNTIF($B$2:B5811,B5811)</f>
        <v>5443_1</v>
      </c>
      <c r="B5811" s="195">
        <v>5443</v>
      </c>
      <c r="C5811" s="195">
        <v>1</v>
      </c>
      <c r="D5811" s="195" t="s">
        <v>2293</v>
      </c>
      <c r="F5811" s="189">
        <v>90</v>
      </c>
      <c r="G5811" s="197" t="s">
        <v>662</v>
      </c>
      <c r="H5811" s="195">
        <v>1</v>
      </c>
      <c r="J5811" s="191">
        <v>41978</v>
      </c>
      <c r="K5811" s="195" t="s">
        <v>27</v>
      </c>
    </row>
    <row r="5812" spans="1:12">
      <c r="A5812" s="186" t="str">
        <f>B5812&amp;"_"&amp;COUNTIF($B$2:B5812,B5812)</f>
        <v>5444_1</v>
      </c>
      <c r="B5812" s="195">
        <v>5444</v>
      </c>
      <c r="F5812" s="189">
        <v>7</v>
      </c>
      <c r="G5812" s="197" t="s">
        <v>359</v>
      </c>
      <c r="I5812" s="200"/>
    </row>
    <row r="5813" spans="1:12">
      <c r="A5813" s="186" t="str">
        <f>B5813&amp;"_"&amp;COUNTIF($B$2:B5813,B5813)</f>
        <v>5444_2</v>
      </c>
      <c r="B5813" s="195">
        <v>5444</v>
      </c>
      <c r="C5813" s="195">
        <v>7</v>
      </c>
      <c r="F5813" s="189">
        <v>1</v>
      </c>
      <c r="G5813" s="197" t="s">
        <v>358</v>
      </c>
      <c r="H5813" s="195">
        <v>1</v>
      </c>
      <c r="I5813" s="200"/>
      <c r="J5813" s="191">
        <v>41978</v>
      </c>
      <c r="K5813" s="195" t="s">
        <v>33</v>
      </c>
      <c r="L5813" s="195" t="s">
        <v>74</v>
      </c>
    </row>
    <row r="5814" spans="1:12">
      <c r="A5814" s="186" t="str">
        <f>B5814&amp;"_"&amp;COUNTIF($B$2:B5814,B5814)</f>
        <v>5445_1</v>
      </c>
      <c r="B5814" s="195">
        <v>5445</v>
      </c>
      <c r="F5814" s="189">
        <v>3</v>
      </c>
      <c r="G5814" s="197" t="s">
        <v>2468</v>
      </c>
    </row>
    <row r="5815" spans="1:12">
      <c r="A5815" s="186" t="str">
        <f>B5815&amp;"_"&amp;COUNTIF($B$2:B5815,B5815)</f>
        <v>5445_2</v>
      </c>
      <c r="B5815" s="195">
        <v>5445</v>
      </c>
      <c r="F5815" s="189">
        <v>2</v>
      </c>
      <c r="G5815" s="197" t="s">
        <v>2469</v>
      </c>
    </row>
    <row r="5816" spans="1:12">
      <c r="A5816" s="186" t="str">
        <f>B5816&amp;"_"&amp;COUNTIF($B$2:B5816,B5816)</f>
        <v>5445_3</v>
      </c>
      <c r="B5816" s="195">
        <v>5445</v>
      </c>
      <c r="C5816" s="195">
        <v>77</v>
      </c>
      <c r="F5816" s="189">
        <v>4</v>
      </c>
      <c r="G5816" s="197" t="s">
        <v>2470</v>
      </c>
      <c r="H5816" s="195">
        <v>1</v>
      </c>
      <c r="J5816" s="191">
        <v>41981</v>
      </c>
      <c r="K5816" s="195" t="s">
        <v>33</v>
      </c>
      <c r="L5816" s="195" t="s">
        <v>74</v>
      </c>
    </row>
    <row r="5817" spans="1:12">
      <c r="A5817" s="186" t="str">
        <f>B5817&amp;"_"&amp;COUNTIF($B$2:B5817,B5817)</f>
        <v>5446_1</v>
      </c>
      <c r="B5817" s="195">
        <v>5446</v>
      </c>
      <c r="C5817" s="195">
        <v>1</v>
      </c>
      <c r="D5817" s="195" t="s">
        <v>2269</v>
      </c>
      <c r="F5817" s="189">
        <v>2</v>
      </c>
      <c r="G5817" s="197" t="s">
        <v>59</v>
      </c>
      <c r="H5817" s="195">
        <v>2</v>
      </c>
      <c r="J5817" s="191">
        <v>41982</v>
      </c>
      <c r="K5817" s="195" t="s">
        <v>27</v>
      </c>
    </row>
    <row r="5818" spans="1:12">
      <c r="A5818" s="186" t="str">
        <f>B5818&amp;"_"&amp;COUNTIF($B$2:B5818,B5818)</f>
        <v>5447_1</v>
      </c>
      <c r="B5818" s="195">
        <v>5447</v>
      </c>
      <c r="F5818" s="189">
        <v>8</v>
      </c>
      <c r="G5818" s="197" t="s">
        <v>359</v>
      </c>
      <c r="I5818" s="200"/>
    </row>
    <row r="5819" spans="1:12">
      <c r="A5819" s="186" t="str">
        <f>B5819&amp;"_"&amp;COUNTIF($B$2:B5819,B5819)</f>
        <v>5447_2</v>
      </c>
      <c r="B5819" s="195">
        <v>5447</v>
      </c>
      <c r="C5819" s="195">
        <v>7</v>
      </c>
      <c r="F5819" s="189">
        <v>0</v>
      </c>
      <c r="G5819" s="197" t="s">
        <v>358</v>
      </c>
      <c r="H5819" s="195">
        <v>1</v>
      </c>
      <c r="I5819" s="200"/>
      <c r="J5819" s="191">
        <v>41982</v>
      </c>
      <c r="K5819" s="195" t="s">
        <v>33</v>
      </c>
      <c r="L5819" s="195" t="s">
        <v>74</v>
      </c>
    </row>
    <row r="5820" spans="1:12">
      <c r="A5820" s="186" t="str">
        <f>B5820&amp;"_"&amp;COUNTIF($B$2:B5820,B5820)</f>
        <v>5448_1</v>
      </c>
      <c r="B5820" s="195">
        <v>5448</v>
      </c>
      <c r="E5820" s="195">
        <v>500032755</v>
      </c>
      <c r="F5820" s="189">
        <v>6</v>
      </c>
      <c r="G5820" s="197" t="s">
        <v>1070</v>
      </c>
      <c r="I5820" s="200"/>
    </row>
    <row r="5821" spans="1:12">
      <c r="A5821" s="186" t="str">
        <f>B5821&amp;"_"&amp;COUNTIF($B$2:B5821,B5821)</f>
        <v>5448_2</v>
      </c>
      <c r="B5821" s="195">
        <v>5448</v>
      </c>
      <c r="E5821" s="195">
        <v>500032754</v>
      </c>
      <c r="F5821" s="189">
        <v>6</v>
      </c>
      <c r="G5821" s="197" t="s">
        <v>841</v>
      </c>
      <c r="I5821" s="200"/>
    </row>
    <row r="5822" spans="1:12">
      <c r="A5822" s="186" t="str">
        <f>B5822&amp;"_"&amp;COUNTIF($B$2:B5822,B5822)</f>
        <v>5448_3</v>
      </c>
      <c r="B5822" s="195">
        <v>5448</v>
      </c>
      <c r="C5822" s="195">
        <v>5</v>
      </c>
      <c r="D5822" s="195" t="s">
        <v>2471</v>
      </c>
      <c r="E5822" s="195">
        <v>500032757</v>
      </c>
      <c r="F5822" s="189">
        <v>6</v>
      </c>
      <c r="G5822" s="197" t="s">
        <v>1016</v>
      </c>
      <c r="H5822" s="195">
        <v>6</v>
      </c>
      <c r="I5822" s="200">
        <v>19800</v>
      </c>
      <c r="J5822" s="191" t="s">
        <v>2472</v>
      </c>
      <c r="K5822" s="195" t="s">
        <v>845</v>
      </c>
      <c r="L5822" s="195" t="s">
        <v>74</v>
      </c>
    </row>
    <row r="5823" spans="1:12">
      <c r="A5823" s="186" t="str">
        <f>B5823&amp;"_"&amp;COUNTIF($B$2:B5823,B5823)</f>
        <v>5449_1</v>
      </c>
      <c r="B5823" s="195">
        <v>5449</v>
      </c>
      <c r="F5823" s="189">
        <v>9</v>
      </c>
      <c r="G5823" s="197" t="s">
        <v>359</v>
      </c>
      <c r="I5823" s="200"/>
    </row>
    <row r="5824" spans="1:12">
      <c r="A5824" s="186" t="str">
        <f>B5824&amp;"_"&amp;COUNTIF($B$2:B5824,B5824)</f>
        <v>5449_2</v>
      </c>
      <c r="B5824" s="195">
        <v>5449</v>
      </c>
      <c r="C5824" s="195">
        <v>7</v>
      </c>
      <c r="F5824" s="189">
        <v>0</v>
      </c>
      <c r="G5824" s="197" t="s">
        <v>358</v>
      </c>
      <c r="H5824" s="195">
        <v>1</v>
      </c>
      <c r="I5824" s="200"/>
      <c r="J5824" s="191">
        <v>41983</v>
      </c>
      <c r="K5824" s="195" t="s">
        <v>33</v>
      </c>
      <c r="L5824" s="195" t="s">
        <v>74</v>
      </c>
    </row>
    <row r="5825" spans="1:12">
      <c r="A5825" s="186" t="str">
        <f>B5825&amp;"_"&amp;COUNTIF($B$2:B5825,B5825)</f>
        <v>5450_1</v>
      </c>
      <c r="B5825" s="195">
        <v>5450</v>
      </c>
      <c r="C5825" s="195">
        <v>1</v>
      </c>
      <c r="D5825" s="195" t="s">
        <v>2467</v>
      </c>
      <c r="E5825" s="195" t="s">
        <v>62</v>
      </c>
      <c r="F5825" s="189">
        <v>164</v>
      </c>
      <c r="G5825" s="197" t="s">
        <v>1909</v>
      </c>
      <c r="H5825" s="195">
        <v>1</v>
      </c>
      <c r="J5825" s="191">
        <v>41984</v>
      </c>
      <c r="K5825" s="195" t="s">
        <v>27</v>
      </c>
    </row>
    <row r="5826" spans="1:12">
      <c r="A5826" s="186" t="str">
        <f>B5826&amp;"_"&amp;COUNTIF($B$2:B5826,B5826)</f>
        <v>5451_1</v>
      </c>
      <c r="B5826" s="195">
        <v>5451</v>
      </c>
      <c r="E5826" s="187" t="s">
        <v>19</v>
      </c>
      <c r="F5826" s="189">
        <v>6</v>
      </c>
      <c r="G5826" s="190" t="s">
        <v>941</v>
      </c>
    </row>
    <row r="5827" spans="1:12">
      <c r="A5827" s="186" t="str">
        <f>B5827&amp;"_"&amp;COUNTIF($B$2:B5827,B5827)</f>
        <v>5451_2</v>
      </c>
      <c r="B5827" s="195">
        <v>5451</v>
      </c>
      <c r="C5827" s="195">
        <v>1</v>
      </c>
      <c r="D5827" s="195">
        <v>540048276</v>
      </c>
      <c r="E5827" s="187" t="s">
        <v>22</v>
      </c>
      <c r="F5827" s="189">
        <v>6</v>
      </c>
      <c r="G5827" s="190" t="s">
        <v>942</v>
      </c>
      <c r="H5827" s="195">
        <v>3</v>
      </c>
      <c r="J5827" s="191">
        <v>41918</v>
      </c>
      <c r="K5827" s="195" t="s">
        <v>27</v>
      </c>
    </row>
    <row r="5828" spans="1:12">
      <c r="A5828" s="186" t="str">
        <f>B5828&amp;"_"&amp;COUNTIF($B$2:B5828,B5828)</f>
        <v>5452_1</v>
      </c>
      <c r="B5828" s="195">
        <v>5452</v>
      </c>
      <c r="F5828" s="189">
        <v>6</v>
      </c>
      <c r="G5828" s="197" t="s">
        <v>359</v>
      </c>
      <c r="I5828" s="200"/>
    </row>
    <row r="5829" spans="1:12">
      <c r="A5829" s="186" t="str">
        <f>B5829&amp;"_"&amp;COUNTIF($B$2:B5829,B5829)</f>
        <v>5452_2</v>
      </c>
      <c r="B5829" s="195">
        <v>5452</v>
      </c>
      <c r="C5829" s="195">
        <v>7</v>
      </c>
      <c r="F5829" s="189">
        <v>2</v>
      </c>
      <c r="G5829" s="197" t="s">
        <v>358</v>
      </c>
      <c r="H5829" s="195">
        <v>1</v>
      </c>
      <c r="I5829" s="200"/>
      <c r="J5829" s="191">
        <v>41985</v>
      </c>
      <c r="K5829" s="195" t="s">
        <v>33</v>
      </c>
      <c r="L5829" s="195" t="s">
        <v>74</v>
      </c>
    </row>
    <row r="5830" spans="1:12">
      <c r="A5830" s="186" t="str">
        <f>B5830&amp;"_"&amp;COUNTIF($B$2:B5830,B5830)</f>
        <v>5453_1</v>
      </c>
      <c r="B5830" s="195">
        <v>5453</v>
      </c>
      <c r="F5830" s="189">
        <v>2</v>
      </c>
      <c r="G5830" s="197" t="s">
        <v>2473</v>
      </c>
    </row>
    <row r="5831" spans="1:12">
      <c r="A5831" s="186" t="str">
        <f>B5831&amp;"_"&amp;COUNTIF($B$2:B5831,B5831)</f>
        <v>5453_2</v>
      </c>
      <c r="B5831" s="195">
        <v>5453</v>
      </c>
      <c r="F5831" s="189">
        <v>1</v>
      </c>
      <c r="G5831" s="197" t="s">
        <v>2474</v>
      </c>
    </row>
    <row r="5832" spans="1:12">
      <c r="A5832" s="186" t="str">
        <f>B5832&amp;"_"&amp;COUNTIF($B$2:B5832,B5832)</f>
        <v>5453_3</v>
      </c>
      <c r="B5832" s="195">
        <v>5453</v>
      </c>
      <c r="C5832" s="195">
        <v>61</v>
      </c>
      <c r="D5832" s="195" t="s">
        <v>2475</v>
      </c>
      <c r="F5832" s="189">
        <v>2</v>
      </c>
      <c r="G5832" s="197" t="s">
        <v>2476</v>
      </c>
      <c r="H5832" s="195">
        <v>5</v>
      </c>
      <c r="J5832" s="191">
        <v>41985</v>
      </c>
      <c r="K5832" s="195" t="s">
        <v>33</v>
      </c>
      <c r="L5832" s="195" t="s">
        <v>74</v>
      </c>
    </row>
    <row r="5833" spans="1:12">
      <c r="A5833" s="186" t="str">
        <f>B5833&amp;"_"&amp;COUNTIF($B$2:B5833,B5833)</f>
        <v>5454_1</v>
      </c>
      <c r="B5833" s="195">
        <v>5454</v>
      </c>
      <c r="C5833" s="195">
        <v>21</v>
      </c>
      <c r="D5833" s="195">
        <v>201408615</v>
      </c>
      <c r="F5833" s="189">
        <v>2</v>
      </c>
      <c r="G5833" s="197" t="s">
        <v>2477</v>
      </c>
      <c r="H5833" s="195">
        <v>1</v>
      </c>
      <c r="J5833" s="191">
        <v>41985</v>
      </c>
      <c r="K5833" s="195" t="s">
        <v>33</v>
      </c>
      <c r="L5833" s="195" t="s">
        <v>74</v>
      </c>
    </row>
    <row r="5834" spans="1:12">
      <c r="A5834" s="186" t="str">
        <f>B5834&amp;"_"&amp;COUNTIF($B$2:B5834,B5834)</f>
        <v>5455_1</v>
      </c>
      <c r="B5834" s="195">
        <v>5455</v>
      </c>
      <c r="C5834" s="195">
        <v>78</v>
      </c>
      <c r="F5834" s="189">
        <v>2</v>
      </c>
      <c r="G5834" s="186" t="s">
        <v>2478</v>
      </c>
      <c r="H5834" s="195">
        <v>6</v>
      </c>
      <c r="J5834" s="191">
        <v>41988</v>
      </c>
      <c r="K5834" s="195" t="s">
        <v>27</v>
      </c>
    </row>
    <row r="5835" spans="1:12">
      <c r="A5835" s="186" t="str">
        <f>B5835&amp;"_"&amp;COUNTIF($B$2:B5835,B5835)</f>
        <v>5456_1</v>
      </c>
      <c r="B5835" s="195">
        <v>5456</v>
      </c>
      <c r="G5835" s="186" t="s">
        <v>2479</v>
      </c>
    </row>
    <row r="5836" spans="1:12">
      <c r="A5836" s="186" t="str">
        <f>B5836&amp;"_"&amp;COUNTIF($B$2:B5836,B5836)</f>
        <v>5456_2</v>
      </c>
      <c r="B5836" s="195">
        <v>5456</v>
      </c>
      <c r="C5836" s="195">
        <v>79</v>
      </c>
      <c r="F5836" s="189">
        <v>1</v>
      </c>
      <c r="G5836" s="197" t="s">
        <v>2480</v>
      </c>
      <c r="H5836" s="195">
        <v>1</v>
      </c>
      <c r="J5836" s="191">
        <v>41989</v>
      </c>
      <c r="K5836" s="195" t="s">
        <v>73</v>
      </c>
      <c r="L5836" s="195" t="s">
        <v>2187</v>
      </c>
    </row>
    <row r="5837" spans="1:12">
      <c r="A5837" s="186" t="str">
        <f>B5837&amp;"_"&amp;COUNTIF($B$2:B5837,B5837)</f>
        <v>5457_1</v>
      </c>
      <c r="B5837" s="195">
        <v>5457</v>
      </c>
      <c r="C5837" s="195">
        <v>61</v>
      </c>
      <c r="D5837" s="195" t="s">
        <v>2475</v>
      </c>
      <c r="E5837" s="195" t="s">
        <v>2481</v>
      </c>
      <c r="F5837" s="189">
        <v>2</v>
      </c>
      <c r="G5837" s="197" t="s">
        <v>2482</v>
      </c>
      <c r="H5837" s="195">
        <v>2</v>
      </c>
      <c r="J5837" s="191">
        <v>41991</v>
      </c>
      <c r="K5837" s="195" t="s">
        <v>33</v>
      </c>
      <c r="L5837" s="195" t="s">
        <v>74</v>
      </c>
    </row>
    <row r="5838" spans="1:12">
      <c r="A5838" s="186" t="str">
        <f>B5838&amp;"_"&amp;COUNTIF($B$2:B5838,B5838)</f>
        <v>5458_1</v>
      </c>
      <c r="B5838" s="195">
        <v>5458</v>
      </c>
      <c r="F5838" s="189">
        <v>5</v>
      </c>
      <c r="G5838" s="197" t="s">
        <v>359</v>
      </c>
      <c r="I5838" s="200"/>
    </row>
    <row r="5839" spans="1:12">
      <c r="A5839" s="186" t="str">
        <f>B5839&amp;"_"&amp;COUNTIF($B$2:B5839,B5839)</f>
        <v>5458_2</v>
      </c>
      <c r="B5839" s="195">
        <v>5458</v>
      </c>
      <c r="C5839" s="195">
        <v>7</v>
      </c>
      <c r="F5839" s="189">
        <v>1</v>
      </c>
      <c r="G5839" s="197" t="s">
        <v>358</v>
      </c>
      <c r="H5839" s="195">
        <v>1</v>
      </c>
      <c r="I5839" s="200"/>
      <c r="J5839" s="191">
        <v>41991</v>
      </c>
      <c r="K5839" s="195" t="s">
        <v>33</v>
      </c>
      <c r="L5839" s="195" t="s">
        <v>74</v>
      </c>
    </row>
    <row r="5840" spans="1:12">
      <c r="A5840" s="186" t="str">
        <f>B5840&amp;"_"&amp;COUNTIF($B$2:B5840,B5840)</f>
        <v>5459_1</v>
      </c>
      <c r="B5840" s="195">
        <v>5459</v>
      </c>
      <c r="E5840" s="195">
        <v>112145</v>
      </c>
      <c r="F5840" s="189">
        <v>10</v>
      </c>
      <c r="G5840" s="197" t="s">
        <v>2386</v>
      </c>
    </row>
    <row r="5841" spans="1:12">
      <c r="A5841" s="186" t="str">
        <f>B5841&amp;"_"&amp;COUNTIF($B$2:B5841,B5841)</f>
        <v>5459_2</v>
      </c>
      <c r="B5841" s="195">
        <v>5459</v>
      </c>
      <c r="C5841" s="195">
        <v>4</v>
      </c>
      <c r="D5841" s="195">
        <v>4500255033</v>
      </c>
      <c r="E5841" s="195">
        <v>112146</v>
      </c>
      <c r="F5841" s="189">
        <v>10</v>
      </c>
      <c r="G5841" s="197" t="s">
        <v>2387</v>
      </c>
      <c r="H5841" s="195">
        <v>5</v>
      </c>
      <c r="I5841" s="195">
        <v>17500</v>
      </c>
      <c r="J5841" s="191">
        <v>41991</v>
      </c>
      <c r="K5841" s="195" t="s">
        <v>1607</v>
      </c>
      <c r="L5841" s="195" t="s">
        <v>74</v>
      </c>
    </row>
    <row r="5842" spans="1:12">
      <c r="A5842" s="186" t="str">
        <f>B5842&amp;"_"&amp;COUNTIF($B$2:B5842,B5842)</f>
        <v>5460_1</v>
      </c>
      <c r="B5842" s="195">
        <v>5460</v>
      </c>
      <c r="C5842" s="195">
        <v>59</v>
      </c>
      <c r="D5842" s="195">
        <v>3005322033</v>
      </c>
      <c r="E5842" s="195">
        <v>41227890</v>
      </c>
      <c r="F5842" s="189">
        <v>24</v>
      </c>
      <c r="G5842" s="197" t="s">
        <v>1873</v>
      </c>
      <c r="H5842" s="195">
        <v>4</v>
      </c>
      <c r="I5842" s="195">
        <v>7350</v>
      </c>
      <c r="J5842" s="191">
        <v>41992</v>
      </c>
      <c r="K5842" s="195" t="s">
        <v>2085</v>
      </c>
      <c r="L5842" s="195" t="s">
        <v>74</v>
      </c>
    </row>
    <row r="5843" spans="1:12">
      <c r="A5843" s="186" t="str">
        <f>B5843&amp;"_"&amp;COUNTIF($B$2:B5843,B5843)</f>
        <v>5461_1</v>
      </c>
      <c r="B5843" s="195">
        <v>5461</v>
      </c>
      <c r="F5843" s="189">
        <v>6</v>
      </c>
      <c r="G5843" s="197" t="s">
        <v>359</v>
      </c>
      <c r="I5843" s="200"/>
    </row>
    <row r="5844" spans="1:12">
      <c r="A5844" s="186" t="str">
        <f>B5844&amp;"_"&amp;COUNTIF($B$2:B5844,B5844)</f>
        <v>5461_2</v>
      </c>
      <c r="B5844" s="195">
        <v>5461</v>
      </c>
      <c r="C5844" s="195">
        <v>7</v>
      </c>
      <c r="F5844" s="189">
        <v>2</v>
      </c>
      <c r="G5844" s="197" t="s">
        <v>358</v>
      </c>
      <c r="H5844" s="195">
        <v>1</v>
      </c>
      <c r="I5844" s="200"/>
      <c r="J5844" s="191">
        <v>41995</v>
      </c>
      <c r="K5844" s="195" t="s">
        <v>33</v>
      </c>
      <c r="L5844" s="195" t="s">
        <v>74</v>
      </c>
    </row>
    <row r="5845" spans="1:12">
      <c r="A5845" s="186" t="str">
        <f>B5845&amp;"_"&amp;COUNTIF($B$2:B5845,B5845)</f>
        <v>5462_1</v>
      </c>
      <c r="B5845" s="195">
        <v>5462</v>
      </c>
      <c r="E5845" s="195">
        <v>112145</v>
      </c>
      <c r="F5845" s="189">
        <v>10</v>
      </c>
      <c r="G5845" s="197" t="s">
        <v>2386</v>
      </c>
    </row>
    <row r="5846" spans="1:12">
      <c r="A5846" s="186" t="str">
        <f>B5846&amp;"_"&amp;COUNTIF($B$2:B5846,B5846)</f>
        <v>5462_2</v>
      </c>
      <c r="B5846" s="195">
        <v>5462</v>
      </c>
      <c r="C5846" s="195">
        <v>4</v>
      </c>
      <c r="D5846" s="195">
        <v>4500255033</v>
      </c>
      <c r="E5846" s="195">
        <v>112146</v>
      </c>
      <c r="F5846" s="189">
        <v>10</v>
      </c>
      <c r="G5846" s="197" t="s">
        <v>2387</v>
      </c>
      <c r="H5846" s="195">
        <v>5</v>
      </c>
      <c r="I5846" s="195">
        <v>17500</v>
      </c>
      <c r="J5846" s="191">
        <v>41995</v>
      </c>
      <c r="K5846" s="195" t="s">
        <v>1607</v>
      </c>
      <c r="L5846" s="195" t="s">
        <v>74</v>
      </c>
    </row>
    <row r="5847" spans="1:12">
      <c r="A5847" s="186" t="str">
        <f>B5847&amp;"_"&amp;COUNTIF($B$2:B5847,B5847)</f>
        <v>5463_1</v>
      </c>
      <c r="B5847" s="195">
        <v>5463</v>
      </c>
      <c r="C5847" s="195">
        <v>1</v>
      </c>
      <c r="D5847" s="195" t="s">
        <v>2269</v>
      </c>
      <c r="F5847" s="189">
        <v>2</v>
      </c>
      <c r="G5847" s="197" t="s">
        <v>59</v>
      </c>
      <c r="H5847" s="195">
        <v>2</v>
      </c>
      <c r="J5847" s="191">
        <v>41995</v>
      </c>
      <c r="K5847" s="195" t="s">
        <v>27</v>
      </c>
    </row>
    <row r="5848" spans="1:12">
      <c r="A5848" s="186" t="str">
        <f>B5848&amp;"_"&amp;COUNTIF($B$2:B5848,B5848)</f>
        <v>5464_1</v>
      </c>
      <c r="B5848" s="195">
        <v>5464</v>
      </c>
      <c r="E5848" s="187" t="s">
        <v>1312</v>
      </c>
      <c r="F5848" s="189">
        <v>8</v>
      </c>
      <c r="G5848" s="190" t="s">
        <v>941</v>
      </c>
    </row>
    <row r="5849" spans="1:12">
      <c r="A5849" s="186" t="str">
        <f>B5849&amp;"_"&amp;COUNTIF($B$2:B5849,B5849)</f>
        <v>5464_2</v>
      </c>
      <c r="B5849" s="195">
        <v>5464</v>
      </c>
      <c r="C5849" s="195">
        <v>49</v>
      </c>
      <c r="D5849" s="195" t="s">
        <v>2025</v>
      </c>
      <c r="E5849" s="187" t="s">
        <v>1314</v>
      </c>
      <c r="F5849" s="189">
        <v>8</v>
      </c>
      <c r="G5849" s="190" t="s">
        <v>942</v>
      </c>
      <c r="H5849" s="195">
        <v>4</v>
      </c>
      <c r="J5849" s="191">
        <v>41995</v>
      </c>
      <c r="K5849" s="195" t="s">
        <v>27</v>
      </c>
    </row>
    <row r="5850" spans="1:12">
      <c r="A5850" s="186" t="str">
        <f>B5850&amp;"_"&amp;COUNTIF($B$2:B5850,B5850)</f>
        <v>5465_1</v>
      </c>
      <c r="B5850" s="195">
        <v>5465</v>
      </c>
      <c r="F5850" s="189">
        <v>10</v>
      </c>
      <c r="G5850" s="197" t="s">
        <v>359</v>
      </c>
      <c r="I5850" s="200"/>
    </row>
    <row r="5851" spans="1:12">
      <c r="A5851" s="186" t="str">
        <f>B5851&amp;"_"&amp;COUNTIF($B$2:B5851,B5851)</f>
        <v>5465_2</v>
      </c>
      <c r="B5851" s="195">
        <v>5465</v>
      </c>
      <c r="C5851" s="195">
        <v>7</v>
      </c>
      <c r="F5851" s="189">
        <v>0</v>
      </c>
      <c r="G5851" s="197" t="s">
        <v>358</v>
      </c>
      <c r="H5851" s="195">
        <v>1</v>
      </c>
      <c r="I5851" s="200"/>
      <c r="J5851" s="191">
        <v>41996</v>
      </c>
      <c r="K5851" s="195" t="s">
        <v>33</v>
      </c>
      <c r="L5851" s="195" t="s">
        <v>74</v>
      </c>
    </row>
    <row r="5852" spans="1:12">
      <c r="A5852" s="186" t="str">
        <f>B5852&amp;"_"&amp;COUNTIF($B$2:B5852,B5852)</f>
        <v>5466_1</v>
      </c>
      <c r="B5852" s="195">
        <v>5466</v>
      </c>
      <c r="C5852" s="195">
        <v>1</v>
      </c>
      <c r="D5852" s="195" t="s">
        <v>2467</v>
      </c>
      <c r="E5852" s="195" t="s">
        <v>62</v>
      </c>
      <c r="F5852" s="189">
        <v>328</v>
      </c>
      <c r="G5852" s="197" t="s">
        <v>1909</v>
      </c>
      <c r="H5852" s="195">
        <v>2</v>
      </c>
      <c r="J5852" s="191">
        <v>42003</v>
      </c>
      <c r="K5852" s="195" t="s">
        <v>27</v>
      </c>
    </row>
    <row r="5853" spans="1:12">
      <c r="A5853" s="186" t="str">
        <f>B5853&amp;"_"&amp;COUNTIF($B$2:B5853,B5853)</f>
        <v>5467_1</v>
      </c>
      <c r="B5853" s="195">
        <v>5467</v>
      </c>
      <c r="C5853" s="195">
        <v>1</v>
      </c>
      <c r="D5853" s="195" t="s">
        <v>2483</v>
      </c>
      <c r="E5853" s="195" t="s">
        <v>64</v>
      </c>
      <c r="F5853" s="189">
        <v>192</v>
      </c>
      <c r="G5853" s="197" t="s">
        <v>2484</v>
      </c>
      <c r="H5853" s="195">
        <v>4</v>
      </c>
      <c r="J5853" s="191">
        <v>42003</v>
      </c>
      <c r="K5853" s="195" t="s">
        <v>27</v>
      </c>
    </row>
    <row r="5854" spans="1:12">
      <c r="A5854" s="186" t="str">
        <f>B5854&amp;"_"&amp;COUNTIF($B$2:B5854,B5854)</f>
        <v>5468_1</v>
      </c>
      <c r="B5854" s="195">
        <v>5468</v>
      </c>
      <c r="C5854" s="195">
        <v>1</v>
      </c>
      <c r="D5854" s="195" t="s">
        <v>2485</v>
      </c>
      <c r="E5854" s="195" t="s">
        <v>1746</v>
      </c>
      <c r="F5854" s="189">
        <v>24</v>
      </c>
      <c r="G5854" s="197" t="s">
        <v>1747</v>
      </c>
      <c r="H5854" s="195">
        <v>1</v>
      </c>
      <c r="J5854" s="191">
        <v>42003</v>
      </c>
      <c r="K5854" s="195" t="s">
        <v>27</v>
      </c>
    </row>
    <row r="5855" spans="1:12">
      <c r="A5855" s="186" t="str">
        <f>B5855&amp;"_"&amp;COUNTIF($B$2:B5855,B5855)</f>
        <v>5469_1</v>
      </c>
      <c r="B5855" s="195">
        <v>5469</v>
      </c>
      <c r="C5855" s="195">
        <v>3</v>
      </c>
      <c r="D5855" s="195" t="s">
        <v>2459</v>
      </c>
      <c r="E5855" s="195" t="s">
        <v>71</v>
      </c>
      <c r="F5855" s="189">
        <v>300</v>
      </c>
      <c r="G5855" s="197" t="s">
        <v>72</v>
      </c>
      <c r="H5855" s="195">
        <v>1</v>
      </c>
      <c r="I5855" s="195">
        <v>2400</v>
      </c>
      <c r="J5855" s="191">
        <v>42003</v>
      </c>
      <c r="K5855" s="195" t="s">
        <v>33</v>
      </c>
      <c r="L5855" s="195" t="s">
        <v>74</v>
      </c>
    </row>
    <row r="5856" spans="1:12">
      <c r="A5856" s="186" t="str">
        <f>B5856&amp;"_"&amp;COUNTIF($B$2:B5856,B5856)</f>
        <v>5470_1</v>
      </c>
      <c r="B5856" s="195">
        <v>5470</v>
      </c>
      <c r="C5856" s="195">
        <v>1</v>
      </c>
      <c r="D5856" s="195" t="s">
        <v>2269</v>
      </c>
      <c r="F5856" s="189">
        <v>2</v>
      </c>
      <c r="G5856" s="197" t="s">
        <v>59</v>
      </c>
      <c r="H5856" s="195">
        <v>2</v>
      </c>
      <c r="J5856" s="191">
        <v>42005</v>
      </c>
      <c r="K5856" s="195" t="s">
        <v>27</v>
      </c>
    </row>
    <row r="5857" spans="1:12">
      <c r="A5857" s="186" t="str">
        <f>B5857&amp;"_"&amp;COUNTIF($B$2:B5857,B5857)</f>
        <v>5471_1</v>
      </c>
      <c r="B5857" s="195">
        <v>5471</v>
      </c>
      <c r="F5857" s="189">
        <v>4</v>
      </c>
      <c r="G5857" s="197" t="s">
        <v>359</v>
      </c>
      <c r="I5857" s="200"/>
    </row>
    <row r="5858" spans="1:12">
      <c r="A5858" s="186" t="str">
        <f>B5858&amp;"_"&amp;COUNTIF($B$2:B5858,B5858)</f>
        <v>5471_2</v>
      </c>
      <c r="B5858" s="195">
        <v>5471</v>
      </c>
      <c r="C5858" s="195">
        <v>7</v>
      </c>
      <c r="F5858" s="189">
        <v>0</v>
      </c>
      <c r="G5858" s="197" t="s">
        <v>358</v>
      </c>
      <c r="H5858" s="195">
        <v>1</v>
      </c>
      <c r="I5858" s="200"/>
      <c r="J5858" s="191">
        <v>42004</v>
      </c>
      <c r="K5858" s="195" t="s">
        <v>33</v>
      </c>
      <c r="L5858" s="195" t="s">
        <v>74</v>
      </c>
    </row>
    <row r="5859" spans="1:12">
      <c r="A5859" s="186" t="str">
        <f>B5859&amp;"_"&amp;COUNTIF($B$2:B5859,B5859)</f>
        <v>5472_1</v>
      </c>
      <c r="B5859" s="195">
        <v>5472</v>
      </c>
      <c r="F5859" s="189">
        <v>30</v>
      </c>
      <c r="G5859" s="197" t="s">
        <v>866</v>
      </c>
    </row>
    <row r="5860" spans="1:12">
      <c r="A5860" s="186" t="str">
        <f>B5860&amp;"_"&amp;COUNTIF($B$2:B5860,B5860)</f>
        <v>5472_2</v>
      </c>
      <c r="B5860" s="195">
        <v>5472</v>
      </c>
      <c r="C5860" s="195">
        <v>26</v>
      </c>
      <c r="D5860" s="195" t="s">
        <v>863</v>
      </c>
      <c r="F5860" s="189">
        <v>32</v>
      </c>
      <c r="G5860" s="197" t="s">
        <v>867</v>
      </c>
      <c r="J5860" s="191">
        <v>42004</v>
      </c>
      <c r="K5860" s="195" t="s">
        <v>27</v>
      </c>
    </row>
    <row r="5861" spans="1:12">
      <c r="A5861" s="186" t="str">
        <f>B5861&amp;"_"&amp;COUNTIF($B$2:B5861,B5861)</f>
        <v>5473_1</v>
      </c>
      <c r="B5861" s="195">
        <v>5473</v>
      </c>
      <c r="F5861" s="189">
        <v>40</v>
      </c>
      <c r="G5861" s="197" t="s">
        <v>2486</v>
      </c>
    </row>
    <row r="5862" spans="1:12">
      <c r="A5862" s="186" t="str">
        <f>B5862&amp;"_"&amp;COUNTIF($B$2:B5862,B5862)</f>
        <v>5473_2</v>
      </c>
      <c r="B5862" s="195">
        <v>5473</v>
      </c>
      <c r="F5862" s="189">
        <v>100</v>
      </c>
      <c r="G5862" s="197" t="s">
        <v>2263</v>
      </c>
    </row>
    <row r="5863" spans="1:12">
      <c r="A5863" s="186" t="str">
        <f>B5863&amp;"_"&amp;COUNTIF($B$2:B5863,B5863)</f>
        <v>5473_3</v>
      </c>
      <c r="B5863" s="195">
        <v>5473</v>
      </c>
      <c r="F5863" s="189">
        <v>4</v>
      </c>
      <c r="G5863" s="197" t="s">
        <v>2487</v>
      </c>
    </row>
    <row r="5864" spans="1:12">
      <c r="A5864" s="186" t="str">
        <f>B5864&amp;"_"&amp;COUNTIF($B$2:B5864,B5864)</f>
        <v>5473_4</v>
      </c>
      <c r="B5864" s="195">
        <v>5473</v>
      </c>
      <c r="C5864" s="195">
        <v>62</v>
      </c>
      <c r="D5864" s="195" t="s">
        <v>2488</v>
      </c>
      <c r="F5864" s="189">
        <v>2</v>
      </c>
      <c r="G5864" s="197" t="s">
        <v>2489</v>
      </c>
      <c r="H5864" s="195">
        <v>3</v>
      </c>
      <c r="J5864" s="191">
        <v>42009</v>
      </c>
      <c r="K5864" s="195" t="s">
        <v>27</v>
      </c>
    </row>
    <row r="5865" spans="1:12">
      <c r="A5865" s="186" t="str">
        <f>B5865&amp;"_"&amp;COUNTIF($B$2:B5865,B5865)</f>
        <v>5474_1</v>
      </c>
      <c r="B5865" s="195">
        <v>5474</v>
      </c>
      <c r="F5865" s="189">
        <v>1</v>
      </c>
      <c r="G5865" s="197" t="s">
        <v>824</v>
      </c>
    </row>
    <row r="5866" spans="1:12">
      <c r="A5866" s="186" t="str">
        <f>B5866&amp;"_"&amp;COUNTIF($B$2:B5866,B5866)</f>
        <v>5474_2</v>
      </c>
      <c r="B5866" s="195">
        <v>5474</v>
      </c>
      <c r="F5866" s="189">
        <v>1</v>
      </c>
      <c r="G5866" s="197" t="s">
        <v>825</v>
      </c>
    </row>
    <row r="5867" spans="1:12">
      <c r="A5867" s="186" t="str">
        <f>B5867&amp;"_"&amp;COUNTIF($B$2:B5867,B5867)</f>
        <v>5474_3</v>
      </c>
      <c r="B5867" s="195">
        <v>5474</v>
      </c>
      <c r="F5867" s="189">
        <v>1</v>
      </c>
      <c r="G5867" s="197" t="s">
        <v>826</v>
      </c>
    </row>
    <row r="5868" spans="1:12">
      <c r="A5868" s="186" t="str">
        <f>B5868&amp;"_"&amp;COUNTIF($B$2:B5868,B5868)</f>
        <v>5474_4</v>
      </c>
      <c r="B5868" s="195">
        <v>5474</v>
      </c>
      <c r="F5868" s="189">
        <v>4</v>
      </c>
      <c r="G5868" s="197" t="s">
        <v>827</v>
      </c>
    </row>
    <row r="5869" spans="1:12">
      <c r="A5869" s="186" t="str">
        <f>B5869&amp;"_"&amp;COUNTIF($B$2:B5869,B5869)</f>
        <v>5474_5</v>
      </c>
      <c r="B5869" s="195">
        <v>5474</v>
      </c>
      <c r="C5869" s="195">
        <v>18</v>
      </c>
      <c r="D5869" s="195" t="s">
        <v>2490</v>
      </c>
      <c r="F5869" s="189">
        <v>1</v>
      </c>
      <c r="G5869" s="197" t="s">
        <v>828</v>
      </c>
      <c r="J5869" s="191">
        <v>42009</v>
      </c>
      <c r="K5869" s="195" t="s">
        <v>27</v>
      </c>
    </row>
    <row r="5870" spans="1:12">
      <c r="A5870" s="186" t="str">
        <f>B5870&amp;"_"&amp;COUNTIF($B$2:B5870,B5870)</f>
        <v>5475_1</v>
      </c>
      <c r="B5870" s="195">
        <v>5475</v>
      </c>
      <c r="F5870" s="189">
        <v>20</v>
      </c>
      <c r="G5870" s="197" t="s">
        <v>854</v>
      </c>
    </row>
    <row r="5871" spans="1:12">
      <c r="A5871" s="186" t="str">
        <f>B5871&amp;"_"&amp;COUNTIF($B$2:B5871,B5871)</f>
        <v>5475_2</v>
      </c>
      <c r="B5871" s="195">
        <v>5475</v>
      </c>
      <c r="F5871" s="189">
        <v>26</v>
      </c>
      <c r="G5871" s="197" t="s">
        <v>855</v>
      </c>
    </row>
    <row r="5872" spans="1:12">
      <c r="A5872" s="186" t="str">
        <f>B5872&amp;"_"&amp;COUNTIF($B$2:B5872,B5872)</f>
        <v>5475_3</v>
      </c>
      <c r="B5872" s="195">
        <v>5475</v>
      </c>
      <c r="F5872" s="189">
        <v>7</v>
      </c>
      <c r="G5872" s="197" t="s">
        <v>995</v>
      </c>
    </row>
    <row r="5873" spans="1:12">
      <c r="A5873" s="186" t="str">
        <f>B5873&amp;"_"&amp;COUNTIF($B$2:B5873,B5873)</f>
        <v>5475_4</v>
      </c>
      <c r="B5873" s="195">
        <v>5475</v>
      </c>
      <c r="F5873" s="189">
        <v>200</v>
      </c>
      <c r="G5873" s="197" t="s">
        <v>856</v>
      </c>
    </row>
    <row r="5874" spans="1:12">
      <c r="A5874" s="186" t="str">
        <f>B5874&amp;"_"&amp;COUNTIF($B$2:B5874,B5874)</f>
        <v>5475_5</v>
      </c>
      <c r="B5874" s="195">
        <v>5475</v>
      </c>
      <c r="F5874" s="189">
        <v>216</v>
      </c>
      <c r="G5874" s="197" t="s">
        <v>829</v>
      </c>
    </row>
    <row r="5875" spans="1:12">
      <c r="A5875" s="186" t="str">
        <f>B5875&amp;"_"&amp;COUNTIF($B$2:B5875,B5875)</f>
        <v>5475_6</v>
      </c>
      <c r="B5875" s="195">
        <v>5475</v>
      </c>
      <c r="F5875" s="189">
        <v>22</v>
      </c>
      <c r="G5875" s="197" t="s">
        <v>830</v>
      </c>
    </row>
    <row r="5876" spans="1:12">
      <c r="A5876" s="186" t="str">
        <f>B5876&amp;"_"&amp;COUNTIF($B$2:B5876,B5876)</f>
        <v>5475_7</v>
      </c>
      <c r="B5876" s="195">
        <v>5475</v>
      </c>
      <c r="F5876" s="189">
        <v>60</v>
      </c>
      <c r="G5876" s="197" t="s">
        <v>831</v>
      </c>
    </row>
    <row r="5877" spans="1:12">
      <c r="A5877" s="186" t="str">
        <f>B5877&amp;"_"&amp;COUNTIF($B$2:B5877,B5877)</f>
        <v>5475_8</v>
      </c>
      <c r="B5877" s="195">
        <v>5475</v>
      </c>
      <c r="F5877" s="189">
        <v>145</v>
      </c>
      <c r="G5877" s="197" t="s">
        <v>832</v>
      </c>
    </row>
    <row r="5878" spans="1:12">
      <c r="A5878" s="186" t="str">
        <f>B5878&amp;"_"&amp;COUNTIF($B$2:B5878,B5878)</f>
        <v>5475_9</v>
      </c>
      <c r="B5878" s="195">
        <v>5475</v>
      </c>
      <c r="F5878" s="189">
        <v>50</v>
      </c>
      <c r="G5878" s="197" t="s">
        <v>833</v>
      </c>
    </row>
    <row r="5879" spans="1:12">
      <c r="A5879" s="186" t="str">
        <f>B5879&amp;"_"&amp;COUNTIF($B$2:B5879,B5879)</f>
        <v>5475_10</v>
      </c>
      <c r="B5879" s="195">
        <v>5475</v>
      </c>
      <c r="F5879" s="189">
        <v>10</v>
      </c>
      <c r="G5879" s="197" t="s">
        <v>834</v>
      </c>
    </row>
    <row r="5880" spans="1:12">
      <c r="A5880" s="186" t="str">
        <f>B5880&amp;"_"&amp;COUNTIF($B$2:B5880,B5880)</f>
        <v>5475_11</v>
      </c>
      <c r="B5880" s="195">
        <v>5475</v>
      </c>
      <c r="F5880" s="189">
        <v>80</v>
      </c>
      <c r="G5880" s="197" t="s">
        <v>835</v>
      </c>
    </row>
    <row r="5881" spans="1:12">
      <c r="A5881" s="186" t="str">
        <f>B5881&amp;"_"&amp;COUNTIF($B$2:B5881,B5881)</f>
        <v>5475_12</v>
      </c>
      <c r="B5881" s="195">
        <v>5475</v>
      </c>
      <c r="C5881" s="195">
        <v>18</v>
      </c>
      <c r="D5881" s="195" t="s">
        <v>2490</v>
      </c>
      <c r="F5881" s="189">
        <v>10</v>
      </c>
      <c r="G5881" s="197" t="s">
        <v>837</v>
      </c>
      <c r="J5881" s="191">
        <v>42009</v>
      </c>
      <c r="K5881" s="195" t="s">
        <v>27</v>
      </c>
    </row>
    <row r="5882" spans="1:12">
      <c r="A5882" s="186" t="str">
        <f>B5882&amp;"_"&amp;COUNTIF($B$2:B5882,B5882)</f>
        <v>5476_1</v>
      </c>
      <c r="B5882" s="195">
        <v>5476</v>
      </c>
      <c r="C5882" s="195">
        <v>1</v>
      </c>
      <c r="D5882" s="195" t="s">
        <v>2483</v>
      </c>
      <c r="E5882" s="195" t="s">
        <v>62</v>
      </c>
      <c r="F5882" s="189">
        <v>164</v>
      </c>
      <c r="G5882" s="197" t="s">
        <v>1909</v>
      </c>
      <c r="H5882" s="195">
        <v>1</v>
      </c>
      <c r="J5882" s="191">
        <v>42010</v>
      </c>
      <c r="K5882" s="195" t="s">
        <v>27</v>
      </c>
    </row>
    <row r="5883" spans="1:12">
      <c r="A5883" s="186" t="str">
        <f>B5883&amp;"_"&amp;COUNTIF($B$2:B5883,B5883)</f>
        <v>5477_1</v>
      </c>
      <c r="B5883" s="195">
        <v>5477</v>
      </c>
      <c r="C5883" s="195">
        <v>1</v>
      </c>
      <c r="D5883" s="195" t="s">
        <v>2288</v>
      </c>
      <c r="F5883" s="189">
        <v>64</v>
      </c>
      <c r="G5883" s="197" t="s">
        <v>57</v>
      </c>
      <c r="H5883" s="195">
        <v>1</v>
      </c>
      <c r="J5883" s="191">
        <v>42010</v>
      </c>
      <c r="K5883" s="195" t="s">
        <v>27</v>
      </c>
    </row>
    <row r="5884" spans="1:12">
      <c r="A5884" s="186" t="str">
        <f>B5884&amp;"_"&amp;COUNTIF($B$2:B5884,B5884)</f>
        <v>5478_1</v>
      </c>
      <c r="B5884" s="195">
        <v>5478</v>
      </c>
      <c r="C5884" s="195">
        <v>1</v>
      </c>
      <c r="D5884" s="195" t="s">
        <v>2293</v>
      </c>
      <c r="F5884" s="189">
        <v>34</v>
      </c>
      <c r="G5884" s="197" t="s">
        <v>662</v>
      </c>
      <c r="H5884" s="195">
        <v>1</v>
      </c>
      <c r="J5884" s="191">
        <v>42010</v>
      </c>
      <c r="K5884" s="195" t="s">
        <v>27</v>
      </c>
    </row>
    <row r="5885" spans="1:12">
      <c r="A5885" s="186" t="str">
        <f>B5885&amp;"_"&amp;COUNTIF($B$2:B5885,B5885)</f>
        <v>5479_1</v>
      </c>
      <c r="B5885" s="195">
        <v>5479</v>
      </c>
      <c r="C5885" s="195">
        <v>55</v>
      </c>
      <c r="D5885" s="195" t="s">
        <v>2491</v>
      </c>
      <c r="F5885" s="189">
        <v>216</v>
      </c>
      <c r="G5885" s="197" t="s">
        <v>1971</v>
      </c>
      <c r="H5885" s="195">
        <v>3</v>
      </c>
      <c r="I5885" s="195">
        <v>12000</v>
      </c>
      <c r="J5885" s="191">
        <v>42010</v>
      </c>
      <c r="K5885" s="195" t="s">
        <v>33</v>
      </c>
      <c r="L5885" s="195" t="s">
        <v>74</v>
      </c>
    </row>
    <row r="5886" spans="1:12">
      <c r="A5886" s="186" t="str">
        <f>B5886&amp;"_"&amp;COUNTIF($B$2:B5886,B5886)</f>
        <v>5480_1</v>
      </c>
      <c r="B5886" s="195">
        <v>5480</v>
      </c>
      <c r="F5886" s="189">
        <v>6</v>
      </c>
      <c r="G5886" s="197" t="s">
        <v>359</v>
      </c>
      <c r="I5886" s="200"/>
    </row>
    <row r="5887" spans="1:12">
      <c r="A5887" s="186" t="str">
        <f>B5887&amp;"_"&amp;COUNTIF($B$2:B5887,B5887)</f>
        <v>5480_2</v>
      </c>
      <c r="B5887" s="195">
        <v>5480</v>
      </c>
      <c r="C5887" s="195">
        <v>7</v>
      </c>
      <c r="F5887" s="189">
        <v>3</v>
      </c>
      <c r="G5887" s="197" t="s">
        <v>358</v>
      </c>
      <c r="H5887" s="195">
        <v>1</v>
      </c>
      <c r="I5887" s="200"/>
      <c r="J5887" s="191" t="s">
        <v>2492</v>
      </c>
      <c r="K5887" s="195" t="s">
        <v>33</v>
      </c>
      <c r="L5887" s="195" t="s">
        <v>74</v>
      </c>
    </row>
    <row r="5888" spans="1:12">
      <c r="A5888" s="186" t="str">
        <f>B5888&amp;"_"&amp;COUNTIF($B$2:B5888,B5888)</f>
        <v>5481_1</v>
      </c>
      <c r="B5888" s="195">
        <v>5481</v>
      </c>
      <c r="F5888" s="189">
        <v>3</v>
      </c>
      <c r="G5888" s="197" t="s">
        <v>2493</v>
      </c>
    </row>
    <row r="5889" spans="1:12">
      <c r="A5889" s="186" t="str">
        <f>B5889&amp;"_"&amp;COUNTIF($B$2:B5889,B5889)</f>
        <v>5481_2</v>
      </c>
      <c r="B5889" s="195">
        <v>5481</v>
      </c>
      <c r="C5889" s="195">
        <v>80</v>
      </c>
      <c r="D5889" s="195" t="s">
        <v>2494</v>
      </c>
      <c r="F5889" s="189">
        <v>6</v>
      </c>
      <c r="G5889" s="197" t="s">
        <v>2495</v>
      </c>
      <c r="H5889" s="195">
        <v>9</v>
      </c>
      <c r="J5889" s="191">
        <v>42016</v>
      </c>
      <c r="K5889" s="195" t="s">
        <v>27</v>
      </c>
    </row>
    <row r="5890" spans="1:12">
      <c r="A5890" s="186" t="str">
        <f>B5890&amp;"_"&amp;COUNTIF($B$2:B5890,B5890)</f>
        <v>5482_1</v>
      </c>
      <c r="B5890" s="195">
        <v>5482</v>
      </c>
      <c r="F5890" s="189">
        <v>4</v>
      </c>
      <c r="G5890" s="197" t="s">
        <v>2496</v>
      </c>
    </row>
    <row r="5891" spans="1:12">
      <c r="A5891" s="186" t="str">
        <f>B5891&amp;"_"&amp;COUNTIF($B$2:B5891,B5891)</f>
        <v>5482_2</v>
      </c>
      <c r="B5891" s="195">
        <v>5482</v>
      </c>
      <c r="C5891" s="195">
        <v>80</v>
      </c>
      <c r="D5891" s="195" t="s">
        <v>2494</v>
      </c>
      <c r="F5891" s="189">
        <v>2</v>
      </c>
      <c r="G5891" s="197" t="s">
        <v>2497</v>
      </c>
      <c r="H5891" s="195">
        <v>6</v>
      </c>
      <c r="J5891" s="191">
        <v>42016</v>
      </c>
      <c r="K5891" s="195" t="s">
        <v>27</v>
      </c>
    </row>
    <row r="5892" spans="1:12">
      <c r="A5892" s="186" t="str">
        <f>B5892&amp;"_"&amp;COUNTIF($B$2:B5892,B5892)</f>
        <v>5483_1</v>
      </c>
      <c r="B5892" s="195">
        <v>5483</v>
      </c>
      <c r="C5892" s="195">
        <v>80</v>
      </c>
      <c r="D5892" s="195" t="s">
        <v>2494</v>
      </c>
      <c r="F5892" s="189">
        <v>1</v>
      </c>
      <c r="G5892" s="197" t="s">
        <v>2498</v>
      </c>
      <c r="H5892" s="195">
        <v>1</v>
      </c>
      <c r="J5892" s="191">
        <v>42016</v>
      </c>
      <c r="K5892" s="195" t="s">
        <v>27</v>
      </c>
    </row>
    <row r="5893" spans="1:12">
      <c r="A5893" s="186" t="str">
        <f>B5893&amp;"_"&amp;COUNTIF($B$2:B5893,B5893)</f>
        <v>5484_1</v>
      </c>
      <c r="B5893" s="195">
        <v>5484</v>
      </c>
      <c r="C5893" s="195">
        <v>73</v>
      </c>
      <c r="D5893" s="195" t="s">
        <v>2499</v>
      </c>
      <c r="F5893" s="189">
        <v>1</v>
      </c>
      <c r="G5893" s="197" t="s">
        <v>2465</v>
      </c>
      <c r="H5893" s="195">
        <v>1</v>
      </c>
      <c r="J5893" s="191">
        <v>42016</v>
      </c>
      <c r="K5893" s="195" t="s">
        <v>27</v>
      </c>
    </row>
    <row r="5894" spans="1:12">
      <c r="A5894" s="186" t="str">
        <f>B5894&amp;"_"&amp;COUNTIF($B$2:B5894,B5894)</f>
        <v>5485_1</v>
      </c>
      <c r="B5894" s="195">
        <v>5485</v>
      </c>
      <c r="C5894" s="195">
        <v>2</v>
      </c>
      <c r="D5894" s="195">
        <v>340135646</v>
      </c>
      <c r="F5894" s="189">
        <v>1</v>
      </c>
      <c r="G5894" s="197" t="s">
        <v>2500</v>
      </c>
      <c r="H5894" s="195">
        <v>1</v>
      </c>
      <c r="J5894" s="191">
        <v>42016</v>
      </c>
      <c r="K5894" s="195" t="s">
        <v>27</v>
      </c>
    </row>
    <row r="5895" spans="1:12">
      <c r="A5895" s="186" t="str">
        <f>B5895&amp;"_"&amp;COUNTIF($B$2:B5895,B5895)</f>
        <v>5486_1</v>
      </c>
      <c r="B5895" s="195">
        <v>5486</v>
      </c>
      <c r="C5895" s="195">
        <v>3</v>
      </c>
      <c r="D5895" s="195" t="s">
        <v>2459</v>
      </c>
      <c r="E5895" s="195" t="s">
        <v>71</v>
      </c>
      <c r="F5895" s="189">
        <v>300</v>
      </c>
      <c r="G5895" s="197" t="s">
        <v>72</v>
      </c>
      <c r="H5895" s="195">
        <v>1</v>
      </c>
      <c r="I5895" s="195">
        <v>2400</v>
      </c>
      <c r="J5895" s="191">
        <v>42017</v>
      </c>
      <c r="K5895" s="195" t="s">
        <v>33</v>
      </c>
      <c r="L5895" s="195" t="s">
        <v>74</v>
      </c>
    </row>
    <row r="5896" spans="1:12">
      <c r="A5896" s="186" t="str">
        <f>B5896&amp;"_"&amp;COUNTIF($B$2:B5896,B5896)</f>
        <v>5487_1</v>
      </c>
      <c r="B5896" s="195">
        <v>5487</v>
      </c>
      <c r="E5896" s="187" t="s">
        <v>1312</v>
      </c>
      <c r="F5896" s="189">
        <v>8</v>
      </c>
      <c r="G5896" s="190" t="s">
        <v>941</v>
      </c>
    </row>
    <row r="5897" spans="1:12">
      <c r="A5897" s="186" t="str">
        <f>B5897&amp;"_"&amp;COUNTIF($B$2:B5897,B5897)</f>
        <v>5487_2</v>
      </c>
      <c r="B5897" s="195">
        <v>5487</v>
      </c>
      <c r="C5897" s="195">
        <v>49</v>
      </c>
      <c r="D5897" s="195" t="s">
        <v>2025</v>
      </c>
      <c r="E5897" s="187" t="s">
        <v>1314</v>
      </c>
      <c r="F5897" s="189">
        <v>8</v>
      </c>
      <c r="G5897" s="190" t="s">
        <v>942</v>
      </c>
      <c r="H5897" s="195">
        <v>4</v>
      </c>
      <c r="J5897" s="191">
        <v>42017</v>
      </c>
      <c r="K5897" s="195" t="s">
        <v>27</v>
      </c>
    </row>
    <row r="5898" spans="1:12">
      <c r="A5898" s="186" t="str">
        <f>B5898&amp;"_"&amp;COUNTIF($B$2:B5898,B5898)</f>
        <v>5488_1</v>
      </c>
      <c r="B5898" s="195">
        <v>5488</v>
      </c>
      <c r="C5898" s="195">
        <v>2</v>
      </c>
      <c r="D5898" s="195">
        <v>340134235</v>
      </c>
      <c r="F5898" s="189">
        <v>3</v>
      </c>
      <c r="G5898" s="197" t="s">
        <v>1883</v>
      </c>
      <c r="H5898" s="195">
        <v>4</v>
      </c>
      <c r="J5898" s="191">
        <v>42018</v>
      </c>
      <c r="K5898" s="195" t="s">
        <v>27</v>
      </c>
    </row>
    <row r="5899" spans="1:12">
      <c r="A5899" s="186" t="str">
        <f>B5899&amp;"_"&amp;COUNTIF($B$2:B5899,B5899)</f>
        <v>5489_1</v>
      </c>
      <c r="B5899" s="195">
        <v>5489</v>
      </c>
      <c r="C5899" s="195">
        <v>59</v>
      </c>
      <c r="D5899" s="195">
        <v>3005386381</v>
      </c>
      <c r="E5899" s="195">
        <v>41222128</v>
      </c>
      <c r="F5899" s="189">
        <v>5</v>
      </c>
      <c r="G5899" s="197" t="s">
        <v>2282</v>
      </c>
      <c r="H5899" s="195">
        <v>5</v>
      </c>
      <c r="I5899" s="195">
        <v>21650</v>
      </c>
      <c r="J5899" s="191">
        <v>42018</v>
      </c>
      <c r="K5899" s="195" t="s">
        <v>27</v>
      </c>
    </row>
    <row r="5900" spans="1:12">
      <c r="A5900" s="186" t="str">
        <f>B5900&amp;"_"&amp;COUNTIF($B$2:B5900,B5900)</f>
        <v>5490_1</v>
      </c>
      <c r="B5900" s="195">
        <v>5490</v>
      </c>
      <c r="F5900" s="189">
        <v>4</v>
      </c>
      <c r="G5900" s="197" t="s">
        <v>359</v>
      </c>
      <c r="I5900" s="200"/>
    </row>
    <row r="5901" spans="1:12">
      <c r="A5901" s="186" t="str">
        <f>B5901&amp;"_"&amp;COUNTIF($B$2:B5901,B5901)</f>
        <v>5490_2</v>
      </c>
      <c r="B5901" s="195">
        <v>5490</v>
      </c>
      <c r="C5901" s="195">
        <v>7</v>
      </c>
      <c r="F5901" s="189">
        <v>4</v>
      </c>
      <c r="G5901" s="197" t="s">
        <v>358</v>
      </c>
      <c r="H5901" s="195">
        <v>1</v>
      </c>
      <c r="I5901" s="200"/>
      <c r="J5901" s="191">
        <v>42019</v>
      </c>
      <c r="K5901" s="195" t="s">
        <v>33</v>
      </c>
      <c r="L5901" s="195" t="s">
        <v>74</v>
      </c>
    </row>
    <row r="5902" spans="1:12">
      <c r="A5902" s="186" t="str">
        <f>B5902&amp;"_"&amp;COUNTIF($B$2:B5902,B5902)</f>
        <v>5491_1</v>
      </c>
      <c r="B5902" s="195">
        <v>5491</v>
      </c>
      <c r="C5902" s="195">
        <v>1</v>
      </c>
      <c r="D5902" s="195" t="s">
        <v>2269</v>
      </c>
      <c r="F5902" s="189">
        <v>2</v>
      </c>
      <c r="G5902" s="197" t="s">
        <v>59</v>
      </c>
      <c r="H5902" s="195">
        <v>2</v>
      </c>
      <c r="J5902" s="191">
        <v>42019</v>
      </c>
      <c r="K5902" s="195" t="s">
        <v>27</v>
      </c>
    </row>
    <row r="5903" spans="1:12">
      <c r="A5903" s="186" t="str">
        <f>B5903&amp;"_"&amp;COUNTIF($B$2:B5903,B5903)</f>
        <v>5492_1</v>
      </c>
      <c r="B5903" s="195">
        <v>5492</v>
      </c>
      <c r="E5903" s="187" t="s">
        <v>1312</v>
      </c>
      <c r="F5903" s="189">
        <v>8</v>
      </c>
      <c r="G5903" s="190" t="s">
        <v>941</v>
      </c>
    </row>
    <row r="5904" spans="1:12">
      <c r="A5904" s="186" t="str">
        <f>B5904&amp;"_"&amp;COUNTIF($B$2:B5904,B5904)</f>
        <v>5492_2</v>
      </c>
      <c r="B5904" s="195">
        <v>5492</v>
      </c>
      <c r="C5904" s="195">
        <v>49</v>
      </c>
      <c r="D5904" s="195" t="s">
        <v>2025</v>
      </c>
      <c r="E5904" s="187" t="s">
        <v>1314</v>
      </c>
      <c r="F5904" s="189">
        <v>8</v>
      </c>
      <c r="G5904" s="190" t="s">
        <v>942</v>
      </c>
      <c r="H5904" s="195">
        <v>4</v>
      </c>
      <c r="J5904" s="191">
        <v>42020</v>
      </c>
      <c r="K5904" s="195" t="s">
        <v>27</v>
      </c>
    </row>
    <row r="5905" spans="1:12">
      <c r="A5905" s="186" t="str">
        <f>B5905&amp;"_"&amp;COUNTIF($B$2:B5905,B5905)</f>
        <v>5493_1</v>
      </c>
      <c r="B5905" s="195">
        <v>5493</v>
      </c>
      <c r="C5905" s="195">
        <v>2</v>
      </c>
      <c r="D5905" s="195">
        <v>340132360</v>
      </c>
      <c r="F5905" s="189">
        <v>16</v>
      </c>
      <c r="G5905" s="197" t="s">
        <v>1861</v>
      </c>
      <c r="H5905" s="195">
        <v>5</v>
      </c>
      <c r="J5905" s="191">
        <v>42023</v>
      </c>
      <c r="K5905" s="195" t="s">
        <v>27</v>
      </c>
    </row>
    <row r="5906" spans="1:12">
      <c r="A5906" s="186" t="str">
        <f>B5906&amp;"_"&amp;COUNTIF($B$2:B5906,B5906)</f>
        <v>5494_1</v>
      </c>
      <c r="B5906" s="195">
        <v>5494</v>
      </c>
      <c r="C5906" s="195">
        <v>2</v>
      </c>
      <c r="D5906" s="195">
        <v>340137297</v>
      </c>
      <c r="F5906" s="189">
        <v>1</v>
      </c>
      <c r="G5906" s="197" t="s">
        <v>1483</v>
      </c>
      <c r="H5906" s="195">
        <v>1</v>
      </c>
      <c r="J5906" s="191">
        <v>42023</v>
      </c>
      <c r="K5906" s="195" t="s">
        <v>27</v>
      </c>
    </row>
    <row r="5907" spans="1:12">
      <c r="A5907" s="186" t="str">
        <f>B5907&amp;"_"&amp;COUNTIF($B$2:B5907,B5907)</f>
        <v>5495_1</v>
      </c>
      <c r="B5907" s="195">
        <v>5495</v>
      </c>
      <c r="E5907" s="195">
        <v>112145</v>
      </c>
      <c r="F5907" s="189">
        <v>20</v>
      </c>
      <c r="G5907" s="197" t="s">
        <v>2386</v>
      </c>
    </row>
    <row r="5908" spans="1:12">
      <c r="A5908" s="186" t="str">
        <f>B5908&amp;"_"&amp;COUNTIF($B$2:B5908,B5908)</f>
        <v>5495_2</v>
      </c>
      <c r="B5908" s="195">
        <v>5495</v>
      </c>
      <c r="C5908" s="195">
        <v>4</v>
      </c>
      <c r="D5908" s="195">
        <v>4500256493</v>
      </c>
      <c r="E5908" s="195">
        <v>112146</v>
      </c>
      <c r="F5908" s="189">
        <v>20</v>
      </c>
      <c r="G5908" s="197" t="s">
        <v>2387</v>
      </c>
      <c r="H5908" s="195">
        <v>10</v>
      </c>
      <c r="I5908" s="195">
        <v>35000</v>
      </c>
      <c r="J5908" s="191">
        <v>42023</v>
      </c>
      <c r="K5908" s="195" t="s">
        <v>2501</v>
      </c>
      <c r="L5908" s="195" t="s">
        <v>74</v>
      </c>
    </row>
    <row r="5909" spans="1:12">
      <c r="A5909" s="186" t="str">
        <f>B5909&amp;"_"&amp;COUNTIF($B$2:B5909,B5909)</f>
        <v>5496_1</v>
      </c>
      <c r="B5909" s="195">
        <v>5496</v>
      </c>
      <c r="E5909" s="187" t="s">
        <v>1312</v>
      </c>
      <c r="F5909" s="189">
        <v>6</v>
      </c>
      <c r="G5909" s="190" t="s">
        <v>941</v>
      </c>
    </row>
    <row r="5910" spans="1:12">
      <c r="A5910" s="186" t="str">
        <f>B5910&amp;"_"&amp;COUNTIF($B$2:B5910,B5910)</f>
        <v>5496_2</v>
      </c>
      <c r="B5910" s="195">
        <v>5496</v>
      </c>
      <c r="C5910" s="195">
        <v>49</v>
      </c>
      <c r="D5910" s="195" t="s">
        <v>2025</v>
      </c>
      <c r="E5910" s="187" t="s">
        <v>1314</v>
      </c>
      <c r="F5910" s="189">
        <v>6</v>
      </c>
      <c r="G5910" s="190" t="s">
        <v>942</v>
      </c>
      <c r="H5910" s="195">
        <v>3</v>
      </c>
      <c r="J5910" s="191">
        <v>42024</v>
      </c>
      <c r="K5910" s="195" t="s">
        <v>27</v>
      </c>
    </row>
    <row r="5911" spans="1:12">
      <c r="A5911" s="186" t="str">
        <f>B5911&amp;"_"&amp;COUNTIF($B$2:B5911,B5911)</f>
        <v>5497_1</v>
      </c>
      <c r="B5911" s="195">
        <v>5497</v>
      </c>
      <c r="F5911" s="189">
        <v>11</v>
      </c>
      <c r="G5911" s="197" t="s">
        <v>359</v>
      </c>
      <c r="I5911" s="200"/>
    </row>
    <row r="5912" spans="1:12">
      <c r="A5912" s="186" t="str">
        <f>B5912&amp;"_"&amp;COUNTIF($B$2:B5912,B5912)</f>
        <v>5497_2</v>
      </c>
      <c r="B5912" s="195">
        <v>5497</v>
      </c>
      <c r="C5912" s="195">
        <v>7</v>
      </c>
      <c r="F5912" s="189">
        <v>0</v>
      </c>
      <c r="G5912" s="197" t="s">
        <v>358</v>
      </c>
      <c r="H5912" s="195">
        <v>1</v>
      </c>
      <c r="I5912" s="200"/>
      <c r="J5912" s="191">
        <v>42024</v>
      </c>
      <c r="K5912" s="195" t="s">
        <v>33</v>
      </c>
      <c r="L5912" s="195" t="s">
        <v>74</v>
      </c>
    </row>
    <row r="5913" spans="1:12">
      <c r="A5913" s="186" t="str">
        <f>B5913&amp;"_"&amp;COUNTIF($B$2:B5913,B5913)</f>
        <v>5498_1</v>
      </c>
      <c r="B5913" s="195">
        <v>5498</v>
      </c>
      <c r="C5913" s="195">
        <v>59</v>
      </c>
      <c r="D5913" s="195">
        <v>3005402215</v>
      </c>
      <c r="E5913" s="195">
        <v>41227890</v>
      </c>
      <c r="F5913" s="189">
        <v>24</v>
      </c>
      <c r="G5913" s="197" t="s">
        <v>1873</v>
      </c>
      <c r="H5913" s="195">
        <v>4</v>
      </c>
      <c r="I5913" s="195">
        <v>7350</v>
      </c>
      <c r="J5913" s="191">
        <v>41995</v>
      </c>
      <c r="K5913" s="195" t="s">
        <v>27</v>
      </c>
    </row>
    <row r="5914" spans="1:12">
      <c r="A5914" s="186" t="str">
        <f>B5914&amp;"_"&amp;COUNTIF($B$2:B5914,B5914)</f>
        <v>5499_1</v>
      </c>
      <c r="B5914" s="195">
        <v>5499</v>
      </c>
      <c r="C5914" s="195">
        <v>26</v>
      </c>
      <c r="D5914" s="195">
        <v>19220</v>
      </c>
      <c r="F5914" s="189">
        <v>2</v>
      </c>
      <c r="G5914" s="197" t="s">
        <v>1722</v>
      </c>
      <c r="H5914" s="195">
        <v>2</v>
      </c>
      <c r="J5914" s="191">
        <v>41995</v>
      </c>
      <c r="K5914" s="195" t="s">
        <v>27</v>
      </c>
    </row>
    <row r="5915" spans="1:12">
      <c r="A5915" s="186" t="str">
        <f>B5915&amp;"_"&amp;COUNTIF($B$2:B5915,B5915)</f>
        <v>5500_1</v>
      </c>
      <c r="B5915" s="195">
        <v>5500</v>
      </c>
      <c r="C5915" s="195">
        <v>5</v>
      </c>
      <c r="D5915" s="195" t="s">
        <v>2502</v>
      </c>
      <c r="E5915" s="195">
        <v>500032657</v>
      </c>
      <c r="F5915" s="189">
        <v>6</v>
      </c>
      <c r="G5915" s="197" t="s">
        <v>1016</v>
      </c>
      <c r="H5915" s="195">
        <v>2</v>
      </c>
      <c r="I5915" s="200">
        <v>9000</v>
      </c>
      <c r="J5915" s="191" t="s">
        <v>2503</v>
      </c>
      <c r="K5915" s="195" t="s">
        <v>845</v>
      </c>
      <c r="L5915" s="195" t="s">
        <v>74</v>
      </c>
    </row>
    <row r="5916" spans="1:12">
      <c r="A5916" s="186" t="str">
        <f>B5916&amp;"_"&amp;COUNTIF($B$2:B5916,B5916)</f>
        <v>5501_1</v>
      </c>
      <c r="B5916" s="195">
        <v>5501</v>
      </c>
      <c r="C5916" s="195">
        <v>5</v>
      </c>
      <c r="D5916" s="195" t="s">
        <v>2504</v>
      </c>
      <c r="E5916" s="195">
        <v>500032755</v>
      </c>
      <c r="F5916" s="189">
        <v>6</v>
      </c>
      <c r="G5916" s="197" t="s">
        <v>310</v>
      </c>
      <c r="H5916" s="195">
        <v>2</v>
      </c>
      <c r="I5916" s="195">
        <v>4500</v>
      </c>
      <c r="J5916" s="191" t="s">
        <v>2503</v>
      </c>
      <c r="K5916" s="195" t="s">
        <v>845</v>
      </c>
      <c r="L5916" s="195" t="s">
        <v>74</v>
      </c>
    </row>
    <row r="5917" spans="1:12">
      <c r="A5917" s="186" t="str">
        <f>B5917&amp;"_"&amp;COUNTIF($B$2:B5917,B5917)</f>
        <v>5502_1</v>
      </c>
      <c r="B5917" s="195">
        <v>5502</v>
      </c>
      <c r="F5917" s="189">
        <v>4</v>
      </c>
      <c r="G5917" s="197" t="s">
        <v>2505</v>
      </c>
    </row>
    <row r="5918" spans="1:12">
      <c r="A5918" s="186" t="str">
        <f>B5918&amp;"_"&amp;COUNTIF($B$2:B5918,B5918)</f>
        <v>5502_2</v>
      </c>
      <c r="B5918" s="195">
        <v>5502</v>
      </c>
      <c r="C5918" s="195">
        <v>3</v>
      </c>
      <c r="D5918" s="195">
        <v>340133848</v>
      </c>
      <c r="F5918" s="189">
        <v>4</v>
      </c>
      <c r="G5918" s="197" t="s">
        <v>2506</v>
      </c>
      <c r="H5918" s="195">
        <v>4</v>
      </c>
      <c r="J5918" s="191">
        <v>41994</v>
      </c>
      <c r="K5918" s="195" t="s">
        <v>27</v>
      </c>
    </row>
    <row r="5919" spans="1:12">
      <c r="A5919" s="186" t="str">
        <f>B5919&amp;"_"&amp;COUNTIF($B$2:B5919,B5919)</f>
        <v>5503_1</v>
      </c>
      <c r="B5919" s="195">
        <v>5503</v>
      </c>
      <c r="F5919" s="189">
        <v>11</v>
      </c>
      <c r="G5919" s="197" t="s">
        <v>359</v>
      </c>
      <c r="I5919" s="200"/>
    </row>
    <row r="5920" spans="1:12">
      <c r="A5920" s="186" t="str">
        <f>B5920&amp;"_"&amp;COUNTIF($B$2:B5920,B5920)</f>
        <v>5503_2</v>
      </c>
      <c r="B5920" s="195">
        <v>5503</v>
      </c>
      <c r="C5920" s="195">
        <v>7</v>
      </c>
      <c r="F5920" s="189">
        <v>0</v>
      </c>
      <c r="G5920" s="197" t="s">
        <v>358</v>
      </c>
      <c r="H5920" s="195">
        <v>1</v>
      </c>
      <c r="I5920" s="200"/>
      <c r="J5920" s="191">
        <v>42025</v>
      </c>
      <c r="K5920" s="195" t="s">
        <v>33</v>
      </c>
      <c r="L5920" s="195" t="s">
        <v>74</v>
      </c>
    </row>
    <row r="5921" spans="1:11">
      <c r="A5921" s="186" t="str">
        <f>B5921&amp;"_"&amp;COUNTIF($B$2:B5921,B5921)</f>
        <v>5504_1</v>
      </c>
      <c r="B5921" s="195">
        <v>5504</v>
      </c>
      <c r="F5921" s="189">
        <v>308</v>
      </c>
      <c r="G5921" s="197" t="s">
        <v>2507</v>
      </c>
    </row>
    <row r="5922" spans="1:11">
      <c r="A5922" s="186" t="str">
        <f>B5922&amp;"_"&amp;COUNTIF($B$2:B5922,B5922)</f>
        <v>5504_2</v>
      </c>
      <c r="B5922" s="195">
        <v>5504</v>
      </c>
      <c r="F5922" s="189">
        <v>1350</v>
      </c>
      <c r="G5922" s="197" t="s">
        <v>2508</v>
      </c>
    </row>
    <row r="5923" spans="1:11">
      <c r="A5923" s="186" t="str">
        <f>B5923&amp;"_"&amp;COUNTIF($B$2:B5923,B5923)</f>
        <v>5504_3</v>
      </c>
      <c r="B5923" s="195">
        <v>5504</v>
      </c>
      <c r="F5923" s="189">
        <v>50</v>
      </c>
      <c r="G5923" s="197" t="s">
        <v>2509</v>
      </c>
    </row>
    <row r="5924" spans="1:11">
      <c r="A5924" s="186" t="str">
        <f>B5924&amp;"_"&amp;COUNTIF($B$2:B5924,B5924)</f>
        <v>5504_4</v>
      </c>
      <c r="B5924" s="195">
        <v>5504</v>
      </c>
      <c r="F5924" s="189">
        <v>125</v>
      </c>
      <c r="G5924" s="197" t="s">
        <v>2510</v>
      </c>
    </row>
    <row r="5925" spans="1:11">
      <c r="A5925" s="186" t="str">
        <f>B5925&amp;"_"&amp;COUNTIF($B$2:B5925,B5925)</f>
        <v>5504_5</v>
      </c>
      <c r="B5925" s="195">
        <v>5504</v>
      </c>
      <c r="F5925" s="189">
        <v>2</v>
      </c>
      <c r="G5925" s="197" t="s">
        <v>1936</v>
      </c>
    </row>
    <row r="5926" spans="1:11">
      <c r="A5926" s="186" t="str">
        <f>B5926&amp;"_"&amp;COUNTIF($B$2:B5926,B5926)</f>
        <v>5504_6</v>
      </c>
      <c r="B5926" s="195">
        <v>5504</v>
      </c>
      <c r="F5926" s="189">
        <v>10</v>
      </c>
      <c r="G5926" s="197" t="s">
        <v>2511</v>
      </c>
    </row>
    <row r="5927" spans="1:11">
      <c r="A5927" s="186" t="str">
        <f>B5927&amp;"_"&amp;COUNTIF($B$2:B5927,B5927)</f>
        <v>5504_7</v>
      </c>
      <c r="B5927" s="195">
        <v>5504</v>
      </c>
      <c r="F5927" s="189">
        <v>10</v>
      </c>
      <c r="G5927" s="197" t="s">
        <v>2512</v>
      </c>
    </row>
    <row r="5928" spans="1:11">
      <c r="A5928" s="186" t="str">
        <f>B5928&amp;"_"&amp;COUNTIF($B$2:B5928,B5928)</f>
        <v>5504_8</v>
      </c>
      <c r="B5928" s="195">
        <v>5504</v>
      </c>
      <c r="C5928" s="195">
        <v>62</v>
      </c>
      <c r="D5928" s="195" t="s">
        <v>2513</v>
      </c>
      <c r="F5928" s="189">
        <v>10</v>
      </c>
      <c r="G5928" s="197" t="s">
        <v>1939</v>
      </c>
      <c r="H5928" s="195">
        <v>9</v>
      </c>
      <c r="J5928" s="191">
        <v>42026</v>
      </c>
      <c r="K5928" s="195" t="s">
        <v>27</v>
      </c>
    </row>
    <row r="5929" spans="1:11">
      <c r="A5929" s="186" t="str">
        <f>B5929&amp;"_"&amp;COUNTIF($B$2:B5929,B5929)</f>
        <v>5505_1</v>
      </c>
      <c r="B5929" s="195">
        <v>5505</v>
      </c>
      <c r="F5929" s="189">
        <v>1</v>
      </c>
      <c r="G5929" s="197" t="s">
        <v>2514</v>
      </c>
    </row>
    <row r="5930" spans="1:11">
      <c r="A5930" s="186" t="str">
        <f>B5930&amp;"_"&amp;COUNTIF($B$2:B5930,B5930)</f>
        <v>5505_2</v>
      </c>
      <c r="B5930" s="195">
        <v>5505</v>
      </c>
      <c r="F5930" s="189">
        <v>1</v>
      </c>
      <c r="G5930" s="197" t="s">
        <v>2515</v>
      </c>
    </row>
    <row r="5931" spans="1:11">
      <c r="A5931" s="186" t="str">
        <f>B5931&amp;"_"&amp;COUNTIF($B$2:B5931,B5931)</f>
        <v>5505_3</v>
      </c>
      <c r="B5931" s="195">
        <v>5505</v>
      </c>
      <c r="F5931" s="189">
        <v>1</v>
      </c>
      <c r="G5931" s="197" t="s">
        <v>2516</v>
      </c>
    </row>
    <row r="5932" spans="1:11">
      <c r="A5932" s="186" t="str">
        <f>B5932&amp;"_"&amp;COUNTIF($B$2:B5932,B5932)</f>
        <v>5505_4</v>
      </c>
      <c r="B5932" s="195">
        <v>5505</v>
      </c>
      <c r="F5932" s="189">
        <v>1</v>
      </c>
      <c r="G5932" s="197" t="s">
        <v>2517</v>
      </c>
    </row>
    <row r="5933" spans="1:11">
      <c r="A5933" s="186" t="str">
        <f>B5933&amp;"_"&amp;COUNTIF($B$2:B5933,B5933)</f>
        <v>5505_5</v>
      </c>
      <c r="B5933" s="195">
        <v>5505</v>
      </c>
      <c r="F5933" s="189">
        <v>1</v>
      </c>
      <c r="G5933" s="197" t="s">
        <v>2518</v>
      </c>
    </row>
    <row r="5934" spans="1:11">
      <c r="A5934" s="186" t="str">
        <f>B5934&amp;"_"&amp;COUNTIF($B$2:B5934,B5934)</f>
        <v>5505_6</v>
      </c>
      <c r="B5934" s="195">
        <v>5505</v>
      </c>
      <c r="F5934" s="189">
        <v>2</v>
      </c>
      <c r="G5934" s="197" t="s">
        <v>2519</v>
      </c>
    </row>
    <row r="5935" spans="1:11">
      <c r="A5935" s="186" t="str">
        <f>B5935&amp;"_"&amp;COUNTIF($B$2:B5935,B5935)</f>
        <v>5505_7</v>
      </c>
      <c r="B5935" s="195">
        <v>5505</v>
      </c>
      <c r="F5935" s="189">
        <v>1</v>
      </c>
      <c r="G5935" s="197" t="s">
        <v>2520</v>
      </c>
    </row>
    <row r="5936" spans="1:11">
      <c r="A5936" s="186" t="str">
        <f>B5936&amp;"_"&amp;COUNTIF($B$2:B5936,B5936)</f>
        <v>5505_8</v>
      </c>
      <c r="B5936" s="195">
        <v>5505</v>
      </c>
      <c r="C5936" s="195">
        <v>80</v>
      </c>
      <c r="D5936" s="195" t="s">
        <v>2494</v>
      </c>
      <c r="F5936" s="189">
        <v>1</v>
      </c>
      <c r="G5936" s="197" t="s">
        <v>2521</v>
      </c>
      <c r="H5936" s="195">
        <v>9</v>
      </c>
      <c r="J5936" s="191">
        <v>42026</v>
      </c>
      <c r="K5936" s="195" t="s">
        <v>27</v>
      </c>
    </row>
    <row r="5937" spans="1:12">
      <c r="A5937" s="186" t="str">
        <f>B5937&amp;"_"&amp;COUNTIF($B$2:B5937,B5937)</f>
        <v>5506_1</v>
      </c>
      <c r="B5937" s="195">
        <v>5506</v>
      </c>
      <c r="C5937" s="195">
        <v>1</v>
      </c>
      <c r="D5937" s="195">
        <v>540065253</v>
      </c>
      <c r="E5937" s="195">
        <v>500015295</v>
      </c>
      <c r="F5937" s="189">
        <v>1</v>
      </c>
      <c r="G5937" s="197" t="s">
        <v>2522</v>
      </c>
      <c r="H5937" s="195">
        <v>1</v>
      </c>
      <c r="J5937" s="191">
        <v>42027</v>
      </c>
      <c r="K5937" s="195" t="s">
        <v>27</v>
      </c>
    </row>
    <row r="5938" spans="1:12">
      <c r="A5938" s="186" t="str">
        <f>B5938&amp;"_"&amp;COUNTIF($B$2:B5938,B5938)</f>
        <v>5507_1</v>
      </c>
      <c r="B5938" s="195">
        <v>5507</v>
      </c>
      <c r="C5938" s="195">
        <v>1</v>
      </c>
      <c r="D5938" s="195">
        <v>540059930</v>
      </c>
      <c r="F5938" s="189">
        <v>11</v>
      </c>
      <c r="G5938" s="197" t="s">
        <v>1643</v>
      </c>
      <c r="H5938" s="195">
        <v>1</v>
      </c>
      <c r="J5938" s="191">
        <v>42027</v>
      </c>
      <c r="K5938" s="195" t="s">
        <v>27</v>
      </c>
    </row>
    <row r="5939" spans="1:12">
      <c r="A5939" s="186" t="str">
        <f>B5939&amp;"_"&amp;COUNTIF($B$2:B5939,B5939)</f>
        <v>5508_1</v>
      </c>
      <c r="B5939" s="195">
        <v>5508</v>
      </c>
      <c r="C5939" s="195">
        <v>1</v>
      </c>
      <c r="D5939" s="195" t="s">
        <v>2483</v>
      </c>
      <c r="E5939" s="195" t="s">
        <v>62</v>
      </c>
      <c r="F5939" s="189">
        <v>164</v>
      </c>
      <c r="G5939" s="197" t="s">
        <v>2011</v>
      </c>
      <c r="H5939" s="195">
        <v>1</v>
      </c>
      <c r="J5939" s="191">
        <v>42027</v>
      </c>
      <c r="K5939" s="195" t="s">
        <v>27</v>
      </c>
    </row>
    <row r="5940" spans="1:12">
      <c r="A5940" s="186" t="str">
        <f>B5940&amp;"_"&amp;COUNTIF($B$2:B5940,B5940)</f>
        <v>5509_1</v>
      </c>
      <c r="B5940" s="195">
        <v>5509</v>
      </c>
      <c r="C5940" s="195">
        <v>1</v>
      </c>
      <c r="D5940" s="195" t="s">
        <v>2293</v>
      </c>
      <c r="F5940" s="189">
        <v>46</v>
      </c>
      <c r="G5940" s="197" t="s">
        <v>662</v>
      </c>
      <c r="H5940" s="195">
        <v>1</v>
      </c>
      <c r="J5940" s="191">
        <v>42027</v>
      </c>
      <c r="K5940" s="195" t="s">
        <v>27</v>
      </c>
    </row>
    <row r="5941" spans="1:12">
      <c r="A5941" s="186" t="str">
        <f>B5941&amp;"_"&amp;COUNTIF($B$2:B5941,B5941)</f>
        <v>5510_1</v>
      </c>
      <c r="B5941" s="195">
        <v>5510</v>
      </c>
      <c r="E5941" s="187" t="s">
        <v>1312</v>
      </c>
      <c r="F5941" s="189">
        <v>8</v>
      </c>
      <c r="G5941" s="190" t="s">
        <v>941</v>
      </c>
    </row>
    <row r="5942" spans="1:12">
      <c r="A5942" s="186" t="str">
        <f>B5942&amp;"_"&amp;COUNTIF($B$2:B5942,B5942)</f>
        <v>5510_2</v>
      </c>
      <c r="B5942" s="195">
        <v>5510</v>
      </c>
      <c r="C5942" s="195">
        <v>49</v>
      </c>
      <c r="D5942" s="195" t="s">
        <v>2025</v>
      </c>
      <c r="E5942" s="187" t="s">
        <v>1314</v>
      </c>
      <c r="F5942" s="189">
        <v>8</v>
      </c>
      <c r="G5942" s="190" t="s">
        <v>942</v>
      </c>
      <c r="H5942" s="195">
        <v>4</v>
      </c>
      <c r="J5942" s="191">
        <v>42027</v>
      </c>
      <c r="K5942" s="195" t="s">
        <v>27</v>
      </c>
    </row>
    <row r="5943" spans="1:12">
      <c r="A5943" s="186" t="str">
        <f>B5943&amp;"_"&amp;COUNTIF($B$2:B5943,B5943)</f>
        <v>5511_1</v>
      </c>
      <c r="B5943" s="195">
        <v>5511</v>
      </c>
      <c r="F5943" s="189">
        <v>6</v>
      </c>
      <c r="G5943" s="197" t="s">
        <v>359</v>
      </c>
      <c r="I5943" s="200"/>
    </row>
    <row r="5944" spans="1:12">
      <c r="A5944" s="186" t="str">
        <f>B5944&amp;"_"&amp;COUNTIF($B$2:B5944,B5944)</f>
        <v>5511_2</v>
      </c>
      <c r="B5944" s="195">
        <v>5511</v>
      </c>
      <c r="C5944" s="195">
        <v>7</v>
      </c>
      <c r="F5944" s="189">
        <v>0</v>
      </c>
      <c r="G5944" s="197" t="s">
        <v>358</v>
      </c>
      <c r="H5944" s="195">
        <v>1</v>
      </c>
      <c r="I5944" s="200"/>
      <c r="J5944" s="191">
        <v>42027</v>
      </c>
      <c r="K5944" s="195" t="s">
        <v>33</v>
      </c>
      <c r="L5944" s="195" t="s">
        <v>74</v>
      </c>
    </row>
    <row r="5945" spans="1:12">
      <c r="A5945" s="186" t="str">
        <f>B5945&amp;"_"&amp;COUNTIF($B$2:B5945,B5945)</f>
        <v>5512_1</v>
      </c>
      <c r="B5945" s="195">
        <v>5512</v>
      </c>
      <c r="F5945" s="189">
        <v>4</v>
      </c>
      <c r="G5945" s="197" t="s">
        <v>359</v>
      </c>
      <c r="I5945" s="200"/>
    </row>
    <row r="5946" spans="1:12">
      <c r="A5946" s="186" t="str">
        <f>B5946&amp;"_"&amp;COUNTIF($B$2:B5946,B5946)</f>
        <v>5512_2</v>
      </c>
      <c r="B5946" s="195">
        <v>5512</v>
      </c>
      <c r="C5946" s="195">
        <v>7</v>
      </c>
      <c r="F5946" s="189">
        <v>1</v>
      </c>
      <c r="G5946" s="197" t="s">
        <v>358</v>
      </c>
      <c r="H5946" s="195">
        <v>1</v>
      </c>
      <c r="I5946" s="200"/>
      <c r="J5946" s="191">
        <v>42030</v>
      </c>
      <c r="K5946" s="195" t="s">
        <v>33</v>
      </c>
      <c r="L5946" s="195" t="s">
        <v>74</v>
      </c>
    </row>
    <row r="5947" spans="1:12">
      <c r="A5947" s="186" t="str">
        <f>B5947&amp;"_"&amp;COUNTIF($B$2:B5947,B5947)</f>
        <v>5513_1</v>
      </c>
      <c r="B5947" s="195">
        <v>5513</v>
      </c>
      <c r="F5947" s="189">
        <v>308</v>
      </c>
      <c r="G5947" s="197" t="s">
        <v>2507</v>
      </c>
    </row>
    <row r="5948" spans="1:12">
      <c r="A5948" s="186" t="str">
        <f>B5948&amp;"_"&amp;COUNTIF($B$2:B5948,B5948)</f>
        <v>5513_2</v>
      </c>
      <c r="B5948" s="195">
        <v>5513</v>
      </c>
      <c r="F5948" s="189">
        <v>500</v>
      </c>
      <c r="G5948" s="197" t="s">
        <v>2508</v>
      </c>
    </row>
    <row r="5949" spans="1:12">
      <c r="A5949" s="186" t="str">
        <f>B5949&amp;"_"&amp;COUNTIF($B$2:B5949,B5949)</f>
        <v>5513_3</v>
      </c>
      <c r="B5949" s="195">
        <v>5513</v>
      </c>
      <c r="F5949" s="189">
        <v>60</v>
      </c>
      <c r="G5949" s="197" t="s">
        <v>2509</v>
      </c>
    </row>
    <row r="5950" spans="1:12">
      <c r="A5950" s="186" t="str">
        <f>B5950&amp;"_"&amp;COUNTIF($B$2:B5950,B5950)</f>
        <v>5513_4</v>
      </c>
      <c r="B5950" s="195">
        <v>5513</v>
      </c>
      <c r="F5950" s="189">
        <v>10</v>
      </c>
      <c r="G5950" s="197" t="s">
        <v>2523</v>
      </c>
    </row>
    <row r="5951" spans="1:12">
      <c r="A5951" s="186" t="str">
        <f>B5951&amp;"_"&amp;COUNTIF($B$2:B5951,B5951)</f>
        <v>5513_5</v>
      </c>
      <c r="B5951" s="195">
        <v>5513</v>
      </c>
      <c r="F5951" s="189">
        <v>125</v>
      </c>
      <c r="G5951" s="197" t="s">
        <v>2510</v>
      </c>
    </row>
    <row r="5952" spans="1:12">
      <c r="A5952" s="186" t="str">
        <f>B5952&amp;"_"&amp;COUNTIF($B$2:B5952,B5952)</f>
        <v>5513_6</v>
      </c>
      <c r="B5952" s="195">
        <v>5513</v>
      </c>
      <c r="F5952" s="189">
        <v>2</v>
      </c>
      <c r="G5952" s="197" t="s">
        <v>1936</v>
      </c>
    </row>
    <row r="5953" spans="1:11">
      <c r="A5953" s="186" t="str">
        <f>B5953&amp;"_"&amp;COUNTIF($B$2:B5953,B5953)</f>
        <v>5513_7</v>
      </c>
      <c r="B5953" s="195">
        <v>5513</v>
      </c>
      <c r="F5953" s="189">
        <v>10</v>
      </c>
      <c r="G5953" s="197" t="s">
        <v>2511</v>
      </c>
    </row>
    <row r="5954" spans="1:11">
      <c r="A5954" s="186" t="str">
        <f>B5954&amp;"_"&amp;COUNTIF($B$2:B5954,B5954)</f>
        <v>5513_8</v>
      </c>
      <c r="B5954" s="195">
        <v>5513</v>
      </c>
      <c r="F5954" s="189">
        <v>20</v>
      </c>
      <c r="G5954" s="197" t="s">
        <v>2524</v>
      </c>
    </row>
    <row r="5955" spans="1:11">
      <c r="A5955" s="186" t="str">
        <f>B5955&amp;"_"&amp;COUNTIF($B$2:B5955,B5955)</f>
        <v>5513_9</v>
      </c>
      <c r="B5955" s="195">
        <v>5513</v>
      </c>
      <c r="F5955" s="189">
        <v>10</v>
      </c>
      <c r="G5955" s="197" t="s">
        <v>2512</v>
      </c>
    </row>
    <row r="5956" spans="1:11">
      <c r="A5956" s="186" t="str">
        <f>B5956&amp;"_"&amp;COUNTIF($B$2:B5956,B5956)</f>
        <v>5513_10</v>
      </c>
      <c r="B5956" s="195">
        <v>5513</v>
      </c>
      <c r="C5956" s="195">
        <v>62</v>
      </c>
      <c r="D5956" s="195" t="s">
        <v>2513</v>
      </c>
      <c r="F5956" s="189">
        <v>10</v>
      </c>
      <c r="G5956" s="197" t="s">
        <v>1939</v>
      </c>
      <c r="H5956" s="195">
        <v>9</v>
      </c>
      <c r="J5956" s="191">
        <v>42026</v>
      </c>
      <c r="K5956" s="195" t="s">
        <v>27</v>
      </c>
    </row>
    <row r="5957" spans="1:11">
      <c r="A5957" s="186" t="str">
        <f>B5957&amp;"_"&amp;COUNTIF($B$2:B5957,B5957)</f>
        <v>5514_1</v>
      </c>
      <c r="B5957" s="195">
        <v>5514</v>
      </c>
      <c r="E5957" s="195" t="s">
        <v>2525</v>
      </c>
      <c r="F5957" s="189">
        <v>2</v>
      </c>
      <c r="G5957" s="197" t="s">
        <v>1892</v>
      </c>
    </row>
    <row r="5958" spans="1:11">
      <c r="A5958" s="186" t="str">
        <f>B5958&amp;"_"&amp;COUNTIF($B$2:B5958,B5958)</f>
        <v>5514_2</v>
      </c>
      <c r="B5958" s="195">
        <v>5514</v>
      </c>
      <c r="E5958" s="195" t="s">
        <v>2526</v>
      </c>
      <c r="F5958" s="189">
        <v>1</v>
      </c>
      <c r="G5958" s="197" t="s">
        <v>2527</v>
      </c>
    </row>
    <row r="5959" spans="1:11">
      <c r="A5959" s="186" t="str">
        <f>B5959&amp;"_"&amp;COUNTIF($B$2:B5959,B5959)</f>
        <v>5514_3</v>
      </c>
      <c r="B5959" s="195">
        <v>5514</v>
      </c>
      <c r="E5959" s="195" t="s">
        <v>2528</v>
      </c>
      <c r="F5959" s="189">
        <v>4</v>
      </c>
      <c r="G5959" s="197" t="s">
        <v>1891</v>
      </c>
    </row>
    <row r="5960" spans="1:11">
      <c r="A5960" s="186" t="str">
        <f>B5960&amp;"_"&amp;COUNTIF($B$2:B5960,B5960)</f>
        <v>5514_4</v>
      </c>
      <c r="B5960" s="195">
        <v>5514</v>
      </c>
      <c r="E5960" s="195" t="s">
        <v>2529</v>
      </c>
      <c r="F5960" s="189">
        <v>2</v>
      </c>
      <c r="G5960" s="197" t="s">
        <v>2530</v>
      </c>
    </row>
    <row r="5961" spans="1:11">
      <c r="A5961" s="186" t="str">
        <f>B5961&amp;"_"&amp;COUNTIF($B$2:B5961,B5961)</f>
        <v>5514_5</v>
      </c>
      <c r="B5961" s="195">
        <v>5514</v>
      </c>
      <c r="C5961" s="195">
        <v>61</v>
      </c>
      <c r="D5961" s="195" t="s">
        <v>2531</v>
      </c>
      <c r="E5961" s="195" t="s">
        <v>2532</v>
      </c>
      <c r="F5961" s="189">
        <v>3</v>
      </c>
      <c r="G5961" s="197" t="s">
        <v>1894</v>
      </c>
      <c r="H5961" s="195">
        <v>10</v>
      </c>
      <c r="J5961" s="191">
        <v>42030</v>
      </c>
      <c r="K5961" s="195" t="s">
        <v>27</v>
      </c>
    </row>
    <row r="5962" spans="1:11">
      <c r="A5962" s="186" t="str">
        <f>B5962&amp;"_"&amp;COUNTIF($B$2:B5962,B5962)</f>
        <v>5515_1</v>
      </c>
      <c r="B5962" s="195">
        <v>5515</v>
      </c>
      <c r="C5962" s="195">
        <v>2</v>
      </c>
      <c r="D5962" s="195">
        <v>340137297</v>
      </c>
      <c r="F5962" s="189">
        <v>1</v>
      </c>
      <c r="G5962" s="197" t="s">
        <v>1483</v>
      </c>
      <c r="H5962" s="195">
        <v>1</v>
      </c>
      <c r="J5962" s="191">
        <v>42032</v>
      </c>
      <c r="K5962" s="195" t="s">
        <v>27</v>
      </c>
    </row>
    <row r="5963" spans="1:11">
      <c r="A5963" s="186" t="str">
        <f>B5963&amp;"_"&amp;COUNTIF($B$2:B5963,B5963)</f>
        <v>5516_1</v>
      </c>
      <c r="B5963" s="195">
        <v>5516</v>
      </c>
      <c r="F5963" s="189">
        <v>1</v>
      </c>
      <c r="G5963" s="197" t="s">
        <v>824</v>
      </c>
    </row>
    <row r="5964" spans="1:11">
      <c r="A5964" s="186" t="str">
        <f>B5964&amp;"_"&amp;COUNTIF($B$2:B5964,B5964)</f>
        <v>5516_2</v>
      </c>
      <c r="B5964" s="195">
        <v>5516</v>
      </c>
      <c r="F5964" s="189">
        <v>1</v>
      </c>
      <c r="G5964" s="197" t="s">
        <v>825</v>
      </c>
    </row>
    <row r="5965" spans="1:11">
      <c r="A5965" s="186" t="str">
        <f>B5965&amp;"_"&amp;COUNTIF($B$2:B5965,B5965)</f>
        <v>5516_3</v>
      </c>
      <c r="B5965" s="195">
        <v>5516</v>
      </c>
      <c r="F5965" s="189">
        <v>1</v>
      </c>
      <c r="G5965" s="197" t="s">
        <v>826</v>
      </c>
    </row>
    <row r="5966" spans="1:11">
      <c r="A5966" s="186" t="str">
        <f>B5966&amp;"_"&amp;COUNTIF($B$2:B5966,B5966)</f>
        <v>5516_4</v>
      </c>
      <c r="B5966" s="195">
        <v>5516</v>
      </c>
      <c r="F5966" s="189">
        <v>4</v>
      </c>
      <c r="G5966" s="197" t="s">
        <v>827</v>
      </c>
    </row>
    <row r="5967" spans="1:11">
      <c r="A5967" s="186" t="str">
        <f>B5967&amp;"_"&amp;COUNTIF($B$2:B5967,B5967)</f>
        <v>5516_5</v>
      </c>
      <c r="B5967" s="195">
        <v>5516</v>
      </c>
      <c r="C5967" s="195">
        <v>18</v>
      </c>
      <c r="D5967" s="195" t="s">
        <v>2533</v>
      </c>
      <c r="F5967" s="189">
        <v>1</v>
      </c>
      <c r="G5967" s="197" t="s">
        <v>828</v>
      </c>
      <c r="J5967" s="191">
        <v>42030</v>
      </c>
      <c r="K5967" s="195" t="s">
        <v>27</v>
      </c>
    </row>
    <row r="5968" spans="1:11">
      <c r="A5968" s="186" t="str">
        <f>B5968&amp;"_"&amp;COUNTIF($B$2:B5968,B5968)</f>
        <v>5517_1</v>
      </c>
      <c r="B5968" s="195">
        <v>5517</v>
      </c>
      <c r="F5968" s="189">
        <v>20</v>
      </c>
      <c r="G5968" s="197" t="s">
        <v>854</v>
      </c>
    </row>
    <row r="5969" spans="1:12">
      <c r="A5969" s="186" t="str">
        <f>B5969&amp;"_"&amp;COUNTIF($B$2:B5969,B5969)</f>
        <v>5517_2</v>
      </c>
      <c r="B5969" s="195">
        <v>5517</v>
      </c>
      <c r="F5969" s="189">
        <v>26</v>
      </c>
      <c r="G5969" s="197" t="s">
        <v>855</v>
      </c>
    </row>
    <row r="5970" spans="1:12">
      <c r="A5970" s="186" t="str">
        <f>B5970&amp;"_"&amp;COUNTIF($B$2:B5970,B5970)</f>
        <v>5517_3</v>
      </c>
      <c r="B5970" s="195">
        <v>5517</v>
      </c>
      <c r="F5970" s="189">
        <v>7</v>
      </c>
      <c r="G5970" s="197" t="s">
        <v>995</v>
      </c>
    </row>
    <row r="5971" spans="1:12">
      <c r="A5971" s="186" t="str">
        <f>B5971&amp;"_"&amp;COUNTIF($B$2:B5971,B5971)</f>
        <v>5517_4</v>
      </c>
      <c r="B5971" s="195">
        <v>5517</v>
      </c>
      <c r="F5971" s="189">
        <v>200</v>
      </c>
      <c r="G5971" s="197" t="s">
        <v>856</v>
      </c>
    </row>
    <row r="5972" spans="1:12">
      <c r="A5972" s="186" t="str">
        <f>B5972&amp;"_"&amp;COUNTIF($B$2:B5972,B5972)</f>
        <v>5517_5</v>
      </c>
      <c r="B5972" s="195">
        <v>5517</v>
      </c>
      <c r="F5972" s="189">
        <v>216</v>
      </c>
      <c r="G5972" s="197" t="s">
        <v>829</v>
      </c>
    </row>
    <row r="5973" spans="1:12">
      <c r="A5973" s="186" t="str">
        <f>B5973&amp;"_"&amp;COUNTIF($B$2:B5973,B5973)</f>
        <v>5517_6</v>
      </c>
      <c r="B5973" s="195">
        <v>5517</v>
      </c>
      <c r="F5973" s="189">
        <v>22</v>
      </c>
      <c r="G5973" s="197" t="s">
        <v>830</v>
      </c>
    </row>
    <row r="5974" spans="1:12">
      <c r="A5974" s="186" t="str">
        <f>B5974&amp;"_"&amp;COUNTIF($B$2:B5974,B5974)</f>
        <v>5517_7</v>
      </c>
      <c r="B5974" s="195">
        <v>5517</v>
      </c>
      <c r="F5974" s="189">
        <v>60</v>
      </c>
      <c r="G5974" s="197" t="s">
        <v>831</v>
      </c>
    </row>
    <row r="5975" spans="1:12">
      <c r="A5975" s="186" t="str">
        <f>B5975&amp;"_"&amp;COUNTIF($B$2:B5975,B5975)</f>
        <v>5517_8</v>
      </c>
      <c r="B5975" s="195">
        <v>5517</v>
      </c>
      <c r="F5975" s="189">
        <v>145</v>
      </c>
      <c r="G5975" s="197" t="s">
        <v>832</v>
      </c>
    </row>
    <row r="5976" spans="1:12">
      <c r="A5976" s="186" t="str">
        <f>B5976&amp;"_"&amp;COUNTIF($B$2:B5976,B5976)</f>
        <v>5517_9</v>
      </c>
      <c r="B5976" s="195">
        <v>5517</v>
      </c>
      <c r="F5976" s="189">
        <v>50</v>
      </c>
      <c r="G5976" s="197" t="s">
        <v>833</v>
      </c>
    </row>
    <row r="5977" spans="1:12">
      <c r="A5977" s="186" t="str">
        <f>B5977&amp;"_"&amp;COUNTIF($B$2:B5977,B5977)</f>
        <v>5517_10</v>
      </c>
      <c r="B5977" s="195">
        <v>5517</v>
      </c>
      <c r="F5977" s="189">
        <v>10</v>
      </c>
      <c r="G5977" s="197" t="s">
        <v>834</v>
      </c>
    </row>
    <row r="5978" spans="1:12">
      <c r="A5978" s="186" t="str">
        <f>B5978&amp;"_"&amp;COUNTIF($B$2:B5978,B5978)</f>
        <v>5517_11</v>
      </c>
      <c r="B5978" s="195">
        <v>5517</v>
      </c>
      <c r="F5978" s="189">
        <v>80</v>
      </c>
      <c r="G5978" s="197" t="s">
        <v>835</v>
      </c>
    </row>
    <row r="5979" spans="1:12">
      <c r="A5979" s="186" t="str">
        <f>B5979&amp;"_"&amp;COUNTIF($B$2:B5979,B5979)</f>
        <v>5517_12</v>
      </c>
      <c r="B5979" s="195">
        <v>5517</v>
      </c>
      <c r="C5979" s="195">
        <v>18</v>
      </c>
      <c r="D5979" s="195" t="s">
        <v>2533</v>
      </c>
      <c r="F5979" s="189">
        <v>10</v>
      </c>
      <c r="G5979" s="197" t="s">
        <v>837</v>
      </c>
      <c r="J5979" s="191">
        <v>42030</v>
      </c>
      <c r="K5979" s="195" t="s">
        <v>27</v>
      </c>
    </row>
    <row r="5980" spans="1:12">
      <c r="A5980" s="186" t="str">
        <f>B5980&amp;"_"&amp;COUNTIF($B$2:B5980,B5980)</f>
        <v>5518_1</v>
      </c>
      <c r="B5980" s="195">
        <v>5518</v>
      </c>
      <c r="C5980" s="195">
        <v>1</v>
      </c>
      <c r="D5980" s="195" t="s">
        <v>2534</v>
      </c>
      <c r="F5980" s="189">
        <v>2</v>
      </c>
      <c r="G5980" s="197" t="s">
        <v>59</v>
      </c>
      <c r="H5980" s="195">
        <v>2</v>
      </c>
      <c r="J5980" s="191">
        <v>42033</v>
      </c>
      <c r="K5980" s="195" t="s">
        <v>27</v>
      </c>
    </row>
    <row r="5981" spans="1:12">
      <c r="A5981" s="186" t="str">
        <f>B5981&amp;"_"&amp;COUNTIF($B$2:B5981,B5981)</f>
        <v>5519_1</v>
      </c>
      <c r="B5981" s="195">
        <v>5519</v>
      </c>
      <c r="C5981" s="195">
        <v>1</v>
      </c>
      <c r="D5981" s="195" t="s">
        <v>2483</v>
      </c>
      <c r="E5981" s="195" t="s">
        <v>62</v>
      </c>
      <c r="F5981" s="189">
        <v>164</v>
      </c>
      <c r="G5981" s="197" t="s">
        <v>2011</v>
      </c>
      <c r="H5981" s="195">
        <v>1</v>
      </c>
      <c r="J5981" s="191">
        <v>42033</v>
      </c>
      <c r="K5981" s="195" t="s">
        <v>27</v>
      </c>
    </row>
    <row r="5982" spans="1:12">
      <c r="A5982" s="186" t="str">
        <f>B5982&amp;"_"&amp;COUNTIF($B$2:B5982,B5982)</f>
        <v>5520_1</v>
      </c>
      <c r="B5982" s="195">
        <v>5520</v>
      </c>
      <c r="C5982" s="195">
        <v>3</v>
      </c>
      <c r="D5982" s="195" t="s">
        <v>2459</v>
      </c>
      <c r="E5982" s="195" t="s">
        <v>71</v>
      </c>
      <c r="F5982" s="189">
        <v>300</v>
      </c>
      <c r="G5982" s="197" t="s">
        <v>72</v>
      </c>
      <c r="H5982" s="195">
        <v>1</v>
      </c>
      <c r="I5982" s="195">
        <v>2400</v>
      </c>
      <c r="J5982" s="191">
        <v>42033</v>
      </c>
      <c r="K5982" s="195" t="s">
        <v>33</v>
      </c>
      <c r="L5982" s="195" t="s">
        <v>74</v>
      </c>
    </row>
    <row r="5983" spans="1:12">
      <c r="A5983" s="186" t="str">
        <f>B5983&amp;"_"&amp;COUNTIF($B$2:B5983,B5983)</f>
        <v>5521_1</v>
      </c>
      <c r="B5983" s="195">
        <v>5521</v>
      </c>
      <c r="C5983" s="195">
        <v>3</v>
      </c>
      <c r="D5983" s="195" t="s">
        <v>2535</v>
      </c>
      <c r="E5983" s="195" t="s">
        <v>149</v>
      </c>
      <c r="F5983" s="189">
        <v>100</v>
      </c>
      <c r="G5983" s="197" t="s">
        <v>68</v>
      </c>
      <c r="H5983" s="195">
        <v>1</v>
      </c>
      <c r="I5983" s="195">
        <v>150</v>
      </c>
      <c r="J5983" s="191">
        <v>42033</v>
      </c>
      <c r="K5983" s="195" t="s">
        <v>33</v>
      </c>
      <c r="L5983" s="195" t="s">
        <v>74</v>
      </c>
    </row>
    <row r="5984" spans="1:12">
      <c r="A5984" s="186" t="str">
        <f>B5984&amp;"_"&amp;COUNTIF($B$2:B5984,B5984)</f>
        <v>5522_1</v>
      </c>
      <c r="B5984" s="195">
        <v>5522</v>
      </c>
      <c r="F5984" s="189">
        <v>1</v>
      </c>
      <c r="G5984" s="197" t="s">
        <v>2536</v>
      </c>
    </row>
    <row r="5985" spans="1:13">
      <c r="A5985" s="186" t="str">
        <f>B5985&amp;"_"&amp;COUNTIF($B$2:B5985,B5985)</f>
        <v>5522_2</v>
      </c>
      <c r="B5985" s="195">
        <v>5522</v>
      </c>
      <c r="C5985" s="195">
        <v>63</v>
      </c>
      <c r="F5985" s="189">
        <v>2</v>
      </c>
      <c r="G5985" s="197" t="s">
        <v>2537</v>
      </c>
      <c r="H5985" s="195">
        <v>1</v>
      </c>
      <c r="J5985" s="191">
        <v>42034</v>
      </c>
      <c r="K5985" s="195" t="s">
        <v>1993</v>
      </c>
    </row>
    <row r="5986" spans="1:13">
      <c r="A5986" s="186" t="str">
        <f>B5986&amp;"_"&amp;COUNTIF($B$2:B5986,B5986)</f>
        <v>5523_1</v>
      </c>
      <c r="B5986" s="195">
        <v>5523</v>
      </c>
      <c r="C5986" s="195">
        <v>26</v>
      </c>
      <c r="D5986" s="195">
        <v>19265</v>
      </c>
      <c r="F5986" s="189">
        <v>2</v>
      </c>
      <c r="G5986" s="197" t="s">
        <v>2379</v>
      </c>
      <c r="H5986" s="195">
        <v>2</v>
      </c>
      <c r="I5986" s="195">
        <v>17050</v>
      </c>
      <c r="J5986" s="191">
        <v>42034</v>
      </c>
      <c r="K5986" s="195" t="s">
        <v>33</v>
      </c>
      <c r="L5986" s="195" t="s">
        <v>74</v>
      </c>
    </row>
    <row r="5987" spans="1:13">
      <c r="A5987" s="186" t="str">
        <f>B5987&amp;"_"&amp;COUNTIF($B$2:B5987,B5987)</f>
        <v>5524_1</v>
      </c>
      <c r="B5987" s="195">
        <v>5524</v>
      </c>
      <c r="F5987" s="189">
        <v>33</v>
      </c>
      <c r="G5987" s="197" t="s">
        <v>2538</v>
      </c>
    </row>
    <row r="5988" spans="1:13">
      <c r="A5988" s="186" t="str">
        <f>B5988&amp;"_"&amp;COUNTIF($B$2:B5988,B5988)</f>
        <v>5524_2</v>
      </c>
      <c r="B5988" s="195">
        <v>5524</v>
      </c>
      <c r="C5988" s="195">
        <v>26</v>
      </c>
      <c r="D5988" s="195" t="s">
        <v>863</v>
      </c>
      <c r="F5988" s="189">
        <v>28</v>
      </c>
      <c r="G5988" s="197" t="s">
        <v>2539</v>
      </c>
      <c r="J5988" s="191">
        <v>42035</v>
      </c>
      <c r="K5988" s="195" t="s">
        <v>27</v>
      </c>
    </row>
    <row r="5989" spans="1:13">
      <c r="A5989" s="186" t="str">
        <f>B5989&amp;"_"&amp;COUNTIF($B$2:B5989,B5989)</f>
        <v>5525_1</v>
      </c>
      <c r="B5989" s="195">
        <v>5525</v>
      </c>
      <c r="E5989" s="195" t="s">
        <v>62</v>
      </c>
      <c r="F5989" s="189">
        <v>164</v>
      </c>
      <c r="G5989" s="197" t="s">
        <v>2011</v>
      </c>
    </row>
    <row r="5990" spans="1:13">
      <c r="A5990" s="186" t="str">
        <f>B5990&amp;"_"&amp;COUNTIF($B$2:B5990,B5990)</f>
        <v>5525_2</v>
      </c>
      <c r="B5990" s="195">
        <v>5525</v>
      </c>
      <c r="C5990" s="195">
        <v>1</v>
      </c>
      <c r="D5990" s="195" t="s">
        <v>2540</v>
      </c>
      <c r="E5990" s="195" t="s">
        <v>64</v>
      </c>
      <c r="F5990" s="189">
        <v>144</v>
      </c>
      <c r="G5990" s="197" t="s">
        <v>2484</v>
      </c>
      <c r="H5990" s="195">
        <v>4</v>
      </c>
      <c r="J5990" s="191">
        <v>42038</v>
      </c>
      <c r="K5990" s="195" t="s">
        <v>27</v>
      </c>
    </row>
    <row r="5991" spans="1:13">
      <c r="A5991" s="186" t="str">
        <f>B5991&amp;"_"&amp;COUNTIF($B$2:B5991,B5991)</f>
        <v>5526_1</v>
      </c>
      <c r="B5991" s="195">
        <v>5526</v>
      </c>
      <c r="C5991" s="195">
        <v>59</v>
      </c>
      <c r="D5991" s="195">
        <v>3005427539</v>
      </c>
      <c r="E5991" s="195">
        <v>41227890</v>
      </c>
      <c r="F5991" s="189">
        <v>24</v>
      </c>
      <c r="G5991" s="197" t="s">
        <v>1873</v>
      </c>
      <c r="H5991" s="195">
        <v>4</v>
      </c>
      <c r="I5991" s="195">
        <v>7350</v>
      </c>
      <c r="J5991" s="191">
        <v>42039</v>
      </c>
      <c r="K5991" s="195" t="s">
        <v>27</v>
      </c>
    </row>
    <row r="5992" spans="1:13">
      <c r="A5992" s="186" t="str">
        <f>B5992&amp;"_"&amp;COUNTIF($B$2:B5992,B5992)</f>
        <v>5527_1</v>
      </c>
      <c r="B5992" s="195">
        <v>5527</v>
      </c>
      <c r="F5992" s="189">
        <v>9</v>
      </c>
      <c r="G5992" s="197" t="s">
        <v>359</v>
      </c>
      <c r="I5992" s="200"/>
    </row>
    <row r="5993" spans="1:13">
      <c r="A5993" s="186" t="str">
        <f>B5993&amp;"_"&amp;COUNTIF($B$2:B5993,B5993)</f>
        <v>5527_2</v>
      </c>
      <c r="B5993" s="195">
        <v>5527</v>
      </c>
      <c r="C5993" s="195">
        <v>7</v>
      </c>
      <c r="F5993" s="189">
        <v>0</v>
      </c>
      <c r="G5993" s="197" t="s">
        <v>358</v>
      </c>
      <c r="H5993" s="195">
        <v>1</v>
      </c>
      <c r="I5993" s="200"/>
      <c r="J5993" s="191">
        <v>42039</v>
      </c>
      <c r="K5993" s="195" t="s">
        <v>33</v>
      </c>
      <c r="L5993" s="195" t="s">
        <v>74</v>
      </c>
    </row>
    <row r="5994" spans="1:13">
      <c r="A5994" s="186" t="str">
        <f>B5994&amp;"_"&amp;COUNTIF($B$2:B5994,B5994)</f>
        <v>5528_1</v>
      </c>
      <c r="B5994" s="195">
        <v>5528</v>
      </c>
      <c r="C5994" s="195">
        <v>10</v>
      </c>
      <c r="D5994" s="195" t="s">
        <v>2541</v>
      </c>
      <c r="F5994" s="189">
        <v>4</v>
      </c>
      <c r="G5994" s="197" t="s">
        <v>2542</v>
      </c>
      <c r="H5994" s="195">
        <v>1</v>
      </c>
      <c r="J5994" s="191">
        <v>42040</v>
      </c>
      <c r="K5994" s="195" t="s">
        <v>789</v>
      </c>
      <c r="L5994" s="195" t="s">
        <v>2187</v>
      </c>
      <c r="M5994" s="192">
        <v>43</v>
      </c>
    </row>
    <row r="5995" spans="1:13">
      <c r="A5995" s="186" t="str">
        <f>B5995&amp;"_"&amp;COUNTIF($B$2:B5995,B5995)</f>
        <v>5529_1</v>
      </c>
      <c r="B5995" s="195">
        <v>5529</v>
      </c>
      <c r="C5995" s="195">
        <v>1</v>
      </c>
      <c r="D5995" s="195" t="s">
        <v>2540</v>
      </c>
      <c r="E5995" s="195" t="s">
        <v>67</v>
      </c>
      <c r="F5995" s="189">
        <v>48</v>
      </c>
      <c r="G5995" s="197" t="s">
        <v>68</v>
      </c>
      <c r="H5995" s="195">
        <v>1</v>
      </c>
      <c r="J5995" s="191">
        <v>42040</v>
      </c>
      <c r="K5995" s="195" t="s">
        <v>27</v>
      </c>
    </row>
    <row r="5996" spans="1:13">
      <c r="A5996" s="186" t="str">
        <f>B5996&amp;"_"&amp;COUNTIF($B$2:B5996,B5996)</f>
        <v>5530_1</v>
      </c>
      <c r="B5996" s="195">
        <v>5530</v>
      </c>
      <c r="C5996" s="195">
        <v>6</v>
      </c>
      <c r="F5996" s="189">
        <v>3</v>
      </c>
      <c r="G5996" s="197" t="s">
        <v>2543</v>
      </c>
      <c r="H5996" s="195">
        <v>3</v>
      </c>
      <c r="J5996" s="191">
        <v>42040</v>
      </c>
      <c r="K5996" s="195" t="s">
        <v>27</v>
      </c>
    </row>
    <row r="5997" spans="1:13">
      <c r="A5997" s="186" t="str">
        <f>B5997&amp;"_"&amp;COUNTIF($B$2:B5997,B5997)</f>
        <v>5531_1</v>
      </c>
      <c r="B5997" s="195">
        <v>5531</v>
      </c>
      <c r="C5997" s="195">
        <v>59</v>
      </c>
      <c r="D5997" s="195">
        <v>3005402977</v>
      </c>
      <c r="E5997" s="195">
        <v>41222128</v>
      </c>
      <c r="F5997" s="189">
        <v>5</v>
      </c>
      <c r="G5997" s="197" t="s">
        <v>2282</v>
      </c>
      <c r="H5997" s="195">
        <v>5</v>
      </c>
      <c r="I5997" s="195">
        <v>21650</v>
      </c>
      <c r="J5997" s="191">
        <v>42044</v>
      </c>
      <c r="K5997" s="195" t="s">
        <v>27</v>
      </c>
    </row>
    <row r="5998" spans="1:13">
      <c r="A5998" s="186" t="str">
        <f>B5998&amp;"_"&amp;COUNTIF($B$2:B5998,B5998)</f>
        <v>5532_1</v>
      </c>
      <c r="B5998" s="195">
        <v>5532</v>
      </c>
      <c r="E5998" s="195">
        <v>32999</v>
      </c>
      <c r="F5998" s="189">
        <v>10</v>
      </c>
      <c r="G5998" s="197" t="s">
        <v>579</v>
      </c>
    </row>
    <row r="5999" spans="1:13">
      <c r="A5999" s="186" t="str">
        <f>B5999&amp;"_"&amp;COUNTIF($B$2:B5999,B5999)</f>
        <v>5532_2</v>
      </c>
      <c r="B5999" s="195">
        <v>5532</v>
      </c>
      <c r="C5999" s="195">
        <v>4</v>
      </c>
      <c r="D5999" s="195">
        <v>4500257441</v>
      </c>
      <c r="E5999" s="195">
        <v>33990</v>
      </c>
      <c r="F5999" s="189">
        <v>10</v>
      </c>
      <c r="G5999" s="197" t="s">
        <v>580</v>
      </c>
      <c r="H5999" s="195">
        <v>5</v>
      </c>
      <c r="I5999" s="200">
        <v>15000</v>
      </c>
      <c r="J5999" s="191">
        <v>42045</v>
      </c>
      <c r="K5999" s="195" t="s">
        <v>2501</v>
      </c>
      <c r="L5999" s="195" t="s">
        <v>74</v>
      </c>
    </row>
    <row r="6000" spans="1:13">
      <c r="A6000" s="186" t="str">
        <f>B6000&amp;"_"&amp;COUNTIF($B$2:B6000,B6000)</f>
        <v>5533_1</v>
      </c>
      <c r="B6000" s="195">
        <v>5533</v>
      </c>
      <c r="C6000" s="195">
        <v>5</v>
      </c>
      <c r="D6000" s="195" t="s">
        <v>2544</v>
      </c>
      <c r="E6000" s="195">
        <v>500032754</v>
      </c>
      <c r="F6000" s="189">
        <v>4</v>
      </c>
      <c r="G6000" s="197" t="s">
        <v>841</v>
      </c>
      <c r="H6000" s="195">
        <v>2</v>
      </c>
      <c r="I6000" s="200">
        <v>4200</v>
      </c>
      <c r="J6000" s="191" t="s">
        <v>2545</v>
      </c>
      <c r="K6000" s="213" t="s">
        <v>845</v>
      </c>
      <c r="L6000" s="195" t="s">
        <v>2449</v>
      </c>
    </row>
    <row r="6001" spans="1:12">
      <c r="A6001" s="186" t="str">
        <f>B6001&amp;"_"&amp;COUNTIF($B$2:B6001,B6001)</f>
        <v>5534_1</v>
      </c>
      <c r="B6001" s="195">
        <v>5534</v>
      </c>
      <c r="C6001" s="195">
        <v>5</v>
      </c>
      <c r="D6001" s="195" t="s">
        <v>2504</v>
      </c>
      <c r="E6001" s="195">
        <v>500032755</v>
      </c>
      <c r="F6001" s="189">
        <v>7</v>
      </c>
      <c r="G6001" s="197" t="s">
        <v>1070</v>
      </c>
      <c r="H6001" s="195">
        <v>3</v>
      </c>
      <c r="I6001" s="195">
        <v>5250</v>
      </c>
      <c r="J6001" s="191" t="s">
        <v>2545</v>
      </c>
      <c r="K6001" s="213" t="s">
        <v>845</v>
      </c>
      <c r="L6001" s="195" t="s">
        <v>2449</v>
      </c>
    </row>
    <row r="6002" spans="1:12">
      <c r="A6002" s="186" t="str">
        <f>B6002&amp;"_"&amp;COUNTIF($B$2:B6002,B6002)</f>
        <v>5535_1</v>
      </c>
      <c r="B6002" s="195">
        <v>5535</v>
      </c>
      <c r="F6002" s="189">
        <v>6</v>
      </c>
      <c r="G6002" s="197" t="s">
        <v>359</v>
      </c>
      <c r="I6002" s="200"/>
    </row>
    <row r="6003" spans="1:12">
      <c r="A6003" s="186" t="str">
        <f>B6003&amp;"_"&amp;COUNTIF($B$2:B6003,B6003)</f>
        <v>5535_2</v>
      </c>
      <c r="B6003" s="195">
        <v>5535</v>
      </c>
      <c r="C6003" s="195">
        <v>7</v>
      </c>
      <c r="F6003" s="189">
        <v>0</v>
      </c>
      <c r="G6003" s="197" t="s">
        <v>358</v>
      </c>
      <c r="H6003" s="195">
        <v>1</v>
      </c>
      <c r="I6003" s="200"/>
      <c r="J6003" s="191">
        <v>42046</v>
      </c>
      <c r="K6003" s="195" t="s">
        <v>33</v>
      </c>
      <c r="L6003" s="195" t="s">
        <v>74</v>
      </c>
    </row>
    <row r="6004" spans="1:12">
      <c r="A6004" s="186" t="str">
        <f>B6004&amp;"_"&amp;COUNTIF($B$2:B6004,B6004)</f>
        <v>5536_1</v>
      </c>
      <c r="B6004" s="195">
        <v>5536</v>
      </c>
      <c r="F6004" s="189">
        <v>7</v>
      </c>
      <c r="G6004" s="197" t="s">
        <v>359</v>
      </c>
      <c r="I6004" s="200"/>
    </row>
    <row r="6005" spans="1:12">
      <c r="A6005" s="186" t="str">
        <f>B6005&amp;"_"&amp;COUNTIF($B$2:B6005,B6005)</f>
        <v>5536_2</v>
      </c>
      <c r="B6005" s="195">
        <v>5536</v>
      </c>
      <c r="C6005" s="195">
        <v>7</v>
      </c>
      <c r="F6005" s="189">
        <v>0</v>
      </c>
      <c r="G6005" s="197" t="s">
        <v>358</v>
      </c>
      <c r="H6005" s="195">
        <v>1</v>
      </c>
      <c r="I6005" s="200"/>
      <c r="J6005" s="191">
        <v>42047</v>
      </c>
      <c r="K6005" s="195" t="s">
        <v>33</v>
      </c>
      <c r="L6005" s="195" t="s">
        <v>74</v>
      </c>
    </row>
    <row r="6006" spans="1:12">
      <c r="A6006" s="186" t="str">
        <f>B6006&amp;"_"&amp;COUNTIF($B$2:B6006,B6006)</f>
        <v>5537_1</v>
      </c>
      <c r="B6006" s="195">
        <v>5537</v>
      </c>
      <c r="E6006" s="195" t="s">
        <v>64</v>
      </c>
      <c r="F6006" s="189">
        <v>48</v>
      </c>
      <c r="G6006" s="197" t="s">
        <v>2484</v>
      </c>
    </row>
    <row r="6007" spans="1:12">
      <c r="A6007" s="186" t="str">
        <f>B6007&amp;"_"&amp;COUNTIF($B$2:B6007,B6007)</f>
        <v>5537_2</v>
      </c>
      <c r="B6007" s="195">
        <v>5537</v>
      </c>
      <c r="C6007" s="195">
        <v>1</v>
      </c>
      <c r="D6007" s="195" t="s">
        <v>2540</v>
      </c>
      <c r="E6007" s="195" t="s">
        <v>62</v>
      </c>
      <c r="F6007" s="189">
        <v>328</v>
      </c>
      <c r="G6007" s="197" t="s">
        <v>2011</v>
      </c>
      <c r="H6007" s="195">
        <v>3</v>
      </c>
      <c r="J6007" s="191">
        <v>42048</v>
      </c>
      <c r="K6007" s="195" t="s">
        <v>27</v>
      </c>
    </row>
    <row r="6008" spans="1:12">
      <c r="A6008" s="186" t="str">
        <f>B6008&amp;"_"&amp;COUNTIF($B$2:B6008,B6008)</f>
        <v>5538_1</v>
      </c>
      <c r="B6008" s="195">
        <v>5538</v>
      </c>
      <c r="C6008" s="195">
        <v>1</v>
      </c>
      <c r="D6008" s="195" t="s">
        <v>2534</v>
      </c>
      <c r="F6008" s="189">
        <v>2</v>
      </c>
      <c r="G6008" s="197" t="s">
        <v>59</v>
      </c>
      <c r="H6008" s="195">
        <v>2</v>
      </c>
      <c r="J6008" s="191">
        <v>42048</v>
      </c>
      <c r="K6008" s="195" t="s">
        <v>27</v>
      </c>
    </row>
    <row r="6009" spans="1:12">
      <c r="A6009" s="186" t="str">
        <f>B6009&amp;"_"&amp;COUNTIF($B$2:B6009,B6009)</f>
        <v>5539_1</v>
      </c>
      <c r="B6009" s="195">
        <v>5539</v>
      </c>
      <c r="C6009" s="195">
        <v>1</v>
      </c>
      <c r="D6009" s="195" t="s">
        <v>2289</v>
      </c>
      <c r="F6009" s="189">
        <v>12</v>
      </c>
      <c r="G6009" s="197" t="s">
        <v>637</v>
      </c>
      <c r="H6009" s="195">
        <v>1</v>
      </c>
      <c r="J6009" s="191">
        <v>42048</v>
      </c>
      <c r="K6009" s="195" t="s">
        <v>27</v>
      </c>
    </row>
    <row r="6010" spans="1:12">
      <c r="A6010" s="186" t="str">
        <f>B6010&amp;"_"&amp;COUNTIF($B$2:B6010,B6010)</f>
        <v>5540_1</v>
      </c>
      <c r="B6010" s="195">
        <v>5540</v>
      </c>
      <c r="C6010" s="195">
        <v>1</v>
      </c>
      <c r="D6010" s="195" t="s">
        <v>2293</v>
      </c>
      <c r="F6010" s="189">
        <v>150</v>
      </c>
      <c r="G6010" s="197" t="s">
        <v>662</v>
      </c>
      <c r="H6010" s="195">
        <v>2</v>
      </c>
      <c r="J6010" s="191">
        <v>42048</v>
      </c>
      <c r="K6010" s="195" t="s">
        <v>27</v>
      </c>
    </row>
    <row r="6011" spans="1:12">
      <c r="A6011" s="186" t="str">
        <f>B6011&amp;"_"&amp;COUNTIF($B$2:B6011,B6011)</f>
        <v>5541_1</v>
      </c>
      <c r="B6011" s="195">
        <v>5541</v>
      </c>
      <c r="C6011" s="195">
        <v>3</v>
      </c>
      <c r="D6011" s="195" t="s">
        <v>2546</v>
      </c>
      <c r="E6011" s="195" t="s">
        <v>71</v>
      </c>
      <c r="F6011" s="189">
        <v>300</v>
      </c>
      <c r="G6011" s="197" t="s">
        <v>72</v>
      </c>
      <c r="H6011" s="195">
        <v>1</v>
      </c>
      <c r="I6011" s="195">
        <v>2400</v>
      </c>
      <c r="J6011" s="191">
        <v>42048</v>
      </c>
      <c r="K6011" s="195" t="s">
        <v>33</v>
      </c>
      <c r="L6011" s="195" t="s">
        <v>74</v>
      </c>
    </row>
    <row r="6012" spans="1:12">
      <c r="A6012" s="186" t="str">
        <f>B6012&amp;"_"&amp;COUNTIF($B$2:B6012,B6012)</f>
        <v>5542_1</v>
      </c>
      <c r="B6012" s="195">
        <v>5542</v>
      </c>
      <c r="C6012" s="195">
        <v>1</v>
      </c>
      <c r="D6012" s="195" t="s">
        <v>2393</v>
      </c>
      <c r="F6012" s="189">
        <v>20</v>
      </c>
      <c r="G6012" s="197" t="s">
        <v>660</v>
      </c>
      <c r="H6012" s="195">
        <v>1</v>
      </c>
      <c r="J6012" s="191">
        <v>42048</v>
      </c>
      <c r="K6012" s="195" t="s">
        <v>27</v>
      </c>
    </row>
    <row r="6013" spans="1:12">
      <c r="A6013" s="186" t="str">
        <f>B6013&amp;"_"&amp;COUNTIF($B$2:B6013,B6013)</f>
        <v>5543_1</v>
      </c>
      <c r="B6013" s="195">
        <v>5543</v>
      </c>
      <c r="C6013" s="195">
        <v>6</v>
      </c>
      <c r="D6013" s="195" t="s">
        <v>2547</v>
      </c>
      <c r="F6013" s="189">
        <v>1</v>
      </c>
      <c r="G6013" s="197" t="s">
        <v>2548</v>
      </c>
      <c r="H6013" s="195">
        <v>1</v>
      </c>
      <c r="J6013" s="191">
        <v>42052</v>
      </c>
      <c r="K6013" s="195" t="s">
        <v>27</v>
      </c>
    </row>
    <row r="6014" spans="1:12">
      <c r="A6014" s="186" t="str">
        <f>B6014&amp;"_"&amp;COUNTIF($B$2:B6014,B6014)</f>
        <v>5544_1</v>
      </c>
      <c r="B6014" s="195">
        <v>5544</v>
      </c>
      <c r="C6014" s="195">
        <v>62</v>
      </c>
      <c r="D6014" s="195" t="s">
        <v>2513</v>
      </c>
      <c r="F6014" s="189">
        <v>8</v>
      </c>
      <c r="G6014" s="197" t="s">
        <v>2511</v>
      </c>
      <c r="H6014" s="195">
        <v>1</v>
      </c>
      <c r="J6014" s="191">
        <v>42026</v>
      </c>
      <c r="K6014" s="195" t="s">
        <v>27</v>
      </c>
    </row>
    <row r="6015" spans="1:12">
      <c r="A6015" s="186" t="str">
        <f>B6015&amp;"_"&amp;COUNTIF($B$2:B6015,B6015)</f>
        <v>5546_1</v>
      </c>
      <c r="B6015" s="195">
        <v>5546</v>
      </c>
      <c r="F6015" s="189">
        <v>8</v>
      </c>
      <c r="G6015" s="197" t="s">
        <v>359</v>
      </c>
      <c r="I6015" s="200"/>
    </row>
    <row r="6016" spans="1:12">
      <c r="A6016" s="186" t="str">
        <f>B6016&amp;"_"&amp;COUNTIF($B$2:B6016,B6016)</f>
        <v>5546_2</v>
      </c>
      <c r="B6016" s="195">
        <v>5546</v>
      </c>
      <c r="C6016" s="195">
        <v>7</v>
      </c>
      <c r="F6016" s="189">
        <v>1</v>
      </c>
      <c r="G6016" s="197" t="s">
        <v>358</v>
      </c>
      <c r="H6016" s="195">
        <v>1</v>
      </c>
      <c r="I6016" s="200"/>
      <c r="J6016" s="191">
        <v>42052</v>
      </c>
      <c r="K6016" s="195" t="s">
        <v>33</v>
      </c>
      <c r="L6016" s="195" t="s">
        <v>74</v>
      </c>
    </row>
    <row r="6017" spans="1:12">
      <c r="A6017" s="186" t="str">
        <f>B6017&amp;"_"&amp;COUNTIF($B$2:B6017,B6017)</f>
        <v>5547_1</v>
      </c>
      <c r="B6017" s="195">
        <v>5547</v>
      </c>
      <c r="F6017" s="189">
        <v>1</v>
      </c>
      <c r="G6017" s="197" t="s">
        <v>2549</v>
      </c>
    </row>
    <row r="6018" spans="1:12">
      <c r="A6018" s="186" t="str">
        <f>B6018&amp;"_"&amp;COUNTIF($B$2:B6018,B6018)</f>
        <v>5547_2</v>
      </c>
      <c r="B6018" s="195">
        <v>5547</v>
      </c>
      <c r="F6018" s="189">
        <v>1</v>
      </c>
      <c r="G6018" s="197" t="s">
        <v>2550</v>
      </c>
    </row>
    <row r="6019" spans="1:12">
      <c r="A6019" s="186" t="str">
        <f>B6019&amp;"_"&amp;COUNTIF($B$2:B6019,B6019)</f>
        <v>5547_3</v>
      </c>
      <c r="B6019" s="195">
        <v>5547</v>
      </c>
      <c r="C6019" s="195">
        <v>80</v>
      </c>
      <c r="D6019" s="195" t="s">
        <v>2494</v>
      </c>
      <c r="F6019" s="189">
        <v>1</v>
      </c>
      <c r="G6019" s="197" t="s">
        <v>2551</v>
      </c>
      <c r="H6019" s="195">
        <v>3</v>
      </c>
      <c r="J6019" s="191">
        <v>42052</v>
      </c>
      <c r="K6019" s="195" t="s">
        <v>27</v>
      </c>
    </row>
    <row r="6020" spans="1:12">
      <c r="A6020" s="186" t="str">
        <f>B6020&amp;"_"&amp;COUNTIF($B$2:B6020,B6020)</f>
        <v>5548_1</v>
      </c>
      <c r="B6020" s="195">
        <v>5548</v>
      </c>
      <c r="G6020" s="197" t="s">
        <v>2552</v>
      </c>
    </row>
    <row r="6021" spans="1:12">
      <c r="A6021" s="186" t="str">
        <f>B6021&amp;"_"&amp;COUNTIF($B$2:B6021,B6021)</f>
        <v>5548_2</v>
      </c>
      <c r="B6021" s="195">
        <v>5548</v>
      </c>
      <c r="G6021" s="197" t="s">
        <v>2553</v>
      </c>
    </row>
    <row r="6022" spans="1:12">
      <c r="A6022" s="186" t="str">
        <f>B6022&amp;"_"&amp;COUNTIF($B$2:B6022,B6022)</f>
        <v>5548_3</v>
      </c>
      <c r="B6022" s="195">
        <v>5548</v>
      </c>
      <c r="G6022" s="197" t="s">
        <v>2553</v>
      </c>
    </row>
    <row r="6023" spans="1:12">
      <c r="A6023" s="186" t="str">
        <f>B6023&amp;"_"&amp;COUNTIF($B$2:B6023,B6023)</f>
        <v>5548_4</v>
      </c>
      <c r="B6023" s="195">
        <v>5548</v>
      </c>
      <c r="G6023" s="197" t="s">
        <v>2554</v>
      </c>
    </row>
    <row r="6024" spans="1:12">
      <c r="A6024" s="186" t="str">
        <f>B6024&amp;"_"&amp;COUNTIF($B$2:B6024,B6024)</f>
        <v>5548_5</v>
      </c>
      <c r="B6024" s="195">
        <v>5548</v>
      </c>
      <c r="G6024" s="197" t="s">
        <v>2555</v>
      </c>
    </row>
    <row r="6025" spans="1:12">
      <c r="A6025" s="186" t="str">
        <f>B6025&amp;"_"&amp;COUNTIF($B$2:B6025,B6025)</f>
        <v>5548_6</v>
      </c>
      <c r="B6025" s="195">
        <v>5548</v>
      </c>
      <c r="G6025" s="197" t="s">
        <v>2556</v>
      </c>
    </row>
    <row r="6026" spans="1:12">
      <c r="A6026" s="186" t="str">
        <f>B6026&amp;"_"&amp;COUNTIF($B$2:B6026,B6026)</f>
        <v>5548_7</v>
      </c>
      <c r="B6026" s="195">
        <v>5548</v>
      </c>
      <c r="C6026" s="195">
        <v>80</v>
      </c>
      <c r="D6026" s="195" t="s">
        <v>2494</v>
      </c>
      <c r="G6026" s="197" t="s">
        <v>2557</v>
      </c>
      <c r="H6026" s="195">
        <v>7</v>
      </c>
      <c r="J6026" s="191">
        <v>42053</v>
      </c>
      <c r="K6026" s="195" t="s">
        <v>27</v>
      </c>
    </row>
    <row r="6027" spans="1:12">
      <c r="A6027" s="186" t="str">
        <f>B6027&amp;"_"&amp;COUNTIF($B$2:B6027,B6027)</f>
        <v>5549_1</v>
      </c>
      <c r="B6027" s="195">
        <v>5549</v>
      </c>
      <c r="C6027" s="195">
        <v>4</v>
      </c>
      <c r="D6027" s="195">
        <v>4500255947</v>
      </c>
      <c r="F6027" s="189">
        <v>1</v>
      </c>
      <c r="G6027" s="197" t="s">
        <v>2558</v>
      </c>
      <c r="H6027" s="195">
        <v>1</v>
      </c>
      <c r="I6027" s="195">
        <v>1700</v>
      </c>
      <c r="J6027" s="191">
        <v>42054</v>
      </c>
      <c r="K6027" s="195" t="s">
        <v>2501</v>
      </c>
      <c r="L6027" s="195" t="s">
        <v>74</v>
      </c>
    </row>
    <row r="6028" spans="1:12">
      <c r="A6028" s="186" t="str">
        <f>B6028&amp;"_"&amp;COUNTIF($B$2:B6028,B6028)</f>
        <v>5550_1</v>
      </c>
      <c r="B6028" s="195">
        <v>5550</v>
      </c>
      <c r="C6028" s="195">
        <v>9</v>
      </c>
      <c r="D6028" s="195" t="s">
        <v>2559</v>
      </c>
      <c r="F6028" s="189">
        <v>35</v>
      </c>
      <c r="G6028" s="195" t="s">
        <v>109</v>
      </c>
      <c r="H6028" s="195">
        <v>1</v>
      </c>
      <c r="I6028" s="195">
        <v>5400</v>
      </c>
      <c r="J6028" s="191">
        <v>42054</v>
      </c>
      <c r="K6028" s="186" t="s">
        <v>1711</v>
      </c>
      <c r="L6028" s="195" t="s">
        <v>74</v>
      </c>
    </row>
    <row r="6029" spans="1:12">
      <c r="A6029" s="186" t="str">
        <f>B6029&amp;"_"&amp;COUNTIF($B$2:B6029,B6029)</f>
        <v>5551_1</v>
      </c>
      <c r="B6029" s="195">
        <v>5551</v>
      </c>
      <c r="C6029" s="195">
        <v>59</v>
      </c>
      <c r="D6029" s="195">
        <v>3005478845</v>
      </c>
      <c r="E6029" s="195">
        <v>41222128</v>
      </c>
      <c r="F6029" s="189">
        <v>3</v>
      </c>
      <c r="G6029" s="197" t="s">
        <v>2282</v>
      </c>
      <c r="H6029" s="195">
        <v>3</v>
      </c>
      <c r="I6029" s="195">
        <v>12990</v>
      </c>
      <c r="J6029" s="191">
        <v>42054</v>
      </c>
      <c r="K6029" s="195" t="s">
        <v>27</v>
      </c>
    </row>
    <row r="6030" spans="1:12">
      <c r="A6030" s="186" t="str">
        <f>B6030&amp;"_"&amp;COUNTIF($B$2:B6030,B6030)</f>
        <v>5552_1</v>
      </c>
      <c r="B6030" s="195">
        <v>5552</v>
      </c>
      <c r="F6030" s="189">
        <v>5</v>
      </c>
      <c r="G6030" s="197" t="s">
        <v>359</v>
      </c>
      <c r="I6030" s="200"/>
    </row>
    <row r="6031" spans="1:12">
      <c r="A6031" s="186" t="str">
        <f>B6031&amp;"_"&amp;COUNTIF($B$2:B6031,B6031)</f>
        <v>5552_2</v>
      </c>
      <c r="B6031" s="195">
        <v>5552</v>
      </c>
      <c r="C6031" s="195">
        <v>7</v>
      </c>
      <c r="F6031" s="189">
        <v>2</v>
      </c>
      <c r="G6031" s="197" t="s">
        <v>358</v>
      </c>
      <c r="H6031" s="195">
        <v>1</v>
      </c>
      <c r="I6031" s="200"/>
      <c r="J6031" s="191">
        <v>42054</v>
      </c>
      <c r="K6031" s="195" t="s">
        <v>33</v>
      </c>
      <c r="L6031" s="195" t="s">
        <v>74</v>
      </c>
    </row>
    <row r="6032" spans="1:12">
      <c r="A6032" s="186" t="str">
        <f>B6032&amp;"_"&amp;COUNTIF($B$2:B6032,B6032)</f>
        <v>5553_1</v>
      </c>
      <c r="B6032" s="195">
        <v>5553</v>
      </c>
      <c r="C6032" s="195">
        <v>1</v>
      </c>
      <c r="D6032" s="195" t="s">
        <v>2534</v>
      </c>
      <c r="F6032" s="189">
        <v>2</v>
      </c>
      <c r="G6032" s="197" t="s">
        <v>59</v>
      </c>
      <c r="H6032" s="195">
        <v>2</v>
      </c>
      <c r="J6032" s="191">
        <v>42055</v>
      </c>
      <c r="K6032" s="195" t="s">
        <v>27</v>
      </c>
    </row>
    <row r="6033" spans="1:12">
      <c r="A6033" s="186" t="str">
        <f>B6033&amp;"_"&amp;COUNTIF($B$2:B6033,B6033)</f>
        <v>5554_1</v>
      </c>
      <c r="B6033" s="195">
        <v>5554</v>
      </c>
      <c r="C6033" s="195">
        <v>2</v>
      </c>
      <c r="D6033" s="195" t="s">
        <v>2560</v>
      </c>
      <c r="F6033" s="189">
        <v>1</v>
      </c>
      <c r="G6033" s="197" t="s">
        <v>1483</v>
      </c>
      <c r="H6033" s="195">
        <v>1</v>
      </c>
      <c r="J6033" s="191">
        <v>42058</v>
      </c>
      <c r="K6033" s="195" t="s">
        <v>27</v>
      </c>
    </row>
    <row r="6034" spans="1:12">
      <c r="A6034" s="186" t="str">
        <f>B6034&amp;"_"&amp;COUNTIF($B$2:B6034,B6034)</f>
        <v>5555_1</v>
      </c>
      <c r="B6034" s="195">
        <v>5555</v>
      </c>
      <c r="C6034" s="195">
        <v>2</v>
      </c>
      <c r="D6034" s="195">
        <v>340137198</v>
      </c>
      <c r="F6034" s="189">
        <v>3</v>
      </c>
      <c r="G6034" s="197" t="s">
        <v>1883</v>
      </c>
      <c r="H6034" s="195">
        <v>4</v>
      </c>
      <c r="J6034" s="191">
        <v>42058</v>
      </c>
      <c r="K6034" s="195" t="s">
        <v>27</v>
      </c>
    </row>
    <row r="6035" spans="1:12">
      <c r="A6035" s="186" t="str">
        <f>B6035&amp;"_"&amp;COUNTIF($B$2:B6035,B6035)</f>
        <v>5556_1</v>
      </c>
      <c r="B6035" s="195">
        <v>5556</v>
      </c>
      <c r="E6035" s="187" t="s">
        <v>19</v>
      </c>
      <c r="F6035" s="189">
        <v>2</v>
      </c>
      <c r="G6035" s="190" t="s">
        <v>941</v>
      </c>
    </row>
    <row r="6036" spans="1:12">
      <c r="A6036" s="186" t="str">
        <f>B6036&amp;"_"&amp;COUNTIF($B$2:B6036,B6036)</f>
        <v>5556_2</v>
      </c>
      <c r="B6036" s="195">
        <v>5556</v>
      </c>
      <c r="C6036" s="195">
        <v>1</v>
      </c>
      <c r="D6036" s="195">
        <v>540048276</v>
      </c>
      <c r="E6036" s="187" t="s">
        <v>22</v>
      </c>
      <c r="F6036" s="189">
        <v>2</v>
      </c>
      <c r="G6036" s="190" t="s">
        <v>942</v>
      </c>
      <c r="H6036" s="195">
        <v>1</v>
      </c>
      <c r="J6036" s="191">
        <v>42058</v>
      </c>
      <c r="K6036" s="195" t="s">
        <v>27</v>
      </c>
    </row>
    <row r="6037" spans="1:12">
      <c r="A6037" s="186" t="str">
        <f>B6037&amp;"_"&amp;COUNTIF($B$2:B6037,B6037)</f>
        <v>5557_1</v>
      </c>
      <c r="B6037" s="195">
        <v>5557</v>
      </c>
      <c r="E6037" s="187" t="s">
        <v>1312</v>
      </c>
      <c r="F6037" s="189">
        <v>10</v>
      </c>
      <c r="G6037" s="190" t="s">
        <v>941</v>
      </c>
    </row>
    <row r="6038" spans="1:12">
      <c r="A6038" s="186" t="str">
        <f>B6038&amp;"_"&amp;COUNTIF($B$2:B6038,B6038)</f>
        <v>5557_2</v>
      </c>
      <c r="B6038" s="195">
        <v>5557</v>
      </c>
      <c r="C6038" s="195">
        <v>49</v>
      </c>
      <c r="D6038" s="195" t="s">
        <v>2025</v>
      </c>
      <c r="E6038" s="187" t="s">
        <v>1314</v>
      </c>
      <c r="F6038" s="189">
        <v>10</v>
      </c>
      <c r="G6038" s="190" t="s">
        <v>942</v>
      </c>
      <c r="H6038" s="195">
        <v>5</v>
      </c>
      <c r="J6038" s="191">
        <v>42058</v>
      </c>
      <c r="K6038" s="195" t="s">
        <v>27</v>
      </c>
    </row>
    <row r="6039" spans="1:12">
      <c r="A6039" s="186" t="str">
        <f>B6039&amp;"_"&amp;COUNTIF($B$2:B6039,B6039)</f>
        <v>5558_1</v>
      </c>
      <c r="B6039" s="195">
        <v>5558</v>
      </c>
      <c r="E6039" s="187" t="s">
        <v>1312</v>
      </c>
      <c r="F6039" s="189">
        <v>2</v>
      </c>
      <c r="G6039" s="190" t="s">
        <v>941</v>
      </c>
    </row>
    <row r="6040" spans="1:12">
      <c r="A6040" s="186" t="str">
        <f>B6040&amp;"_"&amp;COUNTIF($B$2:B6040,B6040)</f>
        <v>5558_2</v>
      </c>
      <c r="B6040" s="195">
        <v>5558</v>
      </c>
      <c r="C6040" s="195">
        <v>49</v>
      </c>
      <c r="D6040" s="195" t="s">
        <v>2025</v>
      </c>
      <c r="E6040" s="187" t="s">
        <v>1314</v>
      </c>
      <c r="F6040" s="189">
        <v>2</v>
      </c>
      <c r="G6040" s="190" t="s">
        <v>942</v>
      </c>
      <c r="H6040" s="195">
        <v>1</v>
      </c>
      <c r="J6040" s="191">
        <v>42058</v>
      </c>
      <c r="K6040" s="195" t="s">
        <v>27</v>
      </c>
    </row>
    <row r="6041" spans="1:12">
      <c r="A6041" s="186" t="str">
        <f>B6041&amp;"_"&amp;COUNTIF($B$2:B6041,B6041)</f>
        <v>5559_1</v>
      </c>
      <c r="B6041" s="195">
        <v>5559</v>
      </c>
      <c r="F6041" s="189">
        <v>1</v>
      </c>
      <c r="G6041" s="197" t="s">
        <v>2561</v>
      </c>
    </row>
    <row r="6042" spans="1:12">
      <c r="A6042" s="186" t="str">
        <f>B6042&amp;"_"&amp;COUNTIF($B$2:B6042,B6042)</f>
        <v>5559_2</v>
      </c>
      <c r="B6042" s="195">
        <v>5559</v>
      </c>
      <c r="F6042" s="189">
        <v>1</v>
      </c>
      <c r="G6042" s="197" t="s">
        <v>2562</v>
      </c>
    </row>
    <row r="6043" spans="1:12">
      <c r="A6043" s="186" t="str">
        <f>B6043&amp;"_"&amp;COUNTIF($B$2:B6043,B6043)</f>
        <v>5559_3</v>
      </c>
      <c r="B6043" s="195">
        <v>5559</v>
      </c>
      <c r="F6043" s="189">
        <v>1</v>
      </c>
      <c r="G6043" s="197" t="s">
        <v>2563</v>
      </c>
    </row>
    <row r="6044" spans="1:12">
      <c r="A6044" s="186" t="str">
        <f>B6044&amp;"_"&amp;COUNTIF($B$2:B6044,B6044)</f>
        <v>5559_4</v>
      </c>
      <c r="B6044" s="195">
        <v>5559</v>
      </c>
      <c r="F6044" s="189">
        <v>1</v>
      </c>
      <c r="G6044" s="197" t="s">
        <v>2564</v>
      </c>
    </row>
    <row r="6045" spans="1:12">
      <c r="A6045" s="186" t="str">
        <f>B6045&amp;"_"&amp;COUNTIF($B$2:B6045,B6045)</f>
        <v>5559_5</v>
      </c>
      <c r="B6045" s="195">
        <v>5559</v>
      </c>
      <c r="F6045" s="189">
        <v>1</v>
      </c>
      <c r="G6045" s="197" t="s">
        <v>2565</v>
      </c>
    </row>
    <row r="6046" spans="1:12">
      <c r="A6046" s="186" t="str">
        <f>B6046&amp;"_"&amp;COUNTIF($B$2:B6046,B6046)</f>
        <v>5559_6</v>
      </c>
      <c r="B6046" s="195">
        <v>5559</v>
      </c>
      <c r="F6046" s="189">
        <v>1</v>
      </c>
      <c r="G6046" s="197" t="s">
        <v>2566</v>
      </c>
    </row>
    <row r="6047" spans="1:12">
      <c r="A6047" s="186" t="str">
        <f>B6047&amp;"_"&amp;COUNTIF($B$2:B6047,B6047)</f>
        <v>5559_7</v>
      </c>
      <c r="B6047" s="195">
        <v>5559</v>
      </c>
      <c r="C6047" s="195">
        <v>80</v>
      </c>
      <c r="D6047" s="195" t="s">
        <v>2494</v>
      </c>
      <c r="F6047" s="189">
        <v>1</v>
      </c>
      <c r="G6047" s="197" t="s">
        <v>2567</v>
      </c>
      <c r="H6047" s="195">
        <v>7</v>
      </c>
      <c r="J6047" s="191">
        <v>42059</v>
      </c>
      <c r="K6047" s="195" t="s">
        <v>27</v>
      </c>
    </row>
    <row r="6048" spans="1:12">
      <c r="A6048" s="186" t="str">
        <f>B6048&amp;"_"&amp;COUNTIF($B$2:B6048,B6048)</f>
        <v>5560_1</v>
      </c>
      <c r="B6048" s="195">
        <v>5560</v>
      </c>
      <c r="C6048" s="195">
        <v>26</v>
      </c>
      <c r="D6048" s="195">
        <v>19365</v>
      </c>
      <c r="F6048" s="189">
        <v>2</v>
      </c>
      <c r="G6048" s="197" t="s">
        <v>2379</v>
      </c>
      <c r="H6048" s="195">
        <v>2</v>
      </c>
      <c r="I6048" s="195">
        <v>17050</v>
      </c>
      <c r="J6048" s="191">
        <v>42059</v>
      </c>
      <c r="K6048" s="195" t="s">
        <v>33</v>
      </c>
      <c r="L6048" s="195" t="s">
        <v>74</v>
      </c>
    </row>
    <row r="6049" spans="1:12">
      <c r="A6049" s="186" t="str">
        <f>B6049&amp;"_"&amp;COUNTIF($B$2:B6049,B6049)</f>
        <v>5561_1</v>
      </c>
      <c r="B6049" s="195">
        <v>5561</v>
      </c>
      <c r="C6049" s="195">
        <v>1</v>
      </c>
      <c r="D6049" s="195">
        <v>540068520</v>
      </c>
      <c r="F6049" s="189">
        <v>192</v>
      </c>
      <c r="G6049" s="197" t="s">
        <v>2568</v>
      </c>
      <c r="H6049" s="195">
        <v>3</v>
      </c>
      <c r="J6049" s="191">
        <v>42059</v>
      </c>
      <c r="K6049" s="195" t="s">
        <v>27</v>
      </c>
    </row>
    <row r="6050" spans="1:12">
      <c r="A6050" s="186" t="str">
        <f>B6050&amp;"_"&amp;COUNTIF($B$2:B6050,B6050)</f>
        <v>5562_1</v>
      </c>
      <c r="B6050" s="195">
        <v>5562</v>
      </c>
      <c r="C6050" s="195">
        <v>73</v>
      </c>
      <c r="D6050" s="195" t="s">
        <v>2569</v>
      </c>
      <c r="F6050" s="189">
        <v>1</v>
      </c>
      <c r="G6050" s="197" t="s">
        <v>2465</v>
      </c>
      <c r="H6050" s="195">
        <v>1</v>
      </c>
      <c r="J6050" s="191">
        <v>42028</v>
      </c>
      <c r="K6050" s="195" t="s">
        <v>27</v>
      </c>
    </row>
    <row r="6051" spans="1:12">
      <c r="A6051" s="186" t="str">
        <f>B6051&amp;"_"&amp;COUNTIF($B$2:B6051,B6051)</f>
        <v>5563_1</v>
      </c>
      <c r="B6051" s="195">
        <v>5563</v>
      </c>
      <c r="F6051" s="189">
        <v>2</v>
      </c>
      <c r="G6051" s="197" t="s">
        <v>2570</v>
      </c>
    </row>
    <row r="6052" spans="1:12">
      <c r="A6052" s="186" t="str">
        <f>B6052&amp;"_"&amp;COUNTIF($B$2:B6052,B6052)</f>
        <v>5563_2</v>
      </c>
      <c r="B6052" s="195">
        <v>5563</v>
      </c>
      <c r="F6052" s="189">
        <v>1</v>
      </c>
      <c r="G6052" s="197" t="s">
        <v>2571</v>
      </c>
    </row>
    <row r="6053" spans="1:12">
      <c r="A6053" s="186" t="str">
        <f>B6053&amp;"_"&amp;COUNTIF($B$2:B6053,B6053)</f>
        <v>5563_3</v>
      </c>
      <c r="B6053" s="195">
        <v>5563</v>
      </c>
      <c r="F6053" s="189">
        <v>1</v>
      </c>
      <c r="G6053" s="197" t="s">
        <v>2572</v>
      </c>
    </row>
    <row r="6054" spans="1:12">
      <c r="A6054" s="186" t="str">
        <f>B6054&amp;"_"&amp;COUNTIF($B$2:B6054,B6054)</f>
        <v>5563_4</v>
      </c>
      <c r="B6054" s="195">
        <v>5563</v>
      </c>
      <c r="F6054" s="189">
        <v>1</v>
      </c>
      <c r="G6054" s="197" t="s">
        <v>2573</v>
      </c>
    </row>
    <row r="6055" spans="1:12">
      <c r="A6055" s="186" t="str">
        <f>B6055&amp;"_"&amp;COUNTIF($B$2:B6055,B6055)</f>
        <v>5563_5</v>
      </c>
      <c r="B6055" s="195">
        <v>5563</v>
      </c>
      <c r="F6055" s="189">
        <v>1</v>
      </c>
      <c r="G6055" s="197" t="s">
        <v>2574</v>
      </c>
    </row>
    <row r="6056" spans="1:12">
      <c r="A6056" s="186" t="str">
        <f>B6056&amp;"_"&amp;COUNTIF($B$2:B6056,B6056)</f>
        <v>5563_6</v>
      </c>
      <c r="B6056" s="195">
        <v>5563</v>
      </c>
      <c r="F6056" s="189">
        <v>1</v>
      </c>
      <c r="G6056" s="197" t="s">
        <v>2563</v>
      </c>
    </row>
    <row r="6057" spans="1:12">
      <c r="A6057" s="186" t="str">
        <f>B6057&amp;"_"&amp;COUNTIF($B$2:B6057,B6057)</f>
        <v>5563_7</v>
      </c>
      <c r="B6057" s="195">
        <v>5563</v>
      </c>
      <c r="C6057" s="195">
        <v>80</v>
      </c>
      <c r="D6057" s="195" t="s">
        <v>2494</v>
      </c>
      <c r="F6057" s="189">
        <v>1</v>
      </c>
      <c r="G6057" s="197" t="s">
        <v>2567</v>
      </c>
      <c r="H6057" s="195">
        <v>8</v>
      </c>
      <c r="J6057" s="191">
        <v>42061</v>
      </c>
      <c r="K6057" s="195" t="s">
        <v>27</v>
      </c>
    </row>
    <row r="6058" spans="1:12">
      <c r="A6058" s="186" t="str">
        <f>B6058&amp;"_"&amp;COUNTIF($B$2:B6058,B6058)</f>
        <v>5564_1</v>
      </c>
      <c r="B6058" s="195">
        <v>5564</v>
      </c>
    </row>
    <row r="6059" spans="1:12">
      <c r="A6059" s="186" t="str">
        <f>B6059&amp;"_"&amp;COUNTIF($B$2:B6059,B6059)</f>
        <v>5564_2</v>
      </c>
      <c r="B6059" s="195">
        <v>5564</v>
      </c>
      <c r="K6059" s="213"/>
    </row>
    <row r="6060" spans="1:12">
      <c r="A6060" s="186" t="str">
        <f>B6060&amp;"_"&amp;COUNTIF($B$2:B6060,B6060)</f>
        <v>5565_1</v>
      </c>
      <c r="B6060" s="195">
        <v>5565</v>
      </c>
    </row>
    <row r="6061" spans="1:12">
      <c r="A6061" s="186" t="str">
        <f>B6061&amp;"_"&amp;COUNTIF($B$2:B6061,B6061)</f>
        <v>5566_1</v>
      </c>
      <c r="B6061" s="195">
        <v>5566</v>
      </c>
      <c r="C6061" s="195">
        <v>16</v>
      </c>
      <c r="D6061" s="195" t="s">
        <v>2575</v>
      </c>
      <c r="E6061" s="195" t="s">
        <v>519</v>
      </c>
      <c r="F6061" s="189">
        <v>1</v>
      </c>
      <c r="G6061" s="197" t="s">
        <v>2576</v>
      </c>
      <c r="H6061" s="195">
        <v>1</v>
      </c>
      <c r="J6061" s="191">
        <v>42060</v>
      </c>
      <c r="K6061" s="195" t="s">
        <v>33</v>
      </c>
      <c r="L6061" s="195" t="s">
        <v>74</v>
      </c>
    </row>
    <row r="6062" spans="1:12">
      <c r="A6062" s="186" t="str">
        <f>B6062&amp;"_"&amp;COUNTIF($B$2:B6062,B6062)</f>
        <v>5567_1</v>
      </c>
      <c r="B6062" s="195">
        <v>5567</v>
      </c>
      <c r="C6062" s="195">
        <v>59</v>
      </c>
      <c r="D6062" s="195">
        <v>3005488866</v>
      </c>
      <c r="E6062" s="195">
        <v>41222128</v>
      </c>
      <c r="F6062" s="189">
        <v>3</v>
      </c>
      <c r="G6062" s="197" t="s">
        <v>2282</v>
      </c>
      <c r="H6062" s="195">
        <v>3</v>
      </c>
      <c r="I6062" s="195">
        <v>12990</v>
      </c>
      <c r="J6062" s="191">
        <v>42061</v>
      </c>
      <c r="K6062" s="195" t="s">
        <v>27</v>
      </c>
    </row>
    <row r="6063" spans="1:12">
      <c r="A6063" s="186" t="str">
        <f>B6063&amp;"_"&amp;COUNTIF($B$2:B6063,B6063)</f>
        <v>5568_1</v>
      </c>
      <c r="B6063" s="195">
        <v>5568</v>
      </c>
      <c r="C6063" s="195">
        <v>59</v>
      </c>
      <c r="D6063" s="195">
        <v>3005497035</v>
      </c>
      <c r="E6063" s="195">
        <v>41227890</v>
      </c>
      <c r="F6063" s="189">
        <v>24</v>
      </c>
      <c r="G6063" s="197" t="s">
        <v>1873</v>
      </c>
      <c r="H6063" s="195">
        <v>4</v>
      </c>
      <c r="I6063" s="195">
        <v>7350</v>
      </c>
      <c r="J6063" s="191">
        <v>42061</v>
      </c>
      <c r="K6063" s="195" t="s">
        <v>27</v>
      </c>
    </row>
    <row r="6064" spans="1:12">
      <c r="A6064" s="186" t="str">
        <f>B6064&amp;"_"&amp;COUNTIF($B$2:B6064,B6064)</f>
        <v>5569_1</v>
      </c>
      <c r="B6064" s="195">
        <v>5569</v>
      </c>
      <c r="C6064" s="195">
        <v>3</v>
      </c>
      <c r="D6064" s="195" t="s">
        <v>2577</v>
      </c>
      <c r="E6064" s="195" t="s">
        <v>71</v>
      </c>
      <c r="F6064" s="189">
        <v>300</v>
      </c>
      <c r="G6064" s="197" t="s">
        <v>72</v>
      </c>
      <c r="H6064" s="195">
        <v>1</v>
      </c>
      <c r="I6064" s="195">
        <v>2400</v>
      </c>
      <c r="J6064" s="191">
        <v>42061</v>
      </c>
      <c r="K6064" s="195" t="s">
        <v>33</v>
      </c>
      <c r="L6064" s="195" t="s">
        <v>74</v>
      </c>
    </row>
    <row r="6065" spans="1:12">
      <c r="A6065" s="186" t="str">
        <f>B6065&amp;"_"&amp;COUNTIF($B$2:B6065,B6065)</f>
        <v>5570_1</v>
      </c>
      <c r="B6065" s="195">
        <v>5570</v>
      </c>
      <c r="E6065" s="195" t="s">
        <v>67</v>
      </c>
      <c r="F6065" s="189">
        <v>48</v>
      </c>
      <c r="G6065" s="197" t="s">
        <v>68</v>
      </c>
    </row>
    <row r="6066" spans="1:12">
      <c r="A6066" s="186" t="str">
        <f>B6066&amp;"_"&amp;COUNTIF($B$2:B6066,B6066)</f>
        <v>5570_2</v>
      </c>
      <c r="B6066" s="195">
        <v>5570</v>
      </c>
      <c r="E6066" s="195" t="s">
        <v>64</v>
      </c>
      <c r="F6066" s="189">
        <v>96</v>
      </c>
      <c r="G6066" s="197" t="s">
        <v>2484</v>
      </c>
    </row>
    <row r="6067" spans="1:12">
      <c r="A6067" s="186" t="str">
        <f>B6067&amp;"_"&amp;COUNTIF($B$2:B6067,B6067)</f>
        <v>5570_3</v>
      </c>
      <c r="B6067" s="195">
        <v>5570</v>
      </c>
      <c r="C6067" s="195">
        <v>1</v>
      </c>
      <c r="D6067" s="195" t="s">
        <v>2578</v>
      </c>
      <c r="E6067" s="195" t="s">
        <v>62</v>
      </c>
      <c r="F6067" s="189">
        <v>492</v>
      </c>
      <c r="G6067" s="197" t="s">
        <v>2011</v>
      </c>
      <c r="H6067" s="195">
        <v>6</v>
      </c>
      <c r="J6067" s="191">
        <v>42061</v>
      </c>
      <c r="K6067" s="195" t="s">
        <v>27</v>
      </c>
    </row>
    <row r="6068" spans="1:12">
      <c r="A6068" s="186" t="str">
        <f>B6068&amp;"_"&amp;COUNTIF($B$2:B6068,B6068)</f>
        <v>5571_1</v>
      </c>
      <c r="B6068" s="195">
        <v>5571</v>
      </c>
      <c r="C6068" s="195">
        <v>6</v>
      </c>
      <c r="D6068" s="195" t="s">
        <v>2579</v>
      </c>
      <c r="F6068" s="189">
        <v>2</v>
      </c>
      <c r="G6068" s="197" t="s">
        <v>2580</v>
      </c>
      <c r="H6068" s="195">
        <v>1</v>
      </c>
      <c r="J6068" s="191">
        <v>42061</v>
      </c>
      <c r="K6068" s="195" t="s">
        <v>27</v>
      </c>
    </row>
    <row r="6069" spans="1:12">
      <c r="A6069" s="186" t="str">
        <f>B6069&amp;"_"&amp;COUNTIF($B$2:B6069,B6069)</f>
        <v>5572_1</v>
      </c>
      <c r="B6069" s="195">
        <v>5572</v>
      </c>
      <c r="E6069" s="195">
        <v>112145</v>
      </c>
      <c r="F6069" s="189">
        <v>20</v>
      </c>
      <c r="G6069" s="197" t="s">
        <v>2386</v>
      </c>
    </row>
    <row r="6070" spans="1:12">
      <c r="A6070" s="186" t="str">
        <f>B6070&amp;"_"&amp;COUNTIF($B$2:B6070,B6070)</f>
        <v>5572_2</v>
      </c>
      <c r="B6070" s="195">
        <v>5572</v>
      </c>
      <c r="C6070" s="195">
        <v>4</v>
      </c>
      <c r="D6070" s="195">
        <v>4500258389</v>
      </c>
      <c r="E6070" s="195">
        <v>112146</v>
      </c>
      <c r="F6070" s="189">
        <v>20</v>
      </c>
      <c r="G6070" s="197" t="s">
        <v>2387</v>
      </c>
      <c r="H6070" s="195">
        <v>10</v>
      </c>
      <c r="I6070" s="195">
        <v>35000</v>
      </c>
      <c r="J6070" s="191">
        <v>42062</v>
      </c>
      <c r="K6070" s="195" t="s">
        <v>2501</v>
      </c>
      <c r="L6070" s="195" t="s">
        <v>74</v>
      </c>
    </row>
    <row r="6071" spans="1:12">
      <c r="A6071" s="186" t="str">
        <f>B6071&amp;"_"&amp;COUNTIF($B$2:B6071,B6071)</f>
        <v>5573_1</v>
      </c>
      <c r="B6071" s="195">
        <v>5573</v>
      </c>
      <c r="E6071" s="195">
        <v>500032657</v>
      </c>
      <c r="F6071" s="189">
        <v>7</v>
      </c>
      <c r="G6071" s="197" t="s">
        <v>1016</v>
      </c>
    </row>
    <row r="6072" spans="1:12">
      <c r="A6072" s="186" t="str">
        <f>B6072&amp;"_"&amp;COUNTIF($B$2:B6072,B6072)</f>
        <v>5573_2</v>
      </c>
      <c r="B6072" s="195">
        <v>5573</v>
      </c>
      <c r="C6072" s="195">
        <v>5</v>
      </c>
      <c r="D6072" s="195" t="s">
        <v>2504</v>
      </c>
      <c r="E6072" s="195">
        <v>500032755</v>
      </c>
      <c r="F6072" s="189">
        <v>2</v>
      </c>
      <c r="G6072" s="197" t="s">
        <v>1070</v>
      </c>
      <c r="H6072" s="195">
        <v>4</v>
      </c>
      <c r="I6072" s="195">
        <v>12000</v>
      </c>
      <c r="J6072" s="191" t="s">
        <v>2581</v>
      </c>
      <c r="K6072" s="213" t="s">
        <v>845</v>
      </c>
      <c r="L6072" s="195" t="s">
        <v>2449</v>
      </c>
    </row>
    <row r="6073" spans="1:12">
      <c r="A6073" s="186" t="str">
        <f>B6073&amp;"_"&amp;COUNTIF($B$2:B6073,B6073)</f>
        <v>5574_1</v>
      </c>
      <c r="B6073" s="195">
        <v>5574</v>
      </c>
      <c r="C6073" s="195">
        <v>5</v>
      </c>
      <c r="D6073" s="195" t="s">
        <v>2582</v>
      </c>
      <c r="E6073" s="195">
        <v>500032754</v>
      </c>
      <c r="F6073" s="189">
        <v>2</v>
      </c>
      <c r="G6073" s="197" t="s">
        <v>841</v>
      </c>
      <c r="H6073" s="195">
        <v>1</v>
      </c>
      <c r="I6073" s="195">
        <v>2100</v>
      </c>
      <c r="J6073" s="191" t="s">
        <v>2581</v>
      </c>
      <c r="K6073" s="213" t="s">
        <v>845</v>
      </c>
      <c r="L6073" s="195" t="s">
        <v>2449</v>
      </c>
    </row>
    <row r="6074" spans="1:12">
      <c r="A6074" s="186" t="str">
        <f>B6074&amp;"_"&amp;COUNTIF($B$2:B6074,B6074)</f>
        <v>5575_1</v>
      </c>
      <c r="B6074" s="195">
        <v>5575</v>
      </c>
      <c r="C6074" s="195">
        <v>5</v>
      </c>
      <c r="D6074" s="195" t="s">
        <v>2583</v>
      </c>
      <c r="E6074" s="195">
        <v>500032754</v>
      </c>
      <c r="F6074" s="189">
        <v>3</v>
      </c>
      <c r="G6074" s="197" t="s">
        <v>841</v>
      </c>
      <c r="H6074" s="195">
        <v>1</v>
      </c>
      <c r="I6074" s="195">
        <v>3150</v>
      </c>
      <c r="J6074" s="191" t="s">
        <v>2581</v>
      </c>
      <c r="K6074" s="213" t="s">
        <v>845</v>
      </c>
      <c r="L6074" s="195" t="s">
        <v>2449</v>
      </c>
    </row>
    <row r="6075" spans="1:12">
      <c r="A6075" s="186" t="str">
        <f>B6075&amp;"_"&amp;COUNTIF($B$2:B6075,B6075)</f>
        <v>5576_1</v>
      </c>
      <c r="B6075" s="195">
        <v>5576</v>
      </c>
      <c r="C6075" s="195">
        <v>1</v>
      </c>
      <c r="D6075" s="195" t="s">
        <v>2293</v>
      </c>
      <c r="F6075" s="189">
        <v>200</v>
      </c>
      <c r="G6075" s="197" t="s">
        <v>662</v>
      </c>
      <c r="H6075" s="195">
        <v>1</v>
      </c>
      <c r="J6075" s="191">
        <v>42066</v>
      </c>
      <c r="K6075" s="195" t="s">
        <v>27</v>
      </c>
    </row>
    <row r="6076" spans="1:12">
      <c r="A6076" s="186" t="str">
        <f>B6076&amp;"_"&amp;COUNTIF($B$2:B6076,B6076)</f>
        <v>5577_1</v>
      </c>
      <c r="B6076" s="195">
        <v>5577</v>
      </c>
      <c r="C6076" s="195">
        <v>1</v>
      </c>
      <c r="D6076" s="195" t="s">
        <v>2534</v>
      </c>
      <c r="F6076" s="189">
        <v>2</v>
      </c>
      <c r="G6076" s="197" t="s">
        <v>59</v>
      </c>
      <c r="H6076" s="195">
        <v>2</v>
      </c>
      <c r="J6076" s="191">
        <v>42066</v>
      </c>
      <c r="K6076" s="195" t="s">
        <v>27</v>
      </c>
    </row>
    <row r="6077" spans="1:12">
      <c r="A6077" s="186" t="str">
        <f>B6077&amp;"_"&amp;COUNTIF($B$2:B6077,B6077)</f>
        <v>5578_1</v>
      </c>
      <c r="B6077" s="195">
        <v>5578</v>
      </c>
      <c r="C6077" s="195">
        <v>1</v>
      </c>
      <c r="D6077" s="195" t="s">
        <v>2578</v>
      </c>
      <c r="E6077" s="195" t="s">
        <v>64</v>
      </c>
      <c r="F6077" s="189">
        <v>48</v>
      </c>
      <c r="G6077" s="197" t="s">
        <v>2484</v>
      </c>
      <c r="H6077" s="195">
        <v>1</v>
      </c>
      <c r="J6077" s="191">
        <v>42066</v>
      </c>
      <c r="K6077" s="195" t="s">
        <v>27</v>
      </c>
    </row>
    <row r="6078" spans="1:12">
      <c r="A6078" s="186" t="str">
        <f>B6078&amp;"_"&amp;COUNTIF($B$2:B6078,B6078)</f>
        <v>5579_1</v>
      </c>
      <c r="B6078" s="195">
        <v>5579</v>
      </c>
      <c r="C6078" s="195">
        <v>1</v>
      </c>
      <c r="D6078" s="195" t="s">
        <v>2393</v>
      </c>
      <c r="F6078" s="189">
        <v>14</v>
      </c>
      <c r="G6078" s="197" t="s">
        <v>660</v>
      </c>
      <c r="H6078" s="195">
        <v>1</v>
      </c>
      <c r="J6078" s="191">
        <v>42066</v>
      </c>
      <c r="K6078" s="195" t="s">
        <v>27</v>
      </c>
    </row>
    <row r="6079" spans="1:12">
      <c r="A6079" s="186" t="str">
        <f>B6079&amp;"_"&amp;COUNTIF($B$2:B6079,B6079)</f>
        <v>5580_1</v>
      </c>
      <c r="B6079" s="195">
        <v>5580</v>
      </c>
      <c r="C6079" s="195">
        <v>13</v>
      </c>
      <c r="D6079" s="195" t="s">
        <v>1131</v>
      </c>
      <c r="F6079" s="189">
        <v>1</v>
      </c>
      <c r="G6079" s="197" t="s">
        <v>880</v>
      </c>
      <c r="H6079" s="195">
        <v>1</v>
      </c>
      <c r="J6079" s="191">
        <v>42066</v>
      </c>
      <c r="K6079" s="195" t="s">
        <v>33</v>
      </c>
      <c r="L6079" s="195" t="s">
        <v>74</v>
      </c>
    </row>
    <row r="6080" spans="1:12">
      <c r="A6080" s="186" t="str">
        <f>B6080&amp;"_"&amp;COUNTIF($B$2:B6080,B6080)</f>
        <v>5581_1</v>
      </c>
      <c r="B6080" s="195">
        <v>5581</v>
      </c>
      <c r="F6080" s="189">
        <v>23</v>
      </c>
      <c r="G6080" s="197" t="s">
        <v>2538</v>
      </c>
    </row>
    <row r="6081" spans="1:12">
      <c r="A6081" s="186" t="str">
        <f>B6081&amp;"_"&amp;COUNTIF($B$2:B6081,B6081)</f>
        <v>5581_2</v>
      </c>
      <c r="B6081" s="195">
        <v>5581</v>
      </c>
      <c r="C6081" s="195">
        <v>26</v>
      </c>
      <c r="D6081" s="195" t="s">
        <v>863</v>
      </c>
      <c r="F6081" s="189">
        <v>27</v>
      </c>
      <c r="G6081" s="197" t="s">
        <v>2539</v>
      </c>
      <c r="J6081" s="191">
        <v>42063</v>
      </c>
      <c r="K6081" s="195" t="s">
        <v>27</v>
      </c>
    </row>
    <row r="6082" spans="1:12">
      <c r="A6082" s="186" t="str">
        <f>B6082&amp;"_"&amp;COUNTIF($B$2:B6082,B6082)</f>
        <v>5582_1</v>
      </c>
      <c r="B6082" s="195">
        <v>5582</v>
      </c>
      <c r="C6082" s="195">
        <v>59</v>
      </c>
      <c r="D6082" s="195">
        <v>3005515113</v>
      </c>
      <c r="E6082" s="195">
        <v>41222128</v>
      </c>
      <c r="F6082" s="189">
        <v>4</v>
      </c>
      <c r="G6082" s="197" t="s">
        <v>2282</v>
      </c>
      <c r="H6082" s="195">
        <v>4</v>
      </c>
      <c r="I6082" s="195">
        <v>17320</v>
      </c>
      <c r="J6082" s="191">
        <v>42067</v>
      </c>
      <c r="K6082" s="195" t="s">
        <v>27</v>
      </c>
    </row>
    <row r="6083" spans="1:12">
      <c r="A6083" s="186" t="str">
        <f>B6083&amp;"_"&amp;COUNTIF($B$2:B6083,B6083)</f>
        <v>5583_1</v>
      </c>
      <c r="B6083" s="195">
        <v>5583</v>
      </c>
      <c r="F6083" s="189">
        <v>14</v>
      </c>
      <c r="G6083" s="197" t="s">
        <v>359</v>
      </c>
      <c r="I6083" s="200"/>
    </row>
    <row r="6084" spans="1:12">
      <c r="A6084" s="186" t="str">
        <f>B6084&amp;"_"&amp;COUNTIF($B$2:B6084,B6084)</f>
        <v>5583_2</v>
      </c>
      <c r="B6084" s="195">
        <v>5583</v>
      </c>
      <c r="C6084" s="195">
        <v>7</v>
      </c>
      <c r="F6084" s="189">
        <v>0</v>
      </c>
      <c r="G6084" s="197" t="s">
        <v>358</v>
      </c>
      <c r="H6084" s="195">
        <v>1</v>
      </c>
      <c r="I6084" s="200"/>
      <c r="J6084" s="191">
        <v>42069</v>
      </c>
      <c r="K6084" s="195" t="s">
        <v>33</v>
      </c>
      <c r="L6084" s="195" t="s">
        <v>74</v>
      </c>
    </row>
    <row r="6085" spans="1:12">
      <c r="A6085" s="186" t="str">
        <f>B6085&amp;"_"&amp;COUNTIF($B$2:B6085,B6085)</f>
        <v>5584_1</v>
      </c>
      <c r="B6085" s="195">
        <v>5584</v>
      </c>
      <c r="F6085" s="189">
        <v>1</v>
      </c>
      <c r="G6085" s="197" t="s">
        <v>824</v>
      </c>
    </row>
    <row r="6086" spans="1:12">
      <c r="A6086" s="186" t="str">
        <f>B6086&amp;"_"&amp;COUNTIF($B$2:B6086,B6086)</f>
        <v>5584_2</v>
      </c>
      <c r="B6086" s="195">
        <v>5584</v>
      </c>
      <c r="F6086" s="189">
        <v>1</v>
      </c>
      <c r="G6086" s="197" t="s">
        <v>825</v>
      </c>
    </row>
    <row r="6087" spans="1:12">
      <c r="A6087" s="186" t="str">
        <f>B6087&amp;"_"&amp;COUNTIF($B$2:B6087,B6087)</f>
        <v>5584_3</v>
      </c>
      <c r="B6087" s="195">
        <v>5584</v>
      </c>
      <c r="F6087" s="189">
        <v>1</v>
      </c>
      <c r="G6087" s="197" t="s">
        <v>826</v>
      </c>
    </row>
    <row r="6088" spans="1:12">
      <c r="A6088" s="186" t="str">
        <f>B6088&amp;"_"&amp;COUNTIF($B$2:B6088,B6088)</f>
        <v>5584_4</v>
      </c>
      <c r="B6088" s="195">
        <v>5584</v>
      </c>
      <c r="F6088" s="189">
        <v>4</v>
      </c>
      <c r="G6088" s="197" t="s">
        <v>827</v>
      </c>
    </row>
    <row r="6089" spans="1:12">
      <c r="A6089" s="186" t="str">
        <f>B6089&amp;"_"&amp;COUNTIF($B$2:B6089,B6089)</f>
        <v>5584_5</v>
      </c>
      <c r="B6089" s="195">
        <v>5584</v>
      </c>
      <c r="C6089" s="195">
        <v>18</v>
      </c>
      <c r="D6089" s="195" t="s">
        <v>2584</v>
      </c>
      <c r="F6089" s="189">
        <v>1</v>
      </c>
      <c r="G6089" s="197" t="s">
        <v>828</v>
      </c>
      <c r="J6089" s="191">
        <v>42065</v>
      </c>
      <c r="K6089" s="195" t="s">
        <v>27</v>
      </c>
    </row>
    <row r="6090" spans="1:12">
      <c r="A6090" s="186" t="str">
        <f>B6090&amp;"_"&amp;COUNTIF($B$2:B6090,B6090)</f>
        <v>5585_1</v>
      </c>
      <c r="B6090" s="195">
        <v>5585</v>
      </c>
      <c r="F6090" s="189">
        <v>20</v>
      </c>
      <c r="G6090" s="197" t="s">
        <v>854</v>
      </c>
    </row>
    <row r="6091" spans="1:12">
      <c r="A6091" s="186" t="str">
        <f>B6091&amp;"_"&amp;COUNTIF($B$2:B6091,B6091)</f>
        <v>5585_2</v>
      </c>
      <c r="B6091" s="195">
        <v>5585</v>
      </c>
      <c r="F6091" s="189">
        <v>26</v>
      </c>
      <c r="G6091" s="197" t="s">
        <v>855</v>
      </c>
    </row>
    <row r="6092" spans="1:12">
      <c r="A6092" s="186" t="str">
        <f>B6092&amp;"_"&amp;COUNTIF($B$2:B6092,B6092)</f>
        <v>5585_3</v>
      </c>
      <c r="B6092" s="195">
        <v>5585</v>
      </c>
      <c r="F6092" s="189">
        <v>7</v>
      </c>
      <c r="G6092" s="197" t="s">
        <v>995</v>
      </c>
    </row>
    <row r="6093" spans="1:12">
      <c r="A6093" s="186" t="str">
        <f>B6093&amp;"_"&amp;COUNTIF($B$2:B6093,B6093)</f>
        <v>5585_4</v>
      </c>
      <c r="B6093" s="195">
        <v>5585</v>
      </c>
      <c r="F6093" s="189">
        <v>200</v>
      </c>
      <c r="G6093" s="197" t="s">
        <v>856</v>
      </c>
    </row>
    <row r="6094" spans="1:12">
      <c r="A6094" s="186" t="str">
        <f>B6094&amp;"_"&amp;COUNTIF($B$2:B6094,B6094)</f>
        <v>5585_5</v>
      </c>
      <c r="B6094" s="195">
        <v>5585</v>
      </c>
      <c r="F6094" s="189">
        <v>216</v>
      </c>
      <c r="G6094" s="197" t="s">
        <v>829</v>
      </c>
    </row>
    <row r="6095" spans="1:12">
      <c r="A6095" s="186" t="str">
        <f>B6095&amp;"_"&amp;COUNTIF($B$2:B6095,B6095)</f>
        <v>5585_6</v>
      </c>
      <c r="B6095" s="195">
        <v>5585</v>
      </c>
      <c r="F6095" s="189">
        <v>22</v>
      </c>
      <c r="G6095" s="197" t="s">
        <v>830</v>
      </c>
    </row>
    <row r="6096" spans="1:12">
      <c r="A6096" s="186" t="str">
        <f>B6096&amp;"_"&amp;COUNTIF($B$2:B6096,B6096)</f>
        <v>5585_7</v>
      </c>
      <c r="B6096" s="195">
        <v>5585</v>
      </c>
      <c r="F6096" s="189">
        <v>60</v>
      </c>
      <c r="G6096" s="197" t="s">
        <v>831</v>
      </c>
    </row>
    <row r="6097" spans="1:12">
      <c r="A6097" s="186" t="str">
        <f>B6097&amp;"_"&amp;COUNTIF($B$2:B6097,B6097)</f>
        <v>5585_8</v>
      </c>
      <c r="B6097" s="195">
        <v>5585</v>
      </c>
      <c r="F6097" s="189">
        <v>145</v>
      </c>
      <c r="G6097" s="197" t="s">
        <v>832</v>
      </c>
    </row>
    <row r="6098" spans="1:12">
      <c r="A6098" s="186" t="str">
        <f>B6098&amp;"_"&amp;COUNTIF($B$2:B6098,B6098)</f>
        <v>5585_9</v>
      </c>
      <c r="B6098" s="195">
        <v>5585</v>
      </c>
      <c r="F6098" s="189">
        <v>50</v>
      </c>
      <c r="G6098" s="197" t="s">
        <v>833</v>
      </c>
    </row>
    <row r="6099" spans="1:12">
      <c r="A6099" s="186" t="str">
        <f>B6099&amp;"_"&amp;COUNTIF($B$2:B6099,B6099)</f>
        <v>5585_10</v>
      </c>
      <c r="B6099" s="195">
        <v>5585</v>
      </c>
      <c r="F6099" s="189">
        <v>10</v>
      </c>
      <c r="G6099" s="197" t="s">
        <v>834</v>
      </c>
    </row>
    <row r="6100" spans="1:12">
      <c r="A6100" s="186" t="str">
        <f>B6100&amp;"_"&amp;COUNTIF($B$2:B6100,B6100)</f>
        <v>5585_11</v>
      </c>
      <c r="B6100" s="195">
        <v>5585</v>
      </c>
      <c r="F6100" s="189">
        <v>80</v>
      </c>
      <c r="G6100" s="197" t="s">
        <v>835</v>
      </c>
    </row>
    <row r="6101" spans="1:12">
      <c r="A6101" s="186" t="str">
        <f>B6101&amp;"_"&amp;COUNTIF($B$2:B6101,B6101)</f>
        <v>5585_12</v>
      </c>
      <c r="B6101" s="195">
        <v>5585</v>
      </c>
      <c r="C6101" s="195">
        <v>18</v>
      </c>
      <c r="D6101" s="195" t="s">
        <v>2584</v>
      </c>
      <c r="F6101" s="189">
        <v>10</v>
      </c>
      <c r="G6101" s="197" t="s">
        <v>837</v>
      </c>
      <c r="J6101" s="191">
        <v>42065</v>
      </c>
      <c r="K6101" s="195" t="s">
        <v>27</v>
      </c>
    </row>
    <row r="6102" spans="1:12">
      <c r="A6102" s="186" t="str">
        <f>B6102&amp;"_"&amp;COUNTIF($B$2:B6102,B6102)</f>
        <v>5586_1</v>
      </c>
      <c r="B6102" s="195">
        <v>5586</v>
      </c>
      <c r="F6102" s="189">
        <v>2</v>
      </c>
      <c r="G6102" s="197" t="s">
        <v>2585</v>
      </c>
    </row>
    <row r="6103" spans="1:12">
      <c r="A6103" s="186" t="str">
        <f>B6103&amp;"_"&amp;COUNTIF($B$2:B6103,B6103)</f>
        <v>5586_2</v>
      </c>
      <c r="B6103" s="195">
        <v>5586</v>
      </c>
      <c r="F6103" s="189">
        <v>2</v>
      </c>
      <c r="G6103" s="197" t="s">
        <v>2586</v>
      </c>
    </row>
    <row r="6104" spans="1:12">
      <c r="A6104" s="186" t="str">
        <f>B6104&amp;"_"&amp;COUNTIF($B$2:B6104,B6104)</f>
        <v>5586_3</v>
      </c>
      <c r="B6104" s="195">
        <v>5586</v>
      </c>
      <c r="C6104" s="195">
        <v>81</v>
      </c>
      <c r="D6104" s="195" t="s">
        <v>2587</v>
      </c>
      <c r="F6104" s="189">
        <v>2</v>
      </c>
      <c r="G6104" s="197" t="s">
        <v>2588</v>
      </c>
      <c r="H6104" s="195">
        <v>10</v>
      </c>
      <c r="J6104" s="191">
        <v>42074</v>
      </c>
      <c r="K6104" s="195" t="s">
        <v>27</v>
      </c>
    </row>
    <row r="6105" spans="1:12">
      <c r="A6105" s="186" t="str">
        <f>B6105&amp;"_"&amp;COUNTIF($B$2:B6105,B6105)</f>
        <v>5587_1</v>
      </c>
      <c r="B6105" s="195">
        <v>5587</v>
      </c>
      <c r="C6105" s="195">
        <v>59</v>
      </c>
      <c r="D6105" s="195">
        <v>3005532604</v>
      </c>
      <c r="E6105" s="195">
        <v>41222128</v>
      </c>
      <c r="F6105" s="189">
        <v>3</v>
      </c>
      <c r="G6105" s="197" t="s">
        <v>2282</v>
      </c>
      <c r="H6105" s="195">
        <v>3</v>
      </c>
      <c r="I6105" s="195">
        <v>12990</v>
      </c>
      <c r="J6105" s="191">
        <v>42075</v>
      </c>
      <c r="K6105" s="195" t="s">
        <v>27</v>
      </c>
    </row>
    <row r="6106" spans="1:12">
      <c r="A6106" s="186" t="str">
        <f>B6106&amp;"_"&amp;COUNTIF($B$2:B6106,B6106)</f>
        <v>5588_1</v>
      </c>
      <c r="B6106" s="195">
        <v>5588</v>
      </c>
      <c r="C6106" s="195">
        <v>1</v>
      </c>
      <c r="D6106" s="195" t="s">
        <v>2578</v>
      </c>
      <c r="E6106" s="195" t="s">
        <v>64</v>
      </c>
      <c r="F6106" s="189">
        <v>48</v>
      </c>
      <c r="G6106" s="197" t="s">
        <v>2484</v>
      </c>
      <c r="H6106" s="195">
        <v>1</v>
      </c>
      <c r="J6106" s="191">
        <v>42075</v>
      </c>
      <c r="K6106" s="195" t="s">
        <v>27</v>
      </c>
    </row>
    <row r="6107" spans="1:12">
      <c r="A6107" s="186" t="str">
        <f>B6107&amp;"_"&amp;COUNTIF($B$2:B6107,B6107)</f>
        <v>5589_1</v>
      </c>
      <c r="B6107" s="195">
        <v>5589</v>
      </c>
      <c r="C6107" s="195">
        <v>1</v>
      </c>
      <c r="D6107" s="195" t="s">
        <v>2534</v>
      </c>
      <c r="F6107" s="189">
        <v>2</v>
      </c>
      <c r="G6107" s="197" t="s">
        <v>59</v>
      </c>
      <c r="H6107" s="195">
        <v>2</v>
      </c>
      <c r="J6107" s="191">
        <v>42075</v>
      </c>
      <c r="K6107" s="195" t="s">
        <v>27</v>
      </c>
    </row>
    <row r="6108" spans="1:12">
      <c r="A6108" s="186" t="str">
        <f>B6108&amp;"_"&amp;COUNTIF($B$2:B6108,B6108)</f>
        <v>5590_1</v>
      </c>
      <c r="B6108" s="195">
        <v>5590</v>
      </c>
      <c r="E6108" s="195">
        <v>32999</v>
      </c>
      <c r="F6108" s="189">
        <v>10</v>
      </c>
      <c r="G6108" s="197" t="s">
        <v>579</v>
      </c>
    </row>
    <row r="6109" spans="1:12">
      <c r="A6109" s="186" t="str">
        <f>B6109&amp;"_"&amp;COUNTIF($B$2:B6109,B6109)</f>
        <v>5590_2</v>
      </c>
      <c r="B6109" s="195">
        <v>5590</v>
      </c>
      <c r="C6109" s="195">
        <v>4</v>
      </c>
      <c r="D6109" s="195">
        <v>4500258996</v>
      </c>
      <c r="E6109" s="195">
        <v>33990</v>
      </c>
      <c r="F6109" s="189">
        <v>10</v>
      </c>
      <c r="G6109" s="197" t="s">
        <v>580</v>
      </c>
      <c r="H6109" s="195">
        <v>5</v>
      </c>
      <c r="I6109" s="200">
        <v>15000</v>
      </c>
      <c r="J6109" s="191">
        <v>42076</v>
      </c>
      <c r="K6109" s="195" t="s">
        <v>2501</v>
      </c>
      <c r="L6109" s="195" t="s">
        <v>74</v>
      </c>
    </row>
    <row r="6110" spans="1:12">
      <c r="A6110" s="186" t="str">
        <f>B6110&amp;"_"&amp;COUNTIF($B$2:B6110,B6110)</f>
        <v>5591_1</v>
      </c>
      <c r="B6110" s="195">
        <v>5591</v>
      </c>
      <c r="F6110" s="189">
        <v>1</v>
      </c>
      <c r="G6110" s="197" t="s">
        <v>2585</v>
      </c>
    </row>
    <row r="6111" spans="1:12">
      <c r="A6111" s="186" t="str">
        <f>B6111&amp;"_"&amp;COUNTIF($B$2:B6111,B6111)</f>
        <v>5591_2</v>
      </c>
      <c r="B6111" s="195">
        <v>5591</v>
      </c>
      <c r="F6111" s="189">
        <v>1</v>
      </c>
      <c r="G6111" s="197" t="s">
        <v>2589</v>
      </c>
    </row>
    <row r="6112" spans="1:12">
      <c r="A6112" s="186" t="str">
        <f>B6112&amp;"_"&amp;COUNTIF($B$2:B6112,B6112)</f>
        <v>5591_3</v>
      </c>
      <c r="B6112" s="195">
        <v>5591</v>
      </c>
      <c r="F6112" s="189">
        <v>2</v>
      </c>
      <c r="G6112" s="197" t="s">
        <v>2590</v>
      </c>
    </row>
    <row r="6113" spans="1:12">
      <c r="A6113" s="186" t="str">
        <f>B6113&amp;"_"&amp;COUNTIF($B$2:B6113,B6113)</f>
        <v>5591_4</v>
      </c>
      <c r="B6113" s="195">
        <v>5591</v>
      </c>
      <c r="C6113" s="195">
        <v>81</v>
      </c>
      <c r="D6113" s="195" t="s">
        <v>2587</v>
      </c>
      <c r="F6113" s="189">
        <v>1</v>
      </c>
      <c r="G6113" s="197" t="s">
        <v>2588</v>
      </c>
      <c r="H6113" s="195">
        <v>7</v>
      </c>
      <c r="J6113" s="191">
        <v>42076</v>
      </c>
      <c r="K6113" s="195" t="s">
        <v>27</v>
      </c>
    </row>
    <row r="6114" spans="1:12">
      <c r="A6114" s="186" t="str">
        <f>B6114&amp;"_"&amp;COUNTIF($B$2:B6114,B6114)</f>
        <v>5592_1</v>
      </c>
      <c r="B6114" s="195">
        <v>5592</v>
      </c>
      <c r="F6114" s="189">
        <v>2</v>
      </c>
      <c r="G6114" s="197" t="s">
        <v>2193</v>
      </c>
    </row>
    <row r="6115" spans="1:12">
      <c r="A6115" s="186" t="str">
        <f>B6115&amp;"_"&amp;COUNTIF($B$2:B6115,B6115)</f>
        <v>5592_2</v>
      </c>
      <c r="B6115" s="195">
        <v>5592</v>
      </c>
      <c r="C6115" s="195">
        <v>61</v>
      </c>
      <c r="D6115" s="195" t="s">
        <v>2591</v>
      </c>
      <c r="F6115" s="189">
        <v>2</v>
      </c>
      <c r="G6115" s="197" t="s">
        <v>2195</v>
      </c>
      <c r="H6115" s="195">
        <v>4</v>
      </c>
      <c r="I6115" s="195">
        <v>10400</v>
      </c>
      <c r="J6115" s="191">
        <v>42076</v>
      </c>
      <c r="K6115" s="195" t="s">
        <v>33</v>
      </c>
      <c r="L6115" s="195" t="s">
        <v>74</v>
      </c>
    </row>
    <row r="6116" spans="1:12">
      <c r="A6116" s="186" t="str">
        <f>B6116&amp;"_"&amp;COUNTIF($B$2:B6116,B6116)</f>
        <v>5593_1</v>
      </c>
      <c r="B6116" s="195">
        <v>5593</v>
      </c>
      <c r="C6116" s="195">
        <v>61</v>
      </c>
      <c r="D6116" s="195" t="s">
        <v>2592</v>
      </c>
      <c r="F6116" s="189">
        <v>1</v>
      </c>
      <c r="G6116" s="197" t="s">
        <v>2593</v>
      </c>
      <c r="H6116" s="195">
        <v>1</v>
      </c>
      <c r="I6116" s="195">
        <v>2100</v>
      </c>
      <c r="J6116" s="191">
        <v>42076</v>
      </c>
      <c r="K6116" s="195" t="s">
        <v>33</v>
      </c>
      <c r="L6116" s="195" t="s">
        <v>74</v>
      </c>
    </row>
    <row r="6117" spans="1:12">
      <c r="A6117" s="186" t="str">
        <f>B6117&amp;"_"&amp;COUNTIF($B$2:B6117,B6117)</f>
        <v>5594_1</v>
      </c>
      <c r="B6117" s="195">
        <v>5594</v>
      </c>
      <c r="F6117" s="189">
        <v>8</v>
      </c>
      <c r="G6117" s="197" t="s">
        <v>359</v>
      </c>
      <c r="I6117" s="200"/>
    </row>
    <row r="6118" spans="1:12">
      <c r="A6118" s="186" t="str">
        <f>B6118&amp;"_"&amp;COUNTIF($B$2:B6118,B6118)</f>
        <v>5594_2</v>
      </c>
      <c r="B6118" s="195">
        <v>5594</v>
      </c>
      <c r="C6118" s="195">
        <v>7</v>
      </c>
      <c r="F6118" s="189">
        <v>1</v>
      </c>
      <c r="G6118" s="197" t="s">
        <v>358</v>
      </c>
      <c r="H6118" s="195">
        <v>1</v>
      </c>
      <c r="I6118" s="200"/>
      <c r="J6118" s="191">
        <v>42080</v>
      </c>
      <c r="K6118" s="195" t="s">
        <v>33</v>
      </c>
      <c r="L6118" s="195" t="s">
        <v>74</v>
      </c>
    </row>
    <row r="6119" spans="1:12">
      <c r="A6119" s="186" t="str">
        <f>B6119&amp;"_"&amp;COUNTIF($B$2:B6119,B6119)</f>
        <v>5595_1</v>
      </c>
      <c r="B6119" s="195">
        <v>5595</v>
      </c>
      <c r="F6119" s="189">
        <v>1500</v>
      </c>
      <c r="G6119" s="197" t="s">
        <v>2594</v>
      </c>
    </row>
    <row r="6120" spans="1:12">
      <c r="A6120" s="186" t="str">
        <f>B6120&amp;"_"&amp;COUNTIF($B$2:B6120,B6120)</f>
        <v>5595_2</v>
      </c>
      <c r="B6120" s="195">
        <v>5595</v>
      </c>
      <c r="C6120" s="195">
        <v>82</v>
      </c>
      <c r="D6120" s="195">
        <v>141581204</v>
      </c>
      <c r="F6120" s="189">
        <v>500</v>
      </c>
      <c r="G6120" s="197" t="s">
        <v>2595</v>
      </c>
      <c r="H6120" s="195">
        <v>4</v>
      </c>
      <c r="J6120" s="191">
        <v>42081</v>
      </c>
      <c r="K6120" s="195" t="s">
        <v>27</v>
      </c>
    </row>
    <row r="6121" spans="1:12">
      <c r="A6121" s="186" t="str">
        <f>B6121&amp;"_"&amp;COUNTIF($B$2:B6121,B6121)</f>
        <v>5596_1</v>
      </c>
      <c r="B6121" s="195">
        <v>5596</v>
      </c>
      <c r="C6121" s="195">
        <v>59</v>
      </c>
      <c r="D6121" s="195">
        <v>3005550865</v>
      </c>
      <c r="E6121" s="195">
        <v>41222128</v>
      </c>
      <c r="F6121" s="189">
        <v>2</v>
      </c>
      <c r="G6121" s="197" t="s">
        <v>2282</v>
      </c>
      <c r="H6121" s="195">
        <v>2</v>
      </c>
      <c r="I6121" s="195">
        <v>8660</v>
      </c>
      <c r="J6121" s="191">
        <v>42081</v>
      </c>
      <c r="K6121" s="195" t="s">
        <v>27</v>
      </c>
    </row>
    <row r="6122" spans="1:12">
      <c r="A6122" s="186" t="str">
        <f>B6122&amp;"_"&amp;COUNTIF($B$2:B6122,B6122)</f>
        <v>5597_1</v>
      </c>
      <c r="B6122" s="195">
        <v>5597</v>
      </c>
      <c r="E6122" s="195">
        <v>32999</v>
      </c>
      <c r="F6122" s="189">
        <v>10</v>
      </c>
      <c r="G6122" s="197" t="s">
        <v>579</v>
      </c>
    </row>
    <row r="6123" spans="1:12">
      <c r="A6123" s="186" t="str">
        <f>B6123&amp;"_"&amp;COUNTIF($B$2:B6123,B6123)</f>
        <v>5597_2</v>
      </c>
      <c r="B6123" s="195">
        <v>5597</v>
      </c>
      <c r="C6123" s="195">
        <v>4</v>
      </c>
      <c r="D6123" s="195">
        <v>4500258996</v>
      </c>
      <c r="E6123" s="195">
        <v>33990</v>
      </c>
      <c r="F6123" s="189">
        <v>10</v>
      </c>
      <c r="G6123" s="197" t="s">
        <v>580</v>
      </c>
      <c r="H6123" s="195">
        <v>5</v>
      </c>
      <c r="I6123" s="200">
        <v>15000</v>
      </c>
      <c r="J6123" s="191">
        <v>42081</v>
      </c>
      <c r="K6123" s="195" t="s">
        <v>2501</v>
      </c>
      <c r="L6123" s="195" t="s">
        <v>74</v>
      </c>
    </row>
    <row r="6124" spans="1:12">
      <c r="A6124" s="186" t="str">
        <f>B6124&amp;"_"&amp;COUNTIF($B$2:B6124,B6124)</f>
        <v>5598_1</v>
      </c>
      <c r="B6124" s="195">
        <v>5598</v>
      </c>
      <c r="C6124" s="195">
        <v>59</v>
      </c>
      <c r="D6124" s="195">
        <v>3005583058</v>
      </c>
      <c r="E6124" s="195">
        <v>41222128</v>
      </c>
      <c r="F6124" s="189">
        <v>2</v>
      </c>
      <c r="G6124" s="197" t="s">
        <v>2282</v>
      </c>
      <c r="H6124" s="195">
        <v>2</v>
      </c>
      <c r="I6124" s="195">
        <v>8660</v>
      </c>
      <c r="J6124" s="191">
        <v>42096</v>
      </c>
      <c r="K6124" s="195" t="s">
        <v>27</v>
      </c>
    </row>
    <row r="6125" spans="1:12">
      <c r="A6125" s="186" t="str">
        <f>B6125&amp;"_"&amp;COUNTIF($B$2:B6125,B6125)</f>
        <v>5599_1</v>
      </c>
      <c r="B6125" s="195">
        <v>5599</v>
      </c>
      <c r="C6125" s="195">
        <v>55</v>
      </c>
      <c r="D6125" s="195" t="s">
        <v>2491</v>
      </c>
      <c r="F6125" s="189">
        <v>216</v>
      </c>
      <c r="G6125" s="197" t="s">
        <v>1971</v>
      </c>
      <c r="H6125" s="195">
        <v>3</v>
      </c>
      <c r="I6125" s="195">
        <v>12000</v>
      </c>
      <c r="J6125" s="191">
        <v>42083</v>
      </c>
      <c r="K6125" s="195" t="s">
        <v>33</v>
      </c>
      <c r="L6125" s="195" t="s">
        <v>74</v>
      </c>
    </row>
    <row r="6126" spans="1:12">
      <c r="A6126" s="186" t="str">
        <f>B6126&amp;"_"&amp;COUNTIF($B$2:B6126,B6126)</f>
        <v>5600_1</v>
      </c>
      <c r="B6126" s="195">
        <v>5600</v>
      </c>
      <c r="C6126" s="195">
        <v>5</v>
      </c>
      <c r="D6126" s="195" t="s">
        <v>2504</v>
      </c>
      <c r="E6126" s="195">
        <v>500032657</v>
      </c>
      <c r="F6126" s="189">
        <v>5</v>
      </c>
      <c r="G6126" s="197" t="s">
        <v>1016</v>
      </c>
      <c r="H6126" s="195">
        <v>2</v>
      </c>
      <c r="I6126" s="195">
        <v>7500</v>
      </c>
      <c r="J6126" s="191" t="s">
        <v>2596</v>
      </c>
      <c r="K6126" s="213" t="s">
        <v>845</v>
      </c>
      <c r="L6126" s="195" t="s">
        <v>2449</v>
      </c>
    </row>
    <row r="6127" spans="1:12">
      <c r="A6127" s="186" t="str">
        <f>B6127&amp;"_"&amp;COUNTIF($B$2:B6127,B6127)</f>
        <v>5601_1</v>
      </c>
      <c r="B6127" s="195">
        <v>5601</v>
      </c>
      <c r="C6127" s="195">
        <v>5</v>
      </c>
      <c r="D6127" s="195" t="s">
        <v>2597</v>
      </c>
      <c r="E6127" s="195">
        <v>500032754</v>
      </c>
      <c r="F6127" s="189">
        <v>6</v>
      </c>
      <c r="G6127" s="197" t="s">
        <v>841</v>
      </c>
      <c r="H6127" s="195">
        <v>2</v>
      </c>
      <c r="I6127" s="195">
        <v>6300</v>
      </c>
      <c r="J6127" s="191" t="s">
        <v>2596</v>
      </c>
      <c r="K6127" s="213" t="s">
        <v>845</v>
      </c>
      <c r="L6127" s="195" t="s">
        <v>2449</v>
      </c>
    </row>
    <row r="6128" spans="1:12">
      <c r="A6128" s="186" t="str">
        <f>B6128&amp;"_"&amp;COUNTIF($B$2:B6128,B6128)</f>
        <v>5602_1</v>
      </c>
      <c r="B6128" s="195">
        <v>5602</v>
      </c>
      <c r="C6128" s="195">
        <v>4</v>
      </c>
      <c r="D6128" s="195">
        <v>4500258723</v>
      </c>
      <c r="F6128" s="189">
        <v>6</v>
      </c>
      <c r="G6128" s="197" t="s">
        <v>2598</v>
      </c>
      <c r="H6128" s="195">
        <v>1</v>
      </c>
      <c r="I6128" s="195">
        <v>650</v>
      </c>
      <c r="J6128" s="191">
        <v>42086</v>
      </c>
      <c r="K6128" s="195" t="s">
        <v>2501</v>
      </c>
      <c r="L6128" s="195" t="s">
        <v>74</v>
      </c>
    </row>
    <row r="6129" spans="1:12">
      <c r="A6129" s="186" t="str">
        <f>B6129&amp;"_"&amp;COUNTIF($B$2:B6129,B6129)</f>
        <v>5603_1</v>
      </c>
      <c r="B6129" s="195">
        <v>5603</v>
      </c>
      <c r="C6129" s="195">
        <v>59</v>
      </c>
      <c r="D6129" s="195">
        <v>3005565244</v>
      </c>
      <c r="E6129" s="195">
        <v>41255162</v>
      </c>
      <c r="F6129" s="189">
        <v>3</v>
      </c>
      <c r="G6129" s="197" t="s">
        <v>2298</v>
      </c>
      <c r="H6129" s="195">
        <v>3</v>
      </c>
      <c r="I6129" s="195">
        <v>12990</v>
      </c>
      <c r="J6129" s="191">
        <v>42089</v>
      </c>
      <c r="K6129" s="195" t="s">
        <v>27</v>
      </c>
    </row>
    <row r="6130" spans="1:12">
      <c r="A6130" s="186" t="str">
        <f>B6130&amp;"_"&amp;COUNTIF($B$2:B6130,B6130)</f>
        <v>5604_1</v>
      </c>
      <c r="B6130" s="195">
        <v>5604</v>
      </c>
      <c r="E6130" s="195">
        <v>41222136</v>
      </c>
      <c r="F6130" s="189">
        <v>3</v>
      </c>
      <c r="G6130" s="197" t="s">
        <v>2299</v>
      </c>
    </row>
    <row r="6131" spans="1:12">
      <c r="A6131" s="186" t="str">
        <f>B6131&amp;"_"&amp;COUNTIF($B$2:B6131,B6131)</f>
        <v>5604_2</v>
      </c>
      <c r="B6131" s="195">
        <v>5604</v>
      </c>
      <c r="C6131" s="195">
        <v>59</v>
      </c>
      <c r="D6131" s="195">
        <v>3005569494</v>
      </c>
      <c r="E6131" s="195">
        <v>41222082</v>
      </c>
      <c r="F6131" s="189">
        <v>3</v>
      </c>
      <c r="G6131" s="197" t="s">
        <v>2300</v>
      </c>
      <c r="H6131" s="195">
        <v>6</v>
      </c>
      <c r="I6131" s="195">
        <v>20460</v>
      </c>
      <c r="J6131" s="191">
        <v>42089</v>
      </c>
      <c r="K6131" s="195" t="s">
        <v>27</v>
      </c>
    </row>
    <row r="6132" spans="1:12">
      <c r="A6132" s="186" t="str">
        <f>B6132&amp;"_"&amp;COUNTIF($B$2:B6132,B6132)</f>
        <v>5605_1</v>
      </c>
      <c r="B6132" s="195">
        <v>5605</v>
      </c>
      <c r="E6132" s="195" t="s">
        <v>64</v>
      </c>
      <c r="F6132" s="189">
        <v>192</v>
      </c>
      <c r="G6132" s="197" t="s">
        <v>65</v>
      </c>
    </row>
    <row r="6133" spans="1:12">
      <c r="A6133" s="186" t="str">
        <f>B6133&amp;"_"&amp;COUNTIF($B$2:B6133,B6133)</f>
        <v>5605_2</v>
      </c>
      <c r="B6133" s="195">
        <v>5605</v>
      </c>
      <c r="C6133" s="195">
        <v>1</v>
      </c>
      <c r="D6133" s="195" t="s">
        <v>2599</v>
      </c>
      <c r="E6133" s="195" t="s">
        <v>67</v>
      </c>
      <c r="F6133" s="189">
        <v>48</v>
      </c>
      <c r="G6133" s="197" t="s">
        <v>68</v>
      </c>
      <c r="H6133" s="195">
        <v>5</v>
      </c>
      <c r="J6133" s="191">
        <v>42089</v>
      </c>
      <c r="K6133" s="195" t="s">
        <v>27</v>
      </c>
    </row>
    <row r="6134" spans="1:12">
      <c r="A6134" s="186" t="str">
        <f>B6134&amp;"_"&amp;COUNTIF($B$2:B6134,B6134)</f>
        <v>5606_1</v>
      </c>
      <c r="B6134" s="195">
        <v>5606</v>
      </c>
      <c r="C6134" s="195">
        <v>1</v>
      </c>
      <c r="D6134" s="195" t="s">
        <v>2534</v>
      </c>
      <c r="F6134" s="189">
        <v>2</v>
      </c>
      <c r="G6134" s="197" t="s">
        <v>59</v>
      </c>
      <c r="H6134" s="195">
        <v>2</v>
      </c>
      <c r="J6134" s="191">
        <v>42089</v>
      </c>
      <c r="K6134" s="195" t="s">
        <v>27</v>
      </c>
    </row>
    <row r="6135" spans="1:12">
      <c r="A6135" s="186" t="str">
        <f>B6135&amp;"_"&amp;COUNTIF($B$2:B6135,B6135)</f>
        <v>5607_1</v>
      </c>
      <c r="B6135" s="195">
        <v>5607</v>
      </c>
      <c r="E6135" s="195">
        <v>8</v>
      </c>
      <c r="F6135" s="189">
        <v>40</v>
      </c>
      <c r="G6135" s="197" t="s">
        <v>2280</v>
      </c>
    </row>
    <row r="6136" spans="1:12">
      <c r="A6136" s="186" t="str">
        <f>B6136&amp;"_"&amp;COUNTIF($B$2:B6136,B6136)</f>
        <v>5607_2</v>
      </c>
      <c r="B6136" s="195">
        <v>5607</v>
      </c>
      <c r="E6136" s="195">
        <v>6</v>
      </c>
      <c r="F6136" s="189">
        <v>116</v>
      </c>
      <c r="G6136" s="197" t="s">
        <v>2081</v>
      </c>
    </row>
    <row r="6137" spans="1:12">
      <c r="A6137" s="186" t="str">
        <f>B6137&amp;"_"&amp;COUNTIF($B$2:B6137,B6137)</f>
        <v>5607_3</v>
      </c>
      <c r="B6137" s="195">
        <v>5607</v>
      </c>
      <c r="C6137" s="195">
        <v>49</v>
      </c>
      <c r="D6137" s="195" t="s">
        <v>2025</v>
      </c>
      <c r="E6137" s="195">
        <v>7</v>
      </c>
      <c r="F6137" s="189">
        <v>172</v>
      </c>
      <c r="G6137" s="197" t="s">
        <v>2083</v>
      </c>
      <c r="H6137" s="195">
        <v>6</v>
      </c>
      <c r="J6137" s="191">
        <v>42089</v>
      </c>
      <c r="K6137" s="195" t="s">
        <v>27</v>
      </c>
    </row>
    <row r="6138" spans="1:12">
      <c r="A6138" s="186" t="str">
        <f>B6138&amp;"_"&amp;COUNTIF($B$2:B6138,B6138)</f>
        <v>5608_1</v>
      </c>
      <c r="B6138" s="195">
        <v>5608</v>
      </c>
      <c r="F6138" s="189">
        <v>4</v>
      </c>
      <c r="G6138" s="197" t="s">
        <v>359</v>
      </c>
      <c r="I6138" s="200"/>
    </row>
    <row r="6139" spans="1:12">
      <c r="A6139" s="186" t="str">
        <f>B6139&amp;"_"&amp;COUNTIF($B$2:B6139,B6139)</f>
        <v>5608_2</v>
      </c>
      <c r="B6139" s="195">
        <v>5608</v>
      </c>
      <c r="C6139" s="195">
        <v>7</v>
      </c>
      <c r="F6139" s="189">
        <v>1</v>
      </c>
      <c r="G6139" s="197" t="s">
        <v>358</v>
      </c>
      <c r="H6139" s="195">
        <v>1</v>
      </c>
      <c r="I6139" s="200"/>
      <c r="J6139" s="191">
        <v>42089</v>
      </c>
      <c r="K6139" s="195" t="s">
        <v>33</v>
      </c>
      <c r="L6139" s="195" t="s">
        <v>74</v>
      </c>
    </row>
    <row r="6140" spans="1:12">
      <c r="A6140" s="186" t="str">
        <f>B6140&amp;"_"&amp;COUNTIF($B$2:B6140,B6140)</f>
        <v>5609_1</v>
      </c>
      <c r="B6140" s="195">
        <v>5609</v>
      </c>
      <c r="C6140" s="195">
        <v>59</v>
      </c>
      <c r="D6140" s="195">
        <v>3005577778</v>
      </c>
      <c r="E6140" s="195">
        <v>41222128</v>
      </c>
      <c r="F6140" s="189">
        <v>1</v>
      </c>
      <c r="G6140" s="197" t="s">
        <v>2282</v>
      </c>
      <c r="H6140" s="195">
        <v>1</v>
      </c>
      <c r="I6140" s="195">
        <v>4330</v>
      </c>
      <c r="J6140" s="191">
        <v>42093</v>
      </c>
      <c r="K6140" s="195" t="s">
        <v>27</v>
      </c>
    </row>
    <row r="6141" spans="1:12">
      <c r="A6141" s="186" t="str">
        <f>B6141&amp;"_"&amp;COUNTIF($B$2:B6141,B6141)</f>
        <v>5610_1</v>
      </c>
      <c r="B6141" s="195">
        <v>5610</v>
      </c>
      <c r="F6141" s="189">
        <v>9.75</v>
      </c>
      <c r="G6141" s="197" t="s">
        <v>2600</v>
      </c>
    </row>
    <row r="6142" spans="1:12">
      <c r="A6142" s="186" t="str">
        <f>B6142&amp;"_"&amp;COUNTIF($B$2:B6142,B6142)</f>
        <v>5610_2</v>
      </c>
      <c r="B6142" s="195">
        <v>5610</v>
      </c>
      <c r="F6142" s="189">
        <v>9.75</v>
      </c>
      <c r="G6142" s="197" t="s">
        <v>2601</v>
      </c>
    </row>
    <row r="6143" spans="1:12">
      <c r="A6143" s="186" t="str">
        <f>B6143&amp;"_"&amp;COUNTIF($B$2:B6143,B6143)</f>
        <v>5610_3</v>
      </c>
      <c r="B6143" s="195">
        <v>5610</v>
      </c>
      <c r="C6143" s="195">
        <v>22</v>
      </c>
      <c r="F6143" s="189">
        <v>9.75</v>
      </c>
      <c r="G6143" s="197" t="s">
        <v>2602</v>
      </c>
      <c r="J6143" s="191">
        <v>42094</v>
      </c>
    </row>
    <row r="6144" spans="1:12">
      <c r="A6144" s="186" t="str">
        <f>B6144&amp;"_"&amp;COUNTIF($B$2:B6144,B6144)</f>
        <v>5611_1</v>
      </c>
      <c r="B6144" s="195">
        <v>5611</v>
      </c>
      <c r="C6144" s="195">
        <v>59</v>
      </c>
      <c r="D6144" s="195">
        <v>3005583058</v>
      </c>
      <c r="E6144" s="195">
        <v>41222128</v>
      </c>
      <c r="F6144" s="189">
        <v>3</v>
      </c>
      <c r="G6144" s="197" t="s">
        <v>2282</v>
      </c>
      <c r="H6144" s="195">
        <v>3</v>
      </c>
      <c r="I6144" s="195">
        <v>12990</v>
      </c>
      <c r="J6144" s="191">
        <v>42094</v>
      </c>
      <c r="K6144" s="195" t="s">
        <v>27</v>
      </c>
    </row>
    <row r="6145" spans="1:12">
      <c r="A6145" s="186" t="str">
        <f>B6145&amp;"_"&amp;COUNTIF($B$2:B6145,B6145)</f>
        <v>5612_1</v>
      </c>
      <c r="B6145" s="195">
        <v>5612</v>
      </c>
      <c r="F6145" s="189">
        <v>34</v>
      </c>
      <c r="G6145" s="197" t="s">
        <v>2538</v>
      </c>
    </row>
    <row r="6146" spans="1:12">
      <c r="A6146" s="186" t="str">
        <f>B6146&amp;"_"&amp;COUNTIF($B$2:B6146,B6146)</f>
        <v>5612_2</v>
      </c>
      <c r="B6146" s="195">
        <v>5612</v>
      </c>
      <c r="C6146" s="195">
        <v>26</v>
      </c>
      <c r="D6146" s="195" t="s">
        <v>863</v>
      </c>
      <c r="F6146" s="189">
        <v>43</v>
      </c>
      <c r="G6146" s="197" t="s">
        <v>2539</v>
      </c>
      <c r="J6146" s="191">
        <v>42094</v>
      </c>
      <c r="K6146" s="195" t="s">
        <v>27</v>
      </c>
    </row>
    <row r="6147" spans="1:12">
      <c r="A6147" s="186" t="str">
        <f>B6147&amp;"_"&amp;COUNTIF($B$2:B6147,B6147)</f>
        <v>5613_1</v>
      </c>
      <c r="B6147" s="195">
        <v>5613</v>
      </c>
      <c r="F6147" s="189">
        <v>1</v>
      </c>
      <c r="G6147" s="197" t="s">
        <v>2603</v>
      </c>
    </row>
    <row r="6148" spans="1:12">
      <c r="A6148" s="186" t="str">
        <f>B6148&amp;"_"&amp;COUNTIF($B$2:B6148,B6148)</f>
        <v>5613_2</v>
      </c>
      <c r="B6148" s="195">
        <v>5613</v>
      </c>
      <c r="F6148" s="189">
        <v>1</v>
      </c>
      <c r="G6148" s="197" t="s">
        <v>2604</v>
      </c>
    </row>
    <row r="6149" spans="1:12">
      <c r="A6149" s="186" t="str">
        <f>B6149&amp;"_"&amp;COUNTIF($B$2:B6149,B6149)</f>
        <v>5613_3</v>
      </c>
      <c r="B6149" s="195">
        <v>5613</v>
      </c>
      <c r="C6149" s="195">
        <v>26</v>
      </c>
      <c r="F6149" s="189">
        <v>1</v>
      </c>
      <c r="G6149" s="197" t="s">
        <v>2605</v>
      </c>
      <c r="J6149" s="191">
        <v>42094</v>
      </c>
      <c r="K6149" s="195" t="s">
        <v>27</v>
      </c>
    </row>
    <row r="6150" spans="1:12">
      <c r="A6150" s="186" t="str">
        <f>B6150&amp;"_"&amp;COUNTIF($B$2:B6150,B6150)</f>
        <v>5614_1</v>
      </c>
      <c r="B6150" s="195">
        <v>5614</v>
      </c>
      <c r="F6150" s="189">
        <v>3</v>
      </c>
      <c r="G6150" s="197" t="s">
        <v>359</v>
      </c>
      <c r="I6150" s="200"/>
    </row>
    <row r="6151" spans="1:12">
      <c r="A6151" s="186" t="str">
        <f>B6151&amp;"_"&amp;COUNTIF($B$2:B6151,B6151)</f>
        <v>5614_2</v>
      </c>
      <c r="B6151" s="195">
        <v>5614</v>
      </c>
      <c r="C6151" s="195">
        <v>7</v>
      </c>
      <c r="F6151" s="189">
        <v>0</v>
      </c>
      <c r="G6151" s="197" t="s">
        <v>358</v>
      </c>
      <c r="H6151" s="195">
        <v>1</v>
      </c>
      <c r="I6151" s="200"/>
      <c r="J6151" s="191">
        <v>42095</v>
      </c>
      <c r="K6151" s="195" t="s">
        <v>33</v>
      </c>
      <c r="L6151" s="195" t="s">
        <v>74</v>
      </c>
    </row>
    <row r="6152" spans="1:12">
      <c r="A6152" s="186" t="str">
        <f>B6152&amp;"_"&amp;COUNTIF($B$2:B6152,B6152)</f>
        <v>5615_1</v>
      </c>
      <c r="B6152" s="195">
        <v>5615</v>
      </c>
      <c r="E6152" s="195">
        <v>112145</v>
      </c>
      <c r="F6152" s="189">
        <v>10</v>
      </c>
      <c r="G6152" s="197" t="s">
        <v>2386</v>
      </c>
    </row>
    <row r="6153" spans="1:12">
      <c r="A6153" s="186" t="str">
        <f>B6153&amp;"_"&amp;COUNTIF($B$2:B6153,B6153)</f>
        <v>5615_2</v>
      </c>
      <c r="B6153" s="195">
        <v>5615</v>
      </c>
      <c r="C6153" s="195">
        <v>4</v>
      </c>
      <c r="D6153" s="195">
        <v>4500259790</v>
      </c>
      <c r="E6153" s="195">
        <v>112146</v>
      </c>
      <c r="F6153" s="189">
        <v>10</v>
      </c>
      <c r="G6153" s="197" t="s">
        <v>2387</v>
      </c>
      <c r="H6153" s="195">
        <v>5</v>
      </c>
      <c r="I6153" s="195">
        <v>17500</v>
      </c>
      <c r="J6153" s="191">
        <v>42096</v>
      </c>
      <c r="K6153" s="195" t="s">
        <v>2501</v>
      </c>
      <c r="L6153" s="195" t="s">
        <v>74</v>
      </c>
    </row>
    <row r="6154" spans="1:12">
      <c r="A6154" s="186" t="str">
        <f>B6154&amp;"_"&amp;COUNTIF($B$2:B6154,B6154)</f>
        <v>5616_1</v>
      </c>
      <c r="B6154" s="195">
        <v>5616</v>
      </c>
      <c r="C6154" s="195">
        <v>59</v>
      </c>
      <c r="D6154" s="195">
        <v>3005588873</v>
      </c>
      <c r="F6154" s="189">
        <v>100</v>
      </c>
      <c r="G6154" s="197" t="s">
        <v>2606</v>
      </c>
      <c r="H6154" s="195">
        <v>1</v>
      </c>
      <c r="I6154" s="195">
        <v>2200</v>
      </c>
      <c r="J6154" s="191">
        <v>42096</v>
      </c>
      <c r="K6154" s="195" t="s">
        <v>27</v>
      </c>
    </row>
    <row r="6155" spans="1:12">
      <c r="A6155" s="186" t="str">
        <f>B6155&amp;"_"&amp;COUNTIF($B$2:B6155,B6155)</f>
        <v>5617_1</v>
      </c>
      <c r="B6155" s="195">
        <v>5617</v>
      </c>
      <c r="C6155" s="195">
        <v>59</v>
      </c>
      <c r="D6155" s="195">
        <v>3005583058</v>
      </c>
      <c r="E6155" s="195">
        <v>41222128</v>
      </c>
      <c r="F6155" s="189">
        <v>2</v>
      </c>
      <c r="G6155" s="197" t="s">
        <v>2282</v>
      </c>
      <c r="H6155" s="195">
        <v>2</v>
      </c>
      <c r="I6155" s="195">
        <v>8660</v>
      </c>
      <c r="J6155" s="191">
        <v>42096</v>
      </c>
      <c r="K6155" s="195" t="s">
        <v>27</v>
      </c>
    </row>
    <row r="6156" spans="1:12">
      <c r="A6156" s="186" t="str">
        <f>B6156&amp;"_"&amp;COUNTIF($B$2:B6156,B6156)</f>
        <v>5618_1</v>
      </c>
      <c r="B6156" s="195">
        <v>5618</v>
      </c>
      <c r="E6156" s="195">
        <v>500032657</v>
      </c>
      <c r="F6156" s="189">
        <v>3</v>
      </c>
      <c r="G6156" s="197" t="s">
        <v>1016</v>
      </c>
      <c r="K6156" s="213"/>
    </row>
    <row r="6157" spans="1:12">
      <c r="A6157" s="186" t="str">
        <f>B6157&amp;"_"&amp;COUNTIF($B$2:B6157,B6157)</f>
        <v>5618_2</v>
      </c>
      <c r="B6157" s="195">
        <v>5618</v>
      </c>
      <c r="C6157" s="195">
        <v>5</v>
      </c>
      <c r="D6157" s="195" t="s">
        <v>2607</v>
      </c>
      <c r="E6157" s="195">
        <v>500032754</v>
      </c>
      <c r="F6157" s="189">
        <v>4</v>
      </c>
      <c r="G6157" s="197" t="s">
        <v>841</v>
      </c>
      <c r="H6157" s="195">
        <v>5</v>
      </c>
      <c r="I6157" s="195">
        <v>8700</v>
      </c>
      <c r="J6157" s="191" t="s">
        <v>2608</v>
      </c>
      <c r="K6157" s="213" t="s">
        <v>845</v>
      </c>
      <c r="L6157" s="195" t="s">
        <v>2449</v>
      </c>
    </row>
    <row r="6158" spans="1:12">
      <c r="A6158" s="186" t="str">
        <f>B6158&amp;"_"&amp;COUNTIF($B$2:B6158,B6158)</f>
        <v>5619_1</v>
      </c>
      <c r="B6158" s="195">
        <v>5619</v>
      </c>
      <c r="F6158" s="189">
        <v>8</v>
      </c>
      <c r="G6158" s="197" t="s">
        <v>2609</v>
      </c>
    </row>
    <row r="6159" spans="1:12">
      <c r="A6159" s="186" t="str">
        <f>B6159&amp;"_"&amp;COUNTIF($B$2:B6159,B6159)</f>
        <v>5619_2</v>
      </c>
      <c r="B6159" s="195">
        <v>5619</v>
      </c>
      <c r="F6159" s="189">
        <v>30</v>
      </c>
      <c r="G6159" s="197" t="s">
        <v>2610</v>
      </c>
    </row>
    <row r="6160" spans="1:12">
      <c r="A6160" s="186" t="str">
        <f>B6160&amp;"_"&amp;COUNTIF($B$2:B6160,B6160)</f>
        <v>5619_3</v>
      </c>
      <c r="B6160" s="195">
        <v>5619</v>
      </c>
      <c r="F6160" s="189">
        <v>5</v>
      </c>
      <c r="G6160" s="197" t="s">
        <v>2611</v>
      </c>
    </row>
    <row r="6161" spans="1:13">
      <c r="A6161" s="186" t="str">
        <f>B6161&amp;"_"&amp;COUNTIF($B$2:B6161,B6161)</f>
        <v>5619_4</v>
      </c>
      <c r="B6161" s="195">
        <v>5619</v>
      </c>
      <c r="F6161" s="189">
        <v>5</v>
      </c>
      <c r="G6161" s="197" t="s">
        <v>2612</v>
      </c>
    </row>
    <row r="6162" spans="1:13">
      <c r="A6162" s="186" t="str">
        <f>B6162&amp;"_"&amp;COUNTIF($B$2:B6162,B6162)</f>
        <v>5619_5</v>
      </c>
      <c r="B6162" s="195">
        <v>5619</v>
      </c>
      <c r="F6162" s="189">
        <v>10</v>
      </c>
      <c r="G6162" s="197" t="s">
        <v>2613</v>
      </c>
    </row>
    <row r="6163" spans="1:13">
      <c r="A6163" s="186" t="str">
        <f>B6163&amp;"_"&amp;COUNTIF($B$2:B6163,B6163)</f>
        <v>5619_6</v>
      </c>
      <c r="B6163" s="195">
        <v>5619</v>
      </c>
      <c r="C6163" s="195">
        <v>83</v>
      </c>
      <c r="D6163" s="195">
        <v>201413933</v>
      </c>
      <c r="F6163" s="189">
        <v>2</v>
      </c>
      <c r="G6163" s="197" t="s">
        <v>2614</v>
      </c>
      <c r="H6163" s="195">
        <v>1</v>
      </c>
      <c r="J6163" s="191">
        <v>42096</v>
      </c>
      <c r="K6163" s="195" t="s">
        <v>33</v>
      </c>
      <c r="L6163" s="195" t="s">
        <v>74</v>
      </c>
    </row>
    <row r="6164" spans="1:13">
      <c r="A6164" s="186" t="str">
        <f>B6164&amp;"_"&amp;COUNTIF($B$2:B6164,B6164)</f>
        <v>5620_1</v>
      </c>
      <c r="B6164" s="195">
        <v>5620</v>
      </c>
      <c r="C6164" s="195">
        <v>84</v>
      </c>
      <c r="D6164" s="195" t="s">
        <v>2615</v>
      </c>
      <c r="E6164" s="195">
        <v>50040</v>
      </c>
      <c r="F6164" s="189">
        <v>1</v>
      </c>
      <c r="G6164" s="197" t="s">
        <v>2616</v>
      </c>
      <c r="H6164" s="195">
        <v>1</v>
      </c>
      <c r="J6164" s="191">
        <v>42101</v>
      </c>
      <c r="K6164" s="195" t="s">
        <v>33</v>
      </c>
      <c r="L6164" s="195" t="s">
        <v>74</v>
      </c>
    </row>
    <row r="6165" spans="1:13">
      <c r="A6165" s="186" t="str">
        <f>B6165&amp;"_"&amp;COUNTIF($B$2:B6165,B6165)</f>
        <v>5621_1</v>
      </c>
      <c r="B6165" s="195">
        <v>5621</v>
      </c>
      <c r="C6165" s="195">
        <v>82</v>
      </c>
      <c r="D6165" s="195">
        <v>141581292</v>
      </c>
      <c r="F6165" s="189">
        <v>8</v>
      </c>
      <c r="G6165" s="197" t="s">
        <v>2617</v>
      </c>
      <c r="H6165" s="195">
        <v>1</v>
      </c>
      <c r="J6165" s="191">
        <v>42101</v>
      </c>
      <c r="K6165" s="195" t="s">
        <v>27</v>
      </c>
    </row>
    <row r="6166" spans="1:13">
      <c r="A6166" s="186" t="str">
        <f>B6166&amp;"_"&amp;COUNTIF($B$2:B6166,B6166)</f>
        <v>5622_1</v>
      </c>
      <c r="B6166" s="195">
        <v>5622</v>
      </c>
      <c r="C6166" s="195">
        <v>22</v>
      </c>
      <c r="F6166" s="189">
        <v>39</v>
      </c>
      <c r="G6166" s="197" t="s">
        <v>2618</v>
      </c>
      <c r="J6166" s="191">
        <v>42101</v>
      </c>
    </row>
    <row r="6167" spans="1:13">
      <c r="A6167" s="186" t="str">
        <f>B6167&amp;"_"&amp;COUNTIF($B$2:B6167,B6167)</f>
        <v>5623_1</v>
      </c>
      <c r="B6167" s="195">
        <v>5623</v>
      </c>
      <c r="C6167" s="195">
        <v>1</v>
      </c>
      <c r="D6167" s="195" t="s">
        <v>2534</v>
      </c>
      <c r="F6167" s="189">
        <v>2</v>
      </c>
      <c r="G6167" s="197" t="s">
        <v>59</v>
      </c>
      <c r="H6167" s="195">
        <v>2</v>
      </c>
      <c r="J6167" s="191">
        <v>42102</v>
      </c>
      <c r="K6167" s="195" t="s">
        <v>27</v>
      </c>
    </row>
    <row r="6168" spans="1:13">
      <c r="A6168" s="186" t="str">
        <f>B6168&amp;"_"&amp;COUNTIF($B$2:B6168,B6168)</f>
        <v>5624_1</v>
      </c>
      <c r="B6168" s="195">
        <v>5624</v>
      </c>
      <c r="F6168" s="189">
        <v>3</v>
      </c>
      <c r="G6168" s="197" t="s">
        <v>359</v>
      </c>
      <c r="I6168" s="200"/>
      <c r="M6168" s="195"/>
    </row>
    <row r="6169" spans="1:13">
      <c r="A6169" s="186" t="str">
        <f>B6169&amp;"_"&amp;COUNTIF($B$2:B6169,B6169)</f>
        <v>5624_2</v>
      </c>
      <c r="B6169" s="195">
        <v>5624</v>
      </c>
      <c r="C6169" s="195">
        <v>7</v>
      </c>
      <c r="F6169" s="189">
        <v>3</v>
      </c>
      <c r="G6169" s="197" t="s">
        <v>358</v>
      </c>
      <c r="H6169" s="195">
        <v>1</v>
      </c>
      <c r="I6169" s="200"/>
      <c r="J6169" s="191">
        <v>42102</v>
      </c>
      <c r="K6169" s="195" t="s">
        <v>33</v>
      </c>
      <c r="L6169" s="195" t="s">
        <v>74</v>
      </c>
      <c r="M6169" s="195"/>
    </row>
    <row r="6170" spans="1:13">
      <c r="A6170" s="186" t="str">
        <f>B6170&amp;"_"&amp;COUNTIF($B$2:B6170,B6170)</f>
        <v>5625_1</v>
      </c>
      <c r="B6170" s="195">
        <v>5625</v>
      </c>
      <c r="C6170" s="195">
        <v>1</v>
      </c>
      <c r="D6170" s="195" t="s">
        <v>2619</v>
      </c>
      <c r="E6170" s="195" t="s">
        <v>62</v>
      </c>
      <c r="F6170" s="189">
        <v>492</v>
      </c>
      <c r="G6170" s="197" t="s">
        <v>2011</v>
      </c>
      <c r="H6170" s="195">
        <v>3</v>
      </c>
      <c r="J6170" s="191">
        <v>42102</v>
      </c>
      <c r="K6170" s="195" t="s">
        <v>27</v>
      </c>
    </row>
    <row r="6171" spans="1:13">
      <c r="A6171" s="186" t="str">
        <f>B6171&amp;"_"&amp;COUNTIF($B$2:B6171,B6171)</f>
        <v>5626_1</v>
      </c>
      <c r="B6171" s="195">
        <v>5626</v>
      </c>
      <c r="C6171" s="195">
        <v>4</v>
      </c>
      <c r="D6171" s="195">
        <v>4500255947</v>
      </c>
      <c r="F6171" s="189">
        <v>1</v>
      </c>
      <c r="G6171" s="197" t="s">
        <v>2620</v>
      </c>
      <c r="H6171" s="195">
        <v>1</v>
      </c>
      <c r="I6171" s="195">
        <v>1800</v>
      </c>
      <c r="J6171" s="191">
        <v>42102</v>
      </c>
      <c r="K6171" s="195" t="s">
        <v>2501</v>
      </c>
      <c r="L6171" s="195" t="s">
        <v>74</v>
      </c>
    </row>
    <row r="6172" spans="1:13">
      <c r="A6172" s="186" t="str">
        <f>B6172&amp;"_"&amp;COUNTIF($B$2:B6172,B6172)</f>
        <v>5627_1</v>
      </c>
      <c r="B6172" s="195">
        <v>5627</v>
      </c>
      <c r="C6172" s="195">
        <v>85</v>
      </c>
      <c r="F6172" s="189">
        <v>1</v>
      </c>
      <c r="G6172" s="197" t="s">
        <v>2621</v>
      </c>
      <c r="H6172" s="195">
        <v>1</v>
      </c>
      <c r="I6172" s="195">
        <v>5</v>
      </c>
      <c r="J6172" s="191">
        <v>42102</v>
      </c>
      <c r="K6172" s="195" t="s">
        <v>1993</v>
      </c>
    </row>
    <row r="6173" spans="1:13">
      <c r="A6173" s="186" t="str">
        <f>B6173&amp;"_"&amp;COUNTIF($B$2:B6173,B6173)</f>
        <v>5628_1</v>
      </c>
      <c r="B6173" s="195">
        <v>5628</v>
      </c>
      <c r="E6173" s="187" t="s">
        <v>1312</v>
      </c>
      <c r="F6173" s="189">
        <v>4</v>
      </c>
      <c r="G6173" s="190" t="s">
        <v>941</v>
      </c>
    </row>
    <row r="6174" spans="1:13">
      <c r="A6174" s="186" t="str">
        <f>B6174&amp;"_"&amp;COUNTIF($B$2:B6174,B6174)</f>
        <v>5628_2</v>
      </c>
      <c r="B6174" s="195">
        <v>5628</v>
      </c>
      <c r="C6174" s="195">
        <v>49</v>
      </c>
      <c r="D6174" s="195" t="s">
        <v>2025</v>
      </c>
      <c r="E6174" s="187" t="s">
        <v>1314</v>
      </c>
      <c r="F6174" s="189">
        <v>4</v>
      </c>
      <c r="G6174" s="190" t="s">
        <v>942</v>
      </c>
      <c r="H6174" s="195">
        <v>2</v>
      </c>
      <c r="J6174" s="191">
        <v>42104</v>
      </c>
      <c r="K6174" s="195" t="s">
        <v>27</v>
      </c>
    </row>
    <row r="6175" spans="1:13">
      <c r="A6175" s="186" t="str">
        <f>B6175&amp;"_"&amp;COUNTIF($B$2:B6175,B6175)</f>
        <v>5629_1</v>
      </c>
      <c r="B6175" s="195">
        <v>5629</v>
      </c>
      <c r="E6175" s="187" t="s">
        <v>1312</v>
      </c>
      <c r="F6175" s="189">
        <v>14</v>
      </c>
      <c r="G6175" s="190" t="s">
        <v>941</v>
      </c>
    </row>
    <row r="6176" spans="1:13">
      <c r="A6176" s="186" t="str">
        <f>B6176&amp;"_"&amp;COUNTIF($B$2:B6176,B6176)</f>
        <v>5629_2</v>
      </c>
      <c r="B6176" s="195">
        <v>5629</v>
      </c>
      <c r="C6176" s="195">
        <v>49</v>
      </c>
      <c r="D6176" s="195" t="s">
        <v>2025</v>
      </c>
      <c r="E6176" s="187" t="s">
        <v>1314</v>
      </c>
      <c r="F6176" s="189">
        <v>14</v>
      </c>
      <c r="G6176" s="190" t="s">
        <v>942</v>
      </c>
      <c r="H6176" s="195">
        <v>7</v>
      </c>
      <c r="J6176" s="191">
        <v>42107</v>
      </c>
      <c r="K6176" s="195" t="s">
        <v>27</v>
      </c>
    </row>
    <row r="6177" spans="1:12">
      <c r="A6177" s="186" t="str">
        <f>B6177&amp;"_"&amp;COUNTIF($B$2:B6177,B6177)</f>
        <v>5630_1</v>
      </c>
      <c r="B6177" s="195">
        <v>5630</v>
      </c>
      <c r="E6177" s="187" t="s">
        <v>19</v>
      </c>
      <c r="F6177" s="189">
        <v>2</v>
      </c>
      <c r="G6177" s="190" t="s">
        <v>941</v>
      </c>
    </row>
    <row r="6178" spans="1:12">
      <c r="A6178" s="186" t="str">
        <f>B6178&amp;"_"&amp;COUNTIF($B$2:B6178,B6178)</f>
        <v>5630_2</v>
      </c>
      <c r="B6178" s="195">
        <v>5630</v>
      </c>
      <c r="C6178" s="195">
        <v>1</v>
      </c>
      <c r="D6178" s="195">
        <v>540048276</v>
      </c>
      <c r="E6178" s="187" t="s">
        <v>22</v>
      </c>
      <c r="F6178" s="189">
        <v>2</v>
      </c>
      <c r="G6178" s="190" t="s">
        <v>942</v>
      </c>
      <c r="H6178" s="195">
        <v>1</v>
      </c>
      <c r="J6178" s="191">
        <v>42107</v>
      </c>
      <c r="K6178" s="195" t="s">
        <v>27</v>
      </c>
    </row>
    <row r="6179" spans="1:12">
      <c r="A6179" s="186" t="str">
        <f>B6179&amp;"_"&amp;COUNTIF($B$2:B6179,B6179)</f>
        <v>5631_1</v>
      </c>
      <c r="B6179" s="195">
        <v>5631</v>
      </c>
      <c r="C6179" s="195">
        <v>1</v>
      </c>
      <c r="D6179" s="195" t="s">
        <v>2288</v>
      </c>
      <c r="F6179" s="189">
        <v>40</v>
      </c>
      <c r="G6179" s="197" t="s">
        <v>57</v>
      </c>
      <c r="H6179" s="195">
        <v>1</v>
      </c>
      <c r="J6179" s="191">
        <v>42107</v>
      </c>
      <c r="K6179" s="195" t="s">
        <v>27</v>
      </c>
    </row>
    <row r="6180" spans="1:12">
      <c r="A6180" s="186" t="str">
        <f>B6180&amp;"_"&amp;COUNTIF($B$2:B6180,B6180)</f>
        <v>5632_1</v>
      </c>
      <c r="B6180" s="195">
        <v>5632</v>
      </c>
      <c r="C6180" s="195">
        <v>1</v>
      </c>
      <c r="D6180" s="195" t="s">
        <v>2622</v>
      </c>
      <c r="F6180" s="189">
        <v>1</v>
      </c>
      <c r="G6180" s="197" t="s">
        <v>2623</v>
      </c>
      <c r="H6180" s="195">
        <v>1</v>
      </c>
      <c r="J6180" s="191">
        <v>42107</v>
      </c>
      <c r="K6180" s="195" t="s">
        <v>27</v>
      </c>
    </row>
    <row r="6181" spans="1:12">
      <c r="A6181" s="186" t="str">
        <f>B6181&amp;"_"&amp;COUNTIF($B$2:B6181,B6181)</f>
        <v>5633_1</v>
      </c>
      <c r="B6181" s="195">
        <v>5633</v>
      </c>
      <c r="E6181" s="187" t="s">
        <v>19</v>
      </c>
      <c r="F6181" s="189">
        <v>4</v>
      </c>
      <c r="G6181" s="190" t="s">
        <v>941</v>
      </c>
    </row>
    <row r="6182" spans="1:12">
      <c r="A6182" s="186" t="str">
        <f>B6182&amp;"_"&amp;COUNTIF($B$2:B6182,B6182)</f>
        <v>5633_2</v>
      </c>
      <c r="B6182" s="195">
        <v>5633</v>
      </c>
      <c r="C6182" s="195">
        <v>1</v>
      </c>
      <c r="D6182" s="195">
        <v>540048276</v>
      </c>
      <c r="E6182" s="187" t="s">
        <v>22</v>
      </c>
      <c r="F6182" s="189">
        <v>4</v>
      </c>
      <c r="G6182" s="190" t="s">
        <v>942</v>
      </c>
      <c r="H6182" s="195">
        <v>2</v>
      </c>
      <c r="J6182" s="191">
        <v>42108</v>
      </c>
      <c r="K6182" s="195" t="s">
        <v>27</v>
      </c>
    </row>
    <row r="6183" spans="1:12">
      <c r="A6183" s="186" t="str">
        <f>B6183&amp;"_"&amp;COUNTIF($B$2:B6183,B6183)</f>
        <v>5634_1</v>
      </c>
      <c r="B6183" s="195">
        <v>5634</v>
      </c>
      <c r="E6183" s="187" t="s">
        <v>1312</v>
      </c>
      <c r="F6183" s="189">
        <v>2</v>
      </c>
      <c r="G6183" s="190" t="s">
        <v>941</v>
      </c>
    </row>
    <row r="6184" spans="1:12">
      <c r="A6184" s="186" t="str">
        <f>B6184&amp;"_"&amp;COUNTIF($B$2:B6184,B6184)</f>
        <v>5634_2</v>
      </c>
      <c r="B6184" s="195">
        <v>5634</v>
      </c>
      <c r="C6184" s="195">
        <v>49</v>
      </c>
      <c r="D6184" s="195" t="s">
        <v>2025</v>
      </c>
      <c r="E6184" s="187" t="s">
        <v>1314</v>
      </c>
      <c r="F6184" s="189">
        <v>2</v>
      </c>
      <c r="G6184" s="190" t="s">
        <v>942</v>
      </c>
      <c r="H6184" s="195">
        <v>1</v>
      </c>
      <c r="J6184" s="191">
        <v>42108</v>
      </c>
      <c r="K6184" s="195" t="s">
        <v>27</v>
      </c>
    </row>
    <row r="6185" spans="1:12">
      <c r="A6185" s="186" t="str">
        <f>B6185&amp;"_"&amp;COUNTIF($B$2:B6185,B6185)</f>
        <v>5635_1</v>
      </c>
      <c r="B6185" s="195">
        <v>5635</v>
      </c>
      <c r="E6185" s="195" t="s">
        <v>67</v>
      </c>
      <c r="F6185" s="189">
        <v>48</v>
      </c>
      <c r="G6185" s="197" t="s">
        <v>68</v>
      </c>
    </row>
    <row r="6186" spans="1:12">
      <c r="A6186" s="186" t="str">
        <f>B6186&amp;"_"&amp;COUNTIF($B$2:B6186,B6186)</f>
        <v>5635_2</v>
      </c>
      <c r="B6186" s="195">
        <v>5635</v>
      </c>
      <c r="C6186" s="195">
        <v>1</v>
      </c>
      <c r="D6186" s="195" t="s">
        <v>2624</v>
      </c>
      <c r="E6186" s="195" t="s">
        <v>62</v>
      </c>
      <c r="F6186" s="189">
        <v>492</v>
      </c>
      <c r="G6186" s="197" t="s">
        <v>2011</v>
      </c>
      <c r="H6186" s="195">
        <v>4</v>
      </c>
      <c r="J6186" s="191">
        <v>42108</v>
      </c>
      <c r="K6186" s="195" t="s">
        <v>27</v>
      </c>
    </row>
    <row r="6187" spans="1:12">
      <c r="A6187" s="186" t="str">
        <f>B6187&amp;"_"&amp;COUNTIF($B$2:B6187,B6187)</f>
        <v>5636_1</v>
      </c>
      <c r="B6187" s="195">
        <v>5636</v>
      </c>
      <c r="E6187" s="195" t="s">
        <v>71</v>
      </c>
      <c r="F6187" s="189">
        <v>300</v>
      </c>
      <c r="G6187" s="197" t="s">
        <v>72</v>
      </c>
    </row>
    <row r="6188" spans="1:12">
      <c r="A6188" s="186" t="str">
        <f>B6188&amp;"_"&amp;COUNTIF($B$2:B6188,B6188)</f>
        <v>5636_2</v>
      </c>
      <c r="B6188" s="195">
        <v>5636</v>
      </c>
      <c r="C6188" s="195">
        <v>3</v>
      </c>
      <c r="D6188" s="195" t="s">
        <v>2625</v>
      </c>
      <c r="E6188" s="195" t="s">
        <v>149</v>
      </c>
      <c r="F6188" s="189">
        <v>100</v>
      </c>
      <c r="G6188" s="197" t="s">
        <v>68</v>
      </c>
      <c r="H6188" s="195">
        <v>2</v>
      </c>
      <c r="I6188" s="195">
        <v>2900</v>
      </c>
      <c r="J6188" s="191">
        <v>42108</v>
      </c>
      <c r="K6188" s="195" t="s">
        <v>33</v>
      </c>
      <c r="L6188" s="195" t="s">
        <v>74</v>
      </c>
    </row>
    <row r="6189" spans="1:12">
      <c r="A6189" s="186" t="str">
        <f>B6189&amp;"_"&amp;COUNTIF($B$2:B6189,B6189)</f>
        <v>5637_1</v>
      </c>
      <c r="B6189" s="195">
        <v>5637</v>
      </c>
      <c r="F6189" s="189">
        <v>6</v>
      </c>
      <c r="G6189" s="197" t="s">
        <v>359</v>
      </c>
      <c r="I6189" s="200"/>
    </row>
    <row r="6190" spans="1:12">
      <c r="A6190" s="186" t="str">
        <f>B6190&amp;"_"&amp;COUNTIF($B$2:B6190,B6190)</f>
        <v>5637_2</v>
      </c>
      <c r="B6190" s="195">
        <v>5637</v>
      </c>
      <c r="C6190" s="195">
        <v>7</v>
      </c>
      <c r="F6190" s="189">
        <v>1</v>
      </c>
      <c r="G6190" s="197" t="s">
        <v>358</v>
      </c>
      <c r="H6190" s="195">
        <v>1</v>
      </c>
      <c r="I6190" s="200"/>
      <c r="J6190" s="191">
        <v>42108</v>
      </c>
      <c r="K6190" s="195" t="s">
        <v>33</v>
      </c>
      <c r="L6190" s="195" t="s">
        <v>74</v>
      </c>
    </row>
    <row r="6191" spans="1:12">
      <c r="A6191" s="186" t="str">
        <f>B6191&amp;"_"&amp;COUNTIF($B$2:B6191,B6191)</f>
        <v>5638_1</v>
      </c>
      <c r="B6191" s="195">
        <v>5638</v>
      </c>
      <c r="C6191" s="195">
        <v>2</v>
      </c>
      <c r="D6191" s="195" t="s">
        <v>2626</v>
      </c>
      <c r="F6191" s="189">
        <v>1</v>
      </c>
      <c r="G6191" s="197" t="s">
        <v>2627</v>
      </c>
      <c r="H6191" s="195">
        <v>1</v>
      </c>
      <c r="J6191" s="191">
        <v>42109</v>
      </c>
      <c r="K6191" s="195" t="s">
        <v>27</v>
      </c>
    </row>
    <row r="6192" spans="1:12">
      <c r="A6192" s="186" t="str">
        <f>B6192&amp;"_"&amp;COUNTIF($B$2:B6192,B6192)</f>
        <v>5639_1</v>
      </c>
      <c r="B6192" s="195">
        <v>5639</v>
      </c>
      <c r="C6192" s="195">
        <v>2</v>
      </c>
      <c r="D6192" s="195">
        <v>340137198</v>
      </c>
      <c r="F6192" s="189">
        <v>1</v>
      </c>
      <c r="G6192" s="197" t="s">
        <v>1883</v>
      </c>
      <c r="H6192" s="195">
        <v>1</v>
      </c>
      <c r="J6192" s="191">
        <v>42109</v>
      </c>
      <c r="K6192" s="195" t="s">
        <v>27</v>
      </c>
    </row>
    <row r="6193" spans="1:12">
      <c r="A6193" s="186" t="str">
        <f>B6193&amp;"_"&amp;COUNTIF($B$2:B6193,B6193)</f>
        <v>5640_1</v>
      </c>
      <c r="B6193" s="195">
        <v>5640</v>
      </c>
      <c r="C6193" s="195">
        <v>59</v>
      </c>
      <c r="D6193" s="195">
        <v>3005606543</v>
      </c>
      <c r="E6193" s="195">
        <v>41227890</v>
      </c>
      <c r="F6193" s="189">
        <v>24</v>
      </c>
      <c r="G6193" s="197" t="s">
        <v>1873</v>
      </c>
      <c r="H6193" s="195">
        <v>4</v>
      </c>
      <c r="I6193" s="195">
        <v>7350</v>
      </c>
      <c r="J6193" s="191">
        <v>42109</v>
      </c>
      <c r="K6193" s="195" t="s">
        <v>27</v>
      </c>
    </row>
    <row r="6194" spans="1:12">
      <c r="A6194" s="186" t="str">
        <f>B6194&amp;"_"&amp;COUNTIF($B$2:B6194,B6194)</f>
        <v>5641_1</v>
      </c>
      <c r="B6194" s="195">
        <v>5641</v>
      </c>
      <c r="C6194" s="195">
        <v>59</v>
      </c>
      <c r="D6194" s="195">
        <v>3005621153</v>
      </c>
      <c r="E6194" s="195">
        <v>41222128</v>
      </c>
      <c r="F6194" s="189">
        <v>2</v>
      </c>
      <c r="G6194" s="197" t="s">
        <v>2282</v>
      </c>
      <c r="H6194" s="195">
        <v>2</v>
      </c>
      <c r="I6194" s="195">
        <v>8660</v>
      </c>
      <c r="J6194" s="191">
        <v>42109</v>
      </c>
      <c r="K6194" s="195" t="s">
        <v>27</v>
      </c>
    </row>
    <row r="6195" spans="1:12">
      <c r="A6195" s="186" t="str">
        <f>B6195&amp;"_"&amp;COUNTIF($B$2:B6195,B6195)</f>
        <v>5642_1</v>
      </c>
      <c r="B6195" s="195">
        <v>5642</v>
      </c>
      <c r="D6195" s="195" t="s">
        <v>1744</v>
      </c>
      <c r="E6195" s="195" t="s">
        <v>1744</v>
      </c>
      <c r="F6195" s="189" t="s">
        <v>1744</v>
      </c>
      <c r="G6195" s="197" t="s">
        <v>2628</v>
      </c>
    </row>
    <row r="6196" spans="1:12">
      <c r="A6196" s="186" t="str">
        <f>B6196&amp;"_"&amp;COUNTIF($B$2:B6196,B6196)</f>
        <v>5642_2</v>
      </c>
      <c r="B6196" s="195">
        <v>5642</v>
      </c>
      <c r="C6196" s="195">
        <v>86</v>
      </c>
      <c r="D6196" s="195" t="s">
        <v>2629</v>
      </c>
      <c r="E6196" s="195" t="s">
        <v>1744</v>
      </c>
      <c r="F6196" s="189">
        <v>16</v>
      </c>
      <c r="G6196" s="197" t="s">
        <v>2630</v>
      </c>
      <c r="H6196" s="195">
        <v>3</v>
      </c>
      <c r="J6196" s="191">
        <v>42109</v>
      </c>
      <c r="K6196" s="195" t="s">
        <v>27</v>
      </c>
    </row>
    <row r="6197" spans="1:12">
      <c r="A6197" s="186" t="str">
        <f>B6197&amp;"_"&amp;COUNTIF($B$2:B6197,B6197)</f>
        <v>5643_1</v>
      </c>
      <c r="B6197" s="195">
        <v>5643</v>
      </c>
      <c r="C6197" s="195">
        <v>73</v>
      </c>
      <c r="D6197" s="195" t="s">
        <v>2631</v>
      </c>
      <c r="F6197" s="189">
        <v>1</v>
      </c>
      <c r="G6197" s="197" t="s">
        <v>2632</v>
      </c>
      <c r="H6197" s="195">
        <v>1</v>
      </c>
      <c r="J6197" s="191">
        <v>42114</v>
      </c>
      <c r="K6197" s="195" t="s">
        <v>27</v>
      </c>
    </row>
    <row r="6198" spans="1:12">
      <c r="A6198" s="186" t="str">
        <f>B6198&amp;"_"&amp;COUNTIF($B$2:B6198,B6198)</f>
        <v>5644_1</v>
      </c>
      <c r="B6198" s="195">
        <v>5644</v>
      </c>
      <c r="C6198" s="195">
        <v>12</v>
      </c>
      <c r="D6198" s="195" t="s">
        <v>2633</v>
      </c>
      <c r="E6198" s="195" t="s">
        <v>313</v>
      </c>
      <c r="F6198" s="189">
        <v>2</v>
      </c>
      <c r="G6198" s="197" t="s">
        <v>2634</v>
      </c>
      <c r="H6198" s="195">
        <v>1</v>
      </c>
      <c r="J6198" s="191">
        <v>42114</v>
      </c>
      <c r="K6198" s="195" t="s">
        <v>27</v>
      </c>
    </row>
    <row r="6199" spans="1:12">
      <c r="A6199" s="186" t="str">
        <f>B6199&amp;"_"&amp;COUNTIF($B$2:B6199,B6199)</f>
        <v>5645_1</v>
      </c>
      <c r="B6199" s="195">
        <v>5645</v>
      </c>
      <c r="C6199" s="195">
        <v>82</v>
      </c>
      <c r="D6199" s="195">
        <v>141581425</v>
      </c>
      <c r="F6199" s="189">
        <v>12</v>
      </c>
      <c r="G6199" s="197" t="s">
        <v>2635</v>
      </c>
      <c r="H6199" s="195">
        <v>1</v>
      </c>
      <c r="J6199" s="191">
        <v>42114</v>
      </c>
      <c r="K6199" s="195" t="s">
        <v>27</v>
      </c>
    </row>
    <row r="6200" spans="1:12">
      <c r="A6200" s="186" t="str">
        <f>B6200&amp;"_"&amp;COUNTIF($B$2:B6200,B6200)</f>
        <v>5646_1</v>
      </c>
      <c r="B6200" s="195">
        <v>5646</v>
      </c>
      <c r="E6200" s="195">
        <v>112145</v>
      </c>
      <c r="F6200" s="189">
        <v>20</v>
      </c>
      <c r="G6200" s="197" t="s">
        <v>2386</v>
      </c>
    </row>
    <row r="6201" spans="1:12">
      <c r="A6201" s="186" t="str">
        <f>B6201&amp;"_"&amp;COUNTIF($B$2:B6201,B6201)</f>
        <v>5646_2</v>
      </c>
      <c r="B6201" s="195">
        <v>5646</v>
      </c>
      <c r="C6201" s="195">
        <v>4</v>
      </c>
      <c r="D6201" s="195">
        <v>4500260545</v>
      </c>
      <c r="E6201" s="195">
        <v>112146</v>
      </c>
      <c r="F6201" s="189">
        <v>20</v>
      </c>
      <c r="G6201" s="197" t="s">
        <v>2387</v>
      </c>
      <c r="H6201" s="195">
        <v>10</v>
      </c>
      <c r="I6201" s="195">
        <v>35000</v>
      </c>
      <c r="J6201" s="191">
        <v>42114</v>
      </c>
      <c r="K6201" s="195" t="s">
        <v>2501</v>
      </c>
      <c r="L6201" s="195" t="s">
        <v>74</v>
      </c>
    </row>
    <row r="6202" spans="1:12">
      <c r="A6202" s="186" t="str">
        <f>B6202&amp;"_"&amp;COUNTIF($B$2:B6202,B6202)</f>
        <v>5647_1</v>
      </c>
      <c r="B6202" s="195">
        <v>5647</v>
      </c>
      <c r="C6202" s="195">
        <v>2</v>
      </c>
      <c r="D6202" s="195">
        <v>340138384</v>
      </c>
      <c r="F6202" s="189">
        <v>3</v>
      </c>
      <c r="G6202" s="197" t="s">
        <v>1883</v>
      </c>
      <c r="H6202" s="195">
        <v>4</v>
      </c>
      <c r="J6202" s="191">
        <v>42114</v>
      </c>
      <c r="K6202" s="195" t="s">
        <v>27</v>
      </c>
    </row>
    <row r="6203" spans="1:12">
      <c r="A6203" s="186" t="str">
        <f>B6203&amp;"_"&amp;COUNTIF($B$2:B6203,B6203)</f>
        <v>5648_1</v>
      </c>
      <c r="B6203" s="195">
        <v>5648</v>
      </c>
      <c r="C6203" s="195">
        <v>2</v>
      </c>
      <c r="D6203" s="195" t="s">
        <v>2636</v>
      </c>
      <c r="F6203" s="189">
        <v>1</v>
      </c>
      <c r="G6203" s="197" t="s">
        <v>2637</v>
      </c>
      <c r="H6203" s="195">
        <v>1</v>
      </c>
      <c r="J6203" s="191">
        <v>42114</v>
      </c>
      <c r="K6203" s="195" t="s">
        <v>27</v>
      </c>
    </row>
    <row r="6204" spans="1:12">
      <c r="A6204" s="186" t="str">
        <f>B6204&amp;"_"&amp;COUNTIF($B$2:B6204,B6204)</f>
        <v>5649_1</v>
      </c>
      <c r="B6204" s="195">
        <v>5649</v>
      </c>
      <c r="E6204" s="195" t="s">
        <v>64</v>
      </c>
      <c r="F6204" s="189">
        <v>192</v>
      </c>
      <c r="G6204" s="197" t="s">
        <v>65</v>
      </c>
    </row>
    <row r="6205" spans="1:12">
      <c r="A6205" s="186" t="str">
        <f>B6205&amp;"_"&amp;COUNTIF($B$2:B6205,B6205)</f>
        <v>5649_2</v>
      </c>
      <c r="B6205" s="195">
        <v>5649</v>
      </c>
      <c r="E6205" s="195" t="s">
        <v>62</v>
      </c>
      <c r="F6205" s="189">
        <v>328</v>
      </c>
      <c r="G6205" s="197" t="s">
        <v>1909</v>
      </c>
    </row>
    <row r="6206" spans="1:12">
      <c r="A6206" s="186" t="str">
        <f>B6206&amp;"_"&amp;COUNTIF($B$2:B6206,B6206)</f>
        <v>5649_3</v>
      </c>
      <c r="B6206" s="195">
        <v>5649</v>
      </c>
      <c r="C6206" s="195">
        <v>1</v>
      </c>
      <c r="D6206" s="195" t="s">
        <v>2638</v>
      </c>
      <c r="E6206" s="195" t="s">
        <v>67</v>
      </c>
      <c r="F6206" s="189">
        <v>48</v>
      </c>
      <c r="G6206" s="197" t="s">
        <v>68</v>
      </c>
      <c r="H6206" s="195">
        <v>7</v>
      </c>
      <c r="J6206" s="191">
        <v>42115</v>
      </c>
      <c r="K6206" s="195" t="s">
        <v>27</v>
      </c>
    </row>
    <row r="6207" spans="1:12">
      <c r="A6207" s="186" t="str">
        <f>B6207&amp;"_"&amp;COUNTIF($B$2:B6207,B6207)</f>
        <v>5650_1</v>
      </c>
      <c r="B6207" s="195">
        <v>5650</v>
      </c>
      <c r="C6207" s="195">
        <v>1</v>
      </c>
      <c r="D6207" s="195">
        <v>540069964</v>
      </c>
      <c r="F6207" s="189">
        <v>90</v>
      </c>
      <c r="G6207" s="197" t="s">
        <v>2639</v>
      </c>
      <c r="H6207" s="195">
        <v>2</v>
      </c>
      <c r="J6207" s="191">
        <v>42115</v>
      </c>
      <c r="K6207" s="195" t="s">
        <v>27</v>
      </c>
    </row>
    <row r="6208" spans="1:12">
      <c r="A6208" s="186" t="str">
        <f>B6208&amp;"_"&amp;COUNTIF($B$2:B6208,B6208)</f>
        <v>5651_1</v>
      </c>
      <c r="B6208" s="195">
        <v>5651</v>
      </c>
      <c r="C6208" s="195">
        <v>1</v>
      </c>
      <c r="D6208" s="195" t="s">
        <v>2534</v>
      </c>
      <c r="F6208" s="189">
        <v>2</v>
      </c>
      <c r="G6208" s="197" t="s">
        <v>59</v>
      </c>
      <c r="H6208" s="195">
        <v>2</v>
      </c>
      <c r="J6208" s="191">
        <v>42115</v>
      </c>
      <c r="K6208" s="195" t="s">
        <v>27</v>
      </c>
    </row>
    <row r="6209" spans="1:12">
      <c r="A6209" s="186" t="str">
        <f>B6209&amp;"_"&amp;COUNTIF($B$2:B6209,B6209)</f>
        <v>5652_1</v>
      </c>
      <c r="B6209" s="195">
        <v>5652</v>
      </c>
      <c r="E6209" s="187" t="s">
        <v>1312</v>
      </c>
      <c r="F6209" s="189">
        <v>12</v>
      </c>
      <c r="G6209" s="190" t="s">
        <v>941</v>
      </c>
    </row>
    <row r="6210" spans="1:12">
      <c r="A6210" s="186" t="str">
        <f>B6210&amp;"_"&amp;COUNTIF($B$2:B6210,B6210)</f>
        <v>5652_2</v>
      </c>
      <c r="B6210" s="195">
        <v>5652</v>
      </c>
      <c r="C6210" s="195">
        <v>49</v>
      </c>
      <c r="D6210" s="195" t="s">
        <v>2025</v>
      </c>
      <c r="E6210" s="187" t="s">
        <v>1314</v>
      </c>
      <c r="F6210" s="189">
        <v>12</v>
      </c>
      <c r="G6210" s="190" t="s">
        <v>942</v>
      </c>
      <c r="H6210" s="195">
        <v>6</v>
      </c>
      <c r="J6210" s="191">
        <v>42115</v>
      </c>
      <c r="K6210" s="195" t="s">
        <v>27</v>
      </c>
    </row>
    <row r="6211" spans="1:12">
      <c r="A6211" s="186" t="str">
        <f>B6211&amp;"_"&amp;COUNTIF($B$2:B6211,B6211)</f>
        <v>5653_1</v>
      </c>
      <c r="B6211" s="195">
        <v>5653</v>
      </c>
      <c r="F6211" s="189">
        <v>5</v>
      </c>
      <c r="G6211" s="197" t="s">
        <v>359</v>
      </c>
      <c r="I6211" s="200"/>
    </row>
    <row r="6212" spans="1:12">
      <c r="A6212" s="186" t="str">
        <f>B6212&amp;"_"&amp;COUNTIF($B$2:B6212,B6212)</f>
        <v>5653_2</v>
      </c>
      <c r="B6212" s="195">
        <v>5653</v>
      </c>
      <c r="C6212" s="195">
        <v>7</v>
      </c>
      <c r="F6212" s="189">
        <v>0</v>
      </c>
      <c r="G6212" s="197" t="s">
        <v>358</v>
      </c>
      <c r="H6212" s="195">
        <v>1</v>
      </c>
      <c r="I6212" s="200"/>
      <c r="J6212" s="191">
        <v>42116</v>
      </c>
      <c r="K6212" s="195" t="s">
        <v>33</v>
      </c>
      <c r="L6212" s="195" t="s">
        <v>74</v>
      </c>
    </row>
    <row r="6213" spans="1:12">
      <c r="A6213" s="186" t="str">
        <f>B6213&amp;"_"&amp;COUNTIF($B$2:B6213,B6213)</f>
        <v>5654_1</v>
      </c>
      <c r="B6213" s="195">
        <v>5654</v>
      </c>
      <c r="F6213" s="189">
        <v>14</v>
      </c>
      <c r="G6213" s="197" t="s">
        <v>359</v>
      </c>
      <c r="I6213" s="200"/>
    </row>
    <row r="6214" spans="1:12">
      <c r="A6214" s="186" t="str">
        <f>B6214&amp;"_"&amp;COUNTIF($B$2:B6214,B6214)</f>
        <v>5654_2</v>
      </c>
      <c r="B6214" s="195">
        <v>5654</v>
      </c>
      <c r="C6214" s="195">
        <v>7</v>
      </c>
      <c r="F6214" s="189">
        <v>0</v>
      </c>
      <c r="G6214" s="197" t="s">
        <v>358</v>
      </c>
      <c r="H6214" s="195">
        <v>1</v>
      </c>
      <c r="I6214" s="200"/>
      <c r="J6214" s="191">
        <v>42118</v>
      </c>
      <c r="K6214" s="195" t="s">
        <v>33</v>
      </c>
      <c r="L6214" s="195" t="s">
        <v>74</v>
      </c>
    </row>
    <row r="6215" spans="1:12">
      <c r="A6215" s="186" t="str">
        <f>B6215&amp;"_"&amp;COUNTIF($B$2:B6215,B6215)</f>
        <v>5655_1</v>
      </c>
      <c r="B6215" s="195">
        <v>5655</v>
      </c>
      <c r="F6215" s="189">
        <v>1</v>
      </c>
      <c r="G6215" s="197" t="s">
        <v>2640</v>
      </c>
    </row>
    <row r="6216" spans="1:12">
      <c r="A6216" s="186" t="str">
        <f>B6216&amp;"_"&amp;COUNTIF($B$2:B6216,B6216)</f>
        <v>5655_2</v>
      </c>
      <c r="B6216" s="195">
        <v>5655</v>
      </c>
      <c r="C6216" s="195">
        <v>85</v>
      </c>
      <c r="E6216" s="195" t="s">
        <v>1744</v>
      </c>
      <c r="F6216" s="189" t="s">
        <v>1744</v>
      </c>
      <c r="G6216" s="197" t="s">
        <v>2641</v>
      </c>
      <c r="H6216" s="195">
        <v>1</v>
      </c>
      <c r="I6216" s="195">
        <v>60</v>
      </c>
      <c r="J6216" s="191">
        <v>42121</v>
      </c>
      <c r="K6216" s="195" t="s">
        <v>2642</v>
      </c>
    </row>
    <row r="6217" spans="1:12">
      <c r="A6217" s="186" t="str">
        <f>B6217&amp;"_"&amp;COUNTIF($B$2:B6217,B6217)</f>
        <v>5656_1</v>
      </c>
      <c r="B6217" s="195">
        <v>5656</v>
      </c>
      <c r="E6217" s="187" t="s">
        <v>1312</v>
      </c>
      <c r="F6217" s="189">
        <v>18</v>
      </c>
      <c r="G6217" s="190" t="s">
        <v>941</v>
      </c>
    </row>
    <row r="6218" spans="1:12">
      <c r="A6218" s="186" t="str">
        <f>B6218&amp;"_"&amp;COUNTIF($B$2:B6218,B6218)</f>
        <v>5656_2</v>
      </c>
      <c r="B6218" s="195">
        <v>5656</v>
      </c>
      <c r="C6218" s="195">
        <v>49</v>
      </c>
      <c r="D6218" s="195" t="s">
        <v>2025</v>
      </c>
      <c r="E6218" s="187" t="s">
        <v>1314</v>
      </c>
      <c r="F6218" s="189">
        <v>18</v>
      </c>
      <c r="G6218" s="190" t="s">
        <v>942</v>
      </c>
      <c r="H6218" s="195">
        <v>9</v>
      </c>
      <c r="J6218" s="191">
        <v>42121</v>
      </c>
      <c r="K6218" s="195" t="s">
        <v>27</v>
      </c>
    </row>
    <row r="6219" spans="1:12">
      <c r="A6219" s="186" t="str">
        <f>B6219&amp;"_"&amp;COUNTIF($B$2:B6219,B6219)</f>
        <v>5657_1</v>
      </c>
      <c r="B6219" s="195">
        <v>5657</v>
      </c>
      <c r="C6219" s="195">
        <v>1</v>
      </c>
      <c r="D6219" s="195" t="s">
        <v>2289</v>
      </c>
      <c r="F6219" s="189">
        <v>40</v>
      </c>
      <c r="G6219" s="197" t="s">
        <v>637</v>
      </c>
      <c r="H6219" s="195">
        <v>1</v>
      </c>
      <c r="J6219" s="191">
        <v>42121</v>
      </c>
      <c r="K6219" s="195" t="s">
        <v>27</v>
      </c>
    </row>
    <row r="6220" spans="1:12">
      <c r="A6220" s="186" t="str">
        <f>B6220&amp;"_"&amp;COUNTIF($B$2:B6220,B6220)</f>
        <v>5658_1</v>
      </c>
      <c r="B6220" s="195">
        <v>5658</v>
      </c>
      <c r="C6220" s="195">
        <v>5</v>
      </c>
      <c r="D6220" s="195" t="s">
        <v>2643</v>
      </c>
      <c r="E6220" s="195">
        <v>500032754</v>
      </c>
      <c r="F6220" s="189">
        <v>12</v>
      </c>
      <c r="G6220" s="197" t="s">
        <v>841</v>
      </c>
      <c r="H6220" s="195">
        <v>4</v>
      </c>
      <c r="I6220" s="195">
        <v>12600</v>
      </c>
      <c r="J6220" s="191" t="s">
        <v>2644</v>
      </c>
      <c r="K6220" s="213" t="s">
        <v>845</v>
      </c>
      <c r="L6220" s="195" t="s">
        <v>2449</v>
      </c>
    </row>
    <row r="6221" spans="1:12">
      <c r="A6221" s="186" t="str">
        <f>B6221&amp;"_"&amp;COUNTIF($B$2:B6221,B6221)</f>
        <v>5659_1</v>
      </c>
      <c r="B6221" s="195">
        <v>5659</v>
      </c>
      <c r="C6221" s="195">
        <v>59</v>
      </c>
      <c r="D6221" s="195">
        <v>3005653823</v>
      </c>
      <c r="E6221" s="195">
        <v>41222128</v>
      </c>
      <c r="F6221" s="189">
        <v>5</v>
      </c>
      <c r="G6221" s="197" t="s">
        <v>2282</v>
      </c>
      <c r="H6221" s="195">
        <v>5</v>
      </c>
      <c r="I6221" s="195">
        <v>21650</v>
      </c>
      <c r="J6221" s="191">
        <v>42122</v>
      </c>
      <c r="K6221" s="195" t="s">
        <v>27</v>
      </c>
    </row>
    <row r="6222" spans="1:12">
      <c r="A6222" s="186" t="str">
        <f>B6222&amp;"_"&amp;COUNTIF($B$2:B6222,B6222)</f>
        <v>5660_1</v>
      </c>
      <c r="B6222" s="195">
        <v>5660</v>
      </c>
      <c r="F6222" s="189">
        <v>8</v>
      </c>
      <c r="G6222" s="197" t="s">
        <v>359</v>
      </c>
      <c r="I6222" s="200"/>
    </row>
    <row r="6223" spans="1:12">
      <c r="A6223" s="186" t="str">
        <f>B6223&amp;"_"&amp;COUNTIF($B$2:B6223,B6223)</f>
        <v>5660_2</v>
      </c>
      <c r="B6223" s="195">
        <v>5660</v>
      </c>
      <c r="C6223" s="195">
        <v>7</v>
      </c>
      <c r="F6223" s="189">
        <v>0</v>
      </c>
      <c r="G6223" s="197" t="s">
        <v>358</v>
      </c>
      <c r="H6223" s="195">
        <v>1</v>
      </c>
      <c r="I6223" s="200"/>
      <c r="J6223" s="191">
        <v>42123</v>
      </c>
      <c r="K6223" s="195" t="s">
        <v>33</v>
      </c>
      <c r="L6223" s="195" t="s">
        <v>74</v>
      </c>
    </row>
    <row r="6224" spans="1:12">
      <c r="A6224" s="186" t="str">
        <f>B6224&amp;"_"&amp;COUNTIF($B$2:B6224,B6224)</f>
        <v>5661_1</v>
      </c>
      <c r="B6224" s="195">
        <v>5661</v>
      </c>
      <c r="C6224" s="195">
        <v>59</v>
      </c>
      <c r="D6224" s="195">
        <v>3005654380</v>
      </c>
      <c r="E6224" s="195">
        <v>41222082</v>
      </c>
      <c r="F6224" s="189">
        <v>3</v>
      </c>
      <c r="G6224" s="197" t="s">
        <v>2300</v>
      </c>
      <c r="H6224" s="195">
        <v>3</v>
      </c>
      <c r="I6224" s="195">
        <v>13800</v>
      </c>
      <c r="J6224" s="191">
        <v>42124</v>
      </c>
      <c r="K6224" s="195" t="s">
        <v>27</v>
      </c>
    </row>
    <row r="6225" spans="1:12">
      <c r="A6225" s="186" t="str">
        <f>B6225&amp;"_"&amp;COUNTIF($B$2:B6225,B6225)</f>
        <v>5662_1</v>
      </c>
      <c r="B6225" s="195">
        <v>5662</v>
      </c>
      <c r="C6225" s="195">
        <v>59</v>
      </c>
      <c r="D6225" s="195">
        <v>3005650092</v>
      </c>
      <c r="E6225" s="195">
        <v>41227890</v>
      </c>
      <c r="F6225" s="189">
        <v>24</v>
      </c>
      <c r="G6225" s="197" t="s">
        <v>1873</v>
      </c>
      <c r="H6225" s="195">
        <v>4</v>
      </c>
      <c r="I6225" s="195">
        <v>7350</v>
      </c>
      <c r="J6225" s="191">
        <v>42124</v>
      </c>
      <c r="K6225" s="195" t="s">
        <v>27</v>
      </c>
    </row>
    <row r="6226" spans="1:12">
      <c r="A6226" s="186" t="str">
        <f>B6226&amp;"_"&amp;COUNTIF($B$2:B6226,B6226)</f>
        <v>5663_1</v>
      </c>
      <c r="B6226" s="195">
        <v>5663</v>
      </c>
      <c r="E6226" s="187" t="s">
        <v>1312</v>
      </c>
      <c r="F6226" s="189">
        <v>12</v>
      </c>
      <c r="G6226" s="190" t="s">
        <v>941</v>
      </c>
    </row>
    <row r="6227" spans="1:12">
      <c r="A6227" s="186" t="str">
        <f>B6227&amp;"_"&amp;COUNTIF($B$2:B6227,B6227)</f>
        <v>5663_2</v>
      </c>
      <c r="B6227" s="195">
        <v>5663</v>
      </c>
      <c r="C6227" s="195">
        <v>49</v>
      </c>
      <c r="D6227" s="195" t="s">
        <v>2025</v>
      </c>
      <c r="E6227" s="187" t="s">
        <v>1314</v>
      </c>
      <c r="F6227" s="189">
        <v>12</v>
      </c>
      <c r="G6227" s="190" t="s">
        <v>942</v>
      </c>
      <c r="H6227" s="195">
        <v>6</v>
      </c>
      <c r="J6227" s="191">
        <v>42124</v>
      </c>
      <c r="K6227" s="195" t="s">
        <v>27</v>
      </c>
    </row>
    <row r="6228" spans="1:12">
      <c r="A6228" s="186" t="str">
        <f>B6228&amp;"_"&amp;COUNTIF($B$2:B6228,B6228)</f>
        <v>5664_1</v>
      </c>
      <c r="B6228" s="195">
        <v>5664</v>
      </c>
      <c r="C6228" s="195">
        <v>1</v>
      </c>
      <c r="D6228" s="195" t="s">
        <v>2293</v>
      </c>
      <c r="F6228" s="189">
        <v>206</v>
      </c>
      <c r="G6228" s="197" t="s">
        <v>662</v>
      </c>
      <c r="H6228" s="195">
        <v>1</v>
      </c>
      <c r="J6228" s="191">
        <v>42124</v>
      </c>
      <c r="K6228" s="195" t="s">
        <v>27</v>
      </c>
    </row>
    <row r="6229" spans="1:12">
      <c r="A6229" s="186" t="str">
        <f>B6229&amp;"_"&amp;COUNTIF($B$2:B6229,B6229)</f>
        <v>5665_1</v>
      </c>
      <c r="B6229" s="195">
        <v>5665</v>
      </c>
      <c r="F6229" s="189">
        <v>1</v>
      </c>
      <c r="G6229" s="197" t="s">
        <v>2645</v>
      </c>
    </row>
    <row r="6230" spans="1:12">
      <c r="A6230" s="186" t="str">
        <f>B6230&amp;"_"&amp;COUNTIF($B$2:B6230,B6230)</f>
        <v>5665_2</v>
      </c>
      <c r="B6230" s="195">
        <v>5665</v>
      </c>
      <c r="C6230" s="195">
        <v>77</v>
      </c>
      <c r="F6230" s="189">
        <v>24</v>
      </c>
      <c r="G6230" s="197" t="s">
        <v>2646</v>
      </c>
      <c r="H6230" s="195">
        <v>1</v>
      </c>
      <c r="J6230" s="191">
        <v>42124</v>
      </c>
      <c r="K6230" s="195" t="s">
        <v>33</v>
      </c>
    </row>
    <row r="6231" spans="1:12">
      <c r="A6231" s="186" t="str">
        <f>B6231&amp;"_"&amp;COUNTIF($B$2:B6231,B6231)</f>
        <v>5666_1</v>
      </c>
      <c r="B6231" s="195">
        <v>5666</v>
      </c>
      <c r="F6231" s="189">
        <v>22</v>
      </c>
      <c r="G6231" s="197" t="s">
        <v>2538</v>
      </c>
    </row>
    <row r="6232" spans="1:12">
      <c r="A6232" s="186" t="str">
        <f>B6232&amp;"_"&amp;COUNTIF($B$2:B6232,B6232)</f>
        <v>5666_2</v>
      </c>
      <c r="B6232" s="195">
        <v>5666</v>
      </c>
      <c r="C6232" s="195">
        <v>26</v>
      </c>
      <c r="D6232" s="195" t="s">
        <v>863</v>
      </c>
      <c r="F6232" s="189">
        <v>31</v>
      </c>
      <c r="G6232" s="197" t="s">
        <v>2539</v>
      </c>
      <c r="J6232" s="191">
        <v>42124</v>
      </c>
      <c r="K6232" s="195" t="s">
        <v>27</v>
      </c>
    </row>
    <row r="6233" spans="1:12">
      <c r="A6233" s="186" t="str">
        <f>B6233&amp;"_"&amp;COUNTIF($B$2:B6233,B6233)</f>
        <v>5667_1</v>
      </c>
      <c r="B6233" s="195">
        <v>5667</v>
      </c>
      <c r="E6233" s="187" t="s">
        <v>1312</v>
      </c>
      <c r="F6233" s="189">
        <v>12</v>
      </c>
      <c r="G6233" s="190" t="s">
        <v>941</v>
      </c>
    </row>
    <row r="6234" spans="1:12">
      <c r="A6234" s="186" t="str">
        <f>B6234&amp;"_"&amp;COUNTIF($B$2:B6234,B6234)</f>
        <v>5667_2</v>
      </c>
      <c r="B6234" s="195">
        <v>5667</v>
      </c>
      <c r="C6234" s="195">
        <v>49</v>
      </c>
      <c r="D6234" s="195" t="s">
        <v>2025</v>
      </c>
      <c r="E6234" s="187" t="s">
        <v>1314</v>
      </c>
      <c r="F6234" s="189">
        <v>12</v>
      </c>
      <c r="G6234" s="190" t="s">
        <v>942</v>
      </c>
      <c r="H6234" s="195">
        <v>6</v>
      </c>
      <c r="J6234" s="191">
        <v>42129</v>
      </c>
      <c r="K6234" s="195" t="s">
        <v>27</v>
      </c>
    </row>
    <row r="6235" spans="1:12">
      <c r="A6235" s="186" t="str">
        <f>B6235&amp;"_"&amp;COUNTIF($B$2:B6235,B6235)</f>
        <v>5668_1</v>
      </c>
      <c r="B6235" s="195">
        <v>5668</v>
      </c>
      <c r="C6235" s="195">
        <v>1</v>
      </c>
      <c r="D6235" s="195" t="s">
        <v>2534</v>
      </c>
      <c r="F6235" s="189">
        <v>2</v>
      </c>
      <c r="G6235" s="197" t="s">
        <v>59</v>
      </c>
      <c r="H6235" s="195">
        <v>2</v>
      </c>
      <c r="J6235" s="191">
        <v>42129</v>
      </c>
      <c r="K6235" s="195" t="s">
        <v>27</v>
      </c>
    </row>
    <row r="6236" spans="1:12">
      <c r="A6236" s="186" t="str">
        <f>B6236&amp;"_"&amp;COUNTIF($B$2:B6236,B6236)</f>
        <v>5669_1</v>
      </c>
      <c r="B6236" s="195">
        <v>5669</v>
      </c>
      <c r="F6236" s="189">
        <v>4</v>
      </c>
      <c r="G6236" s="197" t="s">
        <v>359</v>
      </c>
      <c r="I6236" s="200"/>
    </row>
    <row r="6237" spans="1:12">
      <c r="A6237" s="186" t="str">
        <f>B6237&amp;"_"&amp;COUNTIF($B$2:B6237,B6237)</f>
        <v>5669_2</v>
      </c>
      <c r="B6237" s="195">
        <v>5669</v>
      </c>
      <c r="C6237" s="195">
        <v>7</v>
      </c>
      <c r="F6237" s="189">
        <v>2</v>
      </c>
      <c r="G6237" s="197" t="s">
        <v>358</v>
      </c>
      <c r="H6237" s="195">
        <v>1</v>
      </c>
      <c r="I6237" s="200"/>
      <c r="J6237" s="191">
        <v>42129</v>
      </c>
      <c r="K6237" s="195" t="s">
        <v>33</v>
      </c>
      <c r="L6237" s="195" t="s">
        <v>74</v>
      </c>
    </row>
    <row r="6238" spans="1:12">
      <c r="A6238" s="186" t="str">
        <f>B6238&amp;"_"&amp;COUNTIF($B$2:B6238,B6238)</f>
        <v>5670_1</v>
      </c>
      <c r="B6238" s="195">
        <v>5670</v>
      </c>
      <c r="C6238" s="195">
        <v>13</v>
      </c>
      <c r="F6238" s="189">
        <v>1</v>
      </c>
      <c r="G6238" s="197" t="s">
        <v>2647</v>
      </c>
      <c r="H6238" s="195">
        <v>1</v>
      </c>
      <c r="J6238" s="191">
        <v>42131</v>
      </c>
      <c r="K6238" s="195" t="s">
        <v>33</v>
      </c>
      <c r="L6238" s="195" t="s">
        <v>74</v>
      </c>
    </row>
    <row r="6239" spans="1:12">
      <c r="A6239" s="186" t="str">
        <f>B6239&amp;"_"&amp;COUNTIF($B$2:B6239,B6239)</f>
        <v>5671_1</v>
      </c>
      <c r="B6239" s="195">
        <v>5671</v>
      </c>
      <c r="C6239" s="195">
        <v>59</v>
      </c>
      <c r="D6239" s="195">
        <v>3005674729</v>
      </c>
      <c r="E6239" s="195">
        <v>41222128</v>
      </c>
      <c r="F6239" s="189">
        <v>5</v>
      </c>
      <c r="G6239" s="197" t="s">
        <v>2282</v>
      </c>
      <c r="H6239" s="195">
        <v>5</v>
      </c>
      <c r="I6239" s="195">
        <v>21650</v>
      </c>
      <c r="J6239" s="191">
        <v>42132</v>
      </c>
      <c r="K6239" s="195" t="s">
        <v>27</v>
      </c>
    </row>
    <row r="6240" spans="1:12">
      <c r="A6240" s="186" t="str">
        <f>B6240&amp;"_"&amp;COUNTIF($B$2:B6240,B6240)</f>
        <v>5672_1</v>
      </c>
      <c r="B6240" s="195">
        <v>5672</v>
      </c>
      <c r="E6240" s="187" t="s">
        <v>1312</v>
      </c>
      <c r="F6240" s="189">
        <v>8</v>
      </c>
      <c r="G6240" s="190" t="s">
        <v>941</v>
      </c>
    </row>
    <row r="6241" spans="1:12">
      <c r="A6241" s="186" t="str">
        <f>B6241&amp;"_"&amp;COUNTIF($B$2:B6241,B6241)</f>
        <v>5672_2</v>
      </c>
      <c r="B6241" s="195">
        <v>5672</v>
      </c>
      <c r="C6241" s="195">
        <v>49</v>
      </c>
      <c r="D6241" s="195" t="s">
        <v>2025</v>
      </c>
      <c r="E6241" s="187" t="s">
        <v>1314</v>
      </c>
      <c r="F6241" s="189">
        <v>8</v>
      </c>
      <c r="G6241" s="190" t="s">
        <v>942</v>
      </c>
      <c r="H6241" s="195">
        <v>4</v>
      </c>
      <c r="J6241" s="191">
        <v>42132</v>
      </c>
      <c r="K6241" s="195" t="s">
        <v>27</v>
      </c>
    </row>
    <row r="6242" spans="1:12">
      <c r="A6242" s="186" t="str">
        <f>B6242&amp;"_"&amp;COUNTIF($B$2:B6242,B6242)</f>
        <v>5673_1</v>
      </c>
      <c r="B6242" s="195">
        <v>5673</v>
      </c>
      <c r="C6242" s="195">
        <v>1</v>
      </c>
      <c r="D6242" s="195" t="s">
        <v>2648</v>
      </c>
      <c r="E6242" s="195" t="s">
        <v>64</v>
      </c>
      <c r="F6242" s="189">
        <v>192</v>
      </c>
      <c r="G6242" s="197" t="s">
        <v>65</v>
      </c>
      <c r="H6242" s="195">
        <v>4</v>
      </c>
      <c r="J6242" s="191">
        <v>42135</v>
      </c>
      <c r="K6242" s="195" t="s">
        <v>27</v>
      </c>
    </row>
    <row r="6243" spans="1:12">
      <c r="A6243" s="186" t="str">
        <f>B6243&amp;"_"&amp;COUNTIF($B$2:B6243,B6243)</f>
        <v>5674_1</v>
      </c>
      <c r="B6243" s="195">
        <v>5674</v>
      </c>
      <c r="F6243" s="189">
        <v>12</v>
      </c>
      <c r="G6243" s="197" t="s">
        <v>2649</v>
      </c>
    </row>
    <row r="6244" spans="1:12">
      <c r="A6244" s="186" t="str">
        <f>B6244&amp;"_"&amp;COUNTIF($B$2:B6244,B6244)</f>
        <v>5674_2</v>
      </c>
      <c r="B6244" s="195">
        <v>5674</v>
      </c>
      <c r="C6244" s="195">
        <v>37</v>
      </c>
      <c r="D6244" s="195" t="s">
        <v>1043</v>
      </c>
      <c r="F6244" s="189">
        <v>1</v>
      </c>
      <c r="G6244" s="197" t="s">
        <v>2650</v>
      </c>
      <c r="H6244" s="195">
        <v>1</v>
      </c>
      <c r="J6244" s="191">
        <v>42135</v>
      </c>
      <c r="K6244" s="195" t="s">
        <v>33</v>
      </c>
      <c r="L6244" s="195" t="s">
        <v>74</v>
      </c>
    </row>
    <row r="6245" spans="1:12">
      <c r="A6245" s="186" t="str">
        <f>B6245&amp;"_"&amp;COUNTIF($B$2:B6245,B6245)</f>
        <v>5675_1</v>
      </c>
      <c r="B6245" s="195">
        <v>5675</v>
      </c>
      <c r="F6245" s="189">
        <v>9</v>
      </c>
      <c r="G6245" s="197" t="s">
        <v>359</v>
      </c>
      <c r="I6245" s="200"/>
    </row>
    <row r="6246" spans="1:12">
      <c r="A6246" s="186" t="str">
        <f>B6246&amp;"_"&amp;COUNTIF($B$2:B6246,B6246)</f>
        <v>5675_2</v>
      </c>
      <c r="B6246" s="195">
        <v>5675</v>
      </c>
      <c r="C6246" s="195">
        <v>7</v>
      </c>
      <c r="F6246" s="189">
        <v>2</v>
      </c>
      <c r="G6246" s="197" t="s">
        <v>358</v>
      </c>
      <c r="H6246" s="195">
        <v>1</v>
      </c>
      <c r="I6246" s="200"/>
      <c r="J6246" s="191">
        <v>42136</v>
      </c>
      <c r="K6246" s="195" t="s">
        <v>33</v>
      </c>
      <c r="L6246" s="195" t="s">
        <v>74</v>
      </c>
    </row>
    <row r="6247" spans="1:12">
      <c r="A6247" s="186" t="str">
        <f>B6247&amp;"_"&amp;COUNTIF($B$2:B6247,B6247)</f>
        <v>5676_1</v>
      </c>
      <c r="B6247" s="195">
        <v>5676</v>
      </c>
      <c r="E6247" s="195" t="s">
        <v>62</v>
      </c>
      <c r="F6247" s="189">
        <v>492</v>
      </c>
      <c r="G6247" s="197" t="s">
        <v>1909</v>
      </c>
    </row>
    <row r="6248" spans="1:12">
      <c r="A6248" s="186" t="str">
        <f>B6248&amp;"_"&amp;COUNTIF($B$2:B6248,B6248)</f>
        <v>5676_2</v>
      </c>
      <c r="B6248" s="195">
        <v>5676</v>
      </c>
      <c r="C6248" s="195">
        <v>1</v>
      </c>
      <c r="D6248" s="195" t="s">
        <v>2651</v>
      </c>
      <c r="E6248" s="195" t="s">
        <v>67</v>
      </c>
      <c r="F6248" s="189">
        <v>48</v>
      </c>
      <c r="G6248" s="197" t="s">
        <v>1890</v>
      </c>
      <c r="H6248" s="195">
        <v>4</v>
      </c>
      <c r="J6248" s="191">
        <v>42136</v>
      </c>
      <c r="K6248" s="195" t="s">
        <v>27</v>
      </c>
    </row>
    <row r="6249" spans="1:12">
      <c r="A6249" s="186" t="str">
        <f>B6249&amp;"_"&amp;COUNTIF($B$2:B6249,B6249)</f>
        <v>5677_1</v>
      </c>
      <c r="B6249" s="195">
        <v>5677</v>
      </c>
      <c r="E6249" s="195">
        <v>32999</v>
      </c>
      <c r="F6249" s="189">
        <v>10</v>
      </c>
      <c r="G6249" s="197" t="s">
        <v>579</v>
      </c>
    </row>
    <row r="6250" spans="1:12">
      <c r="A6250" s="186" t="str">
        <f>B6250&amp;"_"&amp;COUNTIF($B$2:B6250,B6250)</f>
        <v>5677_2</v>
      </c>
      <c r="B6250" s="195">
        <v>5677</v>
      </c>
      <c r="C6250" s="195">
        <v>4</v>
      </c>
      <c r="D6250" s="195">
        <v>4500261483</v>
      </c>
      <c r="E6250" s="195">
        <v>33990</v>
      </c>
      <c r="F6250" s="189">
        <v>10</v>
      </c>
      <c r="G6250" s="197" t="s">
        <v>580</v>
      </c>
      <c r="H6250" s="195">
        <v>5</v>
      </c>
      <c r="I6250" s="200">
        <v>15000</v>
      </c>
      <c r="J6250" s="191">
        <v>42137</v>
      </c>
      <c r="K6250" s="195" t="s">
        <v>2501</v>
      </c>
      <c r="L6250" s="195" t="s">
        <v>74</v>
      </c>
    </row>
    <row r="6251" spans="1:12">
      <c r="A6251" s="186" t="str">
        <f>B6251&amp;"_"&amp;COUNTIF($B$2:B6251,B6251)</f>
        <v>5678_1</v>
      </c>
      <c r="B6251" s="195">
        <v>5678</v>
      </c>
      <c r="C6251" s="195">
        <v>59</v>
      </c>
      <c r="D6251" s="195">
        <v>3005654380</v>
      </c>
      <c r="E6251" s="195">
        <v>41222136</v>
      </c>
      <c r="F6251" s="189">
        <v>3</v>
      </c>
      <c r="G6251" s="197" t="s">
        <v>2299</v>
      </c>
      <c r="H6251" s="195">
        <v>3</v>
      </c>
      <c r="I6251" s="195">
        <v>5700</v>
      </c>
      <c r="J6251" s="191">
        <v>42138</v>
      </c>
      <c r="K6251" s="195" t="s">
        <v>27</v>
      </c>
    </row>
    <row r="6252" spans="1:12">
      <c r="A6252" s="186" t="str">
        <f>B6252&amp;"_"&amp;COUNTIF($B$2:B6252,B6252)</f>
        <v>5679_1</v>
      </c>
      <c r="B6252" s="195">
        <v>5679</v>
      </c>
      <c r="C6252" s="195">
        <v>31</v>
      </c>
      <c r="D6252" s="195" t="s">
        <v>2400</v>
      </c>
      <c r="F6252" s="189">
        <v>1</v>
      </c>
      <c r="G6252" s="197" t="s">
        <v>2652</v>
      </c>
      <c r="H6252" s="195">
        <v>1</v>
      </c>
      <c r="J6252" s="191">
        <v>42139</v>
      </c>
      <c r="K6252" s="195" t="s">
        <v>27</v>
      </c>
    </row>
    <row r="6253" spans="1:12">
      <c r="A6253" s="186" t="str">
        <f>B6253&amp;"_"&amp;COUNTIF($B$2:B6253,B6253)</f>
        <v>5680_1</v>
      </c>
      <c r="B6253" s="195">
        <v>5680</v>
      </c>
      <c r="C6253" s="195">
        <v>1</v>
      </c>
      <c r="D6253" s="195" t="s">
        <v>2534</v>
      </c>
      <c r="F6253" s="189">
        <v>2</v>
      </c>
      <c r="G6253" s="197" t="s">
        <v>59</v>
      </c>
      <c r="H6253" s="195">
        <v>2</v>
      </c>
      <c r="J6253" s="191">
        <v>42143</v>
      </c>
      <c r="K6253" s="195" t="s">
        <v>27</v>
      </c>
    </row>
    <row r="6254" spans="1:12">
      <c r="A6254" s="186" t="str">
        <f>B6254&amp;"_"&amp;COUNTIF($B$2:B6254,B6254)</f>
        <v>5681_1</v>
      </c>
      <c r="B6254" s="195">
        <v>5681</v>
      </c>
      <c r="C6254" s="195">
        <v>87</v>
      </c>
      <c r="F6254" s="189">
        <v>1</v>
      </c>
      <c r="G6254" s="197" t="s">
        <v>2653</v>
      </c>
      <c r="H6254" s="195">
        <v>1</v>
      </c>
      <c r="I6254" s="195">
        <v>800</v>
      </c>
      <c r="J6254" s="191">
        <v>42143</v>
      </c>
      <c r="K6254" s="195" t="s">
        <v>2654</v>
      </c>
    </row>
    <row r="6255" spans="1:12">
      <c r="A6255" s="186" t="str">
        <f>B6255&amp;"_"&amp;COUNTIF($B$2:B6255,B6255)</f>
        <v>5682_1</v>
      </c>
      <c r="B6255" s="195">
        <v>5682</v>
      </c>
      <c r="C6255" s="195">
        <v>1</v>
      </c>
      <c r="D6255" s="195">
        <v>540070750</v>
      </c>
      <c r="F6255" s="189">
        <v>64</v>
      </c>
      <c r="G6255" s="197" t="s">
        <v>2655</v>
      </c>
      <c r="H6255" s="195">
        <v>1</v>
      </c>
      <c r="J6255" s="191">
        <v>42144</v>
      </c>
      <c r="K6255" s="195" t="s">
        <v>27</v>
      </c>
    </row>
    <row r="6256" spans="1:12">
      <c r="A6256" s="186" t="str">
        <f>B6256&amp;"_"&amp;COUNTIF($B$2:B6256,B6256)</f>
        <v>5683_1</v>
      </c>
      <c r="B6256" s="195">
        <v>5683</v>
      </c>
      <c r="C6256" s="195">
        <v>31</v>
      </c>
      <c r="D6256" s="195" t="s">
        <v>2656</v>
      </c>
      <c r="F6256" s="189">
        <v>60</v>
      </c>
      <c r="G6256" s="197" t="s">
        <v>2657</v>
      </c>
      <c r="H6256" s="195">
        <v>1</v>
      </c>
      <c r="J6256" s="191">
        <v>42144</v>
      </c>
      <c r="K6256" s="195" t="s">
        <v>27</v>
      </c>
    </row>
    <row r="6257" spans="1:12">
      <c r="A6257" s="186" t="str">
        <f>B6257&amp;"_"&amp;COUNTIF($B$2:B6257,B6257)</f>
        <v>5684_1</v>
      </c>
      <c r="B6257" s="195">
        <v>5684</v>
      </c>
      <c r="F6257" s="189">
        <v>6</v>
      </c>
      <c r="G6257" s="197" t="s">
        <v>359</v>
      </c>
      <c r="I6257" s="200"/>
    </row>
    <row r="6258" spans="1:12">
      <c r="A6258" s="186" t="str">
        <f>B6258&amp;"_"&amp;COUNTIF($B$2:B6258,B6258)</f>
        <v>5684_2</v>
      </c>
      <c r="B6258" s="195">
        <v>5684</v>
      </c>
      <c r="C6258" s="195">
        <v>7</v>
      </c>
      <c r="F6258" s="189">
        <v>1</v>
      </c>
      <c r="G6258" s="197" t="s">
        <v>358</v>
      </c>
      <c r="H6258" s="195">
        <v>1</v>
      </c>
      <c r="I6258" s="200"/>
      <c r="J6258" s="191">
        <v>42146</v>
      </c>
      <c r="K6258" s="195" t="s">
        <v>33</v>
      </c>
      <c r="L6258" s="195" t="s">
        <v>74</v>
      </c>
    </row>
    <row r="6259" spans="1:12">
      <c r="A6259" s="186" t="str">
        <f>B6259&amp;"_"&amp;COUNTIF($B$2:B6259,B6259)</f>
        <v>5685_1</v>
      </c>
      <c r="B6259" s="195">
        <v>5685</v>
      </c>
      <c r="E6259" s="195">
        <v>112145</v>
      </c>
      <c r="F6259" s="189">
        <v>20</v>
      </c>
      <c r="G6259" s="197" t="s">
        <v>2386</v>
      </c>
    </row>
    <row r="6260" spans="1:12">
      <c r="A6260" s="186" t="str">
        <f>B6260&amp;"_"&amp;COUNTIF($B$2:B6260,B6260)</f>
        <v>5685_2</v>
      </c>
      <c r="B6260" s="195">
        <v>5685</v>
      </c>
      <c r="C6260" s="195">
        <v>4</v>
      </c>
      <c r="D6260" s="195">
        <v>4500261902</v>
      </c>
      <c r="E6260" s="195">
        <v>112146</v>
      </c>
      <c r="F6260" s="189">
        <v>20</v>
      </c>
      <c r="G6260" s="197" t="s">
        <v>2387</v>
      </c>
      <c r="H6260" s="195">
        <v>10</v>
      </c>
      <c r="I6260" s="195">
        <v>35000</v>
      </c>
      <c r="J6260" s="191">
        <v>42149</v>
      </c>
      <c r="K6260" s="195" t="s">
        <v>2501</v>
      </c>
      <c r="L6260" s="195" t="s">
        <v>74</v>
      </c>
    </row>
    <row r="6261" spans="1:12">
      <c r="A6261" s="186" t="str">
        <f>B6261&amp;"_"&amp;COUNTIF($B$2:B6261,B6261)</f>
        <v>5686_1</v>
      </c>
      <c r="B6261" s="195">
        <v>5686</v>
      </c>
      <c r="F6261" s="189">
        <v>5</v>
      </c>
      <c r="G6261" s="197" t="s">
        <v>359</v>
      </c>
      <c r="I6261" s="200"/>
    </row>
    <row r="6262" spans="1:12">
      <c r="A6262" s="186" t="str">
        <f>B6262&amp;"_"&amp;COUNTIF($B$2:B6262,B6262)</f>
        <v>5686_2</v>
      </c>
      <c r="B6262" s="195">
        <v>5686</v>
      </c>
      <c r="C6262" s="195">
        <v>7</v>
      </c>
      <c r="F6262" s="189">
        <v>0</v>
      </c>
      <c r="G6262" s="197" t="s">
        <v>358</v>
      </c>
      <c r="H6262" s="195">
        <v>1</v>
      </c>
      <c r="I6262" s="200"/>
      <c r="J6262" s="191">
        <v>42151</v>
      </c>
      <c r="K6262" s="195" t="s">
        <v>33</v>
      </c>
      <c r="L6262" s="195" t="s">
        <v>74</v>
      </c>
    </row>
    <row r="6263" spans="1:12">
      <c r="A6263" s="186" t="str">
        <f>B6263&amp;"_"&amp;COUNTIF($B$2:B6263,B6263)</f>
        <v>5687_1</v>
      </c>
      <c r="B6263" s="195">
        <v>5687</v>
      </c>
      <c r="C6263" s="195">
        <v>22</v>
      </c>
      <c r="F6263" s="189">
        <v>1</v>
      </c>
      <c r="G6263" s="197" t="s">
        <v>2658</v>
      </c>
      <c r="J6263" s="191">
        <v>42151</v>
      </c>
    </row>
    <row r="6264" spans="1:12">
      <c r="A6264" s="186" t="str">
        <f>B6264&amp;"_"&amp;COUNTIF($B$2:B6264,B6264)</f>
        <v>5688_1</v>
      </c>
      <c r="B6264" s="195">
        <v>5688</v>
      </c>
      <c r="C6264" s="195">
        <v>5</v>
      </c>
      <c r="D6264" s="195" t="s">
        <v>2643</v>
      </c>
      <c r="E6264" s="195">
        <v>500032754</v>
      </c>
      <c r="F6264" s="189">
        <v>9</v>
      </c>
      <c r="G6264" s="197" t="s">
        <v>841</v>
      </c>
      <c r="H6264" s="195">
        <v>3</v>
      </c>
      <c r="I6264" s="195">
        <v>9450</v>
      </c>
      <c r="J6264" s="191" t="s">
        <v>2659</v>
      </c>
      <c r="K6264" s="213" t="s">
        <v>845</v>
      </c>
      <c r="L6264" s="195" t="s">
        <v>2449</v>
      </c>
    </row>
    <row r="6265" spans="1:12">
      <c r="A6265" s="186" t="str">
        <f>B6265&amp;"_"&amp;COUNTIF($B$2:B6265,B6265)</f>
        <v>5689_1</v>
      </c>
      <c r="B6265" s="195">
        <v>5689</v>
      </c>
      <c r="E6265" s="195">
        <v>112145</v>
      </c>
      <c r="F6265" s="189">
        <v>4</v>
      </c>
      <c r="G6265" s="197" t="s">
        <v>2660</v>
      </c>
    </row>
    <row r="6266" spans="1:12">
      <c r="A6266" s="186" t="str">
        <f>B6266&amp;"_"&amp;COUNTIF($B$2:B6266,B6266)</f>
        <v>5689_2</v>
      </c>
      <c r="B6266" s="195">
        <v>5689</v>
      </c>
      <c r="C6266" s="195">
        <v>4</v>
      </c>
      <c r="D6266" s="195">
        <v>4500261483</v>
      </c>
      <c r="E6266" s="195">
        <v>112146</v>
      </c>
      <c r="F6266" s="189">
        <v>4</v>
      </c>
      <c r="G6266" s="197" t="s">
        <v>2661</v>
      </c>
      <c r="H6266" s="195">
        <v>2</v>
      </c>
      <c r="I6266" s="195">
        <v>7000</v>
      </c>
      <c r="J6266" s="191">
        <v>42152</v>
      </c>
      <c r="K6266" s="195" t="s">
        <v>2501</v>
      </c>
      <c r="L6266" s="195" t="s">
        <v>74</v>
      </c>
    </row>
    <row r="6267" spans="1:12">
      <c r="A6267" s="186" t="str">
        <f>B6267&amp;"_"&amp;COUNTIF($B$2:B6267,B6267)</f>
        <v>5690_1</v>
      </c>
      <c r="B6267" s="195">
        <v>5690</v>
      </c>
      <c r="F6267" s="189">
        <v>11</v>
      </c>
      <c r="G6267" s="197" t="s">
        <v>2538</v>
      </c>
    </row>
    <row r="6268" spans="1:12">
      <c r="A6268" s="186" t="str">
        <f>B6268&amp;"_"&amp;COUNTIF($B$2:B6268,B6268)</f>
        <v>5690_2</v>
      </c>
      <c r="B6268" s="195">
        <v>5690</v>
      </c>
      <c r="C6268" s="195">
        <v>26</v>
      </c>
      <c r="D6268" s="195" t="s">
        <v>863</v>
      </c>
      <c r="F6268" s="189">
        <v>22</v>
      </c>
      <c r="G6268" s="197" t="s">
        <v>2539</v>
      </c>
      <c r="J6268" s="191">
        <v>42153</v>
      </c>
      <c r="K6268" s="195" t="s">
        <v>27</v>
      </c>
    </row>
    <row r="6269" spans="1:12">
      <c r="A6269" s="186" t="str">
        <f>B6269&amp;"_"&amp;COUNTIF($B$2:B6269,B6269)</f>
        <v>5691_1</v>
      </c>
      <c r="B6269" s="195">
        <v>5691</v>
      </c>
      <c r="C6269" s="195">
        <v>22</v>
      </c>
      <c r="F6269" s="189">
        <v>9.75</v>
      </c>
      <c r="G6269" s="197" t="s">
        <v>2662</v>
      </c>
      <c r="J6269" s="191">
        <v>42152</v>
      </c>
    </row>
    <row r="6270" spans="1:12">
      <c r="A6270" s="186" t="str">
        <f>B6270&amp;"_"&amp;COUNTIF($B$2:B6270,B6270)</f>
        <v>5692_1</v>
      </c>
      <c r="B6270" s="195">
        <v>5692</v>
      </c>
      <c r="C6270" s="195">
        <v>3</v>
      </c>
      <c r="D6270" s="195" t="s">
        <v>2663</v>
      </c>
      <c r="E6270" s="195" t="s">
        <v>71</v>
      </c>
      <c r="F6270" s="189">
        <v>300</v>
      </c>
      <c r="G6270" s="197" t="s">
        <v>72</v>
      </c>
      <c r="H6270" s="195">
        <v>1</v>
      </c>
      <c r="I6270" s="195">
        <v>2400</v>
      </c>
      <c r="J6270" s="191">
        <v>42157</v>
      </c>
      <c r="K6270" s="195" t="s">
        <v>33</v>
      </c>
      <c r="L6270" s="195" t="s">
        <v>74</v>
      </c>
    </row>
    <row r="6271" spans="1:12">
      <c r="A6271" s="186" t="str">
        <f>B6271&amp;"_"&amp;COUNTIF($B$2:B6271,B6271)</f>
        <v>5693_1</v>
      </c>
      <c r="B6271" s="195">
        <v>5693</v>
      </c>
      <c r="C6271" s="195">
        <v>1</v>
      </c>
      <c r="D6271" s="195" t="s">
        <v>2664</v>
      </c>
      <c r="E6271" s="195" t="s">
        <v>64</v>
      </c>
      <c r="F6271" s="189">
        <v>192</v>
      </c>
      <c r="G6271" s="197" t="s">
        <v>65</v>
      </c>
      <c r="H6271" s="195">
        <v>4</v>
      </c>
      <c r="J6271" s="191">
        <v>42157</v>
      </c>
      <c r="K6271" s="195" t="s">
        <v>27</v>
      </c>
    </row>
    <row r="6272" spans="1:12">
      <c r="A6272" s="186" t="str">
        <f>B6272&amp;"_"&amp;COUNTIF($B$2:B6272,B6272)</f>
        <v>5694_1</v>
      </c>
      <c r="B6272" s="195">
        <v>5694</v>
      </c>
      <c r="C6272" s="195">
        <v>1</v>
      </c>
      <c r="D6272" s="195" t="s">
        <v>2534</v>
      </c>
      <c r="F6272" s="189">
        <v>2</v>
      </c>
      <c r="G6272" s="197" t="s">
        <v>59</v>
      </c>
      <c r="H6272" s="195">
        <v>2</v>
      </c>
      <c r="J6272" s="191">
        <v>42157</v>
      </c>
      <c r="K6272" s="195" t="s">
        <v>27</v>
      </c>
    </row>
    <row r="6273" spans="1:12">
      <c r="A6273" s="186" t="str">
        <f>B6273&amp;"_"&amp;COUNTIF($B$2:B6273,B6273)</f>
        <v>5695_1</v>
      </c>
      <c r="B6273" s="195">
        <v>5695</v>
      </c>
      <c r="C6273" s="195">
        <v>1</v>
      </c>
      <c r="D6273" s="195">
        <v>540070121</v>
      </c>
      <c r="E6273" s="195" t="s">
        <v>2665</v>
      </c>
      <c r="F6273" s="189">
        <v>3</v>
      </c>
      <c r="G6273" s="197" t="s">
        <v>2666</v>
      </c>
      <c r="H6273" s="195">
        <v>1</v>
      </c>
      <c r="J6273" s="191">
        <v>42157</v>
      </c>
      <c r="K6273" s="195" t="s">
        <v>27</v>
      </c>
    </row>
    <row r="6274" spans="1:12">
      <c r="A6274" s="186" t="str">
        <f>B6274&amp;"_"&amp;COUNTIF($B$2:B6274,B6274)</f>
        <v>5696_1</v>
      </c>
      <c r="B6274" s="195">
        <v>5696</v>
      </c>
      <c r="E6274" s="195">
        <v>500015295</v>
      </c>
      <c r="F6274" s="189">
        <v>1</v>
      </c>
      <c r="G6274" s="197" t="s">
        <v>2667</v>
      </c>
    </row>
    <row r="6275" spans="1:12">
      <c r="A6275" s="186" t="str">
        <f>B6275&amp;"_"&amp;COUNTIF($B$2:B6275,B6275)</f>
        <v>5696_2</v>
      </c>
      <c r="B6275" s="195">
        <v>5696</v>
      </c>
      <c r="C6275" s="195">
        <v>1</v>
      </c>
      <c r="D6275" s="195" t="s">
        <v>2668</v>
      </c>
      <c r="F6275" s="189">
        <v>1</v>
      </c>
      <c r="G6275" s="197" t="s">
        <v>2669</v>
      </c>
      <c r="H6275" s="195">
        <v>1</v>
      </c>
      <c r="J6275" s="191">
        <v>42157</v>
      </c>
      <c r="K6275" s="195" t="s">
        <v>27</v>
      </c>
    </row>
    <row r="6276" spans="1:12">
      <c r="A6276" s="186" t="str">
        <f>B6276&amp;"_"&amp;COUNTIF($B$2:B6276,B6276)</f>
        <v>5697_1</v>
      </c>
      <c r="B6276" s="195">
        <v>5697</v>
      </c>
      <c r="C6276" s="195">
        <v>1</v>
      </c>
      <c r="D6276" s="195">
        <v>540069960</v>
      </c>
      <c r="E6276" s="195">
        <v>500015296</v>
      </c>
      <c r="F6276" s="189">
        <v>2</v>
      </c>
      <c r="G6276" s="197" t="s">
        <v>2670</v>
      </c>
      <c r="H6276" s="195">
        <v>1</v>
      </c>
      <c r="J6276" s="191">
        <v>42157</v>
      </c>
      <c r="K6276" s="195" t="s">
        <v>27</v>
      </c>
    </row>
    <row r="6277" spans="1:12">
      <c r="A6277" s="186" t="str">
        <f>B6277&amp;"_"&amp;COUNTIF($B$2:B6277,B6277)</f>
        <v>5698_1</v>
      </c>
      <c r="B6277" s="195">
        <v>5698</v>
      </c>
      <c r="C6277" s="195">
        <v>87</v>
      </c>
      <c r="F6277" s="189">
        <v>1</v>
      </c>
      <c r="G6277" s="197" t="s">
        <v>2653</v>
      </c>
      <c r="H6277" s="195">
        <v>1</v>
      </c>
      <c r="I6277" s="195">
        <v>800</v>
      </c>
      <c r="J6277" s="191">
        <v>42157</v>
      </c>
      <c r="K6277" s="195" t="s">
        <v>2654</v>
      </c>
    </row>
    <row r="6278" spans="1:12">
      <c r="A6278" s="186" t="str">
        <f>B6278&amp;"_"&amp;COUNTIF($B$2:B6278,B6278)</f>
        <v>5699_1</v>
      </c>
      <c r="B6278" s="195">
        <v>5699</v>
      </c>
      <c r="C6278" s="195">
        <v>59</v>
      </c>
      <c r="D6278" s="195">
        <v>3005745573</v>
      </c>
      <c r="E6278" s="195">
        <v>41227890</v>
      </c>
      <c r="F6278" s="189">
        <v>24</v>
      </c>
      <c r="G6278" s="197" t="s">
        <v>1873</v>
      </c>
      <c r="H6278" s="195">
        <v>4</v>
      </c>
      <c r="I6278" s="195">
        <v>7350</v>
      </c>
      <c r="J6278" s="191">
        <v>42157</v>
      </c>
      <c r="K6278" s="195" t="s">
        <v>27</v>
      </c>
    </row>
    <row r="6279" spans="1:12">
      <c r="A6279" s="186" t="str">
        <f>B6279&amp;"_"&amp;COUNTIF($B$2:B6279,B6279)</f>
        <v>5700_1</v>
      </c>
      <c r="B6279" s="195">
        <v>5700</v>
      </c>
      <c r="C6279" s="195">
        <v>2</v>
      </c>
      <c r="D6279" s="195">
        <v>340132360</v>
      </c>
      <c r="F6279" s="189">
        <v>16</v>
      </c>
      <c r="G6279" s="197" t="s">
        <v>1861</v>
      </c>
      <c r="H6279" s="195">
        <v>5</v>
      </c>
      <c r="J6279" s="191">
        <v>42158</v>
      </c>
      <c r="K6279" s="195" t="s">
        <v>27</v>
      </c>
    </row>
    <row r="6280" spans="1:12">
      <c r="A6280" s="186" t="str">
        <f>B6280&amp;"_"&amp;COUNTIF($B$2:B6280,B6280)</f>
        <v>5701_1</v>
      </c>
      <c r="B6280" s="195">
        <v>5701</v>
      </c>
      <c r="F6280" s="189">
        <v>3</v>
      </c>
      <c r="G6280" s="197" t="s">
        <v>2671</v>
      </c>
    </row>
    <row r="6281" spans="1:12">
      <c r="A6281" s="186" t="str">
        <f>B6281&amp;"_"&amp;COUNTIF($B$2:B6281,B6281)</f>
        <v>5701_2</v>
      </c>
      <c r="B6281" s="195">
        <v>5701</v>
      </c>
      <c r="C6281" s="195">
        <v>2</v>
      </c>
      <c r="D6281" s="195">
        <v>340140821</v>
      </c>
      <c r="F6281" s="189">
        <v>3</v>
      </c>
      <c r="G6281" s="197" t="s">
        <v>2672</v>
      </c>
      <c r="H6281" s="195">
        <v>5</v>
      </c>
      <c r="J6281" s="191">
        <v>42158</v>
      </c>
      <c r="K6281" s="195" t="s">
        <v>27</v>
      </c>
    </row>
    <row r="6282" spans="1:12">
      <c r="A6282" s="186" t="str">
        <f>B6282&amp;"_"&amp;COUNTIF($B$2:B6282,B6282)</f>
        <v>5702_1</v>
      </c>
      <c r="B6282" s="195">
        <v>5702</v>
      </c>
      <c r="F6282" s="189">
        <v>2</v>
      </c>
      <c r="G6282" s="197" t="s">
        <v>359</v>
      </c>
      <c r="I6282" s="200"/>
    </row>
    <row r="6283" spans="1:12">
      <c r="A6283" s="186" t="str">
        <f>B6283&amp;"_"&amp;COUNTIF($B$2:B6283,B6283)</f>
        <v>5702_2</v>
      </c>
      <c r="B6283" s="195">
        <v>5702</v>
      </c>
      <c r="C6283" s="195">
        <v>7</v>
      </c>
      <c r="F6283" s="189">
        <v>4</v>
      </c>
      <c r="G6283" s="197" t="s">
        <v>358</v>
      </c>
      <c r="H6283" s="195">
        <v>1</v>
      </c>
      <c r="I6283" s="200"/>
      <c r="J6283" s="191">
        <v>42158</v>
      </c>
      <c r="K6283" s="195" t="s">
        <v>33</v>
      </c>
      <c r="L6283" s="195" t="s">
        <v>74</v>
      </c>
    </row>
    <row r="6284" spans="1:12">
      <c r="A6284" s="186" t="str">
        <f>B6284&amp;"_"&amp;COUNTIF($B$2:B6284,B6284)</f>
        <v>5703_1</v>
      </c>
      <c r="B6284" s="195">
        <v>5703</v>
      </c>
      <c r="C6284" s="195">
        <v>10</v>
      </c>
      <c r="D6284" s="195">
        <v>60263</v>
      </c>
      <c r="E6284" s="195">
        <v>13015000</v>
      </c>
      <c r="F6284" s="189">
        <v>280</v>
      </c>
      <c r="G6284" s="197" t="s">
        <v>2673</v>
      </c>
      <c r="H6284" s="195">
        <v>1</v>
      </c>
      <c r="J6284" s="191">
        <v>42158</v>
      </c>
      <c r="K6284" s="195" t="s">
        <v>33</v>
      </c>
      <c r="L6284" s="195" t="s">
        <v>74</v>
      </c>
    </row>
    <row r="6285" spans="1:12">
      <c r="A6285" s="186" t="str">
        <f>B6285&amp;"_"&amp;COUNTIF($B$2:B6285,B6285)</f>
        <v>5704_1</v>
      </c>
      <c r="B6285" s="195">
        <v>5704</v>
      </c>
      <c r="E6285" s="195">
        <v>6</v>
      </c>
      <c r="F6285" s="189">
        <v>120</v>
      </c>
      <c r="G6285" s="197" t="s">
        <v>2081</v>
      </c>
    </row>
    <row r="6286" spans="1:12">
      <c r="A6286" s="186" t="str">
        <f>B6286&amp;"_"&amp;COUNTIF($B$2:B6286,B6286)</f>
        <v>5704_2</v>
      </c>
      <c r="B6286" s="195">
        <v>5704</v>
      </c>
      <c r="E6286" s="195">
        <v>7</v>
      </c>
      <c r="F6286" s="189">
        <v>180</v>
      </c>
      <c r="G6286" s="197" t="s">
        <v>2083</v>
      </c>
    </row>
    <row r="6287" spans="1:12">
      <c r="A6287" s="186" t="str">
        <f>B6287&amp;"_"&amp;COUNTIF($B$2:B6287,B6287)</f>
        <v>5704_3</v>
      </c>
      <c r="B6287" s="195">
        <v>5704</v>
      </c>
      <c r="C6287" s="195">
        <v>49</v>
      </c>
      <c r="D6287" s="195" t="s">
        <v>2082</v>
      </c>
      <c r="E6287" s="195">
        <v>8</v>
      </c>
      <c r="F6287" s="189">
        <v>35</v>
      </c>
      <c r="G6287" s="197" t="s">
        <v>2280</v>
      </c>
      <c r="H6287" s="195">
        <v>6</v>
      </c>
      <c r="J6287" s="191">
        <v>42158</v>
      </c>
      <c r="K6287" s="195" t="s">
        <v>27</v>
      </c>
    </row>
    <row r="6288" spans="1:12">
      <c r="A6288" s="186" t="str">
        <f>B6288&amp;"_"&amp;COUNTIF($B$2:B6288,B6288)</f>
        <v>5705_1</v>
      </c>
      <c r="B6288" s="195">
        <v>5705</v>
      </c>
      <c r="C6288" s="195">
        <v>6</v>
      </c>
      <c r="D6288" s="195" t="s">
        <v>2674</v>
      </c>
      <c r="F6288" s="189">
        <v>1</v>
      </c>
      <c r="G6288" s="197" t="s">
        <v>2675</v>
      </c>
      <c r="H6288" s="195">
        <v>1</v>
      </c>
      <c r="J6288" s="191">
        <v>42159</v>
      </c>
      <c r="K6288" s="195" t="s">
        <v>27</v>
      </c>
    </row>
    <row r="6289" spans="1:12">
      <c r="A6289" s="186" t="str">
        <f>B6289&amp;"_"&amp;COUNTIF($B$2:B6289,B6289)</f>
        <v>5706_1</v>
      </c>
      <c r="B6289" s="195">
        <v>5706</v>
      </c>
      <c r="C6289" s="195">
        <v>88</v>
      </c>
      <c r="F6289" s="189">
        <v>1</v>
      </c>
      <c r="G6289" s="197" t="s">
        <v>2676</v>
      </c>
      <c r="H6289" s="195">
        <v>1</v>
      </c>
      <c r="J6289" s="191">
        <v>42163</v>
      </c>
      <c r="K6289" s="195" t="s">
        <v>33</v>
      </c>
      <c r="L6289" s="195" t="s">
        <v>74</v>
      </c>
    </row>
    <row r="6290" spans="1:12">
      <c r="A6290" s="186" t="str">
        <f>B6290&amp;"_"&amp;COUNTIF($B$2:B6290,B6290)</f>
        <v>5707_1</v>
      </c>
      <c r="B6290" s="195">
        <v>5707</v>
      </c>
      <c r="F6290" s="189">
        <v>5</v>
      </c>
      <c r="G6290" s="197" t="s">
        <v>359</v>
      </c>
      <c r="I6290" s="200"/>
    </row>
    <row r="6291" spans="1:12">
      <c r="A6291" s="186" t="str">
        <f>B6291&amp;"_"&amp;COUNTIF($B$2:B6291,B6291)</f>
        <v>5707_2</v>
      </c>
      <c r="B6291" s="195">
        <v>5707</v>
      </c>
      <c r="C6291" s="195">
        <v>7</v>
      </c>
      <c r="F6291" s="189">
        <v>2</v>
      </c>
      <c r="G6291" s="197" t="s">
        <v>358</v>
      </c>
      <c r="H6291" s="195">
        <v>1</v>
      </c>
      <c r="I6291" s="200"/>
      <c r="J6291" s="191">
        <v>42164</v>
      </c>
      <c r="K6291" s="195" t="s">
        <v>33</v>
      </c>
      <c r="L6291" s="195" t="s">
        <v>74</v>
      </c>
    </row>
    <row r="6292" spans="1:12">
      <c r="A6292" s="186" t="str">
        <f>B6292&amp;"_"&amp;COUNTIF($B$2:B6292,B6292)</f>
        <v>5708_1</v>
      </c>
      <c r="B6292" s="195">
        <v>5708</v>
      </c>
      <c r="C6292" s="195">
        <v>88</v>
      </c>
      <c r="F6292" s="189">
        <v>1</v>
      </c>
      <c r="G6292" s="197" t="s">
        <v>2676</v>
      </c>
      <c r="H6292" s="195">
        <v>1</v>
      </c>
      <c r="J6292" s="191">
        <v>42164</v>
      </c>
      <c r="K6292" s="195" t="s">
        <v>33</v>
      </c>
      <c r="L6292" s="195" t="s">
        <v>74</v>
      </c>
    </row>
    <row r="6293" spans="1:12">
      <c r="A6293" s="186" t="str">
        <f>B6293&amp;"_"&amp;COUNTIF($B$2:B6293,B6293)</f>
        <v>5709_1</v>
      </c>
      <c r="B6293" s="195">
        <v>5709</v>
      </c>
      <c r="C6293" s="195">
        <v>59</v>
      </c>
      <c r="D6293" s="195">
        <v>3005767709</v>
      </c>
      <c r="E6293" s="195">
        <v>41222128</v>
      </c>
      <c r="F6293" s="189">
        <v>5</v>
      </c>
      <c r="G6293" s="197" t="s">
        <v>2677</v>
      </c>
      <c r="H6293" s="195">
        <v>5</v>
      </c>
      <c r="I6293" s="195">
        <v>21650</v>
      </c>
      <c r="J6293" s="191">
        <v>42166</v>
      </c>
      <c r="K6293" s="195" t="s">
        <v>27</v>
      </c>
    </row>
    <row r="6294" spans="1:12">
      <c r="A6294" s="186" t="str">
        <f>B6294&amp;"_"&amp;COUNTIF($B$2:B6294,B6294)</f>
        <v>5710_1</v>
      </c>
      <c r="B6294" s="195">
        <v>5710</v>
      </c>
      <c r="C6294" s="195">
        <v>1</v>
      </c>
      <c r="D6294" s="195" t="s">
        <v>2534</v>
      </c>
      <c r="F6294" s="189">
        <v>2</v>
      </c>
      <c r="G6294" s="197" t="s">
        <v>59</v>
      </c>
      <c r="H6294" s="195">
        <v>2</v>
      </c>
      <c r="J6294" s="191">
        <v>42166</v>
      </c>
      <c r="K6294" s="195" t="s">
        <v>27</v>
      </c>
    </row>
    <row r="6295" spans="1:12">
      <c r="A6295" s="186" t="str">
        <f>B6295&amp;"_"&amp;COUNTIF($B$2:B6295,B6295)</f>
        <v>5711_1</v>
      </c>
      <c r="B6295" s="195">
        <v>5711</v>
      </c>
      <c r="C6295" s="195">
        <v>1</v>
      </c>
      <c r="D6295" s="195" t="s">
        <v>2288</v>
      </c>
      <c r="F6295" s="189">
        <v>40</v>
      </c>
      <c r="G6295" s="197" t="s">
        <v>57</v>
      </c>
      <c r="H6295" s="195">
        <v>1</v>
      </c>
      <c r="J6295" s="191">
        <v>42166</v>
      </c>
      <c r="K6295" s="195" t="s">
        <v>27</v>
      </c>
    </row>
    <row r="6296" spans="1:12">
      <c r="A6296" s="186" t="str">
        <f>B6296&amp;"_"&amp;COUNTIF($B$2:B6296,B6296)</f>
        <v>5712_1</v>
      </c>
      <c r="B6296" s="195">
        <v>5712</v>
      </c>
      <c r="E6296" s="187" t="s">
        <v>19</v>
      </c>
      <c r="F6296" s="189">
        <v>2</v>
      </c>
      <c r="G6296" s="190" t="s">
        <v>941</v>
      </c>
    </row>
    <row r="6297" spans="1:12">
      <c r="A6297" s="186" t="str">
        <f>B6297&amp;"_"&amp;COUNTIF($B$2:B6297,B6297)</f>
        <v>5712_2</v>
      </c>
      <c r="B6297" s="195">
        <v>5712</v>
      </c>
      <c r="C6297" s="195">
        <v>1</v>
      </c>
      <c r="D6297" s="195">
        <v>540048276</v>
      </c>
      <c r="E6297" s="187" t="s">
        <v>22</v>
      </c>
      <c r="F6297" s="189">
        <v>2</v>
      </c>
      <c r="G6297" s="190" t="s">
        <v>942</v>
      </c>
      <c r="H6297" s="195">
        <v>1</v>
      </c>
      <c r="J6297" s="191">
        <v>42166</v>
      </c>
      <c r="K6297" s="195" t="s">
        <v>27</v>
      </c>
    </row>
    <row r="6298" spans="1:12">
      <c r="A6298" s="186" t="str">
        <f>B6298&amp;"_"&amp;COUNTIF($B$2:B6298,B6298)</f>
        <v>5713_1</v>
      </c>
      <c r="B6298" s="195">
        <v>5713</v>
      </c>
      <c r="E6298" s="187" t="s">
        <v>1312</v>
      </c>
      <c r="F6298" s="189">
        <v>24</v>
      </c>
      <c r="G6298" s="190" t="s">
        <v>941</v>
      </c>
    </row>
    <row r="6299" spans="1:12">
      <c r="A6299" s="186" t="str">
        <f>B6299&amp;"_"&amp;COUNTIF($B$2:B6299,B6299)</f>
        <v>5713_2</v>
      </c>
      <c r="B6299" s="195">
        <v>5713</v>
      </c>
      <c r="C6299" s="195">
        <v>49</v>
      </c>
      <c r="D6299" s="195" t="s">
        <v>2025</v>
      </c>
      <c r="E6299" s="187" t="s">
        <v>1314</v>
      </c>
      <c r="F6299" s="189">
        <v>24</v>
      </c>
      <c r="G6299" s="190" t="s">
        <v>942</v>
      </c>
      <c r="H6299" s="195">
        <v>12</v>
      </c>
      <c r="J6299" s="191">
        <v>42166</v>
      </c>
      <c r="K6299" s="195" t="s">
        <v>27</v>
      </c>
    </row>
    <row r="6300" spans="1:12">
      <c r="A6300" s="186" t="str">
        <f>B6300&amp;"_"&amp;COUNTIF($B$2:B6300,B6300)</f>
        <v>5714_1</v>
      </c>
      <c r="B6300" s="195">
        <v>5714</v>
      </c>
      <c r="C6300" s="195">
        <v>6</v>
      </c>
      <c r="D6300" s="195" t="s">
        <v>2678</v>
      </c>
      <c r="F6300" s="189">
        <v>2</v>
      </c>
      <c r="G6300" s="197" t="s">
        <v>2679</v>
      </c>
      <c r="H6300" s="195">
        <v>1</v>
      </c>
      <c r="J6300" s="191">
        <v>42171</v>
      </c>
      <c r="K6300" s="195" t="s">
        <v>27</v>
      </c>
    </row>
    <row r="6301" spans="1:12">
      <c r="A6301" s="186" t="str">
        <f>B6301&amp;"_"&amp;COUNTIF($B$2:B6301,B6301)</f>
        <v>5715_1</v>
      </c>
      <c r="B6301" s="195">
        <v>5715</v>
      </c>
      <c r="F6301" s="189">
        <v>1</v>
      </c>
      <c r="G6301" s="197" t="s">
        <v>2680</v>
      </c>
    </row>
    <row r="6302" spans="1:12">
      <c r="A6302" s="186" t="str">
        <f>B6302&amp;"_"&amp;COUNTIF($B$2:B6302,B6302)</f>
        <v>5715_2</v>
      </c>
      <c r="B6302" s="195">
        <v>5715</v>
      </c>
      <c r="C6302" s="195">
        <v>58</v>
      </c>
      <c r="D6302" s="195">
        <v>106850</v>
      </c>
      <c r="F6302" s="189">
        <v>1</v>
      </c>
      <c r="G6302" s="197" t="s">
        <v>2681</v>
      </c>
      <c r="H6302" s="195">
        <v>1</v>
      </c>
      <c r="I6302" s="195">
        <v>500</v>
      </c>
      <c r="J6302" s="191">
        <v>42172</v>
      </c>
      <c r="L6302" s="195" t="s">
        <v>74</v>
      </c>
    </row>
    <row r="6303" spans="1:12">
      <c r="A6303" s="186" t="str">
        <f>B6303&amp;"_"&amp;COUNTIF($B$2:B6303,B6303)</f>
        <v>5716_1</v>
      </c>
      <c r="B6303" s="195">
        <v>5716</v>
      </c>
      <c r="E6303" s="195" t="s">
        <v>64</v>
      </c>
      <c r="F6303" s="189">
        <v>144</v>
      </c>
      <c r="G6303" s="197" t="s">
        <v>65</v>
      </c>
    </row>
    <row r="6304" spans="1:12">
      <c r="A6304" s="186" t="str">
        <f>B6304&amp;"_"&amp;COUNTIF($B$2:B6304,B6304)</f>
        <v>5716_2</v>
      </c>
      <c r="B6304" s="195">
        <v>5716</v>
      </c>
      <c r="E6304" s="195" t="s">
        <v>62</v>
      </c>
      <c r="F6304" s="189">
        <v>492</v>
      </c>
      <c r="G6304" s="197" t="s">
        <v>1909</v>
      </c>
    </row>
    <row r="6305" spans="1:12">
      <c r="A6305" s="186" t="str">
        <f>B6305&amp;"_"&amp;COUNTIF($B$2:B6305,B6305)</f>
        <v>5716_3</v>
      </c>
      <c r="B6305" s="195">
        <v>5716</v>
      </c>
      <c r="C6305" s="195">
        <v>1</v>
      </c>
      <c r="D6305" s="195" t="s">
        <v>2682</v>
      </c>
      <c r="E6305" s="195" t="s">
        <v>67</v>
      </c>
      <c r="F6305" s="189">
        <v>48</v>
      </c>
      <c r="G6305" s="197" t="s">
        <v>1890</v>
      </c>
      <c r="H6305" s="195">
        <v>7</v>
      </c>
      <c r="J6305" s="191">
        <v>42172</v>
      </c>
      <c r="K6305" s="195" t="s">
        <v>27</v>
      </c>
    </row>
    <row r="6306" spans="1:12">
      <c r="A6306" s="186" t="str">
        <f>B6306&amp;"_"&amp;COUNTIF($B$2:B6306,B6306)</f>
        <v>5717_1</v>
      </c>
      <c r="B6306" s="195">
        <v>5717</v>
      </c>
      <c r="C6306" s="195">
        <v>59</v>
      </c>
      <c r="D6306" s="195">
        <v>3005783563</v>
      </c>
      <c r="E6306" s="195">
        <v>41227890</v>
      </c>
      <c r="F6306" s="189">
        <v>24</v>
      </c>
      <c r="G6306" s="197" t="s">
        <v>1873</v>
      </c>
      <c r="H6306" s="195">
        <v>4</v>
      </c>
      <c r="I6306" s="195">
        <v>7350</v>
      </c>
      <c r="J6306" s="191">
        <v>42173</v>
      </c>
      <c r="K6306" s="195" t="s">
        <v>27</v>
      </c>
    </row>
    <row r="6307" spans="1:12">
      <c r="A6307" s="186" t="str">
        <f>B6307&amp;"_"&amp;COUNTIF($B$2:B6307,B6307)</f>
        <v>5718_1</v>
      </c>
      <c r="B6307" s="195">
        <v>5718</v>
      </c>
      <c r="F6307" s="189">
        <v>5</v>
      </c>
      <c r="G6307" s="197" t="s">
        <v>359</v>
      </c>
      <c r="I6307" s="200"/>
    </row>
    <row r="6308" spans="1:12">
      <c r="A6308" s="186" t="str">
        <f>B6308&amp;"_"&amp;COUNTIF($B$2:B6308,B6308)</f>
        <v>5718_2</v>
      </c>
      <c r="B6308" s="195">
        <v>5718</v>
      </c>
      <c r="C6308" s="195">
        <v>7</v>
      </c>
      <c r="F6308" s="189">
        <v>1</v>
      </c>
      <c r="G6308" s="197" t="s">
        <v>358</v>
      </c>
      <c r="H6308" s="195">
        <v>1</v>
      </c>
      <c r="I6308" s="200"/>
      <c r="J6308" s="191">
        <v>42173</v>
      </c>
      <c r="K6308" s="195" t="s">
        <v>33</v>
      </c>
      <c r="L6308" s="195" t="s">
        <v>74</v>
      </c>
    </row>
    <row r="6309" spans="1:12">
      <c r="A6309" s="186" t="str">
        <f>B6309&amp;"_"&amp;COUNTIF($B$2:B6309,B6309)</f>
        <v>5719_1</v>
      </c>
      <c r="B6309" s="195">
        <v>5719</v>
      </c>
      <c r="C6309" s="195">
        <v>5</v>
      </c>
      <c r="D6309" s="195" t="s">
        <v>2643</v>
      </c>
      <c r="E6309" s="195">
        <v>500032754</v>
      </c>
      <c r="F6309" s="189">
        <v>10</v>
      </c>
      <c r="G6309" s="197" t="s">
        <v>841</v>
      </c>
      <c r="H6309" s="195">
        <v>4</v>
      </c>
      <c r="I6309" s="195">
        <v>10500</v>
      </c>
      <c r="J6309" s="191" t="s">
        <v>2683</v>
      </c>
      <c r="K6309" s="213" t="s">
        <v>845</v>
      </c>
      <c r="L6309" s="195" t="s">
        <v>2449</v>
      </c>
    </row>
    <row r="6310" spans="1:12">
      <c r="A6310" s="186" t="str">
        <f>B6310&amp;"_"&amp;COUNTIF($B$2:B6310,B6310)</f>
        <v>5720_1</v>
      </c>
      <c r="B6310" s="195">
        <v>5720</v>
      </c>
      <c r="C6310" s="195">
        <v>5</v>
      </c>
      <c r="D6310" s="195" t="s">
        <v>2684</v>
      </c>
      <c r="E6310" s="195">
        <v>500032755</v>
      </c>
      <c r="F6310" s="189">
        <v>9</v>
      </c>
      <c r="G6310" s="197" t="s">
        <v>1070</v>
      </c>
      <c r="H6310" s="195">
        <v>3</v>
      </c>
      <c r="I6310" s="195">
        <v>6750</v>
      </c>
      <c r="J6310" s="191" t="s">
        <v>2683</v>
      </c>
      <c r="K6310" s="213" t="s">
        <v>845</v>
      </c>
      <c r="L6310" s="195" t="s">
        <v>2449</v>
      </c>
    </row>
    <row r="6311" spans="1:12">
      <c r="A6311" s="186" t="str">
        <f>B6311&amp;"_"&amp;COUNTIF($B$2:B6311,B6311)</f>
        <v>5721_1</v>
      </c>
      <c r="B6311" s="195">
        <v>5721</v>
      </c>
      <c r="C6311" s="195">
        <v>5</v>
      </c>
      <c r="D6311" s="195" t="s">
        <v>2685</v>
      </c>
      <c r="E6311" s="195">
        <v>500032754</v>
      </c>
      <c r="F6311" s="189">
        <v>2</v>
      </c>
      <c r="G6311" s="197" t="s">
        <v>841</v>
      </c>
      <c r="H6311" s="195">
        <v>1</v>
      </c>
      <c r="I6311" s="195">
        <v>2100</v>
      </c>
      <c r="J6311" s="191" t="s">
        <v>2683</v>
      </c>
      <c r="K6311" s="213" t="s">
        <v>845</v>
      </c>
      <c r="L6311" s="195" t="s">
        <v>2449</v>
      </c>
    </row>
    <row r="6312" spans="1:12">
      <c r="A6312" s="186" t="str">
        <f>B6312&amp;"_"&amp;COUNTIF($B$2:B6312,B6312)</f>
        <v>5722_1</v>
      </c>
      <c r="B6312" s="195">
        <v>5722</v>
      </c>
      <c r="C6312" s="195">
        <v>5</v>
      </c>
      <c r="D6312" s="195" t="s">
        <v>2686</v>
      </c>
      <c r="E6312" s="195">
        <v>500032657</v>
      </c>
      <c r="F6312" s="189">
        <v>3</v>
      </c>
      <c r="G6312" s="197" t="s">
        <v>1016</v>
      </c>
      <c r="H6312" s="195">
        <v>1</v>
      </c>
      <c r="I6312" s="195">
        <v>4500</v>
      </c>
      <c r="J6312" s="191" t="s">
        <v>2683</v>
      </c>
      <c r="K6312" s="213" t="s">
        <v>845</v>
      </c>
      <c r="L6312" s="195" t="s">
        <v>2449</v>
      </c>
    </row>
    <row r="6313" spans="1:12">
      <c r="A6313" s="186" t="str">
        <f>B6313&amp;"_"&amp;COUNTIF($B$2:B6313,B6313)</f>
        <v>5723_1</v>
      </c>
      <c r="B6313" s="195">
        <v>5723</v>
      </c>
      <c r="C6313" s="195">
        <v>59</v>
      </c>
      <c r="D6313" s="195">
        <v>3005792856</v>
      </c>
      <c r="E6313" s="195">
        <v>41255162</v>
      </c>
      <c r="F6313" s="189">
        <v>2</v>
      </c>
      <c r="G6313" s="197" t="s">
        <v>2298</v>
      </c>
      <c r="H6313" s="195">
        <v>2</v>
      </c>
      <c r="I6313" s="195">
        <v>7400</v>
      </c>
      <c r="J6313" s="191">
        <v>41444</v>
      </c>
      <c r="K6313" s="195" t="s">
        <v>27</v>
      </c>
    </row>
    <row r="6314" spans="1:12">
      <c r="A6314" s="186" t="str">
        <f>B6314&amp;"_"&amp;COUNTIF($B$2:B6314,B6314)</f>
        <v>5724_1</v>
      </c>
      <c r="B6314" s="195">
        <v>5724</v>
      </c>
      <c r="C6314" s="195">
        <v>3</v>
      </c>
      <c r="D6314" s="195" t="s">
        <v>2687</v>
      </c>
      <c r="E6314" s="195" t="s">
        <v>71</v>
      </c>
      <c r="F6314" s="189">
        <v>600</v>
      </c>
      <c r="G6314" s="197" t="s">
        <v>72</v>
      </c>
      <c r="H6314" s="195">
        <v>2</v>
      </c>
      <c r="I6314" s="195">
        <v>4800</v>
      </c>
      <c r="J6314" s="191">
        <v>41444</v>
      </c>
      <c r="K6314" s="195" t="s">
        <v>33</v>
      </c>
      <c r="L6314" s="195" t="s">
        <v>74</v>
      </c>
    </row>
    <row r="6315" spans="1:12">
      <c r="A6315" s="186" t="str">
        <f>B6315&amp;"_"&amp;COUNTIF($B$2:B6315,B6315)</f>
        <v>5725_1</v>
      </c>
      <c r="B6315" s="195">
        <v>5725</v>
      </c>
      <c r="F6315" s="189">
        <v>9</v>
      </c>
      <c r="G6315" s="197" t="s">
        <v>359</v>
      </c>
      <c r="I6315" s="200"/>
    </row>
    <row r="6316" spans="1:12">
      <c r="A6316" s="186" t="str">
        <f>B6316&amp;"_"&amp;COUNTIF($B$2:B6316,B6316)</f>
        <v>5725_2</v>
      </c>
      <c r="B6316" s="195">
        <v>5725</v>
      </c>
      <c r="C6316" s="195">
        <v>7</v>
      </c>
      <c r="F6316" s="189">
        <v>0</v>
      </c>
      <c r="G6316" s="197" t="s">
        <v>358</v>
      </c>
      <c r="H6316" s="195">
        <v>1</v>
      </c>
      <c r="I6316" s="200"/>
      <c r="J6316" s="191">
        <v>42178</v>
      </c>
      <c r="K6316" s="195" t="s">
        <v>33</v>
      </c>
      <c r="L6316" s="195" t="s">
        <v>74</v>
      </c>
    </row>
    <row r="6317" spans="1:12">
      <c r="A6317" s="186" t="str">
        <f>B6317&amp;"_"&amp;COUNTIF($B$2:B6317,B6317)</f>
        <v>5726_1</v>
      </c>
      <c r="B6317" s="195">
        <v>5726</v>
      </c>
      <c r="E6317" s="195">
        <v>13030205</v>
      </c>
      <c r="F6317" s="189">
        <v>40</v>
      </c>
      <c r="G6317" s="197" t="s">
        <v>2688</v>
      </c>
    </row>
    <row r="6318" spans="1:12">
      <c r="A6318" s="186" t="str">
        <f>B6318&amp;"_"&amp;COUNTIF($B$2:B6318,B6318)</f>
        <v>5726_2</v>
      </c>
      <c r="B6318" s="195">
        <v>5726</v>
      </c>
      <c r="E6318" s="195">
        <v>13030201</v>
      </c>
      <c r="F6318" s="189">
        <v>10</v>
      </c>
      <c r="G6318" s="197" t="s">
        <v>2689</v>
      </c>
    </row>
    <row r="6319" spans="1:12">
      <c r="A6319" s="186" t="str">
        <f>B6319&amp;"_"&amp;COUNTIF($B$2:B6319,B6319)</f>
        <v>5726_3</v>
      </c>
      <c r="B6319" s="195">
        <v>5726</v>
      </c>
      <c r="C6319" s="195">
        <v>10</v>
      </c>
      <c r="D6319" s="195">
        <v>60288</v>
      </c>
      <c r="E6319" s="195">
        <v>13020400</v>
      </c>
      <c r="F6319" s="189">
        <v>15</v>
      </c>
      <c r="G6319" s="197" t="s">
        <v>985</v>
      </c>
      <c r="H6319" s="195">
        <v>4</v>
      </c>
      <c r="I6319" s="195">
        <v>4800</v>
      </c>
      <c r="J6319" s="191">
        <v>42178</v>
      </c>
      <c r="K6319" s="195" t="s">
        <v>2690</v>
      </c>
      <c r="L6319" s="195" t="s">
        <v>74</v>
      </c>
    </row>
    <row r="6320" spans="1:12">
      <c r="A6320" s="186" t="str">
        <f>B6320&amp;"_"&amp;COUNTIF($B$2:B6320,B6320)</f>
        <v>5727_1</v>
      </c>
      <c r="B6320" s="195">
        <v>5727</v>
      </c>
      <c r="C6320" s="195">
        <v>10</v>
      </c>
      <c r="D6320" s="195">
        <v>60297</v>
      </c>
      <c r="E6320" s="195">
        <v>13030301</v>
      </c>
      <c r="F6320" s="189">
        <v>1000</v>
      </c>
      <c r="G6320" s="197" t="s">
        <v>2691</v>
      </c>
      <c r="H6320" s="195">
        <v>2</v>
      </c>
      <c r="I6320" s="195">
        <v>605</v>
      </c>
      <c r="J6320" s="191">
        <v>42178</v>
      </c>
      <c r="K6320" s="195" t="s">
        <v>2690</v>
      </c>
      <c r="L6320" s="195" t="s">
        <v>74</v>
      </c>
    </row>
    <row r="6321" spans="1:12">
      <c r="A6321" s="186" t="str">
        <f>B6321&amp;"_"&amp;COUNTIF($B$2:B6321,B6321)</f>
        <v>5728_1</v>
      </c>
      <c r="B6321" s="195">
        <v>5728</v>
      </c>
      <c r="C6321" s="195">
        <v>89</v>
      </c>
      <c r="F6321" s="189">
        <v>1</v>
      </c>
      <c r="G6321" s="197" t="s">
        <v>2692</v>
      </c>
      <c r="H6321" s="195">
        <v>1</v>
      </c>
      <c r="J6321" s="191">
        <v>42178</v>
      </c>
      <c r="K6321" s="195" t="s">
        <v>2693</v>
      </c>
      <c r="L6321" s="195" t="s">
        <v>74</v>
      </c>
    </row>
    <row r="6322" spans="1:12">
      <c r="A6322" s="186" t="str">
        <f>B6322&amp;"_"&amp;COUNTIF($B$2:B6322,B6322)</f>
        <v>5729_1</v>
      </c>
      <c r="B6322" s="195">
        <v>5729</v>
      </c>
      <c r="F6322" s="189">
        <v>1</v>
      </c>
      <c r="G6322" s="197" t="s">
        <v>2694</v>
      </c>
    </row>
    <row r="6323" spans="1:12">
      <c r="A6323" s="186" t="str">
        <f>B6323&amp;"_"&amp;COUNTIF($B$2:B6323,B6323)</f>
        <v>5729_2</v>
      </c>
      <c r="B6323" s="195">
        <v>5729</v>
      </c>
      <c r="C6323" s="195">
        <v>85</v>
      </c>
      <c r="F6323" s="189">
        <v>1</v>
      </c>
      <c r="G6323" s="197" t="s">
        <v>2695</v>
      </c>
      <c r="H6323" s="195">
        <v>1</v>
      </c>
      <c r="J6323" s="191">
        <v>42180</v>
      </c>
      <c r="K6323" s="195" t="s">
        <v>27</v>
      </c>
    </row>
    <row r="6324" spans="1:12">
      <c r="A6324" s="186" t="str">
        <f>B6324&amp;"_"&amp;COUNTIF($B$2:B6324,B6324)</f>
        <v>5730_1</v>
      </c>
      <c r="B6324" s="195">
        <v>5730</v>
      </c>
      <c r="E6324" s="195">
        <v>32999</v>
      </c>
      <c r="F6324" s="189">
        <v>10</v>
      </c>
      <c r="G6324" s="197" t="s">
        <v>579</v>
      </c>
    </row>
    <row r="6325" spans="1:12">
      <c r="A6325" s="186" t="str">
        <f>B6325&amp;"_"&amp;COUNTIF($B$2:B6325,B6325)</f>
        <v>5730_2</v>
      </c>
      <c r="B6325" s="195">
        <v>5730</v>
      </c>
      <c r="C6325" s="195">
        <v>4</v>
      </c>
      <c r="D6325" s="195">
        <v>4500263117</v>
      </c>
      <c r="E6325" s="195">
        <v>33990</v>
      </c>
      <c r="F6325" s="189">
        <v>10</v>
      </c>
      <c r="G6325" s="197" t="s">
        <v>580</v>
      </c>
      <c r="H6325" s="195">
        <v>5</v>
      </c>
      <c r="I6325" s="200">
        <v>15000</v>
      </c>
      <c r="J6325" s="191">
        <v>42180</v>
      </c>
      <c r="K6325" s="195" t="s">
        <v>2501</v>
      </c>
      <c r="L6325" s="195" t="s">
        <v>74</v>
      </c>
    </row>
    <row r="6326" spans="1:12">
      <c r="A6326" s="186" t="str">
        <f>B6326&amp;"_"&amp;COUNTIF($B$2:B6326,B6326)</f>
        <v>5731_1</v>
      </c>
      <c r="B6326" s="195">
        <v>5731</v>
      </c>
      <c r="E6326" s="195">
        <v>112145</v>
      </c>
      <c r="F6326" s="189">
        <v>10</v>
      </c>
      <c r="G6326" s="197" t="s">
        <v>2696</v>
      </c>
    </row>
    <row r="6327" spans="1:12">
      <c r="A6327" s="186" t="str">
        <f>B6327&amp;"_"&amp;COUNTIF($B$2:B6327,B6327)</f>
        <v>5731_2</v>
      </c>
      <c r="B6327" s="195">
        <v>5731</v>
      </c>
      <c r="C6327" s="195">
        <v>4</v>
      </c>
      <c r="D6327" s="195">
        <v>4500263184</v>
      </c>
      <c r="E6327" s="195">
        <v>112146</v>
      </c>
      <c r="F6327" s="189">
        <v>10</v>
      </c>
      <c r="G6327" s="197" t="s">
        <v>2697</v>
      </c>
      <c r="H6327" s="195">
        <v>5</v>
      </c>
      <c r="I6327" s="195">
        <v>17500</v>
      </c>
      <c r="J6327" s="191">
        <v>42180</v>
      </c>
      <c r="K6327" s="195" t="s">
        <v>2501</v>
      </c>
      <c r="L6327" s="195" t="s">
        <v>74</v>
      </c>
    </row>
    <row r="6328" spans="1:12">
      <c r="A6328" s="186" t="str">
        <f>B6328&amp;"_"&amp;COUNTIF($B$2:B6328,B6328)</f>
        <v>5732_1</v>
      </c>
      <c r="B6328" s="195">
        <v>5732</v>
      </c>
      <c r="E6328" s="195" t="s">
        <v>1744</v>
      </c>
      <c r="F6328" s="189" t="s">
        <v>1744</v>
      </c>
      <c r="G6328" s="197" t="s">
        <v>2698</v>
      </c>
    </row>
    <row r="6329" spans="1:12">
      <c r="A6329" s="186" t="str">
        <f>B6329&amp;"_"&amp;COUNTIF($B$2:B6329,B6329)</f>
        <v>5732_2</v>
      </c>
      <c r="B6329" s="195">
        <v>5732</v>
      </c>
      <c r="E6329" s="195" t="s">
        <v>1744</v>
      </c>
      <c r="F6329" s="189" t="s">
        <v>1744</v>
      </c>
      <c r="G6329" s="197" t="s">
        <v>2699</v>
      </c>
    </row>
    <row r="6330" spans="1:12">
      <c r="A6330" s="186" t="str">
        <f>B6330&amp;"_"&amp;COUNTIF($B$2:B6330,B6330)</f>
        <v>5732_3</v>
      </c>
      <c r="B6330" s="195">
        <v>5732</v>
      </c>
      <c r="C6330" s="195">
        <v>59</v>
      </c>
      <c r="D6330" s="195">
        <v>3005801360</v>
      </c>
      <c r="E6330" s="195">
        <v>41222128</v>
      </c>
      <c r="F6330" s="189">
        <v>6</v>
      </c>
      <c r="G6330" s="197" t="s">
        <v>2700</v>
      </c>
      <c r="H6330" s="195">
        <v>6</v>
      </c>
      <c r="I6330" s="195">
        <v>25980</v>
      </c>
      <c r="J6330" s="191">
        <v>42180</v>
      </c>
      <c r="K6330" s="195" t="s">
        <v>27</v>
      </c>
    </row>
    <row r="6331" spans="1:12">
      <c r="A6331" s="186" t="str">
        <f>B6331&amp;"_"&amp;COUNTIF($B$2:B6331,B6331)</f>
        <v>5733_1</v>
      </c>
      <c r="B6331" s="195">
        <v>5733</v>
      </c>
      <c r="F6331" s="189">
        <v>10</v>
      </c>
      <c r="G6331" s="197" t="s">
        <v>359</v>
      </c>
      <c r="I6331" s="200"/>
    </row>
    <row r="6332" spans="1:12">
      <c r="A6332" s="186" t="str">
        <f>B6332&amp;"_"&amp;COUNTIF($B$2:B6332,B6332)</f>
        <v>5733_2</v>
      </c>
      <c r="B6332" s="195">
        <v>5733</v>
      </c>
      <c r="C6332" s="195">
        <v>7</v>
      </c>
      <c r="F6332" s="189">
        <v>0</v>
      </c>
      <c r="G6332" s="197" t="s">
        <v>358</v>
      </c>
      <c r="H6332" s="195">
        <v>1</v>
      </c>
      <c r="I6332" s="200"/>
      <c r="J6332" s="191">
        <v>42181</v>
      </c>
      <c r="K6332" s="195" t="s">
        <v>33</v>
      </c>
      <c r="L6332" s="195" t="s">
        <v>74</v>
      </c>
    </row>
    <row r="6333" spans="1:12">
      <c r="A6333" s="186" t="str">
        <f>B6333&amp;"_"&amp;COUNTIF($B$2:B6333,B6333)</f>
        <v>5734_1</v>
      </c>
      <c r="B6333" s="195">
        <v>5734</v>
      </c>
      <c r="C6333" s="195">
        <v>1</v>
      </c>
      <c r="D6333" s="195">
        <v>540071586</v>
      </c>
      <c r="E6333" s="187" t="s">
        <v>39</v>
      </c>
      <c r="F6333" s="189">
        <v>2</v>
      </c>
      <c r="G6333" s="190" t="s">
        <v>939</v>
      </c>
      <c r="H6333" s="195">
        <v>1</v>
      </c>
      <c r="J6333" s="191">
        <v>42181</v>
      </c>
      <c r="K6333" s="195" t="s">
        <v>27</v>
      </c>
    </row>
    <row r="6334" spans="1:12">
      <c r="A6334" s="186" t="str">
        <f>B6334&amp;"_"&amp;COUNTIF($B$2:B6334,B6334)</f>
        <v>5735_1</v>
      </c>
      <c r="B6334" s="195">
        <v>5735</v>
      </c>
      <c r="C6334" s="195">
        <v>1</v>
      </c>
      <c r="D6334" s="195" t="s">
        <v>2701</v>
      </c>
      <c r="E6334" s="187" t="s">
        <v>41</v>
      </c>
      <c r="F6334" s="189">
        <v>2</v>
      </c>
      <c r="G6334" s="190" t="s">
        <v>940</v>
      </c>
      <c r="H6334" s="195">
        <v>1</v>
      </c>
      <c r="J6334" s="191">
        <v>42181</v>
      </c>
      <c r="K6334" s="195" t="s">
        <v>27</v>
      </c>
    </row>
    <row r="6335" spans="1:12">
      <c r="A6335" s="186" t="str">
        <f>B6335&amp;"_"&amp;COUNTIF($B$2:B6335,B6335)</f>
        <v>5736_1</v>
      </c>
      <c r="B6335" s="195">
        <v>5736</v>
      </c>
      <c r="C6335" s="195">
        <v>74</v>
      </c>
      <c r="F6335" s="189">
        <v>1</v>
      </c>
      <c r="G6335" s="197" t="s">
        <v>2702</v>
      </c>
      <c r="J6335" s="191">
        <v>42181</v>
      </c>
    </row>
    <row r="6336" spans="1:12">
      <c r="A6336" s="186" t="str">
        <f>B6336&amp;"_"&amp;COUNTIF($B$2:B6336,B6336)</f>
        <v>5737_1</v>
      </c>
      <c r="B6336" s="195">
        <v>5737</v>
      </c>
      <c r="C6336" s="195">
        <v>1</v>
      </c>
      <c r="D6336" s="195">
        <v>540071586</v>
      </c>
      <c r="E6336" s="187" t="s">
        <v>39</v>
      </c>
      <c r="F6336" s="189">
        <v>2</v>
      </c>
      <c r="G6336" s="190" t="s">
        <v>939</v>
      </c>
      <c r="H6336" s="195">
        <v>1</v>
      </c>
      <c r="J6336" s="191">
        <v>42184</v>
      </c>
      <c r="K6336" s="195" t="s">
        <v>27</v>
      </c>
    </row>
    <row r="6337" spans="1:12">
      <c r="A6337" s="186" t="str">
        <f>B6337&amp;"_"&amp;COUNTIF($B$2:B6337,B6337)</f>
        <v>5738_1</v>
      </c>
      <c r="B6337" s="195">
        <v>5738</v>
      </c>
      <c r="C6337" s="195">
        <v>1</v>
      </c>
      <c r="D6337" s="195" t="s">
        <v>2701</v>
      </c>
      <c r="E6337" s="187" t="s">
        <v>41</v>
      </c>
      <c r="F6337" s="189">
        <v>2</v>
      </c>
      <c r="G6337" s="190" t="s">
        <v>940</v>
      </c>
      <c r="H6337" s="195">
        <v>1</v>
      </c>
      <c r="J6337" s="191">
        <v>42184</v>
      </c>
      <c r="K6337" s="195" t="s">
        <v>27</v>
      </c>
    </row>
    <row r="6338" spans="1:12">
      <c r="A6338" s="186" t="str">
        <f>B6338&amp;"_"&amp;COUNTIF($B$2:B6338,B6338)</f>
        <v>5739_1</v>
      </c>
      <c r="B6338" s="195">
        <v>5739</v>
      </c>
      <c r="C6338" s="195">
        <v>1</v>
      </c>
      <c r="D6338" s="195" t="s">
        <v>2703</v>
      </c>
      <c r="E6338" s="195" t="s">
        <v>62</v>
      </c>
      <c r="F6338" s="189">
        <v>492</v>
      </c>
      <c r="G6338" s="197" t="s">
        <v>1909</v>
      </c>
      <c r="H6338" s="195">
        <v>3</v>
      </c>
      <c r="J6338" s="191">
        <v>42185</v>
      </c>
      <c r="K6338" s="195" t="s">
        <v>27</v>
      </c>
    </row>
    <row r="6339" spans="1:12">
      <c r="A6339" s="186" t="str">
        <f>B6339&amp;"_"&amp;COUNTIF($B$2:B6339,B6339)</f>
        <v>5740_1</v>
      </c>
      <c r="B6339" s="195">
        <v>5740</v>
      </c>
      <c r="F6339" s="189">
        <v>20</v>
      </c>
      <c r="G6339" s="197" t="s">
        <v>359</v>
      </c>
      <c r="I6339" s="200"/>
    </row>
    <row r="6340" spans="1:12">
      <c r="A6340" s="186" t="str">
        <f>B6340&amp;"_"&amp;COUNTIF($B$2:B6340,B6340)</f>
        <v>5740_2</v>
      </c>
      <c r="B6340" s="195">
        <v>5740</v>
      </c>
      <c r="C6340" s="195">
        <v>7</v>
      </c>
      <c r="F6340" s="189">
        <v>0</v>
      </c>
      <c r="G6340" s="197" t="s">
        <v>358</v>
      </c>
      <c r="H6340" s="195">
        <v>1</v>
      </c>
      <c r="I6340" s="200"/>
      <c r="J6340" s="191">
        <v>42185</v>
      </c>
      <c r="K6340" s="195" t="s">
        <v>33</v>
      </c>
      <c r="L6340" s="195" t="s">
        <v>74</v>
      </c>
    </row>
    <row r="6341" spans="1:12">
      <c r="A6341" s="186" t="str">
        <f>B6341&amp;"_"&amp;COUNTIF($B$2:B6341,B6341)</f>
        <v>5741_1</v>
      </c>
      <c r="B6341" s="195">
        <v>5741</v>
      </c>
      <c r="C6341" s="195">
        <v>1</v>
      </c>
      <c r="D6341" s="195">
        <v>540071586</v>
      </c>
      <c r="E6341" s="187" t="s">
        <v>39</v>
      </c>
      <c r="F6341" s="189">
        <v>2</v>
      </c>
      <c r="G6341" s="190" t="s">
        <v>939</v>
      </c>
      <c r="H6341" s="195">
        <v>1</v>
      </c>
      <c r="J6341" s="191">
        <v>42185</v>
      </c>
      <c r="K6341" s="195" t="s">
        <v>27</v>
      </c>
    </row>
    <row r="6342" spans="1:12">
      <c r="A6342" s="186" t="str">
        <f>B6342&amp;"_"&amp;COUNTIF($B$2:B6342,B6342)</f>
        <v>5742_1</v>
      </c>
      <c r="B6342" s="195">
        <v>5742</v>
      </c>
      <c r="C6342" s="195">
        <v>1</v>
      </c>
      <c r="D6342" s="195" t="s">
        <v>2701</v>
      </c>
      <c r="E6342" s="187" t="s">
        <v>41</v>
      </c>
      <c r="F6342" s="189">
        <v>2</v>
      </c>
      <c r="G6342" s="190" t="s">
        <v>940</v>
      </c>
      <c r="H6342" s="195">
        <v>1</v>
      </c>
      <c r="J6342" s="191">
        <v>42185</v>
      </c>
      <c r="K6342" s="195" t="s">
        <v>27</v>
      </c>
    </row>
    <row r="6343" spans="1:12">
      <c r="A6343" s="186" t="str">
        <f>B6343&amp;"_"&amp;COUNTIF($B$2:B6343,B6343)</f>
        <v>5743_1</v>
      </c>
      <c r="B6343" s="195">
        <v>5743</v>
      </c>
      <c r="C6343" s="195">
        <v>1</v>
      </c>
      <c r="D6343" s="195" t="s">
        <v>2534</v>
      </c>
      <c r="F6343" s="189">
        <v>2</v>
      </c>
      <c r="G6343" s="197" t="s">
        <v>59</v>
      </c>
      <c r="H6343" s="195">
        <v>2</v>
      </c>
      <c r="J6343" s="191">
        <v>42185</v>
      </c>
      <c r="K6343" s="195" t="s">
        <v>27</v>
      </c>
    </row>
    <row r="6344" spans="1:12">
      <c r="A6344" s="186" t="str">
        <f>B6344&amp;"_"&amp;COUNTIF($B$2:B6344,B6344)</f>
        <v>5744_1</v>
      </c>
      <c r="B6344" s="195">
        <v>5744</v>
      </c>
      <c r="E6344" s="187" t="s">
        <v>1312</v>
      </c>
      <c r="F6344" s="189">
        <v>4</v>
      </c>
      <c r="G6344" s="190" t="s">
        <v>941</v>
      </c>
    </row>
    <row r="6345" spans="1:12">
      <c r="A6345" s="186" t="str">
        <f>B6345&amp;"_"&amp;COUNTIF($B$2:B6345,B6345)</f>
        <v>5744_2</v>
      </c>
      <c r="B6345" s="195">
        <v>5744</v>
      </c>
      <c r="C6345" s="195">
        <v>49</v>
      </c>
      <c r="D6345" s="195" t="s">
        <v>2025</v>
      </c>
      <c r="E6345" s="187" t="s">
        <v>1314</v>
      </c>
      <c r="F6345" s="189">
        <v>4</v>
      </c>
      <c r="G6345" s="190" t="s">
        <v>942</v>
      </c>
      <c r="H6345" s="195">
        <v>2</v>
      </c>
      <c r="J6345" s="191">
        <v>42185</v>
      </c>
      <c r="K6345" s="195" t="s">
        <v>27</v>
      </c>
    </row>
    <row r="6346" spans="1:12">
      <c r="A6346" s="186" t="str">
        <f>B6346&amp;"_"&amp;COUNTIF($B$2:B6346,B6346)</f>
        <v>5745_1</v>
      </c>
      <c r="B6346" s="195">
        <v>5745</v>
      </c>
      <c r="E6346" s="195">
        <v>41222136</v>
      </c>
      <c r="F6346" s="189">
        <v>3</v>
      </c>
      <c r="G6346" s="197" t="s">
        <v>2299</v>
      </c>
    </row>
    <row r="6347" spans="1:12">
      <c r="A6347" s="186" t="str">
        <f>B6347&amp;"_"&amp;COUNTIF($B$2:B6347,B6347)</f>
        <v>5745_2</v>
      </c>
      <c r="B6347" s="195">
        <v>5745</v>
      </c>
      <c r="C6347" s="195">
        <v>59</v>
      </c>
      <c r="D6347" s="195">
        <v>3005811201</v>
      </c>
      <c r="E6347" s="195">
        <v>41222082</v>
      </c>
      <c r="F6347" s="189">
        <v>3</v>
      </c>
      <c r="G6347" s="197" t="s">
        <v>2300</v>
      </c>
      <c r="H6347" s="195">
        <v>6</v>
      </c>
      <c r="I6347" s="195">
        <v>20460</v>
      </c>
      <c r="J6347" s="191">
        <v>42185</v>
      </c>
      <c r="K6347" s="195" t="s">
        <v>27</v>
      </c>
    </row>
    <row r="6348" spans="1:12">
      <c r="A6348" s="186" t="str">
        <f>B6348&amp;"_"&amp;COUNTIF($B$2:B6348,B6348)</f>
        <v>5746_1</v>
      </c>
      <c r="B6348" s="195">
        <v>5746</v>
      </c>
      <c r="C6348" s="195">
        <v>31</v>
      </c>
      <c r="D6348" s="195" t="s">
        <v>2704</v>
      </c>
      <c r="F6348" s="189">
        <v>5</v>
      </c>
      <c r="G6348" s="197" t="s">
        <v>2705</v>
      </c>
      <c r="H6348" s="195">
        <v>5</v>
      </c>
      <c r="J6348" s="191">
        <v>42185</v>
      </c>
      <c r="K6348" s="195" t="s">
        <v>27</v>
      </c>
    </row>
    <row r="6349" spans="1:12">
      <c r="A6349" s="186" t="str">
        <f>B6349&amp;"_"&amp;COUNTIF($B$2:B6349,B6349)</f>
        <v>5747_1</v>
      </c>
      <c r="B6349" s="195">
        <v>5747</v>
      </c>
      <c r="E6349" s="195">
        <v>112145</v>
      </c>
      <c r="F6349" s="189">
        <v>10</v>
      </c>
      <c r="G6349" s="197" t="s">
        <v>2696</v>
      </c>
    </row>
    <row r="6350" spans="1:12">
      <c r="A6350" s="186" t="str">
        <f>B6350&amp;"_"&amp;COUNTIF($B$2:B6350,B6350)</f>
        <v>5747_2</v>
      </c>
      <c r="B6350" s="195">
        <v>5747</v>
      </c>
      <c r="C6350" s="195">
        <v>4</v>
      </c>
      <c r="D6350" s="195">
        <v>4500263184</v>
      </c>
      <c r="E6350" s="195">
        <v>112146</v>
      </c>
      <c r="F6350" s="189">
        <v>10</v>
      </c>
      <c r="G6350" s="197" t="s">
        <v>2697</v>
      </c>
      <c r="H6350" s="195">
        <v>5</v>
      </c>
      <c r="I6350" s="195">
        <v>17500</v>
      </c>
      <c r="J6350" s="191">
        <v>42185</v>
      </c>
      <c r="K6350" s="195" t="s">
        <v>2501</v>
      </c>
      <c r="L6350" s="195" t="s">
        <v>74</v>
      </c>
    </row>
    <row r="6351" spans="1:12">
      <c r="A6351" s="186" t="str">
        <f>B6351&amp;"_"&amp;COUNTIF($B$2:B6351,B6351)</f>
        <v>5748_1</v>
      </c>
      <c r="B6351" s="195">
        <v>5748</v>
      </c>
      <c r="C6351" s="195">
        <v>26</v>
      </c>
      <c r="D6351" s="195">
        <v>19365</v>
      </c>
      <c r="F6351" s="189">
        <v>2</v>
      </c>
      <c r="G6351" s="197" t="s">
        <v>2379</v>
      </c>
      <c r="H6351" s="195">
        <v>2</v>
      </c>
      <c r="I6351" s="195">
        <v>17050</v>
      </c>
      <c r="J6351" s="191">
        <v>42185</v>
      </c>
      <c r="K6351" s="195" t="s">
        <v>33</v>
      </c>
      <c r="L6351" s="195" t="s">
        <v>74</v>
      </c>
    </row>
    <row r="6352" spans="1:12">
      <c r="A6352" s="186" t="str">
        <f>B6352&amp;"_"&amp;COUNTIF($B$2:B6352,B6352)</f>
        <v>5749_1</v>
      </c>
      <c r="B6352" s="195">
        <v>5749</v>
      </c>
      <c r="C6352" s="195">
        <v>1</v>
      </c>
      <c r="D6352" s="195" t="s">
        <v>2701</v>
      </c>
      <c r="E6352" s="187" t="s">
        <v>41</v>
      </c>
      <c r="F6352" s="189">
        <v>2</v>
      </c>
      <c r="G6352" s="190" t="s">
        <v>940</v>
      </c>
      <c r="H6352" s="195">
        <v>1</v>
      </c>
      <c r="J6352" s="191">
        <v>42186</v>
      </c>
      <c r="K6352" s="195" t="s">
        <v>27</v>
      </c>
    </row>
    <row r="6353" spans="1:12">
      <c r="A6353" s="186" t="str">
        <f>B6353&amp;"_"&amp;COUNTIF($B$2:B6353,B6353)</f>
        <v>5750_1</v>
      </c>
      <c r="B6353" s="195">
        <v>5750</v>
      </c>
      <c r="C6353" s="195">
        <v>1</v>
      </c>
      <c r="D6353" s="195">
        <v>540071586</v>
      </c>
      <c r="E6353" s="187" t="s">
        <v>39</v>
      </c>
      <c r="F6353" s="189">
        <v>2</v>
      </c>
      <c r="G6353" s="190" t="s">
        <v>939</v>
      </c>
      <c r="H6353" s="195">
        <v>1</v>
      </c>
      <c r="J6353" s="191">
        <v>42186</v>
      </c>
      <c r="K6353" s="195" t="s">
        <v>27</v>
      </c>
    </row>
    <row r="6354" spans="1:12">
      <c r="A6354" s="186" t="str">
        <f>B6354&amp;"_"&amp;COUNTIF($B$2:B6354,B6354)</f>
        <v>5751_1</v>
      </c>
      <c r="B6354" s="195">
        <v>5751</v>
      </c>
      <c r="C6354" s="195">
        <v>6</v>
      </c>
      <c r="D6354" s="195" t="s">
        <v>2706</v>
      </c>
      <c r="F6354" s="189">
        <v>1</v>
      </c>
      <c r="G6354" s="197" t="s">
        <v>2707</v>
      </c>
      <c r="J6354" s="191">
        <v>42173</v>
      </c>
      <c r="K6354" s="195" t="s">
        <v>27</v>
      </c>
    </row>
    <row r="6355" spans="1:12">
      <c r="A6355" s="186" t="str">
        <f>B6355&amp;"_"&amp;COUNTIF($B$2:B6355,B6355)</f>
        <v>5752_1</v>
      </c>
      <c r="B6355" s="195">
        <v>5752</v>
      </c>
      <c r="F6355" s="189">
        <v>22</v>
      </c>
      <c r="G6355" s="197" t="s">
        <v>2538</v>
      </c>
    </row>
    <row r="6356" spans="1:12">
      <c r="A6356" s="186" t="str">
        <f>B6356&amp;"_"&amp;COUNTIF($B$2:B6356,B6356)</f>
        <v>5752_2</v>
      </c>
      <c r="B6356" s="195">
        <v>5752</v>
      </c>
      <c r="C6356" s="195">
        <v>26</v>
      </c>
      <c r="D6356" s="195" t="s">
        <v>863</v>
      </c>
      <c r="F6356" s="189">
        <v>8</v>
      </c>
      <c r="G6356" s="197" t="s">
        <v>2539</v>
      </c>
      <c r="J6356" s="191">
        <v>42186</v>
      </c>
      <c r="K6356" s="195" t="s">
        <v>27</v>
      </c>
    </row>
    <row r="6357" spans="1:12">
      <c r="A6357" s="186" t="str">
        <f>B6357&amp;"_"&amp;COUNTIF($B$2:B6357,B6357)</f>
        <v>5753_1</v>
      </c>
      <c r="B6357" s="195">
        <v>5753</v>
      </c>
      <c r="F6357" s="189">
        <v>4</v>
      </c>
      <c r="G6357" s="197" t="s">
        <v>359</v>
      </c>
      <c r="I6357" s="200"/>
    </row>
    <row r="6358" spans="1:12">
      <c r="A6358" s="186" t="str">
        <f>B6358&amp;"_"&amp;COUNTIF($B$2:B6358,B6358)</f>
        <v>5753_2</v>
      </c>
      <c r="B6358" s="195">
        <v>5753</v>
      </c>
      <c r="C6358" s="195">
        <v>7</v>
      </c>
      <c r="F6358" s="189">
        <v>1</v>
      </c>
      <c r="G6358" s="197" t="s">
        <v>358</v>
      </c>
      <c r="H6358" s="195">
        <v>1</v>
      </c>
      <c r="I6358" s="200"/>
      <c r="J6358" s="191">
        <v>42187</v>
      </c>
      <c r="K6358" s="195" t="s">
        <v>33</v>
      </c>
      <c r="L6358" s="195" t="s">
        <v>74</v>
      </c>
    </row>
    <row r="6359" spans="1:12">
      <c r="A6359" s="186" t="str">
        <f>B6359&amp;"_"&amp;COUNTIF($B$2:B6359,B6359)</f>
        <v>5754_1</v>
      </c>
      <c r="B6359" s="195">
        <v>5754</v>
      </c>
      <c r="C6359" s="195">
        <v>7</v>
      </c>
      <c r="D6359" s="195" t="s">
        <v>2708</v>
      </c>
      <c r="F6359" s="189">
        <v>5</v>
      </c>
      <c r="G6359" s="197" t="s">
        <v>2709</v>
      </c>
      <c r="H6359" s="195">
        <v>1</v>
      </c>
      <c r="J6359" s="191">
        <v>42187</v>
      </c>
      <c r="K6359" s="195" t="s">
        <v>33</v>
      </c>
      <c r="L6359" s="195" t="s">
        <v>74</v>
      </c>
    </row>
    <row r="6360" spans="1:12">
      <c r="A6360" s="186" t="str">
        <f>B6360&amp;"_"&amp;COUNTIF($B$2:B6360,B6360)</f>
        <v>5755_1</v>
      </c>
      <c r="B6360" s="195">
        <v>5755</v>
      </c>
      <c r="C6360" s="195">
        <v>1</v>
      </c>
      <c r="D6360" s="195" t="s">
        <v>2701</v>
      </c>
      <c r="E6360" s="187" t="s">
        <v>41</v>
      </c>
      <c r="F6360" s="189">
        <v>4</v>
      </c>
      <c r="G6360" s="190" t="s">
        <v>940</v>
      </c>
      <c r="H6360" s="195">
        <v>2</v>
      </c>
      <c r="J6360" s="191">
        <v>42187</v>
      </c>
      <c r="K6360" s="195" t="s">
        <v>27</v>
      </c>
    </row>
    <row r="6361" spans="1:12">
      <c r="A6361" s="186" t="str">
        <f>B6361&amp;"_"&amp;COUNTIF($B$2:B6361,B6361)</f>
        <v>5756_1</v>
      </c>
      <c r="B6361" s="195">
        <v>5756</v>
      </c>
      <c r="C6361" s="195">
        <v>1</v>
      </c>
      <c r="D6361" s="195">
        <v>540071586</v>
      </c>
      <c r="E6361" s="187" t="s">
        <v>39</v>
      </c>
      <c r="F6361" s="189">
        <v>4</v>
      </c>
      <c r="G6361" s="190" t="s">
        <v>939</v>
      </c>
      <c r="H6361" s="195">
        <v>2</v>
      </c>
      <c r="J6361" s="191">
        <v>42187</v>
      </c>
      <c r="K6361" s="195" t="s">
        <v>27</v>
      </c>
    </row>
    <row r="6362" spans="1:12">
      <c r="A6362" s="186" t="str">
        <f>B6362&amp;"_"&amp;COUNTIF($B$2:B6362,B6362)</f>
        <v>5757_1</v>
      </c>
      <c r="B6362" s="195">
        <v>5757</v>
      </c>
      <c r="E6362" s="187" t="s">
        <v>1312</v>
      </c>
      <c r="F6362" s="189">
        <v>4</v>
      </c>
      <c r="G6362" s="190" t="s">
        <v>941</v>
      </c>
    </row>
    <row r="6363" spans="1:12">
      <c r="A6363" s="186" t="str">
        <f>B6363&amp;"_"&amp;COUNTIF($B$2:B6363,B6363)</f>
        <v>5757_2</v>
      </c>
      <c r="B6363" s="195">
        <v>5757</v>
      </c>
      <c r="C6363" s="195">
        <v>49</v>
      </c>
      <c r="D6363" s="195" t="s">
        <v>2025</v>
      </c>
      <c r="E6363" s="187" t="s">
        <v>1314</v>
      </c>
      <c r="F6363" s="189">
        <v>4</v>
      </c>
      <c r="G6363" s="190" t="s">
        <v>942</v>
      </c>
      <c r="H6363" s="195">
        <v>2</v>
      </c>
      <c r="J6363" s="191">
        <v>42187</v>
      </c>
      <c r="K6363" s="195" t="s">
        <v>27</v>
      </c>
    </row>
    <row r="6364" spans="1:12">
      <c r="A6364" s="186" t="str">
        <f>B6364&amp;"_"&amp;COUNTIF($B$2:B6364,B6364)</f>
        <v>5758_1</v>
      </c>
      <c r="B6364" s="195">
        <v>5758</v>
      </c>
      <c r="C6364" s="195">
        <v>1</v>
      </c>
      <c r="D6364" s="195" t="s">
        <v>2682</v>
      </c>
      <c r="E6364" s="195" t="s">
        <v>64</v>
      </c>
      <c r="F6364" s="189">
        <v>48</v>
      </c>
      <c r="G6364" s="197" t="s">
        <v>65</v>
      </c>
      <c r="H6364" s="195">
        <v>1</v>
      </c>
      <c r="J6364" s="191">
        <v>42187</v>
      </c>
      <c r="K6364" s="195" t="s">
        <v>27</v>
      </c>
    </row>
    <row r="6365" spans="1:12">
      <c r="A6365" s="186" t="str">
        <f>B6365&amp;"_"&amp;COUNTIF($B$2:B6365,B6365)</f>
        <v>5759_1</v>
      </c>
      <c r="B6365" s="195">
        <v>5759</v>
      </c>
      <c r="C6365" s="195">
        <v>26</v>
      </c>
      <c r="D6365" s="195">
        <v>19621</v>
      </c>
      <c r="F6365" s="189">
        <v>2</v>
      </c>
      <c r="G6365" s="197" t="s">
        <v>2041</v>
      </c>
      <c r="H6365" s="195">
        <v>2</v>
      </c>
      <c r="I6365" s="195">
        <v>17050</v>
      </c>
      <c r="J6365" s="191">
        <v>42187</v>
      </c>
      <c r="K6365" s="195" t="s">
        <v>33</v>
      </c>
      <c r="L6365" s="195" t="s">
        <v>74</v>
      </c>
    </row>
    <row r="6366" spans="1:12">
      <c r="A6366" s="186" t="str">
        <f>B6366&amp;"_"&amp;COUNTIF($B$2:B6366,B6366)</f>
        <v>5760_1</v>
      </c>
      <c r="B6366" s="195">
        <v>5760</v>
      </c>
      <c r="F6366" s="189">
        <v>8</v>
      </c>
      <c r="G6366" s="197" t="s">
        <v>359</v>
      </c>
      <c r="I6366" s="200"/>
    </row>
    <row r="6367" spans="1:12">
      <c r="A6367" s="186" t="str">
        <f>B6367&amp;"_"&amp;COUNTIF($B$2:B6367,B6367)</f>
        <v>5760_2</v>
      </c>
      <c r="B6367" s="195">
        <v>5760</v>
      </c>
      <c r="C6367" s="195">
        <v>7</v>
      </c>
      <c r="F6367" s="189">
        <v>2</v>
      </c>
      <c r="G6367" s="197" t="s">
        <v>358</v>
      </c>
      <c r="H6367" s="195">
        <v>1</v>
      </c>
      <c r="I6367" s="200"/>
      <c r="J6367" s="191">
        <v>42191</v>
      </c>
      <c r="K6367" s="195" t="s">
        <v>33</v>
      </c>
      <c r="L6367" s="195" t="s">
        <v>74</v>
      </c>
    </row>
    <row r="6368" spans="1:12">
      <c r="A6368" s="186" t="str">
        <f>B6368&amp;"_"&amp;COUNTIF($B$2:B6368,B6368)</f>
        <v>5761_1</v>
      </c>
      <c r="B6368" s="195">
        <v>5761</v>
      </c>
      <c r="C6368" s="195">
        <v>1</v>
      </c>
      <c r="D6368" s="195" t="s">
        <v>2701</v>
      </c>
      <c r="E6368" s="187" t="s">
        <v>41</v>
      </c>
      <c r="F6368" s="189">
        <v>8</v>
      </c>
      <c r="G6368" s="190" t="s">
        <v>940</v>
      </c>
      <c r="H6368" s="195">
        <v>4</v>
      </c>
      <c r="J6368" s="191">
        <v>42192</v>
      </c>
      <c r="K6368" s="195" t="s">
        <v>27</v>
      </c>
    </row>
    <row r="6369" spans="1:12">
      <c r="A6369" s="186" t="str">
        <f>B6369&amp;"_"&amp;COUNTIF($B$2:B6369,B6369)</f>
        <v>5762_1</v>
      </c>
      <c r="B6369" s="195">
        <v>5762</v>
      </c>
      <c r="C6369" s="195">
        <v>1</v>
      </c>
      <c r="D6369" s="195">
        <v>540071586</v>
      </c>
      <c r="E6369" s="187" t="s">
        <v>39</v>
      </c>
      <c r="F6369" s="189">
        <v>8</v>
      </c>
      <c r="G6369" s="190" t="s">
        <v>939</v>
      </c>
      <c r="H6369" s="195">
        <v>4</v>
      </c>
      <c r="J6369" s="191">
        <v>42192</v>
      </c>
      <c r="K6369" s="195" t="s">
        <v>27</v>
      </c>
    </row>
    <row r="6370" spans="1:12">
      <c r="A6370" s="186" t="str">
        <f>B6370&amp;"_"&amp;COUNTIF($B$2:B6370,B6370)</f>
        <v>5763_1</v>
      </c>
      <c r="B6370" s="195">
        <v>5763</v>
      </c>
      <c r="F6370" s="189">
        <v>1</v>
      </c>
      <c r="G6370" s="197" t="s">
        <v>1627</v>
      </c>
    </row>
    <row r="6371" spans="1:12">
      <c r="A6371" s="186" t="str">
        <f>B6371&amp;"_"&amp;COUNTIF($B$2:B6371,B6371)</f>
        <v>5763_2</v>
      </c>
      <c r="B6371" s="195">
        <v>5763</v>
      </c>
      <c r="C6371" s="195">
        <v>58</v>
      </c>
      <c r="D6371" s="195">
        <v>107423</v>
      </c>
      <c r="F6371" s="189">
        <v>1</v>
      </c>
      <c r="G6371" s="197" t="s">
        <v>2710</v>
      </c>
      <c r="H6371" s="195">
        <v>1</v>
      </c>
      <c r="J6371" s="191">
        <v>42192</v>
      </c>
      <c r="K6371" s="195" t="s">
        <v>33</v>
      </c>
      <c r="L6371" s="195" t="s">
        <v>74</v>
      </c>
    </row>
    <row r="6372" spans="1:12">
      <c r="A6372" s="186" t="str">
        <f>B6372&amp;"_"&amp;COUNTIF($B$2:B6372,B6372)</f>
        <v>5764_1</v>
      </c>
      <c r="B6372" s="195">
        <v>5764</v>
      </c>
      <c r="F6372" s="189">
        <v>3</v>
      </c>
      <c r="G6372" s="197" t="s">
        <v>1966</v>
      </c>
      <c r="I6372" s="213"/>
      <c r="L6372" s="192"/>
    </row>
    <row r="6373" spans="1:12">
      <c r="A6373" s="186" t="str">
        <f>B6373&amp;"_"&amp;COUNTIF($B$2:B6373,B6373)</f>
        <v>5764_2</v>
      </c>
      <c r="B6373" s="195">
        <v>5764</v>
      </c>
      <c r="C6373" s="195">
        <v>15</v>
      </c>
      <c r="D6373" s="195">
        <v>870</v>
      </c>
      <c r="F6373" s="189">
        <v>1</v>
      </c>
      <c r="G6373" s="197" t="s">
        <v>1967</v>
      </c>
      <c r="H6373" s="195">
        <v>1</v>
      </c>
      <c r="I6373" s="213"/>
      <c r="J6373" s="191">
        <v>42192</v>
      </c>
      <c r="K6373" s="195" t="s">
        <v>33</v>
      </c>
      <c r="L6373" s="195" t="s">
        <v>74</v>
      </c>
    </row>
    <row r="6374" spans="1:12">
      <c r="A6374" s="186" t="str">
        <f>B6374&amp;"_"&amp;COUNTIF($B$2:B6374,B6374)</f>
        <v>5765_1</v>
      </c>
      <c r="B6374" s="195">
        <v>5765</v>
      </c>
      <c r="E6374" s="195">
        <v>500015295</v>
      </c>
      <c r="F6374" s="189">
        <v>1</v>
      </c>
      <c r="G6374" s="197" t="s">
        <v>2711</v>
      </c>
    </row>
    <row r="6375" spans="1:12">
      <c r="A6375" s="186" t="str">
        <f>B6375&amp;"_"&amp;COUNTIF($B$2:B6375,B6375)</f>
        <v>5765_2</v>
      </c>
      <c r="B6375" s="195">
        <v>5765</v>
      </c>
      <c r="C6375" s="195">
        <v>1</v>
      </c>
      <c r="D6375" s="195" t="s">
        <v>2712</v>
      </c>
      <c r="E6375" s="195">
        <v>500015296</v>
      </c>
      <c r="F6375" s="189">
        <v>2</v>
      </c>
      <c r="G6375" s="197" t="s">
        <v>2713</v>
      </c>
      <c r="H6375" s="195">
        <v>1</v>
      </c>
      <c r="J6375" s="191">
        <v>42193</v>
      </c>
      <c r="K6375" s="195" t="s">
        <v>27</v>
      </c>
    </row>
    <row r="6376" spans="1:12">
      <c r="A6376" s="186" t="str">
        <f>B6376&amp;"_"&amp;COUNTIF($B$2:B6376,B6376)</f>
        <v>5766_1</v>
      </c>
      <c r="B6376" s="195">
        <v>5766</v>
      </c>
      <c r="C6376" s="195">
        <v>1</v>
      </c>
      <c r="D6376" s="195" t="s">
        <v>2701</v>
      </c>
      <c r="E6376" s="187" t="s">
        <v>41</v>
      </c>
      <c r="F6376" s="189">
        <v>4</v>
      </c>
      <c r="G6376" s="190" t="s">
        <v>940</v>
      </c>
      <c r="H6376" s="195">
        <v>2</v>
      </c>
      <c r="J6376" s="191">
        <v>42193</v>
      </c>
      <c r="K6376" s="195" t="s">
        <v>27</v>
      </c>
    </row>
    <row r="6377" spans="1:12">
      <c r="A6377" s="186" t="str">
        <f>B6377&amp;"_"&amp;COUNTIF($B$2:B6377,B6377)</f>
        <v>5767_1</v>
      </c>
      <c r="B6377" s="195">
        <v>5767</v>
      </c>
      <c r="C6377" s="195">
        <v>1</v>
      </c>
      <c r="D6377" s="195">
        <v>540071586</v>
      </c>
      <c r="E6377" s="187" t="s">
        <v>39</v>
      </c>
      <c r="F6377" s="189">
        <v>4</v>
      </c>
      <c r="G6377" s="190" t="s">
        <v>939</v>
      </c>
      <c r="H6377" s="195">
        <v>2</v>
      </c>
      <c r="J6377" s="191">
        <v>42193</v>
      </c>
      <c r="K6377" s="195" t="s">
        <v>27</v>
      </c>
    </row>
    <row r="6378" spans="1:12">
      <c r="A6378" s="186" t="str">
        <f>B6378&amp;"_"&amp;COUNTIF($B$2:B6378,B6378)</f>
        <v>5768_1</v>
      </c>
      <c r="B6378" s="195">
        <v>5768</v>
      </c>
      <c r="E6378" s="195">
        <v>41222136</v>
      </c>
      <c r="F6378" s="189">
        <v>1</v>
      </c>
      <c r="G6378" s="197" t="s">
        <v>2299</v>
      </c>
    </row>
    <row r="6379" spans="1:12">
      <c r="A6379" s="186" t="str">
        <f>B6379&amp;"_"&amp;COUNTIF($B$2:B6379,B6379)</f>
        <v>5768_2</v>
      </c>
      <c r="B6379" s="195">
        <v>5768</v>
      </c>
      <c r="C6379" s="195">
        <v>59</v>
      </c>
      <c r="D6379" s="195">
        <v>3005840422</v>
      </c>
      <c r="E6379" s="195">
        <v>41222082</v>
      </c>
      <c r="F6379" s="189">
        <v>1</v>
      </c>
      <c r="G6379" s="197" t="s">
        <v>2300</v>
      </c>
      <c r="H6379" s="195">
        <v>2</v>
      </c>
      <c r="I6379" s="195">
        <v>6500</v>
      </c>
      <c r="J6379" s="191">
        <v>42193</v>
      </c>
      <c r="K6379" s="195" t="s">
        <v>27</v>
      </c>
    </row>
    <row r="6380" spans="1:12">
      <c r="A6380" s="186" t="str">
        <f>B6380&amp;"_"&amp;COUNTIF($B$2:B6380,B6380)</f>
        <v>5769_1</v>
      </c>
      <c r="B6380" s="195">
        <v>5769</v>
      </c>
      <c r="E6380" s="195">
        <v>13020400</v>
      </c>
      <c r="F6380" s="189">
        <v>15</v>
      </c>
      <c r="G6380" s="197" t="s">
        <v>985</v>
      </c>
      <c r="H6380" s="195">
        <v>1</v>
      </c>
    </row>
    <row r="6381" spans="1:12">
      <c r="A6381" s="186" t="str">
        <f>B6381&amp;"_"&amp;COUNTIF($B$2:B6381,B6381)</f>
        <v>5769_2</v>
      </c>
      <c r="B6381" s="195">
        <v>5769</v>
      </c>
      <c r="C6381" s="195">
        <v>10</v>
      </c>
      <c r="D6381" s="195">
        <v>60413</v>
      </c>
      <c r="E6381" s="195">
        <v>13030301</v>
      </c>
      <c r="F6381" s="189">
        <v>200</v>
      </c>
      <c r="G6381" s="197" t="s">
        <v>2714</v>
      </c>
      <c r="H6381" s="195">
        <v>1</v>
      </c>
      <c r="J6381" s="191">
        <v>42194</v>
      </c>
      <c r="K6381" s="195" t="s">
        <v>27</v>
      </c>
    </row>
    <row r="6382" spans="1:12">
      <c r="A6382" s="186" t="str">
        <f>B6382&amp;"_"&amp;COUNTIF($B$2:B6382,B6382)</f>
        <v>5770_1</v>
      </c>
      <c r="B6382" s="195">
        <v>5770</v>
      </c>
      <c r="C6382" s="195">
        <v>10</v>
      </c>
      <c r="D6382" s="195" t="s">
        <v>2715</v>
      </c>
      <c r="E6382" s="195">
        <v>13020001</v>
      </c>
      <c r="F6382" s="189">
        <v>15</v>
      </c>
      <c r="G6382" s="197" t="s">
        <v>2716</v>
      </c>
      <c r="H6382" s="195">
        <v>1</v>
      </c>
      <c r="J6382" s="191">
        <v>42194</v>
      </c>
      <c r="K6382" s="195" t="s">
        <v>27</v>
      </c>
    </row>
    <row r="6383" spans="1:12">
      <c r="A6383" s="186" t="str">
        <f>B6383&amp;"_"&amp;COUNTIF($B$2:B6383,B6383)</f>
        <v>5771_1</v>
      </c>
      <c r="B6383" s="195">
        <v>5771</v>
      </c>
      <c r="E6383" s="195">
        <v>32999</v>
      </c>
      <c r="F6383" s="189">
        <v>10</v>
      </c>
      <c r="G6383" s="197" t="s">
        <v>579</v>
      </c>
    </row>
    <row r="6384" spans="1:12">
      <c r="A6384" s="186" t="str">
        <f>B6384&amp;"_"&amp;COUNTIF($B$2:B6384,B6384)</f>
        <v>5771_2</v>
      </c>
      <c r="B6384" s="195">
        <v>5771</v>
      </c>
      <c r="C6384" s="195">
        <v>4</v>
      </c>
      <c r="D6384" s="195">
        <v>4500263630</v>
      </c>
      <c r="E6384" s="195">
        <v>33990</v>
      </c>
      <c r="F6384" s="189">
        <v>10</v>
      </c>
      <c r="G6384" s="197" t="s">
        <v>580</v>
      </c>
      <c r="H6384" s="195">
        <v>5</v>
      </c>
      <c r="I6384" s="200">
        <v>15000</v>
      </c>
      <c r="J6384" s="191">
        <v>42198</v>
      </c>
      <c r="K6384" s="195" t="s">
        <v>2501</v>
      </c>
      <c r="L6384" s="195" t="s">
        <v>74</v>
      </c>
    </row>
    <row r="6385" spans="1:12">
      <c r="A6385" s="186" t="str">
        <f>B6385&amp;"_"&amp;COUNTIF($B$2:B6385,B6385)</f>
        <v>5772_1</v>
      </c>
      <c r="B6385" s="195">
        <v>5772</v>
      </c>
      <c r="C6385" s="195">
        <v>13</v>
      </c>
      <c r="D6385" s="195" t="s">
        <v>1131</v>
      </c>
      <c r="F6385" s="189">
        <v>1</v>
      </c>
      <c r="G6385" s="197" t="s">
        <v>880</v>
      </c>
      <c r="H6385" s="195">
        <v>1</v>
      </c>
      <c r="J6385" s="191">
        <v>42198</v>
      </c>
      <c r="K6385" s="195" t="s">
        <v>33</v>
      </c>
      <c r="L6385" s="195" t="s">
        <v>74</v>
      </c>
    </row>
    <row r="6386" spans="1:12">
      <c r="A6386" s="186" t="str">
        <f>B6386&amp;"_"&amp;COUNTIF($B$2:B6386,B6386)</f>
        <v>5773_1</v>
      </c>
      <c r="B6386" s="195">
        <v>5773</v>
      </c>
      <c r="C6386" s="195">
        <v>55</v>
      </c>
      <c r="D6386" s="195" t="s">
        <v>2491</v>
      </c>
      <c r="F6386" s="189">
        <v>144</v>
      </c>
      <c r="G6386" s="197" t="s">
        <v>1971</v>
      </c>
      <c r="H6386" s="195">
        <v>2</v>
      </c>
      <c r="I6386" s="195">
        <v>8000</v>
      </c>
      <c r="J6386" s="191">
        <v>42199</v>
      </c>
      <c r="K6386" s="195" t="s">
        <v>33</v>
      </c>
      <c r="L6386" s="195" t="s">
        <v>74</v>
      </c>
    </row>
    <row r="6387" spans="1:12">
      <c r="A6387" s="186" t="str">
        <f>B6387&amp;"_"&amp;COUNTIF($B$2:B6387,B6387)</f>
        <v>5774_1</v>
      </c>
      <c r="B6387" s="195">
        <v>5774</v>
      </c>
      <c r="C6387" s="195">
        <v>73</v>
      </c>
      <c r="D6387" s="195" t="s">
        <v>2717</v>
      </c>
      <c r="F6387" s="189">
        <v>3400</v>
      </c>
      <c r="G6387" s="197" t="s">
        <v>2718</v>
      </c>
      <c r="H6387" s="195">
        <v>0.5</v>
      </c>
      <c r="I6387" s="195">
        <v>225</v>
      </c>
      <c r="J6387" s="191">
        <v>42199</v>
      </c>
      <c r="K6387" s="195" t="s">
        <v>33</v>
      </c>
      <c r="L6387" s="195" t="s">
        <v>74</v>
      </c>
    </row>
    <row r="6388" spans="1:12">
      <c r="A6388" s="186" t="str">
        <f>B6388&amp;"_"&amp;COUNTIF($B$2:B6388,B6388)</f>
        <v>5775_1</v>
      </c>
      <c r="B6388" s="195">
        <v>5775</v>
      </c>
      <c r="C6388" s="195">
        <v>73</v>
      </c>
      <c r="D6388" s="195" t="s">
        <v>2719</v>
      </c>
      <c r="F6388" s="189">
        <v>3400</v>
      </c>
      <c r="G6388" s="197" t="s">
        <v>2718</v>
      </c>
      <c r="H6388" s="195">
        <v>0.5</v>
      </c>
      <c r="I6388" s="195">
        <v>225</v>
      </c>
      <c r="J6388" s="191">
        <v>42199</v>
      </c>
      <c r="K6388" s="195" t="s">
        <v>33</v>
      </c>
      <c r="L6388" s="195" t="s">
        <v>74</v>
      </c>
    </row>
    <row r="6389" spans="1:12">
      <c r="A6389" s="186" t="str">
        <f>B6389&amp;"_"&amp;COUNTIF($B$2:B6389,B6389)</f>
        <v>5776_1</v>
      </c>
      <c r="B6389" s="195">
        <v>5776</v>
      </c>
      <c r="E6389" s="195">
        <v>41222128</v>
      </c>
      <c r="F6389" s="189">
        <v>3</v>
      </c>
      <c r="G6389" s="197" t="s">
        <v>2700</v>
      </c>
    </row>
    <row r="6390" spans="1:12">
      <c r="A6390" s="186" t="str">
        <f>B6390&amp;"_"&amp;COUNTIF($B$2:B6390,B6390)</f>
        <v>5776_2</v>
      </c>
      <c r="B6390" s="195">
        <v>5776</v>
      </c>
      <c r="C6390" s="195">
        <v>59</v>
      </c>
      <c r="D6390" s="195">
        <v>3005852940</v>
      </c>
      <c r="G6390" s="197" t="s">
        <v>2720</v>
      </c>
      <c r="H6390" s="195">
        <v>3</v>
      </c>
      <c r="I6390" s="195">
        <v>13000</v>
      </c>
      <c r="J6390" s="191">
        <v>42199</v>
      </c>
      <c r="K6390" s="195" t="s">
        <v>27</v>
      </c>
    </row>
    <row r="6391" spans="1:12">
      <c r="A6391" s="186" t="str">
        <f>B6391&amp;"_"&amp;COUNTIF($B$2:B6391,B6391)</f>
        <v>5777_1</v>
      </c>
      <c r="B6391" s="195">
        <v>5777</v>
      </c>
      <c r="C6391" s="195">
        <v>26</v>
      </c>
      <c r="F6391" s="189">
        <v>1</v>
      </c>
      <c r="G6391" s="197" t="s">
        <v>2721</v>
      </c>
      <c r="J6391" s="191">
        <v>42200</v>
      </c>
      <c r="K6391" s="195" t="s">
        <v>27</v>
      </c>
    </row>
    <row r="6392" spans="1:12">
      <c r="A6392" s="186" t="str">
        <f>B6392&amp;"_"&amp;COUNTIF($B$2:B6392,B6392)</f>
        <v>5778_1</v>
      </c>
      <c r="B6392" s="195">
        <v>5778</v>
      </c>
      <c r="E6392" s="195" t="s">
        <v>64</v>
      </c>
      <c r="F6392" s="189">
        <v>144</v>
      </c>
      <c r="G6392" s="197" t="s">
        <v>65</v>
      </c>
    </row>
    <row r="6393" spans="1:12">
      <c r="A6393" s="186" t="str">
        <f>B6393&amp;"_"&amp;COUNTIF($B$2:B6393,B6393)</f>
        <v>5778_2</v>
      </c>
      <c r="B6393" s="195">
        <v>5778</v>
      </c>
      <c r="C6393" s="195">
        <v>1</v>
      </c>
      <c r="D6393" s="195" t="s">
        <v>2722</v>
      </c>
      <c r="E6393" s="195" t="s">
        <v>62</v>
      </c>
      <c r="F6393" s="189">
        <v>492</v>
      </c>
      <c r="G6393" s="197" t="s">
        <v>1909</v>
      </c>
      <c r="H6393" s="195">
        <v>6</v>
      </c>
      <c r="J6393" s="191">
        <v>42200</v>
      </c>
      <c r="K6393" s="195" t="s">
        <v>27</v>
      </c>
    </row>
    <row r="6394" spans="1:12">
      <c r="A6394" s="186" t="str">
        <f>B6394&amp;"_"&amp;COUNTIF($B$2:B6394,B6394)</f>
        <v>5779_1</v>
      </c>
      <c r="B6394" s="195">
        <v>5779</v>
      </c>
      <c r="C6394" s="195">
        <v>1</v>
      </c>
      <c r="D6394" s="195" t="s">
        <v>2534</v>
      </c>
      <c r="F6394" s="189">
        <v>2</v>
      </c>
      <c r="G6394" s="197" t="s">
        <v>59</v>
      </c>
      <c r="H6394" s="195">
        <v>2</v>
      </c>
      <c r="J6394" s="191">
        <v>42200</v>
      </c>
      <c r="K6394" s="195" t="s">
        <v>27</v>
      </c>
    </row>
    <row r="6395" spans="1:12">
      <c r="A6395" s="186" t="str">
        <f>B6395&amp;"_"&amp;COUNTIF($B$2:B6395,B6395)</f>
        <v>5780_1</v>
      </c>
      <c r="B6395" s="195">
        <v>5780</v>
      </c>
      <c r="C6395" s="195">
        <v>5</v>
      </c>
      <c r="D6395" s="195" t="s">
        <v>2684</v>
      </c>
      <c r="E6395" s="195">
        <v>500032755</v>
      </c>
      <c r="F6395" s="189">
        <v>5</v>
      </c>
      <c r="G6395" s="197" t="s">
        <v>1070</v>
      </c>
      <c r="H6395" s="195">
        <v>2</v>
      </c>
      <c r="I6395" s="195">
        <v>3750</v>
      </c>
      <c r="J6395" s="191" t="s">
        <v>2723</v>
      </c>
      <c r="K6395" s="213" t="s">
        <v>845</v>
      </c>
      <c r="L6395" s="195" t="s">
        <v>2449</v>
      </c>
    </row>
    <row r="6396" spans="1:12">
      <c r="A6396" s="186" t="str">
        <f>B6396&amp;"_"&amp;COUNTIF($B$2:B6396,B6396)</f>
        <v>5781_1</v>
      </c>
      <c r="B6396" s="195">
        <v>5781</v>
      </c>
      <c r="C6396" s="195">
        <v>5</v>
      </c>
      <c r="D6396" s="195" t="s">
        <v>2724</v>
      </c>
      <c r="E6396" s="195">
        <v>500032754</v>
      </c>
      <c r="F6396" s="189">
        <v>3</v>
      </c>
      <c r="G6396" s="197" t="s">
        <v>841</v>
      </c>
      <c r="H6396" s="195">
        <v>1</v>
      </c>
      <c r="I6396" s="195">
        <v>3150</v>
      </c>
      <c r="J6396" s="191" t="s">
        <v>2723</v>
      </c>
      <c r="K6396" s="213" t="s">
        <v>845</v>
      </c>
      <c r="L6396" s="195" t="s">
        <v>2449</v>
      </c>
    </row>
    <row r="6397" spans="1:12">
      <c r="A6397" s="186" t="str">
        <f>B6397&amp;"_"&amp;COUNTIF($B$2:B6397,B6397)</f>
        <v>5782_1</v>
      </c>
      <c r="B6397" s="195">
        <v>5782</v>
      </c>
      <c r="C6397" s="195">
        <v>5</v>
      </c>
      <c r="D6397" s="195" t="s">
        <v>2725</v>
      </c>
      <c r="E6397" s="195">
        <v>500032657</v>
      </c>
      <c r="F6397" s="189">
        <v>4</v>
      </c>
      <c r="G6397" s="197" t="s">
        <v>1016</v>
      </c>
      <c r="H6397" s="195">
        <v>2</v>
      </c>
      <c r="I6397" s="195">
        <v>6000</v>
      </c>
      <c r="J6397" s="191" t="s">
        <v>2723</v>
      </c>
      <c r="K6397" s="213" t="s">
        <v>845</v>
      </c>
      <c r="L6397" s="195" t="s">
        <v>2449</v>
      </c>
    </row>
    <row r="6398" spans="1:12">
      <c r="A6398" s="186" t="str">
        <f>B6398&amp;"_"&amp;COUNTIF($B$2:B6398,B6398)</f>
        <v>5783_1</v>
      </c>
      <c r="B6398" s="195">
        <v>5783</v>
      </c>
      <c r="G6398" s="197" t="s">
        <v>2726</v>
      </c>
    </row>
    <row r="6399" spans="1:12">
      <c r="A6399" s="186" t="str">
        <f>B6399&amp;"_"&amp;COUNTIF($B$2:B6399,B6399)</f>
        <v>5783_2</v>
      </c>
      <c r="B6399" s="195">
        <v>5783</v>
      </c>
      <c r="C6399" s="195">
        <v>73</v>
      </c>
      <c r="D6399" s="195" t="s">
        <v>2631</v>
      </c>
      <c r="F6399" s="189">
        <v>1</v>
      </c>
      <c r="G6399" s="197" t="s">
        <v>2632</v>
      </c>
      <c r="H6399" s="195">
        <v>1</v>
      </c>
      <c r="J6399" s="191">
        <v>42200</v>
      </c>
      <c r="K6399" s="195" t="s">
        <v>27</v>
      </c>
    </row>
    <row r="6400" spans="1:12">
      <c r="A6400" s="186" t="str">
        <f>B6400&amp;"_"&amp;COUNTIF($B$2:B6400,B6400)</f>
        <v>5784_1</v>
      </c>
      <c r="B6400" s="195">
        <v>5784</v>
      </c>
      <c r="F6400" s="189">
        <v>6</v>
      </c>
      <c r="G6400" s="197" t="s">
        <v>359</v>
      </c>
      <c r="I6400" s="200"/>
    </row>
    <row r="6401" spans="1:12">
      <c r="A6401" s="186" t="str">
        <f>B6401&amp;"_"&amp;COUNTIF($B$2:B6401,B6401)</f>
        <v>5784_2</v>
      </c>
      <c r="B6401" s="195">
        <v>5784</v>
      </c>
      <c r="C6401" s="195">
        <v>7</v>
      </c>
      <c r="F6401" s="189">
        <v>2</v>
      </c>
      <c r="G6401" s="197" t="s">
        <v>358</v>
      </c>
      <c r="H6401" s="195">
        <v>1</v>
      </c>
      <c r="I6401" s="200"/>
      <c r="J6401" s="191">
        <v>42200</v>
      </c>
      <c r="K6401" s="195" t="s">
        <v>33</v>
      </c>
      <c r="L6401" s="195" t="s">
        <v>74</v>
      </c>
    </row>
    <row r="6402" spans="1:12">
      <c r="A6402" s="186" t="str">
        <f>B6402&amp;"_"&amp;COUNTIF($B$2:B6402,B6402)</f>
        <v>5785_1</v>
      </c>
      <c r="B6402" s="195">
        <v>5785</v>
      </c>
      <c r="C6402" s="195">
        <v>26</v>
      </c>
      <c r="D6402" s="195" t="s">
        <v>2727</v>
      </c>
      <c r="F6402" s="189">
        <v>1</v>
      </c>
      <c r="G6402" s="197" t="s">
        <v>2721</v>
      </c>
      <c r="I6402" s="195">
        <v>16000</v>
      </c>
      <c r="J6402" s="191">
        <v>42200</v>
      </c>
      <c r="K6402" s="195" t="s">
        <v>27</v>
      </c>
    </row>
    <row r="6403" spans="1:12">
      <c r="A6403" s="186" t="str">
        <f>B6403&amp;"_"&amp;COUNTIF($B$2:B6403,B6403)</f>
        <v>5786_1</v>
      </c>
      <c r="B6403" s="195">
        <v>5786</v>
      </c>
      <c r="C6403" s="195">
        <v>31</v>
      </c>
      <c r="D6403" s="195" t="s">
        <v>2728</v>
      </c>
      <c r="F6403" s="189">
        <v>3</v>
      </c>
      <c r="G6403" s="197" t="s">
        <v>2729</v>
      </c>
      <c r="H6403" s="195">
        <v>3</v>
      </c>
      <c r="I6403" s="195">
        <v>9000</v>
      </c>
      <c r="J6403" s="191">
        <v>42202</v>
      </c>
      <c r="K6403" s="195" t="s">
        <v>27</v>
      </c>
    </row>
    <row r="6404" spans="1:12">
      <c r="A6404" s="186" t="str">
        <f>B6404&amp;"_"&amp;COUNTIF($B$2:B6404,B6404)</f>
        <v>5787_1</v>
      </c>
      <c r="B6404" s="195">
        <v>5787</v>
      </c>
      <c r="E6404" s="195" t="s">
        <v>2730</v>
      </c>
      <c r="F6404" s="189">
        <v>2</v>
      </c>
      <c r="G6404" s="190" t="s">
        <v>941</v>
      </c>
    </row>
    <row r="6405" spans="1:12">
      <c r="A6405" s="186" t="str">
        <f>B6405&amp;"_"&amp;COUNTIF($B$2:B6405,B6405)</f>
        <v>5787_2</v>
      </c>
      <c r="B6405" s="195">
        <v>5787</v>
      </c>
      <c r="C6405" s="195">
        <v>1</v>
      </c>
      <c r="D6405" s="195">
        <v>540071586</v>
      </c>
      <c r="E6405" s="195" t="s">
        <v>2731</v>
      </c>
      <c r="F6405" s="189">
        <v>2</v>
      </c>
      <c r="G6405" s="190" t="s">
        <v>942</v>
      </c>
      <c r="H6405" s="195">
        <v>1</v>
      </c>
      <c r="J6405" s="191">
        <v>42205</v>
      </c>
      <c r="K6405" s="195" t="s">
        <v>27</v>
      </c>
    </row>
    <row r="6406" spans="1:12">
      <c r="A6406" s="186" t="str">
        <f>B6406&amp;"_"&amp;COUNTIF($B$2:B6406,B6406)</f>
        <v>5788_1</v>
      </c>
      <c r="B6406" s="195">
        <v>5788</v>
      </c>
      <c r="C6406" s="195">
        <v>1</v>
      </c>
      <c r="D6406" s="195" t="s">
        <v>2701</v>
      </c>
      <c r="E6406" s="187" t="s">
        <v>41</v>
      </c>
      <c r="F6406" s="189">
        <v>4</v>
      </c>
      <c r="G6406" s="190" t="s">
        <v>940</v>
      </c>
      <c r="H6406" s="195">
        <v>2</v>
      </c>
      <c r="J6406" s="191">
        <v>42206</v>
      </c>
      <c r="K6406" s="195" t="s">
        <v>27</v>
      </c>
    </row>
    <row r="6407" spans="1:12">
      <c r="A6407" s="186" t="str">
        <f>B6407&amp;"_"&amp;COUNTIF($B$2:B6407,B6407)</f>
        <v>5789_1</v>
      </c>
      <c r="B6407" s="195">
        <v>5789</v>
      </c>
      <c r="C6407" s="195">
        <v>1</v>
      </c>
      <c r="D6407" s="195">
        <v>540071586</v>
      </c>
      <c r="E6407" s="187" t="s">
        <v>39</v>
      </c>
      <c r="F6407" s="189">
        <v>4</v>
      </c>
      <c r="G6407" s="190" t="s">
        <v>939</v>
      </c>
      <c r="H6407" s="195">
        <v>2</v>
      </c>
      <c r="J6407" s="191">
        <v>42206</v>
      </c>
      <c r="K6407" s="195" t="s">
        <v>27</v>
      </c>
    </row>
    <row r="6408" spans="1:12">
      <c r="A6408" s="186" t="str">
        <f>B6408&amp;"_"&amp;COUNTIF($B$2:B6408,B6408)</f>
        <v>5790_1</v>
      </c>
      <c r="B6408" s="195">
        <v>5790</v>
      </c>
      <c r="E6408" s="195" t="s">
        <v>2730</v>
      </c>
      <c r="F6408" s="189">
        <v>10</v>
      </c>
      <c r="G6408" s="190" t="s">
        <v>941</v>
      </c>
    </row>
    <row r="6409" spans="1:12">
      <c r="A6409" s="186" t="str">
        <f>B6409&amp;"_"&amp;COUNTIF($B$2:B6409,B6409)</f>
        <v>5790_2</v>
      </c>
      <c r="B6409" s="195">
        <v>5790</v>
      </c>
      <c r="C6409" s="195">
        <v>1</v>
      </c>
      <c r="D6409" s="195">
        <v>540071586</v>
      </c>
      <c r="E6409" s="195" t="s">
        <v>2731</v>
      </c>
      <c r="F6409" s="189">
        <v>10</v>
      </c>
      <c r="G6409" s="190" t="s">
        <v>942</v>
      </c>
      <c r="H6409" s="195">
        <v>5</v>
      </c>
      <c r="J6409" s="191">
        <v>42206</v>
      </c>
      <c r="K6409" s="195" t="s">
        <v>27</v>
      </c>
    </row>
    <row r="6410" spans="1:12">
      <c r="A6410" s="186" t="str">
        <f>B6410&amp;"_"&amp;COUNTIF($B$2:B6410,B6410)</f>
        <v>5791_1</v>
      </c>
      <c r="B6410" s="195">
        <v>5791</v>
      </c>
      <c r="C6410" s="195">
        <v>1</v>
      </c>
      <c r="D6410" s="195" t="s">
        <v>2722</v>
      </c>
      <c r="E6410" s="195" t="s">
        <v>64</v>
      </c>
      <c r="F6410" s="189">
        <v>48</v>
      </c>
      <c r="G6410" s="197" t="s">
        <v>65</v>
      </c>
      <c r="H6410" s="195">
        <v>1</v>
      </c>
      <c r="J6410" s="191">
        <v>42206</v>
      </c>
      <c r="K6410" s="195" t="s">
        <v>27</v>
      </c>
    </row>
    <row r="6411" spans="1:12">
      <c r="A6411" s="186" t="str">
        <f>B6411&amp;"_"&amp;COUNTIF($B$2:B6411,B6411)</f>
        <v>5792_1</v>
      </c>
      <c r="B6411" s="195">
        <v>5792</v>
      </c>
      <c r="F6411" s="189">
        <v>5</v>
      </c>
      <c r="G6411" s="197" t="s">
        <v>359</v>
      </c>
      <c r="I6411" s="200"/>
    </row>
    <row r="6412" spans="1:12">
      <c r="A6412" s="186" t="str">
        <f>B6412&amp;"_"&amp;COUNTIF($B$2:B6412,B6412)</f>
        <v>5792_2</v>
      </c>
      <c r="B6412" s="195">
        <v>5792</v>
      </c>
      <c r="C6412" s="195">
        <v>7</v>
      </c>
      <c r="F6412" s="189">
        <v>2</v>
      </c>
      <c r="G6412" s="197" t="s">
        <v>358</v>
      </c>
      <c r="H6412" s="195">
        <v>1</v>
      </c>
      <c r="I6412" s="200"/>
      <c r="J6412" s="191">
        <v>42206</v>
      </c>
      <c r="K6412" s="195" t="s">
        <v>33</v>
      </c>
      <c r="L6412" s="195" t="s">
        <v>74</v>
      </c>
    </row>
    <row r="6413" spans="1:12">
      <c r="A6413" s="186" t="str">
        <f>B6413&amp;"_"&amp;COUNTIF($B$2:B6413,B6413)</f>
        <v>5793_1</v>
      </c>
      <c r="B6413" s="195">
        <v>5793</v>
      </c>
      <c r="C6413" s="195">
        <v>5</v>
      </c>
      <c r="D6413" s="195" t="s">
        <v>2684</v>
      </c>
      <c r="E6413" s="195">
        <v>500032755</v>
      </c>
      <c r="F6413" s="189">
        <v>1</v>
      </c>
      <c r="G6413" s="197" t="s">
        <v>1070</v>
      </c>
      <c r="H6413" s="195">
        <v>1</v>
      </c>
      <c r="I6413" s="195">
        <v>750</v>
      </c>
      <c r="J6413" s="191" t="s">
        <v>2732</v>
      </c>
      <c r="K6413" s="213" t="s">
        <v>845</v>
      </c>
      <c r="L6413" s="195" t="s">
        <v>2449</v>
      </c>
    </row>
    <row r="6414" spans="1:12">
      <c r="A6414" s="186" t="str">
        <f>B6414&amp;"_"&amp;COUNTIF($B$2:B6414,B6414)</f>
        <v>5794_1</v>
      </c>
      <c r="B6414" s="195">
        <v>5794</v>
      </c>
      <c r="C6414" s="195">
        <v>5</v>
      </c>
      <c r="D6414" s="195" t="s">
        <v>2733</v>
      </c>
      <c r="E6414" s="195">
        <v>500032755</v>
      </c>
      <c r="F6414" s="189">
        <v>3</v>
      </c>
      <c r="G6414" s="197" t="s">
        <v>1070</v>
      </c>
      <c r="H6414" s="195">
        <v>1</v>
      </c>
      <c r="I6414" s="195">
        <f>750*3</f>
        <v>2250</v>
      </c>
      <c r="J6414" s="191" t="s">
        <v>2732</v>
      </c>
      <c r="K6414" s="213" t="s">
        <v>845</v>
      </c>
      <c r="L6414" s="195" t="s">
        <v>2449</v>
      </c>
    </row>
    <row r="6415" spans="1:12">
      <c r="A6415" s="186" t="str">
        <f>B6415&amp;"_"&amp;COUNTIF($B$2:B6415,B6415)</f>
        <v>5795_1</v>
      </c>
      <c r="B6415" s="195">
        <v>5795</v>
      </c>
      <c r="C6415" s="195">
        <v>5</v>
      </c>
      <c r="D6415" s="195" t="s">
        <v>2734</v>
      </c>
      <c r="E6415" s="195">
        <v>500032657</v>
      </c>
      <c r="F6415" s="189">
        <v>4</v>
      </c>
      <c r="G6415" s="197" t="s">
        <v>1016</v>
      </c>
      <c r="H6415" s="195">
        <v>2</v>
      </c>
      <c r="I6415" s="195">
        <v>6000</v>
      </c>
      <c r="J6415" s="191" t="s">
        <v>2732</v>
      </c>
      <c r="K6415" s="213" t="s">
        <v>845</v>
      </c>
      <c r="L6415" s="195" t="s">
        <v>2449</v>
      </c>
    </row>
    <row r="6416" spans="1:12">
      <c r="A6416" s="186" t="str">
        <f>B6416&amp;"_"&amp;COUNTIF($B$2:B6416,B6416)</f>
        <v>5796_1</v>
      </c>
      <c r="B6416" s="195">
        <v>5796</v>
      </c>
      <c r="C6416" s="195">
        <v>4</v>
      </c>
      <c r="D6416" s="195">
        <v>4500263233</v>
      </c>
      <c r="E6416" s="195">
        <v>135125</v>
      </c>
      <c r="F6416" s="189">
        <v>1</v>
      </c>
      <c r="G6416" s="197" t="s">
        <v>2735</v>
      </c>
      <c r="H6416" s="195">
        <v>1</v>
      </c>
      <c r="I6416" s="195">
        <v>1200</v>
      </c>
      <c r="J6416" s="191">
        <v>42207</v>
      </c>
      <c r="K6416" s="195" t="s">
        <v>2501</v>
      </c>
      <c r="L6416" s="195" t="s">
        <v>74</v>
      </c>
    </row>
    <row r="6417" spans="1:12">
      <c r="A6417" s="186" t="str">
        <f>B6417&amp;"_"&amp;COUNTIF($B$2:B6417,B6417)</f>
        <v>5797_1</v>
      </c>
      <c r="B6417" s="195">
        <v>5797</v>
      </c>
      <c r="C6417" s="195">
        <v>1</v>
      </c>
      <c r="D6417" s="195" t="s">
        <v>2534</v>
      </c>
      <c r="F6417" s="189">
        <v>2</v>
      </c>
      <c r="G6417" s="197" t="s">
        <v>59</v>
      </c>
      <c r="H6417" s="195">
        <v>2</v>
      </c>
      <c r="J6417" s="191">
        <v>42208</v>
      </c>
      <c r="K6417" s="195" t="s">
        <v>27</v>
      </c>
    </row>
    <row r="6418" spans="1:12">
      <c r="A6418" s="186" t="str">
        <f>B6418&amp;"_"&amp;COUNTIF($B$2:B6418,B6418)</f>
        <v>5798_1</v>
      </c>
      <c r="B6418" s="195">
        <v>5798</v>
      </c>
      <c r="F6418" s="189">
        <v>4</v>
      </c>
      <c r="G6418" s="197" t="s">
        <v>359</v>
      </c>
      <c r="I6418" s="200"/>
    </row>
    <row r="6419" spans="1:12">
      <c r="A6419" s="186" t="str">
        <f>B6419&amp;"_"&amp;COUNTIF($B$2:B6419,B6419)</f>
        <v>5798_2</v>
      </c>
      <c r="B6419" s="195">
        <v>5798</v>
      </c>
      <c r="C6419" s="195">
        <v>7</v>
      </c>
      <c r="F6419" s="189">
        <v>4</v>
      </c>
      <c r="G6419" s="197" t="s">
        <v>358</v>
      </c>
      <c r="H6419" s="195">
        <v>1</v>
      </c>
      <c r="I6419" s="200"/>
      <c r="J6419" s="191">
        <v>42208</v>
      </c>
      <c r="K6419" s="195" t="s">
        <v>33</v>
      </c>
      <c r="L6419" s="195" t="s">
        <v>74</v>
      </c>
    </row>
    <row r="6420" spans="1:12">
      <c r="A6420" s="186" t="str">
        <f>B6420&amp;"_"&amp;COUNTIF($B$2:B6420,B6420)</f>
        <v>5799_1</v>
      </c>
      <c r="B6420" s="195">
        <v>5799</v>
      </c>
      <c r="G6420" s="197" t="s">
        <v>2736</v>
      </c>
      <c r="I6420" s="200"/>
    </row>
    <row r="6421" spans="1:12">
      <c r="A6421" s="186" t="str">
        <f>B6421&amp;"_"&amp;COUNTIF($B$2:B6421,B6421)</f>
        <v>5799_2</v>
      </c>
      <c r="B6421" s="195">
        <v>5799</v>
      </c>
      <c r="F6421" s="189">
        <v>39</v>
      </c>
      <c r="G6421" s="197" t="s">
        <v>2737</v>
      </c>
    </row>
    <row r="6422" spans="1:12">
      <c r="A6422" s="186" t="str">
        <f>B6422&amp;"_"&amp;COUNTIF($B$2:B6422,B6422)</f>
        <v>5799_3</v>
      </c>
      <c r="B6422" s="195">
        <v>5799</v>
      </c>
      <c r="F6422" s="189">
        <v>39</v>
      </c>
      <c r="G6422" s="197" t="s">
        <v>2738</v>
      </c>
    </row>
    <row r="6423" spans="1:12">
      <c r="A6423" s="186" t="str">
        <f>B6423&amp;"_"&amp;COUNTIF($B$2:B6423,B6423)</f>
        <v>5799_4</v>
      </c>
      <c r="B6423" s="195">
        <v>5799</v>
      </c>
      <c r="C6423" s="195">
        <v>22</v>
      </c>
      <c r="F6423" s="189">
        <v>9.75</v>
      </c>
      <c r="G6423" s="197" t="s">
        <v>2739</v>
      </c>
      <c r="J6423" s="191">
        <v>42212</v>
      </c>
    </row>
    <row r="6424" spans="1:12">
      <c r="A6424" s="186" t="str">
        <f>B6424&amp;"_"&amp;COUNTIF($B$2:B6424,B6424)</f>
        <v>5800_1</v>
      </c>
      <c r="B6424" s="195">
        <v>5800</v>
      </c>
      <c r="C6424" s="195">
        <v>26</v>
      </c>
      <c r="D6424" s="195">
        <v>19621</v>
      </c>
      <c r="F6424" s="189">
        <v>2</v>
      </c>
      <c r="G6424" s="197" t="s">
        <v>2041</v>
      </c>
      <c r="H6424" s="195">
        <v>2</v>
      </c>
      <c r="I6424" s="195">
        <v>17050</v>
      </c>
      <c r="J6424" s="191">
        <v>42213</v>
      </c>
      <c r="K6424" s="195" t="s">
        <v>33</v>
      </c>
      <c r="L6424" s="195" t="s">
        <v>74</v>
      </c>
    </row>
    <row r="6425" spans="1:12">
      <c r="A6425" s="186" t="str">
        <f>B6425&amp;"_"&amp;COUNTIF($B$2:B6425,B6425)</f>
        <v>5801_1</v>
      </c>
      <c r="B6425" s="195">
        <v>5801</v>
      </c>
      <c r="F6425" s="189">
        <v>5</v>
      </c>
      <c r="G6425" s="197" t="s">
        <v>359</v>
      </c>
      <c r="I6425" s="200"/>
    </row>
    <row r="6426" spans="1:12">
      <c r="A6426" s="186" t="str">
        <f>B6426&amp;"_"&amp;COUNTIF($B$2:B6426,B6426)</f>
        <v>5801_2</v>
      </c>
      <c r="B6426" s="195">
        <v>5801</v>
      </c>
      <c r="C6426" s="195">
        <v>7</v>
      </c>
      <c r="F6426" s="189">
        <v>2</v>
      </c>
      <c r="G6426" s="197" t="s">
        <v>358</v>
      </c>
      <c r="H6426" s="195">
        <v>1</v>
      </c>
      <c r="I6426" s="200"/>
      <c r="J6426" s="191">
        <v>42213</v>
      </c>
      <c r="K6426" s="195" t="s">
        <v>33</v>
      </c>
      <c r="L6426" s="195" t="s">
        <v>74</v>
      </c>
    </row>
    <row r="6427" spans="1:12">
      <c r="A6427" s="186" t="str">
        <f>B6427&amp;"_"&amp;COUNTIF($B$2:B6427,B6427)</f>
        <v>5802_1</v>
      </c>
      <c r="B6427" s="195">
        <v>5802</v>
      </c>
      <c r="E6427" s="195" t="s">
        <v>64</v>
      </c>
      <c r="F6427" s="189">
        <v>96</v>
      </c>
      <c r="G6427" s="197" t="s">
        <v>65</v>
      </c>
    </row>
    <row r="6428" spans="1:12">
      <c r="A6428" s="186" t="str">
        <f>B6428&amp;"_"&amp;COUNTIF($B$2:B6428,B6428)</f>
        <v>5802_2</v>
      </c>
      <c r="B6428" s="195">
        <v>5802</v>
      </c>
      <c r="C6428" s="195">
        <v>1</v>
      </c>
      <c r="D6428" s="195" t="s">
        <v>2740</v>
      </c>
      <c r="F6428" s="189">
        <v>48</v>
      </c>
      <c r="G6428" s="197" t="s">
        <v>68</v>
      </c>
      <c r="H6428" s="195">
        <v>3</v>
      </c>
      <c r="J6428" s="191">
        <v>42214</v>
      </c>
      <c r="K6428" s="195" t="s">
        <v>27</v>
      </c>
    </row>
    <row r="6429" spans="1:12">
      <c r="A6429" s="186" t="str">
        <f>B6429&amp;"_"&amp;COUNTIF($B$2:B6429,B6429)</f>
        <v>5803_1</v>
      </c>
      <c r="B6429" s="195">
        <v>5803</v>
      </c>
      <c r="E6429" s="195" t="s">
        <v>2730</v>
      </c>
      <c r="F6429" s="189">
        <v>4</v>
      </c>
      <c r="G6429" s="190" t="s">
        <v>941</v>
      </c>
    </row>
    <row r="6430" spans="1:12">
      <c r="A6430" s="186" t="str">
        <f>B6430&amp;"_"&amp;COUNTIF($B$2:B6430,B6430)</f>
        <v>5803_2</v>
      </c>
      <c r="B6430" s="195">
        <v>5803</v>
      </c>
      <c r="C6430" s="195">
        <v>1</v>
      </c>
      <c r="D6430" s="195">
        <v>540071586</v>
      </c>
      <c r="E6430" s="195" t="s">
        <v>2731</v>
      </c>
      <c r="F6430" s="189">
        <v>4</v>
      </c>
      <c r="G6430" s="190" t="s">
        <v>942</v>
      </c>
      <c r="H6430" s="195">
        <v>2</v>
      </c>
      <c r="J6430" s="191">
        <v>42214</v>
      </c>
      <c r="K6430" s="195" t="s">
        <v>27</v>
      </c>
    </row>
    <row r="6431" spans="1:12">
      <c r="A6431" s="186" t="str">
        <f>B6431&amp;"_"&amp;COUNTIF($B$2:B6431,B6431)</f>
        <v>5804_1</v>
      </c>
      <c r="B6431" s="195">
        <v>5804</v>
      </c>
      <c r="C6431" s="195">
        <v>5</v>
      </c>
      <c r="D6431" s="195" t="s">
        <v>2733</v>
      </c>
      <c r="E6431" s="195">
        <v>500032755</v>
      </c>
      <c r="F6431" s="189">
        <v>4</v>
      </c>
      <c r="G6431" s="197" t="s">
        <v>1070</v>
      </c>
      <c r="H6431" s="195">
        <v>2</v>
      </c>
      <c r="I6431" s="195">
        <v>3000</v>
      </c>
      <c r="J6431" s="191" t="s">
        <v>2741</v>
      </c>
      <c r="K6431" s="213" t="s">
        <v>845</v>
      </c>
      <c r="L6431" s="195" t="s">
        <v>2449</v>
      </c>
    </row>
    <row r="6432" spans="1:12">
      <c r="A6432" s="186" t="str">
        <f>B6432&amp;"_"&amp;COUNTIF($B$2:B6432,B6432)</f>
        <v>5805_1</v>
      </c>
      <c r="B6432" s="195">
        <v>5805</v>
      </c>
      <c r="C6432" s="195">
        <v>5</v>
      </c>
      <c r="D6432" s="195" t="s">
        <v>2724</v>
      </c>
      <c r="E6432" s="195">
        <v>500032657</v>
      </c>
      <c r="F6432" s="189">
        <v>4</v>
      </c>
      <c r="G6432" s="197" t="s">
        <v>1016</v>
      </c>
      <c r="H6432" s="195">
        <v>2</v>
      </c>
      <c r="I6432" s="195">
        <v>6000</v>
      </c>
      <c r="J6432" s="191" t="s">
        <v>2741</v>
      </c>
      <c r="K6432" s="213" t="s">
        <v>845</v>
      </c>
      <c r="L6432" s="195" t="s">
        <v>2449</v>
      </c>
    </row>
    <row r="6433" spans="1:12">
      <c r="A6433" s="186" t="str">
        <f>B6433&amp;"_"&amp;COUNTIF($B$2:B6433,B6433)</f>
        <v>5806_1</v>
      </c>
      <c r="B6433" s="195">
        <v>5806</v>
      </c>
      <c r="C6433" s="195">
        <v>59</v>
      </c>
      <c r="D6433" s="195">
        <v>3005898817</v>
      </c>
      <c r="E6433" s="195">
        <v>41222136</v>
      </c>
      <c r="F6433" s="189">
        <v>3</v>
      </c>
      <c r="G6433" s="197" t="s">
        <v>2299</v>
      </c>
      <c r="H6433" s="195">
        <v>3</v>
      </c>
      <c r="I6433" s="195">
        <v>5700</v>
      </c>
      <c r="J6433" s="191">
        <v>42215</v>
      </c>
      <c r="K6433" s="195" t="s">
        <v>27</v>
      </c>
    </row>
    <row r="6434" spans="1:12">
      <c r="A6434" s="186" t="str">
        <f>B6434&amp;"_"&amp;COUNTIF($B$2:B6434,B6434)</f>
        <v>5807_1</v>
      </c>
      <c r="B6434" s="195">
        <v>5807</v>
      </c>
      <c r="C6434" s="195">
        <v>59</v>
      </c>
      <c r="D6434" s="195">
        <v>3005895240</v>
      </c>
      <c r="E6434" s="195">
        <v>41222082</v>
      </c>
      <c r="F6434" s="189">
        <v>1</v>
      </c>
      <c r="G6434" s="197" t="s">
        <v>2300</v>
      </c>
      <c r="H6434" s="195">
        <v>1</v>
      </c>
      <c r="I6434" s="195">
        <v>4600</v>
      </c>
      <c r="J6434" s="191">
        <v>42215</v>
      </c>
      <c r="K6434" s="195" t="s">
        <v>27</v>
      </c>
    </row>
    <row r="6435" spans="1:12">
      <c r="A6435" s="186" t="str">
        <f>B6435&amp;"_"&amp;COUNTIF($B$2:B6435,B6435)</f>
        <v>5808_1</v>
      </c>
      <c r="B6435" s="195">
        <v>5808</v>
      </c>
      <c r="F6435" s="189">
        <v>6</v>
      </c>
      <c r="G6435" s="197" t="s">
        <v>359</v>
      </c>
      <c r="I6435" s="200"/>
    </row>
    <row r="6436" spans="1:12">
      <c r="A6436" s="186" t="str">
        <f>B6436&amp;"_"&amp;COUNTIF($B$2:B6436,B6436)</f>
        <v>5808_2</v>
      </c>
      <c r="B6436" s="195">
        <v>5808</v>
      </c>
      <c r="C6436" s="195">
        <v>7</v>
      </c>
      <c r="F6436" s="189">
        <v>2</v>
      </c>
      <c r="G6436" s="197" t="s">
        <v>358</v>
      </c>
      <c r="H6436" s="195">
        <v>1</v>
      </c>
      <c r="I6436" s="200"/>
      <c r="J6436" s="191">
        <v>42216</v>
      </c>
      <c r="K6436" s="195" t="s">
        <v>33</v>
      </c>
      <c r="L6436" s="195" t="s">
        <v>74</v>
      </c>
    </row>
    <row r="6437" spans="1:12">
      <c r="A6437" s="186" t="str">
        <f>B6437&amp;"_"&amp;COUNTIF($B$2:B6437,B6437)</f>
        <v>5809_1</v>
      </c>
      <c r="B6437" s="195">
        <v>5809</v>
      </c>
      <c r="F6437" s="189">
        <v>62</v>
      </c>
      <c r="G6437" s="197" t="s">
        <v>2538</v>
      </c>
    </row>
    <row r="6438" spans="1:12">
      <c r="A6438" s="186" t="str">
        <f>B6438&amp;"_"&amp;COUNTIF($B$2:B6438,B6438)</f>
        <v>5809_2</v>
      </c>
      <c r="B6438" s="195">
        <v>5809</v>
      </c>
      <c r="C6438" s="195">
        <v>26</v>
      </c>
      <c r="D6438" s="195" t="s">
        <v>863</v>
      </c>
      <c r="F6438" s="189">
        <v>27</v>
      </c>
      <c r="G6438" s="197" t="s">
        <v>2539</v>
      </c>
      <c r="J6438" s="191">
        <v>42216</v>
      </c>
      <c r="K6438" s="195" t="s">
        <v>27</v>
      </c>
    </row>
    <row r="6439" spans="1:12">
      <c r="A6439" s="186" t="str">
        <f>B6439&amp;"_"&amp;COUNTIF($B$2:B6439,B6439)</f>
        <v>5810_1</v>
      </c>
      <c r="B6439" s="195">
        <v>5810</v>
      </c>
      <c r="C6439" s="195">
        <v>26</v>
      </c>
      <c r="D6439" s="195" t="s">
        <v>2742</v>
      </c>
      <c r="F6439" s="189">
        <v>1</v>
      </c>
      <c r="G6439" s="197" t="s">
        <v>2743</v>
      </c>
      <c r="I6439" s="195">
        <v>16000</v>
      </c>
      <c r="J6439" s="191">
        <v>42216</v>
      </c>
      <c r="K6439" s="195" t="s">
        <v>27</v>
      </c>
    </row>
    <row r="6440" spans="1:12">
      <c r="A6440" s="186" t="str">
        <f>B6440&amp;"_"&amp;COUNTIF($B$2:B6440,B6440)</f>
        <v>5811_1</v>
      </c>
      <c r="B6440" s="195">
        <v>5811</v>
      </c>
      <c r="C6440" s="195">
        <v>59</v>
      </c>
      <c r="D6440" s="195">
        <v>3005898639</v>
      </c>
      <c r="E6440" s="195">
        <v>41227890</v>
      </c>
      <c r="F6440" s="189">
        <v>24</v>
      </c>
      <c r="G6440" s="197" t="s">
        <v>1873</v>
      </c>
      <c r="H6440" s="195">
        <v>4</v>
      </c>
      <c r="I6440" s="195">
        <v>7350</v>
      </c>
      <c r="J6440" s="191">
        <v>42219</v>
      </c>
      <c r="K6440" s="195" t="s">
        <v>27</v>
      </c>
    </row>
    <row r="6441" spans="1:12">
      <c r="A6441" s="186" t="str">
        <f>B6441&amp;"_"&amp;COUNTIF($B$2:B6441,B6441)</f>
        <v>5812_1</v>
      </c>
      <c r="B6441" s="195">
        <v>5812</v>
      </c>
      <c r="C6441" s="195">
        <v>59</v>
      </c>
      <c r="D6441" s="195">
        <v>3005903958</v>
      </c>
      <c r="E6441" s="195">
        <v>41222082</v>
      </c>
      <c r="F6441" s="189">
        <v>1</v>
      </c>
      <c r="G6441" s="197" t="s">
        <v>2300</v>
      </c>
      <c r="H6441" s="195">
        <v>1</v>
      </c>
      <c r="I6441" s="195">
        <f>4900</f>
        <v>4900</v>
      </c>
      <c r="J6441" s="191">
        <v>42219</v>
      </c>
      <c r="K6441" s="195" t="s">
        <v>27</v>
      </c>
    </row>
    <row r="6442" spans="1:12">
      <c r="A6442" s="186" t="str">
        <f>B6442&amp;"_"&amp;COUNTIF($B$2:B6442,B6442)</f>
        <v>5813_1</v>
      </c>
      <c r="B6442" s="195">
        <v>5813</v>
      </c>
      <c r="E6442" s="195">
        <v>41222128</v>
      </c>
      <c r="F6442" s="189">
        <v>3</v>
      </c>
      <c r="G6442" s="197" t="s">
        <v>2700</v>
      </c>
    </row>
    <row r="6443" spans="1:12">
      <c r="A6443" s="186" t="str">
        <f>B6443&amp;"_"&amp;COUNTIF($B$2:B6443,B6443)</f>
        <v>5813_2</v>
      </c>
      <c r="B6443" s="195">
        <v>5813</v>
      </c>
      <c r="C6443" s="195">
        <v>59</v>
      </c>
      <c r="D6443" s="195">
        <v>3005870345</v>
      </c>
      <c r="F6443" s="189">
        <v>3</v>
      </c>
      <c r="G6443" s="197" t="s">
        <v>2744</v>
      </c>
      <c r="H6443" s="195">
        <v>3</v>
      </c>
      <c r="I6443" s="195">
        <v>13000</v>
      </c>
      <c r="J6443" s="191">
        <v>42219</v>
      </c>
      <c r="K6443" s="195" t="s">
        <v>27</v>
      </c>
    </row>
    <row r="6444" spans="1:12">
      <c r="A6444" s="186" t="str">
        <f>B6444&amp;"_"&amp;COUNTIF($B$2:B6444,B6444)</f>
        <v>5814_1</v>
      </c>
      <c r="B6444" s="195">
        <v>5814</v>
      </c>
      <c r="G6444" s="197" t="s">
        <v>2745</v>
      </c>
    </row>
    <row r="6445" spans="1:12">
      <c r="A6445" s="186" t="str">
        <f>B6445&amp;"_"&amp;COUNTIF($B$2:B6445,B6445)</f>
        <v>5814_2</v>
      </c>
      <c r="B6445" s="195">
        <v>5814</v>
      </c>
      <c r="E6445" s="187" t="s">
        <v>1312</v>
      </c>
      <c r="F6445" s="189">
        <v>6</v>
      </c>
      <c r="G6445" s="190" t="s">
        <v>941</v>
      </c>
    </row>
    <row r="6446" spans="1:12">
      <c r="A6446" s="186" t="str">
        <f>B6446&amp;"_"&amp;COUNTIF($B$2:B6446,B6446)</f>
        <v>5814_3</v>
      </c>
      <c r="B6446" s="195">
        <v>5814</v>
      </c>
      <c r="C6446" s="195">
        <v>49</v>
      </c>
      <c r="D6446" s="195" t="s">
        <v>2025</v>
      </c>
      <c r="E6446" s="187" t="s">
        <v>1314</v>
      </c>
      <c r="F6446" s="189">
        <v>6</v>
      </c>
      <c r="G6446" s="190" t="s">
        <v>942</v>
      </c>
      <c r="H6446" s="195">
        <v>3</v>
      </c>
      <c r="J6446" s="191">
        <v>42220</v>
      </c>
      <c r="K6446" s="195" t="s">
        <v>27</v>
      </c>
    </row>
    <row r="6447" spans="1:12">
      <c r="A6447" s="186" t="str">
        <f>B6447&amp;"_"&amp;COUNTIF($B$2:B6447,B6447)</f>
        <v>5815_1</v>
      </c>
      <c r="B6447" s="195">
        <v>5815</v>
      </c>
      <c r="C6447" s="195">
        <v>1</v>
      </c>
      <c r="D6447" s="195" t="s">
        <v>2701</v>
      </c>
      <c r="E6447" s="187" t="s">
        <v>41</v>
      </c>
      <c r="F6447" s="189">
        <v>8</v>
      </c>
      <c r="G6447" s="190" t="s">
        <v>940</v>
      </c>
      <c r="H6447" s="195">
        <v>2</v>
      </c>
      <c r="J6447" s="191">
        <v>42220</v>
      </c>
      <c r="K6447" s="195" t="s">
        <v>27</v>
      </c>
    </row>
    <row r="6448" spans="1:12">
      <c r="A6448" s="186" t="str">
        <f>B6448&amp;"_"&amp;COUNTIF($B$2:B6448,B6448)</f>
        <v>5816_1</v>
      </c>
      <c r="B6448" s="195">
        <v>5816</v>
      </c>
      <c r="C6448" s="195">
        <v>1</v>
      </c>
      <c r="D6448" s="195">
        <v>540072336</v>
      </c>
      <c r="E6448" s="187" t="s">
        <v>39</v>
      </c>
      <c r="F6448" s="189">
        <v>8</v>
      </c>
      <c r="G6448" s="190" t="s">
        <v>939</v>
      </c>
      <c r="H6448" s="195">
        <v>2</v>
      </c>
      <c r="J6448" s="191">
        <v>42220</v>
      </c>
      <c r="K6448" s="195" t="s">
        <v>27</v>
      </c>
    </row>
    <row r="6449" spans="1:12">
      <c r="A6449" s="186" t="str">
        <f>B6449&amp;"_"&amp;COUNTIF($B$2:B6449,B6449)</f>
        <v>5817_1</v>
      </c>
      <c r="B6449" s="195">
        <v>5817</v>
      </c>
      <c r="C6449" s="195">
        <v>10</v>
      </c>
      <c r="F6449" s="189">
        <v>25</v>
      </c>
      <c r="G6449" s="197" t="s">
        <v>2746</v>
      </c>
      <c r="H6449" s="195">
        <v>1</v>
      </c>
      <c r="J6449" s="191">
        <v>42219</v>
      </c>
    </row>
    <row r="6450" spans="1:12">
      <c r="A6450" s="186" t="str">
        <f>B6450&amp;"_"&amp;COUNTIF($B$2:B6450,B6450)</f>
        <v>5818_1</v>
      </c>
      <c r="B6450" s="195">
        <v>5818</v>
      </c>
      <c r="G6450" s="197" t="s">
        <v>2747</v>
      </c>
      <c r="I6450" s="200"/>
    </row>
    <row r="6451" spans="1:12">
      <c r="A6451" s="186" t="str">
        <f>B6451&amp;"_"&amp;COUNTIF($B$2:B6451,B6451)</f>
        <v>5818_2</v>
      </c>
      <c r="B6451" s="195">
        <v>5818</v>
      </c>
      <c r="C6451" s="195">
        <v>22</v>
      </c>
      <c r="F6451" s="189">
        <v>38</v>
      </c>
      <c r="G6451" s="197" t="s">
        <v>2748</v>
      </c>
      <c r="J6451" s="191">
        <v>42220</v>
      </c>
    </row>
    <row r="6452" spans="1:12">
      <c r="A6452" s="186" t="str">
        <f>B6452&amp;"_"&amp;COUNTIF($B$2:B6452,B6452)</f>
        <v>5819_1</v>
      </c>
      <c r="B6452" s="195">
        <v>5819</v>
      </c>
      <c r="C6452" s="195">
        <v>5</v>
      </c>
      <c r="D6452" s="195" t="s">
        <v>2733</v>
      </c>
      <c r="E6452" s="195">
        <v>500032755</v>
      </c>
      <c r="F6452" s="189">
        <v>3</v>
      </c>
      <c r="G6452" s="197" t="s">
        <v>1070</v>
      </c>
      <c r="H6452" s="195">
        <v>1</v>
      </c>
      <c r="I6452" s="195">
        <f>750*3</f>
        <v>2250</v>
      </c>
      <c r="J6452" s="191" t="s">
        <v>2749</v>
      </c>
      <c r="K6452" s="213" t="s">
        <v>845</v>
      </c>
      <c r="L6452" s="195" t="s">
        <v>2449</v>
      </c>
    </row>
    <row r="6453" spans="1:12">
      <c r="A6453" s="186" t="str">
        <f>B6453&amp;"_"&amp;COUNTIF($B$2:B6453,B6453)</f>
        <v>5820_1</v>
      </c>
      <c r="B6453" s="195">
        <v>5820</v>
      </c>
      <c r="C6453" s="195">
        <v>5</v>
      </c>
      <c r="D6453" s="195" t="s">
        <v>2750</v>
      </c>
      <c r="E6453" s="195">
        <v>500032657</v>
      </c>
      <c r="F6453" s="189">
        <v>4</v>
      </c>
      <c r="G6453" s="197" t="s">
        <v>1016</v>
      </c>
      <c r="H6453" s="195">
        <v>2</v>
      </c>
      <c r="I6453" s="195">
        <v>6000</v>
      </c>
      <c r="J6453" s="191" t="s">
        <v>2749</v>
      </c>
      <c r="K6453" s="213" t="s">
        <v>845</v>
      </c>
      <c r="L6453" s="195" t="s">
        <v>2449</v>
      </c>
    </row>
    <row r="6454" spans="1:12">
      <c r="A6454" s="186" t="str">
        <f>B6454&amp;"_"&amp;COUNTIF($B$2:B6454,B6454)</f>
        <v>5821_1</v>
      </c>
      <c r="B6454" s="195">
        <v>5821</v>
      </c>
      <c r="C6454" s="195">
        <v>5</v>
      </c>
      <c r="D6454" s="195" t="s">
        <v>2751</v>
      </c>
      <c r="E6454" s="195">
        <v>500032754</v>
      </c>
      <c r="F6454" s="189">
        <v>3</v>
      </c>
      <c r="G6454" s="197" t="s">
        <v>841</v>
      </c>
      <c r="H6454" s="195">
        <v>1</v>
      </c>
      <c r="I6454" s="195">
        <f>3*1050</f>
        <v>3150</v>
      </c>
      <c r="J6454" s="191" t="s">
        <v>2749</v>
      </c>
      <c r="K6454" s="213" t="s">
        <v>845</v>
      </c>
      <c r="L6454" s="195" t="s">
        <v>2449</v>
      </c>
    </row>
    <row r="6455" spans="1:12">
      <c r="A6455" s="186" t="str">
        <f>B6455&amp;"_"&amp;COUNTIF($B$2:B6455,B6455)</f>
        <v>5822_1</v>
      </c>
      <c r="B6455" s="195">
        <v>5822</v>
      </c>
      <c r="C6455" s="195">
        <v>1</v>
      </c>
      <c r="D6455" s="195" t="s">
        <v>2534</v>
      </c>
      <c r="F6455" s="189">
        <v>2</v>
      </c>
      <c r="G6455" s="197" t="s">
        <v>59</v>
      </c>
      <c r="H6455" s="195">
        <v>2</v>
      </c>
      <c r="J6455" s="191">
        <v>42223</v>
      </c>
      <c r="K6455" s="195" t="s">
        <v>27</v>
      </c>
    </row>
    <row r="6456" spans="1:12">
      <c r="A6456" s="186" t="str">
        <f>B6456&amp;"_"&amp;COUNTIF($B$2:B6456,B6456)</f>
        <v>5823_1</v>
      </c>
      <c r="B6456" s="195">
        <v>5823</v>
      </c>
      <c r="C6456" s="195">
        <v>1</v>
      </c>
      <c r="D6456" s="195" t="s">
        <v>2740</v>
      </c>
      <c r="E6456" s="195" t="s">
        <v>64</v>
      </c>
      <c r="F6456" s="189">
        <v>96</v>
      </c>
      <c r="G6456" s="197" t="s">
        <v>65</v>
      </c>
      <c r="H6456" s="195">
        <v>2</v>
      </c>
      <c r="J6456" s="191">
        <v>42223</v>
      </c>
      <c r="K6456" s="195" t="s">
        <v>27</v>
      </c>
    </row>
    <row r="6457" spans="1:12">
      <c r="A6457" s="186" t="str">
        <f>B6457&amp;"_"&amp;COUNTIF($B$2:B6457,B6457)</f>
        <v>5824_1</v>
      </c>
      <c r="B6457" s="195">
        <v>5824</v>
      </c>
      <c r="C6457" s="195">
        <v>1</v>
      </c>
      <c r="D6457" s="195" t="s">
        <v>2752</v>
      </c>
      <c r="E6457" s="195" t="s">
        <v>62</v>
      </c>
      <c r="F6457" s="189">
        <v>492</v>
      </c>
      <c r="G6457" s="197" t="s">
        <v>1909</v>
      </c>
      <c r="H6457" s="195">
        <v>3</v>
      </c>
      <c r="J6457" s="191">
        <v>42223</v>
      </c>
      <c r="K6457" s="195" t="s">
        <v>27</v>
      </c>
    </row>
    <row r="6458" spans="1:12">
      <c r="A6458" s="186" t="str">
        <f>B6458&amp;"_"&amp;COUNTIF($B$2:B6458,B6458)</f>
        <v>5825_1</v>
      </c>
      <c r="B6458" s="195">
        <v>5825</v>
      </c>
      <c r="E6458" s="195">
        <v>41222128</v>
      </c>
      <c r="F6458" s="189">
        <v>3</v>
      </c>
      <c r="G6458" s="197" t="s">
        <v>2700</v>
      </c>
    </row>
    <row r="6459" spans="1:12">
      <c r="A6459" s="186" t="str">
        <f>B6459&amp;"_"&amp;COUNTIF($B$2:B6459,B6459)</f>
        <v>5825_2</v>
      </c>
      <c r="B6459" s="195">
        <v>5825</v>
      </c>
      <c r="C6459" s="195">
        <v>59</v>
      </c>
      <c r="D6459" s="195">
        <v>3005914777</v>
      </c>
      <c r="F6459" s="189">
        <v>3</v>
      </c>
      <c r="G6459" s="197" t="s">
        <v>2753</v>
      </c>
      <c r="H6459" s="195">
        <v>3</v>
      </c>
      <c r="I6459" s="195">
        <v>13000</v>
      </c>
      <c r="J6459" s="191">
        <v>42222</v>
      </c>
      <c r="K6459" s="195" t="s">
        <v>27</v>
      </c>
    </row>
    <row r="6460" spans="1:12">
      <c r="A6460" s="186" t="str">
        <f>B6460&amp;"_"&amp;COUNTIF($B$2:B6460,B6460)</f>
        <v>5826_1</v>
      </c>
      <c r="B6460" s="195">
        <v>5826</v>
      </c>
      <c r="F6460" s="189">
        <v>4</v>
      </c>
      <c r="G6460" s="197" t="s">
        <v>359</v>
      </c>
      <c r="I6460" s="200"/>
    </row>
    <row r="6461" spans="1:12">
      <c r="A6461" s="186" t="str">
        <f>B6461&amp;"_"&amp;COUNTIF($B$2:B6461,B6461)</f>
        <v>5826_2</v>
      </c>
      <c r="B6461" s="195">
        <v>5826</v>
      </c>
      <c r="C6461" s="195">
        <v>7</v>
      </c>
      <c r="F6461" s="189">
        <v>2</v>
      </c>
      <c r="G6461" s="197" t="s">
        <v>358</v>
      </c>
      <c r="H6461" s="195">
        <v>1</v>
      </c>
      <c r="I6461" s="200"/>
      <c r="J6461" s="191">
        <v>42222</v>
      </c>
      <c r="K6461" s="195" t="s">
        <v>33</v>
      </c>
      <c r="L6461" s="195" t="s">
        <v>74</v>
      </c>
    </row>
    <row r="6462" spans="1:12">
      <c r="A6462" s="186" t="str">
        <f>B6462&amp;"_"&amp;COUNTIF($B$2:B6462,B6462)</f>
        <v>5827_1</v>
      </c>
      <c r="B6462" s="195">
        <v>5827</v>
      </c>
      <c r="C6462" s="195">
        <v>1</v>
      </c>
      <c r="D6462" s="195" t="s">
        <v>2701</v>
      </c>
      <c r="E6462" s="187" t="s">
        <v>41</v>
      </c>
      <c r="F6462" s="189">
        <v>4</v>
      </c>
      <c r="G6462" s="190" t="s">
        <v>940</v>
      </c>
      <c r="H6462" s="195">
        <v>1</v>
      </c>
      <c r="J6462" s="191">
        <v>42223</v>
      </c>
      <c r="K6462" s="195" t="s">
        <v>27</v>
      </c>
    </row>
    <row r="6463" spans="1:12">
      <c r="A6463" s="186" t="str">
        <f>B6463&amp;"_"&amp;COUNTIF($B$2:B6463,B6463)</f>
        <v>5828_1</v>
      </c>
      <c r="B6463" s="195">
        <v>5828</v>
      </c>
      <c r="C6463" s="195">
        <v>1</v>
      </c>
      <c r="D6463" s="195">
        <v>540072336</v>
      </c>
      <c r="E6463" s="187" t="s">
        <v>39</v>
      </c>
      <c r="F6463" s="189">
        <v>4</v>
      </c>
      <c r="G6463" s="190" t="s">
        <v>939</v>
      </c>
      <c r="H6463" s="195">
        <v>1</v>
      </c>
      <c r="J6463" s="191">
        <v>42223</v>
      </c>
      <c r="K6463" s="195" t="s">
        <v>27</v>
      </c>
    </row>
    <row r="6464" spans="1:12">
      <c r="A6464" s="186" t="str">
        <f>B6464&amp;"_"&amp;COUNTIF($B$2:B6464,B6464)</f>
        <v>5829_1</v>
      </c>
      <c r="B6464" s="195">
        <v>5829</v>
      </c>
      <c r="C6464" s="195">
        <v>59</v>
      </c>
      <c r="D6464" s="195">
        <v>3005903958</v>
      </c>
      <c r="E6464" s="195">
        <v>41222082</v>
      </c>
      <c r="F6464" s="189">
        <v>4</v>
      </c>
      <c r="G6464" s="197" t="s">
        <v>2300</v>
      </c>
      <c r="H6464" s="195">
        <v>4</v>
      </c>
      <c r="I6464" s="195">
        <f>4900*4</f>
        <v>19600</v>
      </c>
      <c r="J6464" s="191">
        <v>42223</v>
      </c>
      <c r="K6464" s="195" t="s">
        <v>27</v>
      </c>
    </row>
    <row r="6465" spans="1:12">
      <c r="A6465" s="186" t="str">
        <f>B6465&amp;"_"&amp;COUNTIF($B$2:B6465,B6465)</f>
        <v>5830_1</v>
      </c>
      <c r="B6465" s="195">
        <v>5830</v>
      </c>
      <c r="C6465" s="195">
        <v>58</v>
      </c>
      <c r="D6465" s="195">
        <v>107423</v>
      </c>
      <c r="F6465" s="189">
        <v>2</v>
      </c>
      <c r="G6465" s="197" t="s">
        <v>1627</v>
      </c>
      <c r="J6465" s="191">
        <v>42226</v>
      </c>
      <c r="K6465" s="195" t="s">
        <v>27</v>
      </c>
    </row>
    <row r="6466" spans="1:12">
      <c r="A6466" s="186" t="str">
        <f>B6466&amp;"_"&amp;COUNTIF($B$2:B6466,B6466)</f>
        <v>5831_1</v>
      </c>
      <c r="B6466" s="195">
        <v>5831</v>
      </c>
      <c r="C6466" s="195">
        <v>1</v>
      </c>
      <c r="D6466" s="195" t="s">
        <v>2754</v>
      </c>
      <c r="F6466" s="189">
        <v>1</v>
      </c>
      <c r="G6466" s="197" t="s">
        <v>2755</v>
      </c>
      <c r="J6466" s="191">
        <v>42222</v>
      </c>
      <c r="K6466" s="195" t="s">
        <v>27</v>
      </c>
    </row>
    <row r="6467" spans="1:12">
      <c r="A6467" s="186" t="str">
        <f>B6467&amp;"_"&amp;COUNTIF($B$2:B6467,B6467)</f>
        <v>5832_1</v>
      </c>
      <c r="B6467" s="195">
        <v>5832</v>
      </c>
      <c r="C6467" s="195">
        <v>26</v>
      </c>
      <c r="D6467" s="195">
        <v>19600</v>
      </c>
      <c r="F6467" s="189">
        <v>12</v>
      </c>
      <c r="G6467" s="197" t="s">
        <v>2756</v>
      </c>
      <c r="H6467" s="195">
        <v>1</v>
      </c>
      <c r="I6467" s="195">
        <f>12*265+500</f>
        <v>3680</v>
      </c>
      <c r="J6467" s="191">
        <v>42226</v>
      </c>
      <c r="K6467" s="195" t="s">
        <v>27</v>
      </c>
    </row>
    <row r="6468" spans="1:12">
      <c r="A6468" s="186" t="str">
        <f>B6468&amp;"_"&amp;COUNTIF($B$2:B6468,B6468)</f>
        <v>5833_1</v>
      </c>
      <c r="B6468" s="195">
        <v>5833</v>
      </c>
      <c r="F6468" s="189">
        <v>8</v>
      </c>
      <c r="G6468" s="197" t="s">
        <v>2757</v>
      </c>
    </row>
    <row r="6469" spans="1:12">
      <c r="A6469" s="186" t="str">
        <f>B6469&amp;"_"&amp;COUNTIF($B$2:B6469,B6469)</f>
        <v>5833_2</v>
      </c>
      <c r="B6469" s="195">
        <v>5833</v>
      </c>
      <c r="C6469" s="195">
        <v>26</v>
      </c>
      <c r="D6469" s="195">
        <v>19598</v>
      </c>
      <c r="F6469" s="189">
        <v>8</v>
      </c>
      <c r="G6469" s="197" t="s">
        <v>2758</v>
      </c>
      <c r="H6469" s="195">
        <v>1</v>
      </c>
      <c r="I6469" s="195">
        <f>8*500</f>
        <v>4000</v>
      </c>
      <c r="J6469" s="191">
        <v>42226</v>
      </c>
      <c r="K6469" s="195" t="s">
        <v>27</v>
      </c>
    </row>
    <row r="6470" spans="1:12">
      <c r="A6470" s="186" t="str">
        <f>B6470&amp;"_"&amp;COUNTIF($B$2:B6470,B6470)</f>
        <v>5834_1</v>
      </c>
      <c r="B6470" s="195">
        <v>5834</v>
      </c>
      <c r="C6470" s="195">
        <v>26</v>
      </c>
      <c r="D6470" s="195">
        <v>19599</v>
      </c>
      <c r="F6470" s="189">
        <v>4</v>
      </c>
      <c r="G6470" s="197" t="s">
        <v>2759</v>
      </c>
      <c r="H6470" s="195">
        <v>1</v>
      </c>
      <c r="I6470" s="195">
        <f>4*250</f>
        <v>1000</v>
      </c>
      <c r="J6470" s="191">
        <v>42226</v>
      </c>
      <c r="K6470" s="195" t="s">
        <v>27</v>
      </c>
    </row>
    <row r="6471" spans="1:12">
      <c r="A6471" s="186" t="str">
        <f>B6471&amp;"_"&amp;COUNTIF($B$2:B6471,B6471)</f>
        <v>5835_1</v>
      </c>
      <c r="B6471" s="195">
        <v>5835</v>
      </c>
      <c r="C6471" s="195">
        <v>7</v>
      </c>
      <c r="F6471" s="189">
        <v>17</v>
      </c>
      <c r="G6471" s="197" t="s">
        <v>359</v>
      </c>
      <c r="H6471" s="195">
        <v>1</v>
      </c>
      <c r="I6471" s="200"/>
      <c r="J6471" s="191">
        <v>42227</v>
      </c>
      <c r="K6471" s="195" t="s">
        <v>33</v>
      </c>
      <c r="L6471" s="195" t="s">
        <v>74</v>
      </c>
    </row>
    <row r="6472" spans="1:12">
      <c r="A6472" s="186" t="str">
        <f>B6472&amp;"_"&amp;COUNTIF($B$2:B6472,B6472)</f>
        <v>5836_1</v>
      </c>
      <c r="B6472" s="195">
        <v>5836</v>
      </c>
      <c r="E6472" s="195">
        <v>41222136</v>
      </c>
      <c r="F6472" s="189">
        <v>2</v>
      </c>
      <c r="G6472" s="197" t="s">
        <v>2299</v>
      </c>
    </row>
    <row r="6473" spans="1:12">
      <c r="A6473" s="186" t="str">
        <f>B6473&amp;"_"&amp;COUNTIF($B$2:B6473,B6473)</f>
        <v>5836_2</v>
      </c>
      <c r="B6473" s="195">
        <v>5836</v>
      </c>
      <c r="C6473" s="195">
        <v>59</v>
      </c>
      <c r="D6473" s="195">
        <v>3005921353</v>
      </c>
      <c r="E6473" s="195">
        <v>41222082</v>
      </c>
      <c r="F6473" s="189">
        <v>2</v>
      </c>
      <c r="G6473" s="197" t="s">
        <v>2300</v>
      </c>
      <c r="H6473" s="195">
        <v>4</v>
      </c>
      <c r="I6473" s="195">
        <f>2*1900+2*4600</f>
        <v>13000</v>
      </c>
      <c r="J6473" s="191">
        <v>42227</v>
      </c>
      <c r="K6473" s="195" t="s">
        <v>27</v>
      </c>
    </row>
    <row r="6474" spans="1:12">
      <c r="A6474" s="186" t="str">
        <f>B6474&amp;"_"&amp;COUNTIF($B$2:B6474,B6474)</f>
        <v>5837_1</v>
      </c>
      <c r="B6474" s="195">
        <v>5837</v>
      </c>
      <c r="E6474" s="195" t="s">
        <v>71</v>
      </c>
      <c r="F6474" s="189">
        <v>300</v>
      </c>
      <c r="G6474" s="197" t="s">
        <v>72</v>
      </c>
    </row>
    <row r="6475" spans="1:12">
      <c r="A6475" s="186" t="str">
        <f>B6475&amp;"_"&amp;COUNTIF($B$2:B6475,B6475)</f>
        <v>5837_2</v>
      </c>
      <c r="B6475" s="195">
        <v>5837</v>
      </c>
      <c r="C6475" s="195">
        <v>3</v>
      </c>
      <c r="D6475" s="195" t="s">
        <v>2760</v>
      </c>
      <c r="E6475" s="195" t="s">
        <v>149</v>
      </c>
      <c r="F6475" s="189">
        <v>100</v>
      </c>
      <c r="G6475" s="197" t="s">
        <v>68</v>
      </c>
      <c r="H6475" s="195">
        <v>2</v>
      </c>
      <c r="I6475" s="195">
        <v>2900</v>
      </c>
      <c r="J6475" s="191">
        <v>42227</v>
      </c>
      <c r="K6475" s="195" t="s">
        <v>33</v>
      </c>
      <c r="L6475" s="195" t="s">
        <v>74</v>
      </c>
    </row>
    <row r="6476" spans="1:12">
      <c r="A6476" s="186" t="str">
        <f>B6476&amp;"_"&amp;COUNTIF($B$2:B6476,B6476)</f>
        <v>5838_1</v>
      </c>
      <c r="B6476" s="195">
        <v>5838</v>
      </c>
      <c r="E6476" s="195">
        <v>112145</v>
      </c>
      <c r="F6476" s="189">
        <v>20</v>
      </c>
      <c r="G6476" s="197" t="s">
        <v>2696</v>
      </c>
    </row>
    <row r="6477" spans="1:12">
      <c r="A6477" s="186" t="str">
        <f>B6477&amp;"_"&amp;COUNTIF($B$2:B6477,B6477)</f>
        <v>5838_2</v>
      </c>
      <c r="B6477" s="195">
        <v>5838</v>
      </c>
      <c r="C6477" s="195">
        <v>4</v>
      </c>
      <c r="D6477" s="195">
        <v>4500264828</v>
      </c>
      <c r="E6477" s="195">
        <v>112146</v>
      </c>
      <c r="F6477" s="189">
        <v>20</v>
      </c>
      <c r="G6477" s="197" t="s">
        <v>2697</v>
      </c>
      <c r="H6477" s="195">
        <v>10</v>
      </c>
      <c r="I6477" s="195">
        <f>40*875</f>
        <v>35000</v>
      </c>
      <c r="J6477" s="191">
        <v>42228</v>
      </c>
      <c r="K6477" s="195" t="s">
        <v>2501</v>
      </c>
      <c r="L6477" s="195" t="s">
        <v>74</v>
      </c>
    </row>
    <row r="6478" spans="1:12">
      <c r="A6478" s="186" t="str">
        <f>B6478&amp;"_"&amp;COUNTIF($B$2:B6478,B6478)</f>
        <v>5839_1</v>
      </c>
      <c r="B6478" s="195">
        <v>5839</v>
      </c>
      <c r="E6478" s="195">
        <v>41222136</v>
      </c>
      <c r="F6478" s="189">
        <v>3</v>
      </c>
      <c r="G6478" s="197" t="s">
        <v>2299</v>
      </c>
    </row>
    <row r="6479" spans="1:12">
      <c r="A6479" s="186" t="str">
        <f>B6479&amp;"_"&amp;COUNTIF($B$2:B6479,B6479)</f>
        <v>5839_2</v>
      </c>
      <c r="B6479" s="195">
        <v>5839</v>
      </c>
      <c r="C6479" s="195">
        <v>59</v>
      </c>
      <c r="D6479" s="195">
        <v>3005921353</v>
      </c>
      <c r="E6479" s="195">
        <v>41222082</v>
      </c>
      <c r="F6479" s="189">
        <v>1</v>
      </c>
      <c r="G6479" s="197" t="s">
        <v>2300</v>
      </c>
      <c r="H6479" s="195">
        <v>4</v>
      </c>
      <c r="I6479" s="195">
        <f>2*1900+2*4600</f>
        <v>13000</v>
      </c>
      <c r="J6479" s="191">
        <v>42227</v>
      </c>
      <c r="K6479" s="195" t="s">
        <v>27</v>
      </c>
    </row>
    <row r="6480" spans="1:12">
      <c r="A6480" s="186" t="str">
        <f>B6480&amp;"_"&amp;COUNTIF($B$2:B6480,B6480)</f>
        <v>5840_1</v>
      </c>
      <c r="B6480" s="195">
        <v>5840</v>
      </c>
      <c r="C6480" s="195">
        <v>5</v>
      </c>
      <c r="D6480" s="195" t="s">
        <v>2733</v>
      </c>
      <c r="E6480" s="195">
        <v>500032755</v>
      </c>
      <c r="F6480" s="189">
        <v>3</v>
      </c>
      <c r="G6480" s="197" t="s">
        <v>1070</v>
      </c>
      <c r="H6480" s="195">
        <v>1</v>
      </c>
      <c r="I6480" s="195">
        <f>750*3</f>
        <v>2250</v>
      </c>
      <c r="J6480" s="191" t="s">
        <v>2761</v>
      </c>
      <c r="K6480" s="213" t="s">
        <v>845</v>
      </c>
      <c r="L6480" s="195" t="s">
        <v>2449</v>
      </c>
    </row>
    <row r="6481" spans="1:12">
      <c r="A6481" s="186" t="str">
        <f>B6481&amp;"_"&amp;COUNTIF($B$2:B6481,B6481)</f>
        <v>5841_1</v>
      </c>
      <c r="B6481" s="195">
        <v>5841</v>
      </c>
      <c r="C6481" s="195">
        <v>5</v>
      </c>
      <c r="D6481" s="195" t="s">
        <v>2762</v>
      </c>
      <c r="E6481" s="195">
        <v>500032755</v>
      </c>
      <c r="F6481" s="189">
        <v>1</v>
      </c>
      <c r="G6481" s="197" t="s">
        <v>1070</v>
      </c>
      <c r="H6481" s="195">
        <v>1</v>
      </c>
      <c r="I6481" s="195">
        <v>750</v>
      </c>
      <c r="J6481" s="191" t="s">
        <v>2761</v>
      </c>
      <c r="K6481" s="213" t="s">
        <v>845</v>
      </c>
      <c r="L6481" s="195" t="s">
        <v>2449</v>
      </c>
    </row>
    <row r="6482" spans="1:12">
      <c r="A6482" s="186" t="str">
        <f>B6482&amp;"_"&amp;COUNTIF($B$2:B6482,B6482)</f>
        <v>5842_1</v>
      </c>
      <c r="B6482" s="195">
        <v>5842</v>
      </c>
      <c r="C6482" s="195">
        <v>5</v>
      </c>
      <c r="D6482" s="195" t="s">
        <v>2751</v>
      </c>
      <c r="E6482" s="195">
        <v>500032657</v>
      </c>
      <c r="F6482" s="189">
        <v>2</v>
      </c>
      <c r="G6482" s="197" t="s">
        <v>1016</v>
      </c>
      <c r="H6482" s="195">
        <v>1</v>
      </c>
      <c r="I6482" s="195">
        <v>3000</v>
      </c>
      <c r="J6482" s="191" t="s">
        <v>2761</v>
      </c>
      <c r="K6482" s="213" t="s">
        <v>845</v>
      </c>
      <c r="L6482" s="195" t="s">
        <v>2449</v>
      </c>
    </row>
    <row r="6483" spans="1:12">
      <c r="A6483" s="186" t="str">
        <f>B6483&amp;"_"&amp;COUNTIF($B$2:B6483,B6483)</f>
        <v>5843_1</v>
      </c>
      <c r="B6483" s="195">
        <v>5843</v>
      </c>
      <c r="C6483" s="195">
        <v>5</v>
      </c>
      <c r="D6483" s="195" t="s">
        <v>2751</v>
      </c>
      <c r="E6483" s="195">
        <v>500032754</v>
      </c>
      <c r="F6483" s="189">
        <v>3</v>
      </c>
      <c r="G6483" s="197" t="s">
        <v>841</v>
      </c>
      <c r="H6483" s="195">
        <v>1</v>
      </c>
      <c r="I6483" s="195">
        <f>3*1050</f>
        <v>3150</v>
      </c>
      <c r="J6483" s="191" t="s">
        <v>2761</v>
      </c>
      <c r="K6483" s="213" t="s">
        <v>845</v>
      </c>
      <c r="L6483" s="195" t="s">
        <v>2449</v>
      </c>
    </row>
    <row r="6484" spans="1:12">
      <c r="A6484" s="186" t="str">
        <f>B6484&amp;"_"&amp;COUNTIF($B$2:B6484,B6484)</f>
        <v>5844_1</v>
      </c>
      <c r="B6484" s="195">
        <v>5844</v>
      </c>
      <c r="F6484" s="189">
        <v>7</v>
      </c>
      <c r="G6484" s="197" t="s">
        <v>359</v>
      </c>
      <c r="I6484" s="200"/>
    </row>
    <row r="6485" spans="1:12">
      <c r="A6485" s="186" t="str">
        <f>B6485&amp;"_"&amp;COUNTIF($B$2:B6485,B6485)</f>
        <v>5844_2</v>
      </c>
      <c r="B6485" s="195">
        <v>5844</v>
      </c>
      <c r="C6485" s="195">
        <v>7</v>
      </c>
      <c r="F6485" s="189">
        <v>2</v>
      </c>
      <c r="G6485" s="197" t="s">
        <v>358</v>
      </c>
      <c r="H6485" s="195">
        <v>1</v>
      </c>
      <c r="I6485" s="200"/>
      <c r="J6485" s="191">
        <v>42234</v>
      </c>
      <c r="K6485" s="195" t="s">
        <v>33</v>
      </c>
      <c r="L6485" s="195" t="s">
        <v>74</v>
      </c>
    </row>
    <row r="6486" spans="1:12">
      <c r="A6486" s="186" t="str">
        <f>B6486&amp;"_"&amp;COUNTIF($B$2:B6486,B6486)</f>
        <v>5845_1</v>
      </c>
      <c r="B6486" s="195">
        <v>5845</v>
      </c>
      <c r="C6486" s="195">
        <v>1</v>
      </c>
      <c r="D6486" s="195" t="s">
        <v>2752</v>
      </c>
      <c r="E6486" s="195" t="s">
        <v>64</v>
      </c>
      <c r="F6486" s="189">
        <v>192</v>
      </c>
      <c r="G6486" s="197" t="s">
        <v>65</v>
      </c>
      <c r="H6486" s="195">
        <v>4</v>
      </c>
      <c r="J6486" s="191">
        <v>42235</v>
      </c>
      <c r="K6486" s="195" t="s">
        <v>27</v>
      </c>
    </row>
    <row r="6487" spans="1:12">
      <c r="A6487" s="186" t="str">
        <f>B6487&amp;"_"&amp;COUNTIF($B$2:B6487,B6487)</f>
        <v>5846_1</v>
      </c>
      <c r="B6487" s="195">
        <v>5846</v>
      </c>
      <c r="C6487" s="195">
        <v>4</v>
      </c>
      <c r="D6487" s="195">
        <v>4500263881</v>
      </c>
      <c r="F6487" s="189">
        <v>1</v>
      </c>
      <c r="G6487" s="197" t="s">
        <v>2763</v>
      </c>
      <c r="H6487" s="195">
        <v>1</v>
      </c>
      <c r="I6487" s="195">
        <v>3500</v>
      </c>
      <c r="J6487" s="191">
        <v>42235</v>
      </c>
      <c r="K6487" s="195" t="s">
        <v>2501</v>
      </c>
      <c r="L6487" s="195" t="s">
        <v>74</v>
      </c>
    </row>
    <row r="6488" spans="1:12">
      <c r="A6488" s="186" t="str">
        <f>B6488&amp;"_"&amp;COUNTIF($B$2:B6488,B6488)</f>
        <v>5847_1</v>
      </c>
      <c r="B6488" s="195">
        <v>5847</v>
      </c>
      <c r="C6488" s="195">
        <v>2</v>
      </c>
      <c r="D6488" s="195" t="s">
        <v>2764</v>
      </c>
      <c r="F6488" s="189">
        <v>1</v>
      </c>
      <c r="G6488" s="197" t="s">
        <v>2765</v>
      </c>
      <c r="H6488" s="195">
        <v>1</v>
      </c>
      <c r="J6488" s="191">
        <v>42240</v>
      </c>
      <c r="K6488" s="195" t="s">
        <v>27</v>
      </c>
    </row>
    <row r="6489" spans="1:12">
      <c r="A6489" s="186" t="str">
        <f>B6489&amp;"_"&amp;COUNTIF($B$2:B6489,B6489)</f>
        <v>5848_1</v>
      </c>
      <c r="B6489" s="195">
        <v>5848</v>
      </c>
      <c r="F6489" s="189">
        <v>7</v>
      </c>
      <c r="G6489" s="197" t="s">
        <v>359</v>
      </c>
      <c r="I6489" s="200"/>
    </row>
    <row r="6490" spans="1:12">
      <c r="A6490" s="186" t="str">
        <f>B6490&amp;"_"&amp;COUNTIF($B$2:B6490,B6490)</f>
        <v>5848_2</v>
      </c>
      <c r="B6490" s="195">
        <v>5848</v>
      </c>
      <c r="C6490" s="195">
        <v>7</v>
      </c>
      <c r="F6490" s="189">
        <v>2</v>
      </c>
      <c r="G6490" s="197" t="s">
        <v>358</v>
      </c>
      <c r="H6490" s="195">
        <v>1</v>
      </c>
      <c r="I6490" s="200"/>
      <c r="J6490" s="191">
        <v>42240</v>
      </c>
      <c r="K6490" s="195" t="s">
        <v>33</v>
      </c>
      <c r="L6490" s="195" t="s">
        <v>74</v>
      </c>
    </row>
    <row r="6491" spans="1:12">
      <c r="A6491" s="186" t="str">
        <f>B6491&amp;"_"&amp;COUNTIF($B$2:B6491,B6491)</f>
        <v>5849_1</v>
      </c>
      <c r="B6491" s="195">
        <v>5849</v>
      </c>
      <c r="C6491" s="195">
        <v>31</v>
      </c>
      <c r="D6491" s="195" t="s">
        <v>2766</v>
      </c>
      <c r="F6491" s="189">
        <v>4</v>
      </c>
      <c r="G6491" s="197" t="s">
        <v>2767</v>
      </c>
      <c r="H6491" s="195">
        <v>4</v>
      </c>
      <c r="J6491" s="191">
        <v>42241</v>
      </c>
      <c r="K6491" s="195" t="s">
        <v>27</v>
      </c>
    </row>
    <row r="6492" spans="1:12">
      <c r="A6492" s="186" t="str">
        <f>B6492&amp;"_"&amp;COUNTIF($B$2:B6492,B6492)</f>
        <v>5850_1</v>
      </c>
      <c r="B6492" s="195">
        <v>5850</v>
      </c>
      <c r="C6492" s="195">
        <v>31</v>
      </c>
      <c r="D6492" s="195" t="s">
        <v>2768</v>
      </c>
      <c r="F6492" s="189">
        <v>5</v>
      </c>
      <c r="G6492" s="197" t="s">
        <v>2705</v>
      </c>
      <c r="H6492" s="195">
        <v>5</v>
      </c>
      <c r="J6492" s="191">
        <v>42241</v>
      </c>
      <c r="K6492" s="195" t="s">
        <v>27</v>
      </c>
    </row>
    <row r="6493" spans="1:12">
      <c r="A6493" s="186" t="str">
        <f>B6493&amp;"_"&amp;COUNTIF($B$2:B6493,B6493)</f>
        <v>5851_1</v>
      </c>
      <c r="B6493" s="195">
        <v>5851</v>
      </c>
      <c r="F6493" s="189">
        <v>1</v>
      </c>
      <c r="G6493" s="197" t="s">
        <v>2769</v>
      </c>
    </row>
    <row r="6494" spans="1:12">
      <c r="A6494" s="186" t="str">
        <f>B6494&amp;"_"&amp;COUNTIF($B$2:B6494,B6494)</f>
        <v>5851_2</v>
      </c>
      <c r="B6494" s="195">
        <v>5851</v>
      </c>
      <c r="F6494" s="189">
        <v>1</v>
      </c>
      <c r="G6494" s="197" t="s">
        <v>2770</v>
      </c>
    </row>
    <row r="6495" spans="1:12">
      <c r="A6495" s="186" t="str">
        <f>B6495&amp;"_"&amp;COUNTIF($B$2:B6495,B6495)</f>
        <v>5851_3</v>
      </c>
      <c r="B6495" s="195">
        <v>5851</v>
      </c>
      <c r="C6495" s="195">
        <v>39</v>
      </c>
      <c r="D6495" s="195" t="s">
        <v>2771</v>
      </c>
      <c r="F6495" s="189">
        <v>1</v>
      </c>
      <c r="G6495" s="197" t="s">
        <v>2772</v>
      </c>
      <c r="H6495" s="195">
        <v>3</v>
      </c>
      <c r="J6495" s="191">
        <v>42242</v>
      </c>
      <c r="K6495" s="195" t="s">
        <v>27</v>
      </c>
    </row>
    <row r="6496" spans="1:12">
      <c r="A6496" s="186" t="str">
        <f>B6496&amp;"_"&amp;COUNTIF($B$2:B6496,B6496)</f>
        <v>5852_1</v>
      </c>
      <c r="B6496" s="195">
        <v>5852</v>
      </c>
      <c r="F6496" s="189">
        <v>1</v>
      </c>
      <c r="G6496" s="197" t="s">
        <v>2773</v>
      </c>
    </row>
    <row r="6497" spans="1:12">
      <c r="A6497" s="186" t="str">
        <f>B6497&amp;"_"&amp;COUNTIF($B$2:B6497,B6497)</f>
        <v>5852_2</v>
      </c>
      <c r="B6497" s="195">
        <v>5852</v>
      </c>
      <c r="F6497" s="189">
        <v>1</v>
      </c>
      <c r="G6497" s="197" t="s">
        <v>2774</v>
      </c>
    </row>
    <row r="6498" spans="1:12">
      <c r="A6498" s="186" t="str">
        <f>B6498&amp;"_"&amp;COUNTIF($B$2:B6498,B6498)</f>
        <v>5852_3</v>
      </c>
      <c r="B6498" s="195">
        <v>5852</v>
      </c>
      <c r="C6498" s="195">
        <v>39</v>
      </c>
      <c r="D6498" s="195" t="s">
        <v>2775</v>
      </c>
      <c r="F6498" s="189">
        <v>1</v>
      </c>
      <c r="G6498" s="197" t="s">
        <v>2776</v>
      </c>
      <c r="H6498" s="195">
        <v>3</v>
      </c>
      <c r="J6498" s="191">
        <v>42242</v>
      </c>
      <c r="K6498" s="195" t="s">
        <v>27</v>
      </c>
    </row>
    <row r="6499" spans="1:12">
      <c r="A6499" s="186" t="str">
        <f>B6499&amp;"_"&amp;COUNTIF($B$2:B6499,B6499)</f>
        <v>5853_1</v>
      </c>
      <c r="B6499" s="195">
        <v>5853</v>
      </c>
      <c r="E6499" s="195" t="s">
        <v>62</v>
      </c>
      <c r="F6499" s="189">
        <v>492</v>
      </c>
      <c r="G6499" s="197" t="s">
        <v>1909</v>
      </c>
    </row>
    <row r="6500" spans="1:12">
      <c r="A6500" s="186" t="str">
        <f>B6500&amp;"_"&amp;COUNTIF($B$2:B6500,B6500)</f>
        <v>5853_2</v>
      </c>
      <c r="B6500" s="195">
        <v>5853</v>
      </c>
      <c r="C6500" s="195">
        <v>1</v>
      </c>
      <c r="D6500" s="195" t="s">
        <v>2777</v>
      </c>
      <c r="E6500" s="195" t="s">
        <v>67</v>
      </c>
      <c r="F6500" s="189">
        <v>48</v>
      </c>
      <c r="G6500" s="197" t="s">
        <v>68</v>
      </c>
      <c r="H6500" s="195">
        <v>4</v>
      </c>
      <c r="J6500" s="191">
        <v>42242</v>
      </c>
      <c r="K6500" s="195" t="s">
        <v>27</v>
      </c>
    </row>
    <row r="6501" spans="1:12">
      <c r="A6501" s="186" t="str">
        <f>B6501&amp;"_"&amp;COUNTIF($B$2:B6501,B6501)</f>
        <v>5854_1</v>
      </c>
      <c r="B6501" s="195">
        <v>5854</v>
      </c>
      <c r="C6501" s="195">
        <v>1</v>
      </c>
      <c r="D6501" s="195" t="s">
        <v>2778</v>
      </c>
      <c r="F6501" s="189">
        <v>272</v>
      </c>
      <c r="G6501" s="197" t="s">
        <v>662</v>
      </c>
      <c r="H6501" s="195">
        <v>2</v>
      </c>
      <c r="J6501" s="191">
        <v>42243</v>
      </c>
      <c r="K6501" s="195" t="s">
        <v>27</v>
      </c>
    </row>
    <row r="6502" spans="1:12">
      <c r="A6502" s="186" t="str">
        <f>B6502&amp;"_"&amp;COUNTIF($B$2:B6502,B6502)</f>
        <v>5855_1</v>
      </c>
      <c r="B6502" s="195">
        <v>5855</v>
      </c>
      <c r="C6502" s="195">
        <v>59</v>
      </c>
      <c r="D6502" s="195">
        <v>3005966222</v>
      </c>
      <c r="E6502" s="195">
        <v>41227890</v>
      </c>
      <c r="F6502" s="189">
        <v>24</v>
      </c>
      <c r="G6502" s="197" t="s">
        <v>2779</v>
      </c>
      <c r="H6502" s="195">
        <v>4</v>
      </c>
      <c r="I6502" s="195">
        <v>7350</v>
      </c>
      <c r="J6502" s="191">
        <v>42244</v>
      </c>
      <c r="K6502" s="195" t="s">
        <v>27</v>
      </c>
    </row>
    <row r="6503" spans="1:12">
      <c r="A6503" s="186" t="str">
        <f>B6503&amp;"_"&amp;COUNTIF($B$2:B6503,B6503)</f>
        <v>5856_1</v>
      </c>
      <c r="B6503" s="195">
        <v>5856</v>
      </c>
      <c r="C6503" s="195">
        <v>59</v>
      </c>
      <c r="D6503" s="195">
        <v>3005969936</v>
      </c>
      <c r="E6503" s="195">
        <v>41222136</v>
      </c>
      <c r="F6503" s="189">
        <v>3</v>
      </c>
      <c r="G6503" s="197" t="s">
        <v>2299</v>
      </c>
      <c r="H6503" s="195">
        <v>3</v>
      </c>
      <c r="I6503" s="195">
        <v>5700</v>
      </c>
      <c r="J6503" s="191">
        <v>42244</v>
      </c>
      <c r="K6503" s="195" t="s">
        <v>27</v>
      </c>
    </row>
    <row r="6504" spans="1:12">
      <c r="A6504" s="186" t="str">
        <f>B6504&amp;"_"&amp;COUNTIF($B$2:B6504,B6504)</f>
        <v>5857_1</v>
      </c>
      <c r="B6504" s="195">
        <v>5857</v>
      </c>
      <c r="F6504" s="189">
        <v>7</v>
      </c>
      <c r="G6504" s="197" t="s">
        <v>359</v>
      </c>
      <c r="I6504" s="200"/>
    </row>
    <row r="6505" spans="1:12">
      <c r="A6505" s="186" t="str">
        <f>B6505&amp;"_"&amp;COUNTIF($B$2:B6505,B6505)</f>
        <v>5857_2</v>
      </c>
      <c r="B6505" s="195">
        <v>5857</v>
      </c>
      <c r="C6505" s="195">
        <v>7</v>
      </c>
      <c r="F6505" s="189">
        <v>2</v>
      </c>
      <c r="G6505" s="197" t="s">
        <v>358</v>
      </c>
      <c r="H6505" s="195">
        <v>1</v>
      </c>
      <c r="I6505" s="200"/>
      <c r="J6505" s="191">
        <v>42243</v>
      </c>
      <c r="K6505" s="195" t="s">
        <v>33</v>
      </c>
      <c r="L6505" s="195" t="s">
        <v>74</v>
      </c>
    </row>
    <row r="6506" spans="1:12">
      <c r="A6506" s="186" t="str">
        <f>B6506&amp;"_"&amp;COUNTIF($B$2:B6506,B6506)</f>
        <v>5858_1</v>
      </c>
      <c r="B6506" s="195">
        <v>5858</v>
      </c>
      <c r="C6506" s="195">
        <v>39</v>
      </c>
      <c r="D6506" s="195" t="s">
        <v>2771</v>
      </c>
      <c r="F6506" s="189">
        <v>1</v>
      </c>
      <c r="G6506" s="197" t="s">
        <v>2780</v>
      </c>
      <c r="H6506" s="195">
        <v>1</v>
      </c>
      <c r="J6506" s="191">
        <v>42244</v>
      </c>
      <c r="K6506" s="195" t="s">
        <v>27</v>
      </c>
    </row>
    <row r="6507" spans="1:12">
      <c r="A6507" s="186" t="str">
        <f>B6507&amp;"_"&amp;COUNTIF($B$2:B6507,B6507)</f>
        <v>5859_1</v>
      </c>
      <c r="B6507" s="195">
        <v>5859</v>
      </c>
      <c r="C6507" s="195">
        <v>31</v>
      </c>
      <c r="D6507" s="195" t="s">
        <v>2766</v>
      </c>
      <c r="F6507" s="189">
        <v>4</v>
      </c>
      <c r="G6507" s="197" t="s">
        <v>2767</v>
      </c>
      <c r="H6507" s="195">
        <v>4</v>
      </c>
      <c r="J6507" s="191">
        <v>42247</v>
      </c>
      <c r="K6507" s="195" t="s">
        <v>27</v>
      </c>
    </row>
    <row r="6508" spans="1:12">
      <c r="A6508" s="186" t="str">
        <f>B6508&amp;"_"&amp;COUNTIF($B$2:B6508,B6508)</f>
        <v>5860_1</v>
      </c>
      <c r="B6508" s="195">
        <v>5860</v>
      </c>
      <c r="F6508" s="189">
        <v>22</v>
      </c>
      <c r="G6508" s="197" t="s">
        <v>2538</v>
      </c>
    </row>
    <row r="6509" spans="1:12">
      <c r="A6509" s="186" t="str">
        <f>B6509&amp;"_"&amp;COUNTIF($B$2:B6509,B6509)</f>
        <v>5860_2</v>
      </c>
      <c r="B6509" s="195">
        <v>5860</v>
      </c>
      <c r="C6509" s="195">
        <v>26</v>
      </c>
      <c r="D6509" s="195" t="s">
        <v>863</v>
      </c>
      <c r="F6509" s="189">
        <v>26</v>
      </c>
      <c r="G6509" s="197" t="s">
        <v>2539</v>
      </c>
      <c r="J6509" s="191">
        <v>42247</v>
      </c>
      <c r="K6509" s="195" t="s">
        <v>27</v>
      </c>
    </row>
    <row r="6510" spans="1:12">
      <c r="A6510" s="186" t="str">
        <f>B6510&amp;"_"&amp;COUNTIF($B$2:B6510,B6510)</f>
        <v>5861_1</v>
      </c>
      <c r="B6510" s="195">
        <v>5861</v>
      </c>
      <c r="E6510" s="195">
        <v>41222128</v>
      </c>
      <c r="F6510" s="189">
        <v>3</v>
      </c>
      <c r="G6510" s="197" t="s">
        <v>2700</v>
      </c>
    </row>
    <row r="6511" spans="1:12">
      <c r="A6511" s="186" t="str">
        <f>B6511&amp;"_"&amp;COUNTIF($B$2:B6511,B6511)</f>
        <v>5861_2</v>
      </c>
      <c r="B6511" s="195">
        <v>5861</v>
      </c>
      <c r="C6511" s="195">
        <v>59</v>
      </c>
      <c r="D6511" s="195">
        <v>3005974049</v>
      </c>
      <c r="G6511" s="197" t="s">
        <v>2781</v>
      </c>
      <c r="H6511" s="195">
        <v>3</v>
      </c>
      <c r="I6511" s="195">
        <v>13000</v>
      </c>
      <c r="J6511" s="191">
        <v>42249</v>
      </c>
      <c r="K6511" s="195" t="s">
        <v>27</v>
      </c>
    </row>
    <row r="6512" spans="1:12">
      <c r="A6512" s="186" t="str">
        <f>B6512&amp;"_"&amp;COUNTIF($B$2:B6512,B6512)</f>
        <v>5862_1</v>
      </c>
      <c r="B6512" s="195">
        <v>5862</v>
      </c>
      <c r="F6512" s="189">
        <v>8</v>
      </c>
      <c r="G6512" s="197" t="s">
        <v>359</v>
      </c>
      <c r="I6512" s="200"/>
    </row>
    <row r="6513" spans="1:12">
      <c r="A6513" s="186" t="str">
        <f>B6513&amp;"_"&amp;COUNTIF($B$2:B6513,B6513)</f>
        <v>5862_2</v>
      </c>
      <c r="B6513" s="195">
        <v>5862</v>
      </c>
      <c r="C6513" s="195">
        <v>7</v>
      </c>
      <c r="F6513" s="189">
        <v>1</v>
      </c>
      <c r="G6513" s="197" t="s">
        <v>358</v>
      </c>
      <c r="H6513" s="195">
        <v>1</v>
      </c>
      <c r="I6513" s="200"/>
      <c r="J6513" s="191">
        <v>42249</v>
      </c>
      <c r="K6513" s="195" t="s">
        <v>33</v>
      </c>
      <c r="L6513" s="195" t="s">
        <v>74</v>
      </c>
    </row>
    <row r="6514" spans="1:12">
      <c r="A6514" s="186" t="str">
        <f>B6514&amp;"_"&amp;COUNTIF($B$2:B6514,B6514)</f>
        <v>5863_1</v>
      </c>
      <c r="B6514" s="195">
        <v>5863</v>
      </c>
      <c r="E6514" s="195">
        <v>41222128</v>
      </c>
      <c r="F6514" s="189">
        <v>2</v>
      </c>
      <c r="G6514" s="197" t="s">
        <v>2700</v>
      </c>
    </row>
    <row r="6515" spans="1:12">
      <c r="A6515" s="186" t="str">
        <f>B6515&amp;"_"&amp;COUNTIF($B$2:B6515,B6515)</f>
        <v>5863_2</v>
      </c>
      <c r="B6515" s="195">
        <v>5863</v>
      </c>
      <c r="C6515" s="195">
        <v>59</v>
      </c>
      <c r="D6515" s="195">
        <v>3005974049</v>
      </c>
      <c r="G6515" s="197" t="s">
        <v>2782</v>
      </c>
      <c r="H6515" s="195">
        <v>2</v>
      </c>
      <c r="I6515" s="195">
        <v>8700</v>
      </c>
      <c r="J6515" s="191">
        <v>42249</v>
      </c>
      <c r="K6515" s="195" t="s">
        <v>27</v>
      </c>
    </row>
    <row r="6516" spans="1:12">
      <c r="A6516" s="186" t="str">
        <f>B6516&amp;"_"&amp;COUNTIF($B$2:B6516,B6516)</f>
        <v>5864_1</v>
      </c>
      <c r="B6516" s="195">
        <v>5864</v>
      </c>
      <c r="C6516" s="195">
        <v>1</v>
      </c>
      <c r="D6516" s="195" t="s">
        <v>2534</v>
      </c>
      <c r="F6516" s="189">
        <v>2</v>
      </c>
      <c r="G6516" s="197" t="s">
        <v>59</v>
      </c>
      <c r="H6516" s="195">
        <v>2</v>
      </c>
      <c r="J6516" s="191">
        <v>42251</v>
      </c>
      <c r="K6516" s="195" t="s">
        <v>27</v>
      </c>
    </row>
    <row r="6517" spans="1:12">
      <c r="A6517" s="186" t="str">
        <f>B6517&amp;"_"&amp;COUNTIF($B$2:B6517,B6517)</f>
        <v>5865_1</v>
      </c>
      <c r="B6517" s="195">
        <v>5865</v>
      </c>
      <c r="C6517" s="195">
        <v>59</v>
      </c>
      <c r="D6517" s="195">
        <v>3005993096</v>
      </c>
      <c r="E6517" s="195">
        <v>41255162</v>
      </c>
      <c r="F6517" s="189">
        <v>2</v>
      </c>
      <c r="G6517" s="197" t="s">
        <v>2298</v>
      </c>
      <c r="H6517" s="195">
        <v>2</v>
      </c>
      <c r="I6517" s="195">
        <v>7400</v>
      </c>
      <c r="J6517" s="191">
        <v>42251</v>
      </c>
      <c r="K6517" s="195" t="s">
        <v>27</v>
      </c>
    </row>
    <row r="6518" spans="1:12">
      <c r="A6518" s="186" t="str">
        <f>B6518&amp;"_"&amp;COUNTIF($B$2:B6518,B6518)</f>
        <v>5866_1</v>
      </c>
      <c r="B6518" s="195">
        <v>5866</v>
      </c>
      <c r="F6518" s="189">
        <v>8</v>
      </c>
      <c r="G6518" s="197" t="s">
        <v>359</v>
      </c>
      <c r="I6518" s="200"/>
    </row>
    <row r="6519" spans="1:12">
      <c r="A6519" s="186" t="str">
        <f>B6519&amp;"_"&amp;COUNTIF($B$2:B6519,B6519)</f>
        <v>5866_2</v>
      </c>
      <c r="B6519" s="195">
        <v>5866</v>
      </c>
      <c r="C6519" s="195">
        <v>7</v>
      </c>
      <c r="F6519" s="189">
        <v>0</v>
      </c>
      <c r="G6519" s="197" t="s">
        <v>358</v>
      </c>
      <c r="H6519" s="195">
        <v>1</v>
      </c>
      <c r="I6519" s="200"/>
      <c r="J6519" s="191">
        <v>42251</v>
      </c>
      <c r="K6519" s="195" t="s">
        <v>33</v>
      </c>
      <c r="L6519" s="195" t="s">
        <v>74</v>
      </c>
    </row>
    <row r="6520" spans="1:12">
      <c r="A6520" s="186" t="str">
        <f>B6520&amp;"_"&amp;COUNTIF($B$2:B6520,B6520)</f>
        <v>5867_1</v>
      </c>
      <c r="B6520" s="195">
        <v>5867</v>
      </c>
      <c r="C6520" s="195">
        <v>31</v>
      </c>
      <c r="D6520" s="195" t="s">
        <v>2766</v>
      </c>
      <c r="F6520" s="189">
        <v>3</v>
      </c>
      <c r="G6520" s="197" t="s">
        <v>2767</v>
      </c>
      <c r="H6520" s="195">
        <v>3</v>
      </c>
      <c r="J6520" s="191">
        <v>42255</v>
      </c>
      <c r="K6520" s="195" t="s">
        <v>27</v>
      </c>
    </row>
    <row r="6521" spans="1:12">
      <c r="A6521" s="186" t="str">
        <f>B6521&amp;"_"&amp;COUNTIF($B$2:B6521,B6521)</f>
        <v>5868_1</v>
      </c>
      <c r="B6521" s="195">
        <v>5868</v>
      </c>
      <c r="E6521" s="195">
        <v>2</v>
      </c>
      <c r="F6521" s="189">
        <v>3</v>
      </c>
      <c r="G6521" s="197" t="s">
        <v>2086</v>
      </c>
    </row>
    <row r="6522" spans="1:12">
      <c r="A6522" s="186" t="str">
        <f>B6522&amp;"_"&amp;COUNTIF($B$2:B6522,B6522)</f>
        <v>5868_2</v>
      </c>
      <c r="B6522" s="195">
        <v>5868</v>
      </c>
      <c r="C6522" s="195">
        <v>49</v>
      </c>
      <c r="D6522" s="195" t="s">
        <v>2088</v>
      </c>
      <c r="E6522" s="195">
        <v>5</v>
      </c>
      <c r="F6522" s="189">
        <v>3</v>
      </c>
      <c r="G6522" s="197" t="s">
        <v>2089</v>
      </c>
      <c r="H6522" s="195">
        <v>4</v>
      </c>
      <c r="J6522" s="191">
        <v>42256</v>
      </c>
      <c r="K6522" s="195" t="s">
        <v>27</v>
      </c>
    </row>
    <row r="6523" spans="1:12">
      <c r="A6523" s="186" t="str">
        <f>B6523&amp;"_"&amp;COUNTIF($B$2:B6523,B6523)</f>
        <v>5869_1</v>
      </c>
      <c r="B6523" s="195">
        <v>5869</v>
      </c>
      <c r="C6523" s="195">
        <v>1</v>
      </c>
      <c r="F6523" s="189">
        <v>1</v>
      </c>
      <c r="G6523" s="197" t="s">
        <v>2783</v>
      </c>
      <c r="H6523" s="195">
        <v>1</v>
      </c>
      <c r="J6523" s="191">
        <v>42256</v>
      </c>
      <c r="K6523" s="195" t="s">
        <v>27</v>
      </c>
    </row>
    <row r="6524" spans="1:12">
      <c r="A6524" s="186" t="str">
        <f>B6524&amp;"_"&amp;COUNTIF($B$2:B6524,B6524)</f>
        <v>5870_1</v>
      </c>
      <c r="B6524" s="195">
        <v>5870</v>
      </c>
      <c r="E6524" s="195">
        <v>8</v>
      </c>
      <c r="F6524" s="189">
        <v>40</v>
      </c>
      <c r="G6524" s="197" t="s">
        <v>2784</v>
      </c>
    </row>
    <row r="6525" spans="1:12">
      <c r="A6525" s="186" t="str">
        <f>B6525&amp;"_"&amp;COUNTIF($B$2:B6525,B6525)</f>
        <v>5870_2</v>
      </c>
      <c r="B6525" s="195">
        <v>5870</v>
      </c>
      <c r="E6525" s="195">
        <v>6</v>
      </c>
      <c r="F6525" s="189">
        <v>130</v>
      </c>
      <c r="G6525" s="197" t="s">
        <v>2081</v>
      </c>
    </row>
    <row r="6526" spans="1:12">
      <c r="A6526" s="186" t="str">
        <f>B6526&amp;"_"&amp;COUNTIF($B$2:B6526,B6526)</f>
        <v>5870_3</v>
      </c>
      <c r="B6526" s="195">
        <v>5870</v>
      </c>
      <c r="C6526" s="195">
        <v>49</v>
      </c>
      <c r="D6526" s="195" t="s">
        <v>2082</v>
      </c>
      <c r="E6526" s="195">
        <v>7</v>
      </c>
      <c r="F6526" s="189">
        <v>140</v>
      </c>
      <c r="G6526" s="197" t="s">
        <v>2083</v>
      </c>
      <c r="H6526" s="195">
        <v>5</v>
      </c>
      <c r="J6526" s="191">
        <v>42257</v>
      </c>
      <c r="K6526" s="195" t="s">
        <v>27</v>
      </c>
    </row>
    <row r="6527" spans="1:12">
      <c r="A6527" s="186" t="str">
        <f>B6527&amp;"_"&amp;COUNTIF($B$2:B6527,B6527)</f>
        <v>5871_1</v>
      </c>
      <c r="B6527" s="195">
        <v>5871</v>
      </c>
      <c r="C6527" s="195">
        <v>3</v>
      </c>
      <c r="D6527" s="195" t="s">
        <v>2785</v>
      </c>
      <c r="E6527" s="195" t="s">
        <v>2191</v>
      </c>
      <c r="F6527" s="189">
        <v>600</v>
      </c>
      <c r="G6527" s="197" t="s">
        <v>72</v>
      </c>
      <c r="H6527" s="195">
        <v>2</v>
      </c>
      <c r="I6527" s="195">
        <v>4800</v>
      </c>
      <c r="J6527" s="191">
        <v>42257</v>
      </c>
      <c r="K6527" s="195" t="s">
        <v>33</v>
      </c>
      <c r="L6527" s="195" t="s">
        <v>74</v>
      </c>
    </row>
    <row r="6528" spans="1:12">
      <c r="A6528" s="186" t="str">
        <f>B6528&amp;"_"&amp;COUNTIF($B$2:B6528,B6528)</f>
        <v>5872_1</v>
      </c>
      <c r="B6528" s="195">
        <v>5872</v>
      </c>
      <c r="C6528" s="195">
        <v>5</v>
      </c>
      <c r="D6528" s="195" t="s">
        <v>2762</v>
      </c>
      <c r="E6528" s="195">
        <v>500032755</v>
      </c>
      <c r="F6528" s="189">
        <v>8</v>
      </c>
      <c r="G6528" s="197" t="s">
        <v>1070</v>
      </c>
      <c r="H6528" s="195">
        <v>3</v>
      </c>
      <c r="I6528" s="195">
        <v>6000</v>
      </c>
      <c r="J6528" s="191" t="s">
        <v>2786</v>
      </c>
      <c r="K6528" s="213" t="s">
        <v>845</v>
      </c>
      <c r="L6528" s="195" t="s">
        <v>2449</v>
      </c>
    </row>
    <row r="6529" spans="1:12">
      <c r="A6529" s="186" t="str">
        <f>B6529&amp;"_"&amp;COUNTIF($B$2:B6529,B6529)</f>
        <v>5873_1</v>
      </c>
      <c r="B6529" s="195">
        <v>5873</v>
      </c>
      <c r="C6529" s="195">
        <v>5</v>
      </c>
      <c r="D6529" s="195" t="s">
        <v>2751</v>
      </c>
      <c r="E6529" s="195">
        <v>500032657</v>
      </c>
      <c r="F6529" s="189">
        <v>2</v>
      </c>
      <c r="G6529" s="197" t="s">
        <v>1016</v>
      </c>
      <c r="H6529" s="195">
        <v>1</v>
      </c>
      <c r="I6529" s="195">
        <v>3000</v>
      </c>
      <c r="J6529" s="191" t="s">
        <v>2786</v>
      </c>
      <c r="K6529" s="213" t="s">
        <v>845</v>
      </c>
      <c r="L6529" s="195" t="s">
        <v>2449</v>
      </c>
    </row>
    <row r="6530" spans="1:12">
      <c r="A6530" s="186" t="str">
        <f>B6530&amp;"_"&amp;COUNTIF($B$2:B6530,B6530)</f>
        <v>5874_1</v>
      </c>
      <c r="B6530" s="195">
        <v>5874</v>
      </c>
      <c r="E6530" s="195">
        <v>41222128</v>
      </c>
      <c r="F6530" s="189">
        <v>3</v>
      </c>
      <c r="G6530" s="197" t="s">
        <v>2700</v>
      </c>
    </row>
    <row r="6531" spans="1:12">
      <c r="A6531" s="186" t="str">
        <f>B6531&amp;"_"&amp;COUNTIF($B$2:B6531,B6531)</f>
        <v>5874_2</v>
      </c>
      <c r="B6531" s="195">
        <v>5874</v>
      </c>
      <c r="C6531" s="195">
        <v>59</v>
      </c>
      <c r="D6531" s="195">
        <v>3006027594</v>
      </c>
      <c r="G6531" s="197" t="s">
        <v>2787</v>
      </c>
      <c r="H6531" s="195">
        <v>3</v>
      </c>
      <c r="I6531" s="195">
        <v>13000</v>
      </c>
      <c r="J6531" s="191">
        <v>42263</v>
      </c>
      <c r="K6531" s="195" t="s">
        <v>27</v>
      </c>
    </row>
    <row r="6532" spans="1:12">
      <c r="A6532" s="186" t="str">
        <f>B6532&amp;"_"&amp;COUNTIF($B$2:B6532,B6532)</f>
        <v>5875_1</v>
      </c>
      <c r="B6532" s="195">
        <v>5875</v>
      </c>
      <c r="E6532" s="187" t="s">
        <v>1312</v>
      </c>
      <c r="F6532" s="189">
        <v>2</v>
      </c>
      <c r="G6532" s="190" t="s">
        <v>941</v>
      </c>
    </row>
    <row r="6533" spans="1:12">
      <c r="A6533" s="186" t="str">
        <f>B6533&amp;"_"&amp;COUNTIF($B$2:B6533,B6533)</f>
        <v>5875_2</v>
      </c>
      <c r="B6533" s="195">
        <v>5875</v>
      </c>
      <c r="C6533" s="195">
        <v>49</v>
      </c>
      <c r="D6533" s="195" t="s">
        <v>2025</v>
      </c>
      <c r="E6533" s="187" t="s">
        <v>1314</v>
      </c>
      <c r="F6533" s="189">
        <v>2</v>
      </c>
      <c r="G6533" s="190" t="s">
        <v>942</v>
      </c>
      <c r="H6533" s="195">
        <v>1</v>
      </c>
      <c r="J6533" s="191">
        <v>42263</v>
      </c>
      <c r="K6533" s="195" t="s">
        <v>27</v>
      </c>
    </row>
    <row r="6534" spans="1:12">
      <c r="A6534" s="186" t="str">
        <f>B6534&amp;"_"&amp;COUNTIF($B$2:B6534,B6534)</f>
        <v>5876_1</v>
      </c>
      <c r="B6534" s="195">
        <v>5876</v>
      </c>
      <c r="F6534" s="189">
        <v>8</v>
      </c>
      <c r="G6534" s="197" t="s">
        <v>359</v>
      </c>
      <c r="I6534" s="200"/>
    </row>
    <row r="6535" spans="1:12">
      <c r="A6535" s="186" t="str">
        <f>B6535&amp;"_"&amp;COUNTIF($B$2:B6535,B6535)</f>
        <v>5876_2</v>
      </c>
      <c r="B6535" s="195">
        <v>5876</v>
      </c>
      <c r="C6535" s="195">
        <v>7</v>
      </c>
      <c r="F6535" s="189">
        <v>0</v>
      </c>
      <c r="G6535" s="197" t="s">
        <v>358</v>
      </c>
      <c r="H6535" s="195">
        <v>1</v>
      </c>
      <c r="I6535" s="200"/>
      <c r="J6535" s="191">
        <v>42263</v>
      </c>
      <c r="K6535" s="195" t="s">
        <v>33</v>
      </c>
      <c r="L6535" s="195" t="s">
        <v>74</v>
      </c>
    </row>
    <row r="6536" spans="1:12">
      <c r="A6536" s="186" t="str">
        <f>B6536&amp;"_"&amp;COUNTIF($B$2:B6536,B6536)</f>
        <v>5877_1</v>
      </c>
      <c r="B6536" s="195">
        <v>5877</v>
      </c>
      <c r="E6536" s="195">
        <v>41222128</v>
      </c>
      <c r="F6536" s="189">
        <v>2</v>
      </c>
      <c r="G6536" s="197" t="s">
        <v>2700</v>
      </c>
    </row>
    <row r="6537" spans="1:12">
      <c r="A6537" s="186" t="str">
        <f>B6537&amp;"_"&amp;COUNTIF($B$2:B6537,B6537)</f>
        <v>5877_2</v>
      </c>
      <c r="B6537" s="195">
        <v>5877</v>
      </c>
      <c r="C6537" s="195">
        <v>59</v>
      </c>
      <c r="D6537" s="195">
        <v>3006027594</v>
      </c>
      <c r="G6537" s="197" t="s">
        <v>2788</v>
      </c>
      <c r="H6537" s="195">
        <v>2</v>
      </c>
      <c r="I6537" s="195">
        <v>8700</v>
      </c>
      <c r="J6537" s="191">
        <v>42264</v>
      </c>
      <c r="K6537" s="195" t="s">
        <v>27</v>
      </c>
    </row>
    <row r="6538" spans="1:12">
      <c r="A6538" s="186" t="str">
        <f>B6538&amp;"_"&amp;COUNTIF($B$2:B6538,B6538)</f>
        <v>5878_1</v>
      </c>
      <c r="B6538" s="195">
        <v>5878</v>
      </c>
      <c r="C6538" s="195">
        <v>1</v>
      </c>
      <c r="D6538" s="195" t="s">
        <v>2534</v>
      </c>
      <c r="F6538" s="189">
        <v>2</v>
      </c>
      <c r="G6538" s="197" t="s">
        <v>59</v>
      </c>
      <c r="H6538" s="195">
        <v>2</v>
      </c>
      <c r="J6538" s="191">
        <v>42264</v>
      </c>
      <c r="K6538" s="195" t="s">
        <v>27</v>
      </c>
    </row>
    <row r="6539" spans="1:12">
      <c r="A6539" s="186" t="str">
        <f>B6539&amp;"_"&amp;COUNTIF($B$2:B6539,B6539)</f>
        <v>5879_1</v>
      </c>
      <c r="B6539" s="195">
        <v>5879</v>
      </c>
      <c r="C6539" s="195">
        <v>1</v>
      </c>
      <c r="D6539" s="195" t="s">
        <v>2393</v>
      </c>
      <c r="F6539" s="189">
        <v>32</v>
      </c>
      <c r="G6539" s="197" t="s">
        <v>660</v>
      </c>
      <c r="H6539" s="195">
        <v>3</v>
      </c>
      <c r="J6539" s="191">
        <v>42264</v>
      </c>
      <c r="K6539" s="195" t="s">
        <v>27</v>
      </c>
    </row>
    <row r="6540" spans="1:12">
      <c r="A6540" s="186" t="str">
        <f>B6540&amp;"_"&amp;COUNTIF($B$2:B6540,B6540)</f>
        <v>5880_1</v>
      </c>
      <c r="B6540" s="195">
        <v>5880</v>
      </c>
      <c r="F6540" s="189">
        <v>4</v>
      </c>
      <c r="G6540" s="197" t="s">
        <v>359</v>
      </c>
      <c r="I6540" s="200"/>
    </row>
    <row r="6541" spans="1:12">
      <c r="A6541" s="186" t="str">
        <f>B6541&amp;"_"&amp;COUNTIF($B$2:B6541,B6541)</f>
        <v>5880_2</v>
      </c>
      <c r="B6541" s="195">
        <v>5880</v>
      </c>
      <c r="C6541" s="195">
        <v>7</v>
      </c>
      <c r="F6541" s="189">
        <v>5</v>
      </c>
      <c r="G6541" s="197" t="s">
        <v>358</v>
      </c>
      <c r="H6541" s="195">
        <v>1</v>
      </c>
      <c r="I6541" s="200"/>
      <c r="J6541" s="191">
        <v>42264</v>
      </c>
      <c r="K6541" s="195" t="s">
        <v>33</v>
      </c>
      <c r="L6541" s="195" t="s">
        <v>74</v>
      </c>
    </row>
    <row r="6542" spans="1:12">
      <c r="A6542" s="186" t="str">
        <f>B6542&amp;"_"&amp;COUNTIF($B$2:B6542,B6542)</f>
        <v>5881_1</v>
      </c>
      <c r="B6542" s="195">
        <v>5881</v>
      </c>
      <c r="C6542" s="195">
        <v>31</v>
      </c>
      <c r="D6542" s="195" t="s">
        <v>2789</v>
      </c>
      <c r="F6542" s="189">
        <v>1</v>
      </c>
      <c r="G6542" s="197" t="s">
        <v>2767</v>
      </c>
      <c r="H6542" s="195">
        <v>1</v>
      </c>
      <c r="J6542" s="191">
        <v>42264</v>
      </c>
      <c r="K6542" s="195" t="s">
        <v>27</v>
      </c>
    </row>
    <row r="6543" spans="1:12">
      <c r="A6543" s="186" t="str">
        <f>B6543&amp;"_"&amp;COUNTIF($B$2:B6543,B6543)</f>
        <v>5882_1</v>
      </c>
      <c r="B6543" s="195">
        <v>5882</v>
      </c>
      <c r="E6543" s="187" t="s">
        <v>1312</v>
      </c>
      <c r="F6543" s="189">
        <v>16</v>
      </c>
      <c r="G6543" s="190" t="s">
        <v>941</v>
      </c>
    </row>
    <row r="6544" spans="1:12">
      <c r="A6544" s="186" t="str">
        <f>B6544&amp;"_"&amp;COUNTIF($B$2:B6544,B6544)</f>
        <v>5882_2</v>
      </c>
      <c r="B6544" s="195">
        <v>5882</v>
      </c>
      <c r="C6544" s="195">
        <v>49</v>
      </c>
      <c r="D6544" s="195" t="s">
        <v>2025</v>
      </c>
      <c r="E6544" s="187" t="s">
        <v>1314</v>
      </c>
      <c r="F6544" s="189">
        <v>16</v>
      </c>
      <c r="G6544" s="190" t="s">
        <v>942</v>
      </c>
      <c r="H6544" s="195">
        <v>8</v>
      </c>
      <c r="J6544" s="191">
        <v>42264</v>
      </c>
      <c r="K6544" s="195" t="s">
        <v>27</v>
      </c>
    </row>
    <row r="6545" spans="1:12">
      <c r="A6545" s="186" t="str">
        <f>B6545&amp;"_"&amp;COUNTIF($B$2:B6545,B6545)</f>
        <v>5883_1</v>
      </c>
      <c r="B6545" s="195">
        <v>5883</v>
      </c>
      <c r="C6545" s="195">
        <v>31</v>
      </c>
      <c r="D6545" s="195" t="s">
        <v>2790</v>
      </c>
      <c r="F6545" s="189">
        <v>4</v>
      </c>
      <c r="G6545" s="197" t="s">
        <v>2791</v>
      </c>
      <c r="H6545" s="195">
        <v>4</v>
      </c>
      <c r="I6545" s="195">
        <v>12000</v>
      </c>
      <c r="J6545" s="191">
        <v>42265</v>
      </c>
      <c r="K6545" s="195" t="s">
        <v>27</v>
      </c>
    </row>
    <row r="6546" spans="1:12">
      <c r="A6546" s="186" t="str">
        <f>B6546&amp;"_"&amp;COUNTIF($B$2:B6546,B6546)</f>
        <v>5884_1</v>
      </c>
      <c r="B6546" s="195">
        <v>5884</v>
      </c>
      <c r="E6546" s="195">
        <v>112145</v>
      </c>
      <c r="F6546" s="189">
        <v>10</v>
      </c>
      <c r="G6546" s="197" t="s">
        <v>2696</v>
      </c>
    </row>
    <row r="6547" spans="1:12">
      <c r="A6547" s="186" t="str">
        <f>B6547&amp;"_"&amp;COUNTIF($B$2:B6547,B6547)</f>
        <v>5884_2</v>
      </c>
      <c r="B6547" s="195">
        <v>5884</v>
      </c>
      <c r="C6547" s="195">
        <v>4</v>
      </c>
      <c r="D6547" s="195">
        <v>4500266083</v>
      </c>
      <c r="E6547" s="195">
        <v>112146</v>
      </c>
      <c r="F6547" s="189">
        <v>10</v>
      </c>
      <c r="G6547" s="197" t="s">
        <v>2697</v>
      </c>
      <c r="H6547" s="195">
        <v>5</v>
      </c>
      <c r="I6547" s="195">
        <v>17500</v>
      </c>
      <c r="J6547" s="191">
        <v>42268</v>
      </c>
      <c r="K6547" s="195" t="s">
        <v>2501</v>
      </c>
      <c r="L6547" s="195" t="s">
        <v>74</v>
      </c>
    </row>
    <row r="6548" spans="1:12">
      <c r="A6548" s="186" t="str">
        <f>B6548&amp;"_"&amp;COUNTIF($B$2:B6548,B6548)</f>
        <v>5885_1</v>
      </c>
      <c r="B6548" s="195">
        <v>5885</v>
      </c>
      <c r="C6548" s="195">
        <v>31</v>
      </c>
      <c r="D6548" s="195" t="s">
        <v>2792</v>
      </c>
      <c r="F6548" s="189">
        <v>1</v>
      </c>
      <c r="G6548" s="197" t="s">
        <v>2793</v>
      </c>
      <c r="H6548" s="195">
        <v>1</v>
      </c>
      <c r="I6548" s="195">
        <v>4000</v>
      </c>
      <c r="J6548" s="191">
        <v>42269</v>
      </c>
      <c r="K6548" s="195" t="s">
        <v>27</v>
      </c>
    </row>
    <row r="6549" spans="1:12">
      <c r="A6549" s="186" t="str">
        <f>B6549&amp;"_"&amp;COUNTIF($B$2:B6549,B6549)</f>
        <v>5886_1</v>
      </c>
      <c r="B6549" s="195">
        <v>5886</v>
      </c>
      <c r="F6549" s="189">
        <v>2</v>
      </c>
      <c r="G6549" s="197" t="s">
        <v>359</v>
      </c>
      <c r="I6549" s="200"/>
    </row>
    <row r="6550" spans="1:12">
      <c r="A6550" s="186" t="str">
        <f>B6550&amp;"_"&amp;COUNTIF($B$2:B6550,B6550)</f>
        <v>5886_2</v>
      </c>
      <c r="B6550" s="195">
        <v>5886</v>
      </c>
      <c r="C6550" s="195">
        <v>7</v>
      </c>
      <c r="F6550" s="189">
        <v>4</v>
      </c>
      <c r="G6550" s="197" t="s">
        <v>358</v>
      </c>
      <c r="H6550" s="195">
        <v>1</v>
      </c>
      <c r="I6550" s="200"/>
      <c r="J6550" s="191">
        <v>42269</v>
      </c>
      <c r="K6550" s="195" t="s">
        <v>33</v>
      </c>
      <c r="L6550" s="195" t="s">
        <v>74</v>
      </c>
    </row>
    <row r="6551" spans="1:12">
      <c r="A6551" s="186" t="str">
        <f>B6551&amp;"_"&amp;COUNTIF($B$2:B6551,B6551)</f>
        <v>5887_1</v>
      </c>
      <c r="B6551" s="195">
        <v>5887</v>
      </c>
      <c r="C6551" s="195">
        <v>1</v>
      </c>
      <c r="D6551" s="195" t="s">
        <v>2794</v>
      </c>
      <c r="E6551" s="195" t="s">
        <v>62</v>
      </c>
      <c r="F6551" s="189">
        <v>492</v>
      </c>
      <c r="G6551" s="197" t="s">
        <v>2011</v>
      </c>
      <c r="H6551" s="195">
        <v>3</v>
      </c>
      <c r="J6551" s="191">
        <v>42270</v>
      </c>
      <c r="K6551" s="195" t="s">
        <v>27</v>
      </c>
    </row>
    <row r="6552" spans="1:12">
      <c r="A6552" s="186" t="str">
        <f>B6552&amp;"_"&amp;COUNTIF($B$2:B6552,B6552)</f>
        <v>5888_1</v>
      </c>
      <c r="B6552" s="195">
        <v>5888</v>
      </c>
      <c r="E6552" s="187" t="s">
        <v>1312</v>
      </c>
      <c r="F6552" s="189">
        <v>4</v>
      </c>
      <c r="G6552" s="190" t="s">
        <v>941</v>
      </c>
    </row>
    <row r="6553" spans="1:12">
      <c r="A6553" s="186" t="str">
        <f>B6553&amp;"_"&amp;COUNTIF($B$2:B6553,B6553)</f>
        <v>5888_2</v>
      </c>
      <c r="B6553" s="195">
        <v>5888</v>
      </c>
      <c r="C6553" s="195">
        <v>49</v>
      </c>
      <c r="D6553" s="195" t="s">
        <v>2025</v>
      </c>
      <c r="E6553" s="187" t="s">
        <v>1314</v>
      </c>
      <c r="F6553" s="189">
        <v>4</v>
      </c>
      <c r="G6553" s="190" t="s">
        <v>942</v>
      </c>
      <c r="H6553" s="195">
        <v>2</v>
      </c>
      <c r="J6553" s="191">
        <v>42270</v>
      </c>
      <c r="K6553" s="195" t="s">
        <v>27</v>
      </c>
    </row>
    <row r="6554" spans="1:12">
      <c r="A6554" s="186" t="str">
        <f>B6554&amp;"_"&amp;COUNTIF($B$2:B6554,B6554)</f>
        <v>5889_1</v>
      </c>
      <c r="B6554" s="195">
        <v>5889</v>
      </c>
      <c r="C6554" s="195">
        <v>1</v>
      </c>
      <c r="D6554" s="195">
        <v>540072245</v>
      </c>
      <c r="F6554" s="189">
        <v>90</v>
      </c>
      <c r="G6554" s="197" t="s">
        <v>2795</v>
      </c>
      <c r="H6554" s="195">
        <v>2</v>
      </c>
      <c r="J6554" s="191">
        <v>42270</v>
      </c>
      <c r="K6554" s="195" t="s">
        <v>27</v>
      </c>
    </row>
    <row r="6555" spans="1:12">
      <c r="A6555" s="186" t="str">
        <f>B6555&amp;"_"&amp;COUNTIF($B$2:B6555,B6555)</f>
        <v>5890_1</v>
      </c>
      <c r="B6555" s="195">
        <v>5890</v>
      </c>
      <c r="C6555" s="195">
        <v>1</v>
      </c>
      <c r="D6555" s="195" t="s">
        <v>2796</v>
      </c>
      <c r="F6555" s="189">
        <v>1</v>
      </c>
      <c r="G6555" s="197" t="s">
        <v>2783</v>
      </c>
      <c r="H6555" s="195">
        <v>1</v>
      </c>
      <c r="J6555" s="191">
        <v>42270</v>
      </c>
      <c r="K6555" s="195" t="s">
        <v>27</v>
      </c>
    </row>
    <row r="6556" spans="1:12">
      <c r="A6556" s="186" t="str">
        <f>B6556&amp;"_"&amp;COUNTIF($B$2:B6556,B6556)</f>
        <v>5891_1</v>
      </c>
      <c r="B6556" s="195">
        <v>5891</v>
      </c>
      <c r="C6556" s="195">
        <v>13</v>
      </c>
      <c r="D6556" s="195" t="s">
        <v>1131</v>
      </c>
      <c r="F6556" s="189">
        <v>1</v>
      </c>
      <c r="G6556" s="197" t="s">
        <v>880</v>
      </c>
      <c r="H6556" s="195">
        <v>1</v>
      </c>
      <c r="J6556" s="191">
        <v>42270</v>
      </c>
      <c r="K6556" s="195" t="s">
        <v>33</v>
      </c>
      <c r="L6556" s="195" t="s">
        <v>74</v>
      </c>
    </row>
    <row r="6557" spans="1:12">
      <c r="A6557" s="186" t="str">
        <f>B6557&amp;"_"&amp;COUNTIF($B$2:B6557,B6557)</f>
        <v>5892_1</v>
      </c>
      <c r="B6557" s="195">
        <v>5892</v>
      </c>
      <c r="F6557" s="189">
        <v>4</v>
      </c>
      <c r="G6557" s="197" t="s">
        <v>2797</v>
      </c>
    </row>
    <row r="6558" spans="1:12">
      <c r="A6558" s="186" t="str">
        <f>B6558&amp;"_"&amp;COUNTIF($B$2:B6558,B6558)</f>
        <v>5892_2</v>
      </c>
      <c r="B6558" s="195">
        <v>5892</v>
      </c>
      <c r="C6558" s="195">
        <v>15</v>
      </c>
      <c r="D6558" s="195">
        <v>1067</v>
      </c>
      <c r="F6558" s="189">
        <v>4</v>
      </c>
      <c r="G6558" s="197" t="s">
        <v>2798</v>
      </c>
      <c r="H6558" s="195">
        <v>2</v>
      </c>
      <c r="J6558" s="191">
        <v>42271</v>
      </c>
      <c r="K6558" s="195" t="s">
        <v>33</v>
      </c>
      <c r="L6558" s="195" t="s">
        <v>74</v>
      </c>
    </row>
    <row r="6559" spans="1:12">
      <c r="A6559" s="186" t="str">
        <f>B6559&amp;"_"&amp;COUNTIF($B$2:B6559,B6559)</f>
        <v>5893_1</v>
      </c>
      <c r="B6559" s="195">
        <v>5893</v>
      </c>
      <c r="C6559" s="195">
        <v>59</v>
      </c>
      <c r="D6559" s="195">
        <v>3006046417</v>
      </c>
      <c r="E6559" s="195">
        <v>41227890</v>
      </c>
      <c r="F6559" s="189">
        <v>24</v>
      </c>
      <c r="G6559" s="197" t="s">
        <v>1873</v>
      </c>
      <c r="H6559" s="195">
        <v>4</v>
      </c>
      <c r="I6559" s="195">
        <v>7350</v>
      </c>
      <c r="J6559" s="191">
        <v>42275</v>
      </c>
      <c r="K6559" s="195" t="s">
        <v>27</v>
      </c>
    </row>
    <row r="6560" spans="1:12">
      <c r="A6560" s="186" t="str">
        <f>B6560&amp;"_"&amp;COUNTIF($B$2:B6560,B6560)</f>
        <v>5894_1</v>
      </c>
      <c r="B6560" s="195">
        <v>5894</v>
      </c>
      <c r="F6560" s="189">
        <v>1</v>
      </c>
      <c r="G6560" s="197" t="s">
        <v>2799</v>
      </c>
    </row>
    <row r="6561" spans="1:12">
      <c r="A6561" s="186" t="str">
        <f>B6561&amp;"_"&amp;COUNTIF($B$2:B6561,B6561)</f>
        <v>5894_2</v>
      </c>
      <c r="B6561" s="195">
        <v>5894</v>
      </c>
      <c r="C6561" s="195">
        <v>26</v>
      </c>
      <c r="D6561" s="195" t="s">
        <v>2800</v>
      </c>
      <c r="F6561" s="189">
        <v>1</v>
      </c>
      <c r="G6561" s="197" t="s">
        <v>2801</v>
      </c>
      <c r="J6561" s="191">
        <v>42275</v>
      </c>
      <c r="K6561" s="195" t="s">
        <v>27</v>
      </c>
    </row>
    <row r="6562" spans="1:12">
      <c r="A6562" s="186" t="str">
        <f>B6562&amp;"_"&amp;COUNTIF($B$2:B6562,B6562)</f>
        <v>5895_1</v>
      </c>
      <c r="B6562" s="195">
        <v>5895</v>
      </c>
      <c r="C6562" s="195">
        <v>5</v>
      </c>
      <c r="D6562" s="195" t="s">
        <v>2750</v>
      </c>
      <c r="E6562" s="195">
        <v>500032755</v>
      </c>
      <c r="F6562" s="189">
        <v>8</v>
      </c>
      <c r="G6562" s="197" t="s">
        <v>1070</v>
      </c>
      <c r="H6562" s="195">
        <v>3</v>
      </c>
      <c r="I6562" s="195">
        <v>6000</v>
      </c>
      <c r="J6562" s="191" t="s">
        <v>2802</v>
      </c>
      <c r="K6562" s="213" t="s">
        <v>845</v>
      </c>
      <c r="L6562" s="195" t="s">
        <v>2449</v>
      </c>
    </row>
    <row r="6563" spans="1:12">
      <c r="A6563" s="186" t="str">
        <f>B6563&amp;"_"&amp;COUNTIF($B$2:B6563,B6563)</f>
        <v>5896_1</v>
      </c>
      <c r="B6563" s="195">
        <v>5896</v>
      </c>
      <c r="C6563" s="195">
        <v>5</v>
      </c>
      <c r="D6563" s="195" t="s">
        <v>2751</v>
      </c>
      <c r="E6563" s="195">
        <v>500032657</v>
      </c>
      <c r="F6563" s="189">
        <v>2</v>
      </c>
      <c r="G6563" s="197" t="s">
        <v>1016</v>
      </c>
      <c r="H6563" s="195">
        <v>1</v>
      </c>
      <c r="I6563" s="195">
        <v>3000</v>
      </c>
      <c r="J6563" s="191" t="s">
        <v>2802</v>
      </c>
      <c r="K6563" s="213" t="s">
        <v>845</v>
      </c>
      <c r="L6563" s="195" t="s">
        <v>2449</v>
      </c>
    </row>
    <row r="6564" spans="1:12">
      <c r="A6564" s="186" t="str">
        <f>B6564&amp;"_"&amp;COUNTIF($B$2:B6564,B6564)</f>
        <v>5897_1</v>
      </c>
      <c r="B6564" s="195">
        <v>5897</v>
      </c>
      <c r="C6564" s="195">
        <v>5</v>
      </c>
      <c r="D6564" s="195" t="s">
        <v>2803</v>
      </c>
      <c r="E6564" s="195">
        <v>500032657</v>
      </c>
      <c r="F6564" s="189">
        <v>3</v>
      </c>
      <c r="G6564" s="197" t="s">
        <v>1016</v>
      </c>
      <c r="H6564" s="195">
        <v>1</v>
      </c>
      <c r="I6564" s="195">
        <v>4500</v>
      </c>
      <c r="J6564" s="191" t="s">
        <v>2802</v>
      </c>
      <c r="K6564" s="213" t="s">
        <v>845</v>
      </c>
      <c r="L6564" s="195" t="s">
        <v>2449</v>
      </c>
    </row>
    <row r="6565" spans="1:12">
      <c r="A6565" s="186" t="str">
        <f>B6565&amp;"_"&amp;COUNTIF($B$2:B6565,B6565)</f>
        <v>5898_1</v>
      </c>
      <c r="B6565" s="195">
        <v>5898</v>
      </c>
      <c r="F6565" s="189">
        <v>7</v>
      </c>
      <c r="G6565" s="197" t="s">
        <v>359</v>
      </c>
      <c r="I6565" s="200"/>
    </row>
    <row r="6566" spans="1:12">
      <c r="A6566" s="186" t="str">
        <f>B6566&amp;"_"&amp;COUNTIF($B$2:B6566,B6566)</f>
        <v>5898_2</v>
      </c>
      <c r="B6566" s="195">
        <v>5898</v>
      </c>
      <c r="C6566" s="195">
        <v>7</v>
      </c>
      <c r="F6566" s="189">
        <v>2</v>
      </c>
      <c r="G6566" s="197" t="s">
        <v>358</v>
      </c>
      <c r="H6566" s="195">
        <v>1</v>
      </c>
      <c r="I6566" s="200"/>
      <c r="J6566" s="191">
        <v>42276</v>
      </c>
      <c r="K6566" s="195" t="s">
        <v>33</v>
      </c>
      <c r="L6566" s="195" t="s">
        <v>74</v>
      </c>
    </row>
    <row r="6567" spans="1:12">
      <c r="A6567" s="186" t="str">
        <f>B6567&amp;"_"&amp;COUNTIF($B$2:B6567,B6567)</f>
        <v>5899_1</v>
      </c>
      <c r="B6567" s="195">
        <v>5899</v>
      </c>
      <c r="E6567" s="195" t="s">
        <v>64</v>
      </c>
      <c r="F6567" s="189">
        <v>192</v>
      </c>
      <c r="G6567" s="197" t="s">
        <v>2804</v>
      </c>
    </row>
    <row r="6568" spans="1:12">
      <c r="A6568" s="186" t="str">
        <f>B6568&amp;"_"&amp;COUNTIF($B$2:B6568,B6568)</f>
        <v>5899_2</v>
      </c>
      <c r="B6568" s="195">
        <v>5899</v>
      </c>
      <c r="E6568" s="195" t="s">
        <v>62</v>
      </c>
      <c r="F6568" s="189">
        <v>492</v>
      </c>
      <c r="G6568" s="197" t="s">
        <v>893</v>
      </c>
    </row>
    <row r="6569" spans="1:12">
      <c r="A6569" s="186" t="str">
        <f>B6569&amp;"_"&amp;COUNTIF($B$2:B6569,B6569)</f>
        <v>5899_3</v>
      </c>
      <c r="B6569" s="195">
        <v>5899</v>
      </c>
      <c r="C6569" s="195">
        <v>1</v>
      </c>
      <c r="D6569" s="195" t="s">
        <v>2805</v>
      </c>
      <c r="E6569" s="195" t="s">
        <v>67</v>
      </c>
      <c r="F6569" s="189">
        <v>48</v>
      </c>
      <c r="G6569" s="197" t="s">
        <v>1890</v>
      </c>
      <c r="H6569" s="195">
        <v>5</v>
      </c>
      <c r="J6569" s="191">
        <v>42277</v>
      </c>
      <c r="K6569" s="195" t="s">
        <v>27</v>
      </c>
    </row>
    <row r="6570" spans="1:12">
      <c r="A6570" s="186" t="str">
        <f>B6570&amp;"_"&amp;COUNTIF($B$2:B6570,B6570)</f>
        <v>5900_1</v>
      </c>
      <c r="B6570" s="195">
        <v>5900</v>
      </c>
      <c r="C6570" s="195">
        <v>1</v>
      </c>
      <c r="D6570" s="195" t="s">
        <v>2534</v>
      </c>
      <c r="F6570" s="189">
        <v>2</v>
      </c>
      <c r="G6570" s="197" t="s">
        <v>59</v>
      </c>
      <c r="H6570" s="195">
        <v>2</v>
      </c>
      <c r="J6570" s="191">
        <v>42277</v>
      </c>
      <c r="K6570" s="195" t="s">
        <v>27</v>
      </c>
    </row>
    <row r="6571" spans="1:12">
      <c r="A6571" s="186" t="str">
        <f>B6571&amp;"_"&amp;COUNTIF($B$2:B6571,B6571)</f>
        <v>5901_1</v>
      </c>
      <c r="B6571" s="195">
        <v>5901</v>
      </c>
      <c r="E6571" s="187" t="s">
        <v>1312</v>
      </c>
      <c r="F6571" s="189">
        <v>8</v>
      </c>
      <c r="G6571" s="190" t="s">
        <v>941</v>
      </c>
    </row>
    <row r="6572" spans="1:12">
      <c r="A6572" s="186" t="str">
        <f>B6572&amp;"_"&amp;COUNTIF($B$2:B6572,B6572)</f>
        <v>5901_2</v>
      </c>
      <c r="B6572" s="195">
        <v>5901</v>
      </c>
      <c r="C6572" s="195">
        <v>49</v>
      </c>
      <c r="D6572" s="195" t="s">
        <v>2025</v>
      </c>
      <c r="E6572" s="187" t="s">
        <v>1314</v>
      </c>
      <c r="F6572" s="189">
        <v>8</v>
      </c>
      <c r="G6572" s="190" t="s">
        <v>942</v>
      </c>
      <c r="H6572" s="195">
        <v>4</v>
      </c>
      <c r="J6572" s="191">
        <v>42277</v>
      </c>
      <c r="K6572" s="195" t="s">
        <v>27</v>
      </c>
    </row>
    <row r="6573" spans="1:12">
      <c r="A6573" s="186" t="str">
        <f>B6573&amp;"_"&amp;COUNTIF($B$2:B6573,B6573)</f>
        <v>5902_1</v>
      </c>
      <c r="B6573" s="195">
        <v>5902</v>
      </c>
      <c r="F6573" s="189">
        <v>36</v>
      </c>
      <c r="G6573" s="197" t="s">
        <v>2538</v>
      </c>
    </row>
    <row r="6574" spans="1:12">
      <c r="A6574" s="186" t="str">
        <f>B6574&amp;"_"&amp;COUNTIF($B$2:B6574,B6574)</f>
        <v>5902_2</v>
      </c>
      <c r="B6574" s="195">
        <v>5902</v>
      </c>
      <c r="C6574" s="195">
        <v>26</v>
      </c>
      <c r="D6574" s="195" t="s">
        <v>863</v>
      </c>
      <c r="F6574" s="189">
        <v>44</v>
      </c>
      <c r="G6574" s="197" t="s">
        <v>2539</v>
      </c>
      <c r="J6574" s="191">
        <v>42277</v>
      </c>
      <c r="K6574" s="195" t="s">
        <v>27</v>
      </c>
    </row>
    <row r="6575" spans="1:12">
      <c r="A6575" s="186" t="str">
        <f>B6575&amp;"_"&amp;COUNTIF($B$2:B6575,B6575)</f>
        <v>5903_1</v>
      </c>
      <c r="B6575" s="195">
        <v>5903</v>
      </c>
      <c r="F6575" s="189">
        <v>2</v>
      </c>
      <c r="G6575" s="186" t="s">
        <v>2806</v>
      </c>
    </row>
    <row r="6576" spans="1:12">
      <c r="A6576" s="186" t="str">
        <f>B6576&amp;"_"&amp;COUNTIF($B$2:B6576,B6576)</f>
        <v>5903_2</v>
      </c>
      <c r="B6576" s="195">
        <v>5903</v>
      </c>
      <c r="F6576" s="189">
        <v>16</v>
      </c>
      <c r="G6576" s="186" t="s">
        <v>2807</v>
      </c>
    </row>
    <row r="6577" spans="1:12">
      <c r="A6577" s="186" t="str">
        <f>B6577&amp;"_"&amp;COUNTIF($B$2:B6577,B6577)</f>
        <v>5903_3</v>
      </c>
      <c r="B6577" s="195">
        <v>5903</v>
      </c>
      <c r="F6577" s="189">
        <v>10</v>
      </c>
      <c r="G6577" s="186" t="s">
        <v>2808</v>
      </c>
    </row>
    <row r="6578" spans="1:12">
      <c r="A6578" s="186" t="str">
        <f>B6578&amp;"_"&amp;COUNTIF($B$2:B6578,B6578)</f>
        <v>5903_4</v>
      </c>
      <c r="B6578" s="195">
        <v>5903</v>
      </c>
      <c r="D6578" s="195" t="s">
        <v>2809</v>
      </c>
      <c r="F6578" s="189">
        <v>10</v>
      </c>
      <c r="G6578" s="186" t="s">
        <v>593</v>
      </c>
      <c r="H6578" s="195">
        <v>3</v>
      </c>
      <c r="J6578" s="191">
        <v>42278</v>
      </c>
      <c r="K6578" s="195" t="s">
        <v>27</v>
      </c>
    </row>
    <row r="6579" spans="1:12">
      <c r="A6579" s="186" t="str">
        <f>B6579&amp;"_"&amp;COUNTIF($B$2:B6579,B6579)</f>
        <v>5904_1</v>
      </c>
      <c r="B6579" s="195">
        <v>5904</v>
      </c>
      <c r="E6579" s="187" t="s">
        <v>1312</v>
      </c>
      <c r="F6579" s="189">
        <v>8</v>
      </c>
      <c r="G6579" s="190" t="s">
        <v>941</v>
      </c>
    </row>
    <row r="6580" spans="1:12">
      <c r="A6580" s="186" t="str">
        <f>B6580&amp;"_"&amp;COUNTIF($B$2:B6580,B6580)</f>
        <v>5904_2</v>
      </c>
      <c r="B6580" s="195">
        <v>5904</v>
      </c>
      <c r="C6580" s="195">
        <v>49</v>
      </c>
      <c r="D6580" s="195" t="s">
        <v>2025</v>
      </c>
      <c r="E6580" s="187" t="s">
        <v>1314</v>
      </c>
      <c r="F6580" s="189">
        <v>8</v>
      </c>
      <c r="G6580" s="190" t="s">
        <v>942</v>
      </c>
      <c r="H6580" s="195">
        <v>4</v>
      </c>
      <c r="J6580" s="191">
        <v>42279</v>
      </c>
      <c r="K6580" s="195" t="s">
        <v>27</v>
      </c>
    </row>
    <row r="6581" spans="1:12">
      <c r="A6581" s="186" t="str">
        <f>B6581&amp;"_"&amp;COUNTIF($B$2:B6581,B6581)</f>
        <v>5905_1</v>
      </c>
      <c r="B6581" s="195">
        <v>5905</v>
      </c>
      <c r="F6581" s="189">
        <v>5</v>
      </c>
      <c r="G6581" s="197" t="s">
        <v>359</v>
      </c>
      <c r="I6581" s="200"/>
    </row>
    <row r="6582" spans="1:12">
      <c r="A6582" s="186" t="str">
        <f>B6582&amp;"_"&amp;COUNTIF($B$2:B6582,B6582)</f>
        <v>5905_2</v>
      </c>
      <c r="B6582" s="195">
        <v>5905</v>
      </c>
      <c r="C6582" s="195">
        <v>7</v>
      </c>
      <c r="F6582" s="189">
        <v>4</v>
      </c>
      <c r="G6582" s="197" t="s">
        <v>358</v>
      </c>
      <c r="H6582" s="195">
        <v>1</v>
      </c>
      <c r="I6582" s="200"/>
      <c r="J6582" s="191">
        <v>42279</v>
      </c>
      <c r="K6582" s="195" t="s">
        <v>33</v>
      </c>
      <c r="L6582" s="195" t="s">
        <v>74</v>
      </c>
    </row>
    <row r="6583" spans="1:12">
      <c r="A6583" s="186" t="str">
        <f>B6583&amp;"_"&amp;COUNTIF($B$2:B6583,B6583)</f>
        <v>5906_1</v>
      </c>
      <c r="B6583" s="195">
        <v>5906</v>
      </c>
      <c r="C6583" s="195">
        <v>9</v>
      </c>
      <c r="D6583" s="195" t="s">
        <v>2810</v>
      </c>
      <c r="F6583" s="189">
        <v>56</v>
      </c>
      <c r="G6583" s="195" t="s">
        <v>109</v>
      </c>
      <c r="H6583" s="195">
        <v>2</v>
      </c>
      <c r="I6583" s="195">
        <v>8630</v>
      </c>
      <c r="J6583" s="191">
        <v>42282</v>
      </c>
      <c r="K6583" s="186" t="s">
        <v>1711</v>
      </c>
      <c r="L6583" s="195" t="s">
        <v>74</v>
      </c>
    </row>
    <row r="6584" spans="1:12">
      <c r="A6584" s="186" t="str">
        <f>B6584&amp;"_"&amp;COUNTIF($B$2:B6584,B6584)</f>
        <v>5907_1</v>
      </c>
      <c r="B6584" s="195">
        <v>5907</v>
      </c>
      <c r="C6584" s="195">
        <v>5</v>
      </c>
      <c r="D6584" s="195" t="s">
        <v>2811</v>
      </c>
      <c r="E6584" s="195">
        <v>500032755</v>
      </c>
      <c r="F6584" s="189">
        <v>6</v>
      </c>
      <c r="G6584" s="197" t="s">
        <v>1070</v>
      </c>
      <c r="H6584" s="195">
        <v>2</v>
      </c>
      <c r="I6584" s="195">
        <v>4500</v>
      </c>
      <c r="J6584" s="191" t="s">
        <v>2812</v>
      </c>
      <c r="K6584" s="213" t="s">
        <v>845</v>
      </c>
      <c r="L6584" s="195" t="s">
        <v>2449</v>
      </c>
    </row>
    <row r="6585" spans="1:12">
      <c r="A6585" s="186" t="str">
        <f>B6585&amp;"_"&amp;COUNTIF($B$2:B6585,B6585)</f>
        <v>5908_1</v>
      </c>
      <c r="B6585" s="195">
        <v>5908</v>
      </c>
      <c r="C6585" s="195">
        <v>5</v>
      </c>
      <c r="D6585" s="195" t="s">
        <v>2803</v>
      </c>
      <c r="E6585" s="195">
        <v>500032657</v>
      </c>
      <c r="F6585" s="189">
        <v>3</v>
      </c>
      <c r="G6585" s="197" t="s">
        <v>1016</v>
      </c>
      <c r="H6585" s="195">
        <v>2</v>
      </c>
      <c r="I6585" s="195">
        <v>6000</v>
      </c>
      <c r="J6585" s="191" t="s">
        <v>2812</v>
      </c>
      <c r="K6585" s="213" t="s">
        <v>845</v>
      </c>
      <c r="L6585" s="195" t="s">
        <v>2449</v>
      </c>
    </row>
    <row r="6586" spans="1:12">
      <c r="A6586" s="186" t="str">
        <f>B6586&amp;"_"&amp;COUNTIF($B$2:B6586,B6586)</f>
        <v>5909_1</v>
      </c>
      <c r="B6586" s="195">
        <v>5909</v>
      </c>
      <c r="C6586" s="195">
        <v>5</v>
      </c>
      <c r="D6586" s="195" t="s">
        <v>2813</v>
      </c>
      <c r="E6586" s="195">
        <v>500032754</v>
      </c>
      <c r="F6586" s="189">
        <v>3</v>
      </c>
      <c r="G6586" s="197" t="s">
        <v>841</v>
      </c>
      <c r="H6586" s="195">
        <v>1</v>
      </c>
      <c r="I6586" s="195">
        <f>3*1050</f>
        <v>3150</v>
      </c>
      <c r="J6586" s="191" t="s">
        <v>2812</v>
      </c>
      <c r="K6586" s="213" t="s">
        <v>845</v>
      </c>
      <c r="L6586" s="195" t="s">
        <v>2449</v>
      </c>
    </row>
    <row r="6587" spans="1:12">
      <c r="A6587" s="186" t="str">
        <f>B6587&amp;"_"&amp;COUNTIF($B$2:B6587,B6587)</f>
        <v>5910_1</v>
      </c>
      <c r="B6587" s="195">
        <v>5910</v>
      </c>
      <c r="E6587" s="187" t="s">
        <v>1312</v>
      </c>
      <c r="F6587" s="189">
        <v>8</v>
      </c>
      <c r="G6587" s="190" t="s">
        <v>941</v>
      </c>
    </row>
    <row r="6588" spans="1:12">
      <c r="A6588" s="186" t="str">
        <f>B6588&amp;"_"&amp;COUNTIF($B$2:B6588,B6588)</f>
        <v>5910_2</v>
      </c>
      <c r="B6588" s="195">
        <v>5910</v>
      </c>
      <c r="C6588" s="195">
        <v>49</v>
      </c>
      <c r="D6588" s="195" t="s">
        <v>2025</v>
      </c>
      <c r="E6588" s="187" t="s">
        <v>1314</v>
      </c>
      <c r="F6588" s="189">
        <v>8</v>
      </c>
      <c r="G6588" s="190" t="s">
        <v>942</v>
      </c>
      <c r="H6588" s="195">
        <v>4</v>
      </c>
      <c r="J6588" s="191">
        <v>42283</v>
      </c>
      <c r="K6588" s="195" t="s">
        <v>27</v>
      </c>
    </row>
    <row r="6589" spans="1:12">
      <c r="A6589" s="186" t="str">
        <f>B6589&amp;"_"&amp;COUNTIF($B$2:B6589,B6589)</f>
        <v>5911_1</v>
      </c>
      <c r="B6589" s="195">
        <v>5911</v>
      </c>
      <c r="E6589" s="195">
        <v>112145</v>
      </c>
      <c r="F6589" s="189">
        <v>10</v>
      </c>
      <c r="G6589" s="197" t="s">
        <v>2696</v>
      </c>
    </row>
    <row r="6590" spans="1:12">
      <c r="A6590" s="186" t="str">
        <f>B6590&amp;"_"&amp;COUNTIF($B$2:B6590,B6590)</f>
        <v>5911_2</v>
      </c>
      <c r="B6590" s="195">
        <v>5911</v>
      </c>
      <c r="C6590" s="195">
        <v>4</v>
      </c>
      <c r="D6590" s="195">
        <v>4500266680</v>
      </c>
      <c r="E6590" s="195">
        <v>112146</v>
      </c>
      <c r="F6590" s="189">
        <v>10</v>
      </c>
      <c r="G6590" s="197" t="s">
        <v>2697</v>
      </c>
      <c r="H6590" s="195">
        <v>5</v>
      </c>
      <c r="I6590" s="195">
        <v>17500</v>
      </c>
      <c r="J6590" s="191">
        <v>42284</v>
      </c>
      <c r="K6590" s="195" t="s">
        <v>2501</v>
      </c>
      <c r="L6590" s="195" t="s">
        <v>74</v>
      </c>
    </row>
    <row r="6591" spans="1:12">
      <c r="A6591" s="186" t="str">
        <f>B6591&amp;"_"&amp;COUNTIF($B$2:B6591,B6591)</f>
        <v>5912_1</v>
      </c>
      <c r="B6591" s="195">
        <v>5912</v>
      </c>
      <c r="C6591" s="195">
        <v>26</v>
      </c>
      <c r="D6591" s="195">
        <v>19700</v>
      </c>
      <c r="E6591" s="195" t="s">
        <v>2814</v>
      </c>
      <c r="F6591" s="189">
        <v>12</v>
      </c>
      <c r="G6591" s="197" t="s">
        <v>2756</v>
      </c>
      <c r="H6591" s="195">
        <v>1</v>
      </c>
      <c r="I6591" s="195">
        <v>3700</v>
      </c>
      <c r="J6591" s="191">
        <v>42284</v>
      </c>
      <c r="K6591" s="195" t="s">
        <v>27</v>
      </c>
    </row>
    <row r="6592" spans="1:12">
      <c r="A6592" s="186" t="str">
        <f>B6592&amp;"_"&amp;COUNTIF($B$2:B6592,B6592)</f>
        <v>5913_1</v>
      </c>
      <c r="B6592" s="195">
        <v>5913</v>
      </c>
      <c r="C6592" s="195">
        <v>26</v>
      </c>
      <c r="D6592" s="195">
        <v>19704</v>
      </c>
      <c r="E6592" s="195">
        <v>3805</v>
      </c>
      <c r="F6592" s="189">
        <v>12</v>
      </c>
      <c r="G6592" s="197" t="s">
        <v>2815</v>
      </c>
      <c r="H6592" s="195">
        <v>1</v>
      </c>
      <c r="I6592" s="195">
        <v>1050</v>
      </c>
      <c r="J6592" s="191">
        <v>42284</v>
      </c>
      <c r="K6592" s="195" t="s">
        <v>27</v>
      </c>
    </row>
    <row r="6593" spans="1:12">
      <c r="A6593" s="186" t="str">
        <f>B6593&amp;"_"&amp;COUNTIF($B$2:B6593,B6593)</f>
        <v>5914_1</v>
      </c>
      <c r="B6593" s="195">
        <v>5914</v>
      </c>
      <c r="C6593" s="195">
        <v>26</v>
      </c>
      <c r="D6593" s="195">
        <v>19732</v>
      </c>
      <c r="F6593" s="189">
        <v>1</v>
      </c>
      <c r="G6593" s="197" t="s">
        <v>1523</v>
      </c>
      <c r="H6593" s="195">
        <v>1</v>
      </c>
      <c r="I6593" s="195">
        <v>17000</v>
      </c>
      <c r="J6593" s="191">
        <v>42285</v>
      </c>
      <c r="K6593" s="195" t="s">
        <v>27</v>
      </c>
    </row>
    <row r="6594" spans="1:12">
      <c r="A6594" s="186" t="str">
        <f>B6594&amp;"_"&amp;COUNTIF($B$2:B6594,B6594)</f>
        <v>5915_1</v>
      </c>
      <c r="B6594" s="195">
        <v>5915</v>
      </c>
      <c r="F6594" s="189">
        <v>5</v>
      </c>
      <c r="G6594" s="197" t="s">
        <v>359</v>
      </c>
      <c r="I6594" s="200"/>
    </row>
    <row r="6595" spans="1:12">
      <c r="A6595" s="186" t="str">
        <f>B6595&amp;"_"&amp;COUNTIF($B$2:B6595,B6595)</f>
        <v>5915_2</v>
      </c>
      <c r="B6595" s="195">
        <v>5915</v>
      </c>
      <c r="C6595" s="195">
        <v>7</v>
      </c>
      <c r="F6595" s="189">
        <v>2</v>
      </c>
      <c r="G6595" s="197" t="s">
        <v>358</v>
      </c>
      <c r="H6595" s="195">
        <v>1</v>
      </c>
      <c r="I6595" s="200"/>
      <c r="J6595" s="191">
        <v>42285</v>
      </c>
      <c r="K6595" s="195" t="s">
        <v>33</v>
      </c>
      <c r="L6595" s="195" t="s">
        <v>74</v>
      </c>
    </row>
    <row r="6596" spans="1:12">
      <c r="A6596" s="186" t="str">
        <f>B6596&amp;"_"&amp;COUNTIF($B$2:B6596,B6596)</f>
        <v>5916_1</v>
      </c>
      <c r="B6596" s="195">
        <v>5916</v>
      </c>
      <c r="C6596" s="195">
        <v>5</v>
      </c>
      <c r="D6596" s="195" t="s">
        <v>2816</v>
      </c>
      <c r="E6596" s="195">
        <v>500032657</v>
      </c>
      <c r="F6596" s="189">
        <v>1</v>
      </c>
      <c r="G6596" s="197" t="s">
        <v>1016</v>
      </c>
      <c r="H6596" s="195">
        <v>1</v>
      </c>
      <c r="I6596" s="195">
        <v>1500</v>
      </c>
      <c r="J6596" s="191" t="s">
        <v>2817</v>
      </c>
      <c r="K6596" s="213" t="s">
        <v>845</v>
      </c>
      <c r="L6596" s="195" t="s">
        <v>2449</v>
      </c>
    </row>
    <row r="6597" spans="1:12">
      <c r="A6597" s="186" t="str">
        <f>B6597&amp;"_"&amp;COUNTIF($B$2:B6597,B6597)</f>
        <v>5917_1</v>
      </c>
      <c r="B6597" s="195">
        <v>5917</v>
      </c>
      <c r="C6597" s="195">
        <v>59</v>
      </c>
      <c r="D6597" s="195">
        <v>3006086698</v>
      </c>
      <c r="E6597" s="195">
        <v>41222128</v>
      </c>
      <c r="F6597" s="189">
        <v>5</v>
      </c>
      <c r="G6597" s="197" t="s">
        <v>2818</v>
      </c>
      <c r="H6597" s="195">
        <v>5</v>
      </c>
      <c r="I6597" s="195">
        <v>21650</v>
      </c>
      <c r="J6597" s="191">
        <v>42286</v>
      </c>
      <c r="K6597" s="195" t="s">
        <v>27</v>
      </c>
    </row>
    <row r="6598" spans="1:12">
      <c r="A6598" s="186" t="str">
        <f>B6598&amp;"_"&amp;COUNTIF($B$2:B6598,B6598)</f>
        <v>5918_1</v>
      </c>
      <c r="B6598" s="195">
        <v>5918</v>
      </c>
      <c r="C6598" s="195">
        <v>59</v>
      </c>
      <c r="D6598" s="195">
        <v>3006086699</v>
      </c>
      <c r="E6598" s="195">
        <v>41222136</v>
      </c>
      <c r="F6598" s="189">
        <v>4</v>
      </c>
      <c r="G6598" s="197" t="s">
        <v>2299</v>
      </c>
      <c r="H6598" s="195">
        <v>4</v>
      </c>
      <c r="I6598" s="195">
        <v>7600</v>
      </c>
      <c r="J6598" s="191">
        <v>42286</v>
      </c>
      <c r="K6598" s="195" t="s">
        <v>27</v>
      </c>
    </row>
    <row r="6599" spans="1:12">
      <c r="A6599" s="186" t="str">
        <f>B6599&amp;"_"&amp;COUNTIF($B$2:B6599,B6599)</f>
        <v>5919_1</v>
      </c>
      <c r="B6599" s="195">
        <v>5919</v>
      </c>
      <c r="C6599" s="195">
        <v>59</v>
      </c>
      <c r="D6599" s="195">
        <v>3006083110</v>
      </c>
      <c r="E6599" s="195">
        <v>41227890</v>
      </c>
      <c r="F6599" s="189">
        <v>24</v>
      </c>
      <c r="G6599" s="197" t="s">
        <v>1873</v>
      </c>
      <c r="H6599" s="195">
        <v>4</v>
      </c>
      <c r="I6599" s="195">
        <v>7350</v>
      </c>
      <c r="J6599" s="191">
        <v>42286</v>
      </c>
      <c r="K6599" s="195" t="s">
        <v>27</v>
      </c>
    </row>
    <row r="6600" spans="1:12">
      <c r="A6600" s="186" t="str">
        <f>B6600&amp;"_"&amp;COUNTIF($B$2:B6600,B6600)</f>
        <v>5920_1</v>
      </c>
      <c r="B6600" s="195">
        <v>5920</v>
      </c>
      <c r="E6600" s="187" t="s">
        <v>19</v>
      </c>
      <c r="F6600" s="189">
        <v>4</v>
      </c>
      <c r="G6600" s="190" t="s">
        <v>941</v>
      </c>
    </row>
    <row r="6601" spans="1:12">
      <c r="A6601" s="186" t="str">
        <f>B6601&amp;"_"&amp;COUNTIF($B$2:B6601,B6601)</f>
        <v>5920_2</v>
      </c>
      <c r="B6601" s="195">
        <v>5920</v>
      </c>
      <c r="C6601" s="195">
        <v>1</v>
      </c>
      <c r="D6601" s="195">
        <v>540048276</v>
      </c>
      <c r="E6601" s="187" t="s">
        <v>22</v>
      </c>
      <c r="F6601" s="189">
        <v>4</v>
      </c>
      <c r="G6601" s="190" t="s">
        <v>942</v>
      </c>
      <c r="H6601" s="195">
        <v>2</v>
      </c>
      <c r="J6601" s="191">
        <v>42290</v>
      </c>
      <c r="K6601" s="195" t="s">
        <v>27</v>
      </c>
    </row>
    <row r="6602" spans="1:12">
      <c r="A6602" s="186" t="str">
        <f>B6602&amp;"_"&amp;COUNTIF($B$2:B6602,B6602)</f>
        <v>5921_1</v>
      </c>
      <c r="B6602" s="195">
        <v>5921</v>
      </c>
      <c r="C6602" s="195">
        <v>1</v>
      </c>
      <c r="D6602" s="195" t="s">
        <v>2534</v>
      </c>
      <c r="F6602" s="189">
        <v>2</v>
      </c>
      <c r="G6602" s="197" t="s">
        <v>59</v>
      </c>
      <c r="H6602" s="195">
        <v>2</v>
      </c>
      <c r="J6602" s="191">
        <v>42290</v>
      </c>
      <c r="K6602" s="195" t="s">
        <v>27</v>
      </c>
    </row>
    <row r="6603" spans="1:12">
      <c r="A6603" s="186" t="str">
        <f>B6603&amp;"_"&amp;COUNTIF($B$2:B6603,B6603)</f>
        <v>5922_1</v>
      </c>
      <c r="B6603" s="195">
        <v>5922</v>
      </c>
      <c r="C6603" s="195">
        <v>31</v>
      </c>
      <c r="D6603" s="195" t="s">
        <v>2819</v>
      </c>
      <c r="F6603" s="189">
        <v>4</v>
      </c>
      <c r="G6603" s="197" t="s">
        <v>2820</v>
      </c>
      <c r="H6603" s="195">
        <v>4</v>
      </c>
      <c r="J6603" s="191">
        <v>42290</v>
      </c>
      <c r="K6603" s="195" t="s">
        <v>27</v>
      </c>
    </row>
    <row r="6604" spans="1:12">
      <c r="A6604" s="186" t="str">
        <f>B6604&amp;"_"&amp;COUNTIF($B$2:B6604,B6604)</f>
        <v>5923_1</v>
      </c>
      <c r="B6604" s="195">
        <v>5923</v>
      </c>
      <c r="C6604" s="195">
        <v>59</v>
      </c>
      <c r="D6604" s="195">
        <v>3006094347</v>
      </c>
      <c r="F6604" s="189">
        <v>200</v>
      </c>
      <c r="G6604" s="197" t="s">
        <v>2606</v>
      </c>
      <c r="H6604" s="195">
        <v>2</v>
      </c>
      <c r="I6604" s="195">
        <v>4400</v>
      </c>
      <c r="J6604" s="191">
        <v>42290</v>
      </c>
      <c r="K6604" s="195" t="s">
        <v>27</v>
      </c>
    </row>
    <row r="6605" spans="1:12">
      <c r="A6605" s="186" t="str">
        <f>B6605&amp;"_"&amp;COUNTIF($B$2:B6605,B6605)</f>
        <v>5924_1</v>
      </c>
      <c r="B6605" s="195">
        <v>5924</v>
      </c>
      <c r="C6605" s="195">
        <v>59</v>
      </c>
      <c r="D6605" s="195">
        <v>3006086698</v>
      </c>
      <c r="E6605" s="195">
        <v>41222128</v>
      </c>
      <c r="F6605" s="189">
        <v>1</v>
      </c>
      <c r="G6605" s="197" t="s">
        <v>2821</v>
      </c>
      <c r="H6605" s="195">
        <v>1</v>
      </c>
      <c r="I6605" s="195">
        <v>4330</v>
      </c>
      <c r="J6605" s="191">
        <v>42290</v>
      </c>
      <c r="K6605" s="195" t="s">
        <v>27</v>
      </c>
    </row>
    <row r="6606" spans="1:12">
      <c r="A6606" s="186" t="str">
        <f>B6606&amp;"_"&amp;COUNTIF($B$2:B6606,B6606)</f>
        <v>5925_1</v>
      </c>
      <c r="B6606" s="195">
        <v>5925</v>
      </c>
      <c r="C6606" s="195">
        <v>59</v>
      </c>
      <c r="D6606" s="195">
        <v>3006089481</v>
      </c>
      <c r="E6606" s="195">
        <v>41222128</v>
      </c>
      <c r="F6606" s="189">
        <v>1</v>
      </c>
      <c r="G6606" s="197" t="s">
        <v>2822</v>
      </c>
      <c r="H6606" s="195">
        <v>1</v>
      </c>
      <c r="I6606" s="195">
        <v>4330</v>
      </c>
      <c r="J6606" s="191">
        <v>42290</v>
      </c>
      <c r="K6606" s="195" t="s">
        <v>27</v>
      </c>
    </row>
    <row r="6607" spans="1:12">
      <c r="A6607" s="186" t="str">
        <f>B6607&amp;"_"&amp;COUNTIF($B$2:B6607,B6607)</f>
        <v>5926_1</v>
      </c>
      <c r="B6607" s="195">
        <v>5926</v>
      </c>
      <c r="C6607" s="195">
        <v>1</v>
      </c>
      <c r="D6607" s="195" t="s">
        <v>2823</v>
      </c>
      <c r="F6607" s="189">
        <v>1</v>
      </c>
      <c r="G6607" s="197" t="s">
        <v>2824</v>
      </c>
      <c r="H6607" s="195">
        <v>1</v>
      </c>
      <c r="J6607" s="191">
        <v>42292</v>
      </c>
      <c r="K6607" s="195" t="s">
        <v>33</v>
      </c>
      <c r="L6607" s="195" t="s">
        <v>74</v>
      </c>
    </row>
    <row r="6608" spans="1:12">
      <c r="A6608" s="186" t="str">
        <f>B6608&amp;"_"&amp;COUNTIF($B$2:B6608,B6608)</f>
        <v>5927_1</v>
      </c>
      <c r="B6608" s="195">
        <v>5927</v>
      </c>
      <c r="C6608" s="195">
        <v>1</v>
      </c>
      <c r="D6608" s="195" t="s">
        <v>2825</v>
      </c>
      <c r="F6608" s="189">
        <v>1</v>
      </c>
      <c r="G6608" s="197" t="s">
        <v>2824</v>
      </c>
      <c r="H6608" s="195">
        <v>1</v>
      </c>
      <c r="J6608" s="191">
        <v>42292</v>
      </c>
      <c r="K6608" s="195" t="s">
        <v>33</v>
      </c>
      <c r="L6608" s="195" t="s">
        <v>74</v>
      </c>
    </row>
    <row r="6609" spans="1:12">
      <c r="A6609" s="186" t="str">
        <f>B6609&amp;"_"&amp;COUNTIF($B$2:B6609,B6609)</f>
        <v>5928_1</v>
      </c>
      <c r="B6609" s="195">
        <v>5928</v>
      </c>
      <c r="E6609" s="195" t="s">
        <v>64</v>
      </c>
      <c r="F6609" s="189">
        <v>192</v>
      </c>
      <c r="G6609" s="197" t="s">
        <v>65</v>
      </c>
      <c r="H6609" s="195">
        <v>4</v>
      </c>
    </row>
    <row r="6610" spans="1:12">
      <c r="A6610" s="186" t="str">
        <f>B6610&amp;"_"&amp;COUNTIF($B$2:B6610,B6610)</f>
        <v>5928_2</v>
      </c>
      <c r="B6610" s="195">
        <v>5928</v>
      </c>
      <c r="E6610" s="195" t="s">
        <v>62</v>
      </c>
      <c r="F6610" s="189">
        <v>328</v>
      </c>
      <c r="G6610" s="197" t="s">
        <v>893</v>
      </c>
      <c r="H6610" s="195">
        <v>2</v>
      </c>
    </row>
    <row r="6611" spans="1:12">
      <c r="A6611" s="186" t="str">
        <f>B6611&amp;"_"&amp;COUNTIF($B$2:B6611,B6611)</f>
        <v>5928_3</v>
      </c>
      <c r="B6611" s="195">
        <v>5928</v>
      </c>
      <c r="C6611" s="195">
        <v>1</v>
      </c>
      <c r="D6611" s="195" t="s">
        <v>2826</v>
      </c>
      <c r="E6611" s="195" t="s">
        <v>67</v>
      </c>
      <c r="F6611" s="189">
        <v>48</v>
      </c>
      <c r="G6611" s="197" t="s">
        <v>68</v>
      </c>
      <c r="H6611" s="195">
        <v>1</v>
      </c>
      <c r="J6611" s="191">
        <v>42292</v>
      </c>
      <c r="K6611" s="195" t="s">
        <v>27</v>
      </c>
    </row>
    <row r="6612" spans="1:12">
      <c r="A6612" s="186" t="str">
        <f>B6612&amp;"_"&amp;COUNTIF($B$2:B6612,B6612)</f>
        <v>5929_1</v>
      </c>
      <c r="B6612" s="195">
        <v>5929</v>
      </c>
      <c r="C6612" s="195">
        <v>59</v>
      </c>
      <c r="D6612" s="195">
        <v>3006089481</v>
      </c>
      <c r="E6612" s="195">
        <v>41222128</v>
      </c>
      <c r="F6612" s="189">
        <v>2</v>
      </c>
      <c r="G6612" s="197" t="s">
        <v>2827</v>
      </c>
      <c r="H6612" s="195">
        <v>1</v>
      </c>
      <c r="I6612" s="195">
        <v>8660</v>
      </c>
      <c r="J6612" s="191">
        <v>42293</v>
      </c>
      <c r="K6612" s="195" t="s">
        <v>27</v>
      </c>
    </row>
    <row r="6613" spans="1:12">
      <c r="A6613" s="186" t="str">
        <f>B6613&amp;"_"&amp;COUNTIF($B$2:B6613,B6613)</f>
        <v>5930_1</v>
      </c>
      <c r="B6613" s="195">
        <v>5930</v>
      </c>
      <c r="F6613" s="189">
        <v>6</v>
      </c>
      <c r="G6613" s="197" t="s">
        <v>359</v>
      </c>
      <c r="I6613" s="200"/>
    </row>
    <row r="6614" spans="1:12">
      <c r="A6614" s="186" t="str">
        <f>B6614&amp;"_"&amp;COUNTIF($B$2:B6614,B6614)</f>
        <v>5930_2</v>
      </c>
      <c r="B6614" s="195">
        <v>5930</v>
      </c>
      <c r="C6614" s="195">
        <v>7</v>
      </c>
      <c r="F6614" s="189">
        <v>9</v>
      </c>
      <c r="G6614" s="197" t="s">
        <v>358</v>
      </c>
      <c r="H6614" s="195">
        <v>1</v>
      </c>
      <c r="I6614" s="200"/>
      <c r="J6614" s="191">
        <v>42293</v>
      </c>
      <c r="K6614" s="195" t="s">
        <v>33</v>
      </c>
      <c r="L6614" s="195" t="s">
        <v>74</v>
      </c>
    </row>
    <row r="6615" spans="1:12">
      <c r="A6615" s="186" t="str">
        <f>B6615&amp;"_"&amp;COUNTIF($B$2:B6615,B6615)</f>
        <v>5931_1</v>
      </c>
      <c r="B6615" s="195">
        <v>5931</v>
      </c>
      <c r="C6615" s="195">
        <v>5</v>
      </c>
      <c r="D6615" s="195" t="s">
        <v>2751</v>
      </c>
      <c r="E6615" s="195">
        <v>500032755</v>
      </c>
      <c r="F6615" s="189">
        <v>6</v>
      </c>
      <c r="G6615" s="197" t="s">
        <v>1070</v>
      </c>
      <c r="H6615" s="195">
        <v>2</v>
      </c>
      <c r="I6615" s="195">
        <v>4500</v>
      </c>
      <c r="J6615" s="191" t="s">
        <v>2828</v>
      </c>
      <c r="K6615" s="213" t="s">
        <v>845</v>
      </c>
      <c r="L6615" s="195" t="s">
        <v>2449</v>
      </c>
    </row>
    <row r="6616" spans="1:12">
      <c r="A6616" s="186" t="str">
        <f>B6616&amp;"_"&amp;COUNTIF($B$2:B6616,B6616)</f>
        <v>5932_1</v>
      </c>
      <c r="B6616" s="195">
        <v>5932</v>
      </c>
      <c r="C6616" s="195">
        <v>5</v>
      </c>
      <c r="D6616" s="195" t="s">
        <v>2803</v>
      </c>
      <c r="E6616" s="195">
        <v>500032755</v>
      </c>
      <c r="F6616" s="189">
        <v>3</v>
      </c>
      <c r="G6616" s="197" t="s">
        <v>1070</v>
      </c>
      <c r="H6616" s="195">
        <v>1</v>
      </c>
      <c r="I6616" s="195">
        <v>2250</v>
      </c>
      <c r="J6616" s="191" t="s">
        <v>2828</v>
      </c>
      <c r="K6616" s="213" t="s">
        <v>845</v>
      </c>
      <c r="L6616" s="195" t="s">
        <v>2449</v>
      </c>
    </row>
    <row r="6617" spans="1:12">
      <c r="A6617" s="186" t="str">
        <f>B6617&amp;"_"&amp;COUNTIF($B$2:B6617,B6617)</f>
        <v>5933_1</v>
      </c>
      <c r="B6617" s="195">
        <v>5933</v>
      </c>
      <c r="C6617" s="195">
        <v>5</v>
      </c>
      <c r="D6617" s="195" t="s">
        <v>2813</v>
      </c>
      <c r="E6617" s="195">
        <v>500032754</v>
      </c>
      <c r="F6617" s="189">
        <v>3</v>
      </c>
      <c r="G6617" s="197" t="s">
        <v>841</v>
      </c>
      <c r="H6617" s="195">
        <v>1</v>
      </c>
      <c r="I6617" s="195">
        <f>3*1050</f>
        <v>3150</v>
      </c>
      <c r="J6617" s="191" t="s">
        <v>2812</v>
      </c>
      <c r="K6617" s="213" t="s">
        <v>845</v>
      </c>
      <c r="L6617" s="195" t="s">
        <v>2449</v>
      </c>
    </row>
    <row r="6618" spans="1:12">
      <c r="A6618" s="186" t="str">
        <f>B6618&amp;"_"&amp;COUNTIF($B$2:B6618,B6618)</f>
        <v>5934_1</v>
      </c>
      <c r="B6618" s="195">
        <v>5934</v>
      </c>
      <c r="C6618" s="195">
        <v>5</v>
      </c>
      <c r="D6618" s="195" t="s">
        <v>2816</v>
      </c>
      <c r="E6618" s="195">
        <v>500032657</v>
      </c>
      <c r="F6618" s="189">
        <v>1</v>
      </c>
      <c r="G6618" s="197" t="s">
        <v>1016</v>
      </c>
      <c r="H6618" s="195">
        <v>1</v>
      </c>
      <c r="I6618" s="195">
        <v>1500</v>
      </c>
      <c r="J6618" s="191" t="s">
        <v>2817</v>
      </c>
      <c r="K6618" s="213" t="s">
        <v>845</v>
      </c>
      <c r="L6618" s="195" t="s">
        <v>2449</v>
      </c>
    </row>
    <row r="6619" spans="1:12">
      <c r="A6619" s="186" t="str">
        <f>B6619&amp;"_"&amp;COUNTIF($B$2:B6619,B6619)</f>
        <v>5935_1</v>
      </c>
      <c r="B6619" s="195">
        <v>5935</v>
      </c>
      <c r="C6619" s="195">
        <v>59</v>
      </c>
      <c r="D6619" s="195">
        <v>3006089481</v>
      </c>
      <c r="E6619" s="195">
        <v>41222128</v>
      </c>
      <c r="F6619" s="189">
        <v>3</v>
      </c>
      <c r="G6619" s="197" t="s">
        <v>2829</v>
      </c>
      <c r="H6619" s="195">
        <v>1</v>
      </c>
      <c r="I6619" s="195">
        <v>13000</v>
      </c>
      <c r="J6619" s="191">
        <v>42296</v>
      </c>
      <c r="K6619" s="195" t="s">
        <v>27</v>
      </c>
    </row>
    <row r="6620" spans="1:12">
      <c r="A6620" s="186" t="str">
        <f>B6620&amp;"_"&amp;COUNTIF($B$2:B6620,B6620)</f>
        <v>5936_1</v>
      </c>
      <c r="B6620" s="195">
        <v>5936</v>
      </c>
      <c r="F6620" s="189">
        <v>10</v>
      </c>
      <c r="G6620" s="197" t="s">
        <v>2830</v>
      </c>
    </row>
    <row r="6621" spans="1:12">
      <c r="A6621" s="186" t="str">
        <f>B6621&amp;"_"&amp;COUNTIF($B$2:B6621,B6621)</f>
        <v>5936_2</v>
      </c>
      <c r="B6621" s="195">
        <v>5936</v>
      </c>
      <c r="C6621" s="195">
        <v>37</v>
      </c>
      <c r="D6621" s="195" t="s">
        <v>2430</v>
      </c>
      <c r="F6621" s="189">
        <v>3</v>
      </c>
      <c r="G6621" s="197" t="s">
        <v>1699</v>
      </c>
      <c r="H6621" s="195">
        <v>1</v>
      </c>
      <c r="I6621" s="195">
        <v>715</v>
      </c>
      <c r="J6621" s="191">
        <v>42296</v>
      </c>
      <c r="K6621" s="195" t="s">
        <v>33</v>
      </c>
      <c r="L6621" s="195" t="s">
        <v>74</v>
      </c>
    </row>
    <row r="6622" spans="1:12">
      <c r="A6622" s="186" t="str">
        <f>B6622&amp;"_"&amp;COUNTIF($B$2:B6622,B6622)</f>
        <v>5937_1</v>
      </c>
      <c r="B6622" s="195">
        <v>5937</v>
      </c>
      <c r="E6622" s="195" t="s">
        <v>2831</v>
      </c>
      <c r="F6622" s="189">
        <v>2</v>
      </c>
      <c r="G6622" s="197" t="s">
        <v>2832</v>
      </c>
    </row>
    <row r="6623" spans="1:12">
      <c r="A6623" s="186" t="str">
        <f>B6623&amp;"_"&amp;COUNTIF($B$2:B6623,B6623)</f>
        <v>5937_2</v>
      </c>
      <c r="B6623" s="195">
        <v>5937</v>
      </c>
      <c r="E6623" s="195" t="s">
        <v>2833</v>
      </c>
      <c r="F6623" s="189">
        <v>1</v>
      </c>
      <c r="G6623" s="197" t="s">
        <v>2834</v>
      </c>
    </row>
    <row r="6624" spans="1:12">
      <c r="A6624" s="186" t="str">
        <f>B6624&amp;"_"&amp;COUNTIF($B$2:B6624,B6624)</f>
        <v>5937_3</v>
      </c>
      <c r="B6624" s="195">
        <v>5937</v>
      </c>
      <c r="E6624" s="195" t="s">
        <v>2835</v>
      </c>
      <c r="F6624" s="189">
        <v>2</v>
      </c>
      <c r="G6624" s="197" t="s">
        <v>2836</v>
      </c>
    </row>
    <row r="6625" spans="1:12">
      <c r="A6625" s="186" t="str">
        <f>B6625&amp;"_"&amp;COUNTIF($B$2:B6625,B6625)</f>
        <v>5937_4</v>
      </c>
      <c r="B6625" s="195">
        <v>5937</v>
      </c>
      <c r="C6625" s="195">
        <v>61</v>
      </c>
      <c r="D6625" s="195" t="s">
        <v>2837</v>
      </c>
      <c r="E6625" s="195" t="s">
        <v>2838</v>
      </c>
      <c r="F6625" s="189">
        <v>2</v>
      </c>
      <c r="G6625" s="197" t="s">
        <v>2482</v>
      </c>
      <c r="J6625" s="191">
        <v>42296</v>
      </c>
      <c r="K6625" s="195" t="s">
        <v>33</v>
      </c>
      <c r="L6625" s="195" t="s">
        <v>74</v>
      </c>
    </row>
    <row r="6626" spans="1:12">
      <c r="A6626" s="186" t="str">
        <f>B6626&amp;"_"&amp;COUNTIF($B$2:B6626,B6626)</f>
        <v>5938_1</v>
      </c>
      <c r="B6626" s="195">
        <v>5938</v>
      </c>
      <c r="F6626" s="189">
        <v>6</v>
      </c>
      <c r="G6626" s="197" t="s">
        <v>359</v>
      </c>
      <c r="I6626" s="200"/>
    </row>
    <row r="6627" spans="1:12">
      <c r="A6627" s="186" t="str">
        <f>B6627&amp;"_"&amp;COUNTIF($B$2:B6627,B6627)</f>
        <v>5938_2</v>
      </c>
      <c r="B6627" s="195">
        <v>5938</v>
      </c>
      <c r="C6627" s="195">
        <v>7</v>
      </c>
      <c r="F6627" s="189">
        <v>0</v>
      </c>
      <c r="G6627" s="197" t="s">
        <v>358</v>
      </c>
      <c r="H6627" s="195">
        <v>1</v>
      </c>
      <c r="I6627" s="200"/>
      <c r="J6627" s="191">
        <v>42298</v>
      </c>
      <c r="K6627" s="195" t="s">
        <v>33</v>
      </c>
      <c r="L6627" s="195" t="s">
        <v>74</v>
      </c>
    </row>
    <row r="6628" spans="1:12">
      <c r="A6628" s="186" t="str">
        <f>B6628&amp;"_"&amp;COUNTIF($B$2:B6628,B6628)</f>
        <v>5939_1</v>
      </c>
      <c r="B6628" s="195">
        <v>5939</v>
      </c>
      <c r="C6628" s="195">
        <v>55</v>
      </c>
      <c r="D6628" s="195" t="s">
        <v>2491</v>
      </c>
      <c r="F6628" s="189">
        <v>144</v>
      </c>
      <c r="G6628" s="197" t="s">
        <v>1971</v>
      </c>
      <c r="H6628" s="195">
        <v>2</v>
      </c>
      <c r="I6628" s="195">
        <v>8000</v>
      </c>
      <c r="J6628" s="191">
        <v>42298</v>
      </c>
      <c r="K6628" s="195" t="s">
        <v>33</v>
      </c>
      <c r="L6628" s="195" t="s">
        <v>74</v>
      </c>
    </row>
    <row r="6629" spans="1:12">
      <c r="A6629" s="186" t="str">
        <f>B6629&amp;"_"&amp;COUNTIF($B$2:B6629,B6629)</f>
        <v>5940_1</v>
      </c>
      <c r="B6629" s="195">
        <v>5940</v>
      </c>
      <c r="C6629" s="195">
        <v>31</v>
      </c>
      <c r="F6629" s="189">
        <v>1200</v>
      </c>
      <c r="G6629" s="197" t="s">
        <v>2839</v>
      </c>
      <c r="H6629" s="195">
        <v>1</v>
      </c>
      <c r="J6629" s="191">
        <v>42299</v>
      </c>
      <c r="K6629" s="195" t="s">
        <v>33</v>
      </c>
      <c r="L6629" s="195" t="s">
        <v>74</v>
      </c>
    </row>
    <row r="6630" spans="1:12">
      <c r="A6630" s="186" t="str">
        <f>B6630&amp;"_"&amp;COUNTIF($B$2:B6630,B6630)</f>
        <v>5941_1</v>
      </c>
      <c r="B6630" s="195">
        <v>5941</v>
      </c>
      <c r="C6630" s="195">
        <v>31</v>
      </c>
      <c r="D6630" s="195" t="s">
        <v>2840</v>
      </c>
      <c r="F6630" s="189">
        <v>4</v>
      </c>
      <c r="G6630" s="197" t="s">
        <v>2767</v>
      </c>
      <c r="H6630" s="195">
        <v>4</v>
      </c>
      <c r="J6630" s="191">
        <v>42299</v>
      </c>
      <c r="K6630" s="195" t="s">
        <v>27</v>
      </c>
    </row>
    <row r="6631" spans="1:12">
      <c r="A6631" s="186" t="str">
        <f>B6631&amp;"_"&amp;COUNTIF($B$2:B6631,B6631)</f>
        <v>5942_1</v>
      </c>
      <c r="B6631" s="195">
        <v>5942</v>
      </c>
      <c r="C6631" s="195">
        <v>1</v>
      </c>
      <c r="D6631" s="195" t="s">
        <v>2534</v>
      </c>
      <c r="F6631" s="189">
        <v>2</v>
      </c>
      <c r="G6631" s="197" t="s">
        <v>59</v>
      </c>
      <c r="H6631" s="195">
        <v>2</v>
      </c>
      <c r="J6631" s="191">
        <v>42299</v>
      </c>
      <c r="K6631" s="195" t="s">
        <v>27</v>
      </c>
    </row>
    <row r="6632" spans="1:12">
      <c r="A6632" s="186" t="str">
        <f>B6632&amp;"_"&amp;COUNTIF($B$2:B6632,B6632)</f>
        <v>5943_1</v>
      </c>
      <c r="B6632" s="195">
        <v>5943</v>
      </c>
      <c r="C6632" s="195">
        <v>10</v>
      </c>
      <c r="D6632" s="195">
        <v>60761</v>
      </c>
      <c r="E6632" s="195">
        <v>13020001</v>
      </c>
      <c r="F6632" s="189">
        <v>20</v>
      </c>
      <c r="G6632" s="197" t="s">
        <v>2716</v>
      </c>
      <c r="H6632" s="195">
        <v>1</v>
      </c>
      <c r="J6632" s="191">
        <v>42299</v>
      </c>
      <c r="K6632" s="195" t="s">
        <v>33</v>
      </c>
      <c r="L6632" s="195" t="s">
        <v>74</v>
      </c>
    </row>
    <row r="6633" spans="1:12">
      <c r="A6633" s="186" t="str">
        <f>B6633&amp;"_"&amp;COUNTIF($B$2:B6633,B6633)</f>
        <v>5944_1</v>
      </c>
      <c r="B6633" s="195">
        <v>5944</v>
      </c>
      <c r="C6633" s="195">
        <v>10</v>
      </c>
      <c r="D6633" s="195">
        <v>60734</v>
      </c>
      <c r="E6633" s="195">
        <v>14020314</v>
      </c>
      <c r="F6633" s="189">
        <v>12</v>
      </c>
      <c r="G6633" s="197" t="s">
        <v>2841</v>
      </c>
      <c r="H6633" s="195">
        <v>1</v>
      </c>
      <c r="J6633" s="191">
        <v>42299</v>
      </c>
      <c r="K6633" s="195" t="s">
        <v>33</v>
      </c>
      <c r="L6633" s="195" t="s">
        <v>74</v>
      </c>
    </row>
    <row r="6634" spans="1:12">
      <c r="A6634" s="186" t="str">
        <f>B6634&amp;"_"&amp;COUNTIF($B$2:B6634,B6634)</f>
        <v>5945_1</v>
      </c>
      <c r="B6634" s="195">
        <v>5945</v>
      </c>
      <c r="F6634" s="189">
        <v>180</v>
      </c>
      <c r="G6634" s="197" t="s">
        <v>2842</v>
      </c>
    </row>
    <row r="6635" spans="1:12">
      <c r="A6635" s="186" t="str">
        <f>B6635&amp;"_"&amp;COUNTIF($B$2:B6635,B6635)</f>
        <v>5945_2</v>
      </c>
      <c r="B6635" s="195">
        <v>5945</v>
      </c>
      <c r="F6635" s="189">
        <v>180</v>
      </c>
      <c r="G6635" s="197" t="s">
        <v>2843</v>
      </c>
    </row>
    <row r="6636" spans="1:12">
      <c r="A6636" s="186" t="str">
        <f>B6636&amp;"_"&amp;COUNTIF($B$2:B6636,B6636)</f>
        <v>5945_3</v>
      </c>
      <c r="B6636" s="195">
        <v>5945</v>
      </c>
      <c r="C6636" s="195">
        <v>3</v>
      </c>
      <c r="D6636" s="195">
        <v>340142445</v>
      </c>
      <c r="F6636" s="189">
        <v>36</v>
      </c>
      <c r="G6636" s="197" t="s">
        <v>2844</v>
      </c>
      <c r="H6636" s="195">
        <v>4</v>
      </c>
      <c r="I6636" s="195">
        <v>4000</v>
      </c>
      <c r="J6636" s="191">
        <v>42299</v>
      </c>
      <c r="K6636" s="195" t="s">
        <v>33</v>
      </c>
      <c r="L6636" s="195" t="s">
        <v>74</v>
      </c>
    </row>
    <row r="6637" spans="1:12">
      <c r="A6637" s="186" t="str">
        <f>B6637&amp;"_"&amp;COUNTIF($B$2:B6637,B6637)</f>
        <v>5946_1</v>
      </c>
      <c r="B6637" s="195">
        <v>5946</v>
      </c>
      <c r="C6637" s="195">
        <v>59</v>
      </c>
      <c r="D6637" s="195">
        <v>3006089481</v>
      </c>
      <c r="E6637" s="195">
        <v>41222128</v>
      </c>
      <c r="F6637" s="189">
        <v>2</v>
      </c>
      <c r="G6637" s="197" t="s">
        <v>2845</v>
      </c>
      <c r="H6637" s="195">
        <v>1</v>
      </c>
      <c r="I6637" s="195">
        <v>8700</v>
      </c>
      <c r="J6637" s="191">
        <v>42300</v>
      </c>
      <c r="K6637" s="195" t="s">
        <v>27</v>
      </c>
    </row>
    <row r="6638" spans="1:12">
      <c r="A6638" s="186" t="str">
        <f>B6638&amp;"_"&amp;COUNTIF($B$2:B6638,B6638)</f>
        <v>5947_1</v>
      </c>
      <c r="B6638" s="195">
        <v>5947</v>
      </c>
      <c r="C6638" s="195">
        <v>59</v>
      </c>
      <c r="D6638" s="195">
        <v>3006117690</v>
      </c>
      <c r="E6638" s="195">
        <v>41222082</v>
      </c>
      <c r="F6638" s="189">
        <v>3</v>
      </c>
      <c r="G6638" s="197" t="s">
        <v>2300</v>
      </c>
      <c r="H6638" s="195">
        <v>3</v>
      </c>
      <c r="I6638" s="195">
        <v>13800</v>
      </c>
      <c r="J6638" s="191">
        <v>42300</v>
      </c>
      <c r="K6638" s="195" t="s">
        <v>27</v>
      </c>
    </row>
    <row r="6639" spans="1:12">
      <c r="A6639" s="186" t="str">
        <f>B6639&amp;"_"&amp;COUNTIF($B$2:B6639,B6639)</f>
        <v>5948_1</v>
      </c>
      <c r="B6639" s="195">
        <v>5948</v>
      </c>
      <c r="E6639" s="195">
        <v>112145</v>
      </c>
      <c r="F6639" s="189">
        <v>10</v>
      </c>
      <c r="G6639" s="197" t="s">
        <v>2696</v>
      </c>
    </row>
    <row r="6640" spans="1:12">
      <c r="A6640" s="186" t="str">
        <f>B6640&amp;"_"&amp;COUNTIF($B$2:B6640,B6640)</f>
        <v>5948_2</v>
      </c>
      <c r="B6640" s="195">
        <v>5948</v>
      </c>
      <c r="C6640" s="195">
        <v>4</v>
      </c>
      <c r="D6640" s="195">
        <v>4500267458</v>
      </c>
      <c r="E6640" s="195">
        <v>112146</v>
      </c>
      <c r="F6640" s="189">
        <v>10</v>
      </c>
      <c r="G6640" s="197" t="s">
        <v>2697</v>
      </c>
      <c r="H6640" s="195">
        <v>5</v>
      </c>
      <c r="I6640" s="195">
        <v>17500</v>
      </c>
      <c r="J6640" s="191">
        <v>42303</v>
      </c>
      <c r="K6640" s="195" t="s">
        <v>2501</v>
      </c>
      <c r="L6640" s="195" t="s">
        <v>74</v>
      </c>
    </row>
    <row r="6641" spans="1:12">
      <c r="A6641" s="186" t="str">
        <f>B6641&amp;"_"&amp;COUNTIF($B$2:B6641,B6641)</f>
        <v>5949_1</v>
      </c>
      <c r="B6641" s="195">
        <v>5949</v>
      </c>
      <c r="C6641" s="195">
        <v>90</v>
      </c>
      <c r="D6641" s="200">
        <v>20128</v>
      </c>
      <c r="F6641" s="189">
        <v>1</v>
      </c>
      <c r="G6641" s="197" t="s">
        <v>2846</v>
      </c>
      <c r="H6641" s="195">
        <v>1</v>
      </c>
      <c r="J6641" s="191">
        <v>42303</v>
      </c>
      <c r="K6641" s="195" t="s">
        <v>33</v>
      </c>
      <c r="L6641" s="195" t="s">
        <v>74</v>
      </c>
    </row>
    <row r="6642" spans="1:12">
      <c r="A6642" s="186" t="str">
        <f>B6642&amp;"_"&amp;COUNTIF($B$2:B6642,B6642)</f>
        <v>5950_1</v>
      </c>
      <c r="B6642" s="195">
        <v>5950</v>
      </c>
      <c r="C6642" s="195">
        <v>5</v>
      </c>
      <c r="D6642" s="195" t="s">
        <v>2803</v>
      </c>
      <c r="E6642" s="195">
        <v>500032755</v>
      </c>
      <c r="F6642" s="189">
        <v>3</v>
      </c>
      <c r="G6642" s="197" t="s">
        <v>1070</v>
      </c>
      <c r="H6642" s="195">
        <v>1</v>
      </c>
      <c r="I6642" s="195">
        <v>2250</v>
      </c>
      <c r="J6642" s="191" t="s">
        <v>2847</v>
      </c>
      <c r="K6642" s="213" t="s">
        <v>845</v>
      </c>
      <c r="L6642" s="195" t="s">
        <v>2449</v>
      </c>
    </row>
    <row r="6643" spans="1:12">
      <c r="A6643" s="186" t="str">
        <f>B6643&amp;"_"&amp;COUNTIF($B$2:B6643,B6643)</f>
        <v>5951_1</v>
      </c>
      <c r="B6643" s="195">
        <v>5951</v>
      </c>
      <c r="C6643" s="195">
        <v>5</v>
      </c>
      <c r="D6643" s="195" t="s">
        <v>2816</v>
      </c>
      <c r="E6643" s="195">
        <v>500032755</v>
      </c>
      <c r="F6643" s="189">
        <v>3</v>
      </c>
      <c r="G6643" s="197" t="s">
        <v>1070</v>
      </c>
      <c r="H6643" s="195">
        <v>1</v>
      </c>
      <c r="I6643" s="195">
        <v>2250</v>
      </c>
      <c r="J6643" s="191" t="s">
        <v>2847</v>
      </c>
      <c r="K6643" s="213" t="s">
        <v>845</v>
      </c>
      <c r="L6643" s="195" t="s">
        <v>2449</v>
      </c>
    </row>
    <row r="6644" spans="1:12">
      <c r="A6644" s="186" t="str">
        <f>B6644&amp;"_"&amp;COUNTIF($B$2:B6644,B6644)</f>
        <v>5952_1</v>
      </c>
      <c r="B6644" s="195">
        <v>5952</v>
      </c>
      <c r="C6644" s="195">
        <v>5</v>
      </c>
      <c r="D6644" s="195" t="s">
        <v>2848</v>
      </c>
      <c r="E6644" s="195">
        <v>500032754</v>
      </c>
      <c r="F6644" s="189">
        <v>3</v>
      </c>
      <c r="G6644" s="197" t="s">
        <v>841</v>
      </c>
      <c r="H6644" s="195">
        <v>1</v>
      </c>
      <c r="I6644" s="195">
        <f>3*1050</f>
        <v>3150</v>
      </c>
      <c r="J6644" s="191" t="s">
        <v>2847</v>
      </c>
      <c r="K6644" s="213" t="s">
        <v>845</v>
      </c>
      <c r="L6644" s="195" t="s">
        <v>2449</v>
      </c>
    </row>
    <row r="6645" spans="1:12">
      <c r="A6645" s="186" t="str">
        <f>B6645&amp;"_"&amp;COUNTIF($B$2:B6645,B6645)</f>
        <v>5953_1</v>
      </c>
      <c r="B6645" s="195">
        <v>5953</v>
      </c>
      <c r="C6645" s="195">
        <v>59</v>
      </c>
      <c r="D6645" s="195">
        <v>3006098492</v>
      </c>
      <c r="E6645" s="195">
        <v>41222128</v>
      </c>
      <c r="F6645" s="189">
        <v>2</v>
      </c>
      <c r="G6645" s="197" t="s">
        <v>2849</v>
      </c>
      <c r="H6645" s="195">
        <v>1</v>
      </c>
      <c r="I6645" s="195">
        <v>8700</v>
      </c>
      <c r="J6645" s="191">
        <v>42304</v>
      </c>
      <c r="K6645" s="195" t="s">
        <v>27</v>
      </c>
    </row>
    <row r="6646" spans="1:12">
      <c r="A6646" s="186" t="str">
        <f>B6646&amp;"_"&amp;COUNTIF($B$2:B6646,B6646)</f>
        <v>5954_1</v>
      </c>
      <c r="B6646" s="195">
        <v>5954</v>
      </c>
      <c r="C6646" s="195">
        <v>59</v>
      </c>
      <c r="D6646" s="195">
        <v>3006098492</v>
      </c>
      <c r="E6646" s="195">
        <v>41222128</v>
      </c>
      <c r="F6646" s="189">
        <v>2</v>
      </c>
      <c r="G6646" s="197" t="s">
        <v>2850</v>
      </c>
      <c r="H6646" s="195">
        <v>1</v>
      </c>
      <c r="I6646" s="195">
        <v>8700</v>
      </c>
      <c r="J6646" s="191">
        <v>42304</v>
      </c>
      <c r="K6646" s="195" t="s">
        <v>27</v>
      </c>
    </row>
    <row r="6647" spans="1:12">
      <c r="A6647" s="186" t="str">
        <f>B6647&amp;"_"&amp;COUNTIF($B$2:B6647,B6647)</f>
        <v>5955_1</v>
      </c>
      <c r="B6647" s="195">
        <v>5955</v>
      </c>
      <c r="C6647" s="195">
        <v>59</v>
      </c>
      <c r="D6647" s="195">
        <v>3005973990</v>
      </c>
      <c r="F6647" s="189">
        <v>30</v>
      </c>
      <c r="G6647" s="197" t="s">
        <v>2851</v>
      </c>
      <c r="H6647" s="195">
        <v>1</v>
      </c>
      <c r="J6647" s="191">
        <v>42304</v>
      </c>
      <c r="K6647" s="195" t="s">
        <v>27</v>
      </c>
    </row>
    <row r="6648" spans="1:12">
      <c r="A6648" s="186" t="str">
        <f>B6648&amp;"_"&amp;COUNTIF($B$2:B6648,B6648)</f>
        <v>5956_1</v>
      </c>
      <c r="B6648" s="195">
        <v>5956</v>
      </c>
      <c r="F6648" s="189">
        <v>0</v>
      </c>
      <c r="G6648" s="197" t="s">
        <v>359</v>
      </c>
      <c r="I6648" s="200"/>
    </row>
    <row r="6649" spans="1:12">
      <c r="A6649" s="186" t="str">
        <f>B6649&amp;"_"&amp;COUNTIF($B$2:B6649,B6649)</f>
        <v>5956_2</v>
      </c>
      <c r="B6649" s="195">
        <v>5956</v>
      </c>
      <c r="C6649" s="195">
        <v>7</v>
      </c>
      <c r="F6649" s="189">
        <v>6</v>
      </c>
      <c r="G6649" s="197" t="s">
        <v>358</v>
      </c>
      <c r="H6649" s="195">
        <v>1</v>
      </c>
      <c r="I6649" s="200"/>
      <c r="J6649" s="191">
        <v>42306</v>
      </c>
      <c r="K6649" s="195" t="s">
        <v>33</v>
      </c>
      <c r="L6649" s="195" t="s">
        <v>74</v>
      </c>
    </row>
    <row r="6650" spans="1:12" ht="14.25" customHeight="1">
      <c r="A6650" s="186" t="str">
        <f>B6650&amp;"_"&amp;COUNTIF($B$2:B6650,B6650)</f>
        <v>5957_1</v>
      </c>
      <c r="B6650" s="195">
        <v>5957</v>
      </c>
      <c r="C6650" s="195">
        <v>31</v>
      </c>
      <c r="D6650" s="195" t="s">
        <v>2840</v>
      </c>
      <c r="F6650" s="189">
        <v>4</v>
      </c>
      <c r="G6650" s="197" t="s">
        <v>2767</v>
      </c>
      <c r="H6650" s="195">
        <v>4</v>
      </c>
      <c r="J6650" s="191">
        <v>42307</v>
      </c>
      <c r="K6650" s="195" t="s">
        <v>27</v>
      </c>
    </row>
    <row r="6651" spans="1:12">
      <c r="A6651" s="186" t="str">
        <f>B6651&amp;"_"&amp;COUNTIF($B$2:B6651,B6651)</f>
        <v>5958_1</v>
      </c>
      <c r="B6651" s="195">
        <v>5958</v>
      </c>
      <c r="F6651" s="189">
        <v>11</v>
      </c>
      <c r="G6651" s="197" t="s">
        <v>2538</v>
      </c>
    </row>
    <row r="6652" spans="1:12">
      <c r="A6652" s="186" t="str">
        <f>B6652&amp;"_"&amp;COUNTIF($B$2:B6652,B6652)</f>
        <v>5958_2</v>
      </c>
      <c r="B6652" s="195">
        <v>5958</v>
      </c>
      <c r="C6652" s="195">
        <v>26</v>
      </c>
      <c r="D6652" s="195" t="s">
        <v>863</v>
      </c>
      <c r="F6652" s="189">
        <v>16</v>
      </c>
      <c r="G6652" s="197" t="s">
        <v>2539</v>
      </c>
      <c r="J6652" s="191">
        <v>42307</v>
      </c>
      <c r="K6652" s="195" t="s">
        <v>27</v>
      </c>
    </row>
    <row r="6653" spans="1:12">
      <c r="A6653" s="186" t="str">
        <f>B6653&amp;"_"&amp;COUNTIF($B$2:B6653,B6653)</f>
        <v>5959_1</v>
      </c>
      <c r="B6653" s="195">
        <v>5959</v>
      </c>
      <c r="C6653" s="195">
        <v>59</v>
      </c>
      <c r="D6653" s="195">
        <v>3006143586</v>
      </c>
      <c r="E6653" s="195">
        <v>41227890</v>
      </c>
      <c r="F6653" s="189">
        <v>24</v>
      </c>
      <c r="G6653" s="197" t="s">
        <v>1873</v>
      </c>
      <c r="H6653" s="195">
        <v>4</v>
      </c>
      <c r="I6653" s="195">
        <v>7350</v>
      </c>
      <c r="J6653" s="191">
        <v>42310</v>
      </c>
      <c r="K6653" s="195" t="s">
        <v>27</v>
      </c>
    </row>
    <row r="6654" spans="1:12">
      <c r="A6654" s="186" t="str">
        <f>B6654&amp;"_"&amp;COUNTIF($B$2:B6654,B6654)</f>
        <v>5960_1</v>
      </c>
      <c r="B6654" s="195">
        <v>5960</v>
      </c>
      <c r="C6654" s="195">
        <v>1</v>
      </c>
      <c r="D6654" s="195" t="s">
        <v>2852</v>
      </c>
      <c r="E6654" s="195" t="s">
        <v>62</v>
      </c>
      <c r="F6654" s="189">
        <v>492</v>
      </c>
      <c r="G6654" s="197" t="s">
        <v>2011</v>
      </c>
      <c r="H6654" s="195">
        <v>3</v>
      </c>
      <c r="J6654" s="191">
        <v>42311</v>
      </c>
      <c r="K6654" s="195" t="s">
        <v>27</v>
      </c>
    </row>
    <row r="6655" spans="1:12">
      <c r="A6655" s="186" t="str">
        <f>B6655&amp;"_"&amp;COUNTIF($B$2:B6655,B6655)</f>
        <v>5961_1</v>
      </c>
      <c r="B6655" s="195">
        <v>5961</v>
      </c>
      <c r="C6655" s="195">
        <v>1</v>
      </c>
      <c r="D6655" s="195" t="s">
        <v>2534</v>
      </c>
      <c r="F6655" s="189">
        <v>2</v>
      </c>
      <c r="G6655" s="197" t="s">
        <v>59</v>
      </c>
      <c r="H6655" s="195">
        <v>2</v>
      </c>
      <c r="J6655" s="191">
        <v>42311</v>
      </c>
      <c r="K6655" s="195" t="s">
        <v>27</v>
      </c>
    </row>
    <row r="6656" spans="1:12">
      <c r="A6656" s="186" t="str">
        <f>B6656&amp;"_"&amp;COUNTIF($B$2:B6656,B6656)</f>
        <v>5962_1</v>
      </c>
      <c r="B6656" s="195">
        <v>5962</v>
      </c>
      <c r="F6656" s="189">
        <v>3</v>
      </c>
      <c r="G6656" s="197" t="s">
        <v>359</v>
      </c>
      <c r="I6656" s="200"/>
    </row>
    <row r="6657" spans="1:12">
      <c r="A6657" s="186" t="str">
        <f>B6657&amp;"_"&amp;COUNTIF($B$2:B6657,B6657)</f>
        <v>5962_2</v>
      </c>
      <c r="B6657" s="195">
        <v>5962</v>
      </c>
      <c r="C6657" s="195">
        <v>7</v>
      </c>
      <c r="F6657" s="189">
        <v>3</v>
      </c>
      <c r="G6657" s="197" t="s">
        <v>358</v>
      </c>
      <c r="H6657" s="195">
        <v>1</v>
      </c>
      <c r="I6657" s="200"/>
      <c r="J6657" s="191">
        <v>42311</v>
      </c>
      <c r="K6657" s="195" t="s">
        <v>33</v>
      </c>
    </row>
    <row r="6658" spans="1:12">
      <c r="A6658" s="186" t="str">
        <f>B6658&amp;"_"&amp;COUNTIF($B$2:B6658,B6658)</f>
        <v>5963_1</v>
      </c>
      <c r="B6658" s="195">
        <v>5963</v>
      </c>
      <c r="C6658" s="195">
        <v>59</v>
      </c>
      <c r="D6658" s="195">
        <v>3006098492</v>
      </c>
      <c r="E6658" s="195">
        <v>41222128</v>
      </c>
      <c r="F6658" s="189">
        <v>2</v>
      </c>
      <c r="G6658" s="197" t="s">
        <v>2853</v>
      </c>
      <c r="H6658" s="195">
        <v>1</v>
      </c>
      <c r="I6658" s="195">
        <v>8700</v>
      </c>
      <c r="J6658" s="191">
        <v>42311</v>
      </c>
      <c r="K6658" s="195" t="s">
        <v>27</v>
      </c>
    </row>
    <row r="6659" spans="1:12">
      <c r="A6659" s="186" t="str">
        <f>B6659&amp;"_"&amp;COUNTIF($B$2:B6659,B6659)</f>
        <v>5964_1</v>
      </c>
      <c r="B6659" s="195">
        <v>5964</v>
      </c>
      <c r="F6659" s="189">
        <v>6</v>
      </c>
      <c r="G6659" s="197" t="s">
        <v>359</v>
      </c>
      <c r="I6659" s="200"/>
    </row>
    <row r="6660" spans="1:12">
      <c r="A6660" s="186" t="str">
        <f>B6660&amp;"_"&amp;COUNTIF($B$2:B6660,B6660)</f>
        <v>5964_2</v>
      </c>
      <c r="B6660" s="195">
        <v>5964</v>
      </c>
      <c r="C6660" s="195">
        <v>7</v>
      </c>
      <c r="F6660" s="189">
        <v>0</v>
      </c>
      <c r="G6660" s="197" t="s">
        <v>358</v>
      </c>
      <c r="H6660" s="195">
        <v>1</v>
      </c>
      <c r="I6660" s="200"/>
      <c r="J6660" s="191">
        <v>42312</v>
      </c>
      <c r="K6660" s="195" t="s">
        <v>33</v>
      </c>
    </row>
    <row r="6661" spans="1:12">
      <c r="A6661" s="186" t="str">
        <f>B6661&amp;"_"&amp;COUNTIF($B$2:B6661,B6661)</f>
        <v>5965_1</v>
      </c>
      <c r="B6661" s="195">
        <v>5965</v>
      </c>
      <c r="C6661" s="195">
        <v>5</v>
      </c>
      <c r="D6661" s="195" t="s">
        <v>2816</v>
      </c>
      <c r="E6661" s="195">
        <v>500032755</v>
      </c>
      <c r="F6661" s="189">
        <v>3</v>
      </c>
      <c r="G6661" s="197" t="s">
        <v>1070</v>
      </c>
      <c r="H6661" s="195">
        <v>1</v>
      </c>
      <c r="I6661" s="195">
        <v>2250</v>
      </c>
      <c r="J6661" s="191" t="s">
        <v>2854</v>
      </c>
      <c r="K6661" s="213" t="s">
        <v>845</v>
      </c>
      <c r="L6661" s="195" t="s">
        <v>2449</v>
      </c>
    </row>
    <row r="6662" spans="1:12">
      <c r="A6662" s="186" t="str">
        <f>B6662&amp;"_"&amp;COUNTIF($B$2:B6662,B6662)</f>
        <v>5966_1</v>
      </c>
      <c r="B6662" s="195">
        <v>5966</v>
      </c>
      <c r="C6662" s="195">
        <v>5</v>
      </c>
      <c r="D6662" s="195" t="s">
        <v>2855</v>
      </c>
      <c r="E6662" s="195">
        <v>500032755</v>
      </c>
      <c r="F6662" s="189">
        <v>6</v>
      </c>
      <c r="G6662" s="197" t="s">
        <v>1070</v>
      </c>
      <c r="H6662" s="195">
        <v>2</v>
      </c>
      <c r="I6662" s="195">
        <v>4500</v>
      </c>
      <c r="J6662" s="191" t="s">
        <v>2854</v>
      </c>
      <c r="K6662" s="213" t="s">
        <v>845</v>
      </c>
      <c r="L6662" s="195" t="s">
        <v>2449</v>
      </c>
    </row>
    <row r="6663" spans="1:12">
      <c r="A6663" s="186" t="str">
        <f>B6663&amp;"_"&amp;COUNTIF($B$2:B6663,B6663)</f>
        <v>5967_1</v>
      </c>
      <c r="B6663" s="195">
        <v>5967</v>
      </c>
      <c r="F6663" s="189">
        <v>20</v>
      </c>
      <c r="G6663" s="197" t="s">
        <v>2856</v>
      </c>
    </row>
    <row r="6664" spans="1:12">
      <c r="A6664" s="186" t="str">
        <f>B6664&amp;"_"&amp;COUNTIF($B$2:B6664,B6664)</f>
        <v>5967_2</v>
      </c>
      <c r="B6664" s="195">
        <v>5967</v>
      </c>
      <c r="F6664" s="189">
        <v>3</v>
      </c>
      <c r="G6664" s="197" t="s">
        <v>2857</v>
      </c>
      <c r="J6664" s="191">
        <v>42313</v>
      </c>
    </row>
    <row r="6665" spans="1:12">
      <c r="A6665" s="186" t="str">
        <f>B6665&amp;"_"&amp;COUNTIF($B$2:B6665,B6665)</f>
        <v>5968_1</v>
      </c>
      <c r="B6665" s="195">
        <v>5968</v>
      </c>
      <c r="E6665" s="195">
        <v>8</v>
      </c>
      <c r="F6665" s="189">
        <v>22</v>
      </c>
      <c r="G6665" s="197" t="s">
        <v>2784</v>
      </c>
    </row>
    <row r="6666" spans="1:12">
      <c r="A6666" s="186" t="str">
        <f>B6666&amp;"_"&amp;COUNTIF($B$2:B6666,B6666)</f>
        <v>5968_2</v>
      </c>
      <c r="B6666" s="195">
        <v>5968</v>
      </c>
      <c r="E6666" s="195">
        <v>6</v>
      </c>
      <c r="F6666" s="189">
        <v>100</v>
      </c>
      <c r="G6666" s="197" t="s">
        <v>2081</v>
      </c>
    </row>
    <row r="6667" spans="1:12">
      <c r="A6667" s="186" t="str">
        <f>B6667&amp;"_"&amp;COUNTIF($B$2:B6667,B6667)</f>
        <v>5968_3</v>
      </c>
      <c r="B6667" s="195">
        <v>5968</v>
      </c>
      <c r="C6667" s="195">
        <v>49</v>
      </c>
      <c r="D6667" s="195" t="s">
        <v>2082</v>
      </c>
      <c r="E6667" s="195">
        <v>7</v>
      </c>
      <c r="F6667" s="189">
        <v>110</v>
      </c>
      <c r="G6667" s="197" t="s">
        <v>2083</v>
      </c>
      <c r="H6667" s="195">
        <v>5</v>
      </c>
      <c r="J6667" s="191">
        <v>42313</v>
      </c>
      <c r="K6667" s="195" t="s">
        <v>27</v>
      </c>
    </row>
    <row r="6668" spans="1:12">
      <c r="A6668" s="186" t="str">
        <f>B6668&amp;"_"&amp;COUNTIF($B$2:B6668,B6668)</f>
        <v>5969_1</v>
      </c>
      <c r="B6668" s="195">
        <v>5969</v>
      </c>
      <c r="F6668" s="189">
        <v>6</v>
      </c>
      <c r="G6668" s="197" t="s">
        <v>359</v>
      </c>
      <c r="I6668" s="200"/>
    </row>
    <row r="6669" spans="1:12">
      <c r="A6669" s="186" t="str">
        <f>B6669&amp;"_"&amp;COUNTIF($B$2:B6669,B6669)</f>
        <v>5969_2</v>
      </c>
      <c r="B6669" s="195">
        <v>5969</v>
      </c>
      <c r="C6669" s="195">
        <v>7</v>
      </c>
      <c r="F6669" s="189">
        <v>0</v>
      </c>
      <c r="G6669" s="197" t="s">
        <v>358</v>
      </c>
      <c r="H6669" s="195">
        <v>1</v>
      </c>
      <c r="I6669" s="200"/>
      <c r="J6669" s="191">
        <v>42312</v>
      </c>
      <c r="K6669" s="195" t="s">
        <v>33</v>
      </c>
    </row>
    <row r="6670" spans="1:12">
      <c r="A6670" s="186" t="str">
        <f>B6670&amp;"_"&amp;COUNTIF($B$2:B6670,B6670)</f>
        <v>5970_1</v>
      </c>
      <c r="B6670" s="195">
        <v>5970</v>
      </c>
      <c r="C6670" s="195">
        <v>31</v>
      </c>
      <c r="D6670" s="195" t="s">
        <v>2840</v>
      </c>
      <c r="F6670" s="189">
        <v>4</v>
      </c>
      <c r="G6670" s="197" t="s">
        <v>2767</v>
      </c>
      <c r="H6670" s="195">
        <v>4</v>
      </c>
      <c r="J6670" s="191">
        <v>42314</v>
      </c>
      <c r="K6670" s="195" t="s">
        <v>27</v>
      </c>
    </row>
    <row r="6671" spans="1:12">
      <c r="A6671" s="186" t="str">
        <f>B6671&amp;"_"&amp;COUNTIF($B$2:B6671,B6671)</f>
        <v>5971_1</v>
      </c>
      <c r="B6671" s="195">
        <v>5971</v>
      </c>
      <c r="C6671" s="195">
        <v>1</v>
      </c>
      <c r="D6671" s="195" t="s">
        <v>2393</v>
      </c>
      <c r="F6671" s="189">
        <v>51</v>
      </c>
      <c r="G6671" s="197" t="s">
        <v>660</v>
      </c>
      <c r="H6671" s="195">
        <v>2</v>
      </c>
      <c r="J6671" s="191">
        <v>42314</v>
      </c>
      <c r="K6671" s="195" t="s">
        <v>27</v>
      </c>
    </row>
    <row r="6672" spans="1:12">
      <c r="A6672" s="186" t="str">
        <f>B6672&amp;"_"&amp;COUNTIF($B$2:B6672,B6672)</f>
        <v>5972_1</v>
      </c>
      <c r="B6672" s="195">
        <v>5972</v>
      </c>
      <c r="C6672" s="195">
        <v>1</v>
      </c>
      <c r="D6672" s="195">
        <v>540073793</v>
      </c>
      <c r="F6672" s="189">
        <v>4</v>
      </c>
      <c r="G6672" s="197" t="s">
        <v>2858</v>
      </c>
      <c r="J6672" s="191">
        <v>42313</v>
      </c>
      <c r="K6672" s="195" t="s">
        <v>2859</v>
      </c>
    </row>
    <row r="6673" spans="1:12">
      <c r="A6673" s="186" t="str">
        <f>B6673&amp;"_"&amp;COUNTIF($B$2:B6673,B6673)</f>
        <v>5973_1</v>
      </c>
      <c r="B6673" s="195">
        <v>5973</v>
      </c>
      <c r="C6673" s="195">
        <v>31</v>
      </c>
      <c r="D6673" s="195" t="s">
        <v>2860</v>
      </c>
      <c r="F6673" s="189">
        <v>7</v>
      </c>
      <c r="G6673" s="197" t="s">
        <v>2861</v>
      </c>
      <c r="J6673" s="191">
        <v>42317</v>
      </c>
    </row>
    <row r="6674" spans="1:12">
      <c r="A6674" s="186" t="str">
        <f>B6674&amp;"_"&amp;COUNTIF($B$2:B6674,B6674)</f>
        <v>5974_1</v>
      </c>
      <c r="B6674" s="195">
        <v>5974</v>
      </c>
      <c r="F6674" s="189">
        <v>8</v>
      </c>
      <c r="G6674" s="197" t="s">
        <v>359</v>
      </c>
      <c r="I6674" s="200"/>
    </row>
    <row r="6675" spans="1:12">
      <c r="A6675" s="186" t="str">
        <f>B6675&amp;"_"&amp;COUNTIF($B$2:B6675,B6675)</f>
        <v>5974_2</v>
      </c>
      <c r="B6675" s="195">
        <v>5974</v>
      </c>
      <c r="C6675" s="195">
        <v>7</v>
      </c>
      <c r="F6675" s="189">
        <v>3</v>
      </c>
      <c r="G6675" s="197" t="s">
        <v>358</v>
      </c>
      <c r="H6675" s="195">
        <v>1</v>
      </c>
      <c r="I6675" s="200"/>
      <c r="J6675" s="191">
        <v>42318</v>
      </c>
      <c r="K6675" s="195" t="s">
        <v>33</v>
      </c>
    </row>
    <row r="6676" spans="1:12">
      <c r="A6676" s="186" t="str">
        <f>B6676&amp;"_"&amp;COUNTIF($B$2:B6676,B6676)</f>
        <v>5975_1</v>
      </c>
      <c r="B6676" s="195">
        <v>5975</v>
      </c>
      <c r="C6676" s="195">
        <v>31</v>
      </c>
      <c r="D6676" s="195" t="s">
        <v>2860</v>
      </c>
      <c r="F6676" s="189">
        <v>3</v>
      </c>
      <c r="G6676" s="197" t="s">
        <v>2861</v>
      </c>
      <c r="J6676" s="191">
        <v>42318</v>
      </c>
    </row>
    <row r="6677" spans="1:12">
      <c r="A6677" s="186" t="str">
        <f>B6677&amp;"_"&amp;COUNTIF($B$2:B6677,B6677)</f>
        <v>5976_1</v>
      </c>
      <c r="B6677" s="195">
        <v>5976</v>
      </c>
      <c r="C6677" s="195">
        <v>31</v>
      </c>
      <c r="D6677" s="195" t="s">
        <v>2860</v>
      </c>
      <c r="F6677" s="189">
        <v>3</v>
      </c>
      <c r="G6677" s="197" t="s">
        <v>2861</v>
      </c>
      <c r="J6677" s="191">
        <v>42319</v>
      </c>
      <c r="K6677" s="195" t="s">
        <v>27</v>
      </c>
    </row>
    <row r="6678" spans="1:12">
      <c r="A6678" s="186" t="str">
        <f>B6678&amp;"_"&amp;COUNTIF($B$2:B6678,B6678)</f>
        <v>5977_1</v>
      </c>
      <c r="B6678" s="195">
        <v>5977</v>
      </c>
      <c r="C6678" s="195">
        <v>31</v>
      </c>
      <c r="D6678" s="195" t="s">
        <v>2860</v>
      </c>
      <c r="F6678" s="189">
        <v>1</v>
      </c>
      <c r="G6678" s="197" t="s">
        <v>2861</v>
      </c>
      <c r="J6678" s="191">
        <v>42319</v>
      </c>
      <c r="K6678" s="195" t="s">
        <v>27</v>
      </c>
    </row>
    <row r="6679" spans="1:12">
      <c r="A6679" s="186" t="str">
        <f>B6679&amp;"_"&amp;COUNTIF($B$2:B6679,B6679)</f>
        <v>5978_1</v>
      </c>
      <c r="B6679" s="195">
        <v>5978</v>
      </c>
      <c r="E6679" s="195">
        <v>112145</v>
      </c>
      <c r="F6679" s="189">
        <v>10</v>
      </c>
      <c r="G6679" s="197" t="s">
        <v>2696</v>
      </c>
    </row>
    <row r="6680" spans="1:12">
      <c r="A6680" s="186" t="str">
        <f>B6680&amp;"_"&amp;COUNTIF($B$2:B6680,B6680)</f>
        <v>5978_2</v>
      </c>
      <c r="B6680" s="195">
        <v>5978</v>
      </c>
      <c r="C6680" s="195">
        <v>4</v>
      </c>
      <c r="D6680" s="195">
        <v>4500267799</v>
      </c>
      <c r="E6680" s="195">
        <v>112146</v>
      </c>
      <c r="F6680" s="189">
        <v>10</v>
      </c>
      <c r="G6680" s="197" t="s">
        <v>2697</v>
      </c>
      <c r="H6680" s="195">
        <v>5</v>
      </c>
      <c r="I6680" s="195">
        <v>17500</v>
      </c>
      <c r="J6680" s="191">
        <v>42319</v>
      </c>
      <c r="K6680" s="195" t="s">
        <v>2501</v>
      </c>
      <c r="L6680" s="195" t="s">
        <v>74</v>
      </c>
    </row>
    <row r="6681" spans="1:12">
      <c r="A6681" s="186" t="str">
        <f>B6681&amp;"_"&amp;COUNTIF($B$2:B6681,B6681)</f>
        <v>5979_1</v>
      </c>
      <c r="B6681" s="195">
        <v>5979</v>
      </c>
      <c r="D6681" s="195" t="s">
        <v>2862</v>
      </c>
      <c r="F6681" s="189">
        <v>1</v>
      </c>
      <c r="G6681" s="197" t="s">
        <v>2863</v>
      </c>
      <c r="J6681" s="191">
        <v>42320</v>
      </c>
      <c r="K6681" s="195" t="s">
        <v>789</v>
      </c>
    </row>
    <row r="6682" spans="1:12">
      <c r="A6682" s="186" t="str">
        <f>B6682&amp;"_"&amp;COUNTIF($B$2:B6682,B6682)</f>
        <v>5980_1</v>
      </c>
      <c r="B6682" s="195">
        <v>5980</v>
      </c>
      <c r="C6682" s="195">
        <v>31</v>
      </c>
      <c r="D6682" s="195" t="s">
        <v>2864</v>
      </c>
      <c r="F6682" s="189">
        <v>1</v>
      </c>
      <c r="G6682" s="197" t="s">
        <v>2865</v>
      </c>
      <c r="J6682" s="191">
        <v>42320</v>
      </c>
      <c r="K6682" s="195" t="s">
        <v>27</v>
      </c>
    </row>
    <row r="6683" spans="1:12">
      <c r="A6683" s="186" t="str">
        <f>B6683&amp;"_"&amp;COUNTIF($B$2:B6683,B6683)</f>
        <v>5981_1</v>
      </c>
      <c r="B6683" s="195">
        <v>5981</v>
      </c>
      <c r="C6683" s="195">
        <v>31</v>
      </c>
      <c r="D6683" s="195" t="s">
        <v>2864</v>
      </c>
      <c r="F6683" s="189">
        <v>1</v>
      </c>
      <c r="G6683" s="197" t="s">
        <v>2866</v>
      </c>
      <c r="J6683" s="191">
        <v>42320</v>
      </c>
      <c r="K6683" s="195" t="s">
        <v>27</v>
      </c>
    </row>
    <row r="6684" spans="1:12">
      <c r="A6684" s="186" t="str">
        <f>B6684&amp;"_"&amp;COUNTIF($B$2:B6684,B6684)</f>
        <v>5981_2</v>
      </c>
      <c r="B6684" s="195">
        <v>5981</v>
      </c>
      <c r="F6684" s="189">
        <v>1</v>
      </c>
      <c r="G6684" s="197" t="s">
        <v>2867</v>
      </c>
    </row>
    <row r="6685" spans="1:12">
      <c r="A6685" s="186" t="str">
        <f>B6685&amp;"_"&amp;COUNTIF($B$2:B6685,B6685)</f>
        <v>5981_3</v>
      </c>
      <c r="B6685" s="195">
        <v>5981</v>
      </c>
      <c r="C6685" s="195">
        <v>31</v>
      </c>
      <c r="D6685" s="195" t="s">
        <v>2864</v>
      </c>
      <c r="F6685" s="189">
        <v>1</v>
      </c>
      <c r="G6685" s="197" t="s">
        <v>2868</v>
      </c>
      <c r="J6685" s="191">
        <v>42320</v>
      </c>
      <c r="K6685" s="195" t="s">
        <v>27</v>
      </c>
    </row>
    <row r="6686" spans="1:12">
      <c r="A6686" s="186" t="str">
        <f>B6686&amp;"_"&amp;COUNTIF($B$2:B6686,B6686)</f>
        <v>5982_1</v>
      </c>
      <c r="B6686" s="195">
        <v>5982</v>
      </c>
      <c r="E6686" s="195" t="s">
        <v>64</v>
      </c>
      <c r="F6686" s="189">
        <v>192</v>
      </c>
      <c r="G6686" s="197" t="s">
        <v>2014</v>
      </c>
    </row>
    <row r="6687" spans="1:12">
      <c r="A6687" s="186" t="str">
        <f>B6687&amp;"_"&amp;COUNTIF($B$2:B6687,B6687)</f>
        <v>5982_2</v>
      </c>
      <c r="B6687" s="195">
        <v>5982</v>
      </c>
      <c r="C6687" s="195">
        <v>1</v>
      </c>
      <c r="D6687" s="195" t="s">
        <v>2869</v>
      </c>
      <c r="E6687" s="195" t="s">
        <v>62</v>
      </c>
      <c r="F6687" s="189">
        <v>328</v>
      </c>
      <c r="G6687" s="197" t="s">
        <v>2011</v>
      </c>
      <c r="H6687" s="195">
        <v>6</v>
      </c>
      <c r="J6687" s="191">
        <v>42320</v>
      </c>
      <c r="K6687" s="195" t="s">
        <v>27</v>
      </c>
    </row>
    <row r="6688" spans="1:12">
      <c r="A6688" s="186" t="str">
        <f>B6688&amp;"_"&amp;COUNTIF($B$2:B6688,B6688)</f>
        <v>5983_1</v>
      </c>
      <c r="B6688" s="195">
        <v>5983</v>
      </c>
      <c r="C6688" s="195">
        <v>1</v>
      </c>
      <c r="D6688" s="195" t="s">
        <v>2534</v>
      </c>
      <c r="F6688" s="189">
        <v>2</v>
      </c>
      <c r="G6688" s="197" t="s">
        <v>59</v>
      </c>
      <c r="H6688" s="195">
        <v>2</v>
      </c>
      <c r="J6688" s="191">
        <v>42320</v>
      </c>
      <c r="K6688" s="195" t="s">
        <v>27</v>
      </c>
    </row>
    <row r="6689" spans="1:12">
      <c r="A6689" s="186" t="str">
        <f>B6689&amp;"_"&amp;COUNTIF($B$2:B6689,B6689)</f>
        <v>5984_1</v>
      </c>
      <c r="B6689" s="195">
        <v>5984</v>
      </c>
      <c r="F6689" s="189">
        <v>7</v>
      </c>
      <c r="G6689" s="197" t="s">
        <v>359</v>
      </c>
      <c r="I6689" s="200"/>
    </row>
    <row r="6690" spans="1:12">
      <c r="A6690" s="186" t="str">
        <f>B6690&amp;"_"&amp;COUNTIF($B$2:B6690,B6690)</f>
        <v>5984_2</v>
      </c>
      <c r="B6690" s="195">
        <v>5984</v>
      </c>
      <c r="C6690" s="195">
        <v>7</v>
      </c>
      <c r="F6690" s="189">
        <v>5</v>
      </c>
      <c r="G6690" s="197" t="s">
        <v>358</v>
      </c>
      <c r="H6690" s="195">
        <v>1</v>
      </c>
      <c r="I6690" s="200"/>
      <c r="J6690" s="191">
        <v>42320</v>
      </c>
      <c r="K6690" s="195" t="s">
        <v>33</v>
      </c>
    </row>
    <row r="6691" spans="1:12">
      <c r="A6691" s="186" t="str">
        <f>B6691&amp;"_"&amp;COUNTIF($B$2:B6691,B6691)</f>
        <v>5985_1</v>
      </c>
      <c r="B6691" s="195">
        <v>5985</v>
      </c>
      <c r="C6691" s="195">
        <v>59</v>
      </c>
      <c r="D6691" s="195">
        <v>3006178668</v>
      </c>
      <c r="E6691" s="195">
        <v>41222136</v>
      </c>
      <c r="F6691" s="189">
        <v>4</v>
      </c>
      <c r="G6691" s="197" t="s">
        <v>2299</v>
      </c>
      <c r="H6691" s="195">
        <v>4</v>
      </c>
      <c r="I6691" s="195">
        <v>7600</v>
      </c>
      <c r="J6691" s="191">
        <v>42321</v>
      </c>
      <c r="K6691" s="195" t="s">
        <v>27</v>
      </c>
    </row>
    <row r="6692" spans="1:12">
      <c r="A6692" s="186" t="str">
        <f>B6692&amp;"_"&amp;COUNTIF($B$2:B6692,B6692)</f>
        <v>5985S_1</v>
      </c>
      <c r="B6692" s="195" t="s">
        <v>2870</v>
      </c>
      <c r="C6692" s="195">
        <v>31</v>
      </c>
      <c r="D6692" s="195" t="s">
        <v>2871</v>
      </c>
      <c r="F6692" s="189">
        <v>3</v>
      </c>
      <c r="G6692" s="197" t="s">
        <v>2872</v>
      </c>
      <c r="H6692" s="195">
        <v>2</v>
      </c>
      <c r="I6692" s="195">
        <v>6000</v>
      </c>
      <c r="J6692" s="191">
        <v>42320</v>
      </c>
      <c r="K6692" s="195" t="s">
        <v>27</v>
      </c>
    </row>
    <row r="6693" spans="1:12">
      <c r="A6693" s="186" t="str">
        <f>B6693&amp;"_"&amp;COUNTIF($B$2:B6693,B6693)</f>
        <v>5986_1</v>
      </c>
      <c r="B6693" s="195">
        <v>5986</v>
      </c>
      <c r="E6693" s="187" t="s">
        <v>2873</v>
      </c>
      <c r="F6693" s="189">
        <v>3</v>
      </c>
      <c r="G6693" s="197" t="s">
        <v>2086</v>
      </c>
    </row>
    <row r="6694" spans="1:12">
      <c r="A6694" s="186" t="str">
        <f>B6694&amp;"_"&amp;COUNTIF($B$2:B6694,B6694)</f>
        <v>5986_2</v>
      </c>
      <c r="B6694" s="195">
        <v>5986</v>
      </c>
      <c r="C6694" s="195">
        <v>49</v>
      </c>
      <c r="D6694" s="195" t="s">
        <v>1313</v>
      </c>
      <c r="E6694" s="187" t="s">
        <v>2874</v>
      </c>
      <c r="F6694" s="189">
        <v>1</v>
      </c>
      <c r="G6694" s="197" t="s">
        <v>2875</v>
      </c>
      <c r="J6694" s="191">
        <v>42315</v>
      </c>
      <c r="K6694" s="195" t="s">
        <v>27</v>
      </c>
    </row>
    <row r="6695" spans="1:12">
      <c r="A6695" s="186" t="str">
        <f>B6695&amp;"_"&amp;COUNTIF($B$2:B6695,B6695)</f>
        <v>5987_1</v>
      </c>
      <c r="B6695" s="195">
        <v>5987</v>
      </c>
      <c r="C6695" s="195">
        <v>22</v>
      </c>
      <c r="F6695" s="189">
        <v>4</v>
      </c>
      <c r="G6695" s="197" t="s">
        <v>2876</v>
      </c>
      <c r="J6695" s="191">
        <v>42320</v>
      </c>
      <c r="K6695" s="195" t="s">
        <v>27</v>
      </c>
    </row>
    <row r="6696" spans="1:12">
      <c r="A6696" s="186" t="str">
        <f>B6696&amp;"_"&amp;COUNTIF($B$2:B6696,B6696)</f>
        <v>5988_1</v>
      </c>
      <c r="B6696" s="195">
        <v>5988</v>
      </c>
      <c r="C6696" s="195">
        <v>31</v>
      </c>
      <c r="D6696" s="195" t="s">
        <v>2864</v>
      </c>
      <c r="F6696" s="189">
        <v>1</v>
      </c>
      <c r="G6696" s="197" t="s">
        <v>2877</v>
      </c>
      <c r="J6696" s="191">
        <v>42323</v>
      </c>
      <c r="K6696" s="195" t="s">
        <v>27</v>
      </c>
    </row>
    <row r="6697" spans="1:12">
      <c r="A6697" s="186" t="str">
        <f>B6697&amp;"_"&amp;COUNTIF($B$2:B6697,B6697)</f>
        <v>5989_1</v>
      </c>
      <c r="B6697" s="195">
        <v>5989</v>
      </c>
      <c r="F6697" s="189">
        <v>1</v>
      </c>
      <c r="G6697" s="197" t="s">
        <v>2878</v>
      </c>
    </row>
    <row r="6698" spans="1:12">
      <c r="A6698" s="186" t="str">
        <f>B6698&amp;"_"&amp;COUNTIF($B$2:B6698,B6698)</f>
        <v>5989_2</v>
      </c>
      <c r="B6698" s="195">
        <v>5989</v>
      </c>
      <c r="C6698" s="195">
        <v>72</v>
      </c>
      <c r="D6698" s="195">
        <v>855979</v>
      </c>
      <c r="F6698" s="189">
        <v>1000</v>
      </c>
      <c r="G6698" s="197" t="s">
        <v>2879</v>
      </c>
      <c r="J6698" s="191">
        <v>42324</v>
      </c>
      <c r="K6698" s="195" t="s">
        <v>2880</v>
      </c>
      <c r="L6698" s="195" t="s">
        <v>74</v>
      </c>
    </row>
    <row r="6699" spans="1:12">
      <c r="A6699" s="186" t="str">
        <f>B6699&amp;"_"&amp;COUNTIF($B$2:B6699,B6699)</f>
        <v>5990_1</v>
      </c>
      <c r="B6699" s="195">
        <v>5990</v>
      </c>
      <c r="C6699" s="195">
        <v>91</v>
      </c>
      <c r="D6699" s="195" t="s">
        <v>2881</v>
      </c>
      <c r="F6699" s="189">
        <v>2</v>
      </c>
      <c r="G6699" s="197" t="s">
        <v>537</v>
      </c>
      <c r="H6699" s="195">
        <v>1</v>
      </c>
      <c r="J6699" s="191">
        <v>42324</v>
      </c>
      <c r="K6699" s="195" t="s">
        <v>2882</v>
      </c>
      <c r="L6699" s="195" t="s">
        <v>74</v>
      </c>
    </row>
    <row r="6700" spans="1:12">
      <c r="A6700" s="186" t="str">
        <f>B6700&amp;"_"&amp;COUNTIF($B$2:B6700,B6700)</f>
        <v>5991_1</v>
      </c>
      <c r="B6700" s="195">
        <v>5991</v>
      </c>
      <c r="C6700" s="195">
        <v>6</v>
      </c>
      <c r="D6700" s="195" t="s">
        <v>2883</v>
      </c>
      <c r="F6700" s="189">
        <v>1</v>
      </c>
      <c r="G6700" s="197" t="s">
        <v>2884</v>
      </c>
      <c r="H6700" s="195">
        <v>1</v>
      </c>
      <c r="J6700" s="191">
        <v>42324</v>
      </c>
      <c r="K6700" s="195" t="s">
        <v>27</v>
      </c>
    </row>
    <row r="6701" spans="1:12">
      <c r="A6701" s="186" t="str">
        <f>B6701&amp;"_"&amp;COUNTIF($B$2:B6701,B6701)</f>
        <v>5992_1</v>
      </c>
      <c r="B6701" s="195">
        <v>5992</v>
      </c>
      <c r="C6701" s="195">
        <v>6</v>
      </c>
      <c r="D6701" s="195" t="s">
        <v>2885</v>
      </c>
      <c r="F6701" s="189">
        <v>1</v>
      </c>
      <c r="G6701" s="197" t="s">
        <v>2886</v>
      </c>
      <c r="H6701" s="195">
        <v>1</v>
      </c>
      <c r="J6701" s="191">
        <v>42324</v>
      </c>
      <c r="K6701" s="195" t="s">
        <v>27</v>
      </c>
    </row>
    <row r="6702" spans="1:12">
      <c r="A6702" s="186" t="str">
        <f>B6702&amp;"_"&amp;COUNTIF($B$2:B6702,B6702)</f>
        <v>5993_1</v>
      </c>
      <c r="B6702" s="195">
        <v>5993</v>
      </c>
      <c r="C6702" s="195">
        <v>6</v>
      </c>
      <c r="D6702" s="195" t="s">
        <v>2887</v>
      </c>
      <c r="F6702" s="189">
        <v>1</v>
      </c>
      <c r="G6702" s="197" t="s">
        <v>2888</v>
      </c>
      <c r="H6702" s="195">
        <v>1</v>
      </c>
      <c r="J6702" s="191">
        <v>42324</v>
      </c>
      <c r="K6702" s="195" t="s">
        <v>27</v>
      </c>
    </row>
    <row r="6703" spans="1:12">
      <c r="A6703" s="186" t="str">
        <f>B6703&amp;"_"&amp;COUNTIF($B$2:B6703,B6703)</f>
        <v>5994_1</v>
      </c>
      <c r="B6703" s="195">
        <v>5994</v>
      </c>
      <c r="C6703" s="195">
        <v>6</v>
      </c>
      <c r="D6703" s="195" t="s">
        <v>2889</v>
      </c>
      <c r="E6703" s="195">
        <v>500410403</v>
      </c>
      <c r="F6703" s="189">
        <v>2</v>
      </c>
      <c r="G6703" s="197" t="s">
        <v>2890</v>
      </c>
      <c r="H6703" s="195">
        <v>1</v>
      </c>
      <c r="J6703" s="191">
        <v>42324</v>
      </c>
      <c r="K6703" s="195" t="s">
        <v>27</v>
      </c>
    </row>
    <row r="6704" spans="1:12">
      <c r="A6704" s="186" t="str">
        <f>B6704&amp;"_"&amp;COUNTIF($B$2:B6704,B6704)</f>
        <v>5995_1</v>
      </c>
      <c r="B6704" s="195">
        <v>5995</v>
      </c>
      <c r="F6704" s="189">
        <v>8</v>
      </c>
      <c r="G6704" s="197" t="s">
        <v>359</v>
      </c>
      <c r="I6704" s="200"/>
    </row>
    <row r="6705" spans="1:12">
      <c r="A6705" s="186" t="str">
        <f>B6705&amp;"_"&amp;COUNTIF($B$2:B6705,B6705)</f>
        <v>5995_2</v>
      </c>
      <c r="B6705" s="195">
        <v>5995</v>
      </c>
      <c r="C6705" s="195">
        <v>7</v>
      </c>
      <c r="F6705" s="189">
        <v>3</v>
      </c>
      <c r="G6705" s="197" t="s">
        <v>358</v>
      </c>
      <c r="H6705" s="195">
        <v>1</v>
      </c>
      <c r="I6705" s="200"/>
      <c r="J6705" s="191">
        <v>42325</v>
      </c>
      <c r="K6705" s="195" t="s">
        <v>33</v>
      </c>
    </row>
    <row r="6706" spans="1:12">
      <c r="A6706" s="186" t="str">
        <f>B6706&amp;"_"&amp;COUNTIF($B$2:B6706,B6706)</f>
        <v>5996_1</v>
      </c>
      <c r="B6706" s="195">
        <v>5996</v>
      </c>
      <c r="E6706" s="195" t="s">
        <v>71</v>
      </c>
      <c r="F6706" s="189">
        <v>300</v>
      </c>
      <c r="G6706" s="197" t="s">
        <v>72</v>
      </c>
    </row>
    <row r="6707" spans="1:12">
      <c r="A6707" s="186" t="str">
        <f>B6707&amp;"_"&amp;COUNTIF($B$2:B6707,B6707)</f>
        <v>5996_2</v>
      </c>
      <c r="B6707" s="195">
        <v>5996</v>
      </c>
      <c r="C6707" s="195">
        <v>3</v>
      </c>
      <c r="D6707" s="195" t="s">
        <v>2891</v>
      </c>
      <c r="E6707" s="195" t="s">
        <v>149</v>
      </c>
      <c r="F6707" s="189">
        <v>100</v>
      </c>
      <c r="G6707" s="197" t="s">
        <v>68</v>
      </c>
      <c r="H6707" s="195">
        <v>2</v>
      </c>
      <c r="I6707" s="195">
        <v>2900</v>
      </c>
      <c r="J6707" s="191">
        <v>42326</v>
      </c>
      <c r="K6707" s="195" t="s">
        <v>33</v>
      </c>
      <c r="L6707" s="195" t="s">
        <v>74</v>
      </c>
    </row>
    <row r="6708" spans="1:12">
      <c r="A6708" s="186" t="str">
        <f>B6708&amp;"_"&amp;COUNTIF($B$2:B6708,B6708)</f>
        <v>5997_1</v>
      </c>
      <c r="B6708" s="195">
        <v>5997</v>
      </c>
      <c r="F6708" s="189">
        <v>5</v>
      </c>
      <c r="G6708" s="197" t="s">
        <v>359</v>
      </c>
      <c r="I6708" s="200"/>
    </row>
    <row r="6709" spans="1:12">
      <c r="A6709" s="186" t="str">
        <f>B6709&amp;"_"&amp;COUNTIF($B$2:B6709,B6709)</f>
        <v>5997_2</v>
      </c>
      <c r="B6709" s="195">
        <v>5997</v>
      </c>
      <c r="C6709" s="195">
        <v>7</v>
      </c>
      <c r="F6709" s="189">
        <v>1</v>
      </c>
      <c r="G6709" s="197" t="s">
        <v>358</v>
      </c>
      <c r="H6709" s="195">
        <v>1</v>
      </c>
      <c r="I6709" s="200"/>
      <c r="J6709" s="191">
        <v>42327</v>
      </c>
      <c r="K6709" s="195" t="s">
        <v>33</v>
      </c>
    </row>
    <row r="6710" spans="1:12">
      <c r="A6710" s="186" t="str">
        <f>B6710&amp;"_"&amp;COUNTIF($B$2:B6710,B6710)</f>
        <v>5998_1</v>
      </c>
      <c r="B6710" s="195">
        <v>5998</v>
      </c>
      <c r="F6710" s="189">
        <v>5</v>
      </c>
      <c r="G6710" s="197" t="s">
        <v>359</v>
      </c>
      <c r="I6710" s="200"/>
    </row>
    <row r="6711" spans="1:12">
      <c r="A6711" s="186" t="str">
        <f>B6711&amp;"_"&amp;COUNTIF($B$2:B6711,B6711)</f>
        <v>5998_2</v>
      </c>
      <c r="B6711" s="195">
        <v>5998</v>
      </c>
      <c r="C6711" s="195">
        <v>7</v>
      </c>
      <c r="F6711" s="189">
        <v>0</v>
      </c>
      <c r="G6711" s="197" t="s">
        <v>358</v>
      </c>
      <c r="H6711" s="195">
        <v>1</v>
      </c>
      <c r="I6711" s="200"/>
      <c r="J6711" s="191">
        <v>42328</v>
      </c>
      <c r="K6711" s="195" t="s">
        <v>33</v>
      </c>
    </row>
    <row r="6712" spans="1:12">
      <c r="A6712" s="186" t="str">
        <f>B6712&amp;"_"&amp;COUNTIF($B$2:B6712,B6712)</f>
        <v>5999_1</v>
      </c>
      <c r="B6712" s="195">
        <v>5999</v>
      </c>
      <c r="C6712" s="195">
        <v>59</v>
      </c>
      <c r="D6712" s="195">
        <v>3006204554</v>
      </c>
      <c r="E6712" s="195">
        <v>41222128</v>
      </c>
      <c r="F6712" s="189">
        <v>5</v>
      </c>
      <c r="G6712" s="197" t="s">
        <v>2892</v>
      </c>
      <c r="H6712" s="195">
        <v>5</v>
      </c>
      <c r="I6712" s="195">
        <v>21650</v>
      </c>
      <c r="J6712" s="191">
        <v>42331</v>
      </c>
      <c r="K6712" s="195" t="s">
        <v>27</v>
      </c>
    </row>
    <row r="6713" spans="1:12">
      <c r="A6713" s="186" t="str">
        <f>B6713&amp;"_"&amp;COUNTIF($B$2:B6713,B6713)</f>
        <v>6000_1</v>
      </c>
      <c r="B6713" s="195">
        <v>6000</v>
      </c>
      <c r="C6713" s="195">
        <v>5</v>
      </c>
      <c r="D6713" s="195" t="s">
        <v>2893</v>
      </c>
      <c r="E6713" s="195">
        <v>500032754</v>
      </c>
      <c r="F6713" s="189">
        <v>4</v>
      </c>
      <c r="G6713" s="197" t="s">
        <v>841</v>
      </c>
      <c r="H6713" s="195">
        <v>2</v>
      </c>
      <c r="I6713" s="195">
        <v>4200</v>
      </c>
      <c r="J6713" s="191" t="s">
        <v>2894</v>
      </c>
      <c r="K6713" s="213" t="s">
        <v>845</v>
      </c>
      <c r="L6713" s="195" t="s">
        <v>2449</v>
      </c>
    </row>
    <row r="6714" spans="1:12">
      <c r="A6714" s="186" t="str">
        <f>B6714&amp;"_"&amp;COUNTIF($B$2:B6714,B6714)</f>
        <v>6001_1</v>
      </c>
      <c r="B6714" s="195">
        <v>6001</v>
      </c>
      <c r="C6714" s="195">
        <v>1</v>
      </c>
      <c r="D6714" s="195">
        <v>540074328</v>
      </c>
      <c r="F6714" s="189">
        <v>64</v>
      </c>
      <c r="G6714" s="197" t="s">
        <v>2895</v>
      </c>
      <c r="H6714" s="195">
        <v>1</v>
      </c>
      <c r="J6714" s="191">
        <v>42332</v>
      </c>
      <c r="K6714" s="195" t="s">
        <v>27</v>
      </c>
    </row>
    <row r="6715" spans="1:12">
      <c r="A6715" s="186" t="str">
        <f>B6715&amp;"_"&amp;COUNTIF($B$2:B6715,B6715)</f>
        <v>6002_1</v>
      </c>
      <c r="B6715" s="195">
        <v>6002</v>
      </c>
      <c r="C6715" s="195">
        <v>2</v>
      </c>
      <c r="D6715" s="195">
        <v>340146734</v>
      </c>
      <c r="F6715" s="189">
        <v>4</v>
      </c>
      <c r="G6715" s="197" t="s">
        <v>2896</v>
      </c>
      <c r="H6715" s="195">
        <v>2</v>
      </c>
      <c r="J6715" s="191">
        <v>42332</v>
      </c>
      <c r="K6715" s="195" t="s">
        <v>27</v>
      </c>
    </row>
    <row r="6716" spans="1:12">
      <c r="A6716" s="186" t="str">
        <f>B6716&amp;"_"&amp;COUNTIF($B$2:B6716,B6716)</f>
        <v>6003_1</v>
      </c>
      <c r="B6716" s="195">
        <v>6003</v>
      </c>
      <c r="F6716" s="189">
        <v>3</v>
      </c>
      <c r="G6716" s="197" t="s">
        <v>2897</v>
      </c>
    </row>
    <row r="6717" spans="1:12">
      <c r="A6717" s="186" t="str">
        <f>B6717&amp;"_"&amp;COUNTIF($B$2:B6717,B6717)</f>
        <v>6003_2</v>
      </c>
      <c r="B6717" s="195">
        <v>6003</v>
      </c>
      <c r="C6717" s="195">
        <v>2</v>
      </c>
      <c r="D6717" s="195">
        <v>340146007</v>
      </c>
      <c r="F6717" s="189">
        <v>1</v>
      </c>
      <c r="G6717" s="197" t="s">
        <v>2898</v>
      </c>
      <c r="H6717" s="195">
        <v>5</v>
      </c>
      <c r="J6717" s="191">
        <v>42332</v>
      </c>
      <c r="K6717" s="195" t="s">
        <v>27</v>
      </c>
    </row>
    <row r="6718" spans="1:12">
      <c r="A6718" s="186" t="str">
        <f>B6718&amp;"_"&amp;COUNTIF($B$2:B6718,B6718)</f>
        <v>6004_1</v>
      </c>
      <c r="B6718" s="195">
        <v>6004</v>
      </c>
      <c r="C6718" s="195">
        <v>91</v>
      </c>
      <c r="F6718" s="189">
        <v>9</v>
      </c>
      <c r="G6718" s="197" t="s">
        <v>2899</v>
      </c>
      <c r="H6718" s="195">
        <v>1</v>
      </c>
      <c r="J6718" s="191">
        <v>42332</v>
      </c>
      <c r="K6718" s="195" t="s">
        <v>27</v>
      </c>
    </row>
    <row r="6719" spans="1:12">
      <c r="A6719" s="186" t="str">
        <f>B6719&amp;"_"&amp;COUNTIF($B$2:B6719,B6719)</f>
        <v>6005_1</v>
      </c>
      <c r="B6719" s="195">
        <v>6005</v>
      </c>
      <c r="C6719" s="195">
        <v>11</v>
      </c>
      <c r="F6719" s="189">
        <v>2</v>
      </c>
      <c r="G6719" s="197" t="s">
        <v>2900</v>
      </c>
      <c r="J6719" s="191">
        <v>42332</v>
      </c>
      <c r="K6719" s="195" t="s">
        <v>33</v>
      </c>
    </row>
    <row r="6720" spans="1:12">
      <c r="A6720" s="186" t="str">
        <f>B6720&amp;"_"&amp;COUNTIF($B$2:B6720,B6720)</f>
        <v>6006_1</v>
      </c>
      <c r="B6720" s="195">
        <v>6006</v>
      </c>
      <c r="C6720" s="195">
        <v>15</v>
      </c>
      <c r="D6720" s="195">
        <v>1258</v>
      </c>
      <c r="F6720" s="189">
        <v>4</v>
      </c>
      <c r="G6720" s="197" t="s">
        <v>2797</v>
      </c>
      <c r="H6720" s="195">
        <v>1</v>
      </c>
      <c r="J6720" s="191">
        <v>42333</v>
      </c>
      <c r="K6720" s="195" t="s">
        <v>33</v>
      </c>
      <c r="L6720" s="195" t="s">
        <v>74</v>
      </c>
    </row>
    <row r="6721" spans="1:11">
      <c r="A6721" s="186" t="str">
        <f>B6721&amp;"_"&amp;COUNTIF($B$2:B6721,B6721)</f>
        <v>6007_1</v>
      </c>
      <c r="B6721" s="195">
        <v>6007</v>
      </c>
      <c r="C6721" s="195">
        <v>59</v>
      </c>
      <c r="D6721" s="195">
        <v>3006209353</v>
      </c>
      <c r="E6721" s="195">
        <v>41227890</v>
      </c>
      <c r="F6721" s="189">
        <v>24</v>
      </c>
      <c r="G6721" s="197" t="s">
        <v>1873</v>
      </c>
      <c r="H6721" s="195">
        <v>4</v>
      </c>
      <c r="I6721" s="195">
        <v>7350</v>
      </c>
      <c r="J6721" s="191">
        <v>42333</v>
      </c>
      <c r="K6721" s="195" t="s">
        <v>27</v>
      </c>
    </row>
    <row r="6722" spans="1:11">
      <c r="A6722" s="186" t="str">
        <f>B6722&amp;"_"&amp;COUNTIF($B$2:B6722,B6722)</f>
        <v>6008_1</v>
      </c>
      <c r="B6722" s="195">
        <v>6008</v>
      </c>
      <c r="C6722" s="195">
        <v>92</v>
      </c>
      <c r="D6722" s="195" t="s">
        <v>2901</v>
      </c>
      <c r="F6722" s="189">
        <v>14</v>
      </c>
      <c r="G6722" s="197" t="s">
        <v>2902</v>
      </c>
      <c r="H6722" s="195">
        <v>1</v>
      </c>
      <c r="J6722" s="191">
        <v>42333</v>
      </c>
      <c r="K6722" s="195" t="s">
        <v>27</v>
      </c>
    </row>
    <row r="6723" spans="1:11">
      <c r="A6723" s="186" t="str">
        <f>B6723&amp;"_"&amp;COUNTIF($B$2:B6723,B6723)</f>
        <v>6009_1</v>
      </c>
      <c r="B6723" s="195">
        <v>6009</v>
      </c>
      <c r="F6723" s="189">
        <v>19</v>
      </c>
      <c r="G6723" s="197" t="s">
        <v>2903</v>
      </c>
    </row>
    <row r="6724" spans="1:11">
      <c r="A6724" s="186" t="str">
        <f>B6724&amp;"_"&amp;COUNTIF($B$2:B6724,B6724)</f>
        <v>6009_2</v>
      </c>
      <c r="B6724" s="195">
        <v>6009</v>
      </c>
      <c r="C6724" s="195">
        <v>92</v>
      </c>
      <c r="D6724" s="195" t="s">
        <v>2904</v>
      </c>
      <c r="F6724" s="189">
        <v>1</v>
      </c>
      <c r="G6724" s="197" t="s">
        <v>2905</v>
      </c>
      <c r="H6724" s="195">
        <v>3</v>
      </c>
      <c r="J6724" s="191">
        <v>42333</v>
      </c>
      <c r="K6724" s="195" t="s">
        <v>27</v>
      </c>
    </row>
    <row r="6725" spans="1:11">
      <c r="A6725" s="186" t="str">
        <f>B6725&amp;"_"&amp;COUNTIF($B$2:B6725,B6725)</f>
        <v>6010_1</v>
      </c>
      <c r="B6725" s="195">
        <v>6010</v>
      </c>
      <c r="F6725" s="189">
        <v>3</v>
      </c>
      <c r="G6725" s="197" t="s">
        <v>359</v>
      </c>
      <c r="I6725" s="200"/>
    </row>
    <row r="6726" spans="1:11">
      <c r="A6726" s="186" t="str">
        <f>B6726&amp;"_"&amp;COUNTIF($B$2:B6726,B6726)</f>
        <v>6010_2</v>
      </c>
      <c r="B6726" s="195">
        <v>6010</v>
      </c>
      <c r="C6726" s="195">
        <v>7</v>
      </c>
      <c r="F6726" s="189">
        <v>7</v>
      </c>
      <c r="G6726" s="197" t="s">
        <v>358</v>
      </c>
      <c r="H6726" s="195">
        <v>1</v>
      </c>
      <c r="I6726" s="200"/>
      <c r="J6726" s="191">
        <v>42334</v>
      </c>
      <c r="K6726" s="195" t="s">
        <v>33</v>
      </c>
    </row>
    <row r="6727" spans="1:11">
      <c r="A6727" s="186" t="str">
        <f>B6727&amp;"_"&amp;COUNTIF($B$2:B6727,B6727)</f>
        <v>6011_1</v>
      </c>
      <c r="B6727" s="195">
        <v>6011</v>
      </c>
      <c r="F6727" s="189">
        <v>60</v>
      </c>
      <c r="G6727" s="197" t="s">
        <v>2906</v>
      </c>
    </row>
    <row r="6728" spans="1:11">
      <c r="A6728" s="186" t="str">
        <f>B6728&amp;"_"&amp;COUNTIF($B$2:B6728,B6728)</f>
        <v>6011_2</v>
      </c>
      <c r="B6728" s="195">
        <v>6011</v>
      </c>
      <c r="F6728" s="189">
        <v>5</v>
      </c>
      <c r="G6728" s="197" t="s">
        <v>2907</v>
      </c>
    </row>
    <row r="6729" spans="1:11">
      <c r="A6729" s="186" t="str">
        <f>B6729&amp;"_"&amp;COUNTIF($B$2:B6729,B6729)</f>
        <v>6011_3</v>
      </c>
      <c r="B6729" s="195">
        <v>6011</v>
      </c>
      <c r="F6729" s="189">
        <v>5</v>
      </c>
      <c r="G6729" s="197" t="s">
        <v>2908</v>
      </c>
    </row>
    <row r="6730" spans="1:11">
      <c r="A6730" s="186" t="str">
        <f>B6730&amp;"_"&amp;COUNTIF($B$2:B6730,B6730)</f>
        <v>6011_4</v>
      </c>
      <c r="B6730" s="195">
        <v>6011</v>
      </c>
      <c r="F6730" s="189">
        <v>10</v>
      </c>
      <c r="G6730" s="197" t="s">
        <v>2909</v>
      </c>
    </row>
    <row r="6731" spans="1:11">
      <c r="A6731" s="186" t="str">
        <f>B6731&amp;"_"&amp;COUNTIF($B$2:B6731,B6731)</f>
        <v>6011_5</v>
      </c>
      <c r="B6731" s="195">
        <v>6011</v>
      </c>
      <c r="C6731" s="195">
        <v>83</v>
      </c>
      <c r="D6731" s="195">
        <v>201507152</v>
      </c>
      <c r="F6731" s="189">
        <v>10</v>
      </c>
      <c r="G6731" s="197" t="s">
        <v>2635</v>
      </c>
      <c r="H6731" s="195">
        <v>1</v>
      </c>
      <c r="J6731" s="191">
        <v>42334</v>
      </c>
      <c r="K6731" s="195" t="s">
        <v>33</v>
      </c>
    </row>
    <row r="6732" spans="1:11">
      <c r="A6732" s="186" t="str">
        <f>B6732&amp;"_"&amp;COUNTIF($B$2:B6732,B6732)</f>
        <v>6012_1</v>
      </c>
      <c r="B6732" s="195">
        <v>6012</v>
      </c>
      <c r="C6732" s="195">
        <v>59</v>
      </c>
      <c r="D6732" s="195">
        <v>3006204554</v>
      </c>
      <c r="E6732" s="195">
        <v>41222128</v>
      </c>
      <c r="F6732" s="189">
        <v>4</v>
      </c>
      <c r="G6732" s="197" t="s">
        <v>2910</v>
      </c>
      <c r="H6732" s="195">
        <v>4</v>
      </c>
      <c r="I6732" s="195">
        <v>17320</v>
      </c>
      <c r="J6732" s="191">
        <v>42335</v>
      </c>
      <c r="K6732" s="195" t="s">
        <v>27</v>
      </c>
    </row>
    <row r="6733" spans="1:11">
      <c r="A6733" s="186" t="str">
        <f>B6733&amp;"_"&amp;COUNTIF($B$2:B6733,B6733)</f>
        <v>6013_1</v>
      </c>
      <c r="B6733" s="195">
        <v>6013</v>
      </c>
      <c r="C6733" s="195">
        <v>59</v>
      </c>
      <c r="D6733" s="195">
        <v>3006217332</v>
      </c>
      <c r="E6733" s="195">
        <v>41222082</v>
      </c>
      <c r="F6733" s="189">
        <v>1</v>
      </c>
      <c r="G6733" s="197" t="s">
        <v>2300</v>
      </c>
      <c r="H6733" s="195">
        <v>1</v>
      </c>
      <c r="I6733" s="195">
        <v>4600</v>
      </c>
      <c r="J6733" s="191">
        <v>42335</v>
      </c>
      <c r="K6733" s="195" t="s">
        <v>27</v>
      </c>
    </row>
    <row r="6734" spans="1:11">
      <c r="A6734" s="186" t="str">
        <f>B6734&amp;"_"&amp;COUNTIF($B$2:B6734,B6734)</f>
        <v>6014_1</v>
      </c>
      <c r="B6734" s="195">
        <v>6014</v>
      </c>
      <c r="C6734" s="195">
        <v>1</v>
      </c>
      <c r="D6734" s="195" t="s">
        <v>2534</v>
      </c>
      <c r="F6734" s="189">
        <v>2</v>
      </c>
      <c r="G6734" s="197" t="s">
        <v>59</v>
      </c>
      <c r="H6734" s="195">
        <v>2</v>
      </c>
      <c r="J6734" s="191">
        <v>42335</v>
      </c>
      <c r="K6734" s="195" t="s">
        <v>27</v>
      </c>
    </row>
    <row r="6735" spans="1:11">
      <c r="A6735" s="186" t="str">
        <f>B6735&amp;"_"&amp;COUNTIF($B$2:B6735,B6735)</f>
        <v>6015_1</v>
      </c>
      <c r="B6735" s="195">
        <v>6015</v>
      </c>
      <c r="C6735" s="195">
        <v>59</v>
      </c>
      <c r="D6735" s="195">
        <v>3006217332</v>
      </c>
      <c r="E6735" s="195">
        <v>41222082</v>
      </c>
      <c r="F6735" s="189">
        <v>3</v>
      </c>
      <c r="G6735" s="197" t="s">
        <v>2300</v>
      </c>
      <c r="H6735" s="195">
        <v>3</v>
      </c>
      <c r="I6735" s="195">
        <v>13800</v>
      </c>
      <c r="J6735" s="191">
        <v>42338</v>
      </c>
      <c r="K6735" s="195" t="s">
        <v>27</v>
      </c>
    </row>
    <row r="6736" spans="1:11">
      <c r="A6736" s="186" t="str">
        <f>B6736&amp;"_"&amp;COUNTIF($B$2:B6736,B6736)</f>
        <v>6016_1</v>
      </c>
      <c r="B6736" s="195">
        <v>6016</v>
      </c>
      <c r="F6736" s="189">
        <v>6</v>
      </c>
      <c r="G6736" s="197" t="s">
        <v>359</v>
      </c>
      <c r="I6736" s="200"/>
    </row>
    <row r="6737" spans="1:11">
      <c r="A6737" s="186" t="str">
        <f>B6737&amp;"_"&amp;COUNTIF($B$2:B6737,B6737)</f>
        <v>6016_2</v>
      </c>
      <c r="B6737" s="195">
        <v>6016</v>
      </c>
      <c r="C6737" s="195">
        <v>7</v>
      </c>
      <c r="F6737" s="189">
        <v>0</v>
      </c>
      <c r="G6737" s="197" t="s">
        <v>358</v>
      </c>
      <c r="H6737" s="195">
        <v>1</v>
      </c>
      <c r="I6737" s="200"/>
      <c r="J6737" s="191">
        <v>42338</v>
      </c>
      <c r="K6737" s="195" t="s">
        <v>33</v>
      </c>
    </row>
    <row r="6738" spans="1:11">
      <c r="A6738" s="186" t="str">
        <f>B6738&amp;"_"&amp;COUNTIF($B$2:B6738,B6738)</f>
        <v>6017_1</v>
      </c>
      <c r="B6738" s="195">
        <v>6017</v>
      </c>
      <c r="C6738" s="195">
        <v>93</v>
      </c>
      <c r="D6738" s="195" t="s">
        <v>2911</v>
      </c>
      <c r="F6738" s="189">
        <v>2</v>
      </c>
      <c r="G6738" s="197" t="s">
        <v>2912</v>
      </c>
      <c r="H6738" s="195">
        <v>1</v>
      </c>
      <c r="J6738" s="191">
        <v>42338</v>
      </c>
      <c r="K6738" s="195" t="s">
        <v>33</v>
      </c>
    </row>
    <row r="6739" spans="1:11">
      <c r="A6739" s="186" t="str">
        <f>B6739&amp;"_"&amp;COUNTIF($B$2:B6739,B6739)</f>
        <v>6018_1</v>
      </c>
      <c r="B6739" s="195">
        <v>6018</v>
      </c>
      <c r="F6739" s="189">
        <v>41</v>
      </c>
      <c r="G6739" s="197" t="s">
        <v>2538</v>
      </c>
    </row>
    <row r="6740" spans="1:11">
      <c r="A6740" s="186" t="str">
        <f>B6740&amp;"_"&amp;COUNTIF($B$2:B6740,B6740)</f>
        <v>6018_2</v>
      </c>
      <c r="B6740" s="195">
        <v>6018</v>
      </c>
      <c r="C6740" s="195">
        <v>26</v>
      </c>
      <c r="D6740" s="195" t="s">
        <v>863</v>
      </c>
      <c r="F6740" s="189">
        <v>35</v>
      </c>
      <c r="G6740" s="197" t="s">
        <v>2539</v>
      </c>
      <c r="J6740" s="191">
        <v>42339</v>
      </c>
      <c r="K6740" s="195" t="s">
        <v>27</v>
      </c>
    </row>
    <row r="6741" spans="1:11">
      <c r="A6741" s="186" t="str">
        <f>B6741&amp;"_"&amp;COUNTIF($B$2:B6741,B6741)</f>
        <v>6019_1</v>
      </c>
      <c r="B6741" s="195">
        <v>6019</v>
      </c>
      <c r="F6741" s="189">
        <v>5</v>
      </c>
      <c r="G6741" s="197" t="s">
        <v>359</v>
      </c>
      <c r="I6741" s="200"/>
    </row>
    <row r="6742" spans="1:11">
      <c r="A6742" s="186" t="str">
        <f>B6742&amp;"_"&amp;COUNTIF($B$2:B6742,B6742)</f>
        <v>6019_2</v>
      </c>
      <c r="B6742" s="195">
        <v>6019</v>
      </c>
      <c r="C6742" s="195">
        <v>7</v>
      </c>
      <c r="F6742" s="189">
        <v>0</v>
      </c>
      <c r="G6742" s="197" t="s">
        <v>358</v>
      </c>
      <c r="H6742" s="195">
        <v>1</v>
      </c>
      <c r="I6742" s="200"/>
      <c r="J6742" s="191">
        <v>42340</v>
      </c>
      <c r="K6742" s="195" t="s">
        <v>33</v>
      </c>
    </row>
    <row r="6743" spans="1:11">
      <c r="A6743" s="186" t="str">
        <f>B6743&amp;"_"&amp;COUNTIF($B$2:B6743,B6743)</f>
        <v>6020_1</v>
      </c>
      <c r="B6743" s="195">
        <v>6020</v>
      </c>
      <c r="G6743" s="197" t="s">
        <v>2913</v>
      </c>
      <c r="I6743" s="200"/>
    </row>
    <row r="6744" spans="1:11">
      <c r="A6744" s="186" t="str">
        <f>B6744&amp;"_"&amp;COUNTIF($B$2:B6744,B6744)</f>
        <v>6020_2</v>
      </c>
      <c r="B6744" s="195">
        <v>6020</v>
      </c>
      <c r="G6744" s="197" t="s">
        <v>2914</v>
      </c>
      <c r="I6744" s="200"/>
    </row>
    <row r="6745" spans="1:11">
      <c r="A6745" s="186" t="str">
        <f>B6745&amp;"_"&amp;COUNTIF($B$2:B6745,B6745)</f>
        <v>6020_3</v>
      </c>
      <c r="B6745" s="195">
        <v>6020</v>
      </c>
      <c r="C6745" s="195">
        <v>65</v>
      </c>
      <c r="D6745" s="195">
        <v>3101831895</v>
      </c>
      <c r="F6745" s="189">
        <f>26*5</f>
        <v>130</v>
      </c>
      <c r="G6745" s="197" t="s">
        <v>2915</v>
      </c>
      <c r="H6745" s="195">
        <v>26</v>
      </c>
      <c r="I6745" s="195">
        <f>26*2900</f>
        <v>75400</v>
      </c>
      <c r="J6745" s="191">
        <v>42340</v>
      </c>
      <c r="K6745" s="195" t="s">
        <v>2916</v>
      </c>
    </row>
    <row r="6746" spans="1:11">
      <c r="A6746" s="186" t="str">
        <f>B6746&amp;"_"&amp;COUNTIF($B$2:B6746,B6746)</f>
        <v>6021_1</v>
      </c>
      <c r="B6746" s="195">
        <v>6021</v>
      </c>
      <c r="E6746" s="195" t="s">
        <v>64</v>
      </c>
      <c r="F6746" s="189">
        <v>192</v>
      </c>
      <c r="G6746" s="197" t="s">
        <v>65</v>
      </c>
    </row>
    <row r="6747" spans="1:11">
      <c r="A6747" s="186" t="str">
        <f>B6747&amp;"_"&amp;COUNTIF($B$2:B6747,B6747)</f>
        <v>6021_2</v>
      </c>
      <c r="B6747" s="195">
        <v>6021</v>
      </c>
      <c r="E6747" s="195" t="s">
        <v>62</v>
      </c>
      <c r="F6747" s="189">
        <v>328</v>
      </c>
      <c r="G6747" s="197" t="s">
        <v>893</v>
      </c>
    </row>
    <row r="6748" spans="1:11">
      <c r="A6748" s="186" t="str">
        <f>B6748&amp;"_"&amp;COUNTIF($B$2:B6748,B6748)</f>
        <v>6021_3</v>
      </c>
      <c r="B6748" s="195">
        <v>6021</v>
      </c>
      <c r="C6748" s="195">
        <v>1</v>
      </c>
      <c r="D6748" s="195" t="s">
        <v>2917</v>
      </c>
      <c r="E6748" s="195" t="s">
        <v>67</v>
      </c>
      <c r="F6748" s="189">
        <v>48</v>
      </c>
      <c r="G6748" s="197" t="s">
        <v>68</v>
      </c>
      <c r="H6748" s="195">
        <v>7</v>
      </c>
      <c r="J6748" s="191">
        <v>42340</v>
      </c>
      <c r="K6748" s="195" t="s">
        <v>27</v>
      </c>
    </row>
    <row r="6749" spans="1:11">
      <c r="A6749" s="186" t="str">
        <f>B6749&amp;"_"&amp;COUNTIF($B$2:B6749,B6749)</f>
        <v>6022_1</v>
      </c>
      <c r="B6749" s="195">
        <v>6022</v>
      </c>
      <c r="F6749" s="189">
        <v>9</v>
      </c>
      <c r="G6749" s="197" t="s">
        <v>359</v>
      </c>
      <c r="I6749" s="200"/>
    </row>
    <row r="6750" spans="1:11">
      <c r="A6750" s="186" t="str">
        <f>B6750&amp;"_"&amp;COUNTIF($B$2:B6750,B6750)</f>
        <v>6022_2</v>
      </c>
      <c r="B6750" s="195">
        <v>6022</v>
      </c>
      <c r="C6750" s="195">
        <v>7</v>
      </c>
      <c r="F6750" s="189">
        <v>0</v>
      </c>
      <c r="G6750" s="197" t="s">
        <v>358</v>
      </c>
      <c r="H6750" s="195">
        <v>1</v>
      </c>
      <c r="I6750" s="200"/>
      <c r="J6750" s="191">
        <v>42342</v>
      </c>
      <c r="K6750" s="195" t="s">
        <v>33</v>
      </c>
    </row>
    <row r="6751" spans="1:11">
      <c r="A6751" s="186" t="str">
        <f>B6751&amp;"_"&amp;COUNTIF($B$2:B6751,B6751)</f>
        <v>6023_1</v>
      </c>
      <c r="B6751" s="195">
        <v>6023</v>
      </c>
      <c r="C6751" s="195">
        <v>2</v>
      </c>
      <c r="D6751" s="195">
        <v>340146561</v>
      </c>
      <c r="F6751" s="189">
        <v>16</v>
      </c>
      <c r="G6751" s="197" t="s">
        <v>1342</v>
      </c>
      <c r="H6751" s="195">
        <v>5</v>
      </c>
      <c r="J6751" s="191">
        <v>42345</v>
      </c>
      <c r="K6751" s="195" t="s">
        <v>27</v>
      </c>
    </row>
    <row r="6752" spans="1:11">
      <c r="A6752" s="186" t="str">
        <f>B6752&amp;"_"&amp;COUNTIF($B$2:B6752,B6752)</f>
        <v>6024_1</v>
      </c>
      <c r="B6752" s="195">
        <v>6024</v>
      </c>
      <c r="F6752" s="189">
        <v>5</v>
      </c>
      <c r="G6752" s="197" t="s">
        <v>2918</v>
      </c>
    </row>
    <row r="6753" spans="1:12">
      <c r="A6753" s="186" t="str">
        <f>B6753&amp;"_"&amp;COUNTIF($B$2:B6753,B6753)</f>
        <v>6024_2</v>
      </c>
      <c r="B6753" s="195">
        <v>6024</v>
      </c>
      <c r="F6753" s="189">
        <v>4</v>
      </c>
      <c r="G6753" s="197" t="s">
        <v>2919</v>
      </c>
    </row>
    <row r="6754" spans="1:12">
      <c r="A6754" s="186" t="str">
        <f>B6754&amp;"_"&amp;COUNTIF($B$2:B6754,B6754)</f>
        <v>6024_3</v>
      </c>
      <c r="B6754" s="195">
        <v>6024</v>
      </c>
      <c r="C6754" s="195">
        <v>31</v>
      </c>
      <c r="D6754" s="195" t="s">
        <v>2920</v>
      </c>
      <c r="F6754" s="189">
        <v>40</v>
      </c>
      <c r="G6754" s="197" t="s">
        <v>2921</v>
      </c>
      <c r="H6754" s="195">
        <v>8</v>
      </c>
      <c r="J6754" s="191">
        <v>42345</v>
      </c>
      <c r="K6754" s="195" t="s">
        <v>27</v>
      </c>
    </row>
    <row r="6755" spans="1:12">
      <c r="A6755" s="186" t="str">
        <f>B6755&amp;"_"&amp;COUNTIF($B$2:B6755,B6755)</f>
        <v>6025_1</v>
      </c>
      <c r="B6755" s="195">
        <v>6025</v>
      </c>
      <c r="F6755" s="189">
        <v>16</v>
      </c>
      <c r="G6755" s="197" t="s">
        <v>359</v>
      </c>
      <c r="I6755" s="200"/>
    </row>
    <row r="6756" spans="1:12">
      <c r="A6756" s="186" t="str">
        <f>B6756&amp;"_"&amp;COUNTIF($B$2:B6756,B6756)</f>
        <v>6025_2</v>
      </c>
      <c r="B6756" s="195">
        <v>6025</v>
      </c>
      <c r="C6756" s="195">
        <v>7</v>
      </c>
      <c r="F6756" s="189">
        <v>2</v>
      </c>
      <c r="G6756" s="197" t="s">
        <v>358</v>
      </c>
      <c r="H6756" s="195">
        <v>1</v>
      </c>
      <c r="I6756" s="200"/>
      <c r="J6756" s="191">
        <v>42346</v>
      </c>
      <c r="K6756" s="195" t="s">
        <v>33</v>
      </c>
    </row>
    <row r="6757" spans="1:12">
      <c r="A6757" s="186" t="str">
        <f>B6757&amp;"_"&amp;COUNTIF($B$2:B6757,B6757)</f>
        <v>6026_1</v>
      </c>
      <c r="B6757" s="195">
        <v>6026</v>
      </c>
      <c r="E6757" s="195">
        <v>32999</v>
      </c>
      <c r="F6757" s="189">
        <v>10</v>
      </c>
      <c r="G6757" s="197" t="s">
        <v>579</v>
      </c>
    </row>
    <row r="6758" spans="1:12">
      <c r="A6758" s="186" t="str">
        <f>B6758&amp;"_"&amp;COUNTIF($B$2:B6758,B6758)</f>
        <v>6026_2</v>
      </c>
      <c r="B6758" s="195">
        <v>6026</v>
      </c>
      <c r="E6758" s="195">
        <v>33990</v>
      </c>
      <c r="F6758" s="189">
        <v>10</v>
      </c>
      <c r="G6758" s="197" t="s">
        <v>580</v>
      </c>
      <c r="I6758" s="200"/>
    </row>
    <row r="6759" spans="1:12">
      <c r="A6759" s="186" t="str">
        <f>B6759&amp;"_"&amp;COUNTIF($B$2:B6759,B6759)</f>
        <v>6026_3</v>
      </c>
      <c r="B6759" s="195">
        <v>6026</v>
      </c>
      <c r="C6759" s="195">
        <v>4</v>
      </c>
      <c r="D6759" s="195">
        <v>4500269218</v>
      </c>
      <c r="E6759" s="195">
        <v>112146</v>
      </c>
      <c r="F6759" s="189">
        <v>10</v>
      </c>
      <c r="G6759" s="197" t="s">
        <v>2697</v>
      </c>
      <c r="H6759" s="195">
        <v>8</v>
      </c>
      <c r="I6759" s="195">
        <v>25000</v>
      </c>
      <c r="J6759" s="191">
        <v>42347</v>
      </c>
      <c r="K6759" s="195" t="s">
        <v>2501</v>
      </c>
      <c r="L6759" s="195" t="s">
        <v>74</v>
      </c>
    </row>
    <row r="6760" spans="1:12">
      <c r="A6760" s="186" t="str">
        <f>B6760&amp;"_"&amp;COUNTIF($B$2:B6760,B6760)</f>
        <v>6027_1</v>
      </c>
      <c r="B6760" s="195">
        <v>6027</v>
      </c>
      <c r="C6760" s="195">
        <v>4</v>
      </c>
      <c r="D6760" s="195">
        <v>4500268834</v>
      </c>
      <c r="E6760" s="195">
        <v>112145</v>
      </c>
      <c r="F6760" s="189">
        <v>10</v>
      </c>
      <c r="G6760" s="197" t="s">
        <v>2696</v>
      </c>
      <c r="H6760" s="195">
        <v>2</v>
      </c>
      <c r="I6760" s="195">
        <v>7500</v>
      </c>
      <c r="J6760" s="191">
        <v>42347</v>
      </c>
      <c r="K6760" s="195" t="s">
        <v>2501</v>
      </c>
      <c r="L6760" s="195" t="s">
        <v>74</v>
      </c>
    </row>
    <row r="6761" spans="1:12">
      <c r="A6761" s="186" t="str">
        <f>B6761&amp;"_"&amp;COUNTIF($B$2:B6761,B6761)</f>
        <v>6028_1</v>
      </c>
      <c r="B6761" s="195">
        <v>6028</v>
      </c>
      <c r="C6761" s="195">
        <v>5</v>
      </c>
      <c r="D6761" s="195" t="s">
        <v>2813</v>
      </c>
      <c r="E6761" s="195">
        <v>500032754</v>
      </c>
      <c r="F6761" s="189">
        <v>3</v>
      </c>
      <c r="G6761" s="197" t="s">
        <v>841</v>
      </c>
      <c r="H6761" s="195">
        <v>1</v>
      </c>
      <c r="I6761" s="195">
        <f>3*1050</f>
        <v>3150</v>
      </c>
      <c r="J6761" s="191" t="s">
        <v>2922</v>
      </c>
      <c r="K6761" s="213" t="s">
        <v>845</v>
      </c>
      <c r="L6761" s="195" t="s">
        <v>2449</v>
      </c>
    </row>
    <row r="6762" spans="1:12">
      <c r="A6762" s="186" t="str">
        <f>B6762&amp;"_"&amp;COUNTIF($B$2:B6762,B6762)</f>
        <v>6029_1</v>
      </c>
      <c r="B6762" s="195">
        <v>6029</v>
      </c>
      <c r="F6762" s="189">
        <v>1</v>
      </c>
      <c r="G6762" s="197" t="s">
        <v>824</v>
      </c>
    </row>
    <row r="6763" spans="1:12">
      <c r="A6763" s="186" t="str">
        <f>B6763&amp;"_"&amp;COUNTIF($B$2:B6763,B6763)</f>
        <v>6029_2</v>
      </c>
      <c r="B6763" s="195">
        <v>6029</v>
      </c>
      <c r="F6763" s="189">
        <v>1</v>
      </c>
      <c r="G6763" s="197" t="s">
        <v>825</v>
      </c>
    </row>
    <row r="6764" spans="1:12">
      <c r="A6764" s="186" t="str">
        <f>B6764&amp;"_"&amp;COUNTIF($B$2:B6764,B6764)</f>
        <v>6029_3</v>
      </c>
      <c r="B6764" s="195">
        <v>6029</v>
      </c>
      <c r="F6764" s="189">
        <v>1</v>
      </c>
      <c r="G6764" s="197" t="s">
        <v>826</v>
      </c>
    </row>
    <row r="6765" spans="1:12">
      <c r="A6765" s="186" t="str">
        <f>B6765&amp;"_"&amp;COUNTIF($B$2:B6765,B6765)</f>
        <v>6029_4</v>
      </c>
      <c r="B6765" s="195">
        <v>6029</v>
      </c>
      <c r="F6765" s="189">
        <v>4</v>
      </c>
      <c r="G6765" s="197" t="s">
        <v>827</v>
      </c>
    </row>
    <row r="6766" spans="1:12">
      <c r="A6766" s="186" t="str">
        <f>B6766&amp;"_"&amp;COUNTIF($B$2:B6766,B6766)</f>
        <v>6029_5</v>
      </c>
      <c r="B6766" s="195">
        <v>6029</v>
      </c>
      <c r="C6766" s="195">
        <v>18</v>
      </c>
      <c r="D6766" s="195" t="s">
        <v>2923</v>
      </c>
      <c r="F6766" s="189">
        <v>1</v>
      </c>
      <c r="G6766" s="197" t="s">
        <v>828</v>
      </c>
      <c r="J6766" s="191">
        <v>42339</v>
      </c>
      <c r="K6766" s="195" t="s">
        <v>27</v>
      </c>
    </row>
    <row r="6767" spans="1:12">
      <c r="A6767" s="186" t="str">
        <f>B6767&amp;"_"&amp;COUNTIF($B$2:B6767,B6767)</f>
        <v>6030_1</v>
      </c>
      <c r="B6767" s="195">
        <v>6030</v>
      </c>
      <c r="F6767" s="189">
        <v>20</v>
      </c>
      <c r="G6767" s="197" t="s">
        <v>854</v>
      </c>
    </row>
    <row r="6768" spans="1:12">
      <c r="A6768" s="186" t="str">
        <f>B6768&amp;"_"&amp;COUNTIF($B$2:B6768,B6768)</f>
        <v>6030_2</v>
      </c>
      <c r="B6768" s="195">
        <v>6030</v>
      </c>
      <c r="F6768" s="189">
        <v>26</v>
      </c>
      <c r="G6768" s="197" t="s">
        <v>855</v>
      </c>
    </row>
    <row r="6769" spans="1:11">
      <c r="A6769" s="186" t="str">
        <f>B6769&amp;"_"&amp;COUNTIF($B$2:B6769,B6769)</f>
        <v>6030_3</v>
      </c>
      <c r="B6769" s="195">
        <v>6030</v>
      </c>
      <c r="F6769" s="189">
        <v>7</v>
      </c>
      <c r="G6769" s="197" t="s">
        <v>995</v>
      </c>
    </row>
    <row r="6770" spans="1:11">
      <c r="A6770" s="186" t="str">
        <f>B6770&amp;"_"&amp;COUNTIF($B$2:B6770,B6770)</f>
        <v>6030_4</v>
      </c>
      <c r="B6770" s="195">
        <v>6030</v>
      </c>
      <c r="F6770" s="189">
        <v>200</v>
      </c>
      <c r="G6770" s="197" t="s">
        <v>856</v>
      </c>
    </row>
    <row r="6771" spans="1:11">
      <c r="A6771" s="186" t="str">
        <f>B6771&amp;"_"&amp;COUNTIF($B$2:B6771,B6771)</f>
        <v>6030_5</v>
      </c>
      <c r="B6771" s="195">
        <v>6030</v>
      </c>
      <c r="F6771" s="189">
        <v>216</v>
      </c>
      <c r="G6771" s="197" t="s">
        <v>829</v>
      </c>
    </row>
    <row r="6772" spans="1:11">
      <c r="A6772" s="186" t="str">
        <f>B6772&amp;"_"&amp;COUNTIF($B$2:B6772,B6772)</f>
        <v>6030_6</v>
      </c>
      <c r="B6772" s="195">
        <v>6030</v>
      </c>
      <c r="F6772" s="189">
        <v>22</v>
      </c>
      <c r="G6772" s="197" t="s">
        <v>830</v>
      </c>
    </row>
    <row r="6773" spans="1:11">
      <c r="A6773" s="186" t="str">
        <f>B6773&amp;"_"&amp;COUNTIF($B$2:B6773,B6773)</f>
        <v>6030_7</v>
      </c>
      <c r="B6773" s="195">
        <v>6030</v>
      </c>
      <c r="F6773" s="189">
        <v>60</v>
      </c>
      <c r="G6773" s="197" t="s">
        <v>831</v>
      </c>
    </row>
    <row r="6774" spans="1:11">
      <c r="A6774" s="186" t="str">
        <f>B6774&amp;"_"&amp;COUNTIF($B$2:B6774,B6774)</f>
        <v>6030_8</v>
      </c>
      <c r="B6774" s="195">
        <v>6030</v>
      </c>
      <c r="F6774" s="189">
        <v>145</v>
      </c>
      <c r="G6774" s="197" t="s">
        <v>832</v>
      </c>
    </row>
    <row r="6775" spans="1:11">
      <c r="A6775" s="186" t="str">
        <f>B6775&amp;"_"&amp;COUNTIF($B$2:B6775,B6775)</f>
        <v>6030_9</v>
      </c>
      <c r="B6775" s="195">
        <v>6030</v>
      </c>
      <c r="F6775" s="189">
        <v>50</v>
      </c>
      <c r="G6775" s="197" t="s">
        <v>833</v>
      </c>
    </row>
    <row r="6776" spans="1:11">
      <c r="A6776" s="186" t="str">
        <f>B6776&amp;"_"&amp;COUNTIF($B$2:B6776,B6776)</f>
        <v>6030_10</v>
      </c>
      <c r="B6776" s="195">
        <v>6030</v>
      </c>
      <c r="F6776" s="189">
        <v>10</v>
      </c>
      <c r="G6776" s="197" t="s">
        <v>834</v>
      </c>
    </row>
    <row r="6777" spans="1:11">
      <c r="A6777" s="186" t="str">
        <f>B6777&amp;"_"&amp;COUNTIF($B$2:B6777,B6777)</f>
        <v>6030_11</v>
      </c>
      <c r="B6777" s="195">
        <v>6030</v>
      </c>
      <c r="F6777" s="189">
        <v>80</v>
      </c>
      <c r="G6777" s="197" t="s">
        <v>835</v>
      </c>
    </row>
    <row r="6778" spans="1:11">
      <c r="A6778" s="186" t="str">
        <f>B6778&amp;"_"&amp;COUNTIF($B$2:B6778,B6778)</f>
        <v>6030_12</v>
      </c>
      <c r="B6778" s="195">
        <v>6030</v>
      </c>
      <c r="C6778" s="195">
        <v>18</v>
      </c>
      <c r="D6778" s="195" t="s">
        <v>2923</v>
      </c>
      <c r="F6778" s="189">
        <v>10</v>
      </c>
      <c r="G6778" s="197" t="s">
        <v>837</v>
      </c>
      <c r="J6778" s="191">
        <v>42339</v>
      </c>
      <c r="K6778" s="195" t="s">
        <v>27</v>
      </c>
    </row>
    <row r="6779" spans="1:11">
      <c r="A6779" s="186" t="str">
        <f>B6779&amp;"_"&amp;COUNTIF($B$2:B6779,B6779)</f>
        <v>6031_1</v>
      </c>
      <c r="B6779" s="195">
        <v>6031</v>
      </c>
      <c r="C6779" s="195">
        <v>18</v>
      </c>
      <c r="D6779" s="195" t="s">
        <v>2923</v>
      </c>
      <c r="F6779" s="189">
        <v>25</v>
      </c>
      <c r="G6779" s="197" t="s">
        <v>829</v>
      </c>
      <c r="J6779" s="191">
        <v>42339</v>
      </c>
      <c r="K6779" s="195" t="s">
        <v>27</v>
      </c>
    </row>
    <row r="6780" spans="1:11">
      <c r="A6780" s="186" t="str">
        <f>B6780&amp;"_"&amp;COUNTIF($B$2:B6780,B6780)</f>
        <v>6032_1</v>
      </c>
      <c r="B6780" s="195">
        <v>6032</v>
      </c>
      <c r="F6780" s="189">
        <v>2</v>
      </c>
      <c r="G6780" s="197" t="s">
        <v>359</v>
      </c>
      <c r="I6780" s="200"/>
    </row>
    <row r="6781" spans="1:11">
      <c r="A6781" s="186" t="str">
        <f>B6781&amp;"_"&amp;COUNTIF($B$2:B6781,B6781)</f>
        <v>6032_2</v>
      </c>
      <c r="B6781" s="195">
        <v>6032</v>
      </c>
      <c r="C6781" s="195">
        <v>7</v>
      </c>
      <c r="F6781" s="189">
        <v>1</v>
      </c>
      <c r="G6781" s="197" t="s">
        <v>358</v>
      </c>
      <c r="H6781" s="195">
        <v>1</v>
      </c>
      <c r="I6781" s="200"/>
      <c r="J6781" s="191">
        <v>42349</v>
      </c>
      <c r="K6781" s="195" t="s">
        <v>33</v>
      </c>
    </row>
    <row r="6782" spans="1:11">
      <c r="A6782" s="186" t="str">
        <f>B6782&amp;"_"&amp;COUNTIF($B$2:B6782,B6782)</f>
        <v>6033_1</v>
      </c>
      <c r="B6782" s="195">
        <v>6033</v>
      </c>
      <c r="C6782" s="195">
        <v>18</v>
      </c>
      <c r="D6782" s="195" t="s">
        <v>2923</v>
      </c>
      <c r="F6782" s="189">
        <v>100</v>
      </c>
      <c r="G6782" s="197" t="s">
        <v>829</v>
      </c>
      <c r="J6782" s="191">
        <v>42339</v>
      </c>
      <c r="K6782" s="195" t="s">
        <v>27</v>
      </c>
    </row>
    <row r="6783" spans="1:11">
      <c r="A6783" s="186" t="str">
        <f>B6783&amp;"_"&amp;COUNTIF($B$2:B6783,B6783)</f>
        <v>6034_1</v>
      </c>
      <c r="B6783" s="195">
        <v>6034</v>
      </c>
      <c r="G6783" s="197" t="s">
        <v>2924</v>
      </c>
    </row>
    <row r="6784" spans="1:11">
      <c r="A6784" s="186" t="str">
        <f>B6784&amp;"_"&amp;COUNTIF($B$2:B6784,B6784)</f>
        <v>6034_2</v>
      </c>
      <c r="B6784" s="195">
        <v>6034</v>
      </c>
      <c r="F6784" s="189">
        <v>1</v>
      </c>
      <c r="G6784" s="197" t="s">
        <v>2925</v>
      </c>
      <c r="H6784" s="195">
        <v>11</v>
      </c>
      <c r="J6784" s="191">
        <v>42345</v>
      </c>
      <c r="K6784" s="195" t="s">
        <v>27</v>
      </c>
    </row>
    <row r="6785" spans="1:12">
      <c r="A6785" s="186" t="str">
        <f>B6785&amp;"_"&amp;COUNTIF($B$2:B6785,B6785)</f>
        <v>6035_1</v>
      </c>
      <c r="B6785" s="195">
        <v>6035</v>
      </c>
      <c r="F6785" s="189">
        <v>10</v>
      </c>
      <c r="G6785" s="197" t="s">
        <v>2926</v>
      </c>
    </row>
    <row r="6786" spans="1:12">
      <c r="A6786" s="186" t="str">
        <f>B6786&amp;"_"&amp;COUNTIF($B$2:B6786,B6786)</f>
        <v>6035_2</v>
      </c>
      <c r="B6786" s="195">
        <v>6035</v>
      </c>
      <c r="C6786" s="195">
        <v>94</v>
      </c>
      <c r="D6786" s="195">
        <v>10102088</v>
      </c>
      <c r="F6786" s="189">
        <v>20</v>
      </c>
      <c r="G6786" s="197" t="s">
        <v>2927</v>
      </c>
      <c r="H6786" s="195">
        <v>1</v>
      </c>
      <c r="I6786" s="195">
        <v>1650</v>
      </c>
      <c r="J6786" s="191">
        <v>42352</v>
      </c>
      <c r="K6786" s="195" t="s">
        <v>2928</v>
      </c>
      <c r="L6786" s="195" t="s">
        <v>74</v>
      </c>
    </row>
    <row r="6787" spans="1:12">
      <c r="A6787" s="186" t="str">
        <f>B6787&amp;"_"&amp;COUNTIF($B$2:B6787,B6787)</f>
        <v>6036_1</v>
      </c>
      <c r="B6787" s="195">
        <v>6036</v>
      </c>
      <c r="F6787" s="189">
        <v>4</v>
      </c>
      <c r="G6787" s="197" t="s">
        <v>2902</v>
      </c>
      <c r="H6787" s="195">
        <v>1</v>
      </c>
    </row>
    <row r="6788" spans="1:12">
      <c r="A6788" s="186" t="str">
        <f>B6788&amp;"_"&amp;COUNTIF($B$2:B6788,B6788)</f>
        <v>6036_2</v>
      </c>
      <c r="B6788" s="195">
        <v>6036</v>
      </c>
      <c r="F6788" s="189">
        <v>115</v>
      </c>
      <c r="G6788" s="197" t="s">
        <v>2929</v>
      </c>
    </row>
    <row r="6789" spans="1:12">
      <c r="A6789" s="186" t="str">
        <f>B6789&amp;"_"&amp;COUNTIF($B$2:B6789,B6789)</f>
        <v>6036_3</v>
      </c>
      <c r="B6789" s="195">
        <v>6036</v>
      </c>
      <c r="C6789" s="195">
        <v>92</v>
      </c>
      <c r="D6789" s="195" t="s">
        <v>2930</v>
      </c>
      <c r="F6789" s="189">
        <v>1</v>
      </c>
      <c r="G6789" s="197" t="s">
        <v>2905</v>
      </c>
      <c r="H6789" s="195">
        <v>3</v>
      </c>
      <c r="J6789" s="191">
        <v>42353</v>
      </c>
      <c r="K6789" s="195" t="s">
        <v>27</v>
      </c>
    </row>
    <row r="6790" spans="1:12">
      <c r="A6790" s="186" t="str">
        <f>B6790&amp;"_"&amp;COUNTIF($B$2:B6790,B6790)</f>
        <v>6037_1</v>
      </c>
      <c r="B6790" s="195">
        <v>6037</v>
      </c>
      <c r="F6790" s="189">
        <v>100</v>
      </c>
      <c r="G6790" s="197" t="s">
        <v>2931</v>
      </c>
    </row>
    <row r="6791" spans="1:12">
      <c r="A6791" s="186" t="str">
        <f>B6791&amp;"_"&amp;COUNTIF($B$2:B6791,B6791)</f>
        <v>6037_2</v>
      </c>
      <c r="B6791" s="195">
        <v>6037</v>
      </c>
      <c r="C6791" s="195">
        <v>61</v>
      </c>
      <c r="D6791" s="195" t="s">
        <v>2932</v>
      </c>
      <c r="F6791" s="189">
        <v>120</v>
      </c>
      <c r="G6791" s="197" t="s">
        <v>2933</v>
      </c>
      <c r="H6791" s="195">
        <v>1</v>
      </c>
      <c r="I6791" s="195">
        <v>350</v>
      </c>
      <c r="J6791" s="191">
        <v>42353</v>
      </c>
      <c r="K6791" s="195" t="s">
        <v>33</v>
      </c>
      <c r="L6791" s="195" t="s">
        <v>74</v>
      </c>
    </row>
    <row r="6792" spans="1:12">
      <c r="A6792" s="186" t="str">
        <f>B6792&amp;"_"&amp;COUNTIF($B$2:B6792,B6792)</f>
        <v>6038_1</v>
      </c>
      <c r="B6792" s="195">
        <v>6038</v>
      </c>
      <c r="E6792" s="195" t="s">
        <v>64</v>
      </c>
      <c r="F6792" s="189">
        <v>192</v>
      </c>
      <c r="G6792" s="197" t="s">
        <v>65</v>
      </c>
    </row>
    <row r="6793" spans="1:12">
      <c r="A6793" s="186" t="str">
        <f>B6793&amp;"_"&amp;COUNTIF($B$2:B6793,B6793)</f>
        <v>6038_2</v>
      </c>
      <c r="B6793" s="195">
        <v>6038</v>
      </c>
      <c r="E6793" s="195" t="s">
        <v>62</v>
      </c>
      <c r="F6793" s="189">
        <v>492</v>
      </c>
      <c r="G6793" s="197" t="s">
        <v>1909</v>
      </c>
    </row>
    <row r="6794" spans="1:12">
      <c r="A6794" s="186" t="str">
        <f>B6794&amp;"_"&amp;COUNTIF($B$2:B6794,B6794)</f>
        <v>6038_3</v>
      </c>
      <c r="B6794" s="195">
        <v>6038</v>
      </c>
      <c r="C6794" s="195">
        <v>1</v>
      </c>
      <c r="D6794" s="195" t="s">
        <v>2934</v>
      </c>
      <c r="E6794" s="195" t="s">
        <v>67</v>
      </c>
      <c r="F6794" s="189">
        <v>48</v>
      </c>
      <c r="G6794" s="197" t="s">
        <v>68</v>
      </c>
      <c r="H6794" s="195">
        <v>8</v>
      </c>
      <c r="J6794" s="191">
        <v>42354</v>
      </c>
      <c r="K6794" s="195" t="s">
        <v>27</v>
      </c>
    </row>
    <row r="6795" spans="1:12">
      <c r="A6795" s="186" t="str">
        <f>B6795&amp;"_"&amp;COUNTIF($B$2:B6795,B6795)</f>
        <v>6039_1</v>
      </c>
      <c r="B6795" s="195">
        <v>6039</v>
      </c>
      <c r="F6795" s="189">
        <v>7</v>
      </c>
      <c r="G6795" s="197" t="s">
        <v>359</v>
      </c>
      <c r="I6795" s="200"/>
    </row>
    <row r="6796" spans="1:12">
      <c r="A6796" s="186" t="str">
        <f>B6796&amp;"_"&amp;COUNTIF($B$2:B6796,B6796)</f>
        <v>6039_2</v>
      </c>
      <c r="B6796" s="195">
        <v>6039</v>
      </c>
      <c r="C6796" s="195">
        <v>7</v>
      </c>
      <c r="F6796" s="189">
        <v>2</v>
      </c>
      <c r="G6796" s="197" t="s">
        <v>358</v>
      </c>
      <c r="H6796" s="195">
        <v>1</v>
      </c>
      <c r="I6796" s="200"/>
      <c r="J6796" s="191">
        <v>42354</v>
      </c>
      <c r="K6796" s="195" t="s">
        <v>33</v>
      </c>
    </row>
    <row r="6797" spans="1:12">
      <c r="A6797" s="186" t="str">
        <f>B6797&amp;"_"&amp;COUNTIF($B$2:B6797,B6797)</f>
        <v>6040_1</v>
      </c>
      <c r="B6797" s="195">
        <v>6040</v>
      </c>
      <c r="E6797" s="195" t="s">
        <v>2935</v>
      </c>
      <c r="F6797" s="189">
        <v>4</v>
      </c>
      <c r="G6797" s="197" t="s">
        <v>2936</v>
      </c>
    </row>
    <row r="6798" spans="1:12">
      <c r="A6798" s="186" t="str">
        <f>B6798&amp;"_"&amp;COUNTIF($B$2:B6798,B6798)</f>
        <v>6040_2</v>
      </c>
      <c r="B6798" s="195">
        <v>6040</v>
      </c>
      <c r="C6798" s="195">
        <v>1</v>
      </c>
      <c r="D6798" s="195" t="s">
        <v>2937</v>
      </c>
      <c r="E6798" s="195" t="s">
        <v>2665</v>
      </c>
      <c r="F6798" s="189">
        <v>4</v>
      </c>
      <c r="G6798" s="197" t="s">
        <v>2938</v>
      </c>
      <c r="H6798" s="195">
        <v>2</v>
      </c>
      <c r="J6798" s="191">
        <v>42354</v>
      </c>
      <c r="K6798" s="195" t="s">
        <v>33</v>
      </c>
    </row>
    <row r="6799" spans="1:12">
      <c r="A6799" s="186" t="str">
        <f>B6799&amp;"_"&amp;COUNTIF($B$2:B6799,B6799)</f>
        <v>6042_1</v>
      </c>
      <c r="B6799" s="195">
        <v>6042</v>
      </c>
      <c r="C6799" s="195">
        <v>1</v>
      </c>
      <c r="D6799" s="195" t="s">
        <v>2534</v>
      </c>
      <c r="F6799" s="189">
        <v>2</v>
      </c>
      <c r="G6799" s="197" t="s">
        <v>59</v>
      </c>
      <c r="H6799" s="195">
        <v>2</v>
      </c>
      <c r="J6799" s="191">
        <v>42354</v>
      </c>
      <c r="K6799" s="195" t="s">
        <v>33</v>
      </c>
    </row>
    <row r="6800" spans="1:12">
      <c r="A6800" s="186" t="str">
        <f>B6800&amp;"_"&amp;COUNTIF($B$2:B6800,B6800)</f>
        <v>6043_1</v>
      </c>
      <c r="B6800" s="195">
        <v>6043</v>
      </c>
      <c r="F6800" s="189">
        <v>1350</v>
      </c>
      <c r="G6800" s="197" t="s">
        <v>2939</v>
      </c>
    </row>
    <row r="6801" spans="1:12">
      <c r="A6801" s="186" t="str">
        <f>B6801&amp;"_"&amp;COUNTIF($B$2:B6801,B6801)</f>
        <v>6043_2</v>
      </c>
      <c r="B6801" s="195">
        <v>6043</v>
      </c>
      <c r="F6801" s="189">
        <v>50</v>
      </c>
      <c r="G6801" s="197" t="s">
        <v>2940</v>
      </c>
    </row>
    <row r="6802" spans="1:12">
      <c r="A6802" s="186" t="str">
        <f>B6802&amp;"_"&amp;COUNTIF($B$2:B6802,B6802)</f>
        <v>6043_3</v>
      </c>
      <c r="B6802" s="195">
        <v>6043</v>
      </c>
      <c r="F6802" s="189">
        <v>125</v>
      </c>
      <c r="G6802" s="197" t="s">
        <v>1935</v>
      </c>
    </row>
    <row r="6803" spans="1:12">
      <c r="A6803" s="186" t="str">
        <f>B6803&amp;"_"&amp;COUNTIF($B$2:B6803,B6803)</f>
        <v>6043_4</v>
      </c>
      <c r="B6803" s="195">
        <v>6043</v>
      </c>
      <c r="F6803" s="189">
        <v>2</v>
      </c>
      <c r="G6803" s="197" t="s">
        <v>2941</v>
      </c>
    </row>
    <row r="6804" spans="1:12">
      <c r="A6804" s="186" t="str">
        <f>B6804&amp;"_"&amp;COUNTIF($B$2:B6804,B6804)</f>
        <v>6043_5</v>
      </c>
      <c r="B6804" s="195">
        <v>6043</v>
      </c>
      <c r="F6804" s="189">
        <v>12</v>
      </c>
      <c r="G6804" s="197" t="s">
        <v>2511</v>
      </c>
    </row>
    <row r="6805" spans="1:12">
      <c r="A6805" s="186" t="str">
        <f>B6805&amp;"_"&amp;COUNTIF($B$2:B6805,B6805)</f>
        <v>6043_6</v>
      </c>
      <c r="B6805" s="195">
        <v>6043</v>
      </c>
      <c r="C6805" s="195">
        <v>62</v>
      </c>
      <c r="D6805" s="195" t="s">
        <v>2942</v>
      </c>
      <c r="F6805" s="189">
        <v>10</v>
      </c>
      <c r="G6805" s="197" t="s">
        <v>2512</v>
      </c>
      <c r="H6805" s="195">
        <v>5</v>
      </c>
      <c r="J6805" s="191">
        <v>42355</v>
      </c>
      <c r="K6805" s="195" t="s">
        <v>27</v>
      </c>
    </row>
    <row r="6806" spans="1:12">
      <c r="A6806" s="186" t="str">
        <f>B6806&amp;"_"&amp;COUNTIF($B$2:B6806,B6806)</f>
        <v>6044_1</v>
      </c>
      <c r="B6806" s="195">
        <v>6044</v>
      </c>
      <c r="E6806" s="195">
        <v>112145</v>
      </c>
      <c r="F6806" s="189">
        <v>10</v>
      </c>
      <c r="G6806" s="197" t="s">
        <v>2696</v>
      </c>
    </row>
    <row r="6807" spans="1:12">
      <c r="A6807" s="186" t="str">
        <f>B6807&amp;"_"&amp;COUNTIF($B$2:B6807,B6807)</f>
        <v>6044_2</v>
      </c>
      <c r="B6807" s="195">
        <v>6044</v>
      </c>
      <c r="C6807" s="195">
        <v>4</v>
      </c>
      <c r="D6807" s="195">
        <v>4500269535</v>
      </c>
      <c r="E6807" s="195">
        <v>112146</v>
      </c>
      <c r="F6807" s="189">
        <v>10</v>
      </c>
      <c r="G6807" s="197" t="s">
        <v>2697</v>
      </c>
      <c r="H6807" s="195">
        <v>5</v>
      </c>
      <c r="I6807" s="195">
        <v>17500</v>
      </c>
      <c r="J6807" s="191">
        <v>42356</v>
      </c>
      <c r="K6807" s="195" t="s">
        <v>2501</v>
      </c>
      <c r="L6807" s="195" t="s">
        <v>74</v>
      </c>
    </row>
    <row r="6808" spans="1:12">
      <c r="A6808" s="186" t="str">
        <f>B6808&amp;"_"&amp;COUNTIF($B$2:B6808,B6808)</f>
        <v>6045_1</v>
      </c>
      <c r="B6808" s="195">
        <v>6045</v>
      </c>
      <c r="C6808" s="195">
        <v>26</v>
      </c>
      <c r="D6808" s="195">
        <v>19815</v>
      </c>
      <c r="F6808" s="189">
        <v>32</v>
      </c>
      <c r="G6808" s="197" t="s">
        <v>2943</v>
      </c>
      <c r="H6808" s="195">
        <v>1</v>
      </c>
      <c r="J6808" s="191">
        <v>42356</v>
      </c>
      <c r="K6808" s="195" t="s">
        <v>27</v>
      </c>
    </row>
    <row r="6809" spans="1:12">
      <c r="A6809" s="186" t="str">
        <f>B6809&amp;"_"&amp;COUNTIF($B$2:B6809,B6809)</f>
        <v>6046_1</v>
      </c>
      <c r="B6809" s="195">
        <v>6046</v>
      </c>
      <c r="F6809" s="189">
        <v>20</v>
      </c>
      <c r="G6809" s="197" t="s">
        <v>2944</v>
      </c>
    </row>
    <row r="6810" spans="1:12">
      <c r="A6810" s="186" t="str">
        <f>B6810&amp;"_"&amp;COUNTIF($B$2:B6810,B6810)</f>
        <v>6046_2</v>
      </c>
      <c r="B6810" s="195">
        <v>6046</v>
      </c>
      <c r="F6810" s="189">
        <v>14</v>
      </c>
      <c r="G6810" s="197" t="s">
        <v>2945</v>
      </c>
    </row>
    <row r="6811" spans="1:12">
      <c r="A6811" s="186" t="str">
        <f>B6811&amp;"_"&amp;COUNTIF($B$2:B6811,B6811)</f>
        <v>6046_3</v>
      </c>
      <c r="B6811" s="195">
        <v>6046</v>
      </c>
      <c r="C6811" s="195">
        <v>26</v>
      </c>
      <c r="D6811" s="195">
        <v>19787</v>
      </c>
      <c r="F6811" s="189">
        <v>14</v>
      </c>
      <c r="G6811" s="197" t="s">
        <v>2946</v>
      </c>
      <c r="H6811" s="195">
        <v>3</v>
      </c>
      <c r="J6811" s="191">
        <v>42356</v>
      </c>
      <c r="K6811" s="195" t="s">
        <v>27</v>
      </c>
    </row>
    <row r="6812" spans="1:12">
      <c r="A6812" s="186" t="str">
        <f>B6812&amp;"_"&amp;COUNTIF($B$2:B6812,B6812)</f>
        <v>6047_1</v>
      </c>
      <c r="B6812" s="195">
        <v>6047</v>
      </c>
      <c r="F6812" s="189">
        <v>9</v>
      </c>
      <c r="G6812" s="197" t="s">
        <v>359</v>
      </c>
      <c r="I6812" s="200"/>
    </row>
    <row r="6813" spans="1:12">
      <c r="A6813" s="186" t="str">
        <f>B6813&amp;"_"&amp;COUNTIF($B$2:B6813,B6813)</f>
        <v>6047_2</v>
      </c>
      <c r="B6813" s="195">
        <v>6047</v>
      </c>
      <c r="C6813" s="195">
        <v>7</v>
      </c>
      <c r="F6813" s="189">
        <v>0</v>
      </c>
      <c r="G6813" s="197" t="s">
        <v>358</v>
      </c>
      <c r="H6813" s="195">
        <v>1</v>
      </c>
      <c r="I6813" s="200"/>
      <c r="J6813" s="191">
        <v>42356</v>
      </c>
      <c r="K6813" s="195" t="s">
        <v>33</v>
      </c>
    </row>
    <row r="6814" spans="1:12">
      <c r="A6814" s="186" t="str">
        <f>B6814&amp;"_"&amp;COUNTIF($B$2:B6814,B6814)</f>
        <v>6048_1</v>
      </c>
      <c r="B6814" s="195">
        <v>6048</v>
      </c>
      <c r="C6814" s="195">
        <v>59</v>
      </c>
      <c r="D6814" s="195">
        <v>3006276182</v>
      </c>
      <c r="E6814" s="195">
        <v>41222136</v>
      </c>
      <c r="F6814" s="189">
        <v>3</v>
      </c>
      <c r="G6814" s="197" t="s">
        <v>2299</v>
      </c>
      <c r="H6814" s="195">
        <v>3</v>
      </c>
      <c r="I6814" s="195">
        <v>5700</v>
      </c>
      <c r="J6814" s="191">
        <v>42359</v>
      </c>
      <c r="K6814" s="195" t="s">
        <v>27</v>
      </c>
    </row>
    <row r="6815" spans="1:12">
      <c r="A6815" s="186" t="str">
        <f>B6815&amp;"_"&amp;COUNTIF($B$2:B6815,B6815)</f>
        <v>6049_1</v>
      </c>
      <c r="B6815" s="195">
        <v>6049</v>
      </c>
      <c r="C6815" s="195">
        <v>92</v>
      </c>
      <c r="D6815" s="195" t="s">
        <v>2947</v>
      </c>
      <c r="G6815" s="197" t="s">
        <v>2948</v>
      </c>
      <c r="H6815" s="195">
        <v>1</v>
      </c>
      <c r="J6815" s="191">
        <v>42360</v>
      </c>
      <c r="K6815" s="195" t="s">
        <v>33</v>
      </c>
    </row>
    <row r="6816" spans="1:12">
      <c r="A6816" s="186" t="str">
        <f>B6816&amp;"_"&amp;COUNTIF($B$2:B6816,B6816)</f>
        <v>6050_1</v>
      </c>
      <c r="B6816" s="195">
        <v>6050</v>
      </c>
      <c r="F6816" s="189">
        <v>3</v>
      </c>
      <c r="G6816" s="197" t="s">
        <v>359</v>
      </c>
      <c r="I6816" s="200"/>
    </row>
    <row r="6817" spans="1:12">
      <c r="A6817" s="186" t="str">
        <f>B6817&amp;"_"&amp;COUNTIF($B$2:B6817,B6817)</f>
        <v>6050_2</v>
      </c>
      <c r="B6817" s="195">
        <v>6050</v>
      </c>
      <c r="C6817" s="195">
        <v>7</v>
      </c>
      <c r="F6817" s="189">
        <v>2</v>
      </c>
      <c r="G6817" s="197" t="s">
        <v>358</v>
      </c>
      <c r="H6817" s="195">
        <v>1</v>
      </c>
      <c r="I6817" s="200"/>
      <c r="J6817" s="191">
        <v>42361</v>
      </c>
      <c r="K6817" s="195" t="s">
        <v>33</v>
      </c>
    </row>
    <row r="6818" spans="1:12">
      <c r="A6818" s="186" t="str">
        <f>B6818&amp;"_"&amp;COUNTIF($B$2:B6818,B6818)</f>
        <v>6051_1</v>
      </c>
      <c r="B6818" s="195">
        <v>6051</v>
      </c>
      <c r="E6818" s="195">
        <v>500015295</v>
      </c>
      <c r="F6818" s="189">
        <v>1</v>
      </c>
      <c r="G6818" s="197" t="s">
        <v>2949</v>
      </c>
    </row>
    <row r="6819" spans="1:12">
      <c r="A6819" s="186" t="str">
        <f>B6819&amp;"_"&amp;COUNTIF($B$2:B6819,B6819)</f>
        <v>6051_2</v>
      </c>
      <c r="B6819" s="195">
        <v>6051</v>
      </c>
      <c r="C6819" s="195">
        <v>1</v>
      </c>
      <c r="D6819" s="195" t="s">
        <v>2950</v>
      </c>
      <c r="E6819" s="195">
        <v>500015296</v>
      </c>
      <c r="F6819" s="189">
        <v>2</v>
      </c>
      <c r="G6819" s="197" t="s">
        <v>2951</v>
      </c>
      <c r="H6819" s="195">
        <v>3</v>
      </c>
      <c r="J6819" s="191">
        <v>42361</v>
      </c>
      <c r="K6819" s="195" t="s">
        <v>27</v>
      </c>
    </row>
    <row r="6820" spans="1:12">
      <c r="A6820" s="186" t="str">
        <f>B6820&amp;"_"&amp;COUNTIF($B$2:B6820,B6820)</f>
        <v>6052_1</v>
      </c>
      <c r="B6820" s="195">
        <v>6052</v>
      </c>
      <c r="C6820" s="195">
        <v>1</v>
      </c>
      <c r="D6820" s="195" t="s">
        <v>2393</v>
      </c>
      <c r="F6820" s="189">
        <v>63</v>
      </c>
      <c r="G6820" s="197" t="s">
        <v>660</v>
      </c>
      <c r="H6820" s="195">
        <v>3</v>
      </c>
      <c r="J6820" s="191">
        <v>42361</v>
      </c>
      <c r="K6820" s="195" t="s">
        <v>27</v>
      </c>
    </row>
    <row r="6821" spans="1:12">
      <c r="A6821" s="186" t="str">
        <f>B6821&amp;"_"&amp;COUNTIF($B$2:B6821,B6821)</f>
        <v>6053_1</v>
      </c>
      <c r="B6821" s="195">
        <v>6053</v>
      </c>
      <c r="C6821" s="195">
        <v>1</v>
      </c>
      <c r="F6821" s="189">
        <v>1</v>
      </c>
      <c r="G6821" s="197" t="s">
        <v>2952</v>
      </c>
      <c r="H6821" s="195">
        <v>1</v>
      </c>
      <c r="J6821" s="191">
        <v>42361</v>
      </c>
      <c r="K6821" s="195" t="s">
        <v>27</v>
      </c>
    </row>
    <row r="6822" spans="1:12">
      <c r="A6822" s="186" t="str">
        <f>B6822&amp;"_"&amp;COUNTIF($B$2:B6822,B6822)</f>
        <v>6054_1</v>
      </c>
      <c r="B6822" s="195">
        <v>6054</v>
      </c>
      <c r="E6822" s="195" t="s">
        <v>2935</v>
      </c>
      <c r="F6822" s="189">
        <v>1</v>
      </c>
      <c r="G6822" s="197" t="s">
        <v>2953</v>
      </c>
    </row>
    <row r="6823" spans="1:12">
      <c r="A6823" s="186" t="str">
        <f>B6823&amp;"_"&amp;COUNTIF($B$2:B6823,B6823)</f>
        <v>6054_2</v>
      </c>
      <c r="B6823" s="195">
        <v>6054</v>
      </c>
      <c r="C6823" s="195">
        <v>1</v>
      </c>
      <c r="D6823" s="195" t="s">
        <v>2954</v>
      </c>
      <c r="E6823" s="195" t="s">
        <v>2665</v>
      </c>
      <c r="F6823" s="189">
        <v>3</v>
      </c>
      <c r="G6823" s="197" t="s">
        <v>2955</v>
      </c>
      <c r="H6823" s="195">
        <v>1</v>
      </c>
      <c r="J6823" s="191">
        <v>42361</v>
      </c>
      <c r="K6823" s="195" t="s">
        <v>27</v>
      </c>
    </row>
    <row r="6824" spans="1:12">
      <c r="A6824" s="186" t="str">
        <f>B6824&amp;"_"&amp;COUNTIF($B$2:B6824,B6824)</f>
        <v>6055_1</v>
      </c>
      <c r="B6824" s="195">
        <v>6055</v>
      </c>
      <c r="F6824" s="189">
        <v>60</v>
      </c>
      <c r="G6824" s="197" t="s">
        <v>2956</v>
      </c>
    </row>
    <row r="6825" spans="1:12">
      <c r="A6825" s="186" t="str">
        <f>B6825&amp;"_"&amp;COUNTIF($B$2:B6825,B6825)</f>
        <v>6055_2</v>
      </c>
      <c r="B6825" s="195">
        <v>6055</v>
      </c>
      <c r="C6825" s="195">
        <v>62</v>
      </c>
      <c r="D6825" s="195" t="s">
        <v>2942</v>
      </c>
      <c r="F6825" s="189">
        <v>2</v>
      </c>
      <c r="G6825" s="197" t="s">
        <v>2957</v>
      </c>
      <c r="H6825" s="195">
        <v>1</v>
      </c>
      <c r="J6825" s="191">
        <v>42373</v>
      </c>
      <c r="K6825" s="195" t="s">
        <v>27</v>
      </c>
    </row>
    <row r="6826" spans="1:12">
      <c r="A6826" s="186" t="str">
        <f>B6826&amp;"_"&amp;COUNTIF($B$2:B6826,B6826)</f>
        <v>6056_1</v>
      </c>
      <c r="B6826" s="195">
        <v>6056</v>
      </c>
      <c r="C6826" s="195">
        <v>5</v>
      </c>
      <c r="D6826" s="195" t="s">
        <v>2958</v>
      </c>
      <c r="E6826" s="195">
        <v>500032754</v>
      </c>
      <c r="F6826" s="189">
        <v>6</v>
      </c>
      <c r="G6826" s="197" t="s">
        <v>841</v>
      </c>
      <c r="H6826" s="195">
        <v>2</v>
      </c>
      <c r="I6826" s="195">
        <v>6300</v>
      </c>
      <c r="J6826" s="191" t="s">
        <v>2959</v>
      </c>
      <c r="K6826" s="213" t="s">
        <v>845</v>
      </c>
      <c r="L6826" s="195" t="s">
        <v>2449</v>
      </c>
    </row>
    <row r="6827" spans="1:12">
      <c r="A6827" s="186" t="str">
        <f>B6827&amp;"_"&amp;COUNTIF($B$2:B6827,B6827)</f>
        <v>6057_1</v>
      </c>
      <c r="B6827" s="195">
        <v>6057</v>
      </c>
      <c r="C6827" s="195">
        <v>59</v>
      </c>
      <c r="D6827" s="195">
        <v>3006290754</v>
      </c>
      <c r="E6827" s="195">
        <v>41222128</v>
      </c>
      <c r="F6827" s="189">
        <v>3</v>
      </c>
      <c r="G6827" s="197" t="s">
        <v>2960</v>
      </c>
      <c r="H6827" s="195">
        <v>3</v>
      </c>
      <c r="I6827" s="195">
        <v>13000</v>
      </c>
      <c r="J6827" s="191">
        <v>42368</v>
      </c>
      <c r="K6827" s="195" t="s">
        <v>27</v>
      </c>
    </row>
    <row r="6828" spans="1:12">
      <c r="A6828" s="186" t="str">
        <f>B6828&amp;"_"&amp;COUNTIF($B$2:B6828,B6828)</f>
        <v>6058_1</v>
      </c>
      <c r="B6828" s="195">
        <v>6058</v>
      </c>
      <c r="C6828" s="195">
        <v>59</v>
      </c>
      <c r="D6828" s="195">
        <v>3006290754</v>
      </c>
      <c r="E6828" s="195">
        <v>41222128</v>
      </c>
      <c r="F6828" s="189">
        <v>3</v>
      </c>
      <c r="G6828" s="197" t="s">
        <v>2961</v>
      </c>
      <c r="H6828" s="195">
        <v>3</v>
      </c>
      <c r="I6828" s="195">
        <v>13000</v>
      </c>
      <c r="J6828" s="191">
        <v>42368</v>
      </c>
      <c r="K6828" s="195" t="s">
        <v>27</v>
      </c>
    </row>
    <row r="6829" spans="1:12">
      <c r="A6829" s="186" t="str">
        <f>B6829&amp;"_"&amp;COUNTIF($B$2:B6829,B6829)</f>
        <v>6059_1</v>
      </c>
      <c r="B6829" s="195">
        <v>6059</v>
      </c>
      <c r="C6829" s="195">
        <v>1</v>
      </c>
      <c r="D6829" s="195" t="s">
        <v>2534</v>
      </c>
      <c r="F6829" s="189">
        <v>2</v>
      </c>
      <c r="G6829" s="197" t="s">
        <v>59</v>
      </c>
      <c r="H6829" s="195">
        <v>2</v>
      </c>
      <c r="J6829" s="191">
        <v>42368</v>
      </c>
      <c r="K6829" s="195" t="s">
        <v>33</v>
      </c>
    </row>
    <row r="6830" spans="1:12">
      <c r="A6830" s="186" t="str">
        <f>B6830&amp;"_"&amp;COUNTIF($B$2:B6830,B6830)</f>
        <v>6060_1</v>
      </c>
      <c r="B6830" s="195">
        <v>6060</v>
      </c>
      <c r="F6830" s="189">
        <v>9</v>
      </c>
      <c r="G6830" s="197" t="s">
        <v>2538</v>
      </c>
    </row>
    <row r="6831" spans="1:12">
      <c r="A6831" s="186" t="str">
        <f>B6831&amp;"_"&amp;COUNTIF($B$2:B6831,B6831)</f>
        <v>6060_2</v>
      </c>
      <c r="B6831" s="195">
        <v>6060</v>
      </c>
      <c r="C6831" s="195">
        <v>26</v>
      </c>
      <c r="D6831" s="195" t="s">
        <v>863</v>
      </c>
      <c r="F6831" s="189">
        <v>34</v>
      </c>
      <c r="G6831" s="197" t="s">
        <v>2539</v>
      </c>
      <c r="J6831" s="191">
        <v>42373</v>
      </c>
      <c r="K6831" s="195" t="s">
        <v>27</v>
      </c>
    </row>
    <row r="6832" spans="1:12">
      <c r="A6832" s="186" t="str">
        <f>B6832&amp;"_"&amp;COUNTIF($B$2:B6832,B6832)</f>
        <v>6061_1</v>
      </c>
      <c r="B6832" s="195">
        <v>6061</v>
      </c>
      <c r="E6832" s="195">
        <v>41222082</v>
      </c>
      <c r="F6832" s="189">
        <v>4</v>
      </c>
      <c r="G6832" s="197" t="s">
        <v>2300</v>
      </c>
    </row>
    <row r="6833" spans="1:12">
      <c r="A6833" s="186" t="str">
        <f>B6833&amp;"_"&amp;COUNTIF($B$2:B6833,B6833)</f>
        <v>6061_2</v>
      </c>
      <c r="B6833" s="195">
        <v>6061</v>
      </c>
      <c r="C6833" s="195">
        <v>59</v>
      </c>
      <c r="D6833" s="195">
        <v>3006314790</v>
      </c>
      <c r="E6833" s="195">
        <v>41222136</v>
      </c>
      <c r="F6833" s="189">
        <v>3</v>
      </c>
      <c r="G6833" s="197" t="s">
        <v>2299</v>
      </c>
      <c r="H6833" s="195">
        <v>7</v>
      </c>
      <c r="I6833" s="195">
        <v>24100</v>
      </c>
      <c r="J6833" s="191">
        <v>42375</v>
      </c>
      <c r="K6833" s="195" t="s">
        <v>27</v>
      </c>
    </row>
    <row r="6834" spans="1:12">
      <c r="A6834" s="186" t="str">
        <f>B6834&amp;"_"&amp;COUNTIF($B$2:B6834,B6834)</f>
        <v>6062_1</v>
      </c>
      <c r="B6834" s="195">
        <v>6062</v>
      </c>
      <c r="C6834" s="195">
        <v>59</v>
      </c>
      <c r="D6834" s="195">
        <v>3006314791</v>
      </c>
      <c r="E6834" s="195">
        <v>41227890</v>
      </c>
      <c r="F6834" s="189">
        <v>24</v>
      </c>
      <c r="G6834" s="197" t="s">
        <v>1873</v>
      </c>
      <c r="H6834" s="195">
        <v>4</v>
      </c>
      <c r="I6834" s="195">
        <v>7350</v>
      </c>
      <c r="J6834" s="191">
        <v>42375</v>
      </c>
      <c r="K6834" s="195" t="s">
        <v>27</v>
      </c>
    </row>
    <row r="6835" spans="1:12">
      <c r="A6835" s="186" t="str">
        <f>B6835&amp;"_"&amp;COUNTIF($B$2:B6835,B6835)</f>
        <v>6063_1</v>
      </c>
      <c r="B6835" s="195">
        <v>6063</v>
      </c>
      <c r="F6835" s="189">
        <v>7</v>
      </c>
      <c r="G6835" s="197" t="s">
        <v>359</v>
      </c>
      <c r="I6835" s="200"/>
    </row>
    <row r="6836" spans="1:12">
      <c r="A6836" s="186" t="str">
        <f>B6836&amp;"_"&amp;COUNTIF($B$2:B6836,B6836)</f>
        <v>6063_2</v>
      </c>
      <c r="B6836" s="195">
        <v>6063</v>
      </c>
      <c r="C6836" s="195">
        <v>7</v>
      </c>
      <c r="F6836" s="189">
        <v>2</v>
      </c>
      <c r="G6836" s="197" t="s">
        <v>358</v>
      </c>
      <c r="H6836" s="195">
        <v>1</v>
      </c>
      <c r="I6836" s="200"/>
      <c r="J6836" s="191">
        <v>42375</v>
      </c>
      <c r="K6836" s="195" t="s">
        <v>33</v>
      </c>
    </row>
    <row r="6837" spans="1:12">
      <c r="A6837" s="186" t="str">
        <f>B6837&amp;"_"&amp;COUNTIF($B$2:B6837,B6837)</f>
        <v>6064_1</v>
      </c>
      <c r="B6837" s="195">
        <v>6064</v>
      </c>
      <c r="C6837" s="195">
        <v>5</v>
      </c>
      <c r="D6837" s="195" t="s">
        <v>2958</v>
      </c>
      <c r="E6837" s="195">
        <v>500032754</v>
      </c>
      <c r="F6837" s="189">
        <v>6</v>
      </c>
      <c r="G6837" s="197" t="s">
        <v>841</v>
      </c>
      <c r="H6837" s="195">
        <v>2</v>
      </c>
      <c r="I6837" s="195">
        <v>6300</v>
      </c>
      <c r="J6837" s="191" t="s">
        <v>2962</v>
      </c>
      <c r="K6837" s="213" t="s">
        <v>845</v>
      </c>
      <c r="L6837" s="195" t="s">
        <v>2449</v>
      </c>
    </row>
    <row r="6838" spans="1:12">
      <c r="A6838" s="186" t="str">
        <f>B6838&amp;"_"&amp;COUNTIF($B$2:B6838,B6838)</f>
        <v>6065_1</v>
      </c>
      <c r="B6838" s="195">
        <v>6065</v>
      </c>
      <c r="E6838" s="195" t="s">
        <v>2730</v>
      </c>
      <c r="F6838" s="189">
        <v>16</v>
      </c>
      <c r="G6838" s="197" t="s">
        <v>2963</v>
      </c>
    </row>
    <row r="6839" spans="1:12">
      <c r="A6839" s="186" t="str">
        <f>B6839&amp;"_"&amp;COUNTIF($B$2:B6839,B6839)</f>
        <v>6065_2</v>
      </c>
      <c r="B6839" s="195">
        <v>6065</v>
      </c>
      <c r="C6839" s="195">
        <v>1</v>
      </c>
      <c r="D6839" s="195" t="s">
        <v>2852</v>
      </c>
      <c r="E6839" s="195" t="s">
        <v>2731</v>
      </c>
      <c r="F6839" s="189">
        <v>16</v>
      </c>
      <c r="G6839" s="197" t="s">
        <v>2964</v>
      </c>
      <c r="H6839" s="195">
        <v>8</v>
      </c>
      <c r="J6839" s="191">
        <v>42376</v>
      </c>
      <c r="K6839" s="195" t="s">
        <v>27</v>
      </c>
    </row>
    <row r="6840" spans="1:12">
      <c r="A6840" s="186" t="str">
        <f>B6840&amp;"_"&amp;COUNTIF($B$2:B6840,B6840)</f>
        <v>6066_1</v>
      </c>
      <c r="B6840" s="195">
        <v>6066</v>
      </c>
      <c r="C6840" s="195">
        <v>1</v>
      </c>
      <c r="D6840" s="195" t="s">
        <v>2288</v>
      </c>
      <c r="F6840" s="189">
        <v>150</v>
      </c>
      <c r="G6840" s="197" t="s">
        <v>2965</v>
      </c>
      <c r="H6840" s="195">
        <v>3</v>
      </c>
      <c r="J6840" s="191">
        <v>42376</v>
      </c>
      <c r="K6840" s="195" t="s">
        <v>27</v>
      </c>
    </row>
    <row r="6841" spans="1:12">
      <c r="A6841" s="186" t="str">
        <f>B6841&amp;"_"&amp;COUNTIF($B$2:B6841,B6841)</f>
        <v>6067_1</v>
      </c>
      <c r="B6841" s="195">
        <v>6067</v>
      </c>
      <c r="C6841" s="195">
        <v>1</v>
      </c>
      <c r="D6841" s="195" t="s">
        <v>2966</v>
      </c>
      <c r="F6841" s="189">
        <v>371</v>
      </c>
      <c r="G6841" s="197" t="s">
        <v>662</v>
      </c>
      <c r="H6841" s="195">
        <v>4</v>
      </c>
      <c r="J6841" s="191">
        <v>42376</v>
      </c>
      <c r="K6841" s="195" t="s">
        <v>27</v>
      </c>
    </row>
    <row r="6842" spans="1:12">
      <c r="A6842" s="186" t="str">
        <f>B6842&amp;"_"&amp;COUNTIF($B$2:B6842,B6842)</f>
        <v>6068_1</v>
      </c>
      <c r="B6842" s="195">
        <v>6068</v>
      </c>
      <c r="C6842" s="195">
        <v>65</v>
      </c>
      <c r="D6842" s="195">
        <v>3006292847</v>
      </c>
      <c r="F6842" s="189">
        <v>12</v>
      </c>
      <c r="G6842" s="197" t="s">
        <v>2967</v>
      </c>
      <c r="H6842" s="195">
        <v>1</v>
      </c>
      <c r="I6842" s="195">
        <v>70</v>
      </c>
      <c r="J6842" s="191">
        <v>42377</v>
      </c>
      <c r="K6842" s="195" t="s">
        <v>2968</v>
      </c>
      <c r="L6842" s="195" t="s">
        <v>74</v>
      </c>
    </row>
    <row r="6843" spans="1:12">
      <c r="A6843" s="186" t="str">
        <f>B6843&amp;"_"&amp;COUNTIF($B$2:B6843,B6843)</f>
        <v>6069_1</v>
      </c>
      <c r="B6843" s="195">
        <v>6069</v>
      </c>
      <c r="C6843" s="195">
        <v>11</v>
      </c>
      <c r="F6843" s="189">
        <v>1</v>
      </c>
      <c r="G6843" s="197" t="s">
        <v>2969</v>
      </c>
      <c r="J6843" s="191">
        <v>42377</v>
      </c>
    </row>
    <row r="6844" spans="1:12">
      <c r="A6844" s="186" t="str">
        <f>B6844&amp;"_"&amp;COUNTIF($B$2:B6844,B6844)</f>
        <v>6070_1</v>
      </c>
      <c r="B6844" s="195">
        <v>6070</v>
      </c>
      <c r="C6844" s="195">
        <v>26</v>
      </c>
      <c r="D6844" s="195">
        <v>19726</v>
      </c>
      <c r="F6844" s="189">
        <v>2</v>
      </c>
      <c r="G6844" s="197" t="s">
        <v>2041</v>
      </c>
      <c r="H6844" s="195">
        <v>2</v>
      </c>
      <c r="I6844" s="195">
        <v>17050</v>
      </c>
      <c r="J6844" s="191">
        <v>42380</v>
      </c>
      <c r="K6844" s="195" t="s">
        <v>33</v>
      </c>
      <c r="L6844" s="195" t="s">
        <v>74</v>
      </c>
    </row>
    <row r="6845" spans="1:12">
      <c r="A6845" s="186" t="str">
        <f>B6845&amp;"_"&amp;COUNTIF($B$2:B6845,B6845)</f>
        <v>6071_1</v>
      </c>
      <c r="B6845" s="195">
        <v>6071</v>
      </c>
      <c r="C6845" s="195">
        <v>5</v>
      </c>
      <c r="D6845" s="195" t="s">
        <v>2970</v>
      </c>
      <c r="E6845" s="195">
        <v>500032754</v>
      </c>
      <c r="F6845" s="189">
        <v>6</v>
      </c>
      <c r="G6845" s="197" t="s">
        <v>841</v>
      </c>
      <c r="H6845" s="195">
        <v>2</v>
      </c>
      <c r="I6845" s="195">
        <v>6300</v>
      </c>
      <c r="J6845" s="191" t="s">
        <v>2971</v>
      </c>
      <c r="K6845" s="213" t="s">
        <v>845</v>
      </c>
      <c r="L6845" s="195" t="s">
        <v>2449</v>
      </c>
    </row>
    <row r="6846" spans="1:12">
      <c r="A6846" s="186" t="str">
        <f>B6846&amp;"_"&amp;COUNTIF($B$2:B6846,B6846)</f>
        <v>6072_1</v>
      </c>
      <c r="B6846" s="195">
        <v>6072</v>
      </c>
      <c r="C6846" s="195">
        <v>5</v>
      </c>
      <c r="D6846" s="195" t="s">
        <v>2972</v>
      </c>
      <c r="E6846" s="195">
        <v>500032754</v>
      </c>
      <c r="F6846" s="189">
        <v>3</v>
      </c>
      <c r="G6846" s="197" t="s">
        <v>841</v>
      </c>
      <c r="H6846" s="195">
        <v>1</v>
      </c>
      <c r="I6846" s="195">
        <v>3150</v>
      </c>
      <c r="J6846" s="191" t="s">
        <v>2971</v>
      </c>
      <c r="K6846" s="213" t="s">
        <v>845</v>
      </c>
      <c r="L6846" s="195" t="s">
        <v>2449</v>
      </c>
    </row>
    <row r="6847" spans="1:12">
      <c r="A6847" s="186" t="str">
        <f>B6847&amp;"_"&amp;COUNTIF($B$2:B6847,B6847)</f>
        <v>6073_1</v>
      </c>
      <c r="B6847" s="195">
        <v>6073</v>
      </c>
      <c r="F6847" s="189">
        <v>5</v>
      </c>
      <c r="G6847" s="197" t="s">
        <v>359</v>
      </c>
      <c r="I6847" s="200"/>
    </row>
    <row r="6848" spans="1:12">
      <c r="A6848" s="186" t="str">
        <f>B6848&amp;"_"&amp;COUNTIF($B$2:B6848,B6848)</f>
        <v>6073_2</v>
      </c>
      <c r="B6848" s="195">
        <v>6073</v>
      </c>
      <c r="C6848" s="195">
        <v>7</v>
      </c>
      <c r="F6848" s="189">
        <v>0</v>
      </c>
      <c r="G6848" s="197" t="s">
        <v>358</v>
      </c>
      <c r="H6848" s="195">
        <v>1</v>
      </c>
      <c r="I6848" s="200"/>
      <c r="J6848" s="191">
        <v>42382</v>
      </c>
      <c r="K6848" s="195" t="s">
        <v>33</v>
      </c>
    </row>
    <row r="6849" spans="1:12">
      <c r="A6849" s="186" t="str">
        <f>B6849&amp;"_"&amp;COUNTIF($B$2:B6849,B6849)</f>
        <v>6074_1</v>
      </c>
      <c r="B6849" s="195">
        <v>6074</v>
      </c>
      <c r="C6849" s="195">
        <v>65</v>
      </c>
      <c r="D6849" s="195">
        <v>3101831895</v>
      </c>
      <c r="F6849" s="189">
        <f>26*5</f>
        <v>130</v>
      </c>
      <c r="G6849" s="197" t="s">
        <v>2915</v>
      </c>
      <c r="H6849" s="195">
        <v>26</v>
      </c>
      <c r="I6849" s="195">
        <f>26*2900</f>
        <v>75400</v>
      </c>
      <c r="J6849" s="191">
        <v>42340</v>
      </c>
      <c r="K6849" s="195" t="s">
        <v>2973</v>
      </c>
    </row>
    <row r="6850" spans="1:12">
      <c r="A6850" s="186" t="str">
        <f>B6850&amp;"_"&amp;COUNTIF($B$2:B6850,B6850)</f>
        <v>6075_1</v>
      </c>
      <c r="B6850" s="195">
        <v>6075</v>
      </c>
      <c r="F6850" s="189">
        <v>20</v>
      </c>
      <c r="G6850" s="197" t="s">
        <v>2931</v>
      </c>
    </row>
    <row r="6851" spans="1:12">
      <c r="A6851" s="186" t="str">
        <f>B6851&amp;"_"&amp;COUNTIF($B$2:B6851,B6851)</f>
        <v>6075_2</v>
      </c>
      <c r="B6851" s="195">
        <v>6075</v>
      </c>
      <c r="C6851" s="195">
        <v>61</v>
      </c>
      <c r="D6851" s="195" t="s">
        <v>2932</v>
      </c>
      <c r="F6851" s="189">
        <v>20</v>
      </c>
      <c r="G6851" s="197" t="s">
        <v>2933</v>
      </c>
      <c r="H6851" s="195">
        <v>1</v>
      </c>
      <c r="I6851" s="195">
        <v>50</v>
      </c>
      <c r="J6851" s="191">
        <v>42382</v>
      </c>
      <c r="K6851" s="195" t="s">
        <v>2974</v>
      </c>
      <c r="L6851" s="195" t="s">
        <v>74</v>
      </c>
    </row>
    <row r="6852" spans="1:12">
      <c r="A6852" s="186" t="str">
        <f>B6852&amp;"_"&amp;COUNTIF($B$2:B6852,B6852)</f>
        <v>6076_1</v>
      </c>
      <c r="B6852" s="195">
        <v>6076</v>
      </c>
      <c r="E6852" s="195" t="s">
        <v>2935</v>
      </c>
      <c r="F6852" s="189">
        <v>2</v>
      </c>
      <c r="G6852" s="197" t="s">
        <v>2936</v>
      </c>
    </row>
    <row r="6853" spans="1:12">
      <c r="A6853" s="186" t="str">
        <f>B6853&amp;"_"&amp;COUNTIF($B$2:B6853,B6853)</f>
        <v>6076_2</v>
      </c>
      <c r="B6853" s="195">
        <v>6076</v>
      </c>
      <c r="C6853" s="195">
        <v>1</v>
      </c>
      <c r="D6853" s="195" t="s">
        <v>2937</v>
      </c>
      <c r="E6853" s="195" t="s">
        <v>2665</v>
      </c>
      <c r="F6853" s="189">
        <v>2</v>
      </c>
      <c r="G6853" s="197" t="s">
        <v>2938</v>
      </c>
      <c r="H6853" s="195">
        <v>1</v>
      </c>
      <c r="J6853" s="191">
        <v>42383</v>
      </c>
      <c r="K6853" s="195" t="s">
        <v>27</v>
      </c>
    </row>
    <row r="6854" spans="1:12">
      <c r="A6854" s="186" t="str">
        <f>B6854&amp;"_"&amp;COUNTIF($B$2:B6854,B6854)</f>
        <v>6077_1</v>
      </c>
      <c r="B6854" s="195">
        <v>6077</v>
      </c>
      <c r="F6854" s="189">
        <v>23</v>
      </c>
      <c r="G6854" s="197" t="s">
        <v>2975</v>
      </c>
    </row>
    <row r="6855" spans="1:12">
      <c r="A6855" s="186" t="str">
        <f>B6855&amp;"_"&amp;COUNTIF($B$2:B6855,B6855)</f>
        <v>6077_2</v>
      </c>
      <c r="B6855" s="195">
        <v>6077</v>
      </c>
      <c r="F6855" s="189">
        <v>40</v>
      </c>
      <c r="G6855" s="197" t="s">
        <v>2976</v>
      </c>
    </row>
    <row r="6856" spans="1:12">
      <c r="A6856" s="186" t="str">
        <f>B6856&amp;"_"&amp;COUNTIF($B$2:B6856,B6856)</f>
        <v>6077_3</v>
      </c>
      <c r="B6856" s="195">
        <v>6077</v>
      </c>
      <c r="C6856" s="195">
        <v>1</v>
      </c>
      <c r="D6856" s="195" t="s">
        <v>2977</v>
      </c>
      <c r="F6856" s="189">
        <v>240</v>
      </c>
      <c r="G6856" s="197" t="s">
        <v>2978</v>
      </c>
      <c r="H6856" s="195">
        <v>8</v>
      </c>
      <c r="J6856" s="191">
        <v>42383</v>
      </c>
      <c r="K6856" s="195" t="s">
        <v>27</v>
      </c>
    </row>
    <row r="6857" spans="1:12">
      <c r="A6857" s="186" t="str">
        <f>B6857&amp;"_"&amp;COUNTIF($B$2:B6857,B6857)</f>
        <v>6078_1</v>
      </c>
      <c r="B6857" s="195">
        <v>6078</v>
      </c>
      <c r="C6857" s="195">
        <v>31</v>
      </c>
      <c r="D6857" s="195" t="s">
        <v>2979</v>
      </c>
      <c r="F6857" s="189">
        <v>4</v>
      </c>
      <c r="G6857" s="197" t="s">
        <v>2980</v>
      </c>
      <c r="H6857" s="195">
        <v>4</v>
      </c>
      <c r="I6857" s="195">
        <v>12000</v>
      </c>
      <c r="J6857" s="191">
        <v>42383</v>
      </c>
      <c r="K6857" s="195" t="s">
        <v>27</v>
      </c>
    </row>
    <row r="6858" spans="1:12">
      <c r="A6858" s="186" t="str">
        <f>B6858&amp;"_"&amp;COUNTIF($B$2:B6858,B6858)</f>
        <v>6079_1</v>
      </c>
      <c r="B6858" s="195">
        <v>6079</v>
      </c>
      <c r="C6858" s="195">
        <v>31</v>
      </c>
      <c r="D6858" s="195" t="s">
        <v>2979</v>
      </c>
      <c r="F6858" s="189">
        <v>4</v>
      </c>
      <c r="G6858" s="197" t="s">
        <v>2980</v>
      </c>
      <c r="H6858" s="195">
        <v>4</v>
      </c>
      <c r="I6858" s="195">
        <v>12000</v>
      </c>
      <c r="J6858" s="191">
        <v>42383</v>
      </c>
      <c r="K6858" s="195" t="s">
        <v>27</v>
      </c>
    </row>
    <row r="6859" spans="1:12">
      <c r="A6859" s="186" t="str">
        <f>B6859&amp;"_"&amp;COUNTIF($B$2:B6859,B6859)</f>
        <v>6080_1</v>
      </c>
      <c r="B6859" s="195">
        <v>6080</v>
      </c>
      <c r="C6859" s="195">
        <v>31</v>
      </c>
      <c r="D6859" s="195" t="s">
        <v>2981</v>
      </c>
      <c r="F6859" s="189">
        <v>4</v>
      </c>
      <c r="G6859" s="197" t="s">
        <v>2980</v>
      </c>
      <c r="H6859" s="195">
        <v>4</v>
      </c>
      <c r="I6859" s="195">
        <v>12000</v>
      </c>
      <c r="J6859" s="191">
        <v>42387</v>
      </c>
      <c r="K6859" s="195" t="s">
        <v>27</v>
      </c>
    </row>
    <row r="6860" spans="1:12">
      <c r="A6860" s="186" t="str">
        <f>B6860&amp;"_"&amp;COUNTIF($B$2:B6860,B6860)</f>
        <v>6081_1</v>
      </c>
      <c r="B6860" s="195">
        <v>6081</v>
      </c>
      <c r="C6860" s="195">
        <v>31</v>
      </c>
      <c r="D6860" s="195" t="s">
        <v>2981</v>
      </c>
      <c r="F6860" s="189">
        <v>5</v>
      </c>
      <c r="G6860" s="197" t="s">
        <v>2980</v>
      </c>
      <c r="H6860" s="195">
        <v>5</v>
      </c>
      <c r="I6860" s="195">
        <v>15000</v>
      </c>
      <c r="J6860" s="191">
        <v>42387</v>
      </c>
      <c r="K6860" s="195" t="s">
        <v>27</v>
      </c>
    </row>
    <row r="6861" spans="1:12">
      <c r="A6861" s="186" t="str">
        <f>B6861&amp;"_"&amp;COUNTIF($B$2:B6861,B6861)</f>
        <v>6082_1</v>
      </c>
      <c r="B6861" s="195">
        <v>6082</v>
      </c>
      <c r="F6861" s="189">
        <v>10</v>
      </c>
      <c r="G6861" s="197" t="s">
        <v>359</v>
      </c>
      <c r="I6861" s="200"/>
    </row>
    <row r="6862" spans="1:12">
      <c r="A6862" s="186" t="str">
        <f>B6862&amp;"_"&amp;COUNTIF($B$2:B6862,B6862)</f>
        <v>6082_2</v>
      </c>
      <c r="B6862" s="195">
        <v>6082</v>
      </c>
      <c r="C6862" s="195">
        <v>7</v>
      </c>
      <c r="F6862" s="189">
        <v>2</v>
      </c>
      <c r="G6862" s="197" t="s">
        <v>358</v>
      </c>
      <c r="H6862" s="195">
        <v>1</v>
      </c>
      <c r="I6862" s="200"/>
      <c r="J6862" s="191">
        <v>42388</v>
      </c>
      <c r="K6862" s="195" t="s">
        <v>33</v>
      </c>
    </row>
    <row r="6863" spans="1:12">
      <c r="A6863" s="186" t="str">
        <f>B6863&amp;"_"&amp;COUNTIF($B$2:B6863,B6863)</f>
        <v>6083_1</v>
      </c>
      <c r="B6863" s="195">
        <v>6083</v>
      </c>
      <c r="F6863" s="189">
        <v>1</v>
      </c>
      <c r="G6863" s="197" t="s">
        <v>824</v>
      </c>
    </row>
    <row r="6864" spans="1:12">
      <c r="A6864" s="186" t="str">
        <f>B6864&amp;"_"&amp;COUNTIF($B$2:B6864,B6864)</f>
        <v>6083_2</v>
      </c>
      <c r="B6864" s="195">
        <v>6083</v>
      </c>
      <c r="F6864" s="189">
        <v>1</v>
      </c>
      <c r="G6864" s="197" t="s">
        <v>825</v>
      </c>
    </row>
    <row r="6865" spans="1:11">
      <c r="A6865" s="186" t="str">
        <f>B6865&amp;"_"&amp;COUNTIF($B$2:B6865,B6865)</f>
        <v>6083_3</v>
      </c>
      <c r="B6865" s="195">
        <v>6083</v>
      </c>
      <c r="F6865" s="189">
        <v>1</v>
      </c>
      <c r="G6865" s="197" t="s">
        <v>826</v>
      </c>
    </row>
    <row r="6866" spans="1:11">
      <c r="A6866" s="186" t="str">
        <f>B6866&amp;"_"&amp;COUNTIF($B$2:B6866,B6866)</f>
        <v>6083_4</v>
      </c>
      <c r="B6866" s="195">
        <v>6083</v>
      </c>
      <c r="F6866" s="189">
        <v>4</v>
      </c>
      <c r="G6866" s="197" t="s">
        <v>827</v>
      </c>
    </row>
    <row r="6867" spans="1:11">
      <c r="A6867" s="186" t="str">
        <f>B6867&amp;"_"&amp;COUNTIF($B$2:B6867,B6867)</f>
        <v>6083_5</v>
      </c>
      <c r="B6867" s="195">
        <v>6083</v>
      </c>
      <c r="C6867" s="195">
        <v>18</v>
      </c>
      <c r="D6867" s="195" t="s">
        <v>2982</v>
      </c>
      <c r="F6867" s="189">
        <v>1</v>
      </c>
      <c r="G6867" s="197" t="s">
        <v>828</v>
      </c>
      <c r="J6867" s="191">
        <v>42373</v>
      </c>
      <c r="K6867" s="195" t="s">
        <v>27</v>
      </c>
    </row>
    <row r="6868" spans="1:11">
      <c r="A6868" s="186" t="str">
        <f>B6868&amp;"_"&amp;COUNTIF($B$2:B6868,B6868)</f>
        <v>6084_1</v>
      </c>
      <c r="B6868" s="195">
        <v>6084</v>
      </c>
      <c r="F6868" s="189">
        <v>20</v>
      </c>
      <c r="G6868" s="197" t="s">
        <v>854</v>
      </c>
    </row>
    <row r="6869" spans="1:11">
      <c r="A6869" s="186" t="str">
        <f>B6869&amp;"_"&amp;COUNTIF($B$2:B6869,B6869)</f>
        <v>6084_2</v>
      </c>
      <c r="B6869" s="195">
        <v>6084</v>
      </c>
      <c r="F6869" s="189">
        <v>26</v>
      </c>
      <c r="G6869" s="197" t="s">
        <v>855</v>
      </c>
    </row>
    <row r="6870" spans="1:11">
      <c r="A6870" s="186" t="str">
        <f>B6870&amp;"_"&amp;COUNTIF($B$2:B6870,B6870)</f>
        <v>6084_3</v>
      </c>
      <c r="B6870" s="195">
        <v>6084</v>
      </c>
      <c r="F6870" s="189">
        <v>7</v>
      </c>
      <c r="G6870" s="197" t="s">
        <v>995</v>
      </c>
    </row>
    <row r="6871" spans="1:11">
      <c r="A6871" s="186" t="str">
        <f>B6871&amp;"_"&amp;COUNTIF($B$2:B6871,B6871)</f>
        <v>6084_4</v>
      </c>
      <c r="B6871" s="195">
        <v>6084</v>
      </c>
      <c r="F6871" s="189">
        <v>200</v>
      </c>
      <c r="G6871" s="197" t="s">
        <v>856</v>
      </c>
    </row>
    <row r="6872" spans="1:11">
      <c r="A6872" s="186" t="str">
        <f>B6872&amp;"_"&amp;COUNTIF($B$2:B6872,B6872)</f>
        <v>6084_5</v>
      </c>
      <c r="B6872" s="195">
        <v>6084</v>
      </c>
      <c r="F6872" s="189">
        <v>316</v>
      </c>
      <c r="G6872" s="197" t="s">
        <v>829</v>
      </c>
    </row>
    <row r="6873" spans="1:11">
      <c r="A6873" s="186" t="str">
        <f>B6873&amp;"_"&amp;COUNTIF($B$2:B6873,B6873)</f>
        <v>6084_6</v>
      </c>
      <c r="B6873" s="195">
        <v>6084</v>
      </c>
      <c r="F6873" s="189">
        <v>22</v>
      </c>
      <c r="G6873" s="197" t="s">
        <v>830</v>
      </c>
    </row>
    <row r="6874" spans="1:11">
      <c r="A6874" s="186" t="str">
        <f>B6874&amp;"_"&amp;COUNTIF($B$2:B6874,B6874)</f>
        <v>6084_7</v>
      </c>
      <c r="B6874" s="195">
        <v>6084</v>
      </c>
      <c r="F6874" s="189">
        <v>60</v>
      </c>
      <c r="G6874" s="197" t="s">
        <v>831</v>
      </c>
    </row>
    <row r="6875" spans="1:11">
      <c r="A6875" s="186" t="str">
        <f>B6875&amp;"_"&amp;COUNTIF($B$2:B6875,B6875)</f>
        <v>6084_8</v>
      </c>
      <c r="B6875" s="195">
        <v>6084</v>
      </c>
      <c r="F6875" s="189">
        <v>145</v>
      </c>
      <c r="G6875" s="197" t="s">
        <v>832</v>
      </c>
    </row>
    <row r="6876" spans="1:11">
      <c r="A6876" s="186" t="str">
        <f>B6876&amp;"_"&amp;COUNTIF($B$2:B6876,B6876)</f>
        <v>6084_9</v>
      </c>
      <c r="B6876" s="195">
        <v>6084</v>
      </c>
      <c r="F6876" s="189">
        <v>50</v>
      </c>
      <c r="G6876" s="197" t="s">
        <v>833</v>
      </c>
    </row>
    <row r="6877" spans="1:11">
      <c r="A6877" s="186" t="str">
        <f>B6877&amp;"_"&amp;COUNTIF($B$2:B6877,B6877)</f>
        <v>6084_10</v>
      </c>
      <c r="B6877" s="195">
        <v>6084</v>
      </c>
      <c r="F6877" s="189">
        <v>10</v>
      </c>
      <c r="G6877" s="197" t="s">
        <v>834</v>
      </c>
    </row>
    <row r="6878" spans="1:11">
      <c r="A6878" s="186" t="str">
        <f>B6878&amp;"_"&amp;COUNTIF($B$2:B6878,B6878)</f>
        <v>6084_11</v>
      </c>
      <c r="B6878" s="195">
        <v>6084</v>
      </c>
      <c r="F6878" s="189">
        <v>80</v>
      </c>
      <c r="G6878" s="197" t="s">
        <v>835</v>
      </c>
    </row>
    <row r="6879" spans="1:11">
      <c r="A6879" s="186" t="str">
        <f>B6879&amp;"_"&amp;COUNTIF($B$2:B6879,B6879)</f>
        <v>6084_12</v>
      </c>
      <c r="B6879" s="195">
        <v>6084</v>
      </c>
      <c r="C6879" s="195">
        <v>18</v>
      </c>
      <c r="D6879" s="195" t="s">
        <v>2982</v>
      </c>
      <c r="F6879" s="189">
        <v>10</v>
      </c>
      <c r="G6879" s="197" t="s">
        <v>837</v>
      </c>
      <c r="J6879" s="191">
        <v>42373</v>
      </c>
      <c r="K6879" s="195" t="s">
        <v>27</v>
      </c>
    </row>
    <row r="6880" spans="1:11">
      <c r="A6880" s="186" t="str">
        <f>B6880&amp;"_"&amp;COUNTIF($B$2:B6880,B6880)</f>
        <v>6085_1</v>
      </c>
      <c r="B6880" s="195">
        <v>6085</v>
      </c>
      <c r="F6880" s="189">
        <v>1</v>
      </c>
      <c r="G6880" s="197" t="s">
        <v>824</v>
      </c>
    </row>
    <row r="6881" spans="1:11">
      <c r="A6881" s="186" t="str">
        <f>B6881&amp;"_"&amp;COUNTIF($B$2:B6881,B6881)</f>
        <v>6085_2</v>
      </c>
      <c r="B6881" s="195">
        <v>6085</v>
      </c>
      <c r="F6881" s="189">
        <v>1</v>
      </c>
      <c r="G6881" s="197" t="s">
        <v>825</v>
      </c>
    </row>
    <row r="6882" spans="1:11">
      <c r="A6882" s="186" t="str">
        <f>B6882&amp;"_"&amp;COUNTIF($B$2:B6882,B6882)</f>
        <v>6085_3</v>
      </c>
      <c r="B6882" s="195">
        <v>6085</v>
      </c>
      <c r="F6882" s="189">
        <v>1</v>
      </c>
      <c r="G6882" s="197" t="s">
        <v>826</v>
      </c>
    </row>
    <row r="6883" spans="1:11">
      <c r="A6883" s="186" t="str">
        <f>B6883&amp;"_"&amp;COUNTIF($B$2:B6883,B6883)</f>
        <v>6085_4</v>
      </c>
      <c r="B6883" s="195">
        <v>6085</v>
      </c>
      <c r="F6883" s="189">
        <v>4</v>
      </c>
      <c r="G6883" s="197" t="s">
        <v>827</v>
      </c>
    </row>
    <row r="6884" spans="1:11">
      <c r="A6884" s="186" t="str">
        <f>B6884&amp;"_"&amp;COUNTIF($B$2:B6884,B6884)</f>
        <v>6085_5</v>
      </c>
      <c r="B6884" s="195">
        <v>6085</v>
      </c>
      <c r="C6884" s="195">
        <v>18</v>
      </c>
      <c r="D6884" s="195" t="s">
        <v>2983</v>
      </c>
      <c r="F6884" s="189">
        <v>1</v>
      </c>
      <c r="G6884" s="197" t="s">
        <v>828</v>
      </c>
      <c r="J6884" s="191">
        <v>42394</v>
      </c>
      <c r="K6884" s="195" t="s">
        <v>27</v>
      </c>
    </row>
    <row r="6885" spans="1:11">
      <c r="A6885" s="186" t="str">
        <f>B6885&amp;"_"&amp;COUNTIF($B$2:B6885,B6885)</f>
        <v>6086_1</v>
      </c>
      <c r="B6885" s="195">
        <v>6086</v>
      </c>
      <c r="F6885" s="189">
        <v>20</v>
      </c>
      <c r="G6885" s="197" t="s">
        <v>854</v>
      </c>
    </row>
    <row r="6886" spans="1:11">
      <c r="A6886" s="186" t="str">
        <f>B6886&amp;"_"&amp;COUNTIF($B$2:B6886,B6886)</f>
        <v>6086_2</v>
      </c>
      <c r="B6886" s="195">
        <v>6086</v>
      </c>
      <c r="F6886" s="189">
        <v>26</v>
      </c>
      <c r="G6886" s="197" t="s">
        <v>855</v>
      </c>
    </row>
    <row r="6887" spans="1:11">
      <c r="A6887" s="186" t="str">
        <f>B6887&amp;"_"&amp;COUNTIF($B$2:B6887,B6887)</f>
        <v>6086_3</v>
      </c>
      <c r="B6887" s="195">
        <v>6086</v>
      </c>
      <c r="F6887" s="189">
        <v>7</v>
      </c>
      <c r="G6887" s="197" t="s">
        <v>995</v>
      </c>
    </row>
    <row r="6888" spans="1:11">
      <c r="A6888" s="186" t="str">
        <f>B6888&amp;"_"&amp;COUNTIF($B$2:B6888,B6888)</f>
        <v>6086_4</v>
      </c>
      <c r="B6888" s="195">
        <v>6086</v>
      </c>
      <c r="F6888" s="189">
        <v>200</v>
      </c>
      <c r="G6888" s="197" t="s">
        <v>856</v>
      </c>
    </row>
    <row r="6889" spans="1:11">
      <c r="A6889" s="186" t="str">
        <f>B6889&amp;"_"&amp;COUNTIF($B$2:B6889,B6889)</f>
        <v>6086_5</v>
      </c>
      <c r="B6889" s="195">
        <v>6086</v>
      </c>
      <c r="F6889" s="189">
        <v>316</v>
      </c>
      <c r="G6889" s="197" t="s">
        <v>829</v>
      </c>
    </row>
    <row r="6890" spans="1:11">
      <c r="A6890" s="186" t="str">
        <f>B6890&amp;"_"&amp;COUNTIF($B$2:B6890,B6890)</f>
        <v>6086_6</v>
      </c>
      <c r="B6890" s="195">
        <v>6086</v>
      </c>
      <c r="F6890" s="189">
        <v>22</v>
      </c>
      <c r="G6890" s="197" t="s">
        <v>830</v>
      </c>
    </row>
    <row r="6891" spans="1:11">
      <c r="A6891" s="186" t="str">
        <f>B6891&amp;"_"&amp;COUNTIF($B$2:B6891,B6891)</f>
        <v>6086_7</v>
      </c>
      <c r="B6891" s="195">
        <v>6086</v>
      </c>
      <c r="F6891" s="189">
        <v>60</v>
      </c>
      <c r="G6891" s="197" t="s">
        <v>831</v>
      </c>
    </row>
    <row r="6892" spans="1:11">
      <c r="A6892" s="186" t="str">
        <f>B6892&amp;"_"&amp;COUNTIF($B$2:B6892,B6892)</f>
        <v>6086_8</v>
      </c>
      <c r="B6892" s="195">
        <v>6086</v>
      </c>
      <c r="F6892" s="189">
        <v>145</v>
      </c>
      <c r="G6892" s="197" t="s">
        <v>832</v>
      </c>
    </row>
    <row r="6893" spans="1:11">
      <c r="A6893" s="186" t="str">
        <f>B6893&amp;"_"&amp;COUNTIF($B$2:B6893,B6893)</f>
        <v>6086_9</v>
      </c>
      <c r="B6893" s="195">
        <v>6086</v>
      </c>
      <c r="F6893" s="189">
        <v>50</v>
      </c>
      <c r="G6893" s="197" t="s">
        <v>833</v>
      </c>
    </row>
    <row r="6894" spans="1:11">
      <c r="A6894" s="186" t="str">
        <f>B6894&amp;"_"&amp;COUNTIF($B$2:B6894,B6894)</f>
        <v>6086_10</v>
      </c>
      <c r="B6894" s="195">
        <v>6086</v>
      </c>
      <c r="F6894" s="189">
        <v>10</v>
      </c>
      <c r="G6894" s="197" t="s">
        <v>834</v>
      </c>
    </row>
    <row r="6895" spans="1:11">
      <c r="A6895" s="186" t="str">
        <f>B6895&amp;"_"&amp;COUNTIF($B$2:B6895,B6895)</f>
        <v>6086_11</v>
      </c>
      <c r="B6895" s="195">
        <v>6086</v>
      </c>
      <c r="F6895" s="189">
        <v>80</v>
      </c>
      <c r="G6895" s="197" t="s">
        <v>835</v>
      </c>
    </row>
    <row r="6896" spans="1:11">
      <c r="A6896" s="186" t="str">
        <f>B6896&amp;"_"&amp;COUNTIF($B$2:B6896,B6896)</f>
        <v>6086_12</v>
      </c>
      <c r="B6896" s="195">
        <v>6086</v>
      </c>
      <c r="C6896" s="195">
        <v>18</v>
      </c>
      <c r="D6896" s="195" t="s">
        <v>2983</v>
      </c>
      <c r="F6896" s="189">
        <v>10</v>
      </c>
      <c r="G6896" s="197" t="s">
        <v>837</v>
      </c>
      <c r="J6896" s="191">
        <v>42394</v>
      </c>
      <c r="K6896" s="195" t="s">
        <v>27</v>
      </c>
    </row>
    <row r="6897" spans="1:12">
      <c r="A6897" s="186" t="str">
        <f>B6897&amp;"_"&amp;COUNTIF($B$2:B6897,B6897)</f>
        <v>6087_1</v>
      </c>
      <c r="B6897" s="195">
        <v>6087</v>
      </c>
      <c r="C6897" s="195">
        <v>1</v>
      </c>
      <c r="D6897" s="195" t="s">
        <v>2984</v>
      </c>
      <c r="F6897" s="189">
        <v>2</v>
      </c>
      <c r="G6897" s="197" t="s">
        <v>59</v>
      </c>
      <c r="H6897" s="195">
        <v>2</v>
      </c>
      <c r="J6897" s="191">
        <v>42389</v>
      </c>
      <c r="K6897" s="195" t="s">
        <v>27</v>
      </c>
    </row>
    <row r="6898" spans="1:12">
      <c r="A6898" s="186" t="str">
        <f>B6898&amp;"_"&amp;COUNTIF($B$2:B6898,B6898)</f>
        <v>6088_1</v>
      </c>
      <c r="B6898" s="195">
        <v>6088</v>
      </c>
      <c r="E6898" s="195" t="s">
        <v>64</v>
      </c>
      <c r="F6898" s="189">
        <v>192</v>
      </c>
      <c r="G6898" s="197" t="s">
        <v>65</v>
      </c>
    </row>
    <row r="6899" spans="1:12">
      <c r="A6899" s="186" t="str">
        <f>B6899&amp;"_"&amp;COUNTIF($B$2:B6899,B6899)</f>
        <v>6088_2</v>
      </c>
      <c r="B6899" s="195">
        <v>6088</v>
      </c>
      <c r="E6899" s="195" t="s">
        <v>62</v>
      </c>
      <c r="F6899" s="189">
        <v>492</v>
      </c>
      <c r="G6899" s="197" t="s">
        <v>1909</v>
      </c>
    </row>
    <row r="6900" spans="1:12">
      <c r="A6900" s="186" t="str">
        <f>B6900&amp;"_"&amp;COUNTIF($B$2:B6900,B6900)</f>
        <v>6088_3</v>
      </c>
      <c r="B6900" s="195">
        <v>6088</v>
      </c>
      <c r="C6900" s="195">
        <v>1</v>
      </c>
      <c r="D6900" s="195" t="s">
        <v>2985</v>
      </c>
      <c r="E6900" s="195" t="s">
        <v>67</v>
      </c>
      <c r="F6900" s="189">
        <v>48</v>
      </c>
      <c r="G6900" s="197" t="s">
        <v>68</v>
      </c>
      <c r="H6900" s="195">
        <v>8</v>
      </c>
      <c r="J6900" s="191">
        <v>42389</v>
      </c>
      <c r="K6900" s="195" t="s">
        <v>27</v>
      </c>
    </row>
    <row r="6901" spans="1:12">
      <c r="A6901" s="186" t="str">
        <f>B6901&amp;"_"&amp;COUNTIF($B$2:B6901,B6901)</f>
        <v>6089_1</v>
      </c>
      <c r="B6901" s="195">
        <v>6089</v>
      </c>
      <c r="E6901" s="195" t="s">
        <v>2935</v>
      </c>
      <c r="F6901" s="189">
        <v>6</v>
      </c>
      <c r="G6901" s="197" t="s">
        <v>2936</v>
      </c>
    </row>
    <row r="6902" spans="1:12">
      <c r="A6902" s="186" t="str">
        <f>B6902&amp;"_"&amp;COUNTIF($B$2:B6902,B6902)</f>
        <v>6089_2</v>
      </c>
      <c r="B6902" s="195">
        <v>6089</v>
      </c>
      <c r="C6902" s="195">
        <v>1</v>
      </c>
      <c r="D6902" s="195" t="s">
        <v>2937</v>
      </c>
      <c r="E6902" s="195" t="s">
        <v>2665</v>
      </c>
      <c r="F6902" s="189">
        <v>6</v>
      </c>
      <c r="G6902" s="197" t="s">
        <v>2938</v>
      </c>
      <c r="H6902" s="195">
        <v>3</v>
      </c>
      <c r="J6902" s="191">
        <v>42389</v>
      </c>
      <c r="K6902" s="195" t="s">
        <v>27</v>
      </c>
    </row>
    <row r="6903" spans="1:12">
      <c r="A6903" s="186" t="str">
        <f>B6903&amp;"_"&amp;COUNTIF($B$2:B6903,B6903)</f>
        <v>6090_1</v>
      </c>
      <c r="B6903" s="195">
        <v>6090</v>
      </c>
      <c r="E6903" s="195">
        <v>500032754</v>
      </c>
      <c r="F6903" s="189">
        <v>3</v>
      </c>
      <c r="G6903" s="197" t="s">
        <v>841</v>
      </c>
      <c r="K6903" s="213" t="s">
        <v>845</v>
      </c>
      <c r="L6903" s="195" t="s">
        <v>2449</v>
      </c>
    </row>
    <row r="6904" spans="1:12">
      <c r="A6904" s="186" t="str">
        <f>B6904&amp;"_"&amp;COUNTIF($B$2:B6904,B6904)</f>
        <v>6090_2</v>
      </c>
      <c r="B6904" s="195">
        <v>6090</v>
      </c>
      <c r="C6904" s="195">
        <v>5</v>
      </c>
      <c r="D6904" s="195" t="s">
        <v>2972</v>
      </c>
      <c r="E6904" s="195">
        <v>500032657</v>
      </c>
      <c r="F6904" s="189">
        <v>3</v>
      </c>
      <c r="G6904" s="197" t="s">
        <v>1016</v>
      </c>
      <c r="H6904" s="195">
        <v>2</v>
      </c>
      <c r="I6904" s="195">
        <v>7650</v>
      </c>
      <c r="J6904" s="191" t="s">
        <v>2986</v>
      </c>
      <c r="K6904" s="213" t="s">
        <v>845</v>
      </c>
      <c r="L6904" s="195" t="s">
        <v>2449</v>
      </c>
    </row>
    <row r="6905" spans="1:12">
      <c r="A6905" s="186" t="str">
        <f>B6905&amp;"_"&amp;COUNTIF($B$2:B6905,B6905)</f>
        <v>6091_1</v>
      </c>
      <c r="B6905" s="195">
        <v>6091</v>
      </c>
      <c r="E6905" s="195" t="s">
        <v>2730</v>
      </c>
      <c r="F6905" s="189">
        <v>10</v>
      </c>
      <c r="G6905" s="197" t="s">
        <v>2963</v>
      </c>
    </row>
    <row r="6906" spans="1:12">
      <c r="A6906" s="186" t="str">
        <f>B6906&amp;"_"&amp;COUNTIF($B$2:B6906,B6906)</f>
        <v>6091_2</v>
      </c>
      <c r="B6906" s="195">
        <v>6091</v>
      </c>
      <c r="C6906" s="195">
        <v>1</v>
      </c>
      <c r="D6906" s="195" t="s">
        <v>2852</v>
      </c>
      <c r="E6906" s="195" t="s">
        <v>2731</v>
      </c>
      <c r="F6906" s="189">
        <v>10</v>
      </c>
      <c r="G6906" s="197" t="s">
        <v>2964</v>
      </c>
      <c r="H6906" s="195">
        <v>5</v>
      </c>
      <c r="J6906" s="191">
        <v>42389</v>
      </c>
      <c r="K6906" s="195" t="s">
        <v>27</v>
      </c>
    </row>
    <row r="6907" spans="1:12">
      <c r="A6907" s="186" t="str">
        <f>B6907&amp;"_"&amp;COUNTIF($B$2:B6907,B6907)</f>
        <v>6092_1</v>
      </c>
      <c r="B6907" s="195">
        <v>6092</v>
      </c>
      <c r="G6907" s="197" t="s">
        <v>2987</v>
      </c>
    </row>
    <row r="6908" spans="1:12">
      <c r="A6908" s="186" t="str">
        <f>B6908&amp;"_"&amp;COUNTIF($B$2:B6908,B6908)</f>
        <v>6092_2</v>
      </c>
      <c r="B6908" s="195">
        <v>6092</v>
      </c>
      <c r="C6908" s="195">
        <v>1</v>
      </c>
      <c r="D6908" s="195">
        <v>540075586</v>
      </c>
      <c r="F6908" s="189">
        <v>64</v>
      </c>
      <c r="G6908" s="197" t="s">
        <v>2988</v>
      </c>
      <c r="H6908" s="195">
        <v>1</v>
      </c>
      <c r="J6908" s="191">
        <v>42389</v>
      </c>
      <c r="K6908" s="195" t="s">
        <v>27</v>
      </c>
    </row>
    <row r="6909" spans="1:12">
      <c r="A6909" s="186" t="str">
        <f>B6909&amp;"_"&amp;COUNTIF($B$2:B6909,B6909)</f>
        <v>6093_1</v>
      </c>
      <c r="B6909" s="195">
        <v>6093</v>
      </c>
      <c r="E6909" s="195">
        <v>112145</v>
      </c>
      <c r="F6909" s="189">
        <v>10</v>
      </c>
      <c r="G6909" s="197" t="s">
        <v>2696</v>
      </c>
    </row>
    <row r="6910" spans="1:12">
      <c r="A6910" s="186" t="str">
        <f>B6910&amp;"_"&amp;COUNTIF($B$2:B6910,B6910)</f>
        <v>6093_2</v>
      </c>
      <c r="B6910" s="195">
        <v>6093</v>
      </c>
      <c r="C6910" s="195">
        <v>4</v>
      </c>
      <c r="D6910" s="195">
        <v>4500270516</v>
      </c>
      <c r="E6910" s="195">
        <v>112146</v>
      </c>
      <c r="F6910" s="189">
        <v>10</v>
      </c>
      <c r="G6910" s="197" t="s">
        <v>2697</v>
      </c>
      <c r="H6910" s="195">
        <v>5</v>
      </c>
      <c r="I6910" s="195">
        <v>17500</v>
      </c>
      <c r="J6910" s="191">
        <v>42389</v>
      </c>
      <c r="K6910" s="195" t="s">
        <v>2501</v>
      </c>
      <c r="L6910" s="195" t="s">
        <v>74</v>
      </c>
    </row>
    <row r="6911" spans="1:12">
      <c r="A6911" s="186" t="str">
        <f>B6911&amp;"_"&amp;COUNTIF($B$2:B6911,B6911)</f>
        <v>6094_1</v>
      </c>
      <c r="B6911" s="195">
        <v>6094</v>
      </c>
      <c r="C6911" s="195">
        <v>59</v>
      </c>
      <c r="D6911" s="195">
        <v>3006349142</v>
      </c>
      <c r="E6911" s="195">
        <v>41222128</v>
      </c>
      <c r="F6911" s="189">
        <v>3</v>
      </c>
      <c r="G6911" s="197" t="s">
        <v>2989</v>
      </c>
      <c r="H6911" s="195">
        <v>3</v>
      </c>
      <c r="I6911" s="195">
        <v>15108</v>
      </c>
      <c r="J6911" s="191">
        <v>42389</v>
      </c>
      <c r="K6911" s="195" t="s">
        <v>27</v>
      </c>
    </row>
    <row r="6912" spans="1:12">
      <c r="A6912" s="186" t="str">
        <f>B6912&amp;"_"&amp;COUNTIF($B$2:B6912,B6912)</f>
        <v>6095_1</v>
      </c>
      <c r="B6912" s="195">
        <v>6095</v>
      </c>
      <c r="C6912" s="195">
        <v>59</v>
      </c>
      <c r="D6912" s="195">
        <v>3006349142</v>
      </c>
      <c r="E6912" s="195">
        <v>41222128</v>
      </c>
      <c r="F6912" s="189">
        <v>3</v>
      </c>
      <c r="G6912" s="197" t="s">
        <v>2989</v>
      </c>
      <c r="H6912" s="195">
        <v>3</v>
      </c>
      <c r="I6912" s="195">
        <v>15108</v>
      </c>
      <c r="J6912" s="191">
        <v>42389</v>
      </c>
      <c r="K6912" s="195" t="s">
        <v>27</v>
      </c>
    </row>
    <row r="6913" spans="1:11">
      <c r="A6913" s="186" t="str">
        <f>B6913&amp;"_"&amp;COUNTIF($B$2:B6913,B6913)</f>
        <v>6096_1</v>
      </c>
      <c r="B6913" s="195">
        <v>6096</v>
      </c>
      <c r="F6913" s="189">
        <v>100</v>
      </c>
      <c r="G6913" s="197" t="s">
        <v>2990</v>
      </c>
    </row>
    <row r="6914" spans="1:11">
      <c r="A6914" s="186" t="str">
        <f>B6914&amp;"_"&amp;COUNTIF($B$2:B6914,B6914)</f>
        <v>6096_2</v>
      </c>
      <c r="B6914" s="195">
        <v>6096</v>
      </c>
      <c r="F6914" s="189">
        <v>700</v>
      </c>
      <c r="G6914" s="197" t="s">
        <v>2991</v>
      </c>
    </row>
    <row r="6915" spans="1:11">
      <c r="A6915" s="186" t="str">
        <f>B6915&amp;"_"&amp;COUNTIF($B$2:B6915,B6915)</f>
        <v>6096_3</v>
      </c>
      <c r="B6915" s="195">
        <v>6096</v>
      </c>
      <c r="F6915" s="189">
        <v>30</v>
      </c>
      <c r="G6915" s="197" t="s">
        <v>2992</v>
      </c>
    </row>
    <row r="6916" spans="1:11">
      <c r="A6916" s="186" t="str">
        <f>B6916&amp;"_"&amp;COUNTIF($B$2:B6916,B6916)</f>
        <v>6096_4</v>
      </c>
      <c r="B6916" s="195">
        <v>6096</v>
      </c>
      <c r="F6916" s="189">
        <v>5</v>
      </c>
      <c r="G6916" s="197" t="s">
        <v>2993</v>
      </c>
    </row>
    <row r="6917" spans="1:11">
      <c r="A6917" s="186" t="str">
        <f>B6917&amp;"_"&amp;COUNTIF($B$2:B6917,B6917)</f>
        <v>6096_5</v>
      </c>
      <c r="B6917" s="195">
        <v>6096</v>
      </c>
      <c r="F6917" s="189">
        <v>1</v>
      </c>
      <c r="G6917" s="197" t="s">
        <v>2994</v>
      </c>
    </row>
    <row r="6918" spans="1:11">
      <c r="A6918" s="186" t="str">
        <f>B6918&amp;"_"&amp;COUNTIF($B$2:B6918,B6918)</f>
        <v>6096_6</v>
      </c>
      <c r="B6918" s="195">
        <v>6096</v>
      </c>
      <c r="F6918" s="189">
        <v>100</v>
      </c>
      <c r="G6918" s="197" t="s">
        <v>2995</v>
      </c>
    </row>
    <row r="6919" spans="1:11">
      <c r="A6919" s="186" t="str">
        <f>B6919&amp;"_"&amp;COUNTIF($B$2:B6919,B6919)</f>
        <v>6096_7</v>
      </c>
      <c r="B6919" s="195">
        <v>6096</v>
      </c>
      <c r="C6919" s="195">
        <v>56</v>
      </c>
      <c r="D6919" s="195" t="s">
        <v>2996</v>
      </c>
      <c r="F6919" s="189">
        <v>1</v>
      </c>
      <c r="G6919" s="197" t="s">
        <v>2997</v>
      </c>
      <c r="H6919" s="195">
        <v>5</v>
      </c>
      <c r="J6919" s="191">
        <v>42390</v>
      </c>
      <c r="K6919" s="195" t="s">
        <v>27</v>
      </c>
    </row>
    <row r="6920" spans="1:11">
      <c r="A6920" s="186" t="str">
        <f>B6920&amp;"_"&amp;COUNTIF($B$2:B6920,B6920)</f>
        <v>6097_1</v>
      </c>
      <c r="B6920" s="195">
        <v>6097</v>
      </c>
      <c r="C6920" s="195">
        <v>1</v>
      </c>
      <c r="D6920" s="195">
        <v>540075284</v>
      </c>
      <c r="F6920" s="189">
        <v>1</v>
      </c>
      <c r="G6920" s="197" t="s">
        <v>2998</v>
      </c>
      <c r="H6920" s="195">
        <v>1</v>
      </c>
      <c r="J6920" s="191">
        <v>42390</v>
      </c>
      <c r="K6920" s="195" t="s">
        <v>27</v>
      </c>
    </row>
    <row r="6921" spans="1:11">
      <c r="A6921" s="186" t="str">
        <f>B6921&amp;"_"&amp;COUNTIF($B$2:B6921,B6921)</f>
        <v>6098_1</v>
      </c>
      <c r="B6921" s="195">
        <v>6098</v>
      </c>
      <c r="C6921" s="195">
        <v>31</v>
      </c>
      <c r="D6921" s="195" t="s">
        <v>2981</v>
      </c>
      <c r="F6921" s="189">
        <v>2</v>
      </c>
      <c r="G6921" s="197" t="s">
        <v>2980</v>
      </c>
      <c r="H6921" s="195">
        <v>2</v>
      </c>
      <c r="I6921" s="195">
        <v>6000</v>
      </c>
      <c r="J6921" s="191">
        <v>42390</v>
      </c>
      <c r="K6921" s="195" t="s">
        <v>27</v>
      </c>
    </row>
    <row r="6922" spans="1:11">
      <c r="A6922" s="186" t="str">
        <f>B6922&amp;"_"&amp;COUNTIF($B$2:B6922,B6922)</f>
        <v>6099_1</v>
      </c>
      <c r="B6922" s="195">
        <v>6099</v>
      </c>
      <c r="E6922" s="195">
        <v>0</v>
      </c>
      <c r="F6922" s="189">
        <v>0</v>
      </c>
      <c r="G6922" s="197" t="s">
        <v>2913</v>
      </c>
      <c r="I6922" s="200"/>
    </row>
    <row r="6923" spans="1:11">
      <c r="A6923" s="186" t="str">
        <f>B6923&amp;"_"&amp;COUNTIF($B$2:B6923,B6923)</f>
        <v>6099_2</v>
      </c>
      <c r="B6923" s="195">
        <v>6099</v>
      </c>
      <c r="E6923" s="195">
        <v>0</v>
      </c>
      <c r="F6923" s="189">
        <v>0</v>
      </c>
      <c r="G6923" s="197" t="s">
        <v>2914</v>
      </c>
      <c r="I6923" s="200"/>
    </row>
    <row r="6924" spans="1:11">
      <c r="A6924" s="186" t="str">
        <f>B6924&amp;"_"&amp;COUNTIF($B$2:B6924,B6924)</f>
        <v>6099_3</v>
      </c>
      <c r="B6924" s="195">
        <v>6099</v>
      </c>
      <c r="C6924" s="195">
        <v>65</v>
      </c>
      <c r="D6924" s="195">
        <v>3101831895</v>
      </c>
      <c r="F6924" s="189">
        <f>26*5</f>
        <v>130</v>
      </c>
      <c r="G6924" s="197" t="s">
        <v>2915</v>
      </c>
      <c r="H6924" s="195">
        <v>26</v>
      </c>
      <c r="I6924" s="195">
        <f>26*2900</f>
        <v>75400</v>
      </c>
      <c r="J6924" s="191">
        <v>42390</v>
      </c>
      <c r="K6924" s="195" t="s">
        <v>2973</v>
      </c>
    </row>
    <row r="6925" spans="1:11">
      <c r="A6925" s="186" t="str">
        <f>B6925&amp;"_"&amp;COUNTIF($B$2:B6925,B6925)</f>
        <v>6100_1</v>
      </c>
      <c r="B6925" s="195">
        <v>6100</v>
      </c>
      <c r="F6925" s="189">
        <v>7</v>
      </c>
      <c r="G6925" s="197" t="s">
        <v>359</v>
      </c>
      <c r="I6925" s="200"/>
    </row>
    <row r="6926" spans="1:11">
      <c r="A6926" s="186" t="str">
        <f>B6926&amp;"_"&amp;COUNTIF($B$2:B6926,B6926)</f>
        <v>6100_2</v>
      </c>
      <c r="B6926" s="195">
        <v>6100</v>
      </c>
      <c r="C6926" s="195">
        <v>7</v>
      </c>
      <c r="F6926" s="189">
        <v>3</v>
      </c>
      <c r="G6926" s="197" t="s">
        <v>358</v>
      </c>
      <c r="H6926" s="195">
        <v>1</v>
      </c>
      <c r="I6926" s="200"/>
      <c r="J6926" s="191">
        <v>42391</v>
      </c>
      <c r="K6926" s="195" t="s">
        <v>33</v>
      </c>
    </row>
    <row r="6927" spans="1:11">
      <c r="A6927" s="186" t="str">
        <f>B6927&amp;"_"&amp;COUNTIF($B$2:B6927,B6927)</f>
        <v>6101_1</v>
      </c>
      <c r="B6927" s="195">
        <v>6101</v>
      </c>
      <c r="C6927" s="195">
        <v>31</v>
      </c>
      <c r="D6927" s="195" t="s">
        <v>2999</v>
      </c>
      <c r="F6927" s="189">
        <v>11</v>
      </c>
      <c r="G6927" s="197" t="s">
        <v>2980</v>
      </c>
      <c r="H6927" s="195">
        <v>11</v>
      </c>
      <c r="I6927" s="195">
        <v>33000</v>
      </c>
      <c r="J6927" s="191">
        <v>42391</v>
      </c>
      <c r="K6927" s="195" t="s">
        <v>27</v>
      </c>
    </row>
    <row r="6928" spans="1:11">
      <c r="A6928" s="186" t="str">
        <f>B6928&amp;"_"&amp;COUNTIF($B$2:B6928,B6928)</f>
        <v>6102_1</v>
      </c>
      <c r="B6928" s="195">
        <v>6102</v>
      </c>
      <c r="C6928" s="195">
        <v>59</v>
      </c>
      <c r="D6928" s="195">
        <v>3006349142</v>
      </c>
      <c r="E6928" s="195">
        <v>41222128</v>
      </c>
      <c r="F6928" s="189">
        <v>4</v>
      </c>
      <c r="G6928" s="197" t="s">
        <v>3000</v>
      </c>
      <c r="H6928" s="195">
        <v>4</v>
      </c>
      <c r="I6928" s="195">
        <v>20144</v>
      </c>
      <c r="J6928" s="191">
        <v>42394</v>
      </c>
      <c r="K6928" s="195" t="s">
        <v>27</v>
      </c>
    </row>
    <row r="6929" spans="1:11">
      <c r="A6929" s="186" t="str">
        <f>B6929&amp;"_"&amp;COUNTIF($B$2:B6929,B6929)</f>
        <v>6103_1</v>
      </c>
      <c r="B6929" s="195">
        <v>6103</v>
      </c>
      <c r="E6929" s="195" t="s">
        <v>2935</v>
      </c>
      <c r="F6929" s="189">
        <v>10</v>
      </c>
      <c r="G6929" s="197" t="s">
        <v>2936</v>
      </c>
    </row>
    <row r="6930" spans="1:11">
      <c r="A6930" s="186" t="str">
        <f>B6930&amp;"_"&amp;COUNTIF($B$2:B6930,B6930)</f>
        <v>6103_2</v>
      </c>
      <c r="B6930" s="195">
        <v>6103</v>
      </c>
      <c r="C6930" s="195">
        <v>1</v>
      </c>
      <c r="D6930" s="195" t="s">
        <v>2937</v>
      </c>
      <c r="E6930" s="195" t="s">
        <v>2665</v>
      </c>
      <c r="F6930" s="189">
        <v>10</v>
      </c>
      <c r="G6930" s="197" t="s">
        <v>2938</v>
      </c>
      <c r="H6930" s="195">
        <v>5</v>
      </c>
      <c r="J6930" s="191">
        <v>42395</v>
      </c>
      <c r="K6930" s="195" t="s">
        <v>27</v>
      </c>
    </row>
    <row r="6931" spans="1:11">
      <c r="A6931" s="186" t="str">
        <f>B6931&amp;"_"&amp;COUNTIF($B$2:B6931,B6931)</f>
        <v>6104_1</v>
      </c>
      <c r="B6931" s="195">
        <v>6104</v>
      </c>
      <c r="C6931" s="195">
        <v>31</v>
      </c>
      <c r="D6931" s="195" t="s">
        <v>2999</v>
      </c>
      <c r="F6931" s="189">
        <v>7</v>
      </c>
      <c r="G6931" s="197" t="s">
        <v>2980</v>
      </c>
      <c r="H6931" s="195">
        <v>7</v>
      </c>
      <c r="I6931" s="195">
        <v>21000</v>
      </c>
      <c r="J6931" s="191">
        <v>42395</v>
      </c>
      <c r="K6931" s="195" t="s">
        <v>27</v>
      </c>
    </row>
    <row r="6932" spans="1:11">
      <c r="A6932" s="186" t="str">
        <f>B6932&amp;"_"&amp;COUNTIF($B$2:B6932,B6932)</f>
        <v>6105_1</v>
      </c>
      <c r="B6932" s="195">
        <v>6105</v>
      </c>
      <c r="C6932" s="195">
        <v>1</v>
      </c>
      <c r="D6932" s="195" t="s">
        <v>2984</v>
      </c>
      <c r="F6932" s="189">
        <v>2</v>
      </c>
      <c r="G6932" s="197" t="s">
        <v>59</v>
      </c>
      <c r="H6932" s="195">
        <v>2</v>
      </c>
      <c r="J6932" s="191">
        <v>42395</v>
      </c>
      <c r="K6932" s="195" t="s">
        <v>27</v>
      </c>
    </row>
    <row r="6933" spans="1:11">
      <c r="A6933" s="186" t="str">
        <f>B6933&amp;"_"&amp;COUNTIF($B$2:B6933,B6933)</f>
        <v>6106_1</v>
      </c>
      <c r="B6933" s="195">
        <v>6106</v>
      </c>
      <c r="C6933" s="195">
        <v>59</v>
      </c>
      <c r="D6933" s="195">
        <v>3006368402</v>
      </c>
      <c r="E6933" s="195">
        <v>41227890</v>
      </c>
      <c r="F6933" s="189">
        <v>24</v>
      </c>
      <c r="G6933" s="197" t="s">
        <v>1873</v>
      </c>
      <c r="H6933" s="195">
        <v>4</v>
      </c>
      <c r="I6933" s="195">
        <v>7350</v>
      </c>
      <c r="J6933" s="191">
        <v>42395</v>
      </c>
      <c r="K6933" s="195" t="s">
        <v>27</v>
      </c>
    </row>
    <row r="6934" spans="1:11">
      <c r="A6934" s="186" t="str">
        <f>B6934&amp;"_"&amp;COUNTIF($B$2:B6934,B6934)</f>
        <v>6107_1</v>
      </c>
      <c r="B6934" s="195">
        <v>6107</v>
      </c>
      <c r="F6934" s="189">
        <v>5</v>
      </c>
      <c r="G6934" s="197" t="s">
        <v>359</v>
      </c>
      <c r="I6934" s="200"/>
    </row>
    <row r="6935" spans="1:11">
      <c r="A6935" s="186" t="str">
        <f>B6935&amp;"_"&amp;COUNTIF($B$2:B6935,B6935)</f>
        <v>6107_2</v>
      </c>
      <c r="B6935" s="195">
        <v>6107</v>
      </c>
      <c r="C6935" s="195">
        <v>7</v>
      </c>
      <c r="F6935" s="189">
        <v>1</v>
      </c>
      <c r="G6935" s="197" t="s">
        <v>358</v>
      </c>
      <c r="H6935" s="195">
        <v>1</v>
      </c>
      <c r="I6935" s="200"/>
      <c r="J6935" s="191">
        <v>42395</v>
      </c>
      <c r="K6935" s="195" t="s">
        <v>33</v>
      </c>
    </row>
    <row r="6936" spans="1:11">
      <c r="A6936" s="186" t="str">
        <f>B6936&amp;"_"&amp;COUNTIF($B$2:B6936,B6936)</f>
        <v>6108_1</v>
      </c>
      <c r="B6936" s="195">
        <v>6108</v>
      </c>
      <c r="F6936" s="189">
        <v>15</v>
      </c>
      <c r="G6936" s="197" t="s">
        <v>359</v>
      </c>
      <c r="I6936" s="200"/>
    </row>
    <row r="6937" spans="1:11">
      <c r="A6937" s="186" t="str">
        <f>B6937&amp;"_"&amp;COUNTIF($B$2:B6937,B6937)</f>
        <v>6108_2</v>
      </c>
      <c r="B6937" s="195">
        <v>6108</v>
      </c>
      <c r="C6937" s="195">
        <v>7</v>
      </c>
      <c r="F6937" s="189">
        <v>3</v>
      </c>
      <c r="G6937" s="197" t="s">
        <v>358</v>
      </c>
      <c r="H6937" s="195">
        <v>2</v>
      </c>
      <c r="I6937" s="200"/>
      <c r="J6937" s="191">
        <v>42397</v>
      </c>
      <c r="K6937" s="195" t="s">
        <v>33</v>
      </c>
    </row>
    <row r="6938" spans="1:11">
      <c r="A6938" s="186" t="str">
        <f>B6938&amp;"_"&amp;COUNTIF($B$2:B6938,B6938)</f>
        <v>6109_1</v>
      </c>
      <c r="B6938" s="195">
        <v>6109</v>
      </c>
      <c r="E6938" s="195">
        <v>0</v>
      </c>
      <c r="F6938" s="189">
        <v>0</v>
      </c>
      <c r="G6938" s="197" t="s">
        <v>2913</v>
      </c>
      <c r="I6938" s="200"/>
    </row>
    <row r="6939" spans="1:11">
      <c r="A6939" s="186" t="str">
        <f>B6939&amp;"_"&amp;COUNTIF($B$2:B6939,B6939)</f>
        <v>6109_2</v>
      </c>
      <c r="B6939" s="195">
        <v>6109</v>
      </c>
      <c r="E6939" s="195">
        <v>0</v>
      </c>
      <c r="F6939" s="189">
        <v>0</v>
      </c>
      <c r="G6939" s="197" t="s">
        <v>2914</v>
      </c>
      <c r="I6939" s="200"/>
    </row>
    <row r="6940" spans="1:11">
      <c r="A6940" s="186" t="str">
        <f>B6940&amp;"_"&amp;COUNTIF($B$2:B6940,B6940)</f>
        <v>6109_3</v>
      </c>
      <c r="B6940" s="195">
        <v>6109</v>
      </c>
      <c r="C6940" s="195">
        <v>65</v>
      </c>
      <c r="D6940" s="195">
        <v>3101831895</v>
      </c>
      <c r="F6940" s="189">
        <f>26*5</f>
        <v>130</v>
      </c>
      <c r="G6940" s="197" t="s">
        <v>2915</v>
      </c>
      <c r="H6940" s="195">
        <v>26</v>
      </c>
      <c r="I6940" s="195">
        <f>26*2900</f>
        <v>75400</v>
      </c>
      <c r="J6940" s="191">
        <v>42403</v>
      </c>
      <c r="K6940" s="195" t="s">
        <v>2973</v>
      </c>
    </row>
    <row r="6941" spans="1:11">
      <c r="A6941" s="186" t="str">
        <f>B6941&amp;"_"&amp;COUNTIF($B$2:B6941,B6941)</f>
        <v>6110_1</v>
      </c>
      <c r="B6941" s="195">
        <v>6110</v>
      </c>
      <c r="F6941" s="189">
        <v>11</v>
      </c>
      <c r="G6941" s="197" t="s">
        <v>2538</v>
      </c>
    </row>
    <row r="6942" spans="1:11">
      <c r="A6942" s="186" t="str">
        <f>B6942&amp;"_"&amp;COUNTIF($B$2:B6942,B6942)</f>
        <v>6110_2</v>
      </c>
      <c r="B6942" s="195">
        <v>6110</v>
      </c>
      <c r="C6942" s="195">
        <v>26</v>
      </c>
      <c r="D6942" s="195" t="s">
        <v>863</v>
      </c>
      <c r="F6942" s="189">
        <v>24</v>
      </c>
      <c r="G6942" s="197" t="s">
        <v>2539</v>
      </c>
      <c r="J6942" s="191">
        <v>42401</v>
      </c>
      <c r="K6942" s="195" t="s">
        <v>27</v>
      </c>
    </row>
    <row r="6943" spans="1:11">
      <c r="A6943" s="186" t="str">
        <f>B6943&amp;"_"&amp;COUNTIF($B$2:B6943,B6943)</f>
        <v>6111_1</v>
      </c>
      <c r="B6943" s="195">
        <v>6111</v>
      </c>
      <c r="C6943" s="195">
        <v>92</v>
      </c>
      <c r="D6943" s="195" t="s">
        <v>3001</v>
      </c>
      <c r="F6943" s="189">
        <v>1</v>
      </c>
      <c r="G6943" s="197" t="s">
        <v>3002</v>
      </c>
      <c r="H6943" s="195">
        <v>1</v>
      </c>
      <c r="J6943" s="191">
        <v>42402</v>
      </c>
      <c r="K6943" s="195" t="s">
        <v>27</v>
      </c>
    </row>
    <row r="6944" spans="1:11">
      <c r="A6944" s="186" t="str">
        <f>B6944&amp;"_"&amp;COUNTIF($B$2:B6944,B6944)</f>
        <v>6112_1</v>
      </c>
      <c r="B6944" s="195">
        <v>6112</v>
      </c>
      <c r="F6944" s="189">
        <v>11</v>
      </c>
      <c r="G6944" s="197" t="s">
        <v>359</v>
      </c>
      <c r="I6944" s="200"/>
    </row>
    <row r="6945" spans="1:12">
      <c r="A6945" s="186" t="str">
        <f>B6945&amp;"_"&amp;COUNTIF($B$2:B6945,B6945)</f>
        <v>6112_2</v>
      </c>
      <c r="B6945" s="195">
        <v>6112</v>
      </c>
      <c r="C6945" s="195">
        <v>7</v>
      </c>
      <c r="F6945" s="189">
        <v>2</v>
      </c>
      <c r="G6945" s="197" t="s">
        <v>358</v>
      </c>
      <c r="H6945" s="195">
        <v>1</v>
      </c>
      <c r="I6945" s="200"/>
      <c r="J6945" s="191">
        <v>42402</v>
      </c>
      <c r="K6945" s="195" t="s">
        <v>33</v>
      </c>
    </row>
    <row r="6946" spans="1:12">
      <c r="A6946" s="186" t="str">
        <f>B6946&amp;"_"&amp;COUNTIF($B$2:B6946,B6946)</f>
        <v>6113_1</v>
      </c>
      <c r="B6946" s="195">
        <v>6113</v>
      </c>
      <c r="C6946" s="195">
        <v>6</v>
      </c>
      <c r="D6946" s="195" t="s">
        <v>3003</v>
      </c>
      <c r="F6946" s="189">
        <v>1</v>
      </c>
      <c r="G6946" s="197" t="s">
        <v>3004</v>
      </c>
      <c r="H6946" s="195">
        <v>1</v>
      </c>
      <c r="J6946" s="191">
        <v>42402</v>
      </c>
      <c r="K6946" s="195" t="s">
        <v>27</v>
      </c>
    </row>
    <row r="6947" spans="1:12">
      <c r="A6947" s="186" t="str">
        <f>B6947&amp;"_"&amp;COUNTIF($B$2:B6947,B6947)</f>
        <v>6114_1</v>
      </c>
      <c r="B6947" s="195">
        <v>6114</v>
      </c>
      <c r="C6947" s="195">
        <v>6</v>
      </c>
      <c r="D6947" s="195" t="s">
        <v>3005</v>
      </c>
      <c r="F6947" s="189">
        <v>1</v>
      </c>
      <c r="G6947" s="197" t="s">
        <v>3006</v>
      </c>
      <c r="H6947" s="195">
        <v>1</v>
      </c>
      <c r="J6947" s="191">
        <v>42402</v>
      </c>
      <c r="K6947" s="195" t="s">
        <v>27</v>
      </c>
    </row>
    <row r="6948" spans="1:12">
      <c r="A6948" s="186" t="str">
        <f>B6948&amp;"_"&amp;COUNTIF($B$2:B6948,B6948)</f>
        <v>6115_1</v>
      </c>
      <c r="B6948" s="195">
        <v>6115</v>
      </c>
      <c r="F6948" s="189">
        <v>10</v>
      </c>
      <c r="G6948" s="197" t="s">
        <v>3007</v>
      </c>
    </row>
    <row r="6949" spans="1:12">
      <c r="A6949" s="186" t="str">
        <f>B6949&amp;"_"&amp;COUNTIF($B$2:B6949,B6949)</f>
        <v>6115_2</v>
      </c>
      <c r="B6949" s="195">
        <v>6115</v>
      </c>
      <c r="F6949" s="189">
        <v>30</v>
      </c>
      <c r="G6949" s="197" t="s">
        <v>2511</v>
      </c>
    </row>
    <row r="6950" spans="1:12">
      <c r="A6950" s="186" t="str">
        <f>B6950&amp;"_"&amp;COUNTIF($B$2:B6950,B6950)</f>
        <v>6115_3</v>
      </c>
      <c r="B6950" s="195">
        <v>6115</v>
      </c>
      <c r="F6950" s="189">
        <v>5</v>
      </c>
      <c r="G6950" s="197" t="s">
        <v>3008</v>
      </c>
    </row>
    <row r="6951" spans="1:12">
      <c r="A6951" s="186" t="str">
        <f>B6951&amp;"_"&amp;COUNTIF($B$2:B6951,B6951)</f>
        <v>6115_4</v>
      </c>
      <c r="B6951" s="195">
        <v>6115</v>
      </c>
      <c r="F6951" s="189">
        <v>1</v>
      </c>
      <c r="G6951" s="197" t="s">
        <v>3009</v>
      </c>
    </row>
    <row r="6952" spans="1:12">
      <c r="A6952" s="186" t="str">
        <f>B6952&amp;"_"&amp;COUNTIF($B$2:B6952,B6952)</f>
        <v>6115_5</v>
      </c>
      <c r="B6952" s="195">
        <v>6115</v>
      </c>
      <c r="C6952" s="195">
        <v>83</v>
      </c>
      <c r="D6952" s="195">
        <v>201509618</v>
      </c>
      <c r="F6952" s="189">
        <v>1</v>
      </c>
      <c r="G6952" s="197" t="s">
        <v>7</v>
      </c>
      <c r="I6952" s="195">
        <v>1</v>
      </c>
      <c r="J6952" s="191">
        <v>42402</v>
      </c>
      <c r="K6952" s="195" t="s">
        <v>27</v>
      </c>
    </row>
    <row r="6953" spans="1:12">
      <c r="A6953" s="186" t="str">
        <f>B6953&amp;"_"&amp;COUNTIF($B$2:B6953,B6953)</f>
        <v>6116_1</v>
      </c>
      <c r="B6953" s="195">
        <v>6116</v>
      </c>
      <c r="E6953" s="195" t="s">
        <v>2935</v>
      </c>
      <c r="F6953" s="189">
        <v>6</v>
      </c>
      <c r="G6953" s="197" t="s">
        <v>2936</v>
      </c>
    </row>
    <row r="6954" spans="1:12">
      <c r="A6954" s="186" t="str">
        <f>B6954&amp;"_"&amp;COUNTIF($B$2:B6954,B6954)</f>
        <v>6116_2</v>
      </c>
      <c r="B6954" s="195">
        <v>6116</v>
      </c>
      <c r="C6954" s="195">
        <v>1</v>
      </c>
      <c r="D6954" s="195" t="s">
        <v>2937</v>
      </c>
      <c r="E6954" s="195" t="s">
        <v>2665</v>
      </c>
      <c r="F6954" s="189">
        <v>6</v>
      </c>
      <c r="G6954" s="197" t="s">
        <v>2938</v>
      </c>
      <c r="H6954" s="195">
        <v>3</v>
      </c>
      <c r="J6954" s="191">
        <v>42402</v>
      </c>
      <c r="K6954" s="195" t="s">
        <v>27</v>
      </c>
    </row>
    <row r="6955" spans="1:12">
      <c r="A6955" s="186" t="str">
        <f>B6955&amp;"_"&amp;COUNTIF($B$2:B6955,B6955)</f>
        <v>6117_1</v>
      </c>
      <c r="B6955" s="195">
        <v>6117</v>
      </c>
      <c r="E6955" s="195" t="s">
        <v>2730</v>
      </c>
      <c r="F6955" s="189">
        <v>4</v>
      </c>
      <c r="G6955" s="197" t="s">
        <v>3010</v>
      </c>
    </row>
    <row r="6956" spans="1:12">
      <c r="A6956" s="186" t="str">
        <f>B6956&amp;"_"&amp;COUNTIF($B$2:B6956,B6956)</f>
        <v>6117_2</v>
      </c>
      <c r="B6956" s="195">
        <v>6117</v>
      </c>
      <c r="C6956" s="195">
        <v>1</v>
      </c>
      <c r="D6956" s="195" t="s">
        <v>2852</v>
      </c>
      <c r="E6956" s="195" t="s">
        <v>2731</v>
      </c>
      <c r="F6956" s="189">
        <v>4</v>
      </c>
      <c r="G6956" s="197" t="s">
        <v>3011</v>
      </c>
      <c r="H6956" s="195">
        <v>2</v>
      </c>
      <c r="J6956" s="191">
        <v>42402</v>
      </c>
      <c r="K6956" s="195" t="s">
        <v>27</v>
      </c>
    </row>
    <row r="6957" spans="1:12">
      <c r="A6957" s="186" t="str">
        <f>B6957&amp;"_"&amp;COUNTIF($B$2:B6957,B6957)</f>
        <v>6118_1</v>
      </c>
      <c r="B6957" s="195">
        <v>6118</v>
      </c>
      <c r="E6957" s="195">
        <v>500032754</v>
      </c>
      <c r="F6957" s="189">
        <v>6</v>
      </c>
      <c r="G6957" s="197" t="s">
        <v>841</v>
      </c>
      <c r="K6957" s="213" t="s">
        <v>845</v>
      </c>
      <c r="L6957" s="195" t="s">
        <v>2449</v>
      </c>
    </row>
    <row r="6958" spans="1:12">
      <c r="A6958" s="186" t="str">
        <f>B6958&amp;"_"&amp;COUNTIF($B$2:B6958,B6958)</f>
        <v>6118_2</v>
      </c>
      <c r="B6958" s="195">
        <v>6118</v>
      </c>
      <c r="C6958" s="195">
        <v>5</v>
      </c>
      <c r="D6958" s="195" t="s">
        <v>3012</v>
      </c>
      <c r="E6958" s="195">
        <v>500032657</v>
      </c>
      <c r="F6958" s="189">
        <v>6</v>
      </c>
      <c r="G6958" s="197" t="s">
        <v>1016</v>
      </c>
      <c r="H6958" s="195">
        <v>4</v>
      </c>
      <c r="I6958" s="195">
        <v>15300</v>
      </c>
      <c r="J6958" s="191" t="s">
        <v>3013</v>
      </c>
      <c r="K6958" s="213" t="s">
        <v>845</v>
      </c>
      <c r="L6958" s="195" t="s">
        <v>2449</v>
      </c>
    </row>
    <row r="6959" spans="1:12">
      <c r="A6959" s="186" t="str">
        <f>B6959&amp;"_"&amp;COUNTIF($B$2:B6959,B6959)</f>
        <v>6120_1</v>
      </c>
      <c r="B6959" s="195">
        <v>6120</v>
      </c>
      <c r="E6959" s="195" t="s">
        <v>2935</v>
      </c>
      <c r="F6959" s="189">
        <v>4</v>
      </c>
      <c r="G6959" s="197" t="s">
        <v>2936</v>
      </c>
    </row>
    <row r="6960" spans="1:12">
      <c r="A6960" s="186" t="str">
        <f>B6960&amp;"_"&amp;COUNTIF($B$2:B6960,B6960)</f>
        <v>6120_2</v>
      </c>
      <c r="B6960" s="195">
        <v>6120</v>
      </c>
      <c r="C6960" s="195">
        <v>1</v>
      </c>
      <c r="D6960" s="195" t="s">
        <v>2937</v>
      </c>
      <c r="E6960" s="195" t="s">
        <v>2665</v>
      </c>
      <c r="F6960" s="189">
        <v>4</v>
      </c>
      <c r="G6960" s="197" t="s">
        <v>2938</v>
      </c>
      <c r="H6960" s="195">
        <v>2</v>
      </c>
      <c r="J6960" s="191">
        <v>42404</v>
      </c>
      <c r="K6960" s="195" t="s">
        <v>27</v>
      </c>
    </row>
    <row r="6961" spans="1:12">
      <c r="A6961" s="186" t="str">
        <f>B6961&amp;"_"&amp;COUNTIF($B$2:B6961,B6961)</f>
        <v>6121_1</v>
      </c>
      <c r="B6961" s="195">
        <v>6121</v>
      </c>
      <c r="C6961" s="195">
        <v>1</v>
      </c>
      <c r="D6961" s="195" t="s">
        <v>2977</v>
      </c>
      <c r="F6961" s="189">
        <v>140</v>
      </c>
      <c r="G6961" s="197" t="s">
        <v>3014</v>
      </c>
      <c r="H6961" s="195">
        <v>2</v>
      </c>
      <c r="J6961" s="191">
        <v>42404</v>
      </c>
      <c r="K6961" s="195" t="s">
        <v>27</v>
      </c>
    </row>
    <row r="6962" spans="1:12">
      <c r="A6962" s="186" t="str">
        <f>B6962&amp;"_"&amp;COUNTIF($B$2:B6962,B6962)</f>
        <v>6122_1</v>
      </c>
      <c r="B6962" s="195">
        <v>6122</v>
      </c>
      <c r="C6962" s="195">
        <v>1</v>
      </c>
      <c r="D6962" s="195" t="s">
        <v>3015</v>
      </c>
      <c r="E6962" s="195" t="s">
        <v>62</v>
      </c>
      <c r="F6962" s="189">
        <v>492</v>
      </c>
      <c r="G6962" s="197" t="s">
        <v>2091</v>
      </c>
      <c r="H6962" s="195">
        <v>3</v>
      </c>
      <c r="J6962" s="191">
        <v>42404</v>
      </c>
      <c r="K6962" s="195" t="s">
        <v>27</v>
      </c>
    </row>
    <row r="6963" spans="1:12">
      <c r="A6963" s="186" t="str">
        <f>B6963&amp;"_"&amp;COUNTIF($B$2:B6963,B6963)</f>
        <v>6123_1</v>
      </c>
      <c r="B6963" s="195">
        <v>6123</v>
      </c>
      <c r="C6963" s="195">
        <v>26</v>
      </c>
      <c r="D6963" s="195">
        <v>19726</v>
      </c>
      <c r="F6963" s="189">
        <v>2</v>
      </c>
      <c r="G6963" s="197" t="s">
        <v>2041</v>
      </c>
      <c r="H6963" s="195">
        <v>2</v>
      </c>
      <c r="I6963" s="195">
        <v>17050</v>
      </c>
      <c r="J6963" s="191">
        <v>42405</v>
      </c>
      <c r="K6963" s="195" t="s">
        <v>33</v>
      </c>
      <c r="L6963" s="195" t="s">
        <v>74</v>
      </c>
    </row>
    <row r="6964" spans="1:12">
      <c r="A6964" s="186" t="str">
        <f>B6964&amp;"_"&amp;COUNTIF($B$2:B6964,B6964)</f>
        <v>6124_1</v>
      </c>
      <c r="B6964" s="195">
        <v>6124</v>
      </c>
      <c r="C6964" s="195">
        <v>11</v>
      </c>
      <c r="F6964" s="189">
        <v>1</v>
      </c>
      <c r="G6964" s="197" t="s">
        <v>3016</v>
      </c>
      <c r="J6964" s="191">
        <v>42398</v>
      </c>
      <c r="K6964" s="195" t="s">
        <v>33</v>
      </c>
    </row>
    <row r="6965" spans="1:12">
      <c r="A6965" s="186" t="str">
        <f>B6965&amp;"_"&amp;COUNTIF($B$2:B6965,B6965)</f>
        <v>6125_1</v>
      </c>
      <c r="B6965" s="195">
        <v>6125</v>
      </c>
      <c r="C6965" s="195">
        <v>31</v>
      </c>
      <c r="D6965" s="195" t="s">
        <v>3017</v>
      </c>
      <c r="F6965" s="189">
        <v>8</v>
      </c>
      <c r="G6965" s="197" t="s">
        <v>2980</v>
      </c>
      <c r="H6965" s="195">
        <v>8</v>
      </c>
      <c r="I6965" s="195">
        <v>24000</v>
      </c>
      <c r="J6965" s="191">
        <v>42405</v>
      </c>
      <c r="K6965" s="195" t="s">
        <v>27</v>
      </c>
    </row>
    <row r="6966" spans="1:12">
      <c r="A6966" s="186" t="str">
        <f>B6966&amp;"_"&amp;COUNTIF($B$2:B6966,B6966)</f>
        <v>6126_1</v>
      </c>
      <c r="B6966" s="195">
        <v>6126</v>
      </c>
      <c r="C6966" s="195">
        <v>31</v>
      </c>
      <c r="D6966" s="195" t="s">
        <v>3017</v>
      </c>
      <c r="F6966" s="189">
        <v>6</v>
      </c>
      <c r="G6966" s="197" t="s">
        <v>2980</v>
      </c>
      <c r="H6966" s="195">
        <v>6</v>
      </c>
      <c r="I6966" s="195">
        <v>18000</v>
      </c>
      <c r="J6966" s="191">
        <v>42405</v>
      </c>
      <c r="K6966" s="195" t="s">
        <v>27</v>
      </c>
    </row>
    <row r="6967" spans="1:12">
      <c r="A6967" s="186" t="str">
        <f>B6967&amp;"_"&amp;COUNTIF($B$2:B6967,B6967)</f>
        <v>6127_1</v>
      </c>
      <c r="B6967" s="195">
        <v>6127</v>
      </c>
      <c r="E6967" s="195" t="s">
        <v>2730</v>
      </c>
      <c r="F6967" s="189">
        <v>2</v>
      </c>
      <c r="G6967" s="197" t="s">
        <v>3018</v>
      </c>
    </row>
    <row r="6968" spans="1:12">
      <c r="A6968" s="186" t="str">
        <f>B6968&amp;"_"&amp;COUNTIF($B$2:B6968,B6968)</f>
        <v>6127_2</v>
      </c>
      <c r="B6968" s="195">
        <v>6127</v>
      </c>
      <c r="C6968" s="195">
        <v>1</v>
      </c>
      <c r="D6968" s="195" t="s">
        <v>2852</v>
      </c>
      <c r="E6968" s="195" t="s">
        <v>2731</v>
      </c>
      <c r="F6968" s="189">
        <v>2</v>
      </c>
      <c r="G6968" s="197" t="s">
        <v>3019</v>
      </c>
      <c r="H6968" s="195">
        <v>1</v>
      </c>
      <c r="J6968" s="191">
        <v>42408</v>
      </c>
      <c r="K6968" s="195" t="s">
        <v>27</v>
      </c>
    </row>
    <row r="6969" spans="1:12">
      <c r="A6969" s="186" t="str">
        <f>B6969&amp;"_"&amp;COUNTIF($B$2:B6969,B6969)</f>
        <v>6128_1</v>
      </c>
      <c r="B6969" s="195">
        <v>6128</v>
      </c>
      <c r="E6969" s="195" t="s">
        <v>2935</v>
      </c>
      <c r="F6969" s="189">
        <v>6</v>
      </c>
      <c r="G6969" s="197" t="s">
        <v>2936</v>
      </c>
    </row>
    <row r="6970" spans="1:12">
      <c r="A6970" s="186" t="str">
        <f>B6970&amp;"_"&amp;COUNTIF($B$2:B6970,B6970)</f>
        <v>6128_2</v>
      </c>
      <c r="B6970" s="195">
        <v>6128</v>
      </c>
      <c r="C6970" s="195">
        <v>1</v>
      </c>
      <c r="D6970" s="195" t="s">
        <v>2937</v>
      </c>
      <c r="E6970" s="195" t="s">
        <v>2665</v>
      </c>
      <c r="F6970" s="189">
        <v>6</v>
      </c>
      <c r="G6970" s="197" t="s">
        <v>2938</v>
      </c>
      <c r="H6970" s="195">
        <v>3</v>
      </c>
      <c r="J6970" s="191">
        <v>42408</v>
      </c>
      <c r="K6970" s="195" t="s">
        <v>27</v>
      </c>
    </row>
    <row r="6971" spans="1:12">
      <c r="A6971" s="186" t="str">
        <f>B6971&amp;"_"&amp;COUNTIF($B$2:B6971,B6971)</f>
        <v>6129_1</v>
      </c>
      <c r="B6971" s="195">
        <v>6129</v>
      </c>
      <c r="C6971" s="195">
        <v>1</v>
      </c>
      <c r="D6971" s="195" t="s">
        <v>2966</v>
      </c>
      <c r="F6971" s="189">
        <v>36</v>
      </c>
      <c r="G6971" s="197" t="s">
        <v>662</v>
      </c>
      <c r="H6971" s="195">
        <v>1</v>
      </c>
      <c r="J6971" s="191">
        <v>42408</v>
      </c>
      <c r="K6971" s="195" t="s">
        <v>27</v>
      </c>
    </row>
    <row r="6972" spans="1:12">
      <c r="A6972" s="186" t="str">
        <f>B6972&amp;"_"&amp;COUNTIF($B$2:B6972,B6972)</f>
        <v>6130_1</v>
      </c>
      <c r="B6972" s="195">
        <v>6130</v>
      </c>
      <c r="F6972" s="189">
        <v>5</v>
      </c>
      <c r="G6972" s="197" t="s">
        <v>359</v>
      </c>
      <c r="I6972" s="200"/>
    </row>
    <row r="6973" spans="1:12">
      <c r="A6973" s="186" t="str">
        <f>B6973&amp;"_"&amp;COUNTIF($B$2:B6973,B6973)</f>
        <v>6130_2</v>
      </c>
      <c r="B6973" s="195">
        <v>6130</v>
      </c>
      <c r="C6973" s="195">
        <v>7</v>
      </c>
      <c r="F6973" s="189">
        <v>1</v>
      </c>
      <c r="G6973" s="197" t="s">
        <v>358</v>
      </c>
      <c r="H6973" s="195">
        <v>1</v>
      </c>
      <c r="I6973" s="200"/>
      <c r="J6973" s="191">
        <v>42410</v>
      </c>
      <c r="K6973" s="195" t="s">
        <v>33</v>
      </c>
    </row>
    <row r="6974" spans="1:12">
      <c r="A6974" s="186" t="str">
        <f>B6974&amp;"_"&amp;COUNTIF($B$2:B6974,B6974)</f>
        <v>6131_1</v>
      </c>
      <c r="B6974" s="195">
        <v>6131</v>
      </c>
      <c r="C6974" s="195">
        <v>59</v>
      </c>
      <c r="D6974" s="195">
        <v>3006412457</v>
      </c>
      <c r="E6974" s="195">
        <v>41255162</v>
      </c>
      <c r="F6974" s="189">
        <v>1</v>
      </c>
      <c r="G6974" s="197" t="s">
        <v>2298</v>
      </c>
      <c r="H6974" s="195">
        <v>1</v>
      </c>
      <c r="I6974" s="195">
        <v>3700</v>
      </c>
      <c r="J6974" s="191">
        <v>42410</v>
      </c>
      <c r="K6974" s="195" t="s">
        <v>27</v>
      </c>
    </row>
    <row r="6975" spans="1:12">
      <c r="A6975" s="186" t="str">
        <f>B6975&amp;"_"&amp;COUNTIF($B$2:B6975,B6975)</f>
        <v>6132_1</v>
      </c>
      <c r="B6975" s="195">
        <v>6132</v>
      </c>
      <c r="C6975" s="195">
        <v>1</v>
      </c>
      <c r="D6975" s="195">
        <v>540076171</v>
      </c>
      <c r="F6975" s="189">
        <v>12</v>
      </c>
      <c r="G6975" s="197" t="s">
        <v>3020</v>
      </c>
      <c r="H6975" s="195">
        <v>1</v>
      </c>
      <c r="J6975" s="191">
        <v>42410</v>
      </c>
      <c r="K6975" s="195" t="s">
        <v>27</v>
      </c>
    </row>
    <row r="6976" spans="1:12">
      <c r="A6976" s="186" t="str">
        <f>B6976&amp;"_"&amp;COUNTIF($B$2:B6976,B6976)</f>
        <v>6133_1</v>
      </c>
      <c r="B6976" s="195">
        <v>6133</v>
      </c>
      <c r="C6976" s="195">
        <v>1</v>
      </c>
      <c r="D6976" s="195" t="s">
        <v>3021</v>
      </c>
      <c r="E6976" s="195">
        <v>500015295</v>
      </c>
      <c r="F6976" s="189">
        <v>1</v>
      </c>
      <c r="G6976" s="197" t="s">
        <v>3022</v>
      </c>
      <c r="H6976" s="195">
        <v>1</v>
      </c>
      <c r="J6976" s="191">
        <v>42411</v>
      </c>
      <c r="K6976" s="195" t="s">
        <v>27</v>
      </c>
    </row>
    <row r="6977" spans="1:12">
      <c r="A6977" s="186" t="str">
        <f>B6977&amp;"_"&amp;COUNTIF($B$2:B6977,B6977)</f>
        <v>6134_1</v>
      </c>
      <c r="B6977" s="195">
        <v>6134</v>
      </c>
      <c r="E6977" s="195" t="s">
        <v>67</v>
      </c>
      <c r="F6977" s="189">
        <v>48</v>
      </c>
      <c r="G6977" s="197" t="s">
        <v>136</v>
      </c>
    </row>
    <row r="6978" spans="1:12">
      <c r="A6978" s="186" t="str">
        <f>B6978&amp;"_"&amp;COUNTIF($B$2:B6978,B6978)</f>
        <v>6134_2</v>
      </c>
      <c r="B6978" s="195">
        <v>6134</v>
      </c>
      <c r="C6978" s="195">
        <v>1</v>
      </c>
      <c r="D6978" s="195" t="s">
        <v>3023</v>
      </c>
      <c r="E6978" s="195" t="s">
        <v>64</v>
      </c>
      <c r="F6978" s="189">
        <v>192</v>
      </c>
      <c r="G6978" s="197" t="s">
        <v>2413</v>
      </c>
      <c r="H6978" s="195">
        <v>5</v>
      </c>
      <c r="J6978" s="191">
        <v>42411</v>
      </c>
      <c r="K6978" s="195" t="s">
        <v>27</v>
      </c>
    </row>
    <row r="6979" spans="1:12">
      <c r="A6979" s="186" t="str">
        <f>B6979&amp;"_"&amp;COUNTIF($B$2:B6979,B6979)</f>
        <v>6135_1</v>
      </c>
      <c r="B6979" s="195">
        <v>6135</v>
      </c>
      <c r="C6979" s="195">
        <v>1</v>
      </c>
      <c r="D6979" s="195" t="s">
        <v>2984</v>
      </c>
      <c r="F6979" s="189">
        <v>2</v>
      </c>
      <c r="G6979" s="197" t="s">
        <v>59</v>
      </c>
      <c r="H6979" s="195">
        <v>2</v>
      </c>
      <c r="J6979" s="191">
        <v>42411</v>
      </c>
      <c r="K6979" s="195" t="s">
        <v>27</v>
      </c>
    </row>
    <row r="6980" spans="1:12">
      <c r="A6980" s="186" t="str">
        <f>B6980&amp;"_"&amp;COUNTIF($B$2:B6980,B6980)</f>
        <v>6136_1</v>
      </c>
      <c r="B6980" s="195">
        <v>6136</v>
      </c>
      <c r="C6980" s="195">
        <v>2</v>
      </c>
      <c r="D6980" s="195" t="s">
        <v>3024</v>
      </c>
      <c r="F6980" s="189">
        <v>12</v>
      </c>
      <c r="G6980" s="197" t="s">
        <v>442</v>
      </c>
      <c r="H6980" s="195">
        <v>1</v>
      </c>
      <c r="J6980" s="191">
        <v>42411</v>
      </c>
      <c r="K6980" s="195" t="s">
        <v>27</v>
      </c>
    </row>
    <row r="6981" spans="1:12">
      <c r="A6981" s="186" t="str">
        <f>B6981&amp;"_"&amp;COUNTIF($B$2:B6981,B6981)</f>
        <v>6137_1</v>
      </c>
      <c r="B6981" s="195">
        <v>6137</v>
      </c>
      <c r="E6981" s="195">
        <v>112145</v>
      </c>
      <c r="F6981" s="189">
        <v>10</v>
      </c>
      <c r="G6981" s="197" t="s">
        <v>2696</v>
      </c>
    </row>
    <row r="6982" spans="1:12">
      <c r="A6982" s="186" t="str">
        <f>B6982&amp;"_"&amp;COUNTIF($B$2:B6982,B6982)</f>
        <v>6137_2</v>
      </c>
      <c r="B6982" s="195">
        <v>6137</v>
      </c>
      <c r="C6982" s="195">
        <v>4</v>
      </c>
      <c r="D6982" s="195">
        <v>4500271522</v>
      </c>
      <c r="E6982" s="195">
        <v>112146</v>
      </c>
      <c r="F6982" s="189">
        <v>10</v>
      </c>
      <c r="G6982" s="197" t="s">
        <v>2697</v>
      </c>
      <c r="H6982" s="195">
        <v>5</v>
      </c>
      <c r="I6982" s="195">
        <v>17500</v>
      </c>
      <c r="J6982" s="191">
        <v>42411</v>
      </c>
      <c r="K6982" s="195" t="s">
        <v>2501</v>
      </c>
      <c r="L6982" s="195" t="s">
        <v>74</v>
      </c>
    </row>
    <row r="6983" spans="1:12">
      <c r="A6983" s="186" t="str">
        <f>B6983&amp;"_"&amp;COUNTIF($B$2:B6983,B6983)</f>
        <v>6138_1</v>
      </c>
      <c r="B6983" s="195">
        <v>6138</v>
      </c>
      <c r="F6983" s="189">
        <v>1</v>
      </c>
      <c r="G6983" s="197" t="s">
        <v>824</v>
      </c>
    </row>
    <row r="6984" spans="1:12">
      <c r="A6984" s="186" t="str">
        <f>B6984&amp;"_"&amp;COUNTIF($B$2:B6984,B6984)</f>
        <v>6138_2</v>
      </c>
      <c r="B6984" s="195">
        <v>6138</v>
      </c>
      <c r="F6984" s="189">
        <v>1</v>
      </c>
      <c r="G6984" s="197" t="s">
        <v>825</v>
      </c>
    </row>
    <row r="6985" spans="1:12">
      <c r="A6985" s="186" t="str">
        <f>B6985&amp;"_"&amp;COUNTIF($B$2:B6985,B6985)</f>
        <v>6138_3</v>
      </c>
      <c r="B6985" s="195">
        <v>6138</v>
      </c>
      <c r="F6985" s="189">
        <v>1</v>
      </c>
      <c r="G6985" s="197" t="s">
        <v>826</v>
      </c>
    </row>
    <row r="6986" spans="1:12">
      <c r="A6986" s="186" t="str">
        <f>B6986&amp;"_"&amp;COUNTIF($B$2:B6986,B6986)</f>
        <v>6138_4</v>
      </c>
      <c r="B6986" s="195">
        <v>6138</v>
      </c>
      <c r="F6986" s="189">
        <v>4</v>
      </c>
      <c r="G6986" s="197" t="s">
        <v>827</v>
      </c>
    </row>
    <row r="6987" spans="1:12">
      <c r="A6987" s="186" t="str">
        <f>B6987&amp;"_"&amp;COUNTIF($B$2:B6987,B6987)</f>
        <v>6138_5</v>
      </c>
      <c r="B6987" s="195">
        <v>6138</v>
      </c>
      <c r="C6987" s="195">
        <v>18</v>
      </c>
      <c r="D6987" s="195" t="s">
        <v>3025</v>
      </c>
      <c r="F6987" s="189">
        <v>1</v>
      </c>
      <c r="G6987" s="197" t="s">
        <v>828</v>
      </c>
      <c r="J6987" s="191">
        <v>42415</v>
      </c>
      <c r="K6987" s="195" t="s">
        <v>27</v>
      </c>
    </row>
    <row r="6988" spans="1:12">
      <c r="A6988" s="186" t="str">
        <f>B6988&amp;"_"&amp;COUNTIF($B$2:B6988,B6988)</f>
        <v>6139_1</v>
      </c>
      <c r="B6988" s="195">
        <v>6139</v>
      </c>
      <c r="F6988" s="189">
        <v>20</v>
      </c>
      <c r="G6988" s="197" t="s">
        <v>854</v>
      </c>
    </row>
    <row r="6989" spans="1:12">
      <c r="A6989" s="186" t="str">
        <f>B6989&amp;"_"&amp;COUNTIF($B$2:B6989,B6989)</f>
        <v>6139_2</v>
      </c>
      <c r="B6989" s="195">
        <v>6139</v>
      </c>
      <c r="F6989" s="189">
        <v>26</v>
      </c>
      <c r="G6989" s="197" t="s">
        <v>855</v>
      </c>
    </row>
    <row r="6990" spans="1:12">
      <c r="A6990" s="186" t="str">
        <f>B6990&amp;"_"&amp;COUNTIF($B$2:B6990,B6990)</f>
        <v>6139_3</v>
      </c>
      <c r="B6990" s="195">
        <v>6139</v>
      </c>
      <c r="F6990" s="189">
        <v>7</v>
      </c>
      <c r="G6990" s="197" t="s">
        <v>995</v>
      </c>
    </row>
    <row r="6991" spans="1:12">
      <c r="A6991" s="186" t="str">
        <f>B6991&amp;"_"&amp;COUNTIF($B$2:B6991,B6991)</f>
        <v>6139_4</v>
      </c>
      <c r="B6991" s="195">
        <v>6139</v>
      </c>
      <c r="F6991" s="189">
        <v>200</v>
      </c>
      <c r="G6991" s="197" t="s">
        <v>856</v>
      </c>
    </row>
    <row r="6992" spans="1:12">
      <c r="A6992" s="186" t="str">
        <f>B6992&amp;"_"&amp;COUNTIF($B$2:B6992,B6992)</f>
        <v>6139_5</v>
      </c>
      <c r="B6992" s="195">
        <v>6139</v>
      </c>
      <c r="F6992" s="189">
        <v>316</v>
      </c>
      <c r="G6992" s="197" t="s">
        <v>829</v>
      </c>
    </row>
    <row r="6993" spans="1:11">
      <c r="A6993" s="186" t="str">
        <f>B6993&amp;"_"&amp;COUNTIF($B$2:B6993,B6993)</f>
        <v>6139_6</v>
      </c>
      <c r="B6993" s="195">
        <v>6139</v>
      </c>
      <c r="F6993" s="189">
        <v>22</v>
      </c>
      <c r="G6993" s="197" t="s">
        <v>830</v>
      </c>
    </row>
    <row r="6994" spans="1:11">
      <c r="A6994" s="186" t="str">
        <f>B6994&amp;"_"&amp;COUNTIF($B$2:B6994,B6994)</f>
        <v>6139_7</v>
      </c>
      <c r="B6994" s="195">
        <v>6139</v>
      </c>
      <c r="F6994" s="189">
        <v>60</v>
      </c>
      <c r="G6994" s="197" t="s">
        <v>831</v>
      </c>
    </row>
    <row r="6995" spans="1:11">
      <c r="A6995" s="186" t="str">
        <f>B6995&amp;"_"&amp;COUNTIF($B$2:B6995,B6995)</f>
        <v>6139_8</v>
      </c>
      <c r="B6995" s="195">
        <v>6139</v>
      </c>
      <c r="F6995" s="189">
        <v>145</v>
      </c>
      <c r="G6995" s="197" t="s">
        <v>832</v>
      </c>
    </row>
    <row r="6996" spans="1:11">
      <c r="A6996" s="186" t="str">
        <f>B6996&amp;"_"&amp;COUNTIF($B$2:B6996,B6996)</f>
        <v>6139_9</v>
      </c>
      <c r="B6996" s="195">
        <v>6139</v>
      </c>
      <c r="F6996" s="189">
        <v>50</v>
      </c>
      <c r="G6996" s="197" t="s">
        <v>833</v>
      </c>
    </row>
    <row r="6997" spans="1:11">
      <c r="A6997" s="186" t="str">
        <f>B6997&amp;"_"&amp;COUNTIF($B$2:B6997,B6997)</f>
        <v>6139_10</v>
      </c>
      <c r="B6997" s="195">
        <v>6139</v>
      </c>
      <c r="F6997" s="189">
        <v>10</v>
      </c>
      <c r="G6997" s="197" t="s">
        <v>834</v>
      </c>
    </row>
    <row r="6998" spans="1:11">
      <c r="A6998" s="186" t="str">
        <f>B6998&amp;"_"&amp;COUNTIF($B$2:B6998,B6998)</f>
        <v>6139_11</v>
      </c>
      <c r="B6998" s="195">
        <v>6139</v>
      </c>
      <c r="F6998" s="189">
        <v>80</v>
      </c>
      <c r="G6998" s="197" t="s">
        <v>835</v>
      </c>
    </row>
    <row r="6999" spans="1:11">
      <c r="A6999" s="186" t="str">
        <f>B6999&amp;"_"&amp;COUNTIF($B$2:B6999,B6999)</f>
        <v>6139_12</v>
      </c>
      <c r="B6999" s="195">
        <v>6139</v>
      </c>
      <c r="C6999" s="195">
        <v>18</v>
      </c>
      <c r="D6999" s="195" t="s">
        <v>3025</v>
      </c>
      <c r="F6999" s="189">
        <v>10</v>
      </c>
      <c r="G6999" s="197" t="s">
        <v>837</v>
      </c>
      <c r="J6999" s="191">
        <v>42415</v>
      </c>
      <c r="K6999" s="195" t="s">
        <v>27</v>
      </c>
    </row>
    <row r="7000" spans="1:11">
      <c r="A7000" s="186" t="str">
        <f>B7000&amp;"_"&amp;COUNTIF($B$2:B7000,B7000)</f>
        <v>6140_1</v>
      </c>
      <c r="B7000" s="195">
        <v>6140</v>
      </c>
      <c r="F7000" s="189">
        <v>1350</v>
      </c>
      <c r="G7000" s="197" t="s">
        <v>3026</v>
      </c>
    </row>
    <row r="7001" spans="1:11">
      <c r="A7001" s="186" t="str">
        <f>B7001&amp;"_"&amp;COUNTIF($B$2:B7001,B7001)</f>
        <v>6140_2</v>
      </c>
      <c r="B7001" s="195">
        <v>6140</v>
      </c>
      <c r="F7001" s="189">
        <v>300</v>
      </c>
      <c r="G7001" s="197" t="s">
        <v>3027</v>
      </c>
    </row>
    <row r="7002" spans="1:11">
      <c r="A7002" s="186" t="str">
        <f>B7002&amp;"_"&amp;COUNTIF($B$2:B7002,B7002)</f>
        <v>6140_3</v>
      </c>
      <c r="B7002" s="195">
        <v>6140</v>
      </c>
      <c r="F7002" s="189">
        <v>1</v>
      </c>
      <c r="G7002" s="197" t="s">
        <v>3028</v>
      </c>
    </row>
    <row r="7003" spans="1:11">
      <c r="A7003" s="186" t="str">
        <f>B7003&amp;"_"&amp;COUNTIF($B$2:B7003,B7003)</f>
        <v>6140_4</v>
      </c>
      <c r="B7003" s="195">
        <v>6140</v>
      </c>
      <c r="F7003" s="189">
        <v>30</v>
      </c>
      <c r="G7003" s="197" t="s">
        <v>2992</v>
      </c>
    </row>
    <row r="7004" spans="1:11">
      <c r="A7004" s="186" t="str">
        <f>B7004&amp;"_"&amp;COUNTIF($B$2:B7004,B7004)</f>
        <v>6140_5</v>
      </c>
      <c r="B7004" s="195">
        <v>6140</v>
      </c>
      <c r="F7004" s="189">
        <v>5</v>
      </c>
      <c r="G7004" s="197" t="s">
        <v>1583</v>
      </c>
    </row>
    <row r="7005" spans="1:11">
      <c r="A7005" s="186" t="str">
        <f>B7005&amp;"_"&amp;COUNTIF($B$2:B7005,B7005)</f>
        <v>6140_6</v>
      </c>
      <c r="B7005" s="195">
        <v>6140</v>
      </c>
      <c r="C7005" s="195">
        <v>62</v>
      </c>
      <c r="D7005" s="195" t="s">
        <v>3029</v>
      </c>
      <c r="F7005" s="189">
        <v>1</v>
      </c>
      <c r="G7005" s="197" t="s">
        <v>3009</v>
      </c>
      <c r="H7005" s="195">
        <v>6</v>
      </c>
      <c r="J7005" s="191">
        <v>42415</v>
      </c>
      <c r="K7005" s="195" t="s">
        <v>27</v>
      </c>
    </row>
    <row r="7006" spans="1:11">
      <c r="A7006" s="186" t="str">
        <f>B7006&amp;"_"&amp;COUNTIF($B$2:B7006,B7006)</f>
        <v>6141_1</v>
      </c>
      <c r="B7006" s="195">
        <v>6141</v>
      </c>
      <c r="E7006" s="195">
        <v>41222082</v>
      </c>
      <c r="F7006" s="189">
        <v>4</v>
      </c>
      <c r="G7006" s="197" t="s">
        <v>2300</v>
      </c>
    </row>
    <row r="7007" spans="1:11">
      <c r="A7007" s="186" t="str">
        <f>B7007&amp;"_"&amp;COUNTIF($B$2:B7007,B7007)</f>
        <v>6141_2</v>
      </c>
      <c r="B7007" s="195">
        <v>6141</v>
      </c>
      <c r="C7007" s="195">
        <v>59</v>
      </c>
      <c r="D7007" s="195">
        <v>3006424496</v>
      </c>
      <c r="E7007" s="195">
        <v>41222136</v>
      </c>
      <c r="F7007" s="189">
        <v>4</v>
      </c>
      <c r="G7007" s="197" t="s">
        <v>2299</v>
      </c>
      <c r="H7007" s="195">
        <v>8</v>
      </c>
      <c r="I7007" s="195">
        <v>26000</v>
      </c>
      <c r="J7007" s="191">
        <v>42416</v>
      </c>
      <c r="K7007" s="195" t="s">
        <v>27</v>
      </c>
    </row>
    <row r="7008" spans="1:11">
      <c r="A7008" s="186" t="str">
        <f>B7008&amp;"_"&amp;COUNTIF($B$2:B7008,B7008)</f>
        <v>6142_1</v>
      </c>
      <c r="B7008" s="195">
        <v>6142</v>
      </c>
      <c r="E7008" s="195" t="s">
        <v>2730</v>
      </c>
      <c r="F7008" s="189">
        <v>8</v>
      </c>
      <c r="G7008" s="197" t="s">
        <v>3010</v>
      </c>
    </row>
    <row r="7009" spans="1:12">
      <c r="A7009" s="186" t="str">
        <f>B7009&amp;"_"&amp;COUNTIF($B$2:B7009,B7009)</f>
        <v>6142_2</v>
      </c>
      <c r="B7009" s="195">
        <v>6142</v>
      </c>
      <c r="C7009" s="195">
        <v>1</v>
      </c>
      <c r="D7009" s="195" t="s">
        <v>2852</v>
      </c>
      <c r="E7009" s="195" t="s">
        <v>2731</v>
      </c>
      <c r="F7009" s="189">
        <v>8</v>
      </c>
      <c r="G7009" s="197" t="s">
        <v>3011</v>
      </c>
      <c r="H7009" s="195">
        <v>4</v>
      </c>
      <c r="J7009" s="191">
        <v>42416</v>
      </c>
      <c r="K7009" s="195" t="s">
        <v>27</v>
      </c>
    </row>
    <row r="7010" spans="1:12">
      <c r="A7010" s="186" t="str">
        <f>B7010&amp;"_"&amp;COUNTIF($B$2:B7010,B7010)</f>
        <v>6143_1</v>
      </c>
      <c r="B7010" s="195">
        <v>6143</v>
      </c>
      <c r="E7010" s="195" t="s">
        <v>2935</v>
      </c>
      <c r="F7010" s="189">
        <v>4</v>
      </c>
      <c r="G7010" s="197" t="s">
        <v>2936</v>
      </c>
    </row>
    <row r="7011" spans="1:12">
      <c r="A7011" s="186" t="str">
        <f>B7011&amp;"_"&amp;COUNTIF($B$2:B7011,B7011)</f>
        <v>6143_2</v>
      </c>
      <c r="B7011" s="195">
        <v>6143</v>
      </c>
      <c r="C7011" s="195">
        <v>1</v>
      </c>
      <c r="D7011" s="195" t="s">
        <v>2937</v>
      </c>
      <c r="E7011" s="195" t="s">
        <v>2665</v>
      </c>
      <c r="F7011" s="189">
        <v>4</v>
      </c>
      <c r="G7011" s="197" t="s">
        <v>2938</v>
      </c>
      <c r="H7011" s="195">
        <v>2</v>
      </c>
      <c r="J7011" s="191">
        <v>42416</v>
      </c>
      <c r="K7011" s="195" t="s">
        <v>27</v>
      </c>
    </row>
    <row r="7012" spans="1:12">
      <c r="A7012" s="186" t="str">
        <f>B7012&amp;"_"&amp;COUNTIF($B$2:B7012,B7012)</f>
        <v>6144_1</v>
      </c>
      <c r="B7012" s="195">
        <v>6144</v>
      </c>
      <c r="E7012" s="195" t="s">
        <v>2935</v>
      </c>
      <c r="F7012" s="189">
        <v>2</v>
      </c>
      <c r="G7012" s="197" t="s">
        <v>2936</v>
      </c>
    </row>
    <row r="7013" spans="1:12">
      <c r="A7013" s="186" t="str">
        <f>B7013&amp;"_"&amp;COUNTIF($B$2:B7013,B7013)</f>
        <v>6144_2</v>
      </c>
      <c r="B7013" s="195">
        <v>6144</v>
      </c>
      <c r="E7013" s="195" t="s">
        <v>2665</v>
      </c>
      <c r="F7013" s="189">
        <v>2</v>
      </c>
      <c r="G7013" s="197" t="s">
        <v>2938</v>
      </c>
    </row>
    <row r="7014" spans="1:12">
      <c r="A7014" s="186" t="str">
        <f>B7014&amp;"_"&amp;COUNTIF($B$2:B7014,B7014)</f>
        <v>6144_3</v>
      </c>
      <c r="B7014" s="195">
        <v>6144</v>
      </c>
      <c r="E7014" s="195" t="s">
        <v>2730</v>
      </c>
      <c r="F7014" s="189">
        <v>2</v>
      </c>
      <c r="G7014" s="197" t="s">
        <v>3010</v>
      </c>
    </row>
    <row r="7015" spans="1:12">
      <c r="A7015" s="186" t="str">
        <f>B7015&amp;"_"&amp;COUNTIF($B$2:B7015,B7015)</f>
        <v>6144_4</v>
      </c>
      <c r="B7015" s="195">
        <v>6144</v>
      </c>
      <c r="C7015" s="195">
        <v>1</v>
      </c>
      <c r="D7015" s="195" t="s">
        <v>3030</v>
      </c>
      <c r="E7015" s="195" t="s">
        <v>2731</v>
      </c>
      <c r="F7015" s="189">
        <v>2</v>
      </c>
      <c r="G7015" s="197" t="s">
        <v>3011</v>
      </c>
      <c r="H7015" s="195">
        <v>2</v>
      </c>
      <c r="J7015" s="191">
        <v>42416</v>
      </c>
      <c r="K7015" s="195" t="s">
        <v>27</v>
      </c>
    </row>
    <row r="7016" spans="1:12">
      <c r="A7016" s="186" t="str">
        <f>B7016&amp;"_"&amp;COUNTIF($B$2:B7016,B7016)</f>
        <v>6145_1</v>
      </c>
      <c r="B7016" s="195">
        <v>6145</v>
      </c>
      <c r="E7016" s="195">
        <v>500032754</v>
      </c>
      <c r="F7016" s="189">
        <v>9</v>
      </c>
      <c r="G7016" s="197" t="s">
        <v>841</v>
      </c>
      <c r="K7016" s="213" t="s">
        <v>845</v>
      </c>
      <c r="L7016" s="195" t="s">
        <v>2449</v>
      </c>
    </row>
    <row r="7017" spans="1:12">
      <c r="A7017" s="186" t="str">
        <f>B7017&amp;"_"&amp;COUNTIF($B$2:B7017,B7017)</f>
        <v>6145_2</v>
      </c>
      <c r="B7017" s="195">
        <v>6145</v>
      </c>
      <c r="C7017" s="195">
        <v>5</v>
      </c>
      <c r="D7017" s="195" t="s">
        <v>3012</v>
      </c>
      <c r="E7017" s="195">
        <v>500032657</v>
      </c>
      <c r="F7017" s="189">
        <v>4</v>
      </c>
      <c r="G7017" s="197" t="s">
        <v>1016</v>
      </c>
      <c r="H7017" s="195">
        <v>5</v>
      </c>
      <c r="I7017" s="195">
        <v>15500</v>
      </c>
      <c r="J7017" s="191" t="s">
        <v>3031</v>
      </c>
      <c r="K7017" s="213" t="s">
        <v>845</v>
      </c>
      <c r="L7017" s="195" t="s">
        <v>2449</v>
      </c>
    </row>
    <row r="7018" spans="1:12">
      <c r="A7018" s="186" t="str">
        <f>B7018&amp;"_"&amp;COUNTIF($B$2:B7018,B7018)</f>
        <v>6146_1</v>
      </c>
      <c r="B7018" s="195">
        <v>6146</v>
      </c>
      <c r="C7018" s="195">
        <v>5</v>
      </c>
      <c r="D7018" s="195" t="s">
        <v>3032</v>
      </c>
      <c r="E7018" s="195">
        <v>500032755</v>
      </c>
      <c r="F7018" s="189">
        <v>3</v>
      </c>
      <c r="G7018" s="197" t="s">
        <v>1070</v>
      </c>
      <c r="H7018" s="195">
        <v>1</v>
      </c>
      <c r="I7018" s="195">
        <v>2250</v>
      </c>
      <c r="J7018" s="191" t="s">
        <v>3031</v>
      </c>
      <c r="K7018" s="213" t="s">
        <v>845</v>
      </c>
      <c r="L7018" s="195" t="s">
        <v>2449</v>
      </c>
    </row>
    <row r="7019" spans="1:12">
      <c r="A7019" s="186" t="str">
        <f>B7019&amp;"_"&amp;COUNTIF($B$2:B7019,B7019)</f>
        <v>6147_1</v>
      </c>
      <c r="B7019" s="195">
        <v>6147</v>
      </c>
      <c r="F7019" s="189">
        <v>8</v>
      </c>
      <c r="G7019" s="197" t="s">
        <v>359</v>
      </c>
      <c r="I7019" s="200"/>
    </row>
    <row r="7020" spans="1:12">
      <c r="A7020" s="186" t="str">
        <f>B7020&amp;"_"&amp;COUNTIF($B$2:B7020,B7020)</f>
        <v>6147_2</v>
      </c>
      <c r="B7020" s="195">
        <v>6147</v>
      </c>
      <c r="C7020" s="195">
        <v>7</v>
      </c>
      <c r="F7020" s="189">
        <v>3</v>
      </c>
      <c r="G7020" s="197" t="s">
        <v>358</v>
      </c>
      <c r="H7020" s="195">
        <v>1</v>
      </c>
      <c r="I7020" s="200"/>
      <c r="J7020" s="191">
        <v>42417</v>
      </c>
      <c r="K7020" s="195" t="s">
        <v>33</v>
      </c>
    </row>
    <row r="7021" spans="1:12">
      <c r="A7021" s="186" t="str">
        <f>B7021&amp;"_"&amp;COUNTIF($B$2:B7021,B7021)</f>
        <v>6148_1</v>
      </c>
      <c r="B7021" s="195">
        <v>6148</v>
      </c>
      <c r="C7021" s="195">
        <v>3</v>
      </c>
      <c r="D7021" s="195" t="s">
        <v>3033</v>
      </c>
      <c r="E7021" s="195" t="s">
        <v>71</v>
      </c>
      <c r="F7021" s="189">
        <v>300</v>
      </c>
      <c r="G7021" s="197" t="s">
        <v>72</v>
      </c>
      <c r="H7021" s="195">
        <v>1</v>
      </c>
      <c r="I7021" s="195">
        <v>2400</v>
      </c>
      <c r="J7021" s="191">
        <v>42418</v>
      </c>
      <c r="K7021" s="195" t="s">
        <v>33</v>
      </c>
      <c r="L7021" s="195" t="s">
        <v>74</v>
      </c>
    </row>
    <row r="7022" spans="1:12">
      <c r="A7022" s="186" t="str">
        <f>B7022&amp;"_"&amp;COUNTIF($B$2:B7022,B7022)</f>
        <v>6149_1</v>
      </c>
      <c r="B7022" s="195">
        <v>6149</v>
      </c>
      <c r="C7022" s="195">
        <v>95</v>
      </c>
      <c r="D7022" s="195" t="s">
        <v>3034</v>
      </c>
      <c r="F7022" s="189">
        <v>2</v>
      </c>
      <c r="G7022" s="197" t="s">
        <v>2867</v>
      </c>
      <c r="H7022" s="195">
        <v>1</v>
      </c>
      <c r="I7022" s="195">
        <v>110</v>
      </c>
      <c r="J7022" s="191">
        <v>42418</v>
      </c>
      <c r="K7022" s="195" t="s">
        <v>3035</v>
      </c>
      <c r="L7022" s="195" t="s">
        <v>74</v>
      </c>
    </row>
    <row r="7023" spans="1:12">
      <c r="A7023" s="186" t="str">
        <f>B7023&amp;"_"&amp;COUNTIF($B$2:B7023,B7023)</f>
        <v>6150_1</v>
      </c>
      <c r="B7023" s="195">
        <v>6150</v>
      </c>
      <c r="C7023" s="195">
        <v>59</v>
      </c>
      <c r="D7023" s="195">
        <v>3006431783</v>
      </c>
      <c r="E7023" s="195">
        <v>41227890</v>
      </c>
      <c r="F7023" s="189">
        <v>24</v>
      </c>
      <c r="G7023" s="197" t="s">
        <v>1873</v>
      </c>
      <c r="H7023" s="195">
        <v>4</v>
      </c>
      <c r="I7023" s="195">
        <v>7350</v>
      </c>
      <c r="J7023" s="191">
        <v>42419</v>
      </c>
      <c r="K7023" s="195" t="s">
        <v>27</v>
      </c>
    </row>
    <row r="7024" spans="1:12">
      <c r="A7024" s="186" t="str">
        <f>B7024&amp;"_"&amp;COUNTIF($B$2:B7024,B7024)</f>
        <v>6151_1</v>
      </c>
      <c r="B7024" s="195">
        <v>6151</v>
      </c>
      <c r="C7024" s="195">
        <v>1</v>
      </c>
      <c r="D7024" s="195" t="s">
        <v>2984</v>
      </c>
      <c r="F7024" s="189">
        <v>2</v>
      </c>
      <c r="G7024" s="197" t="s">
        <v>59</v>
      </c>
      <c r="H7024" s="195">
        <v>2</v>
      </c>
      <c r="J7024" s="191">
        <v>42419</v>
      </c>
      <c r="K7024" s="195" t="s">
        <v>27</v>
      </c>
    </row>
    <row r="7025" spans="1:12">
      <c r="A7025" s="186" t="str">
        <f>B7025&amp;"_"&amp;COUNTIF($B$2:B7025,B7025)</f>
        <v>6152_1</v>
      </c>
      <c r="B7025" s="195">
        <v>6152</v>
      </c>
      <c r="C7025" s="195">
        <v>31</v>
      </c>
      <c r="D7025" s="195" t="s">
        <v>3036</v>
      </c>
      <c r="F7025" s="189">
        <v>4</v>
      </c>
      <c r="G7025" s="197" t="s">
        <v>2980</v>
      </c>
      <c r="H7025" s="195">
        <v>4</v>
      </c>
      <c r="I7025" s="195">
        <v>12000</v>
      </c>
      <c r="J7025" s="191">
        <v>42419</v>
      </c>
      <c r="K7025" s="195" t="s">
        <v>27</v>
      </c>
    </row>
    <row r="7026" spans="1:12">
      <c r="A7026" s="186" t="str">
        <f>B7026&amp;"_"&amp;COUNTIF($B$2:B7026,B7026)</f>
        <v>6153_1</v>
      </c>
      <c r="B7026" s="195">
        <v>6153</v>
      </c>
      <c r="C7026" s="195">
        <v>31</v>
      </c>
      <c r="D7026" s="195" t="s">
        <v>3036</v>
      </c>
      <c r="F7026" s="189">
        <v>4</v>
      </c>
      <c r="G7026" s="197" t="s">
        <v>2980</v>
      </c>
      <c r="H7026" s="195">
        <v>4</v>
      </c>
      <c r="I7026" s="195">
        <v>12000</v>
      </c>
      <c r="J7026" s="191">
        <v>42419</v>
      </c>
      <c r="K7026" s="195" t="s">
        <v>27</v>
      </c>
    </row>
    <row r="7027" spans="1:12">
      <c r="A7027" s="186" t="str">
        <f>B7027&amp;"_"&amp;COUNTIF($B$2:B7027,B7027)</f>
        <v>6154_1</v>
      </c>
      <c r="B7027" s="195">
        <v>6154</v>
      </c>
      <c r="E7027" s="195">
        <v>41222082</v>
      </c>
      <c r="F7027" s="189">
        <v>3</v>
      </c>
      <c r="G7027" s="197" t="s">
        <v>2300</v>
      </c>
    </row>
    <row r="7028" spans="1:12">
      <c r="A7028" s="186" t="str">
        <f>B7028&amp;"_"&amp;COUNTIF($B$2:B7028,B7028)</f>
        <v>6154_2</v>
      </c>
      <c r="B7028" s="195">
        <v>6154</v>
      </c>
      <c r="C7028" s="195">
        <v>59</v>
      </c>
      <c r="D7028" s="195">
        <v>3006438618</v>
      </c>
      <c r="E7028" s="195">
        <v>41222136</v>
      </c>
      <c r="F7028" s="189">
        <v>4</v>
      </c>
      <c r="G7028" s="197" t="s">
        <v>2299</v>
      </c>
      <c r="H7028" s="195">
        <v>7</v>
      </c>
      <c r="I7028" s="195">
        <v>21400</v>
      </c>
      <c r="J7028" s="191">
        <v>42423</v>
      </c>
      <c r="K7028" s="195" t="s">
        <v>27</v>
      </c>
    </row>
    <row r="7029" spans="1:12">
      <c r="A7029" s="186" t="str">
        <f>B7029&amp;"_"&amp;COUNTIF($B$2:B7029,B7029)</f>
        <v>6155_1</v>
      </c>
      <c r="B7029" s="195">
        <v>6155</v>
      </c>
      <c r="C7029" s="195">
        <v>59</v>
      </c>
      <c r="D7029" s="195">
        <v>3006438617</v>
      </c>
      <c r="E7029" s="195">
        <v>41222128</v>
      </c>
      <c r="F7029" s="189">
        <v>3</v>
      </c>
      <c r="G7029" s="197" t="s">
        <v>3037</v>
      </c>
      <c r="H7029" s="195">
        <v>3</v>
      </c>
      <c r="I7029" s="195">
        <v>15110</v>
      </c>
      <c r="J7029" s="191">
        <v>42423</v>
      </c>
      <c r="K7029" s="195" t="s">
        <v>27</v>
      </c>
    </row>
    <row r="7030" spans="1:12">
      <c r="A7030" s="186" t="str">
        <f>B7030&amp;"_"&amp;COUNTIF($B$2:B7030,B7030)</f>
        <v>6156_1</v>
      </c>
      <c r="B7030" s="195">
        <v>6156</v>
      </c>
      <c r="C7030" s="195">
        <v>87</v>
      </c>
      <c r="F7030" s="189">
        <v>1</v>
      </c>
      <c r="G7030" s="197" t="s">
        <v>2223</v>
      </c>
      <c r="H7030" s="195">
        <v>1</v>
      </c>
      <c r="I7030" s="195">
        <v>258</v>
      </c>
      <c r="J7030" s="191">
        <v>42423</v>
      </c>
      <c r="K7030" s="195" t="s">
        <v>2654</v>
      </c>
    </row>
    <row r="7031" spans="1:12">
      <c r="A7031" s="186" t="str">
        <f>B7031&amp;"_"&amp;COUNTIF($B$2:B7031,B7031)</f>
        <v>6157_1</v>
      </c>
      <c r="B7031" s="195">
        <v>6157</v>
      </c>
      <c r="C7031" s="195">
        <v>26</v>
      </c>
      <c r="D7031" s="195">
        <v>19815</v>
      </c>
      <c r="E7031" s="195" t="s">
        <v>2814</v>
      </c>
      <c r="F7031" s="189">
        <v>42</v>
      </c>
      <c r="G7031" s="197" t="s">
        <v>2756</v>
      </c>
      <c r="H7031" s="195">
        <v>3</v>
      </c>
      <c r="I7031" s="195">
        <v>11415</v>
      </c>
      <c r="J7031" s="191">
        <v>42424</v>
      </c>
      <c r="K7031" s="195" t="s">
        <v>27</v>
      </c>
    </row>
    <row r="7032" spans="1:12">
      <c r="A7032" s="186" t="str">
        <f>B7032&amp;"_"&amp;COUNTIF($B$2:B7032,B7032)</f>
        <v>6158_1</v>
      </c>
      <c r="B7032" s="195">
        <v>6158</v>
      </c>
      <c r="C7032" s="195">
        <v>1</v>
      </c>
      <c r="D7032" s="195" t="s">
        <v>2984</v>
      </c>
      <c r="F7032" s="189">
        <v>2</v>
      </c>
      <c r="G7032" s="197" t="s">
        <v>59</v>
      </c>
      <c r="H7032" s="195">
        <v>2</v>
      </c>
      <c r="J7032" s="191">
        <v>42424</v>
      </c>
      <c r="K7032" s="195" t="s">
        <v>27</v>
      </c>
    </row>
    <row r="7033" spans="1:12">
      <c r="A7033" s="186" t="str">
        <f>B7033&amp;"_"&amp;COUNTIF($B$2:B7033,B7033)</f>
        <v>6159_1</v>
      </c>
      <c r="B7033" s="195">
        <v>6159</v>
      </c>
      <c r="C7033" s="195">
        <v>1</v>
      </c>
      <c r="D7033" s="195" t="s">
        <v>3038</v>
      </c>
      <c r="E7033" s="195" t="s">
        <v>62</v>
      </c>
      <c r="F7033" s="189">
        <v>492</v>
      </c>
      <c r="G7033" s="197" t="s">
        <v>2091</v>
      </c>
      <c r="H7033" s="195">
        <v>3</v>
      </c>
      <c r="J7033" s="191">
        <v>42424</v>
      </c>
      <c r="K7033" s="195" t="s">
        <v>27</v>
      </c>
    </row>
    <row r="7034" spans="1:12">
      <c r="A7034" s="186" t="str">
        <f>B7034&amp;"_"&amp;COUNTIF($B$2:B7034,B7034)</f>
        <v>6160_1</v>
      </c>
      <c r="B7034" s="195">
        <v>6160</v>
      </c>
      <c r="F7034" s="189">
        <v>1</v>
      </c>
      <c r="G7034" s="197" t="s">
        <v>3039</v>
      </c>
      <c r="H7034" s="195">
        <v>1</v>
      </c>
    </row>
    <row r="7035" spans="1:12">
      <c r="A7035" s="186" t="str">
        <f>B7035&amp;"_"&amp;COUNTIF($B$2:B7035,B7035)</f>
        <v>6160_2</v>
      </c>
      <c r="B7035" s="195">
        <v>6160</v>
      </c>
      <c r="C7035" s="195">
        <v>2</v>
      </c>
      <c r="D7035" s="195" t="s">
        <v>3024</v>
      </c>
      <c r="F7035" s="189">
        <v>7</v>
      </c>
      <c r="G7035" s="197" t="s">
        <v>442</v>
      </c>
      <c r="H7035" s="195">
        <v>1</v>
      </c>
      <c r="J7035" s="191">
        <v>42425</v>
      </c>
      <c r="K7035" s="195" t="s">
        <v>27</v>
      </c>
    </row>
    <row r="7036" spans="1:12">
      <c r="A7036" s="186" t="str">
        <f>B7036&amp;"_"&amp;COUNTIF($B$2:B7036,B7036)</f>
        <v>6161_1</v>
      </c>
      <c r="B7036" s="195">
        <v>6161</v>
      </c>
      <c r="C7036" s="195">
        <v>2</v>
      </c>
      <c r="D7036" s="195" t="s">
        <v>3040</v>
      </c>
      <c r="F7036" s="189">
        <v>1</v>
      </c>
      <c r="G7036" s="197" t="s">
        <v>3041</v>
      </c>
      <c r="H7036" s="195">
        <v>1</v>
      </c>
      <c r="J7036" s="191">
        <v>42425</v>
      </c>
      <c r="K7036" s="195" t="s">
        <v>27</v>
      </c>
    </row>
    <row r="7037" spans="1:12">
      <c r="A7037" s="186" t="str">
        <f>B7037&amp;"_"&amp;COUNTIF($B$2:B7037,B7037)</f>
        <v>6162_1</v>
      </c>
      <c r="B7037" s="195">
        <v>6162</v>
      </c>
      <c r="C7037" s="195">
        <v>59</v>
      </c>
      <c r="D7037" s="195">
        <v>3006451125</v>
      </c>
      <c r="E7037" s="195">
        <v>41255162</v>
      </c>
      <c r="F7037" s="189">
        <v>1</v>
      </c>
      <c r="G7037" s="197" t="s">
        <v>2298</v>
      </c>
      <c r="H7037" s="195">
        <v>1</v>
      </c>
      <c r="I7037" s="195">
        <v>3700</v>
      </c>
      <c r="J7037" s="191">
        <v>42426</v>
      </c>
      <c r="K7037" s="195" t="s">
        <v>27</v>
      </c>
    </row>
    <row r="7038" spans="1:12">
      <c r="A7038" s="186" t="str">
        <f>B7038&amp;"_"&amp;COUNTIF($B$2:B7038,B7038)</f>
        <v>6163_1</v>
      </c>
      <c r="B7038" s="195">
        <v>6163</v>
      </c>
      <c r="E7038" s="195">
        <v>32999</v>
      </c>
      <c r="F7038" s="189">
        <v>10</v>
      </c>
      <c r="G7038" s="197" t="s">
        <v>579</v>
      </c>
      <c r="I7038" s="200"/>
    </row>
    <row r="7039" spans="1:12">
      <c r="A7039" s="186" t="str">
        <f>B7039&amp;"_"&amp;COUNTIF($B$2:B7039,B7039)</f>
        <v>6163_2</v>
      </c>
      <c r="B7039" s="195">
        <v>6163</v>
      </c>
      <c r="C7039" s="195">
        <v>4</v>
      </c>
      <c r="D7039" s="195">
        <v>4500271343</v>
      </c>
      <c r="E7039" s="195">
        <v>33990</v>
      </c>
      <c r="F7039" s="189">
        <v>10</v>
      </c>
      <c r="G7039" s="197" t="s">
        <v>580</v>
      </c>
      <c r="H7039" s="195">
        <v>5</v>
      </c>
      <c r="I7039" s="195">
        <v>15000</v>
      </c>
      <c r="J7039" s="191">
        <v>42429</v>
      </c>
      <c r="K7039" s="195" t="s">
        <v>2501</v>
      </c>
      <c r="L7039" s="195" t="s">
        <v>74</v>
      </c>
    </row>
    <row r="7040" spans="1:12">
      <c r="A7040" s="186" t="str">
        <f>B7040&amp;"_"&amp;COUNTIF($B$2:B7040,B7040)</f>
        <v>6164_1</v>
      </c>
      <c r="B7040" s="195">
        <v>6164</v>
      </c>
      <c r="F7040" s="189">
        <v>0</v>
      </c>
      <c r="G7040" s="197" t="s">
        <v>2538</v>
      </c>
    </row>
    <row r="7041" spans="1:12">
      <c r="A7041" s="186" t="str">
        <f>B7041&amp;"_"&amp;COUNTIF($B$2:B7041,B7041)</f>
        <v>6164_2</v>
      </c>
      <c r="B7041" s="195">
        <v>6164</v>
      </c>
      <c r="C7041" s="195">
        <v>26</v>
      </c>
      <c r="D7041" s="195" t="s">
        <v>863</v>
      </c>
      <c r="F7041" s="189">
        <v>10</v>
      </c>
      <c r="G7041" s="197" t="s">
        <v>2539</v>
      </c>
      <c r="J7041" s="191">
        <v>42429</v>
      </c>
      <c r="K7041" s="195" t="s">
        <v>27</v>
      </c>
    </row>
    <row r="7042" spans="1:12">
      <c r="A7042" s="186" t="str">
        <f>B7042&amp;"_"&amp;COUNTIF($B$2:B7042,B7042)</f>
        <v>6165_1</v>
      </c>
      <c r="B7042" s="195">
        <v>6165</v>
      </c>
      <c r="F7042" s="189">
        <v>2</v>
      </c>
      <c r="G7042" s="197" t="s">
        <v>359</v>
      </c>
      <c r="I7042" s="200"/>
    </row>
    <row r="7043" spans="1:12">
      <c r="A7043" s="186" t="str">
        <f>B7043&amp;"_"&amp;COUNTIF($B$2:B7043,B7043)</f>
        <v>6165_2</v>
      </c>
      <c r="B7043" s="195">
        <v>6165</v>
      </c>
      <c r="C7043" s="195">
        <v>7</v>
      </c>
      <c r="F7043" s="189">
        <v>4</v>
      </c>
      <c r="G7043" s="197" t="s">
        <v>358</v>
      </c>
      <c r="H7043" s="195">
        <v>1</v>
      </c>
      <c r="I7043" s="200"/>
      <c r="J7043" s="191">
        <v>42430</v>
      </c>
      <c r="K7043" s="195" t="s">
        <v>33</v>
      </c>
    </row>
    <row r="7044" spans="1:12">
      <c r="A7044" s="186" t="str">
        <f>B7044&amp;"_"&amp;COUNTIF($B$2:B7044,B7044)</f>
        <v>6166_1</v>
      </c>
      <c r="B7044" s="195">
        <v>6166</v>
      </c>
      <c r="C7044" s="195">
        <v>31</v>
      </c>
      <c r="D7044" s="195" t="s">
        <v>3042</v>
      </c>
      <c r="F7044" s="189">
        <v>8</v>
      </c>
      <c r="G7044" s="197" t="s">
        <v>2980</v>
      </c>
      <c r="H7044" s="195">
        <v>8</v>
      </c>
      <c r="I7044" s="195">
        <v>24000</v>
      </c>
      <c r="J7044" s="191">
        <v>42430</v>
      </c>
      <c r="K7044" s="195" t="s">
        <v>27</v>
      </c>
    </row>
    <row r="7045" spans="1:12">
      <c r="A7045" s="186" t="str">
        <f>B7045&amp;"_"&amp;COUNTIF($B$2:B7045,B7045)</f>
        <v>6167_1</v>
      </c>
      <c r="B7045" s="195">
        <v>6167</v>
      </c>
      <c r="E7045" s="195" t="s">
        <v>2730</v>
      </c>
      <c r="F7045" s="189">
        <v>6</v>
      </c>
      <c r="G7045" s="197" t="s">
        <v>3010</v>
      </c>
    </row>
    <row r="7046" spans="1:12">
      <c r="A7046" s="186" t="str">
        <f>B7046&amp;"_"&amp;COUNTIF($B$2:B7046,B7046)</f>
        <v>6167_2</v>
      </c>
      <c r="B7046" s="195">
        <v>6167</v>
      </c>
      <c r="E7046" s="195" t="s">
        <v>2731</v>
      </c>
      <c r="F7046" s="189">
        <v>6</v>
      </c>
      <c r="G7046" s="197" t="s">
        <v>3011</v>
      </c>
    </row>
    <row r="7047" spans="1:12">
      <c r="A7047" s="186" t="str">
        <f>B7047&amp;"_"&amp;COUNTIF($B$2:B7047,B7047)</f>
        <v>6167_3</v>
      </c>
      <c r="B7047" s="195">
        <v>6167</v>
      </c>
      <c r="E7047" s="195" t="s">
        <v>2730</v>
      </c>
      <c r="F7047" s="189">
        <v>10</v>
      </c>
      <c r="G7047" s="197" t="s">
        <v>3018</v>
      </c>
    </row>
    <row r="7048" spans="1:12">
      <c r="A7048" s="186" t="str">
        <f>B7048&amp;"_"&amp;COUNTIF($B$2:B7048,B7048)</f>
        <v>6167_4</v>
      </c>
      <c r="B7048" s="195">
        <v>6167</v>
      </c>
      <c r="C7048" s="195">
        <v>1</v>
      </c>
      <c r="D7048" s="195" t="s">
        <v>3030</v>
      </c>
      <c r="E7048" s="195" t="s">
        <v>2731</v>
      </c>
      <c r="F7048" s="189">
        <v>10</v>
      </c>
      <c r="G7048" s="197" t="s">
        <v>3019</v>
      </c>
      <c r="H7048" s="195">
        <v>8</v>
      </c>
      <c r="J7048" s="191">
        <v>42430</v>
      </c>
      <c r="K7048" s="195" t="s">
        <v>27</v>
      </c>
    </row>
    <row r="7049" spans="1:12">
      <c r="A7049" s="186" t="str">
        <f>B7049&amp;"_"&amp;COUNTIF($B$2:B7049,B7049)</f>
        <v>6168_1</v>
      </c>
      <c r="B7049" s="195">
        <v>6168</v>
      </c>
      <c r="C7049" s="195">
        <v>1</v>
      </c>
      <c r="D7049" s="195" t="s">
        <v>2984</v>
      </c>
      <c r="F7049" s="189">
        <v>2</v>
      </c>
      <c r="G7049" s="197" t="s">
        <v>59</v>
      </c>
      <c r="H7049" s="195">
        <v>2</v>
      </c>
      <c r="J7049" s="191">
        <v>42431</v>
      </c>
      <c r="K7049" s="195" t="s">
        <v>27</v>
      </c>
    </row>
    <row r="7050" spans="1:12">
      <c r="A7050" s="186" t="str">
        <f>B7050&amp;"_"&amp;COUNTIF($B$2:B7050,B7050)</f>
        <v>6169_1</v>
      </c>
      <c r="B7050" s="195">
        <v>6169</v>
      </c>
      <c r="C7050" s="195">
        <v>5</v>
      </c>
      <c r="D7050" s="195" t="s">
        <v>3012</v>
      </c>
      <c r="E7050" s="195">
        <v>500032754</v>
      </c>
      <c r="F7050" s="189">
        <v>9</v>
      </c>
      <c r="G7050" s="197" t="s">
        <v>841</v>
      </c>
      <c r="H7050" s="195">
        <v>3</v>
      </c>
      <c r="I7050" s="195">
        <v>9500</v>
      </c>
      <c r="J7050" s="191" t="s">
        <v>3043</v>
      </c>
      <c r="K7050" s="213" t="s">
        <v>845</v>
      </c>
      <c r="L7050" s="195" t="s">
        <v>2449</v>
      </c>
    </row>
    <row r="7051" spans="1:12">
      <c r="A7051" s="186" t="str">
        <f>B7051&amp;"_"&amp;COUNTIF($B$2:B7051,B7051)</f>
        <v>6170_1</v>
      </c>
      <c r="B7051" s="195">
        <v>6170</v>
      </c>
      <c r="C7051" s="195">
        <v>5</v>
      </c>
      <c r="D7051" s="195" t="s">
        <v>3044</v>
      </c>
      <c r="E7051" s="195">
        <v>500032754</v>
      </c>
      <c r="F7051" s="189">
        <v>6</v>
      </c>
      <c r="G7051" s="197" t="s">
        <v>841</v>
      </c>
      <c r="H7051" s="195">
        <v>5</v>
      </c>
      <c r="I7051" s="195">
        <v>6300</v>
      </c>
      <c r="J7051" s="191" t="s">
        <v>3043</v>
      </c>
      <c r="K7051" s="213" t="s">
        <v>845</v>
      </c>
      <c r="L7051" s="195" t="s">
        <v>2449</v>
      </c>
    </row>
    <row r="7052" spans="1:12">
      <c r="A7052" s="186" t="str">
        <f>B7052&amp;"_"&amp;COUNTIF($B$2:B7052,B7052)</f>
        <v>6171_1</v>
      </c>
      <c r="B7052" s="195">
        <v>6171</v>
      </c>
      <c r="C7052" s="195">
        <v>5</v>
      </c>
      <c r="D7052" s="195" t="s">
        <v>3032</v>
      </c>
      <c r="E7052" s="195">
        <v>500032755</v>
      </c>
      <c r="F7052" s="189">
        <v>3</v>
      </c>
      <c r="G7052" s="197" t="s">
        <v>1070</v>
      </c>
      <c r="H7052" s="195">
        <v>1</v>
      </c>
      <c r="I7052" s="195">
        <v>2250</v>
      </c>
      <c r="J7052" s="191" t="s">
        <v>3043</v>
      </c>
      <c r="K7052" s="213" t="s">
        <v>845</v>
      </c>
      <c r="L7052" s="195" t="s">
        <v>2449</v>
      </c>
    </row>
    <row r="7053" spans="1:12">
      <c r="A7053" s="186" t="str">
        <f>B7053&amp;"_"&amp;COUNTIF($B$2:B7053,B7053)</f>
        <v>6172_1</v>
      </c>
      <c r="B7053" s="195">
        <v>6172</v>
      </c>
      <c r="C7053" s="195">
        <v>5</v>
      </c>
      <c r="D7053" s="195" t="s">
        <v>3045</v>
      </c>
      <c r="E7053" s="195">
        <v>500032755</v>
      </c>
      <c r="F7053" s="189">
        <v>3</v>
      </c>
      <c r="G7053" s="197" t="s">
        <v>1070</v>
      </c>
      <c r="H7053" s="195">
        <v>1</v>
      </c>
      <c r="I7053" s="195">
        <v>2250</v>
      </c>
      <c r="J7053" s="191" t="s">
        <v>3043</v>
      </c>
      <c r="K7053" s="213" t="s">
        <v>845</v>
      </c>
      <c r="L7053" s="195" t="s">
        <v>2449</v>
      </c>
    </row>
    <row r="7054" spans="1:12">
      <c r="A7054" s="186" t="str">
        <f>B7054&amp;"_"&amp;COUNTIF($B$2:B7054,B7054)</f>
        <v>6173_1</v>
      </c>
      <c r="B7054" s="195">
        <v>6173</v>
      </c>
      <c r="F7054" s="189">
        <v>32</v>
      </c>
      <c r="G7054" s="197" t="s">
        <v>2943</v>
      </c>
    </row>
    <row r="7055" spans="1:12">
      <c r="A7055" s="186" t="str">
        <f>B7055&amp;"_"&amp;COUNTIF($B$2:B7055,B7055)</f>
        <v>6173_2</v>
      </c>
      <c r="B7055" s="195">
        <v>6173</v>
      </c>
      <c r="F7055" s="189">
        <v>14</v>
      </c>
      <c r="G7055" s="197" t="s">
        <v>2945</v>
      </c>
    </row>
    <row r="7056" spans="1:12">
      <c r="A7056" s="186" t="str">
        <f>B7056&amp;"_"&amp;COUNTIF($B$2:B7056,B7056)</f>
        <v>6173_3</v>
      </c>
      <c r="B7056" s="195">
        <v>6173</v>
      </c>
      <c r="C7056" s="195">
        <v>26</v>
      </c>
      <c r="D7056" s="195">
        <v>19815</v>
      </c>
      <c r="F7056" s="189">
        <v>56</v>
      </c>
      <c r="G7056" s="197" t="s">
        <v>2946</v>
      </c>
      <c r="H7056" s="195">
        <v>5</v>
      </c>
      <c r="J7056" s="191">
        <v>42433</v>
      </c>
      <c r="K7056" s="213" t="s">
        <v>845</v>
      </c>
      <c r="L7056" s="195" t="s">
        <v>2449</v>
      </c>
    </row>
    <row r="7057" spans="1:11">
      <c r="A7057" s="186" t="str">
        <f>B7057&amp;"_"&amp;COUNTIF($B$2:B7057,B7057)</f>
        <v>6174_1</v>
      </c>
      <c r="B7057" s="195">
        <v>6174</v>
      </c>
      <c r="E7057" s="195" t="s">
        <v>2935</v>
      </c>
      <c r="F7057" s="189">
        <v>8</v>
      </c>
      <c r="G7057" s="197" t="s">
        <v>2936</v>
      </c>
    </row>
    <row r="7058" spans="1:11">
      <c r="A7058" s="186" t="str">
        <f>B7058&amp;"_"&amp;COUNTIF($B$2:B7058,B7058)</f>
        <v>6174_2</v>
      </c>
      <c r="B7058" s="195">
        <v>6174</v>
      </c>
      <c r="C7058" s="195">
        <v>1</v>
      </c>
      <c r="D7058" s="195" t="s">
        <v>3030</v>
      </c>
      <c r="E7058" s="195" t="s">
        <v>2665</v>
      </c>
      <c r="F7058" s="189">
        <v>8</v>
      </c>
      <c r="G7058" s="197" t="s">
        <v>2938</v>
      </c>
      <c r="H7058" s="195">
        <v>4</v>
      </c>
      <c r="J7058" s="191">
        <v>42437</v>
      </c>
      <c r="K7058" s="195" t="s">
        <v>27</v>
      </c>
    </row>
    <row r="7059" spans="1:11">
      <c r="A7059" s="186" t="str">
        <f>B7059&amp;"_"&amp;COUNTIF($B$2:B7059,B7059)</f>
        <v>6175_1</v>
      </c>
      <c r="B7059" s="195">
        <v>6175</v>
      </c>
      <c r="G7059" s="197" t="s">
        <v>3046</v>
      </c>
    </row>
    <row r="7060" spans="1:11">
      <c r="A7060" s="186" t="str">
        <f>B7060&amp;"_"&amp;COUNTIF($B$2:B7060,B7060)</f>
        <v>6175_2</v>
      </c>
      <c r="B7060" s="195">
        <v>6175</v>
      </c>
      <c r="C7060" s="195">
        <v>1</v>
      </c>
      <c r="D7060" s="195" t="s">
        <v>2966</v>
      </c>
      <c r="F7060" s="189">
        <v>195</v>
      </c>
      <c r="G7060" s="197" t="s">
        <v>662</v>
      </c>
      <c r="H7060" s="195">
        <v>1</v>
      </c>
      <c r="J7060" s="191">
        <v>42437</v>
      </c>
      <c r="K7060" s="195" t="s">
        <v>27</v>
      </c>
    </row>
    <row r="7061" spans="1:11">
      <c r="A7061" s="186" t="str">
        <f>B7061&amp;"_"&amp;COUNTIF($B$2:B7061,B7061)</f>
        <v>6176_1</v>
      </c>
      <c r="B7061" s="195">
        <v>6176</v>
      </c>
      <c r="C7061" s="195">
        <v>1</v>
      </c>
      <c r="D7061" s="195" t="s">
        <v>3047</v>
      </c>
      <c r="E7061" s="195" t="s">
        <v>64</v>
      </c>
      <c r="F7061" s="189">
        <v>192</v>
      </c>
      <c r="G7061" s="197" t="s">
        <v>65</v>
      </c>
      <c r="H7061" s="195">
        <v>4</v>
      </c>
      <c r="J7061" s="191">
        <v>42437</v>
      </c>
      <c r="K7061" s="195" t="s">
        <v>27</v>
      </c>
    </row>
    <row r="7062" spans="1:11">
      <c r="A7062" s="186" t="str">
        <f>B7062&amp;"_"&amp;COUNTIF($B$2:B7062,B7062)</f>
        <v>6177_1</v>
      </c>
      <c r="B7062" s="195">
        <v>6177</v>
      </c>
      <c r="F7062" s="189">
        <v>8</v>
      </c>
      <c r="G7062" s="197" t="s">
        <v>359</v>
      </c>
      <c r="I7062" s="200"/>
    </row>
    <row r="7063" spans="1:11">
      <c r="A7063" s="186" t="str">
        <f>B7063&amp;"_"&amp;COUNTIF($B$2:B7063,B7063)</f>
        <v>6177_2</v>
      </c>
      <c r="B7063" s="195">
        <v>6177</v>
      </c>
      <c r="C7063" s="195">
        <v>7</v>
      </c>
      <c r="F7063" s="189">
        <v>1</v>
      </c>
      <c r="G7063" s="197" t="s">
        <v>358</v>
      </c>
      <c r="H7063" s="195">
        <v>1</v>
      </c>
      <c r="I7063" s="200"/>
      <c r="J7063" s="191">
        <v>42437</v>
      </c>
      <c r="K7063" s="195" t="s">
        <v>33</v>
      </c>
    </row>
    <row r="7064" spans="1:11">
      <c r="A7064" s="186" t="str">
        <f>B7064&amp;"_"&amp;COUNTIF($B$2:B7064,B7064)</f>
        <v>6178_1</v>
      </c>
      <c r="B7064" s="195">
        <v>6178</v>
      </c>
      <c r="C7064" s="195">
        <v>31</v>
      </c>
      <c r="D7064" s="195" t="s">
        <v>3048</v>
      </c>
      <c r="F7064" s="189">
        <v>8</v>
      </c>
      <c r="G7064" s="197" t="s">
        <v>2980</v>
      </c>
      <c r="H7064" s="195">
        <v>8</v>
      </c>
      <c r="I7064" s="195">
        <v>24000</v>
      </c>
      <c r="J7064" s="191">
        <v>42438</v>
      </c>
      <c r="K7064" s="195" t="s">
        <v>27</v>
      </c>
    </row>
    <row r="7065" spans="1:11">
      <c r="A7065" s="186" t="str">
        <f>B7065&amp;"_"&amp;COUNTIF($B$2:B7065,B7065)</f>
        <v>6179_1</v>
      </c>
      <c r="B7065" s="195">
        <v>6179</v>
      </c>
      <c r="F7065" s="189">
        <v>1</v>
      </c>
      <c r="G7065" s="197" t="s">
        <v>824</v>
      </c>
    </row>
    <row r="7066" spans="1:11">
      <c r="A7066" s="186" t="str">
        <f>B7066&amp;"_"&amp;COUNTIF($B$2:B7066,B7066)</f>
        <v>6179_2</v>
      </c>
      <c r="B7066" s="195">
        <v>6179</v>
      </c>
      <c r="F7066" s="189">
        <v>1</v>
      </c>
      <c r="G7066" s="197" t="s">
        <v>825</v>
      </c>
    </row>
    <row r="7067" spans="1:11">
      <c r="A7067" s="186" t="str">
        <f>B7067&amp;"_"&amp;COUNTIF($B$2:B7067,B7067)</f>
        <v>6179_3</v>
      </c>
      <c r="B7067" s="195">
        <v>6179</v>
      </c>
      <c r="F7067" s="189">
        <v>1</v>
      </c>
      <c r="G7067" s="197" t="s">
        <v>826</v>
      </c>
    </row>
    <row r="7068" spans="1:11">
      <c r="A7068" s="186" t="str">
        <f>B7068&amp;"_"&amp;COUNTIF($B$2:B7068,B7068)</f>
        <v>6179_4</v>
      </c>
      <c r="B7068" s="195">
        <v>6179</v>
      </c>
      <c r="F7068" s="189">
        <v>4</v>
      </c>
      <c r="G7068" s="197" t="s">
        <v>827</v>
      </c>
    </row>
    <row r="7069" spans="1:11">
      <c r="A7069" s="186" t="str">
        <f>B7069&amp;"_"&amp;COUNTIF($B$2:B7069,B7069)</f>
        <v>6179_5</v>
      </c>
      <c r="B7069" s="195">
        <v>6179</v>
      </c>
      <c r="C7069" s="195">
        <v>18</v>
      </c>
      <c r="D7069" s="195" t="s">
        <v>3049</v>
      </c>
      <c r="F7069" s="189">
        <v>1</v>
      </c>
      <c r="G7069" s="197" t="s">
        <v>828</v>
      </c>
      <c r="J7069" s="191">
        <v>42436</v>
      </c>
      <c r="K7069" s="195" t="s">
        <v>27</v>
      </c>
    </row>
    <row r="7070" spans="1:11">
      <c r="A7070" s="186" t="str">
        <f>B7070&amp;"_"&amp;COUNTIF($B$2:B7070,B7070)</f>
        <v>6180_1</v>
      </c>
      <c r="B7070" s="195">
        <v>6180</v>
      </c>
      <c r="F7070" s="189">
        <v>20</v>
      </c>
      <c r="G7070" s="197" t="s">
        <v>854</v>
      </c>
    </row>
    <row r="7071" spans="1:11">
      <c r="A7071" s="186" t="str">
        <f>B7071&amp;"_"&amp;COUNTIF($B$2:B7071,B7071)</f>
        <v>6180_2</v>
      </c>
      <c r="B7071" s="195">
        <v>6180</v>
      </c>
      <c r="F7071" s="189">
        <v>26</v>
      </c>
      <c r="G7071" s="197" t="s">
        <v>855</v>
      </c>
    </row>
    <row r="7072" spans="1:11">
      <c r="A7072" s="186" t="str">
        <f>B7072&amp;"_"&amp;COUNTIF($B$2:B7072,B7072)</f>
        <v>6180_3</v>
      </c>
      <c r="B7072" s="195">
        <v>6180</v>
      </c>
      <c r="F7072" s="189">
        <v>7</v>
      </c>
      <c r="G7072" s="197" t="s">
        <v>995</v>
      </c>
    </row>
    <row r="7073" spans="1:12">
      <c r="A7073" s="186" t="str">
        <f>B7073&amp;"_"&amp;COUNTIF($B$2:B7073,B7073)</f>
        <v>6180_4</v>
      </c>
      <c r="B7073" s="195">
        <v>6180</v>
      </c>
      <c r="F7073" s="189">
        <v>200</v>
      </c>
      <c r="G7073" s="197" t="s">
        <v>856</v>
      </c>
    </row>
    <row r="7074" spans="1:12">
      <c r="A7074" s="186" t="str">
        <f>B7074&amp;"_"&amp;COUNTIF($B$2:B7074,B7074)</f>
        <v>6180_5</v>
      </c>
      <c r="B7074" s="195">
        <v>6180</v>
      </c>
      <c r="F7074" s="189">
        <v>316</v>
      </c>
      <c r="G7074" s="197" t="s">
        <v>829</v>
      </c>
    </row>
    <row r="7075" spans="1:12">
      <c r="A7075" s="186" t="str">
        <f>B7075&amp;"_"&amp;COUNTIF($B$2:B7075,B7075)</f>
        <v>6180_6</v>
      </c>
      <c r="B7075" s="195">
        <v>6180</v>
      </c>
      <c r="F7075" s="189">
        <v>22</v>
      </c>
      <c r="G7075" s="197" t="s">
        <v>830</v>
      </c>
    </row>
    <row r="7076" spans="1:12">
      <c r="A7076" s="186" t="str">
        <f>B7076&amp;"_"&amp;COUNTIF($B$2:B7076,B7076)</f>
        <v>6180_7</v>
      </c>
      <c r="B7076" s="195">
        <v>6180</v>
      </c>
      <c r="F7076" s="189">
        <v>60</v>
      </c>
      <c r="G7076" s="197" t="s">
        <v>831</v>
      </c>
    </row>
    <row r="7077" spans="1:12">
      <c r="A7077" s="186" t="str">
        <f>B7077&amp;"_"&amp;COUNTIF($B$2:B7077,B7077)</f>
        <v>6180_8</v>
      </c>
      <c r="B7077" s="195">
        <v>6180</v>
      </c>
      <c r="F7077" s="189">
        <v>145</v>
      </c>
      <c r="G7077" s="197" t="s">
        <v>832</v>
      </c>
    </row>
    <row r="7078" spans="1:12">
      <c r="A7078" s="186" t="str">
        <f>B7078&amp;"_"&amp;COUNTIF($B$2:B7078,B7078)</f>
        <v>6180_9</v>
      </c>
      <c r="B7078" s="195">
        <v>6180</v>
      </c>
      <c r="F7078" s="189">
        <v>50</v>
      </c>
      <c r="G7078" s="197" t="s">
        <v>833</v>
      </c>
    </row>
    <row r="7079" spans="1:12">
      <c r="A7079" s="186" t="str">
        <f>B7079&amp;"_"&amp;COUNTIF($B$2:B7079,B7079)</f>
        <v>6180_10</v>
      </c>
      <c r="B7079" s="195">
        <v>6180</v>
      </c>
      <c r="F7079" s="189">
        <v>10</v>
      </c>
      <c r="G7079" s="197" t="s">
        <v>834</v>
      </c>
    </row>
    <row r="7080" spans="1:12">
      <c r="A7080" s="186" t="str">
        <f>B7080&amp;"_"&amp;COUNTIF($B$2:B7080,B7080)</f>
        <v>6180_11</v>
      </c>
      <c r="B7080" s="195">
        <v>6180</v>
      </c>
      <c r="F7080" s="189">
        <v>80</v>
      </c>
      <c r="G7080" s="197" t="s">
        <v>835</v>
      </c>
    </row>
    <row r="7081" spans="1:12">
      <c r="A7081" s="186" t="str">
        <f>B7081&amp;"_"&amp;COUNTIF($B$2:B7081,B7081)</f>
        <v>6180_12</v>
      </c>
      <c r="B7081" s="195">
        <v>6180</v>
      </c>
      <c r="C7081" s="195">
        <v>18</v>
      </c>
      <c r="D7081" s="195" t="s">
        <v>3049</v>
      </c>
      <c r="F7081" s="189">
        <v>10</v>
      </c>
      <c r="G7081" s="197" t="s">
        <v>837</v>
      </c>
      <c r="J7081" s="191">
        <v>42436</v>
      </c>
      <c r="K7081" s="195" t="s">
        <v>27</v>
      </c>
    </row>
    <row r="7082" spans="1:12">
      <c r="A7082" s="186" t="str">
        <f>B7082&amp;"_"&amp;COUNTIF($B$2:B7082,B7082)</f>
        <v>6181_1</v>
      </c>
      <c r="B7082" s="195">
        <v>6181</v>
      </c>
      <c r="E7082" s="195">
        <v>112145</v>
      </c>
      <c r="F7082" s="189">
        <v>10</v>
      </c>
      <c r="G7082" s="197" t="s">
        <v>2696</v>
      </c>
    </row>
    <row r="7083" spans="1:12">
      <c r="A7083" s="186" t="str">
        <f>B7083&amp;"_"&amp;COUNTIF($B$2:B7083,B7083)</f>
        <v>6181_2</v>
      </c>
      <c r="B7083" s="195">
        <v>6181</v>
      </c>
      <c r="C7083" s="195">
        <v>4</v>
      </c>
      <c r="D7083" s="195">
        <v>4500272566</v>
      </c>
      <c r="E7083" s="195">
        <v>112146</v>
      </c>
      <c r="F7083" s="189">
        <v>10</v>
      </c>
      <c r="G7083" s="197" t="s">
        <v>2697</v>
      </c>
      <c r="H7083" s="195">
        <v>5</v>
      </c>
      <c r="I7083" s="195">
        <v>17500</v>
      </c>
      <c r="J7083" s="191">
        <v>42439</v>
      </c>
      <c r="K7083" s="195" t="s">
        <v>2501</v>
      </c>
      <c r="L7083" s="195" t="s">
        <v>74</v>
      </c>
    </row>
    <row r="7084" spans="1:12">
      <c r="A7084" s="186" t="str">
        <f>B7084&amp;"_"&amp;COUNTIF($B$2:B7084,B7084)</f>
        <v>6182_1</v>
      </c>
      <c r="B7084" s="195">
        <v>6182</v>
      </c>
      <c r="C7084" s="195">
        <v>2</v>
      </c>
      <c r="D7084" s="195">
        <v>340146561</v>
      </c>
      <c r="F7084" s="189">
        <v>16</v>
      </c>
      <c r="G7084" s="197" t="s">
        <v>1342</v>
      </c>
      <c r="H7084" s="195">
        <v>5</v>
      </c>
      <c r="J7084" s="191">
        <v>42443</v>
      </c>
      <c r="K7084" s="195" t="s">
        <v>27</v>
      </c>
    </row>
    <row r="7085" spans="1:12">
      <c r="A7085" s="186" t="str">
        <f>B7085&amp;"_"&amp;COUNTIF($B$2:B7085,B7085)</f>
        <v>6183_1</v>
      </c>
      <c r="B7085" s="195">
        <v>6183</v>
      </c>
      <c r="F7085" s="189">
        <v>3</v>
      </c>
      <c r="G7085" s="197" t="s">
        <v>3050</v>
      </c>
    </row>
    <row r="7086" spans="1:12">
      <c r="A7086" s="186" t="str">
        <f>B7086&amp;"_"&amp;COUNTIF($B$2:B7086,B7086)</f>
        <v>6183_2</v>
      </c>
      <c r="B7086" s="195">
        <v>6183</v>
      </c>
      <c r="C7086" s="195">
        <v>2</v>
      </c>
      <c r="D7086" s="195">
        <v>340149581</v>
      </c>
      <c r="F7086" s="189">
        <v>3</v>
      </c>
      <c r="G7086" s="197" t="s">
        <v>3051</v>
      </c>
      <c r="H7086" s="195">
        <v>4</v>
      </c>
      <c r="J7086" s="191">
        <v>42443</v>
      </c>
      <c r="K7086" s="195" t="s">
        <v>27</v>
      </c>
    </row>
    <row r="7087" spans="1:12">
      <c r="A7087" s="186" t="str">
        <f>B7087&amp;"_"&amp;COUNTIF($B$2:B7087,B7087)</f>
        <v>6184_1</v>
      </c>
      <c r="B7087" s="195">
        <v>6184</v>
      </c>
      <c r="C7087" s="195">
        <v>3</v>
      </c>
      <c r="D7087" s="195" t="s">
        <v>3052</v>
      </c>
      <c r="E7087" s="195" t="s">
        <v>71</v>
      </c>
      <c r="F7087" s="189">
        <v>300</v>
      </c>
      <c r="G7087" s="197" t="s">
        <v>72</v>
      </c>
      <c r="H7087" s="195">
        <v>1</v>
      </c>
      <c r="I7087" s="195">
        <v>2400</v>
      </c>
      <c r="J7087" s="191">
        <v>42443</v>
      </c>
      <c r="K7087" s="195" t="s">
        <v>33</v>
      </c>
      <c r="L7087" s="195" t="s">
        <v>74</v>
      </c>
    </row>
    <row r="7088" spans="1:12">
      <c r="A7088" s="186" t="str">
        <f>B7088&amp;"_"&amp;COUNTIF($B$2:B7088,B7088)</f>
        <v>6185_1</v>
      </c>
      <c r="B7088" s="195">
        <v>6185</v>
      </c>
      <c r="C7088" s="195">
        <v>55</v>
      </c>
      <c r="D7088" s="195" t="s">
        <v>3053</v>
      </c>
      <c r="F7088" s="189">
        <v>144</v>
      </c>
      <c r="G7088" s="197" t="s">
        <v>1971</v>
      </c>
      <c r="H7088" s="195">
        <v>2</v>
      </c>
      <c r="I7088" s="195">
        <v>8000</v>
      </c>
      <c r="J7088" s="191">
        <v>42443</v>
      </c>
      <c r="K7088" s="195" t="s">
        <v>33</v>
      </c>
      <c r="L7088" s="195" t="s">
        <v>74</v>
      </c>
    </row>
    <row r="7089" spans="1:12">
      <c r="A7089" s="186" t="str">
        <f>B7089&amp;"_"&amp;COUNTIF($B$2:B7089,B7089)</f>
        <v>6186_1</v>
      </c>
      <c r="B7089" s="195">
        <v>6186</v>
      </c>
      <c r="C7089" s="195">
        <v>26</v>
      </c>
      <c r="D7089" s="195">
        <v>19815</v>
      </c>
      <c r="F7089" s="189">
        <v>48</v>
      </c>
      <c r="G7089" s="197" t="s">
        <v>2943</v>
      </c>
      <c r="H7089" s="195">
        <v>3</v>
      </c>
      <c r="I7089" s="195">
        <v>4305</v>
      </c>
      <c r="J7089" s="191">
        <v>42444</v>
      </c>
      <c r="K7089" s="213" t="s">
        <v>845</v>
      </c>
      <c r="L7089" s="195" t="s">
        <v>2449</v>
      </c>
    </row>
    <row r="7090" spans="1:12">
      <c r="A7090" s="186" t="str">
        <f>B7090&amp;"_"&amp;COUNTIF($B$2:B7090,B7090)</f>
        <v>6187_1</v>
      </c>
      <c r="B7090" s="195">
        <v>6187</v>
      </c>
      <c r="C7090" s="195">
        <v>26</v>
      </c>
      <c r="D7090" s="195">
        <v>19828</v>
      </c>
      <c r="F7090" s="189">
        <v>28</v>
      </c>
      <c r="G7090" s="197" t="s">
        <v>2945</v>
      </c>
      <c r="H7090" s="195">
        <v>2</v>
      </c>
      <c r="I7090" s="195">
        <v>8136</v>
      </c>
      <c r="J7090" s="191">
        <v>42444</v>
      </c>
      <c r="K7090" s="213" t="s">
        <v>845</v>
      </c>
      <c r="L7090" s="195" t="s">
        <v>2449</v>
      </c>
    </row>
    <row r="7091" spans="1:12">
      <c r="A7091" s="186" t="str">
        <f>B7091&amp;"_"&amp;COUNTIF($B$2:B7091,B7091)</f>
        <v>6188_1</v>
      </c>
      <c r="B7091" s="195">
        <v>6188</v>
      </c>
      <c r="C7091" s="195">
        <v>31</v>
      </c>
      <c r="D7091" s="195" t="s">
        <v>3054</v>
      </c>
      <c r="F7091" s="189">
        <v>4</v>
      </c>
      <c r="G7091" s="197" t="s">
        <v>2980</v>
      </c>
      <c r="H7091" s="195">
        <v>4</v>
      </c>
      <c r="I7091" s="195">
        <v>12000</v>
      </c>
      <c r="J7091" s="191">
        <v>42444</v>
      </c>
      <c r="K7091" s="195" t="s">
        <v>27</v>
      </c>
    </row>
    <row r="7092" spans="1:12">
      <c r="A7092" s="186" t="str">
        <f>B7092&amp;"_"&amp;COUNTIF($B$2:B7092,B7092)</f>
        <v>6189_1</v>
      </c>
      <c r="B7092" s="195">
        <v>6189</v>
      </c>
      <c r="C7092" s="195">
        <v>31</v>
      </c>
      <c r="D7092" s="195" t="s">
        <v>3054</v>
      </c>
      <c r="F7092" s="189">
        <v>5</v>
      </c>
      <c r="G7092" s="197" t="s">
        <v>2980</v>
      </c>
      <c r="H7092" s="195">
        <v>5</v>
      </c>
      <c r="I7092" s="195">
        <v>15000</v>
      </c>
      <c r="J7092" s="191">
        <v>42444</v>
      </c>
      <c r="K7092" s="195" t="s">
        <v>27</v>
      </c>
    </row>
    <row r="7093" spans="1:12">
      <c r="A7093" s="186" t="str">
        <f>B7093&amp;"_"&amp;COUNTIF($B$2:B7093,B7093)</f>
        <v>6190_1</v>
      </c>
      <c r="B7093" s="195">
        <v>6190</v>
      </c>
      <c r="C7093" s="195">
        <v>59</v>
      </c>
      <c r="D7093" s="195">
        <v>3006501692</v>
      </c>
      <c r="E7093" s="195">
        <v>41227890</v>
      </c>
      <c r="F7093" s="189">
        <v>24</v>
      </c>
      <c r="G7093" s="197" t="s">
        <v>1873</v>
      </c>
      <c r="H7093" s="195">
        <v>4</v>
      </c>
      <c r="I7093" s="195">
        <v>7350</v>
      </c>
      <c r="J7093" s="191">
        <v>42445</v>
      </c>
      <c r="K7093" s="195" t="s">
        <v>27</v>
      </c>
    </row>
    <row r="7094" spans="1:12">
      <c r="A7094" s="186" t="str">
        <f>B7094&amp;"_"&amp;COUNTIF($B$2:B7094,B7094)</f>
        <v>6191_1</v>
      </c>
      <c r="B7094" s="195">
        <v>6191</v>
      </c>
      <c r="C7094" s="195">
        <v>6</v>
      </c>
      <c r="D7094" s="195" t="s">
        <v>3055</v>
      </c>
      <c r="F7094" s="189">
        <v>1</v>
      </c>
      <c r="G7094" s="197" t="s">
        <v>3056</v>
      </c>
      <c r="H7094" s="195">
        <v>1</v>
      </c>
      <c r="J7094" s="191">
        <v>42445</v>
      </c>
      <c r="K7094" s="195" t="s">
        <v>27</v>
      </c>
    </row>
    <row r="7095" spans="1:12">
      <c r="A7095" s="186" t="str">
        <f>B7095&amp;"_"&amp;COUNTIF($B$2:B7095,B7095)</f>
        <v>6192_1</v>
      </c>
      <c r="B7095" s="195">
        <v>6192</v>
      </c>
      <c r="C7095" s="195">
        <v>31</v>
      </c>
      <c r="D7095" s="195" t="s">
        <v>3054</v>
      </c>
      <c r="F7095" s="189">
        <v>6</v>
      </c>
      <c r="G7095" s="197" t="s">
        <v>2980</v>
      </c>
      <c r="H7095" s="195">
        <v>6</v>
      </c>
      <c r="I7095" s="195">
        <v>18000</v>
      </c>
      <c r="J7095" s="191">
        <v>42445</v>
      </c>
      <c r="K7095" s="195" t="s">
        <v>27</v>
      </c>
    </row>
    <row r="7096" spans="1:12">
      <c r="A7096" s="186" t="str">
        <f>B7096&amp;"_"&amp;COUNTIF($B$2:B7096,B7096)</f>
        <v>6193_1</v>
      </c>
      <c r="B7096" s="195">
        <v>6193</v>
      </c>
      <c r="C7096" s="195">
        <v>31</v>
      </c>
      <c r="D7096" s="195" t="s">
        <v>3054</v>
      </c>
      <c r="F7096" s="189">
        <v>5</v>
      </c>
      <c r="G7096" s="197" t="s">
        <v>2980</v>
      </c>
      <c r="H7096" s="195">
        <v>5</v>
      </c>
      <c r="I7096" s="195">
        <v>15000</v>
      </c>
      <c r="J7096" s="191">
        <v>42445</v>
      </c>
      <c r="K7096" s="195" t="s">
        <v>27</v>
      </c>
    </row>
    <row r="7097" spans="1:12">
      <c r="A7097" s="186" t="str">
        <f>B7097&amp;"_"&amp;COUNTIF($B$2:B7097,B7097)</f>
        <v>6194_1</v>
      </c>
      <c r="B7097" s="195">
        <v>6194</v>
      </c>
      <c r="F7097" s="189">
        <v>4</v>
      </c>
      <c r="G7097" s="197" t="s">
        <v>359</v>
      </c>
      <c r="I7097" s="200"/>
    </row>
    <row r="7098" spans="1:12">
      <c r="A7098" s="186" t="str">
        <f>B7098&amp;"_"&amp;COUNTIF($B$2:B7098,B7098)</f>
        <v>6194_2</v>
      </c>
      <c r="B7098" s="195">
        <v>6194</v>
      </c>
      <c r="C7098" s="195">
        <v>7</v>
      </c>
      <c r="F7098" s="189">
        <v>4</v>
      </c>
      <c r="G7098" s="197" t="s">
        <v>358</v>
      </c>
      <c r="H7098" s="195">
        <v>1</v>
      </c>
      <c r="I7098" s="200"/>
      <c r="J7098" s="191">
        <v>42437</v>
      </c>
      <c r="K7098" s="195" t="s">
        <v>33</v>
      </c>
    </row>
    <row r="7099" spans="1:12">
      <c r="A7099" s="186" t="str">
        <f>B7099&amp;"_"&amp;COUNTIF($B$2:B7099,B7099)</f>
        <v>6195_1</v>
      </c>
      <c r="B7099" s="195">
        <v>6195</v>
      </c>
      <c r="F7099" s="189">
        <v>20</v>
      </c>
      <c r="G7099" s="197" t="s">
        <v>3057</v>
      </c>
    </row>
    <row r="7100" spans="1:12">
      <c r="A7100" s="186" t="str">
        <f>B7100&amp;"_"&amp;COUNTIF($B$2:B7100,B7100)</f>
        <v>6195_2</v>
      </c>
      <c r="B7100" s="195">
        <v>6195</v>
      </c>
      <c r="C7100" s="195">
        <v>22</v>
      </c>
      <c r="F7100" s="189">
        <v>20</v>
      </c>
      <c r="G7100" s="197" t="s">
        <v>3058</v>
      </c>
      <c r="H7100" s="195">
        <v>10</v>
      </c>
      <c r="J7100" s="191">
        <v>42445</v>
      </c>
      <c r="K7100" s="195" t="s">
        <v>27</v>
      </c>
    </row>
    <row r="7101" spans="1:12">
      <c r="A7101" s="186" t="str">
        <f>B7101&amp;"_"&amp;COUNTIF($B$2:B7101,B7101)</f>
        <v>6196_1</v>
      </c>
      <c r="B7101" s="195">
        <v>6196</v>
      </c>
      <c r="F7101" s="189">
        <v>10</v>
      </c>
      <c r="G7101" s="197" t="s">
        <v>1870</v>
      </c>
    </row>
    <row r="7102" spans="1:12">
      <c r="A7102" s="186" t="str">
        <f>B7102&amp;"_"&amp;COUNTIF($B$2:B7102,B7102)</f>
        <v>6196_2</v>
      </c>
      <c r="B7102" s="195">
        <v>6196</v>
      </c>
      <c r="C7102" s="195">
        <v>1</v>
      </c>
      <c r="D7102" s="195">
        <v>540076731</v>
      </c>
      <c r="F7102" s="189">
        <v>8</v>
      </c>
      <c r="G7102" s="197" t="s">
        <v>3059</v>
      </c>
      <c r="H7102" s="195">
        <v>1</v>
      </c>
      <c r="J7102" s="191">
        <v>42445</v>
      </c>
      <c r="K7102" s="195" t="s">
        <v>27</v>
      </c>
    </row>
    <row r="7103" spans="1:12">
      <c r="A7103" s="186" t="str">
        <f>B7103&amp;"_"&amp;COUNTIF($B$2:B7103,B7103)</f>
        <v>6197_1</v>
      </c>
      <c r="B7103" s="195">
        <v>6197</v>
      </c>
      <c r="C7103" s="195">
        <v>1</v>
      </c>
      <c r="D7103" s="195" t="s">
        <v>3060</v>
      </c>
      <c r="E7103" s="195" t="s">
        <v>62</v>
      </c>
      <c r="F7103" s="189">
        <v>492</v>
      </c>
      <c r="G7103" s="197" t="s">
        <v>2011</v>
      </c>
      <c r="H7103" s="195">
        <v>3</v>
      </c>
      <c r="J7103" s="191">
        <v>42445</v>
      </c>
      <c r="K7103" s="195" t="s">
        <v>27</v>
      </c>
    </row>
    <row r="7104" spans="1:12">
      <c r="A7104" s="186" t="str">
        <f>B7104&amp;"_"&amp;COUNTIF($B$2:B7104,B7104)</f>
        <v>6198_1</v>
      </c>
      <c r="B7104" s="195">
        <v>6198</v>
      </c>
      <c r="C7104" s="195">
        <v>1</v>
      </c>
      <c r="D7104" s="195" t="s">
        <v>2984</v>
      </c>
      <c r="F7104" s="189">
        <v>2</v>
      </c>
      <c r="G7104" s="197" t="s">
        <v>59</v>
      </c>
      <c r="H7104" s="195">
        <v>2</v>
      </c>
      <c r="J7104" s="191">
        <v>42445</v>
      </c>
      <c r="K7104" s="195" t="s">
        <v>27</v>
      </c>
    </row>
    <row r="7105" spans="1:12">
      <c r="A7105" s="186" t="str">
        <f>B7105&amp;"_"&amp;COUNTIF($B$2:B7105,B7105)</f>
        <v>6199_1</v>
      </c>
      <c r="B7105" s="195">
        <v>6199</v>
      </c>
      <c r="C7105" s="195">
        <v>1</v>
      </c>
      <c r="D7105" s="195" t="s">
        <v>3061</v>
      </c>
      <c r="E7105" s="195" t="s">
        <v>1746</v>
      </c>
      <c r="F7105" s="189">
        <v>20</v>
      </c>
      <c r="G7105" s="197" t="s">
        <v>1747</v>
      </c>
      <c r="H7105" s="195">
        <v>1</v>
      </c>
      <c r="J7105" s="191">
        <v>42445</v>
      </c>
      <c r="K7105" s="195" t="s">
        <v>27</v>
      </c>
    </row>
    <row r="7106" spans="1:12">
      <c r="A7106" s="186" t="str">
        <f>B7106&amp;"_"&amp;COUNTIF($B$2:B7106,B7106)</f>
        <v>6200_1</v>
      </c>
      <c r="B7106" s="195">
        <v>6200</v>
      </c>
      <c r="C7106" s="195">
        <v>1</v>
      </c>
      <c r="D7106" s="195" t="s">
        <v>2977</v>
      </c>
      <c r="F7106" s="189">
        <v>43</v>
      </c>
      <c r="G7106" s="197" t="s">
        <v>2975</v>
      </c>
      <c r="H7106" s="195">
        <v>2</v>
      </c>
      <c r="J7106" s="191">
        <v>42445</v>
      </c>
      <c r="K7106" s="195" t="s">
        <v>27</v>
      </c>
    </row>
    <row r="7107" spans="1:12">
      <c r="A7107" s="186" t="str">
        <f>B7107&amp;"_"&amp;COUNTIF($B$2:B7107,B7107)</f>
        <v>6201_1</v>
      </c>
      <c r="B7107" s="195">
        <v>6201</v>
      </c>
      <c r="C7107" s="195">
        <v>5</v>
      </c>
      <c r="D7107" s="195" t="s">
        <v>3044</v>
      </c>
      <c r="E7107" s="195">
        <v>500032754</v>
      </c>
      <c r="F7107" s="189">
        <v>5</v>
      </c>
      <c r="G7107" s="197" t="s">
        <v>841</v>
      </c>
      <c r="H7107" s="195">
        <v>2</v>
      </c>
      <c r="I7107" s="195">
        <v>5250</v>
      </c>
      <c r="J7107" s="191" t="s">
        <v>3062</v>
      </c>
      <c r="K7107" s="213" t="s">
        <v>845</v>
      </c>
      <c r="L7107" s="195" t="s">
        <v>2449</v>
      </c>
    </row>
    <row r="7108" spans="1:12">
      <c r="A7108" s="186" t="str">
        <f>B7108&amp;"_"&amp;COUNTIF($B$2:B7108,B7108)</f>
        <v>6202_1</v>
      </c>
      <c r="B7108" s="195">
        <v>6202</v>
      </c>
      <c r="E7108" s="195">
        <v>500032657</v>
      </c>
      <c r="F7108" s="189">
        <v>6</v>
      </c>
      <c r="G7108" s="197" t="s">
        <v>1016</v>
      </c>
      <c r="K7108" s="213"/>
    </row>
    <row r="7109" spans="1:12">
      <c r="A7109" s="186" t="str">
        <f>B7109&amp;"_"&amp;COUNTIF($B$2:B7109,B7109)</f>
        <v>6202_2</v>
      </c>
      <c r="B7109" s="195">
        <v>6202</v>
      </c>
      <c r="C7109" s="195">
        <v>5</v>
      </c>
      <c r="D7109" s="195" t="s">
        <v>3032</v>
      </c>
      <c r="E7109" s="195">
        <v>500032754</v>
      </c>
      <c r="F7109" s="189">
        <v>6</v>
      </c>
      <c r="G7109" s="197" t="s">
        <v>841</v>
      </c>
      <c r="H7109" s="195">
        <v>4</v>
      </c>
      <c r="I7109" s="195">
        <v>15300</v>
      </c>
      <c r="J7109" s="191" t="s">
        <v>3062</v>
      </c>
      <c r="K7109" s="213" t="s">
        <v>845</v>
      </c>
      <c r="L7109" s="195" t="s">
        <v>2449</v>
      </c>
    </row>
    <row r="7110" spans="1:12">
      <c r="A7110" s="186" t="str">
        <f>B7110&amp;"_"&amp;COUNTIF($B$2:B7110,B7110)</f>
        <v>6203_1</v>
      </c>
      <c r="B7110" s="195">
        <v>6203</v>
      </c>
      <c r="C7110" s="195">
        <v>5</v>
      </c>
      <c r="D7110" s="195" t="s">
        <v>3045</v>
      </c>
      <c r="E7110" s="195">
        <v>500032755</v>
      </c>
      <c r="F7110" s="189">
        <v>3</v>
      </c>
      <c r="G7110" s="197" t="s">
        <v>1070</v>
      </c>
      <c r="H7110" s="195">
        <v>1</v>
      </c>
      <c r="I7110" s="195">
        <v>2250</v>
      </c>
      <c r="J7110" s="191" t="s">
        <v>3062</v>
      </c>
      <c r="K7110" s="213" t="s">
        <v>845</v>
      </c>
      <c r="L7110" s="195" t="s">
        <v>2449</v>
      </c>
    </row>
    <row r="7111" spans="1:12">
      <c r="A7111" s="186" t="str">
        <f>B7111&amp;"_"&amp;COUNTIF($B$2:B7111,B7111)</f>
        <v>6204_1</v>
      </c>
      <c r="B7111" s="195">
        <v>6204</v>
      </c>
      <c r="C7111" s="195">
        <v>65</v>
      </c>
      <c r="D7111" s="195">
        <v>3006424868</v>
      </c>
      <c r="F7111" s="189">
        <v>10</v>
      </c>
      <c r="G7111" s="197" t="s">
        <v>3063</v>
      </c>
      <c r="H7111" s="195">
        <v>2</v>
      </c>
      <c r="I7111" s="195">
        <v>5400</v>
      </c>
      <c r="J7111" s="191">
        <v>42451</v>
      </c>
      <c r="K7111" s="195" t="s">
        <v>1338</v>
      </c>
      <c r="L7111" s="195" t="s">
        <v>74</v>
      </c>
    </row>
    <row r="7112" spans="1:12">
      <c r="A7112" s="186" t="str">
        <f>B7112&amp;"_"&amp;COUNTIF($B$2:B7112,B7112)</f>
        <v>6205_1</v>
      </c>
      <c r="B7112" s="195">
        <v>6205</v>
      </c>
      <c r="F7112" s="189">
        <v>2500</v>
      </c>
      <c r="G7112" s="197" t="s">
        <v>3064</v>
      </c>
    </row>
    <row r="7113" spans="1:12">
      <c r="A7113" s="186" t="str">
        <f>B7113&amp;"_"&amp;COUNTIF($B$2:B7113,B7113)</f>
        <v>6205_2</v>
      </c>
      <c r="B7113" s="195">
        <v>6205</v>
      </c>
      <c r="F7113" s="189">
        <v>20</v>
      </c>
      <c r="G7113" s="197" t="s">
        <v>3065</v>
      </c>
    </row>
    <row r="7114" spans="1:12">
      <c r="A7114" s="186" t="str">
        <f>B7114&amp;"_"&amp;COUNTIF($B$2:B7114,B7114)</f>
        <v>6205_3</v>
      </c>
      <c r="B7114" s="195">
        <v>6205</v>
      </c>
      <c r="F7114" s="189">
        <v>60</v>
      </c>
      <c r="G7114" s="197" t="s">
        <v>3066</v>
      </c>
    </row>
    <row r="7115" spans="1:12">
      <c r="A7115" s="186" t="str">
        <f>B7115&amp;"_"&amp;COUNTIF($B$2:B7115,B7115)</f>
        <v>6205_4</v>
      </c>
      <c r="B7115" s="195">
        <v>6205</v>
      </c>
      <c r="F7115" s="189">
        <v>8</v>
      </c>
      <c r="G7115" s="197" t="s">
        <v>3067</v>
      </c>
    </row>
    <row r="7116" spans="1:12">
      <c r="A7116" s="186" t="str">
        <f>B7116&amp;"_"&amp;COUNTIF($B$2:B7116,B7116)</f>
        <v>6205_5</v>
      </c>
      <c r="B7116" s="195">
        <v>6205</v>
      </c>
      <c r="F7116" s="189">
        <v>5</v>
      </c>
      <c r="G7116" s="197" t="s">
        <v>1583</v>
      </c>
      <c r="K7116" s="213"/>
    </row>
    <row r="7117" spans="1:12">
      <c r="A7117" s="186" t="str">
        <f>B7117&amp;"_"&amp;COUNTIF($B$2:B7117,B7117)</f>
        <v>6205_6</v>
      </c>
      <c r="B7117" s="195">
        <v>6205</v>
      </c>
      <c r="C7117" s="195">
        <v>83</v>
      </c>
      <c r="D7117" s="195">
        <v>201512598</v>
      </c>
      <c r="F7117" s="189">
        <v>1</v>
      </c>
      <c r="G7117" s="197" t="s">
        <v>7</v>
      </c>
      <c r="H7117" s="195">
        <v>7</v>
      </c>
      <c r="J7117" s="191">
        <v>42452</v>
      </c>
      <c r="K7117" s="195" t="s">
        <v>27</v>
      </c>
    </row>
    <row r="7118" spans="1:12">
      <c r="A7118" s="186" t="str">
        <f>B7118&amp;"_"&amp;COUNTIF($B$2:B7118,B7118)</f>
        <v>6206_1</v>
      </c>
      <c r="B7118" s="195">
        <v>6206</v>
      </c>
      <c r="C7118" s="195">
        <v>2</v>
      </c>
      <c r="D7118" s="195" t="s">
        <v>3068</v>
      </c>
      <c r="F7118" s="189">
        <v>1</v>
      </c>
      <c r="G7118" s="197" t="s">
        <v>3069</v>
      </c>
      <c r="H7118" s="195">
        <v>1</v>
      </c>
      <c r="J7118" s="191">
        <v>42452</v>
      </c>
      <c r="K7118" s="195" t="s">
        <v>27</v>
      </c>
    </row>
    <row r="7119" spans="1:12">
      <c r="A7119" s="186" t="str">
        <f>B7119&amp;"_"&amp;COUNTIF($B$2:B7119,B7119)</f>
        <v>6207_1</v>
      </c>
      <c r="B7119" s="195">
        <v>6207</v>
      </c>
      <c r="E7119" s="195" t="s">
        <v>2935</v>
      </c>
      <c r="F7119" s="189">
        <v>8</v>
      </c>
      <c r="G7119" s="197" t="s">
        <v>2936</v>
      </c>
    </row>
    <row r="7120" spans="1:12">
      <c r="A7120" s="186" t="str">
        <f>B7120&amp;"_"&amp;COUNTIF($B$2:B7120,B7120)</f>
        <v>6207_2</v>
      </c>
      <c r="B7120" s="195">
        <v>6207</v>
      </c>
      <c r="C7120" s="195">
        <v>1</v>
      </c>
      <c r="D7120" s="195" t="s">
        <v>3030</v>
      </c>
      <c r="E7120" s="195" t="s">
        <v>2665</v>
      </c>
      <c r="F7120" s="189">
        <v>8</v>
      </c>
      <c r="G7120" s="197" t="s">
        <v>2938</v>
      </c>
      <c r="H7120" s="195">
        <v>4</v>
      </c>
      <c r="J7120" s="191">
        <v>42452</v>
      </c>
      <c r="K7120" s="195" t="s">
        <v>27</v>
      </c>
    </row>
    <row r="7121" spans="1:12">
      <c r="A7121" s="186" t="str">
        <f>B7121&amp;"_"&amp;COUNTIF($B$2:B7121,B7121)</f>
        <v>6208_1</v>
      </c>
      <c r="B7121" s="195">
        <v>6208</v>
      </c>
      <c r="C7121" s="195">
        <v>1</v>
      </c>
      <c r="D7121" s="195" t="s">
        <v>3021</v>
      </c>
      <c r="E7121" s="195">
        <v>500015295</v>
      </c>
      <c r="F7121" s="189">
        <v>1</v>
      </c>
      <c r="G7121" s="197" t="s">
        <v>3022</v>
      </c>
      <c r="H7121" s="195">
        <v>1</v>
      </c>
      <c r="J7121" s="191">
        <v>42452</v>
      </c>
      <c r="K7121" s="195" t="s">
        <v>27</v>
      </c>
    </row>
    <row r="7122" spans="1:12">
      <c r="A7122" s="186" t="str">
        <f>B7122&amp;"_"&amp;COUNTIF($B$2:B7122,B7122)</f>
        <v>6209_1</v>
      </c>
      <c r="B7122" s="195">
        <v>6209</v>
      </c>
      <c r="C7122" s="195">
        <v>1</v>
      </c>
      <c r="D7122" s="195" t="s">
        <v>3070</v>
      </c>
      <c r="E7122" s="195">
        <v>500015296</v>
      </c>
      <c r="F7122" s="189">
        <v>1</v>
      </c>
      <c r="G7122" s="197" t="s">
        <v>3071</v>
      </c>
      <c r="H7122" s="195">
        <v>1</v>
      </c>
      <c r="J7122" s="191">
        <v>42452</v>
      </c>
      <c r="K7122" s="195" t="s">
        <v>27</v>
      </c>
    </row>
    <row r="7123" spans="1:12">
      <c r="A7123" s="186" t="str">
        <f>B7123&amp;"_"&amp;COUNTIF($B$2:B7123,B7123)</f>
        <v>6210_1</v>
      </c>
      <c r="B7123" s="195">
        <v>6210</v>
      </c>
      <c r="C7123" s="195">
        <v>1</v>
      </c>
      <c r="D7123" s="195" t="s">
        <v>3072</v>
      </c>
      <c r="F7123" s="189">
        <v>4</v>
      </c>
      <c r="G7123" s="197" t="s">
        <v>3073</v>
      </c>
      <c r="H7123" s="195">
        <v>2</v>
      </c>
      <c r="J7123" s="191">
        <v>42452</v>
      </c>
      <c r="K7123" s="195" t="s">
        <v>27</v>
      </c>
    </row>
    <row r="7124" spans="1:12">
      <c r="A7124" s="186" t="str">
        <f>B7124&amp;"_"&amp;COUNTIF($B$2:B7124,B7124)</f>
        <v>6211_1</v>
      </c>
      <c r="B7124" s="195">
        <v>6211</v>
      </c>
      <c r="C7124" s="195">
        <v>6</v>
      </c>
      <c r="D7124" s="195" t="s">
        <v>3074</v>
      </c>
      <c r="F7124" s="189">
        <v>2</v>
      </c>
      <c r="G7124" s="197" t="s">
        <v>3075</v>
      </c>
      <c r="H7124" s="195">
        <v>1</v>
      </c>
      <c r="J7124" s="191">
        <v>42452</v>
      </c>
      <c r="K7124" s="195" t="s">
        <v>27</v>
      </c>
    </row>
    <row r="7125" spans="1:12">
      <c r="A7125" s="186" t="str">
        <f>B7125&amp;"_"&amp;COUNTIF($B$2:B7125,B7125)</f>
        <v>6212_1</v>
      </c>
      <c r="B7125" s="195">
        <v>6212</v>
      </c>
      <c r="C7125" s="195">
        <v>6</v>
      </c>
      <c r="D7125" s="195" t="s">
        <v>3076</v>
      </c>
      <c r="F7125" s="189">
        <v>1</v>
      </c>
      <c r="G7125" s="197" t="s">
        <v>3077</v>
      </c>
      <c r="H7125" s="195">
        <v>1</v>
      </c>
      <c r="J7125" s="191">
        <v>42452</v>
      </c>
      <c r="K7125" s="195" t="s">
        <v>27</v>
      </c>
    </row>
    <row r="7126" spans="1:12">
      <c r="A7126" s="186" t="str">
        <f>B7126&amp;"_"&amp;COUNTIF($B$2:B7126,B7126)</f>
        <v>6213_1</v>
      </c>
      <c r="B7126" s="195">
        <v>6213</v>
      </c>
      <c r="F7126" s="189">
        <v>7</v>
      </c>
      <c r="G7126" s="197" t="s">
        <v>359</v>
      </c>
      <c r="I7126" s="200"/>
    </row>
    <row r="7127" spans="1:12">
      <c r="A7127" s="186" t="str">
        <f>B7127&amp;"_"&amp;COUNTIF($B$2:B7127,B7127)</f>
        <v>6213_2</v>
      </c>
      <c r="B7127" s="195">
        <v>6213</v>
      </c>
      <c r="C7127" s="195">
        <v>7</v>
      </c>
      <c r="F7127" s="189">
        <v>2</v>
      </c>
      <c r="G7127" s="197" t="s">
        <v>358</v>
      </c>
      <c r="H7127" s="195">
        <v>1</v>
      </c>
      <c r="I7127" s="200"/>
      <c r="J7127" s="191">
        <v>42452</v>
      </c>
      <c r="K7127" s="195" t="s">
        <v>33</v>
      </c>
    </row>
    <row r="7128" spans="1:12">
      <c r="A7128" s="186" t="str">
        <f>B7128&amp;"_"&amp;COUNTIF($B$2:B7128,B7128)</f>
        <v>6214_1</v>
      </c>
      <c r="B7128" s="195">
        <v>6214</v>
      </c>
      <c r="F7128" s="189">
        <v>1</v>
      </c>
      <c r="G7128" s="197" t="s">
        <v>3078</v>
      </c>
      <c r="I7128" s="200"/>
    </row>
    <row r="7129" spans="1:12">
      <c r="A7129" s="186" t="str">
        <f>B7129&amp;"_"&amp;COUNTIF($B$2:B7129,B7129)</f>
        <v>6214_2</v>
      </c>
      <c r="B7129" s="195">
        <v>6214</v>
      </c>
      <c r="C7129" s="195">
        <v>26</v>
      </c>
      <c r="D7129" s="195">
        <v>19815</v>
      </c>
      <c r="F7129" s="189">
        <v>16</v>
      </c>
      <c r="G7129" s="197" t="s">
        <v>2943</v>
      </c>
      <c r="H7129" s="195">
        <v>1</v>
      </c>
      <c r="J7129" s="191">
        <v>42453</v>
      </c>
      <c r="K7129" s="213" t="s">
        <v>845</v>
      </c>
      <c r="L7129" s="195" t="s">
        <v>2449</v>
      </c>
    </row>
    <row r="7130" spans="1:12">
      <c r="A7130" s="186" t="str">
        <f>B7130&amp;"_"&amp;COUNTIF($B$2:B7130,B7130)</f>
        <v>6215_1</v>
      </c>
      <c r="B7130" s="195">
        <v>6215</v>
      </c>
      <c r="F7130" s="189">
        <v>1</v>
      </c>
      <c r="G7130" s="197" t="s">
        <v>3078</v>
      </c>
      <c r="K7130" s="213"/>
    </row>
    <row r="7131" spans="1:12">
      <c r="A7131" s="186" t="str">
        <f>B7131&amp;"_"&amp;COUNTIF($B$2:B7131,B7131)</f>
        <v>6215_2</v>
      </c>
      <c r="B7131" s="195">
        <v>6215</v>
      </c>
      <c r="C7131" s="195">
        <v>26</v>
      </c>
      <c r="D7131" s="195">
        <v>19828</v>
      </c>
      <c r="F7131" s="189">
        <v>42</v>
      </c>
      <c r="G7131" s="197" t="s">
        <v>2945</v>
      </c>
      <c r="H7131" s="195">
        <v>3</v>
      </c>
      <c r="J7131" s="191">
        <v>42453</v>
      </c>
      <c r="K7131" s="213" t="s">
        <v>845</v>
      </c>
      <c r="L7131" s="195" t="s">
        <v>2449</v>
      </c>
    </row>
    <row r="7132" spans="1:12">
      <c r="A7132" s="186" t="str">
        <f>B7132&amp;"_"&amp;COUNTIF($B$2:B7132,B7132)</f>
        <v>6216_1</v>
      </c>
      <c r="B7132" s="195">
        <v>6216</v>
      </c>
      <c r="F7132" s="189">
        <v>1</v>
      </c>
      <c r="G7132" s="197" t="s">
        <v>3078</v>
      </c>
      <c r="K7132" s="213"/>
    </row>
    <row r="7133" spans="1:12">
      <c r="A7133" s="186" t="str">
        <f>B7133&amp;"_"&amp;COUNTIF($B$2:B7133,B7133)</f>
        <v>6216_2</v>
      </c>
      <c r="B7133" s="195">
        <v>6216</v>
      </c>
      <c r="C7133" s="195">
        <v>26</v>
      </c>
      <c r="D7133" s="195">
        <v>19886</v>
      </c>
      <c r="F7133" s="189">
        <v>12</v>
      </c>
      <c r="G7133" s="197" t="s">
        <v>3079</v>
      </c>
      <c r="H7133" s="195">
        <v>1</v>
      </c>
      <c r="J7133" s="191">
        <v>42453</v>
      </c>
      <c r="K7133" s="213" t="s">
        <v>845</v>
      </c>
      <c r="L7133" s="195" t="s">
        <v>2449</v>
      </c>
    </row>
    <row r="7134" spans="1:12">
      <c r="A7134" s="186" t="str">
        <f>B7134&amp;"_"&amp;COUNTIF($B$2:B7134,B7134)</f>
        <v>6217_1</v>
      </c>
      <c r="B7134" s="195">
        <v>6217</v>
      </c>
      <c r="C7134" s="195">
        <v>61</v>
      </c>
      <c r="D7134" s="195" t="s">
        <v>3080</v>
      </c>
      <c r="F7134" s="189">
        <v>2</v>
      </c>
      <c r="G7134" s="197" t="s">
        <v>3081</v>
      </c>
      <c r="H7134" s="195">
        <v>1</v>
      </c>
      <c r="I7134" s="195">
        <v>500</v>
      </c>
      <c r="J7134" s="191">
        <v>42458</v>
      </c>
      <c r="K7134" s="195" t="s">
        <v>33</v>
      </c>
      <c r="L7134" s="195" t="s">
        <v>74</v>
      </c>
    </row>
    <row r="7135" spans="1:12">
      <c r="A7135" s="186" t="str">
        <f>B7135&amp;"_"&amp;COUNTIF($B$2:B7135,B7135)</f>
        <v>6218_1</v>
      </c>
      <c r="B7135" s="195">
        <v>6218</v>
      </c>
      <c r="F7135" s="189">
        <v>2</v>
      </c>
      <c r="G7135" s="197" t="s">
        <v>3082</v>
      </c>
    </row>
    <row r="7136" spans="1:12">
      <c r="A7136" s="186" t="str">
        <f>B7136&amp;"_"&amp;COUNTIF($B$2:B7136,B7136)</f>
        <v>6218_2</v>
      </c>
      <c r="B7136" s="195">
        <v>6218</v>
      </c>
      <c r="C7136" s="195">
        <v>4</v>
      </c>
      <c r="D7136" s="195">
        <v>4500272169</v>
      </c>
      <c r="F7136" s="189">
        <v>6</v>
      </c>
      <c r="G7136" s="197" t="s">
        <v>3083</v>
      </c>
      <c r="H7136" s="195">
        <v>1</v>
      </c>
      <c r="I7136" s="195">
        <v>2500</v>
      </c>
      <c r="J7136" s="191">
        <v>42459</v>
      </c>
      <c r="K7136" s="195" t="s">
        <v>2501</v>
      </c>
      <c r="L7136" s="195" t="s">
        <v>74</v>
      </c>
    </row>
    <row r="7137" spans="1:12">
      <c r="A7137" s="186" t="str">
        <f>B7137&amp;"_"&amp;COUNTIF($B$2:B7137,B7137)</f>
        <v>6219_1</v>
      </c>
      <c r="B7137" s="195">
        <v>6219</v>
      </c>
      <c r="C7137" s="195">
        <v>5</v>
      </c>
      <c r="D7137" s="195" t="s">
        <v>3084</v>
      </c>
      <c r="E7137" s="195">
        <v>500032754</v>
      </c>
      <c r="F7137" s="189">
        <v>8</v>
      </c>
      <c r="G7137" s="197" t="s">
        <v>841</v>
      </c>
      <c r="H7137" s="195">
        <v>3</v>
      </c>
      <c r="I7137" s="195">
        <v>8400</v>
      </c>
      <c r="J7137" s="191" t="s">
        <v>3085</v>
      </c>
      <c r="K7137" s="213" t="s">
        <v>845</v>
      </c>
      <c r="L7137" s="195" t="s">
        <v>2449</v>
      </c>
    </row>
    <row r="7138" spans="1:12">
      <c r="A7138" s="186" t="str">
        <f>B7138&amp;"_"&amp;COUNTIF($B$2:B7138,B7138)</f>
        <v>6220_1</v>
      </c>
      <c r="B7138" s="195">
        <v>6220</v>
      </c>
      <c r="C7138" s="195">
        <v>5</v>
      </c>
      <c r="D7138" s="195" t="s">
        <v>3086</v>
      </c>
      <c r="E7138" s="195">
        <v>500032754</v>
      </c>
      <c r="F7138" s="189">
        <v>1</v>
      </c>
      <c r="G7138" s="197" t="s">
        <v>841</v>
      </c>
      <c r="H7138" s="195">
        <v>1</v>
      </c>
      <c r="I7138" s="195">
        <v>1050</v>
      </c>
      <c r="J7138" s="191" t="s">
        <v>3085</v>
      </c>
      <c r="K7138" s="213" t="s">
        <v>845</v>
      </c>
      <c r="L7138" s="195" t="s">
        <v>2449</v>
      </c>
    </row>
    <row r="7139" spans="1:12">
      <c r="A7139" s="186" t="str">
        <f>B7139&amp;"_"&amp;COUNTIF($B$2:B7139,B7139)</f>
        <v>6221_1</v>
      </c>
      <c r="B7139" s="195">
        <v>6221</v>
      </c>
      <c r="F7139" s="189">
        <v>16</v>
      </c>
      <c r="G7139" s="197" t="s">
        <v>359</v>
      </c>
      <c r="I7139" s="200"/>
    </row>
    <row r="7140" spans="1:12">
      <c r="A7140" s="186" t="str">
        <f>B7140&amp;"_"&amp;COUNTIF($B$2:B7140,B7140)</f>
        <v>6221_2</v>
      </c>
      <c r="B7140" s="195">
        <v>6221</v>
      </c>
      <c r="C7140" s="195">
        <v>7</v>
      </c>
      <c r="F7140" s="189">
        <v>1</v>
      </c>
      <c r="G7140" s="197" t="s">
        <v>358</v>
      </c>
      <c r="H7140" s="195">
        <v>1</v>
      </c>
      <c r="I7140" s="200"/>
      <c r="J7140" s="191">
        <v>42459</v>
      </c>
      <c r="K7140" s="195" t="s">
        <v>33</v>
      </c>
    </row>
    <row r="7141" spans="1:12">
      <c r="A7141" s="186" t="str">
        <f>B7141&amp;"_"&amp;COUNTIF($B$2:B7141,B7141)</f>
        <v>6222_1</v>
      </c>
      <c r="B7141" s="195">
        <v>6222</v>
      </c>
      <c r="E7141" s="195">
        <v>41222082</v>
      </c>
      <c r="F7141" s="189">
        <v>4</v>
      </c>
      <c r="G7141" s="197" t="s">
        <v>2300</v>
      </c>
    </row>
    <row r="7142" spans="1:12">
      <c r="A7142" s="186" t="str">
        <f>B7142&amp;"_"&amp;COUNTIF($B$2:B7142,B7142)</f>
        <v>6222_2</v>
      </c>
      <c r="B7142" s="195">
        <v>6222</v>
      </c>
      <c r="C7142" s="195">
        <v>59</v>
      </c>
      <c r="D7142" s="195">
        <v>3006538198</v>
      </c>
      <c r="E7142" s="195">
        <v>41222136</v>
      </c>
      <c r="F7142" s="189">
        <v>3</v>
      </c>
      <c r="G7142" s="197" t="s">
        <v>2299</v>
      </c>
      <c r="H7142" s="195">
        <v>7</v>
      </c>
      <c r="I7142" s="195">
        <v>24100</v>
      </c>
      <c r="J7142" s="191">
        <v>42460</v>
      </c>
      <c r="K7142" s="195" t="s">
        <v>27</v>
      </c>
    </row>
    <row r="7143" spans="1:12">
      <c r="A7143" s="186" t="str">
        <f>B7143&amp;"_"&amp;COUNTIF($B$2:B7143,B7143)</f>
        <v>6223_1</v>
      </c>
      <c r="B7143" s="195">
        <v>6223</v>
      </c>
      <c r="C7143" s="195">
        <v>59</v>
      </c>
      <c r="D7143" s="195">
        <v>3006534932</v>
      </c>
      <c r="E7143" s="195">
        <v>41227890</v>
      </c>
      <c r="F7143" s="189">
        <v>18</v>
      </c>
      <c r="G7143" s="197" t="s">
        <v>1873</v>
      </c>
      <c r="H7143" s="195">
        <v>3</v>
      </c>
      <c r="I7143" s="195">
        <v>5515</v>
      </c>
      <c r="J7143" s="191">
        <v>42460</v>
      </c>
      <c r="K7143" s="195" t="s">
        <v>27</v>
      </c>
    </row>
    <row r="7144" spans="1:12">
      <c r="A7144" s="186" t="str">
        <f>B7144&amp;"_"&amp;COUNTIF($B$2:B7144,B7144)</f>
        <v>6224_1</v>
      </c>
      <c r="B7144" s="195">
        <v>6224</v>
      </c>
      <c r="C7144" s="195">
        <v>1</v>
      </c>
      <c r="D7144" s="195" t="s">
        <v>2984</v>
      </c>
      <c r="F7144" s="189">
        <v>2</v>
      </c>
      <c r="G7144" s="197" t="s">
        <v>59</v>
      </c>
      <c r="H7144" s="195">
        <v>2</v>
      </c>
      <c r="J7144" s="191">
        <v>42460</v>
      </c>
      <c r="K7144" s="195" t="s">
        <v>27</v>
      </c>
    </row>
    <row r="7145" spans="1:12">
      <c r="A7145" s="186" t="str">
        <f>B7145&amp;"_"&amp;COUNTIF($B$2:B7145,B7145)</f>
        <v>6225_1</v>
      </c>
      <c r="B7145" s="195">
        <v>6225</v>
      </c>
      <c r="E7145" s="187" t="s">
        <v>64</v>
      </c>
      <c r="F7145" s="189">
        <v>192</v>
      </c>
      <c r="G7145" s="190" t="s">
        <v>65</v>
      </c>
    </row>
    <row r="7146" spans="1:12">
      <c r="A7146" s="186" t="str">
        <f>B7146&amp;"_"&amp;COUNTIF($B$2:B7146,B7146)</f>
        <v>6225_2</v>
      </c>
      <c r="B7146" s="195">
        <v>6225</v>
      </c>
      <c r="E7146" s="195" t="s">
        <v>67</v>
      </c>
      <c r="F7146" s="189">
        <v>48</v>
      </c>
      <c r="G7146" s="197" t="s">
        <v>68</v>
      </c>
    </row>
    <row r="7147" spans="1:12">
      <c r="A7147" s="186" t="str">
        <f>B7147&amp;"_"&amp;COUNTIF($B$2:B7147,B7147)</f>
        <v>6225_3</v>
      </c>
      <c r="B7147" s="195">
        <v>6225</v>
      </c>
      <c r="C7147" s="195">
        <v>1</v>
      </c>
      <c r="D7147" s="195" t="s">
        <v>3087</v>
      </c>
      <c r="E7147" s="187" t="s">
        <v>62</v>
      </c>
      <c r="F7147" s="189">
        <v>492</v>
      </c>
      <c r="G7147" s="190" t="s">
        <v>63</v>
      </c>
      <c r="H7147" s="195">
        <v>8</v>
      </c>
      <c r="J7147" s="191">
        <v>42460</v>
      </c>
      <c r="K7147" s="195" t="s">
        <v>27</v>
      </c>
    </row>
    <row r="7148" spans="1:12">
      <c r="A7148" s="186" t="str">
        <f>B7148&amp;"_"&amp;COUNTIF($B$2:B7148,B7148)</f>
        <v>6226_1</v>
      </c>
      <c r="B7148" s="195">
        <v>6226</v>
      </c>
      <c r="F7148" s="189">
        <v>11</v>
      </c>
      <c r="G7148" s="197" t="s">
        <v>2538</v>
      </c>
    </row>
    <row r="7149" spans="1:12">
      <c r="A7149" s="186" t="str">
        <f>B7149&amp;"_"&amp;COUNTIF($B$2:B7149,B7149)</f>
        <v>6226_2</v>
      </c>
      <c r="B7149" s="195">
        <v>6226</v>
      </c>
      <c r="C7149" s="195">
        <v>26</v>
      </c>
      <c r="D7149" s="195" t="s">
        <v>863</v>
      </c>
      <c r="F7149" s="189">
        <v>11</v>
      </c>
      <c r="G7149" s="197" t="s">
        <v>2539</v>
      </c>
      <c r="J7149" s="191">
        <v>42460</v>
      </c>
      <c r="K7149" s="195" t="s">
        <v>27</v>
      </c>
    </row>
    <row r="7150" spans="1:12">
      <c r="A7150" s="186" t="str">
        <f>B7150&amp;"_"&amp;COUNTIF($B$2:B7150,B7150)</f>
        <v>6227_1</v>
      </c>
      <c r="B7150" s="195">
        <v>6227</v>
      </c>
      <c r="F7150" s="189">
        <v>1</v>
      </c>
      <c r="G7150" s="197" t="s">
        <v>3078</v>
      </c>
    </row>
    <row r="7151" spans="1:12">
      <c r="A7151" s="186" t="str">
        <f>B7151&amp;"_"&amp;COUNTIF($B$2:B7151,B7151)</f>
        <v>6227_2</v>
      </c>
      <c r="B7151" s="195">
        <v>6227</v>
      </c>
      <c r="F7151" s="189">
        <v>12</v>
      </c>
      <c r="G7151" s="197" t="s">
        <v>3088</v>
      </c>
      <c r="K7151" s="213"/>
    </row>
    <row r="7152" spans="1:12">
      <c r="A7152" s="186" t="str">
        <f>B7152&amp;"_"&amp;COUNTIF($B$2:B7152,B7152)</f>
        <v>6227_3</v>
      </c>
      <c r="B7152" s="195">
        <v>6227</v>
      </c>
      <c r="F7152" s="189">
        <v>56</v>
      </c>
      <c r="G7152" s="197" t="s">
        <v>3089</v>
      </c>
      <c r="K7152" s="213"/>
    </row>
    <row r="7153" spans="1:12">
      <c r="A7153" s="186" t="str">
        <f>B7153&amp;"_"&amp;COUNTIF($B$2:B7153,B7153)</f>
        <v>6227_4</v>
      </c>
      <c r="B7153" s="195">
        <v>6227</v>
      </c>
      <c r="F7153" s="189">
        <v>20</v>
      </c>
      <c r="G7153" s="197" t="s">
        <v>3090</v>
      </c>
    </row>
    <row r="7154" spans="1:12">
      <c r="A7154" s="186" t="str">
        <f>B7154&amp;"_"&amp;COUNTIF($B$2:B7154,B7154)</f>
        <v>6227_5</v>
      </c>
      <c r="B7154" s="195">
        <v>6227</v>
      </c>
      <c r="F7154" s="189">
        <v>28</v>
      </c>
      <c r="G7154" s="197" t="s">
        <v>3091</v>
      </c>
      <c r="K7154" s="213"/>
    </row>
    <row r="7155" spans="1:12">
      <c r="A7155" s="186" t="str">
        <f>B7155&amp;"_"&amp;COUNTIF($B$2:B7155,B7155)</f>
        <v>6227_6</v>
      </c>
      <c r="B7155" s="195">
        <v>6227</v>
      </c>
      <c r="C7155" s="195">
        <v>26</v>
      </c>
      <c r="F7155" s="189">
        <v>12</v>
      </c>
      <c r="G7155" s="197" t="s">
        <v>3092</v>
      </c>
      <c r="H7155" s="195">
        <v>7</v>
      </c>
      <c r="J7155" s="191">
        <v>42461</v>
      </c>
      <c r="K7155" s="213" t="s">
        <v>845</v>
      </c>
      <c r="L7155" s="195" t="s">
        <v>2449</v>
      </c>
    </row>
    <row r="7156" spans="1:12">
      <c r="A7156" s="186" t="str">
        <f>B7156&amp;"_"&amp;COUNTIF($B$2:B7156,B7156)</f>
        <v>6228_1</v>
      </c>
      <c r="B7156" s="195">
        <v>6228</v>
      </c>
      <c r="C7156" s="195">
        <v>31</v>
      </c>
      <c r="D7156" s="195" t="s">
        <v>3093</v>
      </c>
      <c r="F7156" s="189">
        <v>7</v>
      </c>
      <c r="G7156" s="197" t="s">
        <v>2980</v>
      </c>
      <c r="H7156" s="195">
        <v>7</v>
      </c>
      <c r="I7156" s="195">
        <v>21000</v>
      </c>
      <c r="J7156" s="191">
        <v>42465</v>
      </c>
      <c r="K7156" s="195" t="s">
        <v>27</v>
      </c>
    </row>
    <row r="7157" spans="1:12">
      <c r="A7157" s="186" t="str">
        <f>B7157&amp;"_"&amp;COUNTIF($B$2:B7157,B7157)</f>
        <v>6229_1</v>
      </c>
      <c r="B7157" s="195">
        <v>6229</v>
      </c>
      <c r="C7157" s="195">
        <v>31</v>
      </c>
      <c r="D7157" s="195" t="s">
        <v>3093</v>
      </c>
      <c r="F7157" s="189">
        <v>7</v>
      </c>
      <c r="G7157" s="197" t="s">
        <v>2980</v>
      </c>
      <c r="H7157" s="195">
        <v>7</v>
      </c>
      <c r="I7157" s="195">
        <v>21000</v>
      </c>
      <c r="J7157" s="191">
        <v>42465</v>
      </c>
      <c r="K7157" s="195" t="s">
        <v>27</v>
      </c>
    </row>
    <row r="7158" spans="1:12">
      <c r="A7158" s="186" t="str">
        <f>B7158&amp;"_"&amp;COUNTIF($B$2:B7158,B7158)</f>
        <v>6230_1</v>
      </c>
      <c r="B7158" s="195">
        <v>6230</v>
      </c>
      <c r="F7158" s="189">
        <v>1</v>
      </c>
      <c r="G7158" s="197" t="s">
        <v>3078</v>
      </c>
    </row>
    <row r="7159" spans="1:12">
      <c r="A7159" s="186" t="str">
        <f>B7159&amp;"_"&amp;COUNTIF($B$2:B7159,B7159)</f>
        <v>6230_2</v>
      </c>
      <c r="B7159" s="195">
        <v>6230</v>
      </c>
      <c r="C7159" s="195">
        <v>26</v>
      </c>
      <c r="F7159" s="189">
        <v>24</v>
      </c>
      <c r="G7159" s="197" t="s">
        <v>3092</v>
      </c>
      <c r="H7159" s="195">
        <v>2</v>
      </c>
      <c r="J7159" s="191">
        <v>42465</v>
      </c>
      <c r="K7159" s="213" t="s">
        <v>845</v>
      </c>
      <c r="L7159" s="195" t="s">
        <v>2449</v>
      </c>
    </row>
    <row r="7160" spans="1:12">
      <c r="A7160" s="186" t="str">
        <f>B7160&amp;"_"&amp;COUNTIF($B$2:B7160,B7160)</f>
        <v>6231_1</v>
      </c>
      <c r="B7160" s="195">
        <v>6231</v>
      </c>
      <c r="F7160" s="189">
        <v>1350</v>
      </c>
      <c r="G7160" s="197" t="s">
        <v>3094</v>
      </c>
    </row>
    <row r="7161" spans="1:12">
      <c r="A7161" s="186" t="str">
        <f>B7161&amp;"_"&amp;COUNTIF($B$2:B7161,B7161)</f>
        <v>6231_2</v>
      </c>
      <c r="B7161" s="195">
        <v>6231</v>
      </c>
      <c r="F7161" s="189">
        <v>300</v>
      </c>
      <c r="G7161" s="197" t="s">
        <v>3095</v>
      </c>
    </row>
    <row r="7162" spans="1:12">
      <c r="A7162" s="186" t="str">
        <f>B7162&amp;"_"&amp;COUNTIF($B$2:B7162,B7162)</f>
        <v>6231_3</v>
      </c>
      <c r="B7162" s="195">
        <v>6231</v>
      </c>
      <c r="F7162" s="189">
        <v>1</v>
      </c>
      <c r="G7162" s="197" t="s">
        <v>3096</v>
      </c>
    </row>
    <row r="7163" spans="1:12">
      <c r="A7163" s="186" t="str">
        <f>B7163&amp;"_"&amp;COUNTIF($B$2:B7163,B7163)</f>
        <v>6231_4</v>
      </c>
      <c r="B7163" s="195">
        <v>6231</v>
      </c>
      <c r="F7163" s="189">
        <v>30</v>
      </c>
      <c r="G7163" s="197" t="s">
        <v>3097</v>
      </c>
    </row>
    <row r="7164" spans="1:12">
      <c r="A7164" s="186" t="str">
        <f>B7164&amp;"_"&amp;COUNTIF($B$2:B7164,B7164)</f>
        <v>6231_5</v>
      </c>
      <c r="B7164" s="195">
        <v>6231</v>
      </c>
      <c r="F7164" s="189">
        <v>5</v>
      </c>
      <c r="G7164" s="197" t="s">
        <v>3098</v>
      </c>
    </row>
    <row r="7165" spans="1:12">
      <c r="A7165" s="186" t="str">
        <f>B7165&amp;"_"&amp;COUNTIF($B$2:B7165,B7165)</f>
        <v>6231_6</v>
      </c>
      <c r="B7165" s="195">
        <v>6231</v>
      </c>
      <c r="C7165" s="195">
        <v>62</v>
      </c>
      <c r="D7165" s="195" t="s">
        <v>3099</v>
      </c>
      <c r="F7165" s="189">
        <v>1</v>
      </c>
      <c r="G7165" s="197" t="s">
        <v>3009</v>
      </c>
      <c r="H7165" s="195">
        <v>5</v>
      </c>
      <c r="J7165" s="191">
        <v>42466</v>
      </c>
      <c r="K7165" s="195" t="s">
        <v>27</v>
      </c>
    </row>
    <row r="7166" spans="1:12">
      <c r="A7166" s="186" t="str">
        <f>B7166&amp;"_"&amp;COUNTIF($B$2:B7166,B7166)</f>
        <v>6232_1</v>
      </c>
      <c r="B7166" s="195">
        <v>6232</v>
      </c>
      <c r="E7166" s="195" t="s">
        <v>2935</v>
      </c>
      <c r="F7166" s="189">
        <v>2</v>
      </c>
      <c r="G7166" s="197" t="s">
        <v>2936</v>
      </c>
    </row>
    <row r="7167" spans="1:12">
      <c r="A7167" s="186" t="str">
        <f>B7167&amp;"_"&amp;COUNTIF($B$2:B7167,B7167)</f>
        <v>6232_2</v>
      </c>
      <c r="B7167" s="195">
        <v>6232</v>
      </c>
      <c r="C7167" s="195">
        <v>1</v>
      </c>
      <c r="D7167" s="195" t="s">
        <v>3030</v>
      </c>
      <c r="E7167" s="195" t="s">
        <v>2665</v>
      </c>
      <c r="F7167" s="189">
        <v>2</v>
      </c>
      <c r="G7167" s="197" t="s">
        <v>2938</v>
      </c>
      <c r="H7167" s="195">
        <v>1</v>
      </c>
      <c r="J7167" s="191">
        <v>42466</v>
      </c>
      <c r="K7167" s="195" t="s">
        <v>27</v>
      </c>
    </row>
    <row r="7168" spans="1:12">
      <c r="A7168" s="186" t="str">
        <f>B7168&amp;"_"&amp;COUNTIF($B$2:B7168,B7168)</f>
        <v>6233_1</v>
      </c>
      <c r="B7168" s="195">
        <v>6233</v>
      </c>
      <c r="E7168" s="195" t="s">
        <v>2935</v>
      </c>
      <c r="F7168" s="189">
        <v>2</v>
      </c>
      <c r="G7168" s="197" t="s">
        <v>2936</v>
      </c>
    </row>
    <row r="7169" spans="1:12">
      <c r="A7169" s="186" t="str">
        <f>B7169&amp;"_"&amp;COUNTIF($B$2:B7169,B7169)</f>
        <v>6233_2</v>
      </c>
      <c r="B7169" s="195">
        <v>6233</v>
      </c>
      <c r="C7169" s="195">
        <v>1</v>
      </c>
      <c r="D7169" s="195" t="s">
        <v>3100</v>
      </c>
      <c r="E7169" s="195" t="s">
        <v>2665</v>
      </c>
      <c r="F7169" s="189">
        <v>2</v>
      </c>
      <c r="G7169" s="197" t="s">
        <v>2938</v>
      </c>
      <c r="H7169" s="195">
        <v>1</v>
      </c>
      <c r="J7169" s="191">
        <v>42466</v>
      </c>
      <c r="K7169" s="195" t="s">
        <v>27</v>
      </c>
    </row>
    <row r="7170" spans="1:12">
      <c r="A7170" s="186" t="str">
        <f>B7170&amp;"_"&amp;COUNTIF($B$2:B7170,B7170)</f>
        <v>6234_1</v>
      </c>
      <c r="B7170" s="195">
        <v>6234</v>
      </c>
      <c r="E7170" s="195">
        <v>32999</v>
      </c>
      <c r="F7170" s="189">
        <v>10</v>
      </c>
      <c r="G7170" s="197" t="s">
        <v>579</v>
      </c>
      <c r="I7170" s="200"/>
    </row>
    <row r="7171" spans="1:12">
      <c r="A7171" s="186" t="str">
        <f>B7171&amp;"_"&amp;COUNTIF($B$2:B7171,B7171)</f>
        <v>6234_2</v>
      </c>
      <c r="B7171" s="195">
        <v>6234</v>
      </c>
      <c r="C7171" s="195">
        <v>4</v>
      </c>
      <c r="D7171" s="195">
        <v>4500273577</v>
      </c>
      <c r="E7171" s="195">
        <v>33990</v>
      </c>
      <c r="F7171" s="189">
        <v>10</v>
      </c>
      <c r="G7171" s="197" t="s">
        <v>580</v>
      </c>
      <c r="H7171" s="195">
        <v>5</v>
      </c>
      <c r="I7171" s="195">
        <v>15000</v>
      </c>
      <c r="J7171" s="191">
        <v>42466</v>
      </c>
      <c r="K7171" s="195" t="s">
        <v>2501</v>
      </c>
      <c r="L7171" s="195" t="s">
        <v>74</v>
      </c>
    </row>
    <row r="7172" spans="1:12">
      <c r="A7172" s="186" t="str">
        <f>B7172&amp;"_"&amp;COUNTIF($B$2:B7172,B7172)</f>
        <v>6235_1</v>
      </c>
      <c r="B7172" s="195">
        <v>6235</v>
      </c>
      <c r="C7172" s="195">
        <v>59</v>
      </c>
      <c r="D7172" s="195">
        <v>3006559227</v>
      </c>
      <c r="E7172" s="195">
        <v>41222128</v>
      </c>
      <c r="F7172" s="189">
        <v>5</v>
      </c>
      <c r="G7172" s="197" t="s">
        <v>3101</v>
      </c>
      <c r="H7172" s="195">
        <v>5</v>
      </c>
      <c r="I7172" s="195">
        <v>25180</v>
      </c>
      <c r="J7172" s="191">
        <v>42467</v>
      </c>
      <c r="K7172" s="195" t="s">
        <v>27</v>
      </c>
    </row>
    <row r="7173" spans="1:12">
      <c r="A7173" s="186" t="str">
        <f>B7173&amp;"_"&amp;COUNTIF($B$2:B7173,B7173)</f>
        <v>6236_1</v>
      </c>
      <c r="B7173" s="195">
        <v>6236</v>
      </c>
      <c r="F7173" s="189">
        <v>6</v>
      </c>
      <c r="G7173" s="197" t="s">
        <v>3102</v>
      </c>
    </row>
    <row r="7174" spans="1:12">
      <c r="A7174" s="186" t="str">
        <f>B7174&amp;"_"&amp;COUNTIF($B$2:B7174,B7174)</f>
        <v>6236_2</v>
      </c>
      <c r="B7174" s="195">
        <v>6236</v>
      </c>
      <c r="C7174" s="195">
        <v>65</v>
      </c>
      <c r="D7174" s="195">
        <v>3006498127</v>
      </c>
      <c r="F7174" s="189">
        <v>12</v>
      </c>
      <c r="G7174" s="197" t="s">
        <v>3103</v>
      </c>
      <c r="H7174" s="195">
        <v>6</v>
      </c>
      <c r="I7174" s="195">
        <v>9350</v>
      </c>
      <c r="J7174" s="191">
        <v>42468</v>
      </c>
      <c r="K7174" s="195" t="s">
        <v>120</v>
      </c>
    </row>
    <row r="7175" spans="1:12">
      <c r="A7175" s="186" t="str">
        <f>B7175&amp;"_"&amp;COUNTIF($B$2:B7175,B7175)</f>
        <v>6237_1</v>
      </c>
      <c r="B7175" s="195">
        <v>6237</v>
      </c>
      <c r="C7175" s="195">
        <v>59</v>
      </c>
      <c r="D7175" s="195">
        <v>3006559227</v>
      </c>
      <c r="E7175" s="195">
        <v>41222128</v>
      </c>
      <c r="F7175" s="189">
        <v>1</v>
      </c>
      <c r="G7175" s="197" t="s">
        <v>3104</v>
      </c>
      <c r="H7175" s="195">
        <v>1</v>
      </c>
      <c r="I7175" s="195">
        <v>5036</v>
      </c>
      <c r="J7175" s="191">
        <v>42468</v>
      </c>
      <c r="K7175" s="195" t="s">
        <v>27</v>
      </c>
    </row>
    <row r="7176" spans="1:12">
      <c r="A7176" s="186" t="str">
        <f>B7176&amp;"_"&amp;COUNTIF($B$2:B7176,B7176)</f>
        <v>6238_1</v>
      </c>
      <c r="B7176" s="195">
        <v>6238</v>
      </c>
      <c r="E7176" s="195" t="s">
        <v>2730</v>
      </c>
      <c r="F7176" s="189">
        <v>8</v>
      </c>
      <c r="G7176" s="197" t="s">
        <v>3018</v>
      </c>
    </row>
    <row r="7177" spans="1:12">
      <c r="A7177" s="186" t="str">
        <f>B7177&amp;"_"&amp;COUNTIF($B$2:B7177,B7177)</f>
        <v>6238_2</v>
      </c>
      <c r="B7177" s="195">
        <v>6238</v>
      </c>
      <c r="C7177" s="195">
        <v>1</v>
      </c>
      <c r="D7177" s="195" t="s">
        <v>3030</v>
      </c>
      <c r="E7177" s="195" t="s">
        <v>2731</v>
      </c>
      <c r="F7177" s="189">
        <v>8</v>
      </c>
      <c r="G7177" s="197" t="s">
        <v>3019</v>
      </c>
      <c r="H7177" s="195">
        <v>4</v>
      </c>
      <c r="J7177" s="191">
        <v>42471</v>
      </c>
      <c r="K7177" s="195" t="s">
        <v>27</v>
      </c>
    </row>
    <row r="7178" spans="1:12">
      <c r="A7178" s="186" t="str">
        <f>B7178&amp;"_"&amp;COUNTIF($B$2:B7178,B7178)</f>
        <v>6239_1</v>
      </c>
      <c r="B7178" s="195">
        <v>6239</v>
      </c>
      <c r="E7178" s="195" t="s">
        <v>2935</v>
      </c>
      <c r="F7178" s="189">
        <v>8</v>
      </c>
      <c r="G7178" s="197" t="s">
        <v>2936</v>
      </c>
    </row>
    <row r="7179" spans="1:12">
      <c r="A7179" s="186" t="str">
        <f>B7179&amp;"_"&amp;COUNTIF($B$2:B7179,B7179)</f>
        <v>6239_2</v>
      </c>
      <c r="B7179" s="195">
        <v>6239</v>
      </c>
      <c r="C7179" s="195">
        <v>1</v>
      </c>
      <c r="D7179" s="195" t="s">
        <v>3105</v>
      </c>
      <c r="E7179" s="195" t="s">
        <v>2665</v>
      </c>
      <c r="F7179" s="189">
        <v>8</v>
      </c>
      <c r="G7179" s="197" t="s">
        <v>2938</v>
      </c>
      <c r="H7179" s="195">
        <v>4</v>
      </c>
      <c r="J7179" s="191">
        <v>42471</v>
      </c>
      <c r="K7179" s="195" t="s">
        <v>27</v>
      </c>
    </row>
    <row r="7180" spans="1:12">
      <c r="A7180" s="186" t="str">
        <f>B7180&amp;"_"&amp;COUNTIF($B$2:B7180,B7180)</f>
        <v>6240_1</v>
      </c>
      <c r="B7180" s="195">
        <v>6240</v>
      </c>
      <c r="C7180" s="195">
        <v>58</v>
      </c>
      <c r="D7180" s="195">
        <v>109873</v>
      </c>
      <c r="F7180" s="189">
        <v>2</v>
      </c>
      <c r="G7180" s="197" t="s">
        <v>3106</v>
      </c>
      <c r="H7180" s="195">
        <v>1</v>
      </c>
      <c r="J7180" s="191">
        <v>42471</v>
      </c>
      <c r="K7180" s="195" t="s">
        <v>27</v>
      </c>
    </row>
    <row r="7181" spans="1:12">
      <c r="A7181" s="186" t="str">
        <f>B7181&amp;"_"&amp;COUNTIF($B$2:B7181,B7181)</f>
        <v>6241_1</v>
      </c>
      <c r="B7181" s="195">
        <v>6241</v>
      </c>
      <c r="F7181" s="189" t="s">
        <v>1744</v>
      </c>
      <c r="G7181" s="197" t="s">
        <v>3107</v>
      </c>
    </row>
    <row r="7182" spans="1:12">
      <c r="A7182" s="186" t="str">
        <f>B7182&amp;"_"&amp;COUNTIF($B$2:B7182,B7182)</f>
        <v>6241_2</v>
      </c>
      <c r="B7182" s="195">
        <v>6241</v>
      </c>
      <c r="F7182" s="189" t="s">
        <v>1744</v>
      </c>
      <c r="G7182" s="197" t="s">
        <v>3108</v>
      </c>
    </row>
    <row r="7183" spans="1:12">
      <c r="A7183" s="186" t="str">
        <f>B7183&amp;"_"&amp;COUNTIF($B$2:B7183,B7183)</f>
        <v>6241_3</v>
      </c>
      <c r="B7183" s="195">
        <v>6241</v>
      </c>
      <c r="C7183" s="195">
        <v>2</v>
      </c>
      <c r="D7183" s="195" t="s">
        <v>3068</v>
      </c>
      <c r="F7183" s="189">
        <v>1</v>
      </c>
      <c r="G7183" s="197" t="s">
        <v>3069</v>
      </c>
      <c r="H7183" s="195">
        <v>1</v>
      </c>
      <c r="J7183" s="191">
        <v>42472</v>
      </c>
      <c r="K7183" s="195" t="s">
        <v>27</v>
      </c>
    </row>
    <row r="7184" spans="1:12">
      <c r="A7184" s="186" t="str">
        <f>B7184&amp;"_"&amp;COUNTIF($B$2:B7184,B7184)</f>
        <v>6242_1</v>
      </c>
      <c r="B7184" s="195">
        <v>6242</v>
      </c>
      <c r="F7184" s="189">
        <v>6</v>
      </c>
      <c r="G7184" s="197" t="s">
        <v>359</v>
      </c>
      <c r="I7184" s="200"/>
    </row>
    <row r="7185" spans="1:12">
      <c r="A7185" s="186" t="str">
        <f>B7185&amp;"_"&amp;COUNTIF($B$2:B7185,B7185)</f>
        <v>6242_2</v>
      </c>
      <c r="B7185" s="195">
        <v>6242</v>
      </c>
      <c r="C7185" s="195">
        <v>7</v>
      </c>
      <c r="F7185" s="189">
        <v>3</v>
      </c>
      <c r="G7185" s="197" t="s">
        <v>358</v>
      </c>
      <c r="H7185" s="195">
        <v>1</v>
      </c>
      <c r="I7185" s="200"/>
      <c r="J7185" s="191">
        <v>42472</v>
      </c>
      <c r="K7185" s="195" t="s">
        <v>33</v>
      </c>
    </row>
    <row r="7186" spans="1:12">
      <c r="A7186" s="186" t="str">
        <f>B7186&amp;"_"&amp;COUNTIF($B$2:B7186,B7186)</f>
        <v>6243_1</v>
      </c>
      <c r="B7186" s="195">
        <v>6243</v>
      </c>
      <c r="F7186" s="189">
        <v>8</v>
      </c>
      <c r="G7186" s="197" t="s">
        <v>3109</v>
      </c>
    </row>
    <row r="7187" spans="1:12">
      <c r="A7187" s="186" t="str">
        <f>B7187&amp;"_"&amp;COUNTIF($B$2:B7187,B7187)</f>
        <v>6243_2</v>
      </c>
      <c r="B7187" s="195">
        <v>6243</v>
      </c>
      <c r="F7187" s="189">
        <v>750</v>
      </c>
      <c r="G7187" s="197" t="s">
        <v>3110</v>
      </c>
    </row>
    <row r="7188" spans="1:12">
      <c r="A7188" s="186" t="str">
        <f>B7188&amp;"_"&amp;COUNTIF($B$2:B7188,B7188)</f>
        <v>6243_3</v>
      </c>
      <c r="B7188" s="195">
        <v>6243</v>
      </c>
      <c r="F7188" s="189">
        <v>250</v>
      </c>
      <c r="G7188" s="197" t="s">
        <v>3111</v>
      </c>
    </row>
    <row r="7189" spans="1:12">
      <c r="A7189" s="186" t="str">
        <f>B7189&amp;"_"&amp;COUNTIF($B$2:B7189,B7189)</f>
        <v>6243_4</v>
      </c>
      <c r="B7189" s="195">
        <v>6243</v>
      </c>
      <c r="C7189" s="195">
        <v>82</v>
      </c>
      <c r="F7189" s="189">
        <v>12</v>
      </c>
      <c r="G7189" s="197" t="s">
        <v>3112</v>
      </c>
      <c r="H7189" s="195">
        <v>5</v>
      </c>
      <c r="J7189" s="191">
        <v>42472</v>
      </c>
      <c r="K7189" s="195" t="s">
        <v>27</v>
      </c>
    </row>
    <row r="7190" spans="1:12">
      <c r="A7190" s="186" t="str">
        <f>B7190&amp;"_"&amp;COUNTIF($B$2:B7190,B7190)</f>
        <v>6244_1</v>
      </c>
      <c r="B7190" s="195">
        <v>6244</v>
      </c>
      <c r="C7190" s="195">
        <v>59</v>
      </c>
      <c r="D7190" s="195">
        <v>3006567591</v>
      </c>
      <c r="E7190" s="195">
        <v>41227890</v>
      </c>
      <c r="F7190" s="189">
        <v>12</v>
      </c>
      <c r="G7190" s="197" t="s">
        <v>1873</v>
      </c>
      <c r="H7190" s="195">
        <v>2</v>
      </c>
      <c r="I7190" s="195">
        <v>3675</v>
      </c>
      <c r="J7190" s="191">
        <v>42473</v>
      </c>
      <c r="K7190" s="195" t="s">
        <v>27</v>
      </c>
    </row>
    <row r="7191" spans="1:12">
      <c r="A7191" s="186" t="str">
        <f>B7191&amp;"_"&amp;COUNTIF($B$2:B7191,B7191)</f>
        <v>6245_1</v>
      </c>
      <c r="B7191" s="195">
        <v>6245</v>
      </c>
      <c r="F7191" s="189">
        <v>1</v>
      </c>
      <c r="G7191" s="197" t="s">
        <v>3078</v>
      </c>
    </row>
    <row r="7192" spans="1:12">
      <c r="A7192" s="186" t="str">
        <f>B7192&amp;"_"&amp;COUNTIF($B$2:B7192,B7192)</f>
        <v>6245_2</v>
      </c>
      <c r="B7192" s="195">
        <v>6245</v>
      </c>
      <c r="F7192" s="189">
        <v>32</v>
      </c>
      <c r="G7192" s="197" t="s">
        <v>3090</v>
      </c>
      <c r="K7192" s="213"/>
    </row>
    <row r="7193" spans="1:12">
      <c r="A7193" s="186" t="str">
        <f>B7193&amp;"_"&amp;COUNTIF($B$2:B7193,B7193)</f>
        <v>6245_3</v>
      </c>
      <c r="B7193" s="195">
        <v>6245</v>
      </c>
      <c r="F7193" s="189">
        <v>28</v>
      </c>
      <c r="G7193" s="197" t="s">
        <v>3113</v>
      </c>
      <c r="K7193" s="213"/>
    </row>
    <row r="7194" spans="1:12">
      <c r="A7194" s="186" t="str">
        <f>B7194&amp;"_"&amp;COUNTIF($B$2:B7194,B7194)</f>
        <v>6245_4</v>
      </c>
      <c r="B7194" s="195">
        <v>6245</v>
      </c>
      <c r="F7194" s="189">
        <v>28</v>
      </c>
      <c r="G7194" s="197" t="s">
        <v>3091</v>
      </c>
      <c r="K7194" s="213"/>
    </row>
    <row r="7195" spans="1:12">
      <c r="A7195" s="186" t="str">
        <f>B7195&amp;"_"&amp;COUNTIF($B$2:B7195,B7195)</f>
        <v>6245_5</v>
      </c>
      <c r="B7195" s="195">
        <v>6245</v>
      </c>
      <c r="C7195" s="195">
        <v>26</v>
      </c>
      <c r="F7195" s="189">
        <v>24</v>
      </c>
      <c r="G7195" s="197" t="s">
        <v>3092</v>
      </c>
      <c r="J7195" s="191">
        <v>42473</v>
      </c>
      <c r="K7195" s="213" t="s">
        <v>845</v>
      </c>
      <c r="L7195" s="195" t="s">
        <v>2449</v>
      </c>
    </row>
    <row r="7196" spans="1:12">
      <c r="A7196" s="186" t="str">
        <f>B7196&amp;"_"&amp;COUNTIF($B$2:B7196,B7196)</f>
        <v>6246_1</v>
      </c>
      <c r="B7196" s="195">
        <v>6246</v>
      </c>
      <c r="C7196" s="195">
        <v>10</v>
      </c>
      <c r="D7196" s="195">
        <v>61527</v>
      </c>
      <c r="F7196" s="189">
        <v>28</v>
      </c>
      <c r="G7196" s="197" t="s">
        <v>3114</v>
      </c>
      <c r="H7196" s="195">
        <v>1</v>
      </c>
      <c r="I7196" s="195">
        <v>1550</v>
      </c>
      <c r="J7196" s="191">
        <v>42473</v>
      </c>
      <c r="K7196" s="195" t="s">
        <v>3115</v>
      </c>
      <c r="L7196" s="195" t="s">
        <v>74</v>
      </c>
    </row>
    <row r="7197" spans="1:12">
      <c r="A7197" s="186" t="str">
        <f>B7197&amp;"_"&amp;COUNTIF($B$2:B7197,B7197)</f>
        <v>6247_1</v>
      </c>
      <c r="B7197" s="195">
        <v>6247</v>
      </c>
      <c r="E7197" s="195" t="s">
        <v>2730</v>
      </c>
      <c r="F7197" s="189">
        <v>10</v>
      </c>
      <c r="G7197" s="197" t="s">
        <v>3018</v>
      </c>
    </row>
    <row r="7198" spans="1:12">
      <c r="A7198" s="186" t="str">
        <f>B7198&amp;"_"&amp;COUNTIF($B$2:B7198,B7198)</f>
        <v>6247_2</v>
      </c>
      <c r="B7198" s="195">
        <v>6247</v>
      </c>
      <c r="C7198" s="195">
        <v>1</v>
      </c>
      <c r="D7198" s="195" t="s">
        <v>3030</v>
      </c>
      <c r="E7198" s="195" t="s">
        <v>2731</v>
      </c>
      <c r="F7198" s="189">
        <v>10</v>
      </c>
      <c r="G7198" s="197" t="s">
        <v>3019</v>
      </c>
      <c r="H7198" s="195">
        <v>5</v>
      </c>
      <c r="J7198" s="191">
        <v>42474</v>
      </c>
      <c r="K7198" s="195" t="s">
        <v>27</v>
      </c>
    </row>
    <row r="7199" spans="1:12">
      <c r="A7199" s="186" t="str">
        <f>B7199&amp;"_"&amp;COUNTIF($B$2:B7199,B7199)</f>
        <v>6248_1</v>
      </c>
      <c r="B7199" s="195">
        <v>6248</v>
      </c>
      <c r="C7199" s="195">
        <v>1</v>
      </c>
      <c r="D7199" s="195" t="s">
        <v>3072</v>
      </c>
      <c r="F7199" s="189">
        <v>2</v>
      </c>
      <c r="G7199" s="197" t="s">
        <v>3073</v>
      </c>
      <c r="H7199" s="195">
        <v>1</v>
      </c>
      <c r="J7199" s="191">
        <v>42474</v>
      </c>
      <c r="K7199" s="195" t="s">
        <v>27</v>
      </c>
    </row>
    <row r="7200" spans="1:12">
      <c r="A7200" s="186" t="str">
        <f>B7200&amp;"_"&amp;COUNTIF($B$2:B7200,B7200)</f>
        <v>6249_1</v>
      </c>
      <c r="B7200" s="195">
        <v>6249</v>
      </c>
      <c r="C7200" s="195">
        <v>1</v>
      </c>
      <c r="D7200" s="195" t="s">
        <v>3070</v>
      </c>
      <c r="E7200" s="195">
        <v>500015296</v>
      </c>
      <c r="F7200" s="189">
        <v>1</v>
      </c>
      <c r="G7200" s="197" t="s">
        <v>3071</v>
      </c>
      <c r="H7200" s="195">
        <v>1</v>
      </c>
      <c r="J7200" s="191">
        <v>42474</v>
      </c>
      <c r="K7200" s="195" t="s">
        <v>27</v>
      </c>
    </row>
    <row r="7201" spans="1:12">
      <c r="A7201" s="186" t="str">
        <f>B7201&amp;"_"&amp;COUNTIF($B$2:B7201,B7201)</f>
        <v>6250_1</v>
      </c>
      <c r="B7201" s="195">
        <v>6250</v>
      </c>
      <c r="E7201" s="195" t="s">
        <v>2935</v>
      </c>
      <c r="F7201" s="189">
        <v>14</v>
      </c>
      <c r="G7201" s="197" t="s">
        <v>2936</v>
      </c>
    </row>
    <row r="7202" spans="1:12">
      <c r="A7202" s="186" t="str">
        <f>B7202&amp;"_"&amp;COUNTIF($B$2:B7202,B7202)</f>
        <v>6250_2</v>
      </c>
      <c r="B7202" s="195">
        <v>6250</v>
      </c>
      <c r="C7202" s="195">
        <v>1</v>
      </c>
      <c r="D7202" s="195" t="s">
        <v>3105</v>
      </c>
      <c r="E7202" s="195" t="s">
        <v>2665</v>
      </c>
      <c r="F7202" s="189">
        <v>14</v>
      </c>
      <c r="G7202" s="197" t="s">
        <v>2938</v>
      </c>
      <c r="H7202" s="195">
        <v>7</v>
      </c>
      <c r="J7202" s="191">
        <v>42474</v>
      </c>
      <c r="K7202" s="195" t="s">
        <v>27</v>
      </c>
    </row>
    <row r="7203" spans="1:12">
      <c r="A7203" s="186" t="str">
        <f>B7203&amp;"_"&amp;COUNTIF($B$2:B7203,B7203)</f>
        <v>6251_1</v>
      </c>
      <c r="B7203" s="195">
        <v>6251</v>
      </c>
      <c r="F7203" s="189" t="s">
        <v>1744</v>
      </c>
      <c r="G7203" s="197" t="s">
        <v>3116</v>
      </c>
    </row>
    <row r="7204" spans="1:12">
      <c r="A7204" s="186" t="str">
        <f>B7204&amp;"_"&amp;COUNTIF($B$2:B7204,B7204)</f>
        <v>6251_2</v>
      </c>
      <c r="B7204" s="195">
        <v>6251</v>
      </c>
      <c r="F7204" s="189">
        <v>2</v>
      </c>
      <c r="G7204" s="197" t="s">
        <v>3117</v>
      </c>
    </row>
    <row r="7205" spans="1:12">
      <c r="A7205" s="186" t="str">
        <f>B7205&amp;"_"&amp;COUNTIF($B$2:B7205,B7205)</f>
        <v>6251_3</v>
      </c>
      <c r="B7205" s="195">
        <v>6251</v>
      </c>
      <c r="C7205" s="195">
        <v>92</v>
      </c>
      <c r="D7205" s="195" t="s">
        <v>3118</v>
      </c>
      <c r="F7205" s="189">
        <v>1</v>
      </c>
      <c r="G7205" s="197" t="s">
        <v>3119</v>
      </c>
      <c r="H7205" s="195">
        <v>1</v>
      </c>
      <c r="J7205" s="191">
        <v>42474</v>
      </c>
      <c r="K7205" s="195" t="s">
        <v>27</v>
      </c>
    </row>
    <row r="7206" spans="1:12">
      <c r="A7206" s="186" t="str">
        <f>B7206&amp;"_"&amp;COUNTIF($B$2:B7206,B7206)</f>
        <v>6252_1</v>
      </c>
      <c r="B7206" s="195">
        <v>6252</v>
      </c>
      <c r="C7206" s="195">
        <v>59</v>
      </c>
      <c r="D7206" s="195">
        <v>3006577876</v>
      </c>
      <c r="E7206" s="195">
        <v>41222128</v>
      </c>
      <c r="F7206" s="189">
        <v>4</v>
      </c>
      <c r="G7206" s="197" t="s">
        <v>3120</v>
      </c>
      <c r="H7206" s="195">
        <v>4</v>
      </c>
      <c r="I7206" s="195">
        <v>20145</v>
      </c>
      <c r="J7206" s="191">
        <v>42475</v>
      </c>
      <c r="K7206" s="195" t="s">
        <v>27</v>
      </c>
    </row>
    <row r="7207" spans="1:12">
      <c r="A7207" s="186" t="str">
        <f>B7207&amp;"_"&amp;COUNTIF($B$2:B7207,B7207)</f>
        <v>6253_1</v>
      </c>
      <c r="B7207" s="195">
        <v>6253</v>
      </c>
      <c r="C7207" s="195">
        <v>31</v>
      </c>
      <c r="D7207" s="195" t="s">
        <v>3121</v>
      </c>
      <c r="F7207" s="189">
        <v>7</v>
      </c>
      <c r="G7207" s="197" t="s">
        <v>2980</v>
      </c>
      <c r="H7207" s="195">
        <v>7</v>
      </c>
      <c r="I7207" s="195">
        <v>21000</v>
      </c>
      <c r="J7207" s="191">
        <v>42478</v>
      </c>
      <c r="K7207" s="195" t="s">
        <v>27</v>
      </c>
    </row>
    <row r="7208" spans="1:12">
      <c r="A7208" s="186" t="str">
        <f>B7208&amp;"_"&amp;COUNTIF($B$2:B7208,B7208)</f>
        <v>6254_1</v>
      </c>
      <c r="B7208" s="195">
        <v>6254</v>
      </c>
      <c r="C7208" s="195">
        <v>31</v>
      </c>
      <c r="D7208" s="195" t="s">
        <v>3121</v>
      </c>
      <c r="F7208" s="189">
        <v>6</v>
      </c>
      <c r="G7208" s="197" t="s">
        <v>2980</v>
      </c>
      <c r="H7208" s="195">
        <v>7</v>
      </c>
      <c r="I7208" s="195">
        <v>18000</v>
      </c>
      <c r="J7208" s="191">
        <v>42478</v>
      </c>
      <c r="K7208" s="195" t="s">
        <v>27</v>
      </c>
    </row>
    <row r="7209" spans="1:12">
      <c r="A7209" s="186" t="str">
        <f>B7209&amp;"_"&amp;COUNTIF($B$2:B7209,B7209)</f>
        <v>6255_1</v>
      </c>
      <c r="B7209" s="195">
        <v>6255</v>
      </c>
      <c r="C7209" s="195">
        <v>59</v>
      </c>
      <c r="D7209" s="195">
        <v>3006577876</v>
      </c>
      <c r="E7209" s="195">
        <v>41222128</v>
      </c>
      <c r="F7209" s="189">
        <v>2</v>
      </c>
      <c r="G7209" s="197" t="s">
        <v>3122</v>
      </c>
      <c r="H7209" s="195">
        <v>2</v>
      </c>
      <c r="I7209" s="195">
        <v>10073</v>
      </c>
      <c r="J7209" s="191">
        <v>42479</v>
      </c>
      <c r="K7209" s="195" t="s">
        <v>27</v>
      </c>
    </row>
    <row r="7210" spans="1:12">
      <c r="A7210" s="186" t="str">
        <f>B7210&amp;"_"&amp;COUNTIF($B$2:B7210,B7210)</f>
        <v>6256_1</v>
      </c>
      <c r="B7210" s="195">
        <v>6256</v>
      </c>
      <c r="C7210" s="195">
        <v>26</v>
      </c>
      <c r="D7210" s="195">
        <v>19906</v>
      </c>
      <c r="F7210" s="189">
        <v>2</v>
      </c>
      <c r="G7210" s="197" t="s">
        <v>2041</v>
      </c>
      <c r="H7210" s="195">
        <v>2</v>
      </c>
      <c r="I7210" s="195">
        <v>17050</v>
      </c>
      <c r="J7210" s="191">
        <v>42479</v>
      </c>
      <c r="K7210" s="195" t="s">
        <v>33</v>
      </c>
      <c r="L7210" s="195" t="s">
        <v>74</v>
      </c>
    </row>
    <row r="7211" spans="1:12">
      <c r="A7211" s="186" t="str">
        <f>B7211&amp;"_"&amp;COUNTIF($B$2:B7211,B7211)</f>
        <v>6257_1</v>
      </c>
      <c r="B7211" s="195">
        <v>6257</v>
      </c>
      <c r="F7211" s="189">
        <v>7</v>
      </c>
      <c r="G7211" s="197" t="s">
        <v>359</v>
      </c>
      <c r="I7211" s="200"/>
    </row>
    <row r="7212" spans="1:12">
      <c r="A7212" s="186" t="str">
        <f>B7212&amp;"_"&amp;COUNTIF($B$2:B7212,B7212)</f>
        <v>6257_2</v>
      </c>
      <c r="B7212" s="195">
        <v>6257</v>
      </c>
      <c r="C7212" s="195">
        <v>7</v>
      </c>
      <c r="F7212" s="189">
        <v>1</v>
      </c>
      <c r="G7212" s="197" t="s">
        <v>358</v>
      </c>
      <c r="H7212" s="195">
        <v>1</v>
      </c>
      <c r="I7212" s="200"/>
      <c r="J7212" s="191">
        <v>42480</v>
      </c>
      <c r="K7212" s="195" t="s">
        <v>33</v>
      </c>
    </row>
    <row r="7213" spans="1:12">
      <c r="A7213" s="186" t="str">
        <f>B7213&amp;"_"&amp;COUNTIF($B$2:B7213,B7213)</f>
        <v>6258_1</v>
      </c>
      <c r="B7213" s="195">
        <v>6258</v>
      </c>
      <c r="F7213" s="189">
        <v>1</v>
      </c>
      <c r="G7213" s="197" t="s">
        <v>3078</v>
      </c>
    </row>
    <row r="7214" spans="1:12">
      <c r="A7214" s="186" t="str">
        <f>B7214&amp;"_"&amp;COUNTIF($B$2:B7214,B7214)</f>
        <v>6258_2</v>
      </c>
      <c r="B7214" s="195">
        <v>6258</v>
      </c>
      <c r="E7214" s="195" t="s">
        <v>1744</v>
      </c>
      <c r="F7214" s="189">
        <v>32</v>
      </c>
      <c r="G7214" s="197" t="s">
        <v>3090</v>
      </c>
      <c r="K7214" s="213"/>
    </row>
    <row r="7215" spans="1:12">
      <c r="A7215" s="186" t="str">
        <f>B7215&amp;"_"&amp;COUNTIF($B$2:B7215,B7215)</f>
        <v>6258_3</v>
      </c>
      <c r="B7215" s="195">
        <v>6258</v>
      </c>
      <c r="E7215" s="195" t="s">
        <v>1744</v>
      </c>
      <c r="F7215" s="189">
        <v>28</v>
      </c>
      <c r="G7215" s="197" t="s">
        <v>3113</v>
      </c>
      <c r="K7215" s="213"/>
    </row>
    <row r="7216" spans="1:12">
      <c r="A7216" s="186" t="str">
        <f>B7216&amp;"_"&amp;COUNTIF($B$2:B7216,B7216)</f>
        <v>6258_4</v>
      </c>
      <c r="B7216" s="195">
        <v>6258</v>
      </c>
      <c r="E7216" s="195" t="s">
        <v>1744</v>
      </c>
      <c r="F7216" s="189">
        <v>24</v>
      </c>
      <c r="G7216" s="197" t="s">
        <v>3091</v>
      </c>
      <c r="K7216" s="213"/>
    </row>
    <row r="7217" spans="1:12">
      <c r="A7217" s="186" t="str">
        <f>B7217&amp;"_"&amp;COUNTIF($B$2:B7217,B7217)</f>
        <v>6258_5</v>
      </c>
      <c r="B7217" s="195">
        <v>6258</v>
      </c>
      <c r="E7217" s="195" t="s">
        <v>1744</v>
      </c>
      <c r="F7217" s="189">
        <v>4</v>
      </c>
      <c r="G7217" s="197" t="s">
        <v>3123</v>
      </c>
      <c r="K7217" s="213"/>
    </row>
    <row r="7218" spans="1:12">
      <c r="A7218" s="186" t="str">
        <f>B7218&amp;"_"&amp;COUNTIF($B$2:B7218,B7218)</f>
        <v>6258_6</v>
      </c>
      <c r="B7218" s="195">
        <v>6258</v>
      </c>
      <c r="C7218" s="195">
        <v>26</v>
      </c>
      <c r="E7218" s="195" t="s">
        <v>1744</v>
      </c>
      <c r="F7218" s="189">
        <v>36</v>
      </c>
      <c r="G7218" s="197" t="s">
        <v>3092</v>
      </c>
      <c r="J7218" s="191">
        <v>42480</v>
      </c>
      <c r="K7218" s="213" t="s">
        <v>845</v>
      </c>
      <c r="L7218" s="195" t="s">
        <v>2449</v>
      </c>
    </row>
    <row r="7219" spans="1:12">
      <c r="A7219" s="186" t="str">
        <f>B7219&amp;"_"&amp;COUNTIF($B$2:B7219,B7219)</f>
        <v>6259_1</v>
      </c>
      <c r="B7219" s="195">
        <v>6259</v>
      </c>
      <c r="C7219" s="195">
        <v>31</v>
      </c>
      <c r="D7219" s="195" t="s">
        <v>3121</v>
      </c>
      <c r="F7219" s="189">
        <v>1</v>
      </c>
      <c r="G7219" s="197" t="s">
        <v>2980</v>
      </c>
      <c r="H7219" s="195">
        <v>1</v>
      </c>
      <c r="I7219" s="195">
        <v>3000</v>
      </c>
      <c r="J7219" s="191">
        <v>42485</v>
      </c>
      <c r="K7219" s="195" t="s">
        <v>27</v>
      </c>
    </row>
    <row r="7220" spans="1:12">
      <c r="A7220" s="186" t="str">
        <f>B7220&amp;"_"&amp;COUNTIF($B$2:B7220,B7220)</f>
        <v>6260_1</v>
      </c>
      <c r="B7220" s="195">
        <v>6260</v>
      </c>
      <c r="E7220" s="195" t="s">
        <v>71</v>
      </c>
      <c r="F7220" s="189">
        <v>300</v>
      </c>
      <c r="G7220" s="197" t="s">
        <v>72</v>
      </c>
    </row>
    <row r="7221" spans="1:12">
      <c r="A7221" s="186" t="str">
        <f>B7221&amp;"_"&amp;COUNTIF($B$2:B7221,B7221)</f>
        <v>6260_2</v>
      </c>
      <c r="B7221" s="195">
        <v>6260</v>
      </c>
      <c r="C7221" s="195">
        <v>3</v>
      </c>
      <c r="D7221" s="195" t="s">
        <v>3124</v>
      </c>
      <c r="E7221" s="195" t="s">
        <v>149</v>
      </c>
      <c r="F7221" s="189">
        <v>100</v>
      </c>
      <c r="G7221" s="197" t="s">
        <v>68</v>
      </c>
      <c r="H7221" s="195">
        <v>2</v>
      </c>
      <c r="I7221" s="195">
        <v>2900</v>
      </c>
      <c r="J7221" s="191">
        <v>42485</v>
      </c>
      <c r="K7221" s="195" t="s">
        <v>33</v>
      </c>
      <c r="L7221" s="195" t="s">
        <v>74</v>
      </c>
    </row>
    <row r="7222" spans="1:12">
      <c r="A7222" s="186" t="str">
        <f>B7222&amp;"_"&amp;COUNTIF($B$2:B7222,B7222)</f>
        <v>6261_1</v>
      </c>
      <c r="B7222" s="195">
        <v>6261</v>
      </c>
      <c r="E7222" s="195">
        <v>41222082</v>
      </c>
      <c r="F7222" s="189">
        <v>2</v>
      </c>
      <c r="G7222" s="197" t="s">
        <v>2300</v>
      </c>
    </row>
    <row r="7223" spans="1:12">
      <c r="A7223" s="186" t="str">
        <f>B7223&amp;"_"&amp;COUNTIF($B$2:B7223,B7223)</f>
        <v>6261_2</v>
      </c>
      <c r="B7223" s="195">
        <v>6261</v>
      </c>
      <c r="C7223" s="195">
        <v>59</v>
      </c>
      <c r="D7223" s="195">
        <v>3006600099</v>
      </c>
      <c r="E7223" s="195">
        <v>41222136</v>
      </c>
      <c r="F7223" s="189">
        <v>4</v>
      </c>
      <c r="G7223" s="197" t="s">
        <v>2299</v>
      </c>
      <c r="H7223" s="195">
        <v>6</v>
      </c>
      <c r="I7223" s="195">
        <v>16800</v>
      </c>
      <c r="J7223" s="191">
        <v>42486</v>
      </c>
      <c r="K7223" s="195" t="s">
        <v>27</v>
      </c>
    </row>
    <row r="7224" spans="1:12">
      <c r="A7224" s="186" t="str">
        <f>B7224&amp;"_"&amp;COUNTIF($B$2:B7224,B7224)</f>
        <v>6262_1</v>
      </c>
      <c r="B7224" s="195">
        <v>6262</v>
      </c>
      <c r="E7224" s="195">
        <v>32999</v>
      </c>
      <c r="F7224" s="189">
        <v>10</v>
      </c>
      <c r="G7224" s="197" t="s">
        <v>579</v>
      </c>
      <c r="I7224" s="200"/>
    </row>
    <row r="7225" spans="1:12">
      <c r="A7225" s="186" t="str">
        <f>B7225&amp;"_"&amp;COUNTIF($B$2:B7225,B7225)</f>
        <v>6262_2</v>
      </c>
      <c r="B7225" s="195">
        <v>6262</v>
      </c>
      <c r="C7225" s="195">
        <v>4</v>
      </c>
      <c r="D7225" s="195">
        <v>4500274165</v>
      </c>
      <c r="E7225" s="195">
        <v>33990</v>
      </c>
      <c r="F7225" s="189">
        <v>10</v>
      </c>
      <c r="G7225" s="197" t="s">
        <v>580</v>
      </c>
      <c r="H7225" s="195">
        <v>5</v>
      </c>
      <c r="I7225" s="195">
        <v>15000</v>
      </c>
      <c r="J7225" s="191">
        <v>42486</v>
      </c>
      <c r="K7225" s="195" t="s">
        <v>2501</v>
      </c>
      <c r="L7225" s="195" t="s">
        <v>74</v>
      </c>
    </row>
    <row r="7226" spans="1:12">
      <c r="A7226" s="186" t="str">
        <f>B7226&amp;"_"&amp;COUNTIF($B$2:B7226,B7226)</f>
        <v>6263_1</v>
      </c>
      <c r="B7226" s="195">
        <v>6263</v>
      </c>
      <c r="E7226" s="195" t="s">
        <v>62</v>
      </c>
      <c r="F7226" s="189">
        <v>492</v>
      </c>
      <c r="G7226" s="197" t="s">
        <v>1909</v>
      </c>
    </row>
    <row r="7227" spans="1:12">
      <c r="A7227" s="186" t="str">
        <f>B7227&amp;"_"&amp;COUNTIF($B$2:B7227,B7227)</f>
        <v>6263_2</v>
      </c>
      <c r="B7227" s="195">
        <v>6263</v>
      </c>
      <c r="E7227" s="195" t="s">
        <v>64</v>
      </c>
      <c r="F7227" s="189">
        <v>192</v>
      </c>
      <c r="G7227" s="197" t="s">
        <v>65</v>
      </c>
    </row>
    <row r="7228" spans="1:12">
      <c r="A7228" s="186" t="str">
        <f>B7228&amp;"_"&amp;COUNTIF($B$2:B7228,B7228)</f>
        <v>6263_3</v>
      </c>
      <c r="B7228" s="195">
        <v>6263</v>
      </c>
      <c r="C7228" s="195">
        <v>1</v>
      </c>
      <c r="D7228" s="195" t="s">
        <v>3125</v>
      </c>
      <c r="E7228" s="195" t="s">
        <v>67</v>
      </c>
      <c r="F7228" s="189">
        <v>48</v>
      </c>
      <c r="G7228" s="197" t="s">
        <v>3126</v>
      </c>
      <c r="H7228" s="195">
        <v>8</v>
      </c>
      <c r="J7228" s="191">
        <v>42486</v>
      </c>
      <c r="K7228" s="195" t="s">
        <v>27</v>
      </c>
    </row>
    <row r="7229" spans="1:12">
      <c r="A7229" s="186" t="str">
        <f>B7229&amp;"_"&amp;COUNTIF($B$2:B7229,B7229)</f>
        <v>6264_1</v>
      </c>
      <c r="B7229" s="195">
        <v>6264</v>
      </c>
      <c r="F7229" s="189">
        <v>1</v>
      </c>
      <c r="G7229" s="197" t="s">
        <v>2998</v>
      </c>
    </row>
    <row r="7230" spans="1:12">
      <c r="A7230" s="186" t="str">
        <f>B7230&amp;"_"&amp;COUNTIF($B$2:B7230,B7230)</f>
        <v>6264_2</v>
      </c>
      <c r="B7230" s="195">
        <v>6264</v>
      </c>
      <c r="C7230" s="195">
        <v>1</v>
      </c>
      <c r="D7230" s="195" t="s">
        <v>2984</v>
      </c>
      <c r="F7230" s="189">
        <v>2</v>
      </c>
      <c r="G7230" s="197" t="s">
        <v>59</v>
      </c>
      <c r="H7230" s="195">
        <v>3</v>
      </c>
      <c r="J7230" s="191">
        <v>42486</v>
      </c>
      <c r="K7230" s="195" t="s">
        <v>27</v>
      </c>
    </row>
    <row r="7231" spans="1:12">
      <c r="A7231" s="186" t="str">
        <f>B7231&amp;"_"&amp;COUNTIF($B$2:B7231,B7231)</f>
        <v>6265_1</v>
      </c>
      <c r="B7231" s="195">
        <v>6265</v>
      </c>
      <c r="C7231" s="195">
        <v>11</v>
      </c>
      <c r="F7231" s="189">
        <v>1</v>
      </c>
      <c r="G7231" s="197" t="s">
        <v>2969</v>
      </c>
      <c r="H7231" s="195">
        <v>1</v>
      </c>
      <c r="J7231" s="191">
        <v>42486</v>
      </c>
    </row>
    <row r="7232" spans="1:12">
      <c r="A7232" s="186" t="str">
        <f>B7232&amp;"_"&amp;COUNTIF($B$2:B7232,B7232)</f>
        <v>6266_1</v>
      </c>
      <c r="B7232" s="195">
        <v>6266</v>
      </c>
      <c r="C7232" s="195">
        <v>17</v>
      </c>
      <c r="D7232" s="195">
        <v>3006586948</v>
      </c>
      <c r="F7232" s="189">
        <v>10</v>
      </c>
      <c r="G7232" s="197" t="s">
        <v>3127</v>
      </c>
      <c r="H7232" s="195">
        <v>3</v>
      </c>
      <c r="I7232" s="195">
        <v>6300</v>
      </c>
      <c r="J7232" s="191">
        <v>42487</v>
      </c>
      <c r="K7232" s="195" t="s">
        <v>120</v>
      </c>
    </row>
    <row r="7233" spans="1:12">
      <c r="A7233" s="186" t="str">
        <f>B7233&amp;"_"&amp;COUNTIF($B$2:B7233,B7233)</f>
        <v>6267_1</v>
      </c>
      <c r="B7233" s="195">
        <v>6267</v>
      </c>
      <c r="E7233" s="195" t="s">
        <v>2935</v>
      </c>
      <c r="F7233" s="189">
        <v>8</v>
      </c>
      <c r="G7233" s="197" t="s">
        <v>2936</v>
      </c>
    </row>
    <row r="7234" spans="1:12">
      <c r="A7234" s="186" t="str">
        <f>B7234&amp;"_"&amp;COUNTIF($B$2:B7234,B7234)</f>
        <v>6267_2</v>
      </c>
      <c r="B7234" s="195">
        <v>6267</v>
      </c>
      <c r="C7234" s="195">
        <v>1</v>
      </c>
      <c r="D7234" s="195" t="s">
        <v>3105</v>
      </c>
      <c r="E7234" s="195" t="s">
        <v>2665</v>
      </c>
      <c r="F7234" s="189">
        <v>8</v>
      </c>
      <c r="G7234" s="197" t="s">
        <v>2938</v>
      </c>
      <c r="H7234" s="195">
        <v>4</v>
      </c>
      <c r="J7234" s="191">
        <v>42488</v>
      </c>
      <c r="K7234" s="195" t="s">
        <v>27</v>
      </c>
    </row>
    <row r="7235" spans="1:12">
      <c r="A7235" s="186" t="str">
        <f>B7235&amp;"_"&amp;COUNTIF($B$2:B7235,B7235)</f>
        <v>6268_1</v>
      </c>
      <c r="B7235" s="195">
        <v>6268</v>
      </c>
      <c r="C7235" s="195">
        <v>59</v>
      </c>
      <c r="D7235" s="195">
        <v>3006600099</v>
      </c>
      <c r="E7235" s="195">
        <v>41222082</v>
      </c>
      <c r="F7235" s="189">
        <v>2</v>
      </c>
      <c r="G7235" s="197" t="s">
        <v>2300</v>
      </c>
      <c r="H7235" s="195">
        <v>2</v>
      </c>
      <c r="I7235" s="195">
        <v>9200</v>
      </c>
      <c r="J7235" s="191">
        <v>42488</v>
      </c>
      <c r="K7235" s="195" t="s">
        <v>27</v>
      </c>
    </row>
    <row r="7236" spans="1:12">
      <c r="A7236" s="186" t="str">
        <f>B7236&amp;"_"&amp;COUNTIF($B$2:B7236,B7236)</f>
        <v>6269_1</v>
      </c>
      <c r="B7236" s="195">
        <v>6269</v>
      </c>
      <c r="E7236" s="195" t="s">
        <v>1744</v>
      </c>
      <c r="F7236" s="189">
        <v>1</v>
      </c>
      <c r="G7236" s="197" t="s">
        <v>3078</v>
      </c>
    </row>
    <row r="7237" spans="1:12">
      <c r="A7237" s="186" t="str">
        <f>B7237&amp;"_"&amp;COUNTIF($B$2:B7237,B7237)</f>
        <v>6269_2</v>
      </c>
      <c r="B7237" s="195">
        <v>6269</v>
      </c>
      <c r="E7237" s="195" t="s">
        <v>1744</v>
      </c>
      <c r="F7237" s="189">
        <v>50</v>
      </c>
      <c r="G7237" s="197" t="s">
        <v>3128</v>
      </c>
    </row>
    <row r="7238" spans="1:12">
      <c r="A7238" s="186" t="str">
        <f>B7238&amp;"_"&amp;COUNTIF($B$2:B7238,B7238)</f>
        <v>6269_3</v>
      </c>
      <c r="B7238" s="195">
        <v>6269</v>
      </c>
      <c r="E7238" s="195" t="s">
        <v>1744</v>
      </c>
      <c r="F7238" s="189">
        <v>32</v>
      </c>
      <c r="G7238" s="197" t="s">
        <v>3090</v>
      </c>
      <c r="K7238" s="213"/>
    </row>
    <row r="7239" spans="1:12">
      <c r="A7239" s="186" t="str">
        <f>B7239&amp;"_"&amp;COUNTIF($B$2:B7239,B7239)</f>
        <v>6269_4</v>
      </c>
      <c r="B7239" s="195">
        <v>6269</v>
      </c>
      <c r="E7239" s="195" t="s">
        <v>1744</v>
      </c>
      <c r="F7239" s="189">
        <v>34</v>
      </c>
      <c r="G7239" s="197" t="s">
        <v>3129</v>
      </c>
      <c r="K7239" s="213"/>
    </row>
    <row r="7240" spans="1:12">
      <c r="A7240" s="186" t="str">
        <f>B7240&amp;"_"&amp;COUNTIF($B$2:B7240,B7240)</f>
        <v>6269_5</v>
      </c>
      <c r="B7240" s="195">
        <v>6269</v>
      </c>
      <c r="E7240" s="195" t="s">
        <v>1744</v>
      </c>
      <c r="F7240" s="189">
        <v>28</v>
      </c>
      <c r="G7240" s="197" t="s">
        <v>3123</v>
      </c>
      <c r="K7240" s="213"/>
    </row>
    <row r="7241" spans="1:12">
      <c r="A7241" s="186" t="str">
        <f>B7241&amp;"_"&amp;COUNTIF($B$2:B7241,B7241)</f>
        <v>6269_6</v>
      </c>
      <c r="B7241" s="195">
        <v>6269</v>
      </c>
      <c r="E7241" s="195" t="s">
        <v>1744</v>
      </c>
      <c r="F7241" s="189">
        <v>36</v>
      </c>
      <c r="G7241" s="197" t="s">
        <v>3092</v>
      </c>
      <c r="K7241" s="213"/>
    </row>
    <row r="7242" spans="1:12">
      <c r="A7242" s="186" t="str">
        <f>B7242&amp;"_"&amp;COUNTIF($B$2:B7242,B7242)</f>
        <v>6269_7</v>
      </c>
      <c r="B7242" s="195">
        <v>6269</v>
      </c>
      <c r="C7242" s="195">
        <v>26</v>
      </c>
      <c r="E7242" s="195" t="s">
        <v>1744</v>
      </c>
      <c r="F7242" s="189">
        <v>20</v>
      </c>
      <c r="G7242" s="197" t="s">
        <v>3130</v>
      </c>
      <c r="H7242" s="195">
        <v>9</v>
      </c>
      <c r="J7242" s="191">
        <v>42489</v>
      </c>
      <c r="K7242" s="213" t="s">
        <v>845</v>
      </c>
    </row>
    <row r="7243" spans="1:12">
      <c r="A7243" s="186" t="str">
        <f>B7243&amp;"_"&amp;COUNTIF($B$2:B7243,B7243)</f>
        <v>6270_1</v>
      </c>
      <c r="B7243" s="195">
        <v>6270</v>
      </c>
      <c r="F7243" s="189">
        <v>22</v>
      </c>
      <c r="G7243" s="197" t="s">
        <v>2538</v>
      </c>
    </row>
    <row r="7244" spans="1:12">
      <c r="A7244" s="186" t="str">
        <f>B7244&amp;"_"&amp;COUNTIF($B$2:B7244,B7244)</f>
        <v>6270_2</v>
      </c>
      <c r="B7244" s="195">
        <v>6270</v>
      </c>
      <c r="C7244" s="195">
        <v>26</v>
      </c>
      <c r="D7244" s="195" t="s">
        <v>863</v>
      </c>
      <c r="F7244" s="189">
        <v>13</v>
      </c>
      <c r="G7244" s="197" t="s">
        <v>2539</v>
      </c>
      <c r="J7244" s="191">
        <v>42490</v>
      </c>
      <c r="K7244" s="195" t="s">
        <v>27</v>
      </c>
    </row>
    <row r="7245" spans="1:12">
      <c r="A7245" s="186" t="str">
        <f>B7245&amp;"_"&amp;COUNTIF($B$2:B7245,B7245)</f>
        <v>6271_1</v>
      </c>
      <c r="B7245" s="195">
        <v>6271</v>
      </c>
      <c r="F7245" s="189">
        <v>2</v>
      </c>
      <c r="G7245" s="197" t="s">
        <v>3131</v>
      </c>
    </row>
    <row r="7246" spans="1:12">
      <c r="A7246" s="186" t="str">
        <f>B7246&amp;"_"&amp;COUNTIF($B$2:B7246,B7246)</f>
        <v>6271_2</v>
      </c>
      <c r="B7246" s="195">
        <v>6271</v>
      </c>
      <c r="C7246" s="195">
        <v>9</v>
      </c>
      <c r="D7246" s="195" t="s">
        <v>3132</v>
      </c>
      <c r="F7246" s="189">
        <v>20</v>
      </c>
      <c r="G7246" s="195" t="s">
        <v>109</v>
      </c>
      <c r="H7246" s="195">
        <v>1</v>
      </c>
      <c r="I7246" s="195">
        <v>3400</v>
      </c>
      <c r="J7246" s="191">
        <v>42492</v>
      </c>
      <c r="K7246" s="186" t="s">
        <v>1711</v>
      </c>
      <c r="L7246" s="195" t="s">
        <v>74</v>
      </c>
    </row>
    <row r="7247" spans="1:12">
      <c r="A7247" s="186" t="str">
        <f>B7247&amp;"_"&amp;COUNTIF($B$2:B7247,B7247)</f>
        <v>6272_1</v>
      </c>
      <c r="B7247" s="195">
        <v>6272</v>
      </c>
      <c r="F7247" s="189">
        <v>7</v>
      </c>
      <c r="G7247" s="197" t="s">
        <v>359</v>
      </c>
      <c r="I7247" s="200"/>
    </row>
    <row r="7248" spans="1:12">
      <c r="A7248" s="186" t="str">
        <f>B7248&amp;"_"&amp;COUNTIF($B$2:B7248,B7248)</f>
        <v>6272_2</v>
      </c>
      <c r="B7248" s="195">
        <v>6272</v>
      </c>
      <c r="C7248" s="195">
        <v>7</v>
      </c>
      <c r="F7248" s="189">
        <v>2</v>
      </c>
      <c r="G7248" s="197" t="s">
        <v>358</v>
      </c>
      <c r="H7248" s="195">
        <v>1</v>
      </c>
      <c r="I7248" s="200"/>
      <c r="J7248" s="191">
        <v>42493</v>
      </c>
      <c r="K7248" s="195" t="s">
        <v>33</v>
      </c>
    </row>
    <row r="7249" spans="1:12">
      <c r="A7249" s="186" t="str">
        <f>B7249&amp;"_"&amp;COUNTIF($B$2:B7249,B7249)</f>
        <v>6273_1</v>
      </c>
      <c r="B7249" s="195">
        <v>6273</v>
      </c>
      <c r="C7249" s="195">
        <v>5</v>
      </c>
      <c r="D7249" s="195" t="s">
        <v>3133</v>
      </c>
      <c r="E7249" s="195">
        <v>500032755</v>
      </c>
      <c r="F7249" s="189">
        <v>15</v>
      </c>
      <c r="G7249" s="197" t="s">
        <v>1070</v>
      </c>
      <c r="H7249" s="195">
        <v>5</v>
      </c>
      <c r="I7249" s="195">
        <v>11250</v>
      </c>
      <c r="J7249" s="191" t="s">
        <v>3134</v>
      </c>
      <c r="K7249" s="213" t="s">
        <v>845</v>
      </c>
      <c r="L7249" s="195" t="s">
        <v>2449</v>
      </c>
    </row>
    <row r="7250" spans="1:12">
      <c r="A7250" s="186" t="str">
        <f>B7250&amp;"_"&amp;COUNTIF($B$2:B7250,B7250)</f>
        <v>6274_1</v>
      </c>
      <c r="B7250" s="195">
        <v>6274</v>
      </c>
      <c r="C7250" s="195">
        <v>59</v>
      </c>
      <c r="D7250" s="195">
        <v>3006626355</v>
      </c>
      <c r="E7250" s="195">
        <v>41227890</v>
      </c>
      <c r="F7250" s="189">
        <v>18</v>
      </c>
      <c r="G7250" s="197" t="s">
        <v>1873</v>
      </c>
      <c r="H7250" s="195">
        <v>3</v>
      </c>
      <c r="I7250" s="195">
        <v>5515</v>
      </c>
      <c r="J7250" s="191">
        <v>42495</v>
      </c>
      <c r="K7250" s="195" t="s">
        <v>27</v>
      </c>
    </row>
    <row r="7251" spans="1:12">
      <c r="A7251" s="186" t="str">
        <f>B7251&amp;"_"&amp;COUNTIF($B$2:B7251,B7251)</f>
        <v>6275_1</v>
      </c>
      <c r="B7251" s="195">
        <v>6275</v>
      </c>
      <c r="C7251" s="195">
        <v>31</v>
      </c>
      <c r="D7251" s="195" t="s">
        <v>3135</v>
      </c>
      <c r="F7251" s="189">
        <v>2</v>
      </c>
      <c r="G7251" s="197" t="s">
        <v>3136</v>
      </c>
      <c r="H7251" s="195">
        <v>2</v>
      </c>
      <c r="J7251" s="191">
        <v>42496</v>
      </c>
      <c r="K7251" s="195" t="s">
        <v>27</v>
      </c>
    </row>
    <row r="7252" spans="1:12">
      <c r="A7252" s="186" t="str">
        <f>B7252&amp;"_"&amp;COUNTIF($B$2:B7252,B7252)</f>
        <v>6276_1</v>
      </c>
      <c r="B7252" s="195">
        <v>6276</v>
      </c>
      <c r="C7252" s="195">
        <v>31</v>
      </c>
      <c r="D7252" s="195" t="s">
        <v>3137</v>
      </c>
      <c r="F7252" s="189">
        <v>2</v>
      </c>
      <c r="G7252" s="197" t="s">
        <v>3138</v>
      </c>
      <c r="H7252" s="195">
        <v>2</v>
      </c>
      <c r="J7252" s="191">
        <v>42496</v>
      </c>
      <c r="K7252" s="195" t="s">
        <v>27</v>
      </c>
    </row>
    <row r="7253" spans="1:12">
      <c r="A7253" s="186" t="str">
        <f>B7253&amp;"_"&amp;COUNTIF($B$2:B7253,B7253)</f>
        <v>6277_1</v>
      </c>
      <c r="B7253" s="195">
        <v>6277</v>
      </c>
      <c r="F7253" s="189">
        <v>1</v>
      </c>
      <c r="G7253" s="197" t="s">
        <v>3078</v>
      </c>
    </row>
    <row r="7254" spans="1:12">
      <c r="A7254" s="186" t="str">
        <f>B7254&amp;"_"&amp;COUNTIF($B$2:B7254,B7254)</f>
        <v>6277_2</v>
      </c>
      <c r="B7254" s="195">
        <v>6277</v>
      </c>
      <c r="E7254" s="195" t="s">
        <v>1744</v>
      </c>
      <c r="F7254" s="189">
        <v>32</v>
      </c>
      <c r="G7254" s="197" t="s">
        <v>3090</v>
      </c>
    </row>
    <row r="7255" spans="1:12">
      <c r="A7255" s="186" t="str">
        <f>B7255&amp;"_"&amp;COUNTIF($B$2:B7255,B7255)</f>
        <v>6277_3</v>
      </c>
      <c r="B7255" s="195">
        <v>6277</v>
      </c>
      <c r="E7255" s="195" t="s">
        <v>1744</v>
      </c>
      <c r="F7255" s="189">
        <v>28</v>
      </c>
      <c r="G7255" s="197" t="s">
        <v>3113</v>
      </c>
      <c r="K7255" s="213"/>
    </row>
    <row r="7256" spans="1:12">
      <c r="A7256" s="186" t="str">
        <f>B7256&amp;"_"&amp;COUNTIF($B$2:B7256,B7256)</f>
        <v>6277_4</v>
      </c>
      <c r="B7256" s="195">
        <v>6277</v>
      </c>
      <c r="E7256" s="195" t="s">
        <v>1744</v>
      </c>
      <c r="F7256" s="189">
        <v>28</v>
      </c>
      <c r="G7256" s="197" t="s">
        <v>3123</v>
      </c>
      <c r="K7256" s="213"/>
    </row>
    <row r="7257" spans="1:12">
      <c r="A7257" s="186" t="str">
        <f>B7257&amp;"_"&amp;COUNTIF($B$2:B7257,B7257)</f>
        <v>6277_5</v>
      </c>
      <c r="B7257" s="195">
        <v>6277</v>
      </c>
      <c r="C7257" s="195">
        <v>26</v>
      </c>
      <c r="E7257" s="195" t="s">
        <v>1744</v>
      </c>
      <c r="F7257" s="189">
        <v>36</v>
      </c>
      <c r="G7257" s="197" t="s">
        <v>3092</v>
      </c>
      <c r="H7257" s="195">
        <v>8</v>
      </c>
      <c r="J7257" s="191">
        <v>42499</v>
      </c>
      <c r="K7257" s="213" t="s">
        <v>845</v>
      </c>
    </row>
    <row r="7258" spans="1:12">
      <c r="A7258" s="186" t="str">
        <f>B7258&amp;"_"&amp;COUNTIF($B$2:B7258,B7258)</f>
        <v>6278_1</v>
      </c>
      <c r="B7258" s="195">
        <v>6278</v>
      </c>
      <c r="F7258" s="189">
        <v>36</v>
      </c>
      <c r="G7258" s="197" t="s">
        <v>3139</v>
      </c>
      <c r="K7258" s="213"/>
    </row>
    <row r="7259" spans="1:12">
      <c r="A7259" s="186" t="str">
        <f>B7259&amp;"_"&amp;COUNTIF($B$2:B7259,B7259)</f>
        <v>6278_2</v>
      </c>
      <c r="B7259" s="195">
        <v>6278</v>
      </c>
      <c r="C7259" s="195">
        <v>10</v>
      </c>
      <c r="D7259" s="195">
        <v>61563</v>
      </c>
      <c r="F7259" s="189">
        <v>1</v>
      </c>
      <c r="G7259" s="197" t="s">
        <v>3140</v>
      </c>
      <c r="H7259" s="195">
        <v>2016</v>
      </c>
      <c r="J7259" s="191">
        <v>42499</v>
      </c>
      <c r="K7259" s="195" t="s">
        <v>3115</v>
      </c>
      <c r="L7259" s="195" t="s">
        <v>74</v>
      </c>
    </row>
    <row r="7260" spans="1:12">
      <c r="A7260" s="186" t="str">
        <f>B7260&amp;"_"&amp;COUNTIF($B$2:B7260,B7260)</f>
        <v>6279_1</v>
      </c>
      <c r="B7260" s="195">
        <v>6279</v>
      </c>
      <c r="E7260" s="195" t="s">
        <v>2935</v>
      </c>
      <c r="F7260" s="189">
        <v>2</v>
      </c>
      <c r="G7260" s="197" t="s">
        <v>2936</v>
      </c>
    </row>
    <row r="7261" spans="1:12">
      <c r="A7261" s="186" t="str">
        <f>B7261&amp;"_"&amp;COUNTIF($B$2:B7261,B7261)</f>
        <v>6279_2</v>
      </c>
      <c r="B7261" s="195">
        <v>6279</v>
      </c>
      <c r="C7261" s="195">
        <v>1</v>
      </c>
      <c r="D7261" s="195" t="s">
        <v>3105</v>
      </c>
      <c r="E7261" s="195" t="s">
        <v>2665</v>
      </c>
      <c r="F7261" s="189">
        <v>2</v>
      </c>
      <c r="G7261" s="197" t="s">
        <v>2938</v>
      </c>
      <c r="H7261" s="195">
        <v>1</v>
      </c>
      <c r="J7261" s="191">
        <v>42500</v>
      </c>
      <c r="K7261" s="195" t="s">
        <v>27</v>
      </c>
    </row>
    <row r="7262" spans="1:12">
      <c r="A7262" s="186" t="str">
        <f>B7262&amp;"_"&amp;COUNTIF($B$2:B7262,B7262)</f>
        <v>6280_1</v>
      </c>
      <c r="B7262" s="195">
        <v>6280</v>
      </c>
      <c r="C7262" s="195">
        <v>1</v>
      </c>
      <c r="D7262" s="195" t="s">
        <v>2984</v>
      </c>
      <c r="F7262" s="189">
        <v>2</v>
      </c>
      <c r="G7262" s="197" t="s">
        <v>59</v>
      </c>
      <c r="H7262" s="195">
        <v>2</v>
      </c>
      <c r="J7262" s="191">
        <v>42500</v>
      </c>
      <c r="K7262" s="195" t="s">
        <v>27</v>
      </c>
    </row>
    <row r="7263" spans="1:12">
      <c r="A7263" s="186" t="str">
        <f>B7263&amp;"_"&amp;COUNTIF($B$2:B7263,B7263)</f>
        <v>6281_1</v>
      </c>
      <c r="B7263" s="195">
        <v>6281</v>
      </c>
      <c r="E7263" s="187" t="s">
        <v>19</v>
      </c>
      <c r="F7263" s="189">
        <v>8</v>
      </c>
      <c r="G7263" s="190" t="s">
        <v>941</v>
      </c>
    </row>
    <row r="7264" spans="1:12">
      <c r="A7264" s="186" t="str">
        <f>B7264&amp;"_"&amp;COUNTIF($B$2:B7264,B7264)</f>
        <v>6281_2</v>
      </c>
      <c r="B7264" s="195">
        <v>6281</v>
      </c>
      <c r="C7264" s="195">
        <v>1</v>
      </c>
      <c r="D7264" s="195" t="s">
        <v>3141</v>
      </c>
      <c r="E7264" s="187" t="s">
        <v>22</v>
      </c>
      <c r="F7264" s="189">
        <v>8</v>
      </c>
      <c r="G7264" s="190" t="s">
        <v>942</v>
      </c>
      <c r="H7264" s="195">
        <v>4</v>
      </c>
      <c r="J7264" s="191">
        <v>42500</v>
      </c>
      <c r="K7264" s="195" t="s">
        <v>27</v>
      </c>
    </row>
    <row r="7265" spans="1:11">
      <c r="A7265" s="186" t="str">
        <f>B7265&amp;"_"&amp;COUNTIF($B$2:B7265,B7265)</f>
        <v>6282_1</v>
      </c>
      <c r="B7265" s="195">
        <v>6282</v>
      </c>
      <c r="E7265" s="187"/>
      <c r="F7265" s="189">
        <v>34</v>
      </c>
      <c r="G7265" s="190" t="s">
        <v>2976</v>
      </c>
    </row>
    <row r="7266" spans="1:11">
      <c r="A7266" s="186" t="str">
        <f>B7266&amp;"_"&amp;COUNTIF($B$2:B7266,B7266)</f>
        <v>6282_2</v>
      </c>
      <c r="B7266" s="195">
        <v>6282</v>
      </c>
      <c r="F7266" s="189">
        <v>70</v>
      </c>
      <c r="G7266" s="197" t="s">
        <v>3014</v>
      </c>
    </row>
    <row r="7267" spans="1:11">
      <c r="A7267" s="186" t="str">
        <f>B7267&amp;"_"&amp;COUNTIF($B$2:B7267,B7267)</f>
        <v>6282_3</v>
      </c>
      <c r="B7267" s="195">
        <v>6282</v>
      </c>
      <c r="C7267" s="195">
        <v>1</v>
      </c>
      <c r="D7267" s="195" t="s">
        <v>2977</v>
      </c>
      <c r="F7267" s="189">
        <v>70</v>
      </c>
      <c r="G7267" s="197" t="s">
        <v>3142</v>
      </c>
      <c r="H7267" s="195">
        <v>3</v>
      </c>
      <c r="J7267" s="191">
        <v>42500</v>
      </c>
      <c r="K7267" s="195" t="s">
        <v>27</v>
      </c>
    </row>
    <row r="7268" spans="1:11">
      <c r="A7268" s="186" t="str">
        <f>B7268&amp;"_"&amp;COUNTIF($B$2:B7268,B7268)</f>
        <v>6283_1</v>
      </c>
      <c r="B7268" s="195">
        <v>6283</v>
      </c>
      <c r="F7268" s="189">
        <v>1</v>
      </c>
      <c r="G7268" s="197" t="s">
        <v>3143</v>
      </c>
    </row>
    <row r="7269" spans="1:11">
      <c r="A7269" s="186" t="str">
        <f>B7269&amp;"_"&amp;COUNTIF($B$2:B7269,B7269)</f>
        <v>6283_2</v>
      </c>
      <c r="B7269" s="195">
        <v>6283</v>
      </c>
      <c r="C7269" s="195">
        <v>1</v>
      </c>
      <c r="F7269" s="189">
        <v>1</v>
      </c>
      <c r="G7269" s="197" t="s">
        <v>3144</v>
      </c>
      <c r="J7269" s="191">
        <v>42500</v>
      </c>
      <c r="K7269" s="195" t="s">
        <v>845</v>
      </c>
    </row>
    <row r="7270" spans="1:11">
      <c r="A7270" s="186" t="str">
        <f>B7270&amp;"_"&amp;COUNTIF($B$2:B7270,B7270)</f>
        <v>6284_1</v>
      </c>
      <c r="B7270" s="195">
        <v>6284</v>
      </c>
      <c r="C7270" s="195">
        <v>31</v>
      </c>
      <c r="D7270" s="195" t="s">
        <v>3145</v>
      </c>
      <c r="F7270" s="189">
        <v>7</v>
      </c>
      <c r="G7270" s="197" t="s">
        <v>2980</v>
      </c>
      <c r="H7270" s="195">
        <v>7</v>
      </c>
      <c r="I7270" s="195">
        <v>21000</v>
      </c>
      <c r="J7270" s="191">
        <v>42500</v>
      </c>
      <c r="K7270" s="195" t="s">
        <v>27</v>
      </c>
    </row>
    <row r="7271" spans="1:11">
      <c r="A7271" s="186" t="str">
        <f>B7271&amp;"_"&amp;COUNTIF($B$2:B7271,B7271)</f>
        <v>6285_1</v>
      </c>
      <c r="B7271" s="195">
        <v>6285</v>
      </c>
      <c r="C7271" s="195">
        <v>31</v>
      </c>
      <c r="D7271" s="195" t="s">
        <v>3145</v>
      </c>
      <c r="F7271" s="189">
        <v>6</v>
      </c>
      <c r="G7271" s="197" t="s">
        <v>2980</v>
      </c>
      <c r="H7271" s="195">
        <v>6</v>
      </c>
      <c r="I7271" s="195">
        <v>18000</v>
      </c>
      <c r="J7271" s="191">
        <v>42500</v>
      </c>
      <c r="K7271" s="195" t="s">
        <v>27</v>
      </c>
    </row>
    <row r="7272" spans="1:11">
      <c r="A7272" s="186" t="str">
        <f>B7272&amp;"_"&amp;COUNTIF($B$2:B7272,B7272)</f>
        <v>6286_1</v>
      </c>
      <c r="B7272" s="195">
        <v>6286</v>
      </c>
      <c r="E7272" s="195" t="s">
        <v>2935</v>
      </c>
      <c r="F7272" s="189">
        <v>4</v>
      </c>
      <c r="G7272" s="197" t="s">
        <v>2936</v>
      </c>
    </row>
    <row r="7273" spans="1:11">
      <c r="A7273" s="186" t="str">
        <f>B7273&amp;"_"&amp;COUNTIF($B$2:B7273,B7273)</f>
        <v>6286_2</v>
      </c>
      <c r="B7273" s="195">
        <v>6286</v>
      </c>
      <c r="C7273" s="195">
        <v>1</v>
      </c>
      <c r="D7273" s="195" t="s">
        <v>3105</v>
      </c>
      <c r="E7273" s="195" t="s">
        <v>2665</v>
      </c>
      <c r="F7273" s="189">
        <v>4</v>
      </c>
      <c r="G7273" s="197" t="s">
        <v>2938</v>
      </c>
      <c r="H7273" s="195">
        <v>2</v>
      </c>
      <c r="J7273" s="191">
        <v>42501</v>
      </c>
      <c r="K7273" s="195" t="s">
        <v>27</v>
      </c>
    </row>
    <row r="7274" spans="1:11">
      <c r="A7274" s="186" t="str">
        <f>B7274&amp;"_"&amp;COUNTIF($B$2:B7274,B7274)</f>
        <v>6287_1</v>
      </c>
      <c r="B7274" s="195">
        <v>6287</v>
      </c>
      <c r="F7274" s="189">
        <v>5</v>
      </c>
      <c r="G7274" s="197" t="s">
        <v>359</v>
      </c>
      <c r="I7274" s="200"/>
    </row>
    <row r="7275" spans="1:11">
      <c r="A7275" s="186" t="str">
        <f>B7275&amp;"_"&amp;COUNTIF($B$2:B7275,B7275)</f>
        <v>6287_2</v>
      </c>
      <c r="B7275" s="195">
        <v>6287</v>
      </c>
      <c r="C7275" s="195">
        <v>7</v>
      </c>
      <c r="F7275" s="189">
        <v>3</v>
      </c>
      <c r="G7275" s="197" t="s">
        <v>358</v>
      </c>
      <c r="H7275" s="195">
        <v>1</v>
      </c>
      <c r="I7275" s="200"/>
      <c r="J7275" s="191">
        <v>42501</v>
      </c>
      <c r="K7275" s="195" t="s">
        <v>33</v>
      </c>
    </row>
    <row r="7276" spans="1:11">
      <c r="A7276" s="186" t="str">
        <f>B7276&amp;"_"&amp;COUNTIF($B$2:B7276,B7276)</f>
        <v>6288_1</v>
      </c>
      <c r="B7276" s="195">
        <v>6288</v>
      </c>
      <c r="C7276" s="195">
        <v>31</v>
      </c>
      <c r="D7276" s="195" t="s">
        <v>3146</v>
      </c>
      <c r="F7276" s="189">
        <v>1</v>
      </c>
      <c r="G7276" s="197" t="s">
        <v>3147</v>
      </c>
      <c r="H7276" s="195">
        <v>1</v>
      </c>
      <c r="J7276" s="191">
        <v>42502</v>
      </c>
      <c r="K7276" s="195" t="s">
        <v>33</v>
      </c>
    </row>
    <row r="7277" spans="1:11">
      <c r="A7277" s="186" t="str">
        <f>B7277&amp;"_"&amp;COUNTIF($B$2:B7277,B7277)</f>
        <v>6289_1</v>
      </c>
      <c r="B7277" s="195">
        <v>6289</v>
      </c>
      <c r="C7277" s="195">
        <v>65</v>
      </c>
      <c r="D7277" s="195" t="s">
        <v>3148</v>
      </c>
      <c r="F7277" s="189">
        <v>216</v>
      </c>
      <c r="G7277" s="197" t="s">
        <v>3149</v>
      </c>
      <c r="H7277" s="195">
        <v>3</v>
      </c>
      <c r="I7277" s="195">
        <v>11800</v>
      </c>
      <c r="J7277" s="191">
        <v>42503</v>
      </c>
      <c r="K7277" s="195" t="s">
        <v>27</v>
      </c>
    </row>
    <row r="7278" spans="1:11">
      <c r="A7278" s="186" t="str">
        <f>B7278&amp;"_"&amp;COUNTIF($B$2:B7278,B7278)</f>
        <v>6290_1</v>
      </c>
      <c r="B7278" s="195">
        <v>6290</v>
      </c>
      <c r="E7278" s="195" t="s">
        <v>2935</v>
      </c>
      <c r="F7278" s="189">
        <v>4</v>
      </c>
      <c r="G7278" s="197" t="s">
        <v>2936</v>
      </c>
    </row>
    <row r="7279" spans="1:11">
      <c r="A7279" s="186" t="str">
        <f>B7279&amp;"_"&amp;COUNTIF($B$2:B7279,B7279)</f>
        <v>6290_2</v>
      </c>
      <c r="B7279" s="195">
        <v>6290</v>
      </c>
      <c r="C7279" s="195">
        <v>1</v>
      </c>
      <c r="D7279" s="195" t="s">
        <v>3150</v>
      </c>
      <c r="E7279" s="195" t="s">
        <v>2665</v>
      </c>
      <c r="F7279" s="189">
        <v>4</v>
      </c>
      <c r="G7279" s="197" t="s">
        <v>2938</v>
      </c>
      <c r="H7279" s="195">
        <v>2</v>
      </c>
      <c r="J7279" s="191">
        <v>42506</v>
      </c>
      <c r="K7279" s="195" t="s">
        <v>27</v>
      </c>
    </row>
    <row r="7280" spans="1:11">
      <c r="A7280" s="186" t="str">
        <f>B7280&amp;"_"&amp;COUNTIF($B$2:B7280,B7280)</f>
        <v>6291_1</v>
      </c>
      <c r="B7280" s="195">
        <v>6291</v>
      </c>
      <c r="C7280" s="195">
        <v>31</v>
      </c>
      <c r="D7280" s="195" t="s">
        <v>3145</v>
      </c>
      <c r="F7280" s="189">
        <v>3</v>
      </c>
      <c r="G7280" s="197" t="s">
        <v>2980</v>
      </c>
      <c r="H7280" s="195">
        <v>3</v>
      </c>
      <c r="I7280" s="195">
        <v>9000</v>
      </c>
      <c r="J7280" s="191">
        <v>42506</v>
      </c>
      <c r="K7280" s="195" t="s">
        <v>27</v>
      </c>
    </row>
    <row r="7281" spans="1:12">
      <c r="A7281" s="186" t="str">
        <f>B7281&amp;"_"&amp;COUNTIF($B$2:B7281,B7281)</f>
        <v>6292_1</v>
      </c>
      <c r="B7281" s="195">
        <v>6292</v>
      </c>
      <c r="C7281" s="195">
        <v>31</v>
      </c>
      <c r="D7281" s="195" t="s">
        <v>3145</v>
      </c>
      <c r="F7281" s="189">
        <v>2</v>
      </c>
      <c r="G7281" s="197" t="s">
        <v>2980</v>
      </c>
      <c r="H7281" s="195">
        <v>2</v>
      </c>
      <c r="I7281" s="195">
        <v>6000</v>
      </c>
      <c r="J7281" s="191">
        <v>42506</v>
      </c>
      <c r="K7281" s="195" t="s">
        <v>27</v>
      </c>
    </row>
    <row r="7282" spans="1:12">
      <c r="A7282" s="186" t="str">
        <f>B7282&amp;"_"&amp;COUNTIF($B$2:B7282,B7282)</f>
        <v>6293_1</v>
      </c>
      <c r="B7282" s="195">
        <v>6293</v>
      </c>
      <c r="C7282" s="195">
        <v>5</v>
      </c>
      <c r="D7282" s="195" t="s">
        <v>3151</v>
      </c>
      <c r="E7282" s="195">
        <v>500032755</v>
      </c>
      <c r="F7282" s="189">
        <v>6</v>
      </c>
      <c r="G7282" s="197" t="s">
        <v>1070</v>
      </c>
      <c r="H7282" s="195">
        <v>2</v>
      </c>
      <c r="I7282" s="195">
        <v>4500</v>
      </c>
      <c r="J7282" s="191" t="s">
        <v>3152</v>
      </c>
      <c r="K7282" s="213" t="s">
        <v>845</v>
      </c>
      <c r="L7282" s="195" t="s">
        <v>2449</v>
      </c>
    </row>
    <row r="7283" spans="1:12">
      <c r="A7283" s="186" t="str">
        <f>B7283&amp;"_"&amp;COUNTIF($B$2:B7283,B7283)</f>
        <v>6294_1</v>
      </c>
      <c r="B7283" s="195">
        <v>6294</v>
      </c>
      <c r="F7283" s="189">
        <v>12</v>
      </c>
      <c r="G7283" s="197" t="s">
        <v>3153</v>
      </c>
    </row>
    <row r="7284" spans="1:12">
      <c r="A7284" s="186" t="str">
        <f>B7284&amp;"_"&amp;COUNTIF($B$2:B7284,B7284)</f>
        <v>6294_2</v>
      </c>
      <c r="B7284" s="195">
        <v>6294</v>
      </c>
      <c r="F7284" s="189">
        <v>2</v>
      </c>
      <c r="G7284" s="197" t="s">
        <v>3154</v>
      </c>
    </row>
    <row r="7285" spans="1:12">
      <c r="A7285" s="186" t="str">
        <f>B7285&amp;"_"&amp;COUNTIF($B$2:B7285,B7285)</f>
        <v>6294_3</v>
      </c>
      <c r="B7285" s="195">
        <v>6294</v>
      </c>
      <c r="C7285" s="195">
        <v>37</v>
      </c>
      <c r="D7285" s="195" t="s">
        <v>3155</v>
      </c>
      <c r="F7285" s="189">
        <v>1</v>
      </c>
      <c r="G7285" s="197" t="s">
        <v>3156</v>
      </c>
      <c r="H7285" s="195">
        <v>1</v>
      </c>
      <c r="J7285" s="191">
        <v>42507</v>
      </c>
      <c r="K7285" s="195" t="s">
        <v>33</v>
      </c>
      <c r="L7285" s="195" t="s">
        <v>74</v>
      </c>
    </row>
    <row r="7286" spans="1:12">
      <c r="A7286" s="186" t="str">
        <f>B7286&amp;"_"&amp;COUNTIF($B$2:B7286,B7286)</f>
        <v>6295_1</v>
      </c>
      <c r="B7286" s="195">
        <v>6295</v>
      </c>
      <c r="F7286" s="189">
        <v>6</v>
      </c>
      <c r="G7286" s="197" t="s">
        <v>3102</v>
      </c>
    </row>
    <row r="7287" spans="1:12">
      <c r="A7287" s="186" t="str">
        <f>B7287&amp;"_"&amp;COUNTIF($B$2:B7287,B7287)</f>
        <v>6295_2</v>
      </c>
      <c r="B7287" s="195">
        <v>6295</v>
      </c>
      <c r="C7287" s="195">
        <v>65</v>
      </c>
      <c r="D7287" s="195">
        <v>3006498127</v>
      </c>
      <c r="F7287" s="189">
        <v>12</v>
      </c>
      <c r="G7287" s="197" t="s">
        <v>3103</v>
      </c>
      <c r="H7287" s="195">
        <v>6</v>
      </c>
      <c r="I7287" s="195">
        <v>9350</v>
      </c>
      <c r="J7287" s="191">
        <v>42508</v>
      </c>
      <c r="K7287" s="195" t="s">
        <v>120</v>
      </c>
    </row>
    <row r="7288" spans="1:12">
      <c r="A7288" s="186" t="str">
        <f>B7288&amp;"_"&amp;COUNTIF($B$2:B7288,B7288)</f>
        <v>6296_1</v>
      </c>
      <c r="B7288" s="195">
        <v>6296</v>
      </c>
      <c r="F7288" s="189">
        <v>192</v>
      </c>
      <c r="G7288" s="197" t="s">
        <v>65</v>
      </c>
    </row>
    <row r="7289" spans="1:12">
      <c r="A7289" s="186" t="str">
        <f>B7289&amp;"_"&amp;COUNTIF($B$2:B7289,B7289)</f>
        <v>6296_2</v>
      </c>
      <c r="B7289" s="195">
        <v>6296</v>
      </c>
      <c r="F7289" s="189">
        <v>492</v>
      </c>
      <c r="G7289" s="197" t="s">
        <v>1909</v>
      </c>
    </row>
    <row r="7290" spans="1:12">
      <c r="A7290" s="186" t="str">
        <f>B7290&amp;"_"&amp;COUNTIF($B$2:B7290,B7290)</f>
        <v>6296_3</v>
      </c>
      <c r="B7290" s="195">
        <v>6296</v>
      </c>
      <c r="C7290" s="195">
        <v>1</v>
      </c>
      <c r="D7290" s="195" t="s">
        <v>3157</v>
      </c>
      <c r="F7290" s="189">
        <v>48</v>
      </c>
      <c r="G7290" s="197" t="s">
        <v>1890</v>
      </c>
      <c r="H7290" s="195">
        <v>8</v>
      </c>
      <c r="J7290" s="191">
        <v>42509</v>
      </c>
      <c r="K7290" s="195" t="s">
        <v>27</v>
      </c>
    </row>
    <row r="7291" spans="1:12">
      <c r="A7291" s="186" t="str">
        <f>B7291&amp;"_"&amp;COUNTIF($B$2:B7291,B7291)</f>
        <v>6297_1</v>
      </c>
      <c r="B7291" s="195">
        <v>6297</v>
      </c>
      <c r="C7291" s="195">
        <v>6</v>
      </c>
      <c r="D7291" s="195" t="s">
        <v>3158</v>
      </c>
      <c r="F7291" s="189">
        <v>3</v>
      </c>
      <c r="G7291" s="197" t="s">
        <v>3159</v>
      </c>
      <c r="H7291" s="195">
        <v>1</v>
      </c>
      <c r="J7291" s="191">
        <v>42509</v>
      </c>
      <c r="K7291" s="195" t="s">
        <v>27</v>
      </c>
    </row>
    <row r="7292" spans="1:12">
      <c r="A7292" s="186" t="str">
        <f>B7292&amp;"_"&amp;COUNTIF($B$2:B7292,B7292)</f>
        <v>6298_1</v>
      </c>
      <c r="B7292" s="195">
        <v>6298</v>
      </c>
      <c r="E7292" s="195" t="s">
        <v>2935</v>
      </c>
      <c r="F7292" s="189">
        <v>4</v>
      </c>
      <c r="G7292" s="197" t="s">
        <v>2936</v>
      </c>
    </row>
    <row r="7293" spans="1:12">
      <c r="A7293" s="186" t="str">
        <f>B7293&amp;"_"&amp;COUNTIF($B$2:B7293,B7293)</f>
        <v>6298_2</v>
      </c>
      <c r="B7293" s="195">
        <v>6298</v>
      </c>
      <c r="C7293" s="195">
        <v>1</v>
      </c>
      <c r="D7293" s="195" t="s">
        <v>3150</v>
      </c>
      <c r="E7293" s="195" t="s">
        <v>2665</v>
      </c>
      <c r="F7293" s="189">
        <v>4</v>
      </c>
      <c r="G7293" s="197" t="s">
        <v>2938</v>
      </c>
      <c r="H7293" s="195">
        <v>2</v>
      </c>
      <c r="J7293" s="191">
        <v>42509</v>
      </c>
      <c r="K7293" s="195" t="s">
        <v>27</v>
      </c>
    </row>
    <row r="7294" spans="1:12">
      <c r="A7294" s="186" t="str">
        <f>B7294&amp;"_"&amp;COUNTIF($B$2:B7294,B7294)</f>
        <v>6299_1</v>
      </c>
      <c r="B7294" s="195">
        <v>6299</v>
      </c>
      <c r="E7294" s="187" t="s">
        <v>2731</v>
      </c>
      <c r="F7294" s="189">
        <v>4</v>
      </c>
      <c r="G7294" s="190" t="s">
        <v>941</v>
      </c>
    </row>
    <row r="7295" spans="1:12">
      <c r="A7295" s="186" t="str">
        <f>B7295&amp;"_"&amp;COUNTIF($B$2:B7295,B7295)</f>
        <v>6299_2</v>
      </c>
      <c r="B7295" s="195">
        <v>6299</v>
      </c>
      <c r="C7295" s="195">
        <v>1</v>
      </c>
      <c r="D7295" s="195" t="s">
        <v>3141</v>
      </c>
      <c r="E7295" s="187" t="s">
        <v>2730</v>
      </c>
      <c r="F7295" s="189">
        <v>4</v>
      </c>
      <c r="G7295" s="190" t="s">
        <v>942</v>
      </c>
      <c r="H7295" s="195">
        <v>2</v>
      </c>
      <c r="J7295" s="191">
        <v>42509</v>
      </c>
      <c r="K7295" s="195" t="s">
        <v>27</v>
      </c>
    </row>
    <row r="7296" spans="1:12">
      <c r="A7296" s="186" t="str">
        <f>B7296&amp;"_"&amp;COUNTIF($B$2:B7296,B7296)</f>
        <v>6300_1</v>
      </c>
      <c r="B7296" s="195">
        <v>6300</v>
      </c>
      <c r="F7296" s="189">
        <v>140</v>
      </c>
      <c r="G7296" s="197" t="s">
        <v>3014</v>
      </c>
    </row>
    <row r="7297" spans="1:12">
      <c r="A7297" s="186" t="str">
        <f>B7297&amp;"_"&amp;COUNTIF($B$2:B7297,B7297)</f>
        <v>6300_2</v>
      </c>
      <c r="B7297" s="195">
        <v>6300</v>
      </c>
      <c r="C7297" s="195">
        <v>1</v>
      </c>
      <c r="D7297" s="195" t="s">
        <v>2977</v>
      </c>
      <c r="F7297" s="189">
        <v>60</v>
      </c>
      <c r="G7297" s="197" t="s">
        <v>3142</v>
      </c>
      <c r="H7297" s="195">
        <v>3</v>
      </c>
      <c r="J7297" s="191">
        <v>42509</v>
      </c>
      <c r="K7297" s="195" t="s">
        <v>27</v>
      </c>
    </row>
    <row r="7298" spans="1:12">
      <c r="A7298" s="186" t="str">
        <f>B7298&amp;"_"&amp;COUNTIF($B$2:B7298,B7298)</f>
        <v>6301_1</v>
      </c>
      <c r="B7298" s="195">
        <v>6301</v>
      </c>
      <c r="F7298" s="189">
        <v>1</v>
      </c>
      <c r="G7298" s="197" t="s">
        <v>3078</v>
      </c>
    </row>
    <row r="7299" spans="1:12">
      <c r="A7299" s="186" t="str">
        <f>B7299&amp;"_"&amp;COUNTIF($B$2:B7299,B7299)</f>
        <v>6301_2</v>
      </c>
      <c r="B7299" s="195">
        <v>6301</v>
      </c>
      <c r="E7299" s="195" t="s">
        <v>1744</v>
      </c>
      <c r="F7299" s="189">
        <v>2</v>
      </c>
      <c r="G7299" s="197" t="s">
        <v>3090</v>
      </c>
    </row>
    <row r="7300" spans="1:12">
      <c r="A7300" s="186" t="str">
        <f>B7300&amp;"_"&amp;COUNTIF($B$2:B7300,B7300)</f>
        <v>6301_3</v>
      </c>
      <c r="B7300" s="195">
        <v>6301</v>
      </c>
      <c r="E7300" s="195" t="s">
        <v>1744</v>
      </c>
      <c r="F7300" s="189">
        <v>30</v>
      </c>
      <c r="G7300" s="197" t="s">
        <v>3160</v>
      </c>
    </row>
    <row r="7301" spans="1:12">
      <c r="A7301" s="186" t="str">
        <f>B7301&amp;"_"&amp;COUNTIF($B$2:B7301,B7301)</f>
        <v>6301_4</v>
      </c>
      <c r="B7301" s="195">
        <v>6301</v>
      </c>
      <c r="E7301" s="195" t="s">
        <v>1744</v>
      </c>
      <c r="F7301" s="189">
        <v>28</v>
      </c>
      <c r="G7301" s="197" t="s">
        <v>3113</v>
      </c>
      <c r="K7301" s="213"/>
    </row>
    <row r="7302" spans="1:12">
      <c r="A7302" s="186" t="str">
        <f>B7302&amp;"_"&amp;COUNTIF($B$2:B7302,B7302)</f>
        <v>6301_5</v>
      </c>
      <c r="B7302" s="195">
        <v>6301</v>
      </c>
      <c r="E7302" s="195" t="s">
        <v>1744</v>
      </c>
      <c r="F7302" s="189">
        <v>28</v>
      </c>
      <c r="G7302" s="197" t="s">
        <v>3123</v>
      </c>
      <c r="K7302" s="213"/>
    </row>
    <row r="7303" spans="1:12">
      <c r="A7303" s="186" t="str">
        <f>B7303&amp;"_"&amp;COUNTIF($B$2:B7303,B7303)</f>
        <v>6301_6</v>
      </c>
      <c r="B7303" s="195">
        <v>6301</v>
      </c>
      <c r="E7303" s="195" t="s">
        <v>1744</v>
      </c>
      <c r="F7303" s="189">
        <v>12</v>
      </c>
      <c r="G7303" s="197" t="s">
        <v>3092</v>
      </c>
      <c r="K7303" s="213"/>
    </row>
    <row r="7304" spans="1:12">
      <c r="A7304" s="186" t="str">
        <f>B7304&amp;"_"&amp;COUNTIF($B$2:B7304,B7304)</f>
        <v>6301_7</v>
      </c>
      <c r="B7304" s="195">
        <v>6301</v>
      </c>
      <c r="E7304" s="195" t="s">
        <v>1744</v>
      </c>
      <c r="F7304" s="189">
        <v>24</v>
      </c>
      <c r="G7304" s="197" t="s">
        <v>3161</v>
      </c>
    </row>
    <row r="7305" spans="1:12">
      <c r="A7305" s="186" t="str">
        <f>B7305&amp;"_"&amp;COUNTIF($B$2:B7305,B7305)</f>
        <v>6301_8</v>
      </c>
      <c r="B7305" s="195">
        <v>6301</v>
      </c>
      <c r="C7305" s="195">
        <v>26</v>
      </c>
      <c r="E7305" s="195" t="s">
        <v>1744</v>
      </c>
      <c r="F7305" s="189">
        <v>84</v>
      </c>
      <c r="G7305" s="197" t="s">
        <v>3129</v>
      </c>
      <c r="J7305" s="191">
        <v>42510</v>
      </c>
      <c r="K7305" s="213" t="s">
        <v>845</v>
      </c>
    </row>
    <row r="7306" spans="1:12">
      <c r="A7306" s="186" t="str">
        <f>B7306&amp;"_"&amp;COUNTIF($B$2:B7306,B7306)</f>
        <v>6302_1</v>
      </c>
      <c r="B7306" s="195">
        <v>6302</v>
      </c>
      <c r="C7306" s="195">
        <v>59</v>
      </c>
      <c r="D7306" s="195">
        <v>3006659338</v>
      </c>
      <c r="E7306" s="195">
        <v>41227890</v>
      </c>
      <c r="F7306" s="189">
        <v>12</v>
      </c>
      <c r="G7306" s="197" t="s">
        <v>1873</v>
      </c>
      <c r="H7306" s="195">
        <v>2</v>
      </c>
      <c r="J7306" s="191">
        <v>42510</v>
      </c>
      <c r="K7306" s="195" t="s">
        <v>27</v>
      </c>
    </row>
    <row r="7307" spans="1:12">
      <c r="A7307" s="186" t="str">
        <f>B7307&amp;"_"&amp;COUNTIF($B$2:B7307,B7307)</f>
        <v>6303_1</v>
      </c>
      <c r="B7307" s="195">
        <v>6303</v>
      </c>
      <c r="C7307" s="195">
        <v>13</v>
      </c>
      <c r="D7307" s="195">
        <v>125238</v>
      </c>
      <c r="F7307" s="189">
        <v>1</v>
      </c>
      <c r="G7307" s="197" t="s">
        <v>3162</v>
      </c>
      <c r="H7307" s="195">
        <v>1</v>
      </c>
      <c r="J7307" s="191">
        <v>42510</v>
      </c>
      <c r="K7307" s="195" t="s">
        <v>33</v>
      </c>
      <c r="L7307" s="195" t="s">
        <v>74</v>
      </c>
    </row>
    <row r="7308" spans="1:12">
      <c r="A7308" s="186" t="str">
        <f>B7308&amp;"_"&amp;COUNTIF($B$2:B7308,B7308)</f>
        <v>6304_1</v>
      </c>
      <c r="B7308" s="195">
        <v>6304</v>
      </c>
      <c r="C7308" s="195">
        <v>3</v>
      </c>
      <c r="D7308" s="195" t="s">
        <v>3163</v>
      </c>
      <c r="E7308" s="195" t="s">
        <v>71</v>
      </c>
      <c r="F7308" s="189">
        <v>300</v>
      </c>
      <c r="G7308" s="197" t="s">
        <v>72</v>
      </c>
      <c r="H7308" s="195">
        <v>1</v>
      </c>
      <c r="I7308" s="195">
        <v>2400</v>
      </c>
      <c r="J7308" s="191">
        <v>42514</v>
      </c>
      <c r="K7308" s="195" t="s">
        <v>33</v>
      </c>
      <c r="L7308" s="195" t="s">
        <v>74</v>
      </c>
    </row>
    <row r="7309" spans="1:12">
      <c r="A7309" s="186" t="str">
        <f>B7309&amp;"_"&amp;COUNTIF($B$2:B7309,B7309)</f>
        <v>6305_1</v>
      </c>
      <c r="B7309" s="195">
        <v>6305</v>
      </c>
      <c r="F7309" s="189">
        <v>6</v>
      </c>
      <c r="G7309" s="197" t="s">
        <v>359</v>
      </c>
      <c r="I7309" s="200"/>
    </row>
    <row r="7310" spans="1:12">
      <c r="A7310" s="186" t="str">
        <f>B7310&amp;"_"&amp;COUNTIF($B$2:B7310,B7310)</f>
        <v>6305_2</v>
      </c>
      <c r="B7310" s="195">
        <v>6305</v>
      </c>
      <c r="C7310" s="195">
        <v>7</v>
      </c>
      <c r="F7310" s="189">
        <v>1</v>
      </c>
      <c r="G7310" s="197" t="s">
        <v>358</v>
      </c>
      <c r="H7310" s="195">
        <v>1</v>
      </c>
      <c r="I7310" s="200"/>
      <c r="J7310" s="191">
        <v>42514</v>
      </c>
      <c r="K7310" s="195" t="s">
        <v>33</v>
      </c>
    </row>
    <row r="7311" spans="1:12">
      <c r="A7311" s="186" t="str">
        <f>B7311&amp;"_"&amp;COUNTIF($B$2:B7311,B7311)</f>
        <v>6306_1</v>
      </c>
      <c r="B7311" s="195">
        <v>6306</v>
      </c>
      <c r="E7311" s="195">
        <v>32999</v>
      </c>
      <c r="F7311" s="189">
        <v>10</v>
      </c>
      <c r="G7311" s="197" t="s">
        <v>579</v>
      </c>
      <c r="I7311" s="200"/>
    </row>
    <row r="7312" spans="1:12">
      <c r="A7312" s="186" t="str">
        <f>B7312&amp;"_"&amp;COUNTIF($B$2:B7312,B7312)</f>
        <v>6306_2</v>
      </c>
      <c r="B7312" s="195">
        <v>6306</v>
      </c>
      <c r="C7312" s="195">
        <v>4</v>
      </c>
      <c r="D7312" s="195">
        <v>4500275223</v>
      </c>
      <c r="E7312" s="195">
        <v>33990</v>
      </c>
      <c r="F7312" s="189">
        <v>10</v>
      </c>
      <c r="G7312" s="197" t="s">
        <v>580</v>
      </c>
      <c r="H7312" s="195">
        <v>5</v>
      </c>
      <c r="I7312" s="195">
        <v>15000</v>
      </c>
      <c r="J7312" s="191">
        <v>42515</v>
      </c>
      <c r="K7312" s="195" t="s">
        <v>2501</v>
      </c>
      <c r="L7312" s="195" t="s">
        <v>74</v>
      </c>
    </row>
    <row r="7313" spans="1:12">
      <c r="A7313" s="186" t="str">
        <f>B7313&amp;"_"&amp;COUNTIF($B$2:B7313,B7313)</f>
        <v>6307_1</v>
      </c>
      <c r="B7313" s="195">
        <v>6307</v>
      </c>
      <c r="C7313" s="195">
        <v>1</v>
      </c>
      <c r="D7313" s="195" t="s">
        <v>2984</v>
      </c>
      <c r="F7313" s="189">
        <v>2</v>
      </c>
      <c r="G7313" s="197" t="s">
        <v>59</v>
      </c>
      <c r="H7313" s="195">
        <v>2</v>
      </c>
      <c r="J7313" s="191">
        <v>42515</v>
      </c>
      <c r="K7313" s="195" t="s">
        <v>27</v>
      </c>
    </row>
    <row r="7314" spans="1:12">
      <c r="A7314" s="186" t="str">
        <f>B7314&amp;"_"&amp;COUNTIF($B$2:B7314,B7314)</f>
        <v>6308_1</v>
      </c>
      <c r="B7314" s="195">
        <v>6308</v>
      </c>
      <c r="E7314" s="187" t="s">
        <v>2731</v>
      </c>
      <c r="F7314" s="189">
        <v>4</v>
      </c>
      <c r="G7314" s="190" t="s">
        <v>941</v>
      </c>
    </row>
    <row r="7315" spans="1:12">
      <c r="A7315" s="186" t="str">
        <f>B7315&amp;"_"&amp;COUNTIF($B$2:B7315,B7315)</f>
        <v>6308_2</v>
      </c>
      <c r="B7315" s="195">
        <v>6308</v>
      </c>
      <c r="C7315" s="195">
        <v>1</v>
      </c>
      <c r="D7315" s="195" t="s">
        <v>3141</v>
      </c>
      <c r="E7315" s="187" t="s">
        <v>2730</v>
      </c>
      <c r="F7315" s="189">
        <v>4</v>
      </c>
      <c r="G7315" s="190" t="s">
        <v>942</v>
      </c>
      <c r="H7315" s="195">
        <v>2</v>
      </c>
      <c r="J7315" s="191">
        <v>42515</v>
      </c>
      <c r="K7315" s="195" t="s">
        <v>27</v>
      </c>
    </row>
    <row r="7316" spans="1:12">
      <c r="A7316" s="186" t="str">
        <f>B7316&amp;"_"&amp;COUNTIF($B$2:B7316,B7316)</f>
        <v>6309_1</v>
      </c>
      <c r="B7316" s="195">
        <v>6309</v>
      </c>
      <c r="C7316" s="195">
        <v>59</v>
      </c>
      <c r="D7316" s="195">
        <v>3006669206</v>
      </c>
      <c r="E7316" s="195">
        <v>41222128</v>
      </c>
      <c r="F7316" s="189">
        <v>3</v>
      </c>
      <c r="G7316" s="197" t="s">
        <v>3164</v>
      </c>
      <c r="H7316" s="195">
        <v>3</v>
      </c>
      <c r="I7316" s="195">
        <v>15109</v>
      </c>
      <c r="J7316" s="191">
        <v>42515</v>
      </c>
      <c r="K7316" s="195" t="s">
        <v>27</v>
      </c>
    </row>
    <row r="7317" spans="1:12">
      <c r="A7317" s="186" t="str">
        <f>B7317&amp;"_"&amp;COUNTIF($B$2:B7317,B7317)</f>
        <v>6310_1</v>
      </c>
      <c r="B7317" s="195">
        <v>6310</v>
      </c>
      <c r="F7317" s="189">
        <v>1</v>
      </c>
      <c r="G7317" s="197" t="s">
        <v>3165</v>
      </c>
    </row>
    <row r="7318" spans="1:12">
      <c r="A7318" s="186" t="str">
        <f>B7318&amp;"_"&amp;COUNTIF($B$2:B7318,B7318)</f>
        <v>6310_2</v>
      </c>
      <c r="B7318" s="195">
        <v>6310</v>
      </c>
      <c r="C7318" s="195">
        <v>61</v>
      </c>
      <c r="D7318" s="195" t="s">
        <v>3166</v>
      </c>
      <c r="F7318" s="189">
        <v>1</v>
      </c>
      <c r="G7318" s="197" t="s">
        <v>3167</v>
      </c>
      <c r="H7318" s="195">
        <v>1</v>
      </c>
      <c r="J7318" s="191">
        <v>42515</v>
      </c>
      <c r="K7318" s="195" t="s">
        <v>27</v>
      </c>
    </row>
    <row r="7319" spans="1:12">
      <c r="A7319" s="186" t="str">
        <f>B7319&amp;"_"&amp;COUNTIF($B$2:B7319,B7319)</f>
        <v>6311_1</v>
      </c>
      <c r="B7319" s="195">
        <v>6311</v>
      </c>
      <c r="F7319" s="189">
        <v>7</v>
      </c>
      <c r="G7319" s="197" t="s">
        <v>359</v>
      </c>
      <c r="I7319" s="200"/>
    </row>
    <row r="7320" spans="1:12">
      <c r="A7320" s="186" t="str">
        <f>B7320&amp;"_"&amp;COUNTIF($B$2:B7320,B7320)</f>
        <v>6311_2</v>
      </c>
      <c r="B7320" s="195">
        <v>6311</v>
      </c>
      <c r="C7320" s="195">
        <v>7</v>
      </c>
      <c r="F7320" s="189">
        <v>2</v>
      </c>
      <c r="G7320" s="197" t="s">
        <v>358</v>
      </c>
      <c r="H7320" s="195">
        <v>1</v>
      </c>
      <c r="I7320" s="200"/>
      <c r="J7320" s="191">
        <v>42515</v>
      </c>
      <c r="K7320" s="195" t="s">
        <v>33</v>
      </c>
    </row>
    <row r="7321" spans="1:12">
      <c r="A7321" s="186" t="str">
        <f>B7321&amp;"_"&amp;COUNTIF($B$2:B7321,B7321)</f>
        <v>6312_1</v>
      </c>
      <c r="B7321" s="195">
        <v>6312</v>
      </c>
      <c r="C7321" s="195">
        <v>26</v>
      </c>
      <c r="D7321" s="195">
        <v>19833</v>
      </c>
      <c r="F7321" s="189">
        <v>1</v>
      </c>
      <c r="G7321" s="197" t="s">
        <v>1523</v>
      </c>
      <c r="H7321" s="195">
        <v>1</v>
      </c>
      <c r="I7321" s="195">
        <v>17000</v>
      </c>
      <c r="J7321" s="191">
        <v>42515</v>
      </c>
      <c r="K7321" s="195" t="s">
        <v>27</v>
      </c>
    </row>
    <row r="7322" spans="1:12">
      <c r="A7322" s="186" t="str">
        <f>B7322&amp;"_"&amp;COUNTIF($B$2:B7322,B7322)</f>
        <v>6313_1</v>
      </c>
      <c r="B7322" s="195">
        <v>6313</v>
      </c>
      <c r="C7322" s="195">
        <v>26</v>
      </c>
      <c r="D7322" s="195">
        <v>20013</v>
      </c>
      <c r="F7322" s="189">
        <v>1</v>
      </c>
      <c r="G7322" s="197" t="s">
        <v>3168</v>
      </c>
      <c r="H7322" s="195">
        <v>1</v>
      </c>
      <c r="J7322" s="191">
        <v>42515</v>
      </c>
      <c r="K7322" s="195" t="s">
        <v>27</v>
      </c>
    </row>
    <row r="7323" spans="1:12">
      <c r="A7323" s="186" t="str">
        <f>B7323&amp;"_"&amp;COUNTIF($B$2:B7323,B7323)</f>
        <v>6314_1</v>
      </c>
      <c r="B7323" s="195">
        <v>6314</v>
      </c>
      <c r="F7323" s="189">
        <v>5</v>
      </c>
      <c r="G7323" s="197" t="s">
        <v>359</v>
      </c>
      <c r="I7323" s="200"/>
    </row>
    <row r="7324" spans="1:12">
      <c r="A7324" s="186" t="str">
        <f>B7324&amp;"_"&amp;COUNTIF($B$2:B7324,B7324)</f>
        <v>6314_2</v>
      </c>
      <c r="B7324" s="195">
        <v>6314</v>
      </c>
      <c r="C7324" s="195">
        <v>7</v>
      </c>
      <c r="F7324" s="189">
        <v>0</v>
      </c>
      <c r="G7324" s="197" t="s">
        <v>358</v>
      </c>
      <c r="H7324" s="195">
        <v>1</v>
      </c>
      <c r="I7324" s="200"/>
      <c r="J7324" s="191">
        <v>42517</v>
      </c>
      <c r="K7324" s="195" t="s">
        <v>33</v>
      </c>
    </row>
    <row r="7325" spans="1:12">
      <c r="A7325" s="186" t="str">
        <f>B7325&amp;"_"&amp;COUNTIF($B$2:B7325,B7325)</f>
        <v>6315_1</v>
      </c>
      <c r="B7325" s="195">
        <v>6315</v>
      </c>
      <c r="F7325" s="189">
        <v>1</v>
      </c>
      <c r="G7325" s="197" t="s">
        <v>3169</v>
      </c>
      <c r="I7325" s="200"/>
    </row>
    <row r="7326" spans="1:12">
      <c r="A7326" s="186" t="str">
        <f>B7326&amp;"_"&amp;COUNTIF($B$2:B7326,B7326)</f>
        <v>6315_2</v>
      </c>
      <c r="B7326" s="195">
        <v>6315</v>
      </c>
      <c r="F7326" s="189">
        <v>1</v>
      </c>
      <c r="G7326" s="197" t="s">
        <v>3170</v>
      </c>
    </row>
    <row r="7327" spans="1:12">
      <c r="A7327" s="186" t="str">
        <f>B7327&amp;"_"&amp;COUNTIF($B$2:B7327,B7327)</f>
        <v>6315_3</v>
      </c>
      <c r="B7327" s="195">
        <v>6315</v>
      </c>
      <c r="C7327" s="195">
        <v>96</v>
      </c>
      <c r="D7327" s="195">
        <v>263021</v>
      </c>
      <c r="F7327" s="189">
        <v>2</v>
      </c>
      <c r="G7327" s="197" t="s">
        <v>3171</v>
      </c>
      <c r="H7327" s="195">
        <v>3</v>
      </c>
      <c r="I7327" s="195">
        <v>11000</v>
      </c>
      <c r="J7327" s="191">
        <v>42520</v>
      </c>
      <c r="K7327" s="213" t="s">
        <v>845</v>
      </c>
      <c r="L7327" s="195" t="s">
        <v>74</v>
      </c>
    </row>
    <row r="7328" spans="1:12">
      <c r="A7328" s="186" t="str">
        <f>B7328&amp;"_"&amp;COUNTIF($B$2:B7328,B7328)</f>
        <v>6316_1</v>
      </c>
      <c r="B7328" s="195">
        <v>6316</v>
      </c>
      <c r="C7328" s="195">
        <v>37</v>
      </c>
      <c r="D7328" s="195" t="s">
        <v>3155</v>
      </c>
      <c r="F7328" s="189">
        <v>4</v>
      </c>
      <c r="G7328" s="197" t="s">
        <v>3172</v>
      </c>
      <c r="J7328" s="191">
        <v>42520</v>
      </c>
    </row>
    <row r="7329" spans="1:11">
      <c r="A7329" s="186" t="str">
        <f>B7329&amp;"_"&amp;COUNTIF($B$2:B7329,B7329)</f>
        <v>6317_1</v>
      </c>
      <c r="B7329" s="195">
        <v>6317</v>
      </c>
      <c r="E7329" s="195">
        <v>41222082</v>
      </c>
      <c r="F7329" s="189">
        <v>2</v>
      </c>
      <c r="G7329" s="197" t="s">
        <v>2300</v>
      </c>
    </row>
    <row r="7330" spans="1:11">
      <c r="A7330" s="186" t="str">
        <f>B7330&amp;"_"&amp;COUNTIF($B$2:B7330,B7330)</f>
        <v>6317_2</v>
      </c>
      <c r="B7330" s="195">
        <v>6317</v>
      </c>
      <c r="C7330" s="195">
        <v>59</v>
      </c>
      <c r="D7330" s="195">
        <v>3006689623</v>
      </c>
      <c r="E7330" s="195">
        <v>41222136</v>
      </c>
      <c r="F7330" s="189">
        <v>2</v>
      </c>
      <c r="G7330" s="197" t="s">
        <v>2299</v>
      </c>
      <c r="H7330" s="195">
        <v>4</v>
      </c>
      <c r="I7330" s="195">
        <v>13000</v>
      </c>
      <c r="J7330" s="191">
        <v>42521</v>
      </c>
      <c r="K7330" s="195" t="s">
        <v>27</v>
      </c>
    </row>
    <row r="7331" spans="1:11">
      <c r="A7331" s="186" t="str">
        <f>B7331&amp;"_"&amp;COUNTIF($B$2:B7331,B7331)</f>
        <v>6318_1</v>
      </c>
      <c r="B7331" s="195">
        <v>6318</v>
      </c>
      <c r="E7331" s="195">
        <v>41222082</v>
      </c>
      <c r="F7331" s="189">
        <v>1</v>
      </c>
      <c r="G7331" s="197" t="s">
        <v>2300</v>
      </c>
    </row>
    <row r="7332" spans="1:11">
      <c r="A7332" s="186" t="str">
        <f>B7332&amp;"_"&amp;COUNTIF($B$2:B7332,B7332)</f>
        <v>6318_2</v>
      </c>
      <c r="B7332" s="195">
        <v>6318</v>
      </c>
      <c r="C7332" s="195">
        <v>59</v>
      </c>
      <c r="D7332" s="195">
        <v>3006689623</v>
      </c>
      <c r="E7332" s="195">
        <v>41222136</v>
      </c>
      <c r="F7332" s="189">
        <v>1</v>
      </c>
      <c r="G7332" s="197" t="s">
        <v>2299</v>
      </c>
      <c r="H7332" s="195">
        <v>2</v>
      </c>
      <c r="I7332" s="195">
        <v>6500</v>
      </c>
      <c r="J7332" s="191">
        <v>42521</v>
      </c>
      <c r="K7332" s="195" t="s">
        <v>27</v>
      </c>
    </row>
    <row r="7333" spans="1:11">
      <c r="A7333" s="186" t="str">
        <f>B7333&amp;"_"&amp;COUNTIF($B$2:B7333,B7333)</f>
        <v>6319_1</v>
      </c>
      <c r="B7333" s="195">
        <v>6319</v>
      </c>
      <c r="C7333" s="195">
        <v>59</v>
      </c>
      <c r="D7333" s="195">
        <v>3006694161</v>
      </c>
      <c r="E7333" s="195">
        <v>41227890</v>
      </c>
      <c r="F7333" s="189">
        <v>6</v>
      </c>
      <c r="G7333" s="197" t="s">
        <v>1873</v>
      </c>
      <c r="H7333" s="195">
        <v>1</v>
      </c>
      <c r="I7333" s="195">
        <v>1840</v>
      </c>
      <c r="J7333" s="191">
        <v>42521</v>
      </c>
      <c r="K7333" s="195" t="s">
        <v>27</v>
      </c>
    </row>
    <row r="7334" spans="1:11">
      <c r="A7334" s="186" t="str">
        <f>B7334&amp;"_"&amp;COUNTIF($B$2:B7334,B7334)</f>
        <v>6320_1</v>
      </c>
      <c r="B7334" s="195">
        <v>6320</v>
      </c>
      <c r="C7334" s="195">
        <v>31</v>
      </c>
      <c r="D7334" s="195" t="s">
        <v>3173</v>
      </c>
      <c r="F7334" s="189">
        <v>5</v>
      </c>
      <c r="G7334" s="197" t="s">
        <v>2980</v>
      </c>
      <c r="H7334" s="195">
        <v>5</v>
      </c>
      <c r="I7334" s="195">
        <v>15000</v>
      </c>
      <c r="J7334" s="191">
        <v>42522</v>
      </c>
      <c r="K7334" s="195" t="s">
        <v>27</v>
      </c>
    </row>
    <row r="7335" spans="1:11">
      <c r="A7335" s="186" t="str">
        <f>B7335&amp;"_"&amp;COUNTIF($B$2:B7335,B7335)</f>
        <v>6321_1</v>
      </c>
      <c r="B7335" s="195">
        <v>6321</v>
      </c>
      <c r="F7335" s="189">
        <v>22</v>
      </c>
      <c r="G7335" s="197" t="s">
        <v>2538</v>
      </c>
    </row>
    <row r="7336" spans="1:11">
      <c r="A7336" s="186" t="str">
        <f>B7336&amp;"_"&amp;COUNTIF($B$2:B7336,B7336)</f>
        <v>6321_2</v>
      </c>
      <c r="B7336" s="195">
        <v>6321</v>
      </c>
      <c r="C7336" s="195">
        <v>26</v>
      </c>
      <c r="D7336" s="195" t="s">
        <v>863</v>
      </c>
      <c r="F7336" s="189">
        <v>26</v>
      </c>
      <c r="G7336" s="197" t="s">
        <v>2539</v>
      </c>
      <c r="J7336" s="191">
        <v>42521</v>
      </c>
      <c r="K7336" s="195" t="s">
        <v>27</v>
      </c>
    </row>
    <row r="7337" spans="1:11">
      <c r="A7337" s="186" t="str">
        <f>B7337&amp;"_"&amp;COUNTIF($B$2:B7337,B7337)</f>
        <v>6322_1</v>
      </c>
      <c r="B7337" s="195">
        <v>6322</v>
      </c>
      <c r="F7337" s="189">
        <v>9</v>
      </c>
      <c r="G7337" s="197" t="s">
        <v>359</v>
      </c>
      <c r="I7337" s="200"/>
    </row>
    <row r="7338" spans="1:11">
      <c r="A7338" s="186" t="str">
        <f>B7338&amp;"_"&amp;COUNTIF($B$2:B7338,B7338)</f>
        <v>6322_2</v>
      </c>
      <c r="B7338" s="195">
        <v>6322</v>
      </c>
      <c r="C7338" s="195">
        <v>7</v>
      </c>
      <c r="F7338" s="189">
        <v>0</v>
      </c>
      <c r="G7338" s="197" t="s">
        <v>358</v>
      </c>
      <c r="H7338" s="195">
        <v>1</v>
      </c>
      <c r="I7338" s="200"/>
      <c r="J7338" s="191">
        <v>42522</v>
      </c>
      <c r="K7338" s="195" t="s">
        <v>33</v>
      </c>
    </row>
    <row r="7339" spans="1:11">
      <c r="A7339" s="186" t="str">
        <f>B7339&amp;"_"&amp;COUNTIF($B$2:B7339,B7339)</f>
        <v>6323_1</v>
      </c>
      <c r="B7339" s="195">
        <v>6323</v>
      </c>
      <c r="E7339" s="187" t="s">
        <v>2731</v>
      </c>
      <c r="F7339" s="189">
        <v>4</v>
      </c>
      <c r="G7339" s="190" t="s">
        <v>941</v>
      </c>
    </row>
    <row r="7340" spans="1:11">
      <c r="A7340" s="186" t="str">
        <f>B7340&amp;"_"&amp;COUNTIF($B$2:B7340,B7340)</f>
        <v>6323_2</v>
      </c>
      <c r="B7340" s="195">
        <v>6323</v>
      </c>
      <c r="C7340" s="195">
        <v>1</v>
      </c>
      <c r="D7340" s="195" t="s">
        <v>3141</v>
      </c>
      <c r="E7340" s="187" t="s">
        <v>2730</v>
      </c>
      <c r="F7340" s="189">
        <v>4</v>
      </c>
      <c r="G7340" s="190" t="s">
        <v>942</v>
      </c>
      <c r="H7340" s="195">
        <v>2</v>
      </c>
      <c r="J7340" s="191">
        <v>42522</v>
      </c>
      <c r="K7340" s="195" t="s">
        <v>27</v>
      </c>
    </row>
    <row r="7341" spans="1:11">
      <c r="A7341" s="186" t="str">
        <f>B7341&amp;"_"&amp;COUNTIF($B$2:B7341,B7341)</f>
        <v>6324_1</v>
      </c>
      <c r="B7341" s="195">
        <v>6324</v>
      </c>
      <c r="F7341" s="189">
        <v>1</v>
      </c>
      <c r="G7341" s="197" t="s">
        <v>3078</v>
      </c>
    </row>
    <row r="7342" spans="1:11">
      <c r="A7342" s="186" t="str">
        <f>B7342&amp;"_"&amp;COUNTIF($B$2:B7342,B7342)</f>
        <v>6324_2</v>
      </c>
      <c r="B7342" s="195">
        <v>6324</v>
      </c>
      <c r="E7342" s="195" t="s">
        <v>1744</v>
      </c>
      <c r="F7342" s="189">
        <v>48</v>
      </c>
      <c r="G7342" s="197" t="s">
        <v>3174</v>
      </c>
    </row>
    <row r="7343" spans="1:11">
      <c r="A7343" s="186" t="str">
        <f>B7343&amp;"_"&amp;COUNTIF($B$2:B7343,B7343)</f>
        <v>6324_3</v>
      </c>
      <c r="B7343" s="195">
        <v>6324</v>
      </c>
      <c r="E7343" s="195" t="s">
        <v>1744</v>
      </c>
      <c r="F7343" s="189">
        <v>56</v>
      </c>
      <c r="G7343" s="197" t="s">
        <v>3175</v>
      </c>
      <c r="K7343" s="213"/>
    </row>
    <row r="7344" spans="1:11">
      <c r="A7344" s="186" t="str">
        <f>B7344&amp;"_"&amp;COUNTIF($B$2:B7344,B7344)</f>
        <v>6324_4</v>
      </c>
      <c r="B7344" s="195">
        <v>6324</v>
      </c>
      <c r="E7344" s="195" t="s">
        <v>1744</v>
      </c>
      <c r="F7344" s="189">
        <v>42</v>
      </c>
      <c r="G7344" s="197" t="s">
        <v>3176</v>
      </c>
      <c r="K7344" s="213"/>
    </row>
    <row r="7345" spans="1:12">
      <c r="A7345" s="186" t="str">
        <f>B7345&amp;"_"&amp;COUNTIF($B$2:B7345,B7345)</f>
        <v>6324_5</v>
      </c>
      <c r="B7345" s="195">
        <v>6324</v>
      </c>
      <c r="C7345" s="195">
        <v>26</v>
      </c>
      <c r="E7345" s="195" t="s">
        <v>1744</v>
      </c>
      <c r="F7345" s="189">
        <v>36</v>
      </c>
      <c r="G7345" s="197" t="s">
        <v>3161</v>
      </c>
      <c r="J7345" s="191">
        <v>42510</v>
      </c>
      <c r="K7345" s="213" t="s">
        <v>845</v>
      </c>
    </row>
    <row r="7346" spans="1:12">
      <c r="A7346" s="186" t="str">
        <f>B7346&amp;"_"&amp;COUNTIF($B$2:B7346,B7346)</f>
        <v>6325_1</v>
      </c>
      <c r="B7346" s="195">
        <v>6325</v>
      </c>
      <c r="C7346" s="195">
        <v>59</v>
      </c>
      <c r="D7346" s="195">
        <v>3006694161</v>
      </c>
      <c r="E7346" s="195">
        <v>41227890</v>
      </c>
      <c r="F7346" s="189">
        <v>6</v>
      </c>
      <c r="G7346" s="197" t="s">
        <v>1873</v>
      </c>
      <c r="H7346" s="195">
        <v>1</v>
      </c>
      <c r="I7346" s="195">
        <v>1840</v>
      </c>
      <c r="J7346" s="191">
        <v>42524</v>
      </c>
      <c r="K7346" s="195" t="s">
        <v>27</v>
      </c>
    </row>
    <row r="7347" spans="1:12">
      <c r="A7347" s="186" t="str">
        <f>B7347&amp;"_"&amp;COUNTIF($B$2:B7347,B7347)</f>
        <v>6326_1</v>
      </c>
      <c r="B7347" s="195">
        <v>6326</v>
      </c>
      <c r="E7347" s="187" t="s">
        <v>2731</v>
      </c>
      <c r="F7347" s="189">
        <v>4</v>
      </c>
      <c r="G7347" s="190" t="s">
        <v>941</v>
      </c>
    </row>
    <row r="7348" spans="1:12">
      <c r="A7348" s="186" t="str">
        <f>B7348&amp;"_"&amp;COUNTIF($B$2:B7348,B7348)</f>
        <v>6326_2</v>
      </c>
      <c r="B7348" s="195">
        <v>6326</v>
      </c>
      <c r="C7348" s="195">
        <v>1</v>
      </c>
      <c r="D7348" s="195" t="s">
        <v>3141</v>
      </c>
      <c r="E7348" s="187" t="s">
        <v>2730</v>
      </c>
      <c r="F7348" s="189">
        <v>4</v>
      </c>
      <c r="G7348" s="190" t="s">
        <v>942</v>
      </c>
      <c r="H7348" s="195">
        <v>2</v>
      </c>
      <c r="J7348" s="191">
        <v>42524</v>
      </c>
      <c r="K7348" s="195" t="s">
        <v>27</v>
      </c>
    </row>
    <row r="7349" spans="1:12">
      <c r="A7349" s="186" t="str">
        <f>B7349&amp;"_"&amp;COUNTIF($B$2:B7349,B7349)</f>
        <v>6327_1</v>
      </c>
      <c r="B7349" s="195">
        <v>6327</v>
      </c>
      <c r="C7349" s="195">
        <v>1</v>
      </c>
      <c r="D7349" s="195" t="s">
        <v>2966</v>
      </c>
      <c r="F7349" s="189">
        <v>45</v>
      </c>
      <c r="G7349" s="197" t="s">
        <v>662</v>
      </c>
      <c r="H7349" s="195">
        <v>1</v>
      </c>
      <c r="J7349" s="191">
        <v>42524</v>
      </c>
      <c r="K7349" s="195" t="s">
        <v>27</v>
      </c>
    </row>
    <row r="7350" spans="1:12">
      <c r="A7350" s="186" t="str">
        <f>B7350&amp;"_"&amp;COUNTIF($B$2:B7350,B7350)</f>
        <v>6328_1</v>
      </c>
      <c r="B7350" s="195">
        <v>6328</v>
      </c>
      <c r="C7350" s="195">
        <v>31</v>
      </c>
      <c r="D7350" s="195" t="s">
        <v>3173</v>
      </c>
      <c r="F7350" s="189">
        <v>5</v>
      </c>
      <c r="G7350" s="197" t="s">
        <v>2980</v>
      </c>
      <c r="H7350" s="195">
        <v>5</v>
      </c>
      <c r="I7350" s="195">
        <v>15000</v>
      </c>
      <c r="J7350" s="191">
        <v>42524</v>
      </c>
      <c r="K7350" s="195" t="s">
        <v>27</v>
      </c>
    </row>
    <row r="7351" spans="1:12">
      <c r="A7351" s="186" t="str">
        <f>B7351&amp;"_"&amp;COUNTIF($B$2:B7351,B7351)</f>
        <v>6329_1</v>
      </c>
      <c r="B7351" s="195">
        <v>6329</v>
      </c>
      <c r="C7351" s="195">
        <v>31</v>
      </c>
      <c r="D7351" s="195" t="s">
        <v>3173</v>
      </c>
      <c r="F7351" s="189">
        <v>8</v>
      </c>
      <c r="G7351" s="197" t="s">
        <v>2980</v>
      </c>
      <c r="I7351" s="195">
        <v>24000</v>
      </c>
      <c r="J7351" s="191">
        <v>42524</v>
      </c>
      <c r="K7351" s="195" t="s">
        <v>27</v>
      </c>
    </row>
    <row r="7352" spans="1:12">
      <c r="A7352" s="186" t="str">
        <f>B7352&amp;"_"&amp;COUNTIF($B$2:B7352,B7352)</f>
        <v>6330_1</v>
      </c>
      <c r="B7352" s="195">
        <v>6330</v>
      </c>
      <c r="F7352" s="189">
        <v>5</v>
      </c>
      <c r="G7352" s="197" t="s">
        <v>3177</v>
      </c>
    </row>
    <row r="7353" spans="1:12">
      <c r="A7353" s="186" t="str">
        <f>B7353&amp;"_"&amp;COUNTIF($B$2:B7353,B7353)</f>
        <v>6330_2</v>
      </c>
      <c r="B7353" s="195">
        <v>6330</v>
      </c>
      <c r="C7353" s="195">
        <v>96</v>
      </c>
      <c r="F7353" s="189">
        <v>1</v>
      </c>
      <c r="G7353" s="197" t="s">
        <v>3178</v>
      </c>
      <c r="H7353" s="195">
        <v>2</v>
      </c>
      <c r="I7353" s="195">
        <v>65000</v>
      </c>
      <c r="J7353" s="191">
        <v>42524</v>
      </c>
      <c r="K7353" s="213" t="s">
        <v>845</v>
      </c>
      <c r="L7353" s="195" t="s">
        <v>74</v>
      </c>
    </row>
    <row r="7354" spans="1:12">
      <c r="A7354" s="186" t="str">
        <f>B7354&amp;"_"&amp;COUNTIF($B$2:B7354,B7354)</f>
        <v>6331_1</v>
      </c>
      <c r="B7354" s="195">
        <v>6331</v>
      </c>
      <c r="C7354" s="195">
        <v>59</v>
      </c>
      <c r="D7354" s="195">
        <v>3006700722</v>
      </c>
      <c r="E7354" s="195">
        <v>41222128</v>
      </c>
      <c r="F7354" s="189">
        <v>4</v>
      </c>
      <c r="G7354" s="197" t="s">
        <v>3179</v>
      </c>
      <c r="H7354" s="195">
        <v>4</v>
      </c>
      <c r="I7354" s="195">
        <v>17320</v>
      </c>
      <c r="J7354" s="191">
        <v>42524</v>
      </c>
      <c r="K7354" s="195" t="s">
        <v>27</v>
      </c>
    </row>
    <row r="7355" spans="1:12">
      <c r="A7355" s="186" t="str">
        <f>B7355&amp;"_"&amp;COUNTIF($B$2:B7355,B7355)</f>
        <v>6332_1</v>
      </c>
      <c r="B7355" s="195">
        <v>6332</v>
      </c>
      <c r="C7355" s="195">
        <v>2</v>
      </c>
      <c r="D7355" s="195" t="s">
        <v>3180</v>
      </c>
      <c r="F7355" s="189">
        <v>1</v>
      </c>
      <c r="G7355" s="197" t="s">
        <v>3181</v>
      </c>
      <c r="H7355" s="195">
        <v>1</v>
      </c>
      <c r="J7355" s="191">
        <v>42528</v>
      </c>
      <c r="K7355" s="195" t="s">
        <v>27</v>
      </c>
    </row>
    <row r="7356" spans="1:12">
      <c r="A7356" s="186" t="str">
        <f>B7356&amp;"_"&amp;COUNTIF($B$2:B7356,B7356)</f>
        <v>6333_1</v>
      </c>
      <c r="B7356" s="195">
        <v>6333</v>
      </c>
      <c r="C7356" s="195">
        <v>59</v>
      </c>
      <c r="D7356" s="195">
        <v>3006700722</v>
      </c>
      <c r="E7356" s="195">
        <v>41222128</v>
      </c>
      <c r="F7356" s="189">
        <v>2</v>
      </c>
      <c r="G7356" s="197" t="s">
        <v>3182</v>
      </c>
      <c r="H7356" s="195">
        <v>2</v>
      </c>
      <c r="I7356" s="195">
        <v>8660</v>
      </c>
      <c r="J7356" s="191">
        <v>42528</v>
      </c>
      <c r="K7356" s="195" t="s">
        <v>27</v>
      </c>
    </row>
    <row r="7357" spans="1:12">
      <c r="A7357" s="186" t="str">
        <f>B7357&amp;"_"&amp;COUNTIF($B$2:B7357,B7357)</f>
        <v>6334_1</v>
      </c>
      <c r="B7357" s="195">
        <v>6334</v>
      </c>
      <c r="F7357" s="189">
        <v>5</v>
      </c>
      <c r="G7357" s="197" t="s">
        <v>359</v>
      </c>
      <c r="I7357" s="200"/>
    </row>
    <row r="7358" spans="1:12">
      <c r="A7358" s="186" t="str">
        <f>B7358&amp;"_"&amp;COUNTIF($B$2:B7358,B7358)</f>
        <v>6334_2</v>
      </c>
      <c r="B7358" s="195">
        <v>6334</v>
      </c>
      <c r="C7358" s="195">
        <v>7</v>
      </c>
      <c r="F7358" s="189">
        <v>0</v>
      </c>
      <c r="G7358" s="197" t="s">
        <v>358</v>
      </c>
      <c r="H7358" s="195">
        <v>1</v>
      </c>
      <c r="I7358" s="200"/>
      <c r="J7358" s="191">
        <v>42528</v>
      </c>
      <c r="K7358" s="195" t="s">
        <v>33</v>
      </c>
    </row>
    <row r="7359" spans="1:12">
      <c r="A7359" s="186" t="str">
        <f>B7359&amp;"_"&amp;COUNTIF($B$2:B7359,B7359)</f>
        <v>6335_1</v>
      </c>
      <c r="B7359" s="195">
        <v>6335</v>
      </c>
      <c r="F7359" s="189">
        <v>2</v>
      </c>
      <c r="G7359" s="197" t="s">
        <v>3169</v>
      </c>
      <c r="I7359" s="200"/>
    </row>
    <row r="7360" spans="1:12">
      <c r="A7360" s="186" t="str">
        <f>B7360&amp;"_"&amp;COUNTIF($B$2:B7360,B7360)</f>
        <v>6335_2</v>
      </c>
      <c r="B7360" s="195">
        <v>6335</v>
      </c>
      <c r="F7360" s="189">
        <v>3</v>
      </c>
      <c r="G7360" s="197" t="s">
        <v>3183</v>
      </c>
    </row>
    <row r="7361" spans="1:12">
      <c r="A7361" s="186" t="str">
        <f>B7361&amp;"_"&amp;COUNTIF($B$2:B7361,B7361)</f>
        <v>6335_3</v>
      </c>
      <c r="B7361" s="195">
        <v>6335</v>
      </c>
      <c r="C7361" s="195">
        <v>96</v>
      </c>
      <c r="D7361" s="195" t="s">
        <v>3184</v>
      </c>
      <c r="F7361" s="189">
        <v>2</v>
      </c>
      <c r="G7361" s="197" t="s">
        <v>3185</v>
      </c>
      <c r="H7361" s="195">
        <v>2</v>
      </c>
      <c r="I7361" s="195">
        <v>13000</v>
      </c>
      <c r="J7361" s="191">
        <v>42529</v>
      </c>
      <c r="K7361" s="213" t="s">
        <v>845</v>
      </c>
      <c r="L7361" s="195" t="s">
        <v>74</v>
      </c>
    </row>
    <row r="7362" spans="1:12">
      <c r="A7362" s="186" t="str">
        <f>B7362&amp;"_"&amp;COUNTIF($B$2:B7362,B7362)</f>
        <v>6336_1</v>
      </c>
      <c r="B7362" s="195">
        <v>6336</v>
      </c>
      <c r="F7362" s="189">
        <v>10</v>
      </c>
      <c r="G7362" s="197" t="s">
        <v>3102</v>
      </c>
    </row>
    <row r="7363" spans="1:12">
      <c r="A7363" s="186" t="str">
        <f>B7363&amp;"_"&amp;COUNTIF($B$2:B7363,B7363)</f>
        <v>6336_2</v>
      </c>
      <c r="B7363" s="195">
        <v>6336</v>
      </c>
      <c r="C7363" s="195">
        <v>65</v>
      </c>
      <c r="D7363" s="195">
        <v>3006498127</v>
      </c>
      <c r="F7363" s="189">
        <v>20</v>
      </c>
      <c r="G7363" s="197" t="s">
        <v>3103</v>
      </c>
      <c r="H7363" s="195">
        <v>10</v>
      </c>
      <c r="I7363" s="195">
        <v>15585</v>
      </c>
      <c r="J7363" s="191">
        <v>42529</v>
      </c>
      <c r="K7363" s="195" t="s">
        <v>120</v>
      </c>
    </row>
    <row r="7364" spans="1:12">
      <c r="A7364" s="186" t="str">
        <f>B7364&amp;"_"&amp;COUNTIF($B$2:B7364,B7364)</f>
        <v>6337_1</v>
      </c>
      <c r="B7364" s="195">
        <v>6337</v>
      </c>
      <c r="F7364" s="189">
        <v>1</v>
      </c>
      <c r="G7364" s="197" t="s">
        <v>3078</v>
      </c>
    </row>
    <row r="7365" spans="1:12">
      <c r="A7365" s="186" t="str">
        <f>B7365&amp;"_"&amp;COUNTIF($B$2:B7365,B7365)</f>
        <v>6337_2</v>
      </c>
      <c r="B7365" s="195">
        <v>6337</v>
      </c>
      <c r="C7365" s="195">
        <v>26</v>
      </c>
      <c r="F7365" s="189">
        <v>16</v>
      </c>
      <c r="G7365" s="197" t="s">
        <v>6575</v>
      </c>
      <c r="H7365" s="195">
        <v>1</v>
      </c>
      <c r="J7365" s="191">
        <v>42529</v>
      </c>
      <c r="K7365" s="213" t="s">
        <v>845</v>
      </c>
    </row>
    <row r="7366" spans="1:12">
      <c r="A7366" s="186" t="str">
        <f>B7366&amp;"_"&amp;COUNTIF($B$2:B7366,B7366)</f>
        <v>6338_1</v>
      </c>
      <c r="B7366" s="195">
        <v>6338</v>
      </c>
      <c r="F7366" s="189">
        <v>7</v>
      </c>
      <c r="G7366" s="197" t="s">
        <v>359</v>
      </c>
      <c r="I7366" s="200"/>
    </row>
    <row r="7367" spans="1:12">
      <c r="A7367" s="186" t="str">
        <f>B7367&amp;"_"&amp;COUNTIF($B$2:B7367,B7367)</f>
        <v>6338_2</v>
      </c>
      <c r="B7367" s="195">
        <v>6338</v>
      </c>
      <c r="C7367" s="195">
        <v>7</v>
      </c>
      <c r="F7367" s="189">
        <v>1</v>
      </c>
      <c r="G7367" s="197" t="s">
        <v>358</v>
      </c>
      <c r="H7367" s="195">
        <v>1</v>
      </c>
      <c r="I7367" s="200"/>
      <c r="J7367" s="191">
        <v>42529</v>
      </c>
      <c r="K7367" s="195" t="s">
        <v>33</v>
      </c>
    </row>
    <row r="7368" spans="1:12">
      <c r="A7368" s="186" t="str">
        <f>B7368&amp;"_"&amp;COUNTIF($B$2:B7368,B7368)</f>
        <v>6339_1</v>
      </c>
      <c r="B7368" s="195">
        <v>6339</v>
      </c>
      <c r="C7368" s="195">
        <v>31</v>
      </c>
      <c r="D7368" s="195" t="s">
        <v>3173</v>
      </c>
      <c r="F7368" s="189">
        <v>2</v>
      </c>
      <c r="G7368" s="197" t="s">
        <v>2980</v>
      </c>
      <c r="H7368" s="195">
        <v>2</v>
      </c>
      <c r="I7368" s="195">
        <v>6000</v>
      </c>
      <c r="J7368" s="191">
        <v>42530</v>
      </c>
      <c r="K7368" s="195" t="s">
        <v>27</v>
      </c>
    </row>
    <row r="7369" spans="1:12">
      <c r="A7369" s="186" t="str">
        <f>B7369&amp;"_"&amp;COUNTIF($B$2:B7369,B7369)</f>
        <v>6340_1</v>
      </c>
      <c r="B7369" s="195">
        <v>6340</v>
      </c>
      <c r="C7369" s="195">
        <v>1</v>
      </c>
      <c r="D7369" s="195" t="s">
        <v>3186</v>
      </c>
      <c r="F7369" s="189">
        <v>492</v>
      </c>
      <c r="G7369" s="197" t="s">
        <v>2091</v>
      </c>
      <c r="H7369" s="195">
        <v>3</v>
      </c>
      <c r="J7369" s="191">
        <v>42530</v>
      </c>
      <c r="K7369" s="195" t="s">
        <v>27</v>
      </c>
    </row>
    <row r="7370" spans="1:12">
      <c r="A7370" s="186" t="str">
        <f>B7370&amp;"_"&amp;COUNTIF($B$2:B7370,B7370)</f>
        <v>6341_1</v>
      </c>
      <c r="B7370" s="195">
        <v>6341</v>
      </c>
      <c r="C7370" s="195">
        <v>1</v>
      </c>
      <c r="D7370" s="195" t="s">
        <v>2984</v>
      </c>
      <c r="F7370" s="189">
        <v>2</v>
      </c>
      <c r="G7370" s="197" t="s">
        <v>59</v>
      </c>
      <c r="H7370" s="195">
        <v>2</v>
      </c>
      <c r="J7370" s="191">
        <v>42530</v>
      </c>
      <c r="K7370" s="195" t="s">
        <v>27</v>
      </c>
    </row>
    <row r="7371" spans="1:12">
      <c r="A7371" s="186" t="str">
        <f>B7371&amp;"_"&amp;COUNTIF($B$2:B7371,B7371)</f>
        <v>6342_1</v>
      </c>
      <c r="B7371" s="195">
        <v>6342</v>
      </c>
    </row>
    <row r="7372" spans="1:12">
      <c r="A7372" s="186" t="str">
        <f>B7372&amp;"_"&amp;COUNTIF($B$2:B7372,B7372)</f>
        <v>6342_2</v>
      </c>
      <c r="B7372" s="195">
        <v>6342</v>
      </c>
    </row>
    <row r="7373" spans="1:12">
      <c r="A7373" s="186" t="str">
        <f>B7373&amp;"_"&amp;COUNTIF($B$2:B7373,B7373)</f>
        <v>6343_1</v>
      </c>
      <c r="B7373" s="195">
        <v>6343</v>
      </c>
      <c r="C7373" s="195">
        <v>1</v>
      </c>
      <c r="D7373" s="195" t="s">
        <v>2966</v>
      </c>
      <c r="F7373" s="189">
        <v>32</v>
      </c>
      <c r="G7373" s="197" t="s">
        <v>662</v>
      </c>
      <c r="H7373" s="195">
        <v>1</v>
      </c>
      <c r="J7373" s="191">
        <v>42530</v>
      </c>
      <c r="K7373" s="195" t="s">
        <v>27</v>
      </c>
    </row>
    <row r="7374" spans="1:12">
      <c r="A7374" s="186" t="str">
        <f>B7374&amp;"_"&amp;COUNTIF($B$2:B7374,B7374)</f>
        <v>6344_1</v>
      </c>
      <c r="B7374" s="195">
        <v>6344</v>
      </c>
      <c r="C7374" s="195">
        <v>31</v>
      </c>
      <c r="F7374" s="189">
        <v>1</v>
      </c>
      <c r="G7374" s="197" t="s">
        <v>3187</v>
      </c>
      <c r="H7374" s="195">
        <v>1</v>
      </c>
      <c r="J7374" s="191">
        <v>42532</v>
      </c>
      <c r="K7374" s="195" t="s">
        <v>33</v>
      </c>
    </row>
    <row r="7375" spans="1:12">
      <c r="A7375" s="186" t="str">
        <f>B7375&amp;"_"&amp;COUNTIF($B$2:B7375,B7375)</f>
        <v>6345_1</v>
      </c>
      <c r="B7375" s="195">
        <v>6345</v>
      </c>
      <c r="C7375" s="195">
        <v>17</v>
      </c>
      <c r="D7375" s="195">
        <v>3006711994</v>
      </c>
      <c r="F7375" s="189">
        <v>8</v>
      </c>
      <c r="G7375" s="197" t="s">
        <v>3188</v>
      </c>
      <c r="H7375" s="195">
        <v>2</v>
      </c>
      <c r="J7375" s="191">
        <v>42531</v>
      </c>
      <c r="K7375" s="195" t="s">
        <v>120</v>
      </c>
    </row>
    <row r="7376" spans="1:12">
      <c r="A7376" s="186" t="str">
        <f>B7376&amp;"_"&amp;COUNTIF($B$2:B7376,B7376)</f>
        <v>6346_1</v>
      </c>
      <c r="B7376" s="195">
        <v>6346</v>
      </c>
      <c r="C7376" s="195">
        <v>17</v>
      </c>
      <c r="D7376" s="195">
        <v>3006694532</v>
      </c>
      <c r="F7376" s="189">
        <v>6</v>
      </c>
      <c r="G7376" s="197" t="s">
        <v>3189</v>
      </c>
      <c r="H7376" s="195">
        <v>2</v>
      </c>
      <c r="J7376" s="191">
        <v>42531</v>
      </c>
      <c r="K7376" s="195" t="s">
        <v>120</v>
      </c>
    </row>
    <row r="7377" spans="1:12">
      <c r="A7377" s="186" t="str">
        <f>B7377&amp;"_"&amp;COUNTIF($B$2:B7377,B7377)</f>
        <v>6347_1</v>
      </c>
      <c r="B7377" s="195">
        <v>6347</v>
      </c>
      <c r="C7377" s="195">
        <v>17</v>
      </c>
      <c r="D7377" s="195">
        <v>3006694238</v>
      </c>
      <c r="F7377" s="189">
        <v>24</v>
      </c>
      <c r="G7377" s="197" t="s">
        <v>3190</v>
      </c>
      <c r="H7377" s="195">
        <v>2</v>
      </c>
      <c r="J7377" s="191">
        <v>42531</v>
      </c>
      <c r="K7377" s="195" t="s">
        <v>120</v>
      </c>
    </row>
    <row r="7378" spans="1:12">
      <c r="A7378" s="186" t="str">
        <f>B7378&amp;"_"&amp;COUNTIF($B$2:B7378,B7378)</f>
        <v>6348_1</v>
      </c>
      <c r="B7378" s="195">
        <v>6348</v>
      </c>
      <c r="C7378" s="195">
        <v>16</v>
      </c>
      <c r="D7378" s="195" t="s">
        <v>3191</v>
      </c>
      <c r="E7378" s="195" t="s">
        <v>489</v>
      </c>
      <c r="F7378" s="189">
        <v>1</v>
      </c>
      <c r="G7378" s="197" t="s">
        <v>3192</v>
      </c>
      <c r="H7378" s="195">
        <v>1</v>
      </c>
      <c r="J7378" s="191">
        <v>42531</v>
      </c>
      <c r="K7378" s="195" t="s">
        <v>33</v>
      </c>
      <c r="L7378" s="195" t="s">
        <v>74</v>
      </c>
    </row>
    <row r="7379" spans="1:12">
      <c r="A7379" s="186" t="str">
        <f>B7379&amp;"_"&amp;COUNTIF($B$2:B7379,B7379)</f>
        <v>6349_1</v>
      </c>
      <c r="B7379" s="195">
        <v>6349</v>
      </c>
      <c r="F7379" s="189">
        <v>8</v>
      </c>
      <c r="G7379" s="197" t="s">
        <v>359</v>
      </c>
      <c r="I7379" s="200"/>
    </row>
    <row r="7380" spans="1:12">
      <c r="A7380" s="186" t="str">
        <f>B7380&amp;"_"&amp;COUNTIF($B$2:B7380,B7380)</f>
        <v>6349_2</v>
      </c>
      <c r="B7380" s="195">
        <v>6349</v>
      </c>
      <c r="C7380" s="195">
        <v>7</v>
      </c>
      <c r="F7380" s="189">
        <v>0</v>
      </c>
      <c r="G7380" s="197" t="s">
        <v>358</v>
      </c>
      <c r="H7380" s="195">
        <v>1</v>
      </c>
      <c r="I7380" s="200"/>
      <c r="J7380" s="191">
        <v>42531</v>
      </c>
      <c r="K7380" s="195" t="s">
        <v>33</v>
      </c>
    </row>
    <row r="7381" spans="1:12">
      <c r="A7381" s="186" t="str">
        <f>B7381&amp;"_"&amp;COUNTIF($B$2:B7381,B7381)</f>
        <v>6350_1</v>
      </c>
      <c r="B7381" s="195">
        <v>6350</v>
      </c>
      <c r="F7381" s="189">
        <v>6</v>
      </c>
      <c r="G7381" s="197" t="s">
        <v>359</v>
      </c>
      <c r="I7381" s="200"/>
    </row>
    <row r="7382" spans="1:12">
      <c r="A7382" s="186" t="str">
        <f>B7382&amp;"_"&amp;COUNTIF($B$2:B7382,B7382)</f>
        <v>6350_2</v>
      </c>
      <c r="B7382" s="195">
        <v>6350</v>
      </c>
      <c r="C7382" s="195">
        <v>7</v>
      </c>
      <c r="F7382" s="189">
        <v>3</v>
      </c>
      <c r="G7382" s="197" t="s">
        <v>358</v>
      </c>
      <c r="H7382" s="195">
        <v>1</v>
      </c>
      <c r="I7382" s="200"/>
      <c r="J7382" s="191">
        <v>42535</v>
      </c>
      <c r="K7382" s="195" t="s">
        <v>33</v>
      </c>
    </row>
    <row r="7383" spans="1:12">
      <c r="A7383" s="186" t="str">
        <f>B7383&amp;"_"&amp;COUNTIF($B$2:B7383,B7383)</f>
        <v>6351_1</v>
      </c>
      <c r="B7383" s="195">
        <v>6351</v>
      </c>
      <c r="F7383" s="189">
        <v>1</v>
      </c>
      <c r="G7383" s="197" t="s">
        <v>3078</v>
      </c>
    </row>
    <row r="7384" spans="1:12">
      <c r="A7384" s="186" t="str">
        <f>B7384&amp;"_"&amp;COUNTIF($B$2:B7384,B7384)</f>
        <v>6351_2</v>
      </c>
      <c r="B7384" s="195">
        <v>6351</v>
      </c>
      <c r="E7384" s="195" t="s">
        <v>1744</v>
      </c>
      <c r="F7384" s="189">
        <v>32</v>
      </c>
      <c r="G7384" s="197" t="s">
        <v>3174</v>
      </c>
    </row>
    <row r="7385" spans="1:12">
      <c r="A7385" s="186" t="str">
        <f>B7385&amp;"_"&amp;COUNTIF($B$2:B7385,B7385)</f>
        <v>6351_3</v>
      </c>
      <c r="B7385" s="195">
        <v>6351</v>
      </c>
      <c r="E7385" s="195" t="s">
        <v>1744</v>
      </c>
      <c r="F7385" s="189">
        <v>28</v>
      </c>
      <c r="G7385" s="197" t="s">
        <v>3175</v>
      </c>
      <c r="K7385" s="213"/>
    </row>
    <row r="7386" spans="1:12">
      <c r="A7386" s="186" t="str">
        <f>B7386&amp;"_"&amp;COUNTIF($B$2:B7386,B7386)</f>
        <v>6351_4</v>
      </c>
      <c r="B7386" s="195">
        <v>6351</v>
      </c>
      <c r="E7386" s="195" t="s">
        <v>1744</v>
      </c>
      <c r="F7386" s="189">
        <v>28</v>
      </c>
      <c r="G7386" s="197" t="s">
        <v>3176</v>
      </c>
      <c r="K7386" s="213"/>
    </row>
    <row r="7387" spans="1:12">
      <c r="A7387" s="186" t="str">
        <f>B7387&amp;"_"&amp;COUNTIF($B$2:B7387,B7387)</f>
        <v>6351_5</v>
      </c>
      <c r="B7387" s="195">
        <v>6351</v>
      </c>
      <c r="C7387" s="195">
        <v>26</v>
      </c>
      <c r="E7387" s="195" t="s">
        <v>1744</v>
      </c>
      <c r="F7387" s="189">
        <v>24</v>
      </c>
      <c r="G7387" s="197" t="s">
        <v>3161</v>
      </c>
      <c r="J7387" s="191">
        <v>42536</v>
      </c>
      <c r="K7387" s="213" t="s">
        <v>845</v>
      </c>
    </row>
    <row r="7388" spans="1:12">
      <c r="A7388" s="186" t="str">
        <f>B7388&amp;"_"&amp;COUNTIF($B$2:B7388,B7388)</f>
        <v>6352_1</v>
      </c>
      <c r="B7388" s="195">
        <v>6352</v>
      </c>
      <c r="F7388" s="189">
        <v>5</v>
      </c>
      <c r="G7388" s="197" t="s">
        <v>359</v>
      </c>
      <c r="I7388" s="200"/>
    </row>
    <row r="7389" spans="1:12">
      <c r="A7389" s="186" t="str">
        <f>B7389&amp;"_"&amp;COUNTIF($B$2:B7389,B7389)</f>
        <v>6352_2</v>
      </c>
      <c r="B7389" s="195">
        <v>6352</v>
      </c>
      <c r="C7389" s="195">
        <v>7</v>
      </c>
      <c r="F7389" s="189">
        <v>3</v>
      </c>
      <c r="G7389" s="197" t="s">
        <v>358</v>
      </c>
      <c r="H7389" s="195">
        <v>1</v>
      </c>
      <c r="I7389" s="200"/>
      <c r="J7389" s="191">
        <v>42536</v>
      </c>
      <c r="K7389" s="195" t="s">
        <v>33</v>
      </c>
    </row>
    <row r="7390" spans="1:12">
      <c r="A7390" s="186" t="str">
        <f>B7390&amp;"_"&amp;COUNTIF($B$2:B7390,B7390)</f>
        <v>6353_1</v>
      </c>
      <c r="B7390" s="195">
        <v>6353</v>
      </c>
      <c r="E7390" s="195" t="s">
        <v>64</v>
      </c>
      <c r="F7390" s="189">
        <v>192</v>
      </c>
      <c r="G7390" s="197" t="s">
        <v>65</v>
      </c>
    </row>
    <row r="7391" spans="1:12">
      <c r="A7391" s="186" t="str">
        <f>B7391&amp;"_"&amp;COUNTIF($B$2:B7391,B7391)</f>
        <v>6353_2</v>
      </c>
      <c r="B7391" s="195">
        <v>6353</v>
      </c>
      <c r="C7391" s="195">
        <v>1</v>
      </c>
      <c r="D7391" s="195" t="s">
        <v>3193</v>
      </c>
      <c r="E7391" s="195" t="s">
        <v>67</v>
      </c>
      <c r="F7391" s="189">
        <v>48</v>
      </c>
      <c r="G7391" s="197" t="s">
        <v>68</v>
      </c>
      <c r="H7391" s="195">
        <v>5</v>
      </c>
      <c r="J7391" s="191">
        <v>42536</v>
      </c>
      <c r="K7391" s="195" t="s">
        <v>27</v>
      </c>
    </row>
    <row r="7392" spans="1:12">
      <c r="A7392" s="186" t="str">
        <f>B7392&amp;"_"&amp;COUNTIF($B$2:B7392,B7392)</f>
        <v>6354_1</v>
      </c>
      <c r="B7392" s="195">
        <v>6354</v>
      </c>
      <c r="C7392" s="195">
        <v>59</v>
      </c>
      <c r="D7392" s="195">
        <v>3006712339</v>
      </c>
      <c r="E7392" s="195">
        <v>41222128</v>
      </c>
      <c r="F7392" s="189">
        <v>3</v>
      </c>
      <c r="G7392" s="197" t="s">
        <v>3194</v>
      </c>
      <c r="H7392" s="195">
        <v>3</v>
      </c>
      <c r="I7392" s="195">
        <v>15109</v>
      </c>
      <c r="J7392" s="191">
        <v>42536</v>
      </c>
      <c r="K7392" s="195" t="s">
        <v>27</v>
      </c>
    </row>
    <row r="7393" spans="1:12">
      <c r="A7393" s="186" t="str">
        <f>B7393&amp;"_"&amp;COUNTIF($B$2:B7393,B7393)</f>
        <v>6355_1</v>
      </c>
      <c r="B7393" s="195">
        <v>6355</v>
      </c>
      <c r="C7393" s="195">
        <v>9</v>
      </c>
      <c r="D7393" s="195" t="s">
        <v>3195</v>
      </c>
      <c r="F7393" s="189">
        <v>38</v>
      </c>
      <c r="G7393" s="195" t="s">
        <v>109</v>
      </c>
      <c r="H7393" s="195">
        <v>1</v>
      </c>
      <c r="I7393" s="195">
        <v>6400</v>
      </c>
      <c r="J7393" s="191">
        <v>42537</v>
      </c>
      <c r="K7393" s="186" t="s">
        <v>1711</v>
      </c>
      <c r="L7393" s="195" t="s">
        <v>74</v>
      </c>
    </row>
    <row r="7394" spans="1:12">
      <c r="A7394" s="186" t="str">
        <f>B7394&amp;"_"&amp;COUNTIF($B$2:B7394,B7394)</f>
        <v>6356_1</v>
      </c>
      <c r="B7394" s="195">
        <v>6356</v>
      </c>
      <c r="E7394" s="195">
        <v>41222082</v>
      </c>
      <c r="F7394" s="189">
        <v>2</v>
      </c>
      <c r="G7394" s="197" t="s">
        <v>2300</v>
      </c>
    </row>
    <row r="7395" spans="1:12">
      <c r="A7395" s="186" t="str">
        <f>B7395&amp;"_"&amp;COUNTIF($B$2:B7395,B7395)</f>
        <v>6356_2</v>
      </c>
      <c r="B7395" s="195">
        <v>6356</v>
      </c>
      <c r="C7395" s="195">
        <v>59</v>
      </c>
      <c r="D7395" s="195">
        <v>3006732301</v>
      </c>
      <c r="E7395" s="195">
        <v>41222136</v>
      </c>
      <c r="F7395" s="189">
        <v>2</v>
      </c>
      <c r="G7395" s="197" t="s">
        <v>2299</v>
      </c>
      <c r="H7395" s="195">
        <v>4</v>
      </c>
      <c r="I7395" s="195">
        <v>13000</v>
      </c>
      <c r="J7395" s="191">
        <v>42537</v>
      </c>
      <c r="K7395" s="195" t="s">
        <v>27</v>
      </c>
    </row>
    <row r="7396" spans="1:12">
      <c r="A7396" s="186" t="str">
        <f>B7396&amp;"_"&amp;COUNTIF($B$2:B7396,B7396)</f>
        <v>6357_1</v>
      </c>
      <c r="B7396" s="195">
        <v>6357</v>
      </c>
      <c r="C7396" s="195">
        <v>31</v>
      </c>
      <c r="D7396" s="195" t="s">
        <v>3196</v>
      </c>
      <c r="F7396" s="189">
        <v>1</v>
      </c>
      <c r="G7396" s="197" t="s">
        <v>3197</v>
      </c>
      <c r="H7396" s="195">
        <v>1</v>
      </c>
      <c r="I7396" s="195">
        <v>44</v>
      </c>
      <c r="J7396" s="191">
        <v>42537</v>
      </c>
      <c r="K7396" s="195" t="s">
        <v>33</v>
      </c>
    </row>
    <row r="7397" spans="1:12">
      <c r="A7397" s="186" t="str">
        <f>B7397&amp;"_"&amp;COUNTIF($B$2:B7397,B7397)</f>
        <v>6358_1</v>
      </c>
      <c r="B7397" s="195">
        <v>6358</v>
      </c>
      <c r="E7397" s="195">
        <v>41222082</v>
      </c>
      <c r="F7397" s="189">
        <v>1</v>
      </c>
      <c r="G7397" s="197" t="s">
        <v>2300</v>
      </c>
    </row>
    <row r="7398" spans="1:12">
      <c r="A7398" s="186" t="str">
        <f>B7398&amp;"_"&amp;COUNTIF($B$2:B7398,B7398)</f>
        <v>6358_2</v>
      </c>
      <c r="B7398" s="195">
        <v>6358</v>
      </c>
      <c r="C7398" s="195">
        <v>59</v>
      </c>
      <c r="D7398" s="195">
        <v>3006732301</v>
      </c>
      <c r="E7398" s="195">
        <v>41222136</v>
      </c>
      <c r="F7398" s="189">
        <v>1</v>
      </c>
      <c r="G7398" s="197" t="s">
        <v>2299</v>
      </c>
      <c r="H7398" s="195">
        <v>2</v>
      </c>
      <c r="I7398" s="195">
        <v>6500</v>
      </c>
      <c r="J7398" s="191">
        <v>42538</v>
      </c>
      <c r="K7398" s="195" t="s">
        <v>27</v>
      </c>
    </row>
    <row r="7399" spans="1:12">
      <c r="A7399" s="186" t="str">
        <f>B7399&amp;"_"&amp;COUNTIF($B$2:B7399,B7399)</f>
        <v>6359_1</v>
      </c>
      <c r="B7399" s="195">
        <v>6359</v>
      </c>
      <c r="C7399" s="195">
        <v>59</v>
      </c>
      <c r="D7399" s="195">
        <v>3006735592</v>
      </c>
      <c r="E7399" s="195">
        <v>41227890</v>
      </c>
      <c r="F7399" s="189">
        <v>12</v>
      </c>
      <c r="G7399" s="197" t="s">
        <v>1873</v>
      </c>
      <c r="H7399" s="195">
        <v>2</v>
      </c>
      <c r="I7399" s="195">
        <v>3700</v>
      </c>
      <c r="J7399" s="191">
        <v>42538</v>
      </c>
      <c r="K7399" s="195" t="s">
        <v>27</v>
      </c>
    </row>
    <row r="7400" spans="1:12">
      <c r="A7400" s="186" t="str">
        <f>B7400&amp;"_"&amp;COUNTIF($B$2:B7400,B7400)</f>
        <v>6360_1</v>
      </c>
      <c r="B7400" s="195">
        <v>6360</v>
      </c>
      <c r="E7400" s="195">
        <v>32999</v>
      </c>
      <c r="F7400" s="189">
        <v>4</v>
      </c>
      <c r="G7400" s="197" t="s">
        <v>579</v>
      </c>
      <c r="I7400" s="200"/>
    </row>
    <row r="7401" spans="1:12">
      <c r="A7401" s="186" t="str">
        <f>B7401&amp;"_"&amp;COUNTIF($B$2:B7401,B7401)</f>
        <v>6360_2</v>
      </c>
      <c r="B7401" s="195">
        <v>6360</v>
      </c>
      <c r="C7401" s="195">
        <v>4</v>
      </c>
      <c r="D7401" s="195">
        <v>4500276254</v>
      </c>
      <c r="E7401" s="195">
        <v>33990</v>
      </c>
      <c r="F7401" s="189">
        <v>4</v>
      </c>
      <c r="G7401" s="197" t="s">
        <v>580</v>
      </c>
      <c r="H7401" s="195">
        <v>2</v>
      </c>
      <c r="I7401" s="195">
        <v>6000</v>
      </c>
      <c r="J7401" s="191">
        <v>42541</v>
      </c>
      <c r="K7401" s="195" t="s">
        <v>2501</v>
      </c>
      <c r="L7401" s="195" t="s">
        <v>74</v>
      </c>
    </row>
    <row r="7402" spans="1:12">
      <c r="A7402" s="186" t="str">
        <f>B7402&amp;"_"&amp;COUNTIF($B$2:B7402,B7402)</f>
        <v>6361_1</v>
      </c>
      <c r="B7402" s="195">
        <v>6361</v>
      </c>
      <c r="C7402" s="195">
        <v>97</v>
      </c>
      <c r="F7402" s="189">
        <v>2</v>
      </c>
      <c r="G7402" s="197" t="s">
        <v>3198</v>
      </c>
      <c r="H7402" s="195">
        <v>2</v>
      </c>
      <c r="J7402" s="191">
        <v>42541</v>
      </c>
      <c r="K7402" s="195" t="s">
        <v>3199</v>
      </c>
    </row>
    <row r="7403" spans="1:12">
      <c r="A7403" s="186" t="str">
        <f>B7403&amp;"_"&amp;COUNTIF($B$2:B7403,B7403)</f>
        <v>6362_1</v>
      </c>
      <c r="B7403" s="195">
        <v>6362</v>
      </c>
      <c r="C7403" s="195">
        <v>2</v>
      </c>
      <c r="D7403" s="195">
        <v>340152665</v>
      </c>
      <c r="F7403" s="189">
        <v>3</v>
      </c>
      <c r="G7403" s="197" t="s">
        <v>3200</v>
      </c>
      <c r="H7403" s="195">
        <v>4</v>
      </c>
      <c r="J7403" s="191">
        <v>42542</v>
      </c>
      <c r="K7403" s="195" t="s">
        <v>27</v>
      </c>
    </row>
    <row r="7404" spans="1:12">
      <c r="A7404" s="186" t="str">
        <f>B7404&amp;"_"&amp;COUNTIF($B$2:B7404,B7404)</f>
        <v>6363_1</v>
      </c>
      <c r="B7404" s="195">
        <v>6363</v>
      </c>
      <c r="E7404" s="195">
        <v>32999</v>
      </c>
      <c r="F7404" s="189">
        <v>6</v>
      </c>
      <c r="G7404" s="197" t="s">
        <v>579</v>
      </c>
      <c r="I7404" s="200"/>
    </row>
    <row r="7405" spans="1:12">
      <c r="A7405" s="186" t="str">
        <f>B7405&amp;"_"&amp;COUNTIF($B$2:B7405,B7405)</f>
        <v>6363_2</v>
      </c>
      <c r="B7405" s="195">
        <v>6363</v>
      </c>
      <c r="C7405" s="195">
        <v>4</v>
      </c>
      <c r="D7405" s="195">
        <v>4500276254</v>
      </c>
      <c r="E7405" s="195">
        <v>33990</v>
      </c>
      <c r="F7405" s="189">
        <v>6</v>
      </c>
      <c r="G7405" s="197" t="s">
        <v>580</v>
      </c>
      <c r="H7405" s="195">
        <v>3</v>
      </c>
      <c r="I7405" s="195">
        <v>9000</v>
      </c>
      <c r="J7405" s="191">
        <v>42542</v>
      </c>
      <c r="K7405" s="195" t="s">
        <v>2501</v>
      </c>
      <c r="L7405" s="195" t="s">
        <v>74</v>
      </c>
    </row>
    <row r="7406" spans="1:12">
      <c r="A7406" s="186" t="str">
        <f>B7406&amp;"_"&amp;COUNTIF($B$2:B7406,B7406)</f>
        <v>6364_1</v>
      </c>
      <c r="B7406" s="195">
        <v>6364</v>
      </c>
      <c r="C7406" s="195">
        <v>17</v>
      </c>
      <c r="D7406" s="195">
        <v>3006747753</v>
      </c>
      <c r="F7406" s="189">
        <v>6</v>
      </c>
      <c r="G7406" s="197" t="s">
        <v>3189</v>
      </c>
      <c r="H7406" s="195">
        <v>2</v>
      </c>
      <c r="I7406" s="195">
        <v>6000</v>
      </c>
      <c r="J7406" s="191">
        <v>42542</v>
      </c>
      <c r="K7406" s="195" t="s">
        <v>120</v>
      </c>
    </row>
    <row r="7407" spans="1:12">
      <c r="A7407" s="186" t="str">
        <f>B7407&amp;"_"&amp;COUNTIF($B$2:B7407,B7407)</f>
        <v>6365_1</v>
      </c>
      <c r="B7407" s="195">
        <v>6365</v>
      </c>
      <c r="C7407" s="195">
        <v>49</v>
      </c>
      <c r="F7407" s="189">
        <v>2</v>
      </c>
      <c r="G7407" s="197" t="s">
        <v>2998</v>
      </c>
      <c r="H7407" s="195">
        <v>2</v>
      </c>
      <c r="J7407" s="191">
        <v>42542</v>
      </c>
      <c r="K7407" s="195" t="s">
        <v>27</v>
      </c>
    </row>
    <row r="7408" spans="1:12">
      <c r="A7408" s="186" t="str">
        <f>B7408&amp;"_"&amp;COUNTIF($B$2:B7408,B7408)</f>
        <v>6366_1</v>
      </c>
      <c r="B7408" s="195">
        <v>6366</v>
      </c>
      <c r="F7408" s="189">
        <v>9</v>
      </c>
      <c r="G7408" s="197" t="s">
        <v>359</v>
      </c>
      <c r="I7408" s="200"/>
    </row>
    <row r="7409" spans="1:12">
      <c r="A7409" s="186" t="str">
        <f>B7409&amp;"_"&amp;COUNTIF($B$2:B7409,B7409)</f>
        <v>6366_2</v>
      </c>
      <c r="B7409" s="195">
        <v>6366</v>
      </c>
      <c r="C7409" s="195">
        <v>7</v>
      </c>
      <c r="F7409" s="189">
        <v>0</v>
      </c>
      <c r="G7409" s="197" t="s">
        <v>358</v>
      </c>
      <c r="H7409" s="195">
        <v>1</v>
      </c>
      <c r="I7409" s="200"/>
      <c r="J7409" s="191">
        <v>42542</v>
      </c>
      <c r="K7409" s="195" t="s">
        <v>33</v>
      </c>
    </row>
    <row r="7410" spans="1:12">
      <c r="A7410" s="186" t="str">
        <f>B7410&amp;"_"&amp;COUNTIF($B$2:B7410,B7410)</f>
        <v>6367_1</v>
      </c>
      <c r="B7410" s="195">
        <v>6367</v>
      </c>
      <c r="C7410" s="195">
        <v>59</v>
      </c>
      <c r="D7410" s="195">
        <v>3006735592</v>
      </c>
      <c r="E7410" s="195">
        <v>41227890</v>
      </c>
      <c r="F7410" s="189">
        <v>6</v>
      </c>
      <c r="G7410" s="197" t="s">
        <v>1873</v>
      </c>
      <c r="H7410" s="195">
        <v>1</v>
      </c>
      <c r="I7410" s="195">
        <v>1850</v>
      </c>
      <c r="J7410" s="191">
        <v>42543</v>
      </c>
      <c r="K7410" s="195" t="s">
        <v>27</v>
      </c>
    </row>
    <row r="7411" spans="1:12">
      <c r="A7411" s="186" t="str">
        <f>B7411&amp;"_"&amp;COUNTIF($B$2:B7411,B7411)</f>
        <v>6368_1</v>
      </c>
      <c r="B7411" s="195">
        <v>6368</v>
      </c>
      <c r="C7411" s="195">
        <v>59</v>
      </c>
      <c r="D7411" s="195">
        <v>3006712339</v>
      </c>
      <c r="E7411" s="195">
        <v>41222128</v>
      </c>
      <c r="F7411" s="189">
        <v>2</v>
      </c>
      <c r="G7411" s="197" t="s">
        <v>3201</v>
      </c>
      <c r="H7411" s="195">
        <v>2</v>
      </c>
      <c r="I7411" s="195">
        <v>10100</v>
      </c>
      <c r="J7411" s="191">
        <v>42543</v>
      </c>
      <c r="K7411" s="195" t="s">
        <v>27</v>
      </c>
    </row>
    <row r="7412" spans="1:12">
      <c r="A7412" s="186" t="str">
        <f>B7412&amp;"_"&amp;COUNTIF($B$2:B7412,B7412)</f>
        <v>6369_1</v>
      </c>
      <c r="B7412" s="195">
        <v>6369</v>
      </c>
      <c r="E7412" s="195">
        <v>41222082</v>
      </c>
      <c r="F7412" s="189">
        <v>1</v>
      </c>
      <c r="G7412" s="197" t="s">
        <v>2300</v>
      </c>
    </row>
    <row r="7413" spans="1:12">
      <c r="A7413" s="186" t="str">
        <f>B7413&amp;"_"&amp;COUNTIF($B$2:B7413,B7413)</f>
        <v>6369_2</v>
      </c>
      <c r="B7413" s="195">
        <v>6369</v>
      </c>
      <c r="C7413" s="195">
        <v>59</v>
      </c>
      <c r="D7413" s="195">
        <v>3006732301</v>
      </c>
      <c r="E7413" s="195">
        <v>41222136</v>
      </c>
      <c r="F7413" s="189">
        <v>1</v>
      </c>
      <c r="G7413" s="197" t="s">
        <v>2299</v>
      </c>
      <c r="H7413" s="195">
        <v>2</v>
      </c>
      <c r="I7413" s="195">
        <v>6500</v>
      </c>
      <c r="J7413" s="191">
        <v>42543</v>
      </c>
      <c r="K7413" s="195" t="s">
        <v>27</v>
      </c>
    </row>
    <row r="7414" spans="1:12">
      <c r="A7414" s="186" t="str">
        <f>B7414&amp;"_"&amp;COUNTIF($B$2:B7414,B7414)</f>
        <v>6370_1</v>
      </c>
      <c r="B7414" s="195">
        <v>6370</v>
      </c>
      <c r="E7414" s="187" t="s">
        <v>2731</v>
      </c>
      <c r="F7414" s="189">
        <v>4</v>
      </c>
      <c r="G7414" s="190" t="s">
        <v>941</v>
      </c>
    </row>
    <row r="7415" spans="1:12">
      <c r="A7415" s="186" t="str">
        <f>B7415&amp;"_"&amp;COUNTIF($B$2:B7415,B7415)</f>
        <v>6370_2</v>
      </c>
      <c r="B7415" s="195">
        <v>6370</v>
      </c>
      <c r="C7415" s="195">
        <v>1</v>
      </c>
      <c r="D7415" s="195" t="s">
        <v>3141</v>
      </c>
      <c r="E7415" s="187" t="s">
        <v>2730</v>
      </c>
      <c r="F7415" s="189">
        <v>4</v>
      </c>
      <c r="G7415" s="190" t="s">
        <v>942</v>
      </c>
      <c r="H7415" s="195">
        <v>2</v>
      </c>
      <c r="J7415" s="191">
        <v>42543</v>
      </c>
      <c r="K7415" s="195" t="s">
        <v>27</v>
      </c>
    </row>
    <row r="7416" spans="1:12">
      <c r="A7416" s="186" t="str">
        <f>B7416&amp;"_"&amp;COUNTIF($B$2:B7416,B7416)</f>
        <v>6371_1</v>
      </c>
      <c r="B7416" s="195">
        <v>6371</v>
      </c>
      <c r="C7416" s="195">
        <v>1</v>
      </c>
      <c r="D7416" s="195" t="s">
        <v>2984</v>
      </c>
      <c r="F7416" s="189">
        <v>2</v>
      </c>
      <c r="G7416" s="197" t="s">
        <v>59</v>
      </c>
      <c r="H7416" s="195">
        <v>2</v>
      </c>
      <c r="J7416" s="191">
        <v>42543</v>
      </c>
      <c r="K7416" s="195" t="s">
        <v>27</v>
      </c>
    </row>
    <row r="7417" spans="1:12">
      <c r="A7417" s="186" t="str">
        <f>B7417&amp;"_"&amp;COUNTIF($B$2:B7417,B7417)</f>
        <v>6372_1</v>
      </c>
      <c r="B7417" s="195">
        <v>6372</v>
      </c>
      <c r="E7417" s="195" t="s">
        <v>2935</v>
      </c>
      <c r="F7417" s="189">
        <v>4</v>
      </c>
      <c r="G7417" s="197" t="s">
        <v>2936</v>
      </c>
    </row>
    <row r="7418" spans="1:12">
      <c r="A7418" s="186" t="str">
        <f>B7418&amp;"_"&amp;COUNTIF($B$2:B7418,B7418)</f>
        <v>6372_2</v>
      </c>
      <c r="B7418" s="195">
        <v>6372</v>
      </c>
      <c r="C7418" s="195">
        <v>1</v>
      </c>
      <c r="D7418" s="195" t="s">
        <v>3150</v>
      </c>
      <c r="E7418" s="195" t="s">
        <v>2665</v>
      </c>
      <c r="F7418" s="189">
        <v>4</v>
      </c>
      <c r="G7418" s="197" t="s">
        <v>2938</v>
      </c>
      <c r="H7418" s="195">
        <v>2</v>
      </c>
      <c r="J7418" s="191">
        <v>42543</v>
      </c>
      <c r="K7418" s="195" t="s">
        <v>27</v>
      </c>
    </row>
    <row r="7419" spans="1:12">
      <c r="A7419" s="186" t="str">
        <f>B7419&amp;"_"&amp;COUNTIF($B$2:B7419,B7419)</f>
        <v>6373_1</v>
      </c>
      <c r="B7419" s="195">
        <v>6373</v>
      </c>
      <c r="C7419" s="195">
        <v>1</v>
      </c>
      <c r="D7419" s="195" t="s">
        <v>2977</v>
      </c>
      <c r="F7419" s="189">
        <v>56</v>
      </c>
      <c r="G7419" s="197" t="s">
        <v>3142</v>
      </c>
      <c r="H7419" s="195">
        <v>1</v>
      </c>
      <c r="J7419" s="191">
        <v>42543</v>
      </c>
      <c r="K7419" s="195" t="s">
        <v>27</v>
      </c>
    </row>
    <row r="7420" spans="1:12">
      <c r="A7420" s="186" t="str">
        <f>B7420&amp;"_"&amp;COUNTIF($B$2:B7420,B7420)</f>
        <v>6374_1</v>
      </c>
      <c r="B7420" s="195">
        <v>6374</v>
      </c>
      <c r="C7420" s="195">
        <v>1</v>
      </c>
      <c r="D7420" s="195" t="s">
        <v>2966</v>
      </c>
      <c r="F7420" s="189">
        <v>105</v>
      </c>
      <c r="G7420" s="197" t="s">
        <v>662</v>
      </c>
      <c r="H7420" s="195">
        <v>1</v>
      </c>
      <c r="J7420" s="191">
        <v>42543</v>
      </c>
      <c r="K7420" s="195" t="s">
        <v>27</v>
      </c>
    </row>
    <row r="7421" spans="1:12">
      <c r="A7421" s="186" t="str">
        <f>B7421&amp;"_"&amp;COUNTIF($B$2:B7421,B7421)</f>
        <v>6375_1</v>
      </c>
      <c r="B7421" s="195">
        <v>6375</v>
      </c>
      <c r="C7421" s="195">
        <v>11</v>
      </c>
      <c r="F7421" s="189">
        <v>1</v>
      </c>
      <c r="G7421" s="197" t="s">
        <v>2969</v>
      </c>
      <c r="H7421" s="195">
        <v>1</v>
      </c>
      <c r="J7421" s="191">
        <v>42543</v>
      </c>
    </row>
    <row r="7422" spans="1:12">
      <c r="A7422" s="186" t="str">
        <f>B7422&amp;"_"&amp;COUNTIF($B$2:B7422,B7422)</f>
        <v>6376_1</v>
      </c>
      <c r="B7422" s="195">
        <v>6376</v>
      </c>
      <c r="C7422" s="195">
        <v>5</v>
      </c>
      <c r="D7422" s="195" t="s">
        <v>3202</v>
      </c>
      <c r="E7422" s="195">
        <v>500032754</v>
      </c>
      <c r="F7422" s="189">
        <v>3</v>
      </c>
      <c r="G7422" s="197" t="s">
        <v>841</v>
      </c>
      <c r="H7422" s="195">
        <v>1</v>
      </c>
      <c r="I7422" s="195">
        <v>3150</v>
      </c>
      <c r="J7422" s="191" t="s">
        <v>3203</v>
      </c>
      <c r="K7422" s="213" t="s">
        <v>845</v>
      </c>
      <c r="L7422" s="195" t="s">
        <v>2449</v>
      </c>
    </row>
    <row r="7423" spans="1:12">
      <c r="A7423" s="186" t="str">
        <f>B7423&amp;"_"&amp;COUNTIF($B$2:B7423,B7423)</f>
        <v>6377_1</v>
      </c>
      <c r="B7423" s="195">
        <v>6377</v>
      </c>
      <c r="C7423" s="195">
        <v>6</v>
      </c>
      <c r="D7423" s="195" t="s">
        <v>3204</v>
      </c>
      <c r="F7423" s="189">
        <v>1</v>
      </c>
      <c r="G7423" s="197" t="s">
        <v>3205</v>
      </c>
      <c r="H7423" s="195">
        <v>1</v>
      </c>
      <c r="J7423" s="191">
        <v>42543</v>
      </c>
      <c r="K7423" s="195" t="s">
        <v>27</v>
      </c>
    </row>
    <row r="7424" spans="1:12">
      <c r="A7424" s="186" t="str">
        <f>B7424&amp;"_"&amp;COUNTIF($B$2:B7424,B7424)</f>
        <v>6378_1</v>
      </c>
      <c r="B7424" s="195">
        <v>6378</v>
      </c>
      <c r="C7424" s="195">
        <v>6</v>
      </c>
      <c r="D7424" s="195" t="s">
        <v>3206</v>
      </c>
      <c r="F7424" s="189">
        <v>1</v>
      </c>
      <c r="G7424" s="197" t="s">
        <v>3207</v>
      </c>
      <c r="H7424" s="195">
        <v>1</v>
      </c>
      <c r="J7424" s="191">
        <v>42543</v>
      </c>
      <c r="K7424" s="195" t="s">
        <v>27</v>
      </c>
    </row>
    <row r="7425" spans="1:12">
      <c r="A7425" s="186" t="str">
        <f>B7425&amp;"_"&amp;COUNTIF($B$2:B7425,B7425)</f>
        <v>6379_1</v>
      </c>
      <c r="B7425" s="195">
        <v>6379</v>
      </c>
      <c r="F7425" s="189">
        <v>1</v>
      </c>
      <c r="G7425" s="197" t="s">
        <v>3078</v>
      </c>
    </row>
    <row r="7426" spans="1:12">
      <c r="A7426" s="186" t="str">
        <f>B7426&amp;"_"&amp;COUNTIF($B$2:B7426,B7426)</f>
        <v>6379_2</v>
      </c>
      <c r="B7426" s="195">
        <v>6379</v>
      </c>
      <c r="E7426" s="195" t="s">
        <v>1744</v>
      </c>
      <c r="F7426" s="189">
        <v>52</v>
      </c>
      <c r="G7426" s="197" t="s">
        <v>3208</v>
      </c>
    </row>
    <row r="7427" spans="1:12">
      <c r="A7427" s="186" t="str">
        <f>B7427&amp;"_"&amp;COUNTIF($B$2:B7427,B7427)</f>
        <v>6379_3</v>
      </c>
      <c r="B7427" s="195">
        <v>6379</v>
      </c>
      <c r="E7427" s="195" t="s">
        <v>1744</v>
      </c>
      <c r="F7427" s="189">
        <v>32</v>
      </c>
      <c r="G7427" s="197" t="s">
        <v>3129</v>
      </c>
    </row>
    <row r="7428" spans="1:12">
      <c r="A7428" s="186" t="str">
        <f>B7428&amp;"_"&amp;COUNTIF($B$2:B7428,B7428)</f>
        <v>6379_4</v>
      </c>
      <c r="B7428" s="195">
        <v>6379</v>
      </c>
      <c r="E7428" s="195" t="s">
        <v>1744</v>
      </c>
      <c r="F7428" s="189">
        <v>28</v>
      </c>
      <c r="G7428" s="197" t="s">
        <v>3175</v>
      </c>
      <c r="K7428" s="213"/>
    </row>
    <row r="7429" spans="1:12">
      <c r="A7429" s="186" t="str">
        <f>B7429&amp;"_"&amp;COUNTIF($B$2:B7429,B7429)</f>
        <v>6379_5</v>
      </c>
      <c r="B7429" s="195">
        <v>6379</v>
      </c>
      <c r="E7429" s="195" t="s">
        <v>1744</v>
      </c>
      <c r="F7429" s="189">
        <v>14</v>
      </c>
      <c r="G7429" s="197" t="s">
        <v>3209</v>
      </c>
      <c r="K7429" s="213"/>
    </row>
    <row r="7430" spans="1:12">
      <c r="A7430" s="186" t="str">
        <f>B7430&amp;"_"&amp;COUNTIF($B$2:B7430,B7430)</f>
        <v>6379_6</v>
      </c>
      <c r="B7430" s="195">
        <v>6379</v>
      </c>
      <c r="E7430" s="195" t="s">
        <v>1744</v>
      </c>
      <c r="F7430" s="189">
        <v>10</v>
      </c>
      <c r="G7430" s="197" t="s">
        <v>3176</v>
      </c>
      <c r="K7430" s="213"/>
    </row>
    <row r="7431" spans="1:12">
      <c r="A7431" s="186" t="str">
        <f>B7431&amp;"_"&amp;COUNTIF($B$2:B7431,B7431)</f>
        <v>6379_7</v>
      </c>
      <c r="B7431" s="195">
        <v>6379</v>
      </c>
      <c r="C7431" s="195">
        <v>26</v>
      </c>
      <c r="E7431" s="195" t="s">
        <v>1744</v>
      </c>
      <c r="F7431" s="189">
        <v>48</v>
      </c>
      <c r="G7431" s="197" t="s">
        <v>3161</v>
      </c>
      <c r="J7431" s="191">
        <v>42544</v>
      </c>
      <c r="K7431" s="213" t="s">
        <v>845</v>
      </c>
    </row>
    <row r="7432" spans="1:12">
      <c r="A7432" s="186" t="str">
        <f>B7432&amp;"_"&amp;COUNTIF($B$2:B7432,B7432)</f>
        <v>6380_1</v>
      </c>
      <c r="B7432" s="195">
        <v>6380</v>
      </c>
      <c r="C7432" s="195">
        <v>31</v>
      </c>
      <c r="D7432" s="195" t="s">
        <v>3210</v>
      </c>
      <c r="F7432" s="189">
        <v>10</v>
      </c>
      <c r="G7432" s="197" t="s">
        <v>2980</v>
      </c>
      <c r="H7432" s="195">
        <v>10</v>
      </c>
      <c r="I7432" s="195">
        <v>30000</v>
      </c>
      <c r="J7432" s="191">
        <v>42544</v>
      </c>
      <c r="K7432" s="195" t="s">
        <v>27</v>
      </c>
    </row>
    <row r="7433" spans="1:12">
      <c r="A7433" s="186" t="str">
        <f>B7433&amp;"_"&amp;COUNTIF($B$2:B7433,B7433)</f>
        <v>6381_1</v>
      </c>
      <c r="B7433" s="195">
        <v>6381</v>
      </c>
      <c r="E7433" s="195">
        <v>32999</v>
      </c>
      <c r="F7433" s="189">
        <v>10</v>
      </c>
      <c r="G7433" s="197" t="s">
        <v>579</v>
      </c>
      <c r="I7433" s="200"/>
    </row>
    <row r="7434" spans="1:12">
      <c r="A7434" s="186" t="str">
        <f>B7434&amp;"_"&amp;COUNTIF($B$2:B7434,B7434)</f>
        <v>6381_2</v>
      </c>
      <c r="B7434" s="195">
        <v>6381</v>
      </c>
      <c r="C7434" s="195">
        <v>4</v>
      </c>
      <c r="D7434" s="195">
        <v>4500276254</v>
      </c>
      <c r="E7434" s="195">
        <v>33990</v>
      </c>
      <c r="F7434" s="189">
        <v>10</v>
      </c>
      <c r="G7434" s="197" t="s">
        <v>580</v>
      </c>
      <c r="H7434" s="195">
        <v>5</v>
      </c>
      <c r="I7434" s="195">
        <v>15000</v>
      </c>
      <c r="J7434" s="191">
        <v>42548</v>
      </c>
      <c r="K7434" s="195" t="s">
        <v>2501</v>
      </c>
      <c r="L7434" s="195" t="s">
        <v>74</v>
      </c>
    </row>
    <row r="7435" spans="1:12">
      <c r="A7435" s="186" t="str">
        <f>B7435&amp;"_"&amp;COUNTIF($B$2:B7435,B7435)</f>
        <v>6382_1</v>
      </c>
      <c r="B7435" s="195">
        <v>6382</v>
      </c>
      <c r="E7435" s="195" t="s">
        <v>3211</v>
      </c>
      <c r="F7435" s="189">
        <v>1</v>
      </c>
      <c r="G7435" s="197" t="s">
        <v>3212</v>
      </c>
    </row>
    <row r="7436" spans="1:12">
      <c r="A7436" s="186" t="str">
        <f>B7436&amp;"_"&amp;COUNTIF($B$2:B7436,B7436)</f>
        <v>6382_2</v>
      </c>
      <c r="B7436" s="195">
        <v>6382</v>
      </c>
      <c r="E7436" s="195" t="s">
        <v>3213</v>
      </c>
      <c r="F7436" s="189">
        <v>1</v>
      </c>
      <c r="G7436" s="197" t="s">
        <v>3214</v>
      </c>
    </row>
    <row r="7437" spans="1:12">
      <c r="A7437" s="186" t="str">
        <f>B7437&amp;"_"&amp;COUNTIF($B$2:B7437,B7437)</f>
        <v>6382_3</v>
      </c>
      <c r="B7437" s="195">
        <v>6382</v>
      </c>
      <c r="C7437" s="195">
        <v>98</v>
      </c>
      <c r="D7437" s="195">
        <v>350037958</v>
      </c>
      <c r="E7437" s="195" t="s">
        <v>3215</v>
      </c>
      <c r="F7437" s="189">
        <v>1</v>
      </c>
      <c r="G7437" s="197" t="s">
        <v>3216</v>
      </c>
      <c r="H7437" s="195">
        <v>1</v>
      </c>
      <c r="I7437" s="195">
        <v>510</v>
      </c>
      <c r="J7437" s="191">
        <v>42549</v>
      </c>
      <c r="K7437" s="195" t="s">
        <v>33</v>
      </c>
      <c r="L7437" s="195" t="s">
        <v>74</v>
      </c>
    </row>
    <row r="7438" spans="1:12">
      <c r="A7438" s="186" t="str">
        <f>B7438&amp;"_"&amp;COUNTIF($B$2:B7438,B7438)</f>
        <v>6383_1</v>
      </c>
      <c r="B7438" s="195">
        <v>6383</v>
      </c>
      <c r="F7438" s="189">
        <v>9</v>
      </c>
      <c r="G7438" s="197" t="s">
        <v>359</v>
      </c>
      <c r="I7438" s="200"/>
    </row>
    <row r="7439" spans="1:12">
      <c r="A7439" s="186" t="str">
        <f>B7439&amp;"_"&amp;COUNTIF($B$2:B7439,B7439)</f>
        <v>6383_2</v>
      </c>
      <c r="B7439" s="195">
        <v>6383</v>
      </c>
      <c r="C7439" s="195">
        <v>7</v>
      </c>
      <c r="F7439" s="189">
        <v>5</v>
      </c>
      <c r="G7439" s="197" t="s">
        <v>358</v>
      </c>
      <c r="H7439" s="195">
        <v>1</v>
      </c>
      <c r="I7439" s="200"/>
      <c r="J7439" s="191">
        <v>42550</v>
      </c>
      <c r="K7439" s="195" t="s">
        <v>33</v>
      </c>
    </row>
    <row r="7440" spans="1:12">
      <c r="A7440" s="186" t="str">
        <f>B7440&amp;"_"&amp;COUNTIF($B$2:B7440,B7440)</f>
        <v>6384_1</v>
      </c>
      <c r="B7440" s="195">
        <v>6384</v>
      </c>
      <c r="C7440" s="195">
        <v>31</v>
      </c>
      <c r="D7440" s="195" t="s">
        <v>3210</v>
      </c>
      <c r="F7440" s="189">
        <v>6</v>
      </c>
      <c r="G7440" s="197" t="s">
        <v>2980</v>
      </c>
      <c r="H7440" s="195">
        <v>6</v>
      </c>
      <c r="I7440" s="195">
        <v>18000</v>
      </c>
      <c r="J7440" s="191">
        <v>42550</v>
      </c>
      <c r="K7440" s="195" t="s">
        <v>27</v>
      </c>
    </row>
    <row r="7441" spans="1:11">
      <c r="A7441" s="186" t="str">
        <f>B7441&amp;"_"&amp;COUNTIF($B$2:B7441,B7441)</f>
        <v>6385_1</v>
      </c>
      <c r="B7441" s="195">
        <v>6385</v>
      </c>
      <c r="C7441" s="195">
        <v>31</v>
      </c>
      <c r="D7441" s="195" t="s">
        <v>3210</v>
      </c>
      <c r="F7441" s="189">
        <v>4</v>
      </c>
      <c r="G7441" s="197" t="s">
        <v>2980</v>
      </c>
      <c r="H7441" s="195">
        <v>4</v>
      </c>
      <c r="I7441" s="195">
        <v>12000</v>
      </c>
      <c r="J7441" s="191">
        <v>42550</v>
      </c>
      <c r="K7441" s="195" t="s">
        <v>27</v>
      </c>
    </row>
    <row r="7442" spans="1:11">
      <c r="A7442" s="186" t="str">
        <f>B7442&amp;"_"&amp;COUNTIF($B$2:B7442,B7442)</f>
        <v>6386_1</v>
      </c>
      <c r="B7442" s="195">
        <v>6386</v>
      </c>
      <c r="C7442" s="195">
        <v>1</v>
      </c>
      <c r="D7442" s="195" t="s">
        <v>3217</v>
      </c>
      <c r="F7442" s="189">
        <v>492</v>
      </c>
      <c r="G7442" s="197" t="s">
        <v>2091</v>
      </c>
      <c r="H7442" s="195">
        <v>3</v>
      </c>
      <c r="J7442" s="191">
        <v>42551</v>
      </c>
      <c r="K7442" s="195" t="s">
        <v>27</v>
      </c>
    </row>
    <row r="7443" spans="1:11">
      <c r="A7443" s="186" t="str">
        <f>B7443&amp;"_"&amp;COUNTIF($B$2:B7443,B7443)</f>
        <v>6387_1</v>
      </c>
      <c r="B7443" s="195">
        <v>6387</v>
      </c>
      <c r="C7443" s="195">
        <v>1</v>
      </c>
      <c r="D7443" s="195" t="s">
        <v>2984</v>
      </c>
      <c r="F7443" s="189">
        <v>2</v>
      </c>
      <c r="G7443" s="197" t="s">
        <v>3218</v>
      </c>
      <c r="H7443" s="195">
        <v>2</v>
      </c>
      <c r="J7443" s="191">
        <v>42551</v>
      </c>
      <c r="K7443" s="195" t="s">
        <v>27</v>
      </c>
    </row>
    <row r="7444" spans="1:11">
      <c r="A7444" s="186" t="str">
        <f>B7444&amp;"_"&amp;COUNTIF($B$2:B7444,B7444)</f>
        <v>6388_1</v>
      </c>
      <c r="B7444" s="195">
        <v>6388</v>
      </c>
      <c r="F7444" s="189">
        <v>40</v>
      </c>
      <c r="G7444" s="197" t="s">
        <v>3219</v>
      </c>
    </row>
    <row r="7445" spans="1:11">
      <c r="A7445" s="186" t="str">
        <f>B7445&amp;"_"&amp;COUNTIF($B$2:B7445,B7445)</f>
        <v>6388_2</v>
      </c>
      <c r="B7445" s="195">
        <v>6388</v>
      </c>
      <c r="C7445" s="195">
        <v>1</v>
      </c>
      <c r="D7445" s="195" t="s">
        <v>2977</v>
      </c>
      <c r="F7445" s="189">
        <v>70</v>
      </c>
      <c r="G7445" s="197" t="s">
        <v>3220</v>
      </c>
      <c r="H7445" s="195">
        <v>2</v>
      </c>
      <c r="J7445" s="191">
        <v>42551</v>
      </c>
      <c r="K7445" s="195" t="s">
        <v>27</v>
      </c>
    </row>
    <row r="7446" spans="1:11">
      <c r="A7446" s="186" t="str">
        <f>B7446&amp;"_"&amp;COUNTIF($B$2:B7446,B7446)</f>
        <v>6389_1</v>
      </c>
      <c r="B7446" s="195">
        <v>6389</v>
      </c>
      <c r="C7446" s="195">
        <v>1</v>
      </c>
      <c r="D7446" s="195" t="s">
        <v>2966</v>
      </c>
      <c r="F7446" s="189">
        <v>85</v>
      </c>
      <c r="G7446" s="197" t="s">
        <v>662</v>
      </c>
      <c r="H7446" s="195">
        <v>1</v>
      </c>
      <c r="J7446" s="191">
        <v>42551</v>
      </c>
      <c r="K7446" s="195" t="s">
        <v>27</v>
      </c>
    </row>
    <row r="7447" spans="1:11">
      <c r="A7447" s="186" t="str">
        <f>B7447&amp;"_"&amp;COUNTIF($B$2:B7447,B7447)</f>
        <v>6390_1</v>
      </c>
      <c r="B7447" s="195">
        <v>6390</v>
      </c>
      <c r="C7447" s="195">
        <v>7</v>
      </c>
      <c r="D7447" s="195" t="s">
        <v>3221</v>
      </c>
      <c r="F7447" s="189">
        <v>10</v>
      </c>
      <c r="G7447" s="197" t="s">
        <v>3222</v>
      </c>
      <c r="H7447" s="195">
        <v>1</v>
      </c>
      <c r="J7447" s="191">
        <v>42551</v>
      </c>
      <c r="K7447" s="195" t="s">
        <v>27</v>
      </c>
    </row>
    <row r="7448" spans="1:11">
      <c r="A7448" s="186" t="str">
        <f>B7448&amp;"_"&amp;COUNTIF($B$2:B7448,B7448)</f>
        <v>6391_1</v>
      </c>
      <c r="B7448" s="195">
        <v>6391</v>
      </c>
      <c r="E7448" s="195">
        <v>41222082</v>
      </c>
      <c r="F7448" s="189">
        <v>2</v>
      </c>
      <c r="G7448" s="197" t="s">
        <v>2300</v>
      </c>
    </row>
    <row r="7449" spans="1:11">
      <c r="A7449" s="186" t="str">
        <f>B7449&amp;"_"&amp;COUNTIF($B$2:B7449,B7449)</f>
        <v>6391_2</v>
      </c>
      <c r="B7449" s="195">
        <v>6391</v>
      </c>
      <c r="C7449" s="195">
        <v>59</v>
      </c>
      <c r="D7449" s="195">
        <v>3006776959</v>
      </c>
      <c r="E7449" s="195">
        <v>41222136</v>
      </c>
      <c r="F7449" s="189">
        <v>2</v>
      </c>
      <c r="G7449" s="197" t="s">
        <v>2299</v>
      </c>
      <c r="H7449" s="195">
        <v>4</v>
      </c>
      <c r="I7449" s="195">
        <v>13000</v>
      </c>
      <c r="J7449" s="191">
        <v>42555</v>
      </c>
      <c r="K7449" s="195" t="s">
        <v>27</v>
      </c>
    </row>
    <row r="7450" spans="1:11">
      <c r="A7450" s="186" t="str">
        <f>B7450&amp;"_"&amp;COUNTIF($B$2:B7450,B7450)</f>
        <v>6392_1</v>
      </c>
      <c r="B7450" s="195">
        <v>6392</v>
      </c>
      <c r="F7450" s="189">
        <v>11</v>
      </c>
      <c r="G7450" s="197" t="s">
        <v>2538</v>
      </c>
    </row>
    <row r="7451" spans="1:11">
      <c r="A7451" s="186" t="str">
        <f>B7451&amp;"_"&amp;COUNTIF($B$2:B7451,B7451)</f>
        <v>6392_2</v>
      </c>
      <c r="B7451" s="195">
        <v>6392</v>
      </c>
      <c r="C7451" s="195">
        <v>26</v>
      </c>
      <c r="D7451" s="195" t="s">
        <v>863</v>
      </c>
      <c r="F7451" s="189">
        <v>25</v>
      </c>
      <c r="G7451" s="197" t="s">
        <v>2539</v>
      </c>
      <c r="J7451" s="191">
        <v>42551</v>
      </c>
      <c r="K7451" s="195" t="s">
        <v>27</v>
      </c>
    </row>
    <row r="7452" spans="1:11">
      <c r="A7452" s="186" t="str">
        <f>B7452&amp;"_"&amp;COUNTIF($B$2:B7452,B7452)</f>
        <v>6393_1</v>
      </c>
      <c r="B7452" s="195">
        <v>6393</v>
      </c>
      <c r="C7452" s="195">
        <v>2</v>
      </c>
      <c r="D7452" s="195">
        <v>340153593</v>
      </c>
      <c r="F7452" s="189">
        <v>3</v>
      </c>
      <c r="G7452" s="197" t="s">
        <v>3200</v>
      </c>
      <c r="H7452" s="195">
        <v>4</v>
      </c>
      <c r="J7452" s="191">
        <v>42556</v>
      </c>
      <c r="K7452" s="195" t="s">
        <v>27</v>
      </c>
    </row>
    <row r="7453" spans="1:11">
      <c r="A7453" s="186" t="str">
        <f>B7453&amp;"_"&amp;COUNTIF($B$2:B7453,B7453)</f>
        <v>6394_1</v>
      </c>
      <c r="B7453" s="195">
        <v>6394</v>
      </c>
      <c r="F7453" s="189">
        <v>6</v>
      </c>
      <c r="G7453" s="197" t="s">
        <v>3102</v>
      </c>
    </row>
    <row r="7454" spans="1:11">
      <c r="A7454" s="186" t="str">
        <f>B7454&amp;"_"&amp;COUNTIF($B$2:B7454,B7454)</f>
        <v>6394_2</v>
      </c>
      <c r="B7454" s="195">
        <v>6394</v>
      </c>
      <c r="C7454" s="195">
        <v>65</v>
      </c>
      <c r="D7454" s="195">
        <v>3006498127</v>
      </c>
      <c r="F7454" s="189">
        <v>12</v>
      </c>
      <c r="G7454" s="197" t="s">
        <v>3103</v>
      </c>
      <c r="H7454" s="195">
        <v>6</v>
      </c>
      <c r="I7454" s="195">
        <v>9350</v>
      </c>
      <c r="J7454" s="191">
        <v>42556</v>
      </c>
      <c r="K7454" s="195" t="s">
        <v>120</v>
      </c>
    </row>
    <row r="7455" spans="1:11">
      <c r="A7455" s="186" t="str">
        <f>B7455&amp;"_"&amp;COUNTIF($B$2:B7455,B7455)</f>
        <v>6395_1</v>
      </c>
      <c r="B7455" s="195">
        <v>6395</v>
      </c>
      <c r="F7455" s="189">
        <v>1</v>
      </c>
      <c r="G7455" s="197" t="s">
        <v>3078</v>
      </c>
    </row>
    <row r="7456" spans="1:11">
      <c r="A7456" s="186" t="str">
        <f>B7456&amp;"_"&amp;COUNTIF($B$2:B7456,B7456)</f>
        <v>6395_2</v>
      </c>
      <c r="B7456" s="195">
        <v>6395</v>
      </c>
      <c r="E7456" s="195" t="s">
        <v>1744</v>
      </c>
      <c r="F7456" s="189">
        <v>48</v>
      </c>
      <c r="G7456" s="197" t="s">
        <v>3174</v>
      </c>
    </row>
    <row r="7457" spans="1:11">
      <c r="A7457" s="186" t="str">
        <f>B7457&amp;"_"&amp;COUNTIF($B$2:B7457,B7457)</f>
        <v>6395_3</v>
      </c>
      <c r="B7457" s="195">
        <v>6395</v>
      </c>
      <c r="E7457" s="195" t="s">
        <v>1744</v>
      </c>
      <c r="F7457" s="189">
        <v>14</v>
      </c>
      <c r="G7457" s="197" t="s">
        <v>3209</v>
      </c>
      <c r="K7457" s="213"/>
    </row>
    <row r="7458" spans="1:11">
      <c r="A7458" s="186" t="str">
        <f>B7458&amp;"_"&amp;COUNTIF($B$2:B7458,B7458)</f>
        <v>6395_4</v>
      </c>
      <c r="B7458" s="195">
        <v>6395</v>
      </c>
      <c r="C7458" s="195">
        <v>26</v>
      </c>
      <c r="E7458" s="195" t="s">
        <v>1744</v>
      </c>
      <c r="F7458" s="189">
        <v>24</v>
      </c>
      <c r="G7458" s="197" t="s">
        <v>3161</v>
      </c>
      <c r="J7458" s="191">
        <v>42556</v>
      </c>
      <c r="K7458" s="213" t="s">
        <v>845</v>
      </c>
    </row>
    <row r="7459" spans="1:11">
      <c r="A7459" s="186" t="str">
        <f>B7459&amp;"_"&amp;COUNTIF($B$2:B7459,B7459)</f>
        <v>6396_1</v>
      </c>
      <c r="B7459" s="195">
        <v>6396</v>
      </c>
      <c r="E7459" s="195">
        <v>41222082</v>
      </c>
      <c r="F7459" s="189">
        <v>1</v>
      </c>
      <c r="G7459" s="197" t="s">
        <v>2300</v>
      </c>
    </row>
    <row r="7460" spans="1:11">
      <c r="A7460" s="186" t="str">
        <f>B7460&amp;"_"&amp;COUNTIF($B$2:B7460,B7460)</f>
        <v>6396_2</v>
      </c>
      <c r="B7460" s="195">
        <v>6396</v>
      </c>
      <c r="C7460" s="195">
        <v>59</v>
      </c>
      <c r="D7460" s="195">
        <v>3006776959</v>
      </c>
      <c r="E7460" s="195">
        <v>41222136</v>
      </c>
      <c r="F7460" s="189">
        <v>1</v>
      </c>
      <c r="G7460" s="197" t="s">
        <v>2299</v>
      </c>
      <c r="H7460" s="195">
        <v>2</v>
      </c>
      <c r="I7460" s="195">
        <v>6500</v>
      </c>
      <c r="J7460" s="191">
        <v>42557</v>
      </c>
      <c r="K7460" s="195" t="s">
        <v>27</v>
      </c>
    </row>
    <row r="7461" spans="1:11">
      <c r="A7461" s="186" t="str">
        <f>B7461&amp;"_"&amp;COUNTIF($B$2:B7461,B7461)</f>
        <v>6397_1</v>
      </c>
      <c r="B7461" s="195">
        <v>6397</v>
      </c>
      <c r="E7461" s="195">
        <v>41222082</v>
      </c>
      <c r="F7461" s="189">
        <v>1</v>
      </c>
      <c r="G7461" s="197" t="s">
        <v>2300</v>
      </c>
    </row>
    <row r="7462" spans="1:11">
      <c r="A7462" s="186" t="str">
        <f>B7462&amp;"_"&amp;COUNTIF($B$2:B7462,B7462)</f>
        <v>6397_2</v>
      </c>
      <c r="B7462" s="195">
        <v>6397</v>
      </c>
      <c r="C7462" s="195">
        <v>59</v>
      </c>
      <c r="D7462" s="195">
        <v>3006784759</v>
      </c>
      <c r="E7462" s="195">
        <v>41222136</v>
      </c>
      <c r="F7462" s="189">
        <v>1</v>
      </c>
      <c r="G7462" s="197" t="s">
        <v>2299</v>
      </c>
      <c r="H7462" s="195">
        <v>2</v>
      </c>
      <c r="I7462" s="195">
        <v>6500</v>
      </c>
      <c r="J7462" s="191">
        <v>42557</v>
      </c>
      <c r="K7462" s="195" t="s">
        <v>27</v>
      </c>
    </row>
    <row r="7463" spans="1:11">
      <c r="A7463" s="186" t="str">
        <f>B7463&amp;"_"&amp;COUNTIF($B$2:B7463,B7463)</f>
        <v>6398_1</v>
      </c>
      <c r="B7463" s="195">
        <v>6398</v>
      </c>
      <c r="F7463" s="189">
        <v>9</v>
      </c>
      <c r="G7463" s="197" t="s">
        <v>359</v>
      </c>
      <c r="I7463" s="200"/>
    </row>
    <row r="7464" spans="1:11">
      <c r="A7464" s="186" t="str">
        <f>B7464&amp;"_"&amp;COUNTIF($B$2:B7464,B7464)</f>
        <v>6398_2</v>
      </c>
      <c r="B7464" s="195">
        <v>6398</v>
      </c>
      <c r="C7464" s="195">
        <v>7</v>
      </c>
      <c r="F7464" s="189">
        <v>0</v>
      </c>
      <c r="G7464" s="197" t="s">
        <v>358</v>
      </c>
      <c r="H7464" s="195">
        <v>1</v>
      </c>
      <c r="I7464" s="200"/>
      <c r="J7464" s="191">
        <v>42557</v>
      </c>
      <c r="K7464" s="195" t="s">
        <v>33</v>
      </c>
    </row>
    <row r="7465" spans="1:11">
      <c r="A7465" s="186" t="str">
        <f>B7465&amp;"_"&amp;COUNTIF($B$2:B7465,B7465)</f>
        <v>6399_1</v>
      </c>
      <c r="B7465" s="195">
        <v>6399</v>
      </c>
      <c r="E7465" s="195">
        <v>41222082</v>
      </c>
      <c r="F7465" s="189">
        <v>2</v>
      </c>
      <c r="G7465" s="197" t="s">
        <v>2300</v>
      </c>
    </row>
    <row r="7466" spans="1:11">
      <c r="A7466" s="186" t="str">
        <f>B7466&amp;"_"&amp;COUNTIF($B$2:B7466,B7466)</f>
        <v>6399_2</v>
      </c>
      <c r="B7466" s="195">
        <v>6399</v>
      </c>
      <c r="C7466" s="195">
        <v>59</v>
      </c>
      <c r="D7466" s="195">
        <v>3006784759</v>
      </c>
      <c r="E7466" s="195">
        <v>41222136</v>
      </c>
      <c r="F7466" s="189">
        <v>2</v>
      </c>
      <c r="G7466" s="197" t="s">
        <v>2299</v>
      </c>
      <c r="H7466" s="195">
        <v>4</v>
      </c>
      <c r="I7466" s="195">
        <v>13000</v>
      </c>
      <c r="J7466" s="191">
        <v>42558</v>
      </c>
      <c r="K7466" s="195" t="s">
        <v>27</v>
      </c>
    </row>
    <row r="7467" spans="1:11">
      <c r="A7467" s="186" t="str">
        <f>B7467&amp;"_"&amp;COUNTIF($B$2:B7467,B7467)</f>
        <v>6400_1</v>
      </c>
      <c r="B7467" s="195">
        <v>6400</v>
      </c>
      <c r="C7467" s="195">
        <v>1</v>
      </c>
      <c r="D7467" s="195" t="s">
        <v>3223</v>
      </c>
      <c r="E7467" s="195" t="s">
        <v>64</v>
      </c>
      <c r="F7467" s="189">
        <v>192</v>
      </c>
      <c r="G7467" s="197" t="s">
        <v>65</v>
      </c>
      <c r="H7467" s="195">
        <v>4</v>
      </c>
      <c r="J7467" s="191">
        <v>42558</v>
      </c>
      <c r="K7467" s="195" t="s">
        <v>27</v>
      </c>
    </row>
    <row r="7468" spans="1:11">
      <c r="A7468" s="186" t="str">
        <f>B7468&amp;"_"&amp;COUNTIF($B$2:B7468,B7468)</f>
        <v>6401_1</v>
      </c>
      <c r="B7468" s="195">
        <v>6401</v>
      </c>
      <c r="E7468" s="195">
        <v>41222082</v>
      </c>
      <c r="F7468" s="189">
        <v>2</v>
      </c>
      <c r="G7468" s="197" t="s">
        <v>2300</v>
      </c>
    </row>
    <row r="7469" spans="1:11">
      <c r="A7469" s="186" t="str">
        <f>B7469&amp;"_"&amp;COUNTIF($B$2:B7469,B7469)</f>
        <v>6401_2</v>
      </c>
      <c r="B7469" s="195">
        <v>6401</v>
      </c>
      <c r="C7469" s="195">
        <v>59</v>
      </c>
      <c r="D7469" s="195">
        <v>3006784759</v>
      </c>
      <c r="E7469" s="195">
        <v>41222136</v>
      </c>
      <c r="F7469" s="189">
        <v>2</v>
      </c>
      <c r="G7469" s="197" t="s">
        <v>2299</v>
      </c>
      <c r="H7469" s="195">
        <v>4</v>
      </c>
      <c r="I7469" s="195">
        <v>13000</v>
      </c>
      <c r="J7469" s="191">
        <v>42559</v>
      </c>
      <c r="K7469" s="195" t="s">
        <v>27</v>
      </c>
    </row>
    <row r="7470" spans="1:11">
      <c r="A7470" s="186" t="str">
        <f>B7470&amp;"_"&amp;COUNTIF($B$2:B7470,B7470)</f>
        <v>6402_1</v>
      </c>
      <c r="B7470" s="195">
        <v>6402</v>
      </c>
      <c r="C7470" s="195">
        <v>59</v>
      </c>
      <c r="D7470" s="195">
        <v>3006776958</v>
      </c>
      <c r="E7470" s="195">
        <v>41255162</v>
      </c>
      <c r="F7470" s="189">
        <v>1</v>
      </c>
      <c r="G7470" s="197" t="s">
        <v>2298</v>
      </c>
      <c r="H7470" s="195">
        <v>1</v>
      </c>
      <c r="I7470" s="195">
        <v>3700</v>
      </c>
      <c r="J7470" s="191">
        <v>42559</v>
      </c>
      <c r="K7470" s="195" t="s">
        <v>27</v>
      </c>
    </row>
    <row r="7471" spans="1:11">
      <c r="A7471" s="186" t="str">
        <f>B7471&amp;"_"&amp;COUNTIF($B$2:B7471,B7471)</f>
        <v>6403_1</v>
      </c>
      <c r="B7471" s="195">
        <v>6403</v>
      </c>
      <c r="C7471" s="195">
        <v>59</v>
      </c>
      <c r="D7471" s="195">
        <v>3006796955</v>
      </c>
      <c r="E7471" s="195">
        <v>41222128</v>
      </c>
      <c r="F7471" s="189">
        <v>3</v>
      </c>
      <c r="G7471" s="197" t="s">
        <v>3224</v>
      </c>
      <c r="H7471" s="195">
        <v>3</v>
      </c>
      <c r="I7471" s="195">
        <v>15000</v>
      </c>
      <c r="J7471" s="191">
        <v>42562</v>
      </c>
      <c r="K7471" s="195" t="s">
        <v>27</v>
      </c>
    </row>
    <row r="7472" spans="1:11">
      <c r="A7472" s="186" t="str">
        <f>B7472&amp;"_"&amp;COUNTIF($B$2:B7472,B7472)</f>
        <v>6404_1</v>
      </c>
      <c r="B7472" s="195">
        <v>6404</v>
      </c>
      <c r="E7472" s="195" t="s">
        <v>2935</v>
      </c>
      <c r="F7472" s="189">
        <v>6</v>
      </c>
      <c r="G7472" s="197" t="s">
        <v>2936</v>
      </c>
    </row>
    <row r="7473" spans="1:12">
      <c r="A7473" s="186" t="str">
        <f>B7473&amp;"_"&amp;COUNTIF($B$2:B7473,B7473)</f>
        <v>6404_2</v>
      </c>
      <c r="B7473" s="195">
        <v>6404</v>
      </c>
      <c r="C7473" s="195">
        <v>1</v>
      </c>
      <c r="D7473" s="195" t="s">
        <v>3150</v>
      </c>
      <c r="E7473" s="195" t="s">
        <v>2665</v>
      </c>
      <c r="F7473" s="189">
        <v>6</v>
      </c>
      <c r="G7473" s="197" t="s">
        <v>2938</v>
      </c>
      <c r="H7473" s="195">
        <v>3</v>
      </c>
      <c r="J7473" s="191">
        <v>42563</v>
      </c>
      <c r="K7473" s="195" t="s">
        <v>27</v>
      </c>
    </row>
    <row r="7474" spans="1:12">
      <c r="A7474" s="186" t="str">
        <f>B7474&amp;"_"&amp;COUNTIF($B$2:B7474,B7474)</f>
        <v>6405_1</v>
      </c>
      <c r="B7474" s="195">
        <v>6405</v>
      </c>
      <c r="E7474" s="187" t="s">
        <v>2731</v>
      </c>
      <c r="F7474" s="189">
        <v>2</v>
      </c>
      <c r="G7474" s="190" t="s">
        <v>941</v>
      </c>
    </row>
    <row r="7475" spans="1:12">
      <c r="A7475" s="186" t="str">
        <f>B7475&amp;"_"&amp;COUNTIF($B$2:B7475,B7475)</f>
        <v>6405_2</v>
      </c>
      <c r="B7475" s="195">
        <v>6405</v>
      </c>
      <c r="C7475" s="195">
        <v>1</v>
      </c>
      <c r="D7475" s="195" t="s">
        <v>3141</v>
      </c>
      <c r="E7475" s="187" t="s">
        <v>2730</v>
      </c>
      <c r="F7475" s="189">
        <v>2</v>
      </c>
      <c r="G7475" s="190" t="s">
        <v>942</v>
      </c>
      <c r="H7475" s="195">
        <v>1</v>
      </c>
      <c r="J7475" s="191">
        <v>42563</v>
      </c>
      <c r="K7475" s="195" t="s">
        <v>27</v>
      </c>
    </row>
    <row r="7476" spans="1:12">
      <c r="A7476" s="186" t="str">
        <f>B7476&amp;"_"&amp;COUNTIF($B$2:B7476,B7476)</f>
        <v>6406_1</v>
      </c>
      <c r="B7476" s="195">
        <v>6406</v>
      </c>
      <c r="F7476" s="189">
        <v>5</v>
      </c>
      <c r="G7476" s="197" t="s">
        <v>3177</v>
      </c>
    </row>
    <row r="7477" spans="1:12">
      <c r="A7477" s="186" t="str">
        <f>B7477&amp;"_"&amp;COUNTIF($B$2:B7477,B7477)</f>
        <v>6406_2</v>
      </c>
      <c r="B7477" s="195">
        <v>6406</v>
      </c>
      <c r="C7477" s="195">
        <v>96</v>
      </c>
      <c r="D7477" s="195">
        <v>265012</v>
      </c>
      <c r="F7477" s="189">
        <v>1</v>
      </c>
      <c r="G7477" s="197" t="s">
        <v>3178</v>
      </c>
      <c r="H7477" s="195">
        <v>2</v>
      </c>
      <c r="I7477" s="195">
        <v>65000</v>
      </c>
      <c r="J7477" s="191">
        <v>42563</v>
      </c>
      <c r="K7477" s="213" t="s">
        <v>845</v>
      </c>
      <c r="L7477" s="195" t="s">
        <v>74</v>
      </c>
    </row>
    <row r="7478" spans="1:12">
      <c r="A7478" s="186" t="str">
        <f>B7478&amp;"_"&amp;COUNTIF($B$2:B7478,B7478)</f>
        <v>6407_1</v>
      </c>
      <c r="B7478" s="195">
        <v>6407</v>
      </c>
      <c r="C7478" s="195">
        <v>3</v>
      </c>
      <c r="D7478" s="195" t="s">
        <v>3225</v>
      </c>
      <c r="E7478" s="195" t="s">
        <v>71</v>
      </c>
      <c r="F7478" s="189">
        <v>300</v>
      </c>
      <c r="G7478" s="197" t="s">
        <v>72</v>
      </c>
      <c r="H7478" s="195">
        <v>1</v>
      </c>
      <c r="I7478" s="195">
        <v>2400</v>
      </c>
      <c r="J7478" s="191">
        <v>42563</v>
      </c>
      <c r="K7478" s="195" t="s">
        <v>33</v>
      </c>
      <c r="L7478" s="195" t="s">
        <v>74</v>
      </c>
    </row>
    <row r="7479" spans="1:12">
      <c r="A7479" s="186" t="str">
        <f>B7479&amp;"_"&amp;COUNTIF($B$2:B7479,B7479)</f>
        <v>6408_1</v>
      </c>
      <c r="B7479" s="195">
        <v>6408</v>
      </c>
      <c r="F7479" s="189">
        <v>1</v>
      </c>
      <c r="G7479" s="197" t="s">
        <v>723</v>
      </c>
    </row>
    <row r="7480" spans="1:12">
      <c r="A7480" s="186" t="str">
        <f>B7480&amp;"_"&amp;COUNTIF($B$2:B7480,B7480)</f>
        <v>6408_2</v>
      </c>
      <c r="B7480" s="195">
        <v>6408</v>
      </c>
      <c r="C7480" s="195">
        <v>15</v>
      </c>
      <c r="D7480" s="195">
        <v>2159</v>
      </c>
      <c r="F7480" s="189">
        <v>1</v>
      </c>
      <c r="G7480" s="197" t="s">
        <v>3226</v>
      </c>
      <c r="H7480" s="195">
        <v>2</v>
      </c>
      <c r="J7480" s="191">
        <v>42563</v>
      </c>
      <c r="K7480" s="195" t="s">
        <v>33</v>
      </c>
      <c r="L7480" s="195" t="s">
        <v>74</v>
      </c>
    </row>
    <row r="7481" spans="1:12">
      <c r="A7481" s="186" t="str">
        <f>B7481&amp;"_"&amp;COUNTIF($B$2:B7481,B7481)</f>
        <v>6409_1</v>
      </c>
      <c r="B7481" s="195">
        <v>6409</v>
      </c>
      <c r="G7481" s="197" t="s">
        <v>3227</v>
      </c>
      <c r="I7481" s="195" t="s">
        <v>3228</v>
      </c>
    </row>
    <row r="7482" spans="1:12">
      <c r="A7482" s="186" t="str">
        <f>B7482&amp;"_"&amp;COUNTIF($B$2:B7482,B7482)</f>
        <v>6409_2</v>
      </c>
      <c r="B7482" s="195">
        <v>6409</v>
      </c>
      <c r="C7482" s="195">
        <v>99</v>
      </c>
      <c r="D7482" s="195" t="s">
        <v>3229</v>
      </c>
      <c r="F7482" s="189">
        <v>1</v>
      </c>
      <c r="G7482" s="197" t="s">
        <v>3230</v>
      </c>
      <c r="H7482" s="195">
        <v>1</v>
      </c>
      <c r="I7482" s="195">
        <v>4000</v>
      </c>
      <c r="J7482" s="191">
        <v>42564</v>
      </c>
      <c r="K7482" s="195" t="s">
        <v>27</v>
      </c>
    </row>
    <row r="7483" spans="1:12">
      <c r="A7483" s="186" t="str">
        <f>B7483&amp;"_"&amp;COUNTIF($B$2:B7483,B7483)</f>
        <v>6410_1</v>
      </c>
      <c r="B7483" s="195">
        <v>6410</v>
      </c>
      <c r="F7483" s="189">
        <v>5</v>
      </c>
      <c r="G7483" s="197" t="s">
        <v>359</v>
      </c>
      <c r="I7483" s="200"/>
    </row>
    <row r="7484" spans="1:12">
      <c r="A7484" s="186" t="str">
        <f>B7484&amp;"_"&amp;COUNTIF($B$2:B7484,B7484)</f>
        <v>6410_2</v>
      </c>
      <c r="B7484" s="195">
        <v>6410</v>
      </c>
      <c r="C7484" s="195">
        <v>7</v>
      </c>
      <c r="F7484" s="189">
        <v>3</v>
      </c>
      <c r="G7484" s="197" t="s">
        <v>358</v>
      </c>
      <c r="H7484" s="195">
        <v>1</v>
      </c>
      <c r="I7484" s="200"/>
      <c r="J7484" s="191">
        <v>42564</v>
      </c>
      <c r="K7484" s="195" t="s">
        <v>33</v>
      </c>
    </row>
    <row r="7485" spans="1:12">
      <c r="A7485" s="186" t="str">
        <f>B7485&amp;"_"&amp;COUNTIF($B$2:B7485,B7485)</f>
        <v>6411_1</v>
      </c>
      <c r="B7485" s="195">
        <v>6411</v>
      </c>
      <c r="F7485" s="189">
        <v>1</v>
      </c>
      <c r="G7485" s="197" t="s">
        <v>3078</v>
      </c>
    </row>
    <row r="7486" spans="1:12">
      <c r="A7486" s="186" t="str">
        <f>B7486&amp;"_"&amp;COUNTIF($B$2:B7486,B7486)</f>
        <v>6411_2</v>
      </c>
      <c r="B7486" s="195">
        <v>6411</v>
      </c>
      <c r="E7486" s="195" t="s">
        <v>1744</v>
      </c>
      <c r="F7486" s="189">
        <v>32</v>
      </c>
      <c r="G7486" s="197" t="s">
        <v>3160</v>
      </c>
    </row>
    <row r="7487" spans="1:12">
      <c r="A7487" s="186" t="str">
        <f>B7487&amp;"_"&amp;COUNTIF($B$2:B7487,B7487)</f>
        <v>6411_3</v>
      </c>
      <c r="B7487" s="195">
        <v>6411</v>
      </c>
      <c r="E7487" s="195" t="s">
        <v>1744</v>
      </c>
      <c r="F7487" s="189">
        <v>16</v>
      </c>
      <c r="G7487" s="197" t="s">
        <v>3174</v>
      </c>
    </row>
    <row r="7488" spans="1:12">
      <c r="A7488" s="186" t="str">
        <f>B7488&amp;"_"&amp;COUNTIF($B$2:B7488,B7488)</f>
        <v>6411_4</v>
      </c>
      <c r="B7488" s="195">
        <v>6411</v>
      </c>
      <c r="E7488" s="195" t="s">
        <v>3231</v>
      </c>
      <c r="F7488" s="189">
        <v>28</v>
      </c>
      <c r="G7488" s="197" t="s">
        <v>3209</v>
      </c>
      <c r="K7488" s="213"/>
    </row>
    <row r="7489" spans="1:12">
      <c r="A7489" s="186" t="str">
        <f>B7489&amp;"_"&amp;COUNTIF($B$2:B7489,B7489)</f>
        <v>6411_5</v>
      </c>
      <c r="B7489" s="195">
        <v>6411</v>
      </c>
      <c r="E7489" s="195" t="s">
        <v>1744</v>
      </c>
      <c r="F7489" s="189">
        <v>12</v>
      </c>
      <c r="G7489" s="197" t="s">
        <v>3161</v>
      </c>
    </row>
    <row r="7490" spans="1:12">
      <c r="A7490" s="186" t="str">
        <f>B7490&amp;"_"&amp;COUNTIF($B$2:B7490,B7490)</f>
        <v>6411_6</v>
      </c>
      <c r="B7490" s="195">
        <v>6411</v>
      </c>
      <c r="E7490" s="195" t="s">
        <v>1744</v>
      </c>
      <c r="F7490" s="189">
        <v>24</v>
      </c>
      <c r="G7490" s="197" t="s">
        <v>3232</v>
      </c>
    </row>
    <row r="7491" spans="1:12">
      <c r="A7491" s="186" t="str">
        <f>B7491&amp;"_"&amp;COUNTIF($B$2:B7491,B7491)</f>
        <v>6411_7</v>
      </c>
      <c r="B7491" s="195">
        <v>6411</v>
      </c>
      <c r="C7491" s="195">
        <v>26</v>
      </c>
      <c r="E7491" s="195" t="s">
        <v>1744</v>
      </c>
      <c r="F7491" s="189">
        <v>28</v>
      </c>
      <c r="G7491" s="197" t="s">
        <v>3175</v>
      </c>
      <c r="J7491" s="191">
        <v>42564</v>
      </c>
      <c r="K7491" s="213" t="s">
        <v>845</v>
      </c>
    </row>
    <row r="7492" spans="1:12">
      <c r="A7492" s="186" t="str">
        <f>B7492&amp;"_"&amp;COUNTIF($B$2:B7492,B7492)</f>
        <v>6412_1</v>
      </c>
      <c r="B7492" s="195">
        <v>6412</v>
      </c>
      <c r="C7492" s="195">
        <v>13</v>
      </c>
      <c r="D7492" s="195" t="s">
        <v>1131</v>
      </c>
      <c r="F7492" s="189">
        <v>1</v>
      </c>
      <c r="G7492" s="197" t="s">
        <v>880</v>
      </c>
      <c r="H7492" s="195">
        <v>1</v>
      </c>
      <c r="J7492" s="191">
        <v>42564</v>
      </c>
      <c r="K7492" s="195" t="s">
        <v>33</v>
      </c>
      <c r="L7492" s="195" t="s">
        <v>74</v>
      </c>
    </row>
    <row r="7493" spans="1:12">
      <c r="A7493" s="186" t="str">
        <f>B7493&amp;"_"&amp;COUNTIF($B$2:B7493,B7493)</f>
        <v>6413_1</v>
      </c>
      <c r="B7493" s="195">
        <v>6413</v>
      </c>
      <c r="C7493" s="195">
        <v>1</v>
      </c>
      <c r="D7493" s="195" t="s">
        <v>3233</v>
      </c>
      <c r="F7493" s="189">
        <v>1</v>
      </c>
      <c r="G7493" s="197" t="s">
        <v>3234</v>
      </c>
      <c r="H7493" s="195">
        <v>1</v>
      </c>
      <c r="J7493" s="191">
        <v>42566</v>
      </c>
      <c r="K7493" s="195" t="s">
        <v>33</v>
      </c>
      <c r="L7493" s="195" t="s">
        <v>74</v>
      </c>
    </row>
    <row r="7494" spans="1:12">
      <c r="A7494" s="186" t="str">
        <f>B7494&amp;"_"&amp;COUNTIF($B$2:B7494,B7494)</f>
        <v>6414_1</v>
      </c>
      <c r="B7494" s="195">
        <v>6414</v>
      </c>
      <c r="F7494" s="189">
        <v>10</v>
      </c>
      <c r="G7494" s="197" t="s">
        <v>3188</v>
      </c>
    </row>
    <row r="7495" spans="1:12">
      <c r="A7495" s="186" t="str">
        <f>B7495&amp;"_"&amp;COUNTIF($B$2:B7495,B7495)</f>
        <v>6414_2</v>
      </c>
      <c r="B7495" s="195">
        <v>6414</v>
      </c>
      <c r="F7495" s="189">
        <v>6</v>
      </c>
      <c r="G7495" s="197" t="s">
        <v>3189</v>
      </c>
    </row>
    <row r="7496" spans="1:12">
      <c r="A7496" s="186" t="str">
        <f>B7496&amp;"_"&amp;COUNTIF($B$2:B7496,B7496)</f>
        <v>6414_3</v>
      </c>
      <c r="B7496" s="195">
        <v>6414</v>
      </c>
      <c r="C7496" s="195">
        <v>17</v>
      </c>
      <c r="D7496" s="195">
        <v>3006796678</v>
      </c>
      <c r="F7496" s="189">
        <v>12</v>
      </c>
      <c r="G7496" s="197" t="s">
        <v>3190</v>
      </c>
      <c r="H7496" s="195">
        <v>6</v>
      </c>
      <c r="J7496" s="191">
        <v>42569</v>
      </c>
      <c r="K7496" s="195" t="s">
        <v>120</v>
      </c>
    </row>
    <row r="7497" spans="1:12">
      <c r="A7497" s="186" t="str">
        <f>B7497&amp;"_"&amp;COUNTIF($B$2:B7497,B7497)</f>
        <v>6415_1</v>
      </c>
      <c r="B7497" s="195">
        <v>6415</v>
      </c>
      <c r="E7497" s="187" t="s">
        <v>2731</v>
      </c>
      <c r="F7497" s="189">
        <v>8</v>
      </c>
      <c r="G7497" s="190" t="s">
        <v>941</v>
      </c>
    </row>
    <row r="7498" spans="1:12">
      <c r="A7498" s="186" t="str">
        <f>B7498&amp;"_"&amp;COUNTIF($B$2:B7498,B7498)</f>
        <v>6415_2</v>
      </c>
      <c r="B7498" s="195">
        <v>6415</v>
      </c>
      <c r="C7498" s="195">
        <v>1</v>
      </c>
      <c r="D7498" s="195" t="s">
        <v>3141</v>
      </c>
      <c r="E7498" s="187" t="s">
        <v>2730</v>
      </c>
      <c r="F7498" s="189">
        <v>8</v>
      </c>
      <c r="G7498" s="190" t="s">
        <v>942</v>
      </c>
      <c r="H7498" s="195">
        <v>4</v>
      </c>
      <c r="J7498" s="191">
        <v>42569</v>
      </c>
      <c r="K7498" s="195" t="s">
        <v>27</v>
      </c>
    </row>
    <row r="7499" spans="1:12">
      <c r="A7499" s="186" t="str">
        <f>B7499&amp;"_"&amp;COUNTIF($B$2:B7499,B7499)</f>
        <v>6416_1</v>
      </c>
      <c r="B7499" s="195">
        <v>6416</v>
      </c>
      <c r="C7499" s="195">
        <v>26</v>
      </c>
      <c r="D7499" s="195">
        <v>19906</v>
      </c>
      <c r="F7499" s="189">
        <v>2</v>
      </c>
      <c r="G7499" s="197" t="s">
        <v>2041</v>
      </c>
      <c r="H7499" s="195">
        <v>2</v>
      </c>
      <c r="I7499" s="195">
        <v>17050</v>
      </c>
      <c r="J7499" s="191">
        <v>42570</v>
      </c>
      <c r="K7499" s="195" t="s">
        <v>33</v>
      </c>
      <c r="L7499" s="195" t="s">
        <v>74</v>
      </c>
    </row>
    <row r="7500" spans="1:12">
      <c r="A7500" s="186" t="str">
        <f>B7500&amp;"_"&amp;COUNTIF($B$2:B7500,B7500)</f>
        <v>6417_1</v>
      </c>
      <c r="B7500" s="195">
        <v>6417</v>
      </c>
      <c r="C7500" s="195">
        <v>59</v>
      </c>
      <c r="D7500" s="195">
        <v>3006820187</v>
      </c>
      <c r="E7500" s="195">
        <v>41222128</v>
      </c>
      <c r="F7500" s="189">
        <v>4</v>
      </c>
      <c r="G7500" s="197" t="s">
        <v>3235</v>
      </c>
      <c r="H7500" s="195">
        <v>4</v>
      </c>
      <c r="I7500" s="195">
        <v>20144</v>
      </c>
      <c r="J7500" s="191">
        <v>42571</v>
      </c>
      <c r="K7500" s="195" t="s">
        <v>27</v>
      </c>
    </row>
    <row r="7501" spans="1:12">
      <c r="A7501" s="186" t="str">
        <f>B7501&amp;"_"&amp;COUNTIF($B$2:B7501,B7501)</f>
        <v>6418_1</v>
      </c>
      <c r="B7501" s="195">
        <v>6418</v>
      </c>
      <c r="C7501" s="195">
        <v>59</v>
      </c>
      <c r="D7501" s="195">
        <v>3006802826</v>
      </c>
      <c r="F7501" s="189">
        <v>154</v>
      </c>
      <c r="G7501" s="197" t="s">
        <v>2606</v>
      </c>
      <c r="H7501" s="195">
        <v>1</v>
      </c>
      <c r="I7501" s="195">
        <v>3388</v>
      </c>
      <c r="J7501" s="191">
        <v>42571</v>
      </c>
      <c r="K7501" s="195" t="s">
        <v>27</v>
      </c>
    </row>
    <row r="7502" spans="1:12">
      <c r="A7502" s="186" t="str">
        <f>B7502&amp;"_"&amp;COUNTIF($B$2:B7502,B7502)</f>
        <v>6419_1</v>
      </c>
      <c r="B7502" s="195">
        <v>6419</v>
      </c>
      <c r="E7502" s="195">
        <v>405900</v>
      </c>
      <c r="F7502" s="189">
        <v>2</v>
      </c>
      <c r="G7502" s="197" t="s">
        <v>3236</v>
      </c>
    </row>
    <row r="7503" spans="1:12">
      <c r="A7503" s="186" t="str">
        <f>B7503&amp;"_"&amp;COUNTIF($B$2:B7503,B7503)</f>
        <v>6419_2</v>
      </c>
      <c r="B7503" s="195">
        <v>6419</v>
      </c>
      <c r="C7503" s="195">
        <v>99</v>
      </c>
      <c r="D7503" s="195">
        <v>99249</v>
      </c>
      <c r="E7503" s="195">
        <v>405900</v>
      </c>
      <c r="F7503" s="189">
        <v>2</v>
      </c>
      <c r="G7503" s="197" t="s">
        <v>3237</v>
      </c>
      <c r="H7503" s="195">
        <v>1</v>
      </c>
      <c r="I7503" s="195">
        <v>225</v>
      </c>
      <c r="J7503" s="191">
        <v>42571</v>
      </c>
      <c r="K7503" s="195" t="s">
        <v>107</v>
      </c>
      <c r="L7503" s="195" t="s">
        <v>74</v>
      </c>
    </row>
    <row r="7504" spans="1:12">
      <c r="A7504" s="186" t="str">
        <f>B7504&amp;"_"&amp;COUNTIF($B$2:B7504,B7504)</f>
        <v>6420_1</v>
      </c>
      <c r="B7504" s="195">
        <v>6420</v>
      </c>
      <c r="F7504" s="189">
        <v>10</v>
      </c>
      <c r="G7504" s="197" t="s">
        <v>359</v>
      </c>
      <c r="I7504" s="200"/>
    </row>
    <row r="7505" spans="1:12">
      <c r="A7505" s="186" t="str">
        <f>B7505&amp;"_"&amp;COUNTIF($B$2:B7505,B7505)</f>
        <v>6420_2</v>
      </c>
      <c r="B7505" s="195">
        <v>6420</v>
      </c>
      <c r="C7505" s="195">
        <v>7</v>
      </c>
      <c r="F7505" s="189">
        <v>0</v>
      </c>
      <c r="G7505" s="197" t="s">
        <v>358</v>
      </c>
      <c r="H7505" s="195">
        <v>1</v>
      </c>
      <c r="I7505" s="200"/>
      <c r="J7505" s="191">
        <v>42572</v>
      </c>
      <c r="K7505" s="195" t="s">
        <v>33</v>
      </c>
    </row>
    <row r="7506" spans="1:12">
      <c r="A7506" s="186" t="str">
        <f>B7506&amp;"_"&amp;COUNTIF($B$2:B7506,B7506)</f>
        <v>6421_1</v>
      </c>
      <c r="B7506" s="195">
        <v>6421</v>
      </c>
      <c r="E7506" s="195">
        <v>32999</v>
      </c>
      <c r="F7506" s="189">
        <v>10</v>
      </c>
      <c r="G7506" s="197" t="s">
        <v>579</v>
      </c>
      <c r="I7506" s="200"/>
    </row>
    <row r="7507" spans="1:12">
      <c r="A7507" s="186" t="str">
        <f>B7507&amp;"_"&amp;COUNTIF($B$2:B7507,B7507)</f>
        <v>6421_2</v>
      </c>
      <c r="B7507" s="195">
        <v>6421</v>
      </c>
      <c r="C7507" s="195">
        <v>4</v>
      </c>
      <c r="D7507" s="195">
        <v>4500277400</v>
      </c>
      <c r="E7507" s="195">
        <v>33990</v>
      </c>
      <c r="F7507" s="189">
        <v>10</v>
      </c>
      <c r="G7507" s="197" t="s">
        <v>580</v>
      </c>
      <c r="H7507" s="195">
        <v>5</v>
      </c>
      <c r="I7507" s="195">
        <v>15000</v>
      </c>
      <c r="J7507" s="191">
        <v>42572</v>
      </c>
      <c r="K7507" s="195" t="s">
        <v>2501</v>
      </c>
      <c r="L7507" s="195" t="s">
        <v>74</v>
      </c>
    </row>
    <row r="7508" spans="1:12">
      <c r="A7508" s="186" t="str">
        <f>B7508&amp;"_"&amp;COUNTIF($B$2:B7508,B7508)</f>
        <v>6422_1</v>
      </c>
      <c r="B7508" s="195">
        <v>6422</v>
      </c>
      <c r="C7508" s="195">
        <v>1</v>
      </c>
      <c r="D7508" s="195" t="s">
        <v>2984</v>
      </c>
      <c r="F7508" s="189">
        <v>3</v>
      </c>
      <c r="G7508" s="197" t="s">
        <v>3238</v>
      </c>
      <c r="H7508" s="195">
        <v>3</v>
      </c>
      <c r="J7508" s="191">
        <v>42572</v>
      </c>
      <c r="K7508" s="195" t="s">
        <v>27</v>
      </c>
    </row>
    <row r="7509" spans="1:12">
      <c r="A7509" s="186" t="str">
        <f>B7509&amp;"_"&amp;COUNTIF($B$2:B7509,B7509)</f>
        <v>6422B_1</v>
      </c>
      <c r="B7509" s="195" t="s">
        <v>3239</v>
      </c>
      <c r="C7509" s="195">
        <v>1</v>
      </c>
      <c r="D7509" s="195" t="s">
        <v>3240</v>
      </c>
      <c r="F7509" s="189">
        <v>1</v>
      </c>
      <c r="G7509" s="197" t="s">
        <v>3241</v>
      </c>
      <c r="J7509" s="191">
        <v>42572</v>
      </c>
      <c r="K7509" s="195" t="s">
        <v>27</v>
      </c>
    </row>
    <row r="7510" spans="1:12">
      <c r="A7510" s="186" t="str">
        <f>B7510&amp;"_"&amp;COUNTIF($B$2:B7510,B7510)</f>
        <v>6423_1</v>
      </c>
      <c r="B7510" s="195">
        <v>6423</v>
      </c>
      <c r="C7510" s="195">
        <v>11</v>
      </c>
      <c r="F7510" s="189">
        <v>1</v>
      </c>
      <c r="G7510" s="197" t="s">
        <v>2969</v>
      </c>
      <c r="H7510" s="195">
        <v>1</v>
      </c>
      <c r="J7510" s="191">
        <v>42573</v>
      </c>
    </row>
    <row r="7511" spans="1:12">
      <c r="A7511" s="186" t="str">
        <f>B7511&amp;"_"&amp;COUNTIF($B$2:B7511,B7511)</f>
        <v>6424_1</v>
      </c>
      <c r="B7511" s="195">
        <v>6424</v>
      </c>
      <c r="C7511" s="195">
        <v>96</v>
      </c>
      <c r="D7511" s="195">
        <v>264955</v>
      </c>
      <c r="F7511" s="189">
        <v>2</v>
      </c>
      <c r="G7511" s="197" t="s">
        <v>3171</v>
      </c>
      <c r="H7511" s="195">
        <v>2</v>
      </c>
      <c r="I7511" s="195">
        <v>12000</v>
      </c>
      <c r="J7511" s="191">
        <v>42573</v>
      </c>
      <c r="K7511" s="213" t="s">
        <v>845</v>
      </c>
      <c r="L7511" s="195" t="s">
        <v>74</v>
      </c>
    </row>
    <row r="7512" spans="1:12">
      <c r="A7512" s="186" t="str">
        <f>B7512&amp;"_"&amp;COUNTIF($B$2:B7512,B7512)</f>
        <v>6425_1</v>
      </c>
      <c r="B7512" s="195">
        <v>6425</v>
      </c>
      <c r="F7512" s="189">
        <v>35</v>
      </c>
      <c r="G7512" s="197" t="s">
        <v>3242</v>
      </c>
    </row>
    <row r="7513" spans="1:12">
      <c r="A7513" s="186" t="str">
        <f>B7513&amp;"_"&amp;COUNTIF($B$2:B7513,B7513)</f>
        <v>6425_2</v>
      </c>
      <c r="B7513" s="195">
        <v>6425</v>
      </c>
      <c r="C7513" s="195">
        <v>10</v>
      </c>
      <c r="D7513" s="195">
        <v>61861</v>
      </c>
      <c r="F7513" s="189">
        <v>1</v>
      </c>
      <c r="G7513" s="197" t="s">
        <v>3243</v>
      </c>
      <c r="H7513" s="195">
        <v>1</v>
      </c>
      <c r="J7513" s="191">
        <v>42573</v>
      </c>
      <c r="K7513" s="213" t="s">
        <v>789</v>
      </c>
      <c r="L7513" s="195" t="s">
        <v>74</v>
      </c>
    </row>
    <row r="7514" spans="1:12">
      <c r="A7514" s="186" t="str">
        <f>B7514&amp;"_"&amp;COUNTIF($B$2:B7514,B7514)</f>
        <v>6426_1</v>
      </c>
      <c r="B7514" s="195">
        <v>6426</v>
      </c>
      <c r="C7514" s="195">
        <v>22</v>
      </c>
      <c r="D7514" s="195" t="s">
        <v>3244</v>
      </c>
      <c r="F7514" s="189">
        <v>1</v>
      </c>
      <c r="G7514" s="197" t="s">
        <v>3245</v>
      </c>
      <c r="J7514" s="191">
        <v>42575</v>
      </c>
    </row>
    <row r="7515" spans="1:12">
      <c r="A7515" s="186" t="str">
        <f>B7515&amp;"_"&amp;COUNTIF($B$2:B7515,B7515)</f>
        <v>6427_1</v>
      </c>
      <c r="B7515" s="195">
        <v>6427</v>
      </c>
      <c r="C7515" s="195">
        <v>31</v>
      </c>
      <c r="D7515" s="195" t="s">
        <v>3246</v>
      </c>
      <c r="F7515" s="189">
        <v>6</v>
      </c>
      <c r="G7515" s="197" t="s">
        <v>2980</v>
      </c>
      <c r="H7515" s="195">
        <v>6</v>
      </c>
      <c r="I7515" s="195">
        <v>18000</v>
      </c>
      <c r="J7515" s="191">
        <v>42576</v>
      </c>
      <c r="K7515" s="195" t="s">
        <v>27</v>
      </c>
    </row>
    <row r="7516" spans="1:12">
      <c r="A7516" s="186" t="str">
        <f>B7516&amp;"_"&amp;COUNTIF($B$2:B7516,B7516)</f>
        <v>6428_1</v>
      </c>
      <c r="B7516" s="195">
        <v>6428</v>
      </c>
      <c r="F7516" s="189">
        <v>1</v>
      </c>
      <c r="G7516" s="197" t="s">
        <v>3078</v>
      </c>
    </row>
    <row r="7517" spans="1:12">
      <c r="A7517" s="186" t="str">
        <f>B7517&amp;"_"&amp;COUNTIF($B$2:B7517,B7517)</f>
        <v>6428_2</v>
      </c>
      <c r="B7517" s="195">
        <v>6428</v>
      </c>
      <c r="E7517" s="195" t="s">
        <v>1744</v>
      </c>
      <c r="F7517" s="189">
        <v>16</v>
      </c>
      <c r="G7517" s="197" t="s">
        <v>3160</v>
      </c>
    </row>
    <row r="7518" spans="1:12">
      <c r="A7518" s="186" t="str">
        <f>B7518&amp;"_"&amp;COUNTIF($B$2:B7518,B7518)</f>
        <v>6428_3</v>
      </c>
      <c r="B7518" s="195">
        <v>6428</v>
      </c>
      <c r="E7518" s="195" t="s">
        <v>1744</v>
      </c>
      <c r="F7518" s="189">
        <v>28</v>
      </c>
      <c r="G7518" s="197" t="s">
        <v>3209</v>
      </c>
      <c r="K7518" s="213"/>
    </row>
    <row r="7519" spans="1:12">
      <c r="A7519" s="186" t="str">
        <f>B7519&amp;"_"&amp;COUNTIF($B$2:B7519,B7519)</f>
        <v>6428_4</v>
      </c>
      <c r="B7519" s="195">
        <v>6428</v>
      </c>
      <c r="E7519" s="195" t="s">
        <v>1744</v>
      </c>
      <c r="F7519" s="189">
        <v>24</v>
      </c>
      <c r="G7519" s="197" t="s">
        <v>3232</v>
      </c>
    </row>
    <row r="7520" spans="1:12">
      <c r="A7520" s="186" t="str">
        <f>B7520&amp;"_"&amp;COUNTIF($B$2:B7520,B7520)</f>
        <v>6428_5</v>
      </c>
      <c r="B7520" s="195">
        <v>6428</v>
      </c>
      <c r="E7520" s="195" t="s">
        <v>1744</v>
      </c>
      <c r="F7520" s="189">
        <v>10</v>
      </c>
      <c r="G7520" s="197" t="s">
        <v>3175</v>
      </c>
      <c r="K7520" s="213"/>
    </row>
    <row r="7521" spans="1:12">
      <c r="A7521" s="186" t="str">
        <f>B7521&amp;"_"&amp;COUNTIF($B$2:B7521,B7521)</f>
        <v>6428_6</v>
      </c>
      <c r="B7521" s="195">
        <v>6428</v>
      </c>
      <c r="C7521" s="195">
        <v>26</v>
      </c>
      <c r="E7521" s="195" t="s">
        <v>1744</v>
      </c>
      <c r="F7521" s="189">
        <v>18</v>
      </c>
      <c r="G7521" s="197" t="s">
        <v>3247</v>
      </c>
      <c r="J7521" s="191">
        <v>42572</v>
      </c>
      <c r="K7521" s="213" t="s">
        <v>845</v>
      </c>
    </row>
    <row r="7522" spans="1:12">
      <c r="A7522" s="186" t="str">
        <f>B7522&amp;"_"&amp;COUNTIF($B$2:B7522,B7522)</f>
        <v>6429_1</v>
      </c>
      <c r="B7522" s="195">
        <v>6429</v>
      </c>
      <c r="C7522" s="195">
        <v>31</v>
      </c>
      <c r="D7522" s="195" t="s">
        <v>3246</v>
      </c>
      <c r="F7522" s="189">
        <v>6</v>
      </c>
      <c r="G7522" s="197" t="s">
        <v>2980</v>
      </c>
      <c r="H7522" s="195">
        <v>6</v>
      </c>
      <c r="I7522" s="195">
        <v>18000</v>
      </c>
      <c r="J7522" s="191">
        <v>42577</v>
      </c>
      <c r="K7522" s="195" t="s">
        <v>27</v>
      </c>
    </row>
    <row r="7523" spans="1:12">
      <c r="A7523" s="186" t="str">
        <f>B7523&amp;"_"&amp;COUNTIF($B$2:B7523,B7523)</f>
        <v>6430_1</v>
      </c>
      <c r="B7523" s="195">
        <v>6430</v>
      </c>
      <c r="C7523" s="195">
        <v>59</v>
      </c>
      <c r="D7523" s="195">
        <v>3006820187</v>
      </c>
      <c r="E7523" s="195">
        <v>41222128</v>
      </c>
      <c r="F7523" s="189">
        <v>3</v>
      </c>
      <c r="G7523" s="197" t="s">
        <v>3248</v>
      </c>
      <c r="H7523" s="195">
        <v>3</v>
      </c>
      <c r="I7523" s="195">
        <v>15108</v>
      </c>
      <c r="J7523" s="191">
        <v>42577</v>
      </c>
      <c r="K7523" s="195" t="s">
        <v>27</v>
      </c>
    </row>
    <row r="7524" spans="1:12">
      <c r="A7524" s="186" t="str">
        <f>B7524&amp;"_"&amp;COUNTIF($B$2:B7524,B7524)</f>
        <v>6431_1</v>
      </c>
      <c r="B7524" s="195">
        <v>6431</v>
      </c>
      <c r="C7524" s="195">
        <v>80</v>
      </c>
      <c r="D7524" s="195" t="s">
        <v>3249</v>
      </c>
      <c r="F7524" s="189">
        <v>2</v>
      </c>
      <c r="G7524" s="197" t="s">
        <v>3250</v>
      </c>
      <c r="H7524" s="195">
        <v>1</v>
      </c>
      <c r="I7524" s="195">
        <v>110</v>
      </c>
      <c r="J7524" s="191">
        <v>42577</v>
      </c>
      <c r="K7524" s="195" t="s">
        <v>27</v>
      </c>
      <c r="L7524" s="195" t="s">
        <v>74</v>
      </c>
    </row>
    <row r="7525" spans="1:12">
      <c r="A7525" s="186" t="str">
        <f>B7525&amp;"_"&amp;COUNTIF($B$2:B7525,B7525)</f>
        <v>6432_1</v>
      </c>
      <c r="B7525" s="195">
        <v>6432</v>
      </c>
      <c r="C7525" s="195">
        <v>61</v>
      </c>
      <c r="D7525" s="195" t="s">
        <v>3251</v>
      </c>
      <c r="F7525" s="189">
        <v>20</v>
      </c>
      <c r="G7525" s="197" t="s">
        <v>3252</v>
      </c>
      <c r="H7525" s="195">
        <v>1</v>
      </c>
      <c r="I7525" s="195">
        <v>1200</v>
      </c>
      <c r="J7525" s="191">
        <v>42577</v>
      </c>
      <c r="K7525" s="195" t="s">
        <v>27</v>
      </c>
    </row>
    <row r="7526" spans="1:12">
      <c r="A7526" s="186" t="str">
        <f>B7526&amp;"_"&amp;COUNTIF($B$2:B7526,B7526)</f>
        <v>6433_1</v>
      </c>
      <c r="B7526" s="195">
        <v>6433</v>
      </c>
      <c r="C7526" s="195">
        <v>1</v>
      </c>
      <c r="D7526" s="195" t="s">
        <v>2966</v>
      </c>
      <c r="F7526" s="189">
        <v>75</v>
      </c>
      <c r="G7526" s="197" t="s">
        <v>662</v>
      </c>
      <c r="H7526" s="195">
        <v>1</v>
      </c>
      <c r="J7526" s="191">
        <v>42578</v>
      </c>
      <c r="K7526" s="195" t="s">
        <v>27</v>
      </c>
    </row>
    <row r="7527" spans="1:12">
      <c r="A7527" s="186" t="str">
        <f>B7527&amp;"_"&amp;COUNTIF($B$2:B7527,B7527)</f>
        <v>6434_1</v>
      </c>
      <c r="B7527" s="195">
        <v>6434</v>
      </c>
      <c r="E7527" s="195" t="s">
        <v>62</v>
      </c>
      <c r="F7527" s="189">
        <v>328</v>
      </c>
      <c r="G7527" s="197" t="s">
        <v>1909</v>
      </c>
    </row>
    <row r="7528" spans="1:12">
      <c r="A7528" s="186" t="str">
        <f>B7528&amp;"_"&amp;COUNTIF($B$2:B7528,B7528)</f>
        <v>6434_2</v>
      </c>
      <c r="B7528" s="195">
        <v>6434</v>
      </c>
      <c r="E7528" s="195" t="s">
        <v>64</v>
      </c>
      <c r="F7528" s="189">
        <v>192</v>
      </c>
      <c r="G7528" s="197" t="s">
        <v>65</v>
      </c>
    </row>
    <row r="7529" spans="1:12">
      <c r="A7529" s="186" t="str">
        <f>B7529&amp;"_"&amp;COUNTIF($B$2:B7529,B7529)</f>
        <v>6434_3</v>
      </c>
      <c r="B7529" s="195">
        <v>6434</v>
      </c>
      <c r="C7529" s="195">
        <v>1</v>
      </c>
      <c r="D7529" s="195" t="s">
        <v>3253</v>
      </c>
      <c r="E7529" s="195" t="s">
        <v>67</v>
      </c>
      <c r="F7529" s="189">
        <v>48</v>
      </c>
      <c r="G7529" s="197" t="s">
        <v>68</v>
      </c>
      <c r="H7529" s="195">
        <v>6</v>
      </c>
      <c r="J7529" s="191">
        <v>42578</v>
      </c>
      <c r="K7529" s="195" t="s">
        <v>27</v>
      </c>
    </row>
    <row r="7530" spans="1:12">
      <c r="A7530" s="186" t="str">
        <f>B7530&amp;"_"&amp;COUNTIF($B$2:B7530,B7530)</f>
        <v>6435_1</v>
      </c>
      <c r="B7530" s="195">
        <v>6435</v>
      </c>
      <c r="C7530" s="195">
        <v>1</v>
      </c>
      <c r="D7530" s="195" t="s">
        <v>2984</v>
      </c>
      <c r="F7530" s="189">
        <v>1</v>
      </c>
      <c r="G7530" s="197" t="s">
        <v>3238</v>
      </c>
      <c r="H7530" s="195">
        <v>1</v>
      </c>
      <c r="J7530" s="191">
        <v>42578</v>
      </c>
      <c r="K7530" s="195" t="s">
        <v>27</v>
      </c>
    </row>
    <row r="7531" spans="1:12">
      <c r="A7531" s="186" t="str">
        <f>B7531&amp;"_"&amp;COUNTIF($B$2:B7531,B7531)</f>
        <v>6436_1</v>
      </c>
      <c r="B7531" s="195">
        <v>6436</v>
      </c>
      <c r="E7531" s="195" t="s">
        <v>2935</v>
      </c>
      <c r="F7531" s="189">
        <v>4</v>
      </c>
      <c r="G7531" s="197" t="s">
        <v>2936</v>
      </c>
    </row>
    <row r="7532" spans="1:12">
      <c r="A7532" s="186" t="str">
        <f>B7532&amp;"_"&amp;COUNTIF($B$2:B7532,B7532)</f>
        <v>6436_2</v>
      </c>
      <c r="B7532" s="195">
        <v>6436</v>
      </c>
      <c r="C7532" s="195">
        <v>1</v>
      </c>
      <c r="D7532" s="195" t="s">
        <v>3150</v>
      </c>
      <c r="E7532" s="195" t="s">
        <v>2665</v>
      </c>
      <c r="F7532" s="189">
        <v>4</v>
      </c>
      <c r="G7532" s="197" t="s">
        <v>2938</v>
      </c>
      <c r="H7532" s="195">
        <v>2</v>
      </c>
      <c r="J7532" s="191">
        <v>42578</v>
      </c>
      <c r="K7532" s="195" t="s">
        <v>27</v>
      </c>
    </row>
    <row r="7533" spans="1:12">
      <c r="A7533" s="186" t="str">
        <f>B7533&amp;"_"&amp;COUNTIF($B$2:B7533,B7533)</f>
        <v>6437_1</v>
      </c>
      <c r="B7533" s="195">
        <v>6437</v>
      </c>
      <c r="C7533" s="195">
        <v>31</v>
      </c>
      <c r="D7533" s="195" t="s">
        <v>3246</v>
      </c>
      <c r="F7533" s="189">
        <v>6</v>
      </c>
      <c r="G7533" s="197" t="s">
        <v>2980</v>
      </c>
      <c r="H7533" s="195">
        <v>6</v>
      </c>
      <c r="I7533" s="195">
        <v>18000</v>
      </c>
      <c r="J7533" s="191">
        <v>42578</v>
      </c>
      <c r="K7533" s="195" t="s">
        <v>27</v>
      </c>
    </row>
    <row r="7534" spans="1:12">
      <c r="A7534" s="186" t="str">
        <f>B7534&amp;"_"&amp;COUNTIF($B$2:B7534,B7534)</f>
        <v>6438_1</v>
      </c>
      <c r="B7534" s="195">
        <v>6438</v>
      </c>
      <c r="C7534" s="195">
        <v>3</v>
      </c>
      <c r="D7534" s="195" t="s">
        <v>3254</v>
      </c>
      <c r="E7534" s="195" t="s">
        <v>71</v>
      </c>
      <c r="F7534" s="189">
        <v>300</v>
      </c>
      <c r="G7534" s="197" t="s">
        <v>72</v>
      </c>
      <c r="H7534" s="195">
        <v>1</v>
      </c>
      <c r="I7534" s="195">
        <v>2400</v>
      </c>
      <c r="J7534" s="191">
        <v>42579</v>
      </c>
      <c r="K7534" s="195" t="s">
        <v>33</v>
      </c>
      <c r="L7534" s="195" t="s">
        <v>74</v>
      </c>
    </row>
    <row r="7535" spans="1:12">
      <c r="A7535" s="186" t="str">
        <f>B7535&amp;"_"&amp;COUNTIF($B$2:B7535,B7535)</f>
        <v>6439_1</v>
      </c>
      <c r="B7535" s="195">
        <v>6439</v>
      </c>
      <c r="C7535" s="195">
        <v>31</v>
      </c>
      <c r="D7535" s="195" t="s">
        <v>3246</v>
      </c>
      <c r="F7535" s="189">
        <v>2</v>
      </c>
      <c r="G7535" s="197" t="s">
        <v>2980</v>
      </c>
      <c r="H7535" s="195">
        <v>2</v>
      </c>
      <c r="I7535" s="195">
        <v>6000</v>
      </c>
      <c r="J7535" s="191">
        <v>42579</v>
      </c>
      <c r="K7535" s="195" t="s">
        <v>27</v>
      </c>
    </row>
    <row r="7536" spans="1:12">
      <c r="A7536" s="186" t="str">
        <f>B7536&amp;"_"&amp;COUNTIF($B$2:B7536,B7536)</f>
        <v>6440_1</v>
      </c>
      <c r="B7536" s="195">
        <v>6440</v>
      </c>
      <c r="C7536" s="195">
        <v>31</v>
      </c>
      <c r="D7536" s="195" t="s">
        <v>3255</v>
      </c>
      <c r="F7536" s="189">
        <v>4</v>
      </c>
      <c r="G7536" s="197" t="s">
        <v>2980</v>
      </c>
      <c r="H7536" s="195">
        <v>4</v>
      </c>
      <c r="I7536" s="195">
        <v>12000</v>
      </c>
      <c r="J7536" s="191">
        <v>42579</v>
      </c>
      <c r="K7536" s="195" t="s">
        <v>27</v>
      </c>
    </row>
    <row r="7537" spans="1:12">
      <c r="A7537" s="186" t="str">
        <f>B7537&amp;"_"&amp;COUNTIF($B$2:B7537,B7537)</f>
        <v>6441_1</v>
      </c>
      <c r="B7537" s="195">
        <v>6441</v>
      </c>
      <c r="C7537" s="195">
        <v>9</v>
      </c>
      <c r="D7537" s="195" t="s">
        <v>3256</v>
      </c>
      <c r="F7537" s="189">
        <v>25</v>
      </c>
      <c r="G7537" s="195" t="s">
        <v>109</v>
      </c>
      <c r="H7537" s="195">
        <v>1</v>
      </c>
      <c r="I7537" s="195">
        <v>4000</v>
      </c>
      <c r="J7537" s="191">
        <v>42579</v>
      </c>
      <c r="K7537" s="186" t="s">
        <v>1711</v>
      </c>
      <c r="L7537" s="195" t="s">
        <v>74</v>
      </c>
    </row>
    <row r="7538" spans="1:12">
      <c r="A7538" s="186" t="str">
        <f>B7538&amp;"_"&amp;COUNTIF($B$2:B7538,B7538)</f>
        <v>6442_1</v>
      </c>
      <c r="B7538" s="195">
        <v>6442</v>
      </c>
      <c r="C7538" s="195">
        <v>55</v>
      </c>
      <c r="D7538" s="195" t="s">
        <v>3053</v>
      </c>
      <c r="F7538" s="189">
        <v>144</v>
      </c>
      <c r="G7538" s="197" t="s">
        <v>1971</v>
      </c>
      <c r="H7538" s="195">
        <v>2</v>
      </c>
      <c r="I7538" s="195">
        <v>8000</v>
      </c>
      <c r="J7538" s="191">
        <v>42579</v>
      </c>
      <c r="K7538" s="195" t="s">
        <v>33</v>
      </c>
      <c r="L7538" s="195" t="s">
        <v>74</v>
      </c>
    </row>
    <row r="7539" spans="1:12">
      <c r="A7539" s="186" t="str">
        <f>B7539&amp;"_"&amp;COUNTIF($B$2:B7539,B7539)</f>
        <v>6443_1</v>
      </c>
      <c r="B7539" s="195">
        <v>6443</v>
      </c>
      <c r="F7539" s="189">
        <v>1</v>
      </c>
      <c r="G7539" s="197" t="s">
        <v>3078</v>
      </c>
    </row>
    <row r="7540" spans="1:12">
      <c r="A7540" s="186" t="str">
        <f>B7540&amp;"_"&amp;COUNTIF($B$2:B7540,B7540)</f>
        <v>6443_2</v>
      </c>
      <c r="B7540" s="195">
        <v>6443</v>
      </c>
      <c r="E7540" s="195" t="s">
        <v>1744</v>
      </c>
      <c r="F7540" s="189">
        <v>32</v>
      </c>
      <c r="G7540" s="197" t="s">
        <v>3160</v>
      </c>
    </row>
    <row r="7541" spans="1:12">
      <c r="A7541" s="186" t="str">
        <f>B7541&amp;"_"&amp;COUNTIF($B$2:B7541,B7541)</f>
        <v>6443_3</v>
      </c>
      <c r="B7541" s="195">
        <v>6443</v>
      </c>
      <c r="E7541" s="195" t="s">
        <v>1744</v>
      </c>
      <c r="F7541" s="189">
        <v>28</v>
      </c>
      <c r="G7541" s="197" t="s">
        <v>3209</v>
      </c>
      <c r="K7541" s="213"/>
    </row>
    <row r="7542" spans="1:12">
      <c r="A7542" s="186" t="str">
        <f>B7542&amp;"_"&amp;COUNTIF($B$2:B7542,B7542)</f>
        <v>6443_4</v>
      </c>
      <c r="B7542" s="195">
        <v>6443</v>
      </c>
      <c r="E7542" s="195" t="s">
        <v>1744</v>
      </c>
      <c r="F7542" s="189">
        <v>24</v>
      </c>
      <c r="G7542" s="197" t="s">
        <v>3232</v>
      </c>
    </row>
    <row r="7543" spans="1:12">
      <c r="A7543" s="186" t="str">
        <f>B7543&amp;"_"&amp;COUNTIF($B$2:B7543,B7543)</f>
        <v>6443_5</v>
      </c>
      <c r="B7543" s="195">
        <v>6443</v>
      </c>
      <c r="E7543" s="195" t="s">
        <v>1744</v>
      </c>
      <c r="F7543" s="189">
        <v>28</v>
      </c>
      <c r="G7543" s="197" t="s">
        <v>3247</v>
      </c>
      <c r="K7543" s="213"/>
    </row>
    <row r="7544" spans="1:12">
      <c r="A7544" s="186" t="str">
        <f>B7544&amp;"_"&amp;COUNTIF($B$2:B7544,B7544)</f>
        <v>6443_6</v>
      </c>
      <c r="B7544" s="195">
        <v>6443</v>
      </c>
      <c r="C7544" s="195">
        <v>26</v>
      </c>
      <c r="E7544" s="195" t="s">
        <v>1744</v>
      </c>
      <c r="F7544" s="189">
        <v>84</v>
      </c>
      <c r="G7544" s="197" t="s">
        <v>3208</v>
      </c>
      <c r="J7544" s="191">
        <v>42580</v>
      </c>
      <c r="K7544" s="213" t="s">
        <v>845</v>
      </c>
    </row>
    <row r="7545" spans="1:12">
      <c r="A7545" s="186" t="str">
        <f>B7545&amp;"_"&amp;COUNTIF($B$2:B7545,B7545)</f>
        <v>6444_1</v>
      </c>
      <c r="B7545" s="195">
        <v>6444</v>
      </c>
      <c r="E7545" s="187" t="s">
        <v>2731</v>
      </c>
      <c r="F7545" s="189">
        <v>4</v>
      </c>
      <c r="G7545" s="190" t="s">
        <v>941</v>
      </c>
    </row>
    <row r="7546" spans="1:12">
      <c r="A7546" s="186" t="str">
        <f>B7546&amp;"_"&amp;COUNTIF($B$2:B7546,B7546)</f>
        <v>6444_2</v>
      </c>
      <c r="B7546" s="195">
        <v>6444</v>
      </c>
      <c r="C7546" s="195">
        <v>1</v>
      </c>
      <c r="D7546" s="195" t="s">
        <v>3257</v>
      </c>
      <c r="E7546" s="187" t="s">
        <v>2730</v>
      </c>
      <c r="F7546" s="189">
        <v>4</v>
      </c>
      <c r="G7546" s="190" t="s">
        <v>942</v>
      </c>
      <c r="H7546" s="195">
        <v>2</v>
      </c>
      <c r="J7546" s="191">
        <v>42580</v>
      </c>
      <c r="K7546" s="195" t="s">
        <v>27</v>
      </c>
    </row>
    <row r="7547" spans="1:12">
      <c r="A7547" s="186" t="str">
        <f>B7547&amp;"_"&amp;COUNTIF($B$2:B7547,B7547)</f>
        <v>6445_1</v>
      </c>
      <c r="B7547" s="195">
        <v>6445</v>
      </c>
      <c r="F7547" s="189">
        <v>1</v>
      </c>
      <c r="G7547" s="197" t="s">
        <v>3258</v>
      </c>
    </row>
    <row r="7548" spans="1:12">
      <c r="A7548" s="186" t="str">
        <f>B7548&amp;"_"&amp;COUNTIF($B$2:B7548,B7548)</f>
        <v>6445_2</v>
      </c>
      <c r="B7548" s="195">
        <v>6445</v>
      </c>
      <c r="C7548" s="195">
        <v>42</v>
      </c>
      <c r="D7548" s="195" t="s">
        <v>3259</v>
      </c>
      <c r="F7548" s="189">
        <v>1</v>
      </c>
      <c r="G7548" s="197" t="s">
        <v>3260</v>
      </c>
      <c r="H7548" s="195">
        <v>2</v>
      </c>
      <c r="J7548" s="191">
        <v>42583</v>
      </c>
      <c r="K7548" s="195" t="s">
        <v>27</v>
      </c>
    </row>
    <row r="7549" spans="1:12">
      <c r="A7549" s="186" t="str">
        <f>B7549&amp;"_"&amp;COUNTIF($B$2:B7549,B7549)</f>
        <v>6446_1</v>
      </c>
      <c r="B7549" s="195">
        <v>6446</v>
      </c>
      <c r="C7549" s="195">
        <v>2</v>
      </c>
      <c r="D7549" s="195">
        <v>340146561</v>
      </c>
      <c r="F7549" s="189">
        <v>16</v>
      </c>
      <c r="G7549" s="197" t="s">
        <v>1342</v>
      </c>
      <c r="H7549" s="195">
        <v>5</v>
      </c>
      <c r="J7549" s="191">
        <v>42583</v>
      </c>
      <c r="K7549" s="195" t="s">
        <v>27</v>
      </c>
    </row>
    <row r="7550" spans="1:12">
      <c r="A7550" s="186" t="str">
        <f>B7550&amp;"_"&amp;COUNTIF($B$2:B7550,B7550)</f>
        <v>6447_1</v>
      </c>
      <c r="B7550" s="195">
        <v>6447</v>
      </c>
      <c r="F7550" s="189">
        <v>0</v>
      </c>
      <c r="G7550" s="197" t="s">
        <v>2538</v>
      </c>
    </row>
    <row r="7551" spans="1:12">
      <c r="A7551" s="186" t="str">
        <f>B7551&amp;"_"&amp;COUNTIF($B$2:B7551,B7551)</f>
        <v>6447_2</v>
      </c>
      <c r="B7551" s="195">
        <v>6447</v>
      </c>
      <c r="C7551" s="195">
        <v>26</v>
      </c>
      <c r="D7551" s="195" t="s">
        <v>863</v>
      </c>
      <c r="F7551" s="189">
        <v>12</v>
      </c>
      <c r="G7551" s="197" t="s">
        <v>2539</v>
      </c>
      <c r="J7551" s="191">
        <v>42582</v>
      </c>
      <c r="K7551" s="195" t="s">
        <v>27</v>
      </c>
    </row>
    <row r="7552" spans="1:12">
      <c r="A7552" s="186" t="str">
        <f>B7552&amp;"_"&amp;COUNTIF($B$2:B7552,B7552)</f>
        <v>6448_1</v>
      </c>
      <c r="B7552" s="195">
        <v>6448</v>
      </c>
      <c r="F7552" s="189">
        <v>10</v>
      </c>
      <c r="G7552" s="197" t="s">
        <v>3261</v>
      </c>
    </row>
    <row r="7553" spans="1:12">
      <c r="A7553" s="186" t="str">
        <f>B7553&amp;"_"&amp;COUNTIF($B$2:B7553,B7553)</f>
        <v>6448_2</v>
      </c>
      <c r="B7553" s="195">
        <v>6448</v>
      </c>
      <c r="C7553" s="195">
        <v>10</v>
      </c>
      <c r="D7553" s="195">
        <v>61953</v>
      </c>
      <c r="F7553" s="189">
        <v>40</v>
      </c>
      <c r="G7553" s="197" t="s">
        <v>3262</v>
      </c>
      <c r="H7553" s="195">
        <v>2</v>
      </c>
      <c r="J7553" s="191">
        <v>42583</v>
      </c>
      <c r="K7553" s="213" t="s">
        <v>789</v>
      </c>
      <c r="L7553" s="195" t="s">
        <v>74</v>
      </c>
    </row>
    <row r="7554" spans="1:12">
      <c r="A7554" s="186" t="str">
        <f>B7554&amp;"_"&amp;COUNTIF($B$2:B7554,B7554)</f>
        <v>6449_1</v>
      </c>
      <c r="B7554" s="195">
        <v>6449</v>
      </c>
      <c r="F7554" s="189">
        <v>6</v>
      </c>
      <c r="G7554" s="197" t="s">
        <v>3102</v>
      </c>
    </row>
    <row r="7555" spans="1:12">
      <c r="A7555" s="186" t="str">
        <f>B7555&amp;"_"&amp;COUNTIF($B$2:B7555,B7555)</f>
        <v>6449_2</v>
      </c>
      <c r="B7555" s="195">
        <v>6449</v>
      </c>
      <c r="C7555" s="195">
        <v>65</v>
      </c>
      <c r="D7555" s="195">
        <v>3006498127</v>
      </c>
      <c r="F7555" s="189">
        <v>12</v>
      </c>
      <c r="G7555" s="197" t="s">
        <v>3103</v>
      </c>
      <c r="H7555" s="195">
        <v>6</v>
      </c>
      <c r="I7555" s="195">
        <v>9350</v>
      </c>
      <c r="J7555" s="191">
        <v>42583</v>
      </c>
      <c r="K7555" s="195" t="s">
        <v>120</v>
      </c>
    </row>
    <row r="7556" spans="1:12">
      <c r="A7556" s="186" t="str">
        <f>B7556&amp;"_"&amp;COUNTIF($B$2:B7556,B7556)</f>
        <v>6450_1</v>
      </c>
      <c r="B7556" s="195">
        <v>6450</v>
      </c>
      <c r="C7556" s="195">
        <v>1</v>
      </c>
      <c r="D7556" s="195" t="s">
        <v>3240</v>
      </c>
      <c r="F7556" s="189">
        <v>1</v>
      </c>
      <c r="G7556" s="197" t="s">
        <v>3263</v>
      </c>
      <c r="H7556" s="195">
        <v>1</v>
      </c>
      <c r="J7556" s="191">
        <v>42583</v>
      </c>
      <c r="K7556" s="195" t="s">
        <v>27</v>
      </c>
    </row>
    <row r="7557" spans="1:12">
      <c r="A7557" s="186" t="str">
        <f>B7557&amp;"_"&amp;COUNTIF($B$2:B7557,B7557)</f>
        <v>6451_1</v>
      </c>
      <c r="B7557" s="195">
        <v>6451</v>
      </c>
      <c r="C7557" s="195">
        <v>1</v>
      </c>
      <c r="D7557" s="195" t="s">
        <v>3253</v>
      </c>
      <c r="E7557" s="195" t="s">
        <v>62</v>
      </c>
      <c r="F7557" s="189">
        <v>164</v>
      </c>
      <c r="G7557" s="197" t="s">
        <v>1909</v>
      </c>
      <c r="H7557" s="195">
        <v>1</v>
      </c>
      <c r="J7557" s="191">
        <v>42584</v>
      </c>
      <c r="K7557" s="195" t="s">
        <v>27</v>
      </c>
    </row>
    <row r="7558" spans="1:12">
      <c r="A7558" s="186" t="str">
        <f>B7558&amp;"_"&amp;COUNTIF($B$2:B7558,B7558)</f>
        <v>6452_1</v>
      </c>
      <c r="B7558" s="195">
        <v>6452</v>
      </c>
      <c r="C7558" s="195">
        <v>1</v>
      </c>
      <c r="D7558" s="195" t="s">
        <v>2984</v>
      </c>
      <c r="F7558" s="189">
        <v>1</v>
      </c>
      <c r="G7558" s="197" t="s">
        <v>3238</v>
      </c>
      <c r="H7558" s="195">
        <v>1</v>
      </c>
      <c r="J7558" s="191">
        <v>42584</v>
      </c>
      <c r="K7558" s="195" t="s">
        <v>27</v>
      </c>
    </row>
    <row r="7559" spans="1:12">
      <c r="A7559" s="186" t="str">
        <f>B7559&amp;"_"&amp;COUNTIF($B$2:B7559,B7559)</f>
        <v>6453_1</v>
      </c>
      <c r="B7559" s="195">
        <v>6453</v>
      </c>
      <c r="E7559" s="195" t="s">
        <v>2935</v>
      </c>
      <c r="F7559" s="189">
        <v>2</v>
      </c>
      <c r="G7559" s="197" t="s">
        <v>2936</v>
      </c>
    </row>
    <row r="7560" spans="1:12">
      <c r="A7560" s="186" t="str">
        <f>B7560&amp;"_"&amp;COUNTIF($B$2:B7560,B7560)</f>
        <v>6453_2</v>
      </c>
      <c r="B7560" s="195">
        <v>6453</v>
      </c>
      <c r="C7560" s="195">
        <v>1</v>
      </c>
      <c r="D7560" s="195" t="s">
        <v>3150</v>
      </c>
      <c r="E7560" s="195" t="s">
        <v>2665</v>
      </c>
      <c r="F7560" s="189">
        <v>2</v>
      </c>
      <c r="G7560" s="197" t="s">
        <v>2938</v>
      </c>
      <c r="H7560" s="195">
        <v>1</v>
      </c>
      <c r="J7560" s="191">
        <v>42584</v>
      </c>
      <c r="K7560" s="195" t="s">
        <v>27</v>
      </c>
    </row>
    <row r="7561" spans="1:12">
      <c r="A7561" s="186" t="str">
        <f>B7561&amp;"_"&amp;COUNTIF($B$2:B7561,B7561)</f>
        <v>6454_1</v>
      </c>
      <c r="B7561" s="195">
        <v>6454</v>
      </c>
      <c r="F7561" s="189">
        <v>9</v>
      </c>
      <c r="G7561" s="197" t="s">
        <v>359</v>
      </c>
      <c r="I7561" s="200"/>
    </row>
    <row r="7562" spans="1:12">
      <c r="A7562" s="186" t="str">
        <f>B7562&amp;"_"&amp;COUNTIF($B$2:B7562,B7562)</f>
        <v>6454_2</v>
      </c>
      <c r="B7562" s="195">
        <v>6454</v>
      </c>
      <c r="C7562" s="195">
        <v>7</v>
      </c>
      <c r="F7562" s="189">
        <v>0</v>
      </c>
      <c r="G7562" s="197" t="s">
        <v>358</v>
      </c>
      <c r="H7562" s="195">
        <v>1</v>
      </c>
      <c r="I7562" s="200"/>
      <c r="J7562" s="191">
        <v>42584</v>
      </c>
      <c r="K7562" s="195" t="s">
        <v>33</v>
      </c>
    </row>
    <row r="7563" spans="1:12">
      <c r="A7563" s="186" t="str">
        <f>B7563&amp;"_"&amp;COUNTIF($B$2:B7563,B7563)</f>
        <v>6455_1</v>
      </c>
      <c r="B7563" s="195">
        <v>6455</v>
      </c>
      <c r="F7563" s="189">
        <v>2</v>
      </c>
      <c r="G7563" s="197" t="s">
        <v>3264</v>
      </c>
    </row>
    <row r="7564" spans="1:12">
      <c r="A7564" s="186" t="str">
        <f>B7564&amp;"_"&amp;COUNTIF($B$2:B7564,B7564)</f>
        <v>6455_2</v>
      </c>
      <c r="B7564" s="195">
        <v>6455</v>
      </c>
      <c r="C7564" s="195">
        <v>10</v>
      </c>
      <c r="D7564" s="195">
        <v>61958</v>
      </c>
      <c r="F7564" s="189">
        <v>1</v>
      </c>
      <c r="G7564" s="197" t="s">
        <v>3265</v>
      </c>
      <c r="H7564" s="195">
        <v>1</v>
      </c>
      <c r="J7564" s="191">
        <v>42585</v>
      </c>
      <c r="K7564" s="213" t="s">
        <v>789</v>
      </c>
      <c r="L7564" s="195" t="s">
        <v>74</v>
      </c>
    </row>
    <row r="7565" spans="1:12">
      <c r="A7565" s="186" t="str">
        <f>B7565&amp;"_"&amp;COUNTIF($B$2:B7565,B7565)</f>
        <v>6456_1</v>
      </c>
      <c r="B7565" s="195">
        <v>6456</v>
      </c>
      <c r="C7565" s="195">
        <v>31</v>
      </c>
      <c r="D7565" s="195" t="s">
        <v>3255</v>
      </c>
      <c r="F7565" s="189">
        <v>6</v>
      </c>
      <c r="G7565" s="197" t="s">
        <v>2980</v>
      </c>
      <c r="I7565" s="195">
        <v>18000</v>
      </c>
      <c r="J7565" s="191">
        <v>42585</v>
      </c>
      <c r="K7565" s="195" t="s">
        <v>27</v>
      </c>
    </row>
    <row r="7566" spans="1:12">
      <c r="A7566" s="186" t="str">
        <f>B7566&amp;"_"&amp;COUNTIF($B$2:B7566,B7566)</f>
        <v>6457_1</v>
      </c>
      <c r="B7566" s="195">
        <v>6457</v>
      </c>
      <c r="E7566" s="195">
        <v>41222082</v>
      </c>
      <c r="F7566" s="189">
        <v>2</v>
      </c>
      <c r="G7566" s="197" t="s">
        <v>2300</v>
      </c>
    </row>
    <row r="7567" spans="1:12">
      <c r="A7567" s="186" t="str">
        <f>B7567&amp;"_"&amp;COUNTIF($B$2:B7567,B7567)</f>
        <v>6457_2</v>
      </c>
      <c r="B7567" s="195">
        <v>6457</v>
      </c>
      <c r="C7567" s="195">
        <v>59</v>
      </c>
      <c r="D7567" s="195">
        <v>3006859724</v>
      </c>
      <c r="E7567" s="195">
        <v>41222136</v>
      </c>
      <c r="F7567" s="189">
        <v>2</v>
      </c>
      <c r="G7567" s="197" t="s">
        <v>2299</v>
      </c>
      <c r="H7567" s="195">
        <v>4</v>
      </c>
      <c r="I7567" s="195">
        <v>13000</v>
      </c>
      <c r="J7567" s="191">
        <v>42586</v>
      </c>
      <c r="K7567" s="195" t="s">
        <v>27</v>
      </c>
    </row>
    <row r="7568" spans="1:12">
      <c r="A7568" s="186" t="str">
        <f>B7568&amp;"_"&amp;COUNTIF($B$2:B7568,B7568)</f>
        <v>6458_1</v>
      </c>
      <c r="B7568" s="195">
        <v>6458</v>
      </c>
      <c r="E7568" s="195">
        <v>41222082</v>
      </c>
      <c r="F7568" s="189">
        <v>1</v>
      </c>
      <c r="G7568" s="197" t="s">
        <v>2300</v>
      </c>
    </row>
    <row r="7569" spans="1:12">
      <c r="A7569" s="186" t="str">
        <f>B7569&amp;"_"&amp;COUNTIF($B$2:B7569,B7569)</f>
        <v>6458_2</v>
      </c>
      <c r="B7569" s="195">
        <v>6458</v>
      </c>
      <c r="C7569" s="195">
        <v>59</v>
      </c>
      <c r="D7569" s="195">
        <v>3006859724</v>
      </c>
      <c r="E7569" s="195">
        <v>41222136</v>
      </c>
      <c r="F7569" s="189">
        <v>1</v>
      </c>
      <c r="G7569" s="197" t="s">
        <v>2299</v>
      </c>
      <c r="H7569" s="195">
        <v>2</v>
      </c>
      <c r="I7569" s="195">
        <v>6500</v>
      </c>
      <c r="J7569" s="191">
        <v>42586</v>
      </c>
      <c r="K7569" s="195" t="s">
        <v>27</v>
      </c>
    </row>
    <row r="7570" spans="1:12">
      <c r="A7570" s="186" t="str">
        <f>B7570&amp;"_"&amp;COUNTIF($B$2:B7570,B7570)</f>
        <v>6459_1</v>
      </c>
      <c r="B7570" s="195">
        <v>6459</v>
      </c>
      <c r="E7570" s="195" t="s">
        <v>2935</v>
      </c>
      <c r="F7570" s="189">
        <v>2</v>
      </c>
      <c r="G7570" s="197" t="s">
        <v>2936</v>
      </c>
    </row>
    <row r="7571" spans="1:12">
      <c r="A7571" s="186" t="str">
        <f>B7571&amp;"_"&amp;COUNTIF($B$2:B7571,B7571)</f>
        <v>6459_2</v>
      </c>
      <c r="B7571" s="195">
        <v>6459</v>
      </c>
      <c r="C7571" s="195">
        <v>1</v>
      </c>
      <c r="D7571" s="195" t="s">
        <v>3150</v>
      </c>
      <c r="E7571" s="195" t="s">
        <v>2665</v>
      </c>
      <c r="F7571" s="189">
        <v>2</v>
      </c>
      <c r="G7571" s="197" t="s">
        <v>2938</v>
      </c>
      <c r="H7571" s="195">
        <v>1</v>
      </c>
      <c r="J7571" s="191">
        <v>42587</v>
      </c>
      <c r="K7571" s="195" t="s">
        <v>27</v>
      </c>
    </row>
    <row r="7572" spans="1:12">
      <c r="A7572" s="186" t="str">
        <f>B7572&amp;"_"&amp;COUNTIF($B$2:B7572,B7572)</f>
        <v>6460_1</v>
      </c>
      <c r="B7572" s="195">
        <v>6460</v>
      </c>
      <c r="E7572" s="195">
        <v>32999</v>
      </c>
      <c r="F7572" s="189">
        <v>10</v>
      </c>
      <c r="G7572" s="197" t="s">
        <v>579</v>
      </c>
      <c r="I7572" s="200"/>
    </row>
    <row r="7573" spans="1:12">
      <c r="A7573" s="186" t="str">
        <f>B7573&amp;"_"&amp;COUNTIF($B$2:B7573,B7573)</f>
        <v>6460_2</v>
      </c>
      <c r="B7573" s="195">
        <v>6460</v>
      </c>
      <c r="C7573" s="195">
        <v>4</v>
      </c>
      <c r="D7573" s="195">
        <v>4500277921</v>
      </c>
      <c r="E7573" s="195">
        <v>33990</v>
      </c>
      <c r="F7573" s="189">
        <v>10</v>
      </c>
      <c r="G7573" s="197" t="s">
        <v>580</v>
      </c>
      <c r="H7573" s="195">
        <v>5</v>
      </c>
      <c r="I7573" s="195">
        <v>15000</v>
      </c>
      <c r="J7573" s="191">
        <v>42590</v>
      </c>
      <c r="K7573" s="195" t="s">
        <v>2501</v>
      </c>
      <c r="L7573" s="195" t="s">
        <v>74</v>
      </c>
    </row>
    <row r="7574" spans="1:12">
      <c r="A7574" s="186" t="str">
        <f>B7574&amp;"_"&amp;COUNTIF($B$2:B7574,B7574)</f>
        <v>6461_1</v>
      </c>
      <c r="B7574" s="195">
        <v>6461</v>
      </c>
      <c r="E7574" s="195" t="s">
        <v>3228</v>
      </c>
      <c r="F7574" s="189" t="s">
        <v>3228</v>
      </c>
      <c r="G7574" s="197" t="s">
        <v>3266</v>
      </c>
    </row>
    <row r="7575" spans="1:12">
      <c r="A7575" s="186" t="str">
        <f>B7575&amp;"_"&amp;COUNTIF($B$2:B7575,B7575)</f>
        <v>6461_2</v>
      </c>
      <c r="B7575" s="195">
        <v>6461</v>
      </c>
      <c r="E7575" s="195" t="s">
        <v>3228</v>
      </c>
      <c r="F7575" s="189" t="s">
        <v>3228</v>
      </c>
      <c r="G7575" s="197" t="s">
        <v>3267</v>
      </c>
    </row>
    <row r="7576" spans="1:12">
      <c r="A7576" s="186" t="str">
        <f>B7576&amp;"_"&amp;COUNTIF($B$2:B7576,B7576)</f>
        <v>6461_3</v>
      </c>
      <c r="B7576" s="195">
        <v>6461</v>
      </c>
      <c r="E7576" s="195" t="s">
        <v>3228</v>
      </c>
      <c r="F7576" s="189">
        <v>2</v>
      </c>
      <c r="G7576" s="197" t="s">
        <v>3268</v>
      </c>
    </row>
    <row r="7577" spans="1:12">
      <c r="A7577" s="186" t="str">
        <f>B7577&amp;"_"&amp;COUNTIF($B$2:B7577,B7577)</f>
        <v>6461_4</v>
      </c>
      <c r="B7577" s="195">
        <v>6461</v>
      </c>
      <c r="C7577" s="195">
        <v>80</v>
      </c>
      <c r="D7577" s="195" t="s">
        <v>3249</v>
      </c>
      <c r="E7577" s="195" t="s">
        <v>3228</v>
      </c>
      <c r="F7577" s="189">
        <v>168</v>
      </c>
      <c r="G7577" s="197" t="s">
        <v>3269</v>
      </c>
      <c r="J7577" s="191">
        <v>42577</v>
      </c>
      <c r="K7577" s="195" t="s">
        <v>27</v>
      </c>
      <c r="L7577" s="195" t="s">
        <v>74</v>
      </c>
    </row>
    <row r="7578" spans="1:12">
      <c r="A7578" s="186" t="str">
        <f>B7578&amp;"_"&amp;COUNTIF($B$2:B7578,B7578)</f>
        <v>6462_1</v>
      </c>
      <c r="B7578" s="195">
        <v>6462</v>
      </c>
      <c r="C7578" s="195">
        <v>59</v>
      </c>
      <c r="D7578" s="195">
        <v>3006867958</v>
      </c>
      <c r="E7578" s="195">
        <v>41227890</v>
      </c>
      <c r="F7578" s="189">
        <v>18</v>
      </c>
      <c r="G7578" s="197" t="s">
        <v>1873</v>
      </c>
      <c r="H7578" s="195">
        <v>3</v>
      </c>
      <c r="I7578" s="195">
        <f>1850*3</f>
        <v>5550</v>
      </c>
      <c r="J7578" s="191">
        <v>42590</v>
      </c>
      <c r="K7578" s="195" t="s">
        <v>27</v>
      </c>
    </row>
    <row r="7579" spans="1:12">
      <c r="A7579" s="186" t="str">
        <f>B7579&amp;"_"&amp;COUNTIF($B$2:B7579,B7579)</f>
        <v>6463_1</v>
      </c>
      <c r="B7579" s="195">
        <v>6463</v>
      </c>
      <c r="E7579" s="195" t="s">
        <v>2935</v>
      </c>
      <c r="F7579" s="189">
        <v>2</v>
      </c>
      <c r="G7579" s="197" t="s">
        <v>2936</v>
      </c>
    </row>
    <row r="7580" spans="1:12">
      <c r="A7580" s="186" t="str">
        <f>B7580&amp;"_"&amp;COUNTIF($B$2:B7580,B7580)</f>
        <v>6463_2</v>
      </c>
      <c r="B7580" s="195">
        <v>6463</v>
      </c>
      <c r="C7580" s="195">
        <v>1</v>
      </c>
      <c r="D7580" s="195" t="s">
        <v>3150</v>
      </c>
      <c r="E7580" s="195" t="s">
        <v>2665</v>
      </c>
      <c r="F7580" s="189">
        <v>2</v>
      </c>
      <c r="G7580" s="197" t="s">
        <v>2938</v>
      </c>
      <c r="H7580" s="195">
        <v>1</v>
      </c>
      <c r="J7580" s="191">
        <v>42590</v>
      </c>
      <c r="K7580" s="195" t="s">
        <v>27</v>
      </c>
    </row>
    <row r="7581" spans="1:12">
      <c r="A7581" s="186" t="str">
        <f>B7581&amp;"_"&amp;COUNTIF($B$2:B7581,B7581)</f>
        <v>6464_1</v>
      </c>
      <c r="B7581" s="195">
        <v>6464</v>
      </c>
      <c r="C7581" s="195">
        <v>1</v>
      </c>
      <c r="D7581" s="195" t="s">
        <v>2984</v>
      </c>
      <c r="F7581" s="189">
        <v>2</v>
      </c>
      <c r="G7581" s="197" t="s">
        <v>3238</v>
      </c>
      <c r="H7581" s="195">
        <v>2</v>
      </c>
      <c r="J7581" s="191">
        <v>42590</v>
      </c>
      <c r="K7581" s="195" t="s">
        <v>27</v>
      </c>
    </row>
    <row r="7582" spans="1:12">
      <c r="A7582" s="186" t="str">
        <f>B7582&amp;"_"&amp;COUNTIF($B$2:B7582,B7582)</f>
        <v>6465_1</v>
      </c>
      <c r="B7582" s="195">
        <v>6465</v>
      </c>
      <c r="C7582" s="195">
        <v>1</v>
      </c>
      <c r="D7582" s="195">
        <v>540079905</v>
      </c>
      <c r="E7582" s="195" t="s">
        <v>3270</v>
      </c>
      <c r="F7582" s="189">
        <v>2</v>
      </c>
      <c r="G7582" s="197" t="s">
        <v>3271</v>
      </c>
      <c r="H7582" s="195">
        <v>1</v>
      </c>
      <c r="J7582" s="191">
        <v>42590</v>
      </c>
      <c r="K7582" s="195" t="s">
        <v>27</v>
      </c>
    </row>
    <row r="7583" spans="1:12">
      <c r="A7583" s="186" t="str">
        <f>B7583&amp;"_"&amp;COUNTIF($B$2:B7583,B7583)</f>
        <v>6466_1</v>
      </c>
      <c r="B7583" s="195">
        <v>6466</v>
      </c>
      <c r="C7583" s="195">
        <v>1</v>
      </c>
      <c r="D7583" s="195" t="s">
        <v>3272</v>
      </c>
      <c r="E7583" s="195" t="s">
        <v>62</v>
      </c>
      <c r="F7583" s="189">
        <v>164</v>
      </c>
      <c r="G7583" s="197" t="s">
        <v>1909</v>
      </c>
      <c r="H7583" s="195">
        <v>1</v>
      </c>
      <c r="J7583" s="191">
        <v>42590</v>
      </c>
      <c r="K7583" s="195" t="s">
        <v>27</v>
      </c>
    </row>
    <row r="7584" spans="1:12">
      <c r="A7584" s="186" t="str">
        <f>B7584&amp;"_"&amp;COUNTIF($B$2:B7584,B7584)</f>
        <v>6467_1</v>
      </c>
      <c r="B7584" s="195">
        <v>6467</v>
      </c>
      <c r="E7584" s="195" t="s">
        <v>2935</v>
      </c>
      <c r="F7584" s="189">
        <v>2</v>
      </c>
      <c r="G7584" s="197" t="s">
        <v>2936</v>
      </c>
    </row>
    <row r="7585" spans="1:12">
      <c r="A7585" s="186" t="str">
        <f>B7585&amp;"_"&amp;COUNTIF($B$2:B7585,B7585)</f>
        <v>6467_2</v>
      </c>
      <c r="B7585" s="195">
        <v>6467</v>
      </c>
      <c r="C7585" s="195">
        <v>1</v>
      </c>
      <c r="D7585" s="195" t="s">
        <v>3150</v>
      </c>
      <c r="E7585" s="195" t="s">
        <v>2665</v>
      </c>
      <c r="F7585" s="189">
        <v>2</v>
      </c>
      <c r="G7585" s="197" t="s">
        <v>2938</v>
      </c>
      <c r="H7585" s="195">
        <v>1</v>
      </c>
      <c r="J7585" s="191">
        <v>42591</v>
      </c>
      <c r="K7585" s="195" t="s">
        <v>27</v>
      </c>
    </row>
    <row r="7586" spans="1:12">
      <c r="A7586" s="186" t="str">
        <f>B7586&amp;"_"&amp;COUNTIF($B$2:B7586,B7586)</f>
        <v>6468_1</v>
      </c>
      <c r="B7586" s="195">
        <v>6468</v>
      </c>
      <c r="C7586" s="195">
        <v>1</v>
      </c>
      <c r="D7586" s="195" t="s">
        <v>3273</v>
      </c>
      <c r="E7586" s="195">
        <v>500015295</v>
      </c>
      <c r="F7586" s="189">
        <v>1</v>
      </c>
      <c r="G7586" s="197" t="s">
        <v>3274</v>
      </c>
      <c r="H7586" s="195">
        <v>1</v>
      </c>
      <c r="J7586" s="191">
        <v>42591</v>
      </c>
      <c r="K7586" s="195" t="s">
        <v>27</v>
      </c>
    </row>
    <row r="7587" spans="1:12">
      <c r="A7587" s="186" t="str">
        <f>B7587&amp;"_"&amp;COUNTIF($B$2:B7587,B7587)</f>
        <v>6469_1</v>
      </c>
      <c r="B7587" s="195">
        <v>6469</v>
      </c>
      <c r="C7587" s="195">
        <v>1</v>
      </c>
      <c r="D7587" s="195" t="s">
        <v>2977</v>
      </c>
      <c r="F7587" s="189">
        <v>55</v>
      </c>
      <c r="G7587" s="197" t="s">
        <v>3220</v>
      </c>
      <c r="H7587" s="195">
        <v>1</v>
      </c>
      <c r="J7587" s="191">
        <v>42591</v>
      </c>
      <c r="K7587" s="195" t="s">
        <v>27</v>
      </c>
    </row>
    <row r="7588" spans="1:12">
      <c r="A7588" s="186" t="str">
        <f>B7588&amp;"_"&amp;COUNTIF($B$2:B7588,B7588)</f>
        <v>6470_1</v>
      </c>
      <c r="B7588" s="195">
        <v>6470</v>
      </c>
      <c r="C7588" s="195">
        <v>6</v>
      </c>
      <c r="D7588" s="195" t="s">
        <v>3275</v>
      </c>
      <c r="F7588" s="189">
        <v>2</v>
      </c>
      <c r="G7588" s="197" t="s">
        <v>3276</v>
      </c>
      <c r="H7588" s="195">
        <v>1</v>
      </c>
      <c r="J7588" s="191">
        <v>42591</v>
      </c>
      <c r="K7588" s="195" t="s">
        <v>27</v>
      </c>
    </row>
    <row r="7589" spans="1:12">
      <c r="A7589" s="186" t="str">
        <f>B7589&amp;"_"&amp;COUNTIF($B$2:B7589,B7589)</f>
        <v>6471_1</v>
      </c>
      <c r="B7589" s="195">
        <v>6471</v>
      </c>
      <c r="E7589" s="195" t="s">
        <v>1744</v>
      </c>
      <c r="F7589" s="189">
        <v>1</v>
      </c>
      <c r="G7589" s="197" t="s">
        <v>3277</v>
      </c>
    </row>
    <row r="7590" spans="1:12">
      <c r="A7590" s="186" t="str">
        <f>B7590&amp;"_"&amp;COUNTIF($B$2:B7590,B7590)</f>
        <v>6471_2</v>
      </c>
      <c r="B7590" s="195">
        <v>6471</v>
      </c>
      <c r="E7590" s="195" t="s">
        <v>1744</v>
      </c>
      <c r="F7590" s="189">
        <v>32</v>
      </c>
      <c r="G7590" s="197" t="s">
        <v>3160</v>
      </c>
      <c r="K7590" s="213"/>
    </row>
    <row r="7591" spans="1:12">
      <c r="A7591" s="186" t="str">
        <f>B7591&amp;"_"&amp;COUNTIF($B$2:B7591,B7591)</f>
        <v>6471_3</v>
      </c>
      <c r="B7591" s="195">
        <v>6471</v>
      </c>
      <c r="E7591" s="195" t="s">
        <v>1744</v>
      </c>
      <c r="F7591" s="189">
        <v>28</v>
      </c>
      <c r="G7591" s="197" t="s">
        <v>3209</v>
      </c>
    </row>
    <row r="7592" spans="1:12">
      <c r="A7592" s="186" t="str">
        <f>B7592&amp;"_"&amp;COUNTIF($B$2:B7592,B7592)</f>
        <v>6471_4</v>
      </c>
      <c r="B7592" s="195">
        <v>6471</v>
      </c>
      <c r="E7592" s="195" t="s">
        <v>1744</v>
      </c>
      <c r="F7592" s="189">
        <v>36</v>
      </c>
      <c r="G7592" s="197" t="s">
        <v>3232</v>
      </c>
      <c r="K7592" s="213"/>
    </row>
    <row r="7593" spans="1:12">
      <c r="A7593" s="186" t="str">
        <f>B7593&amp;"_"&amp;COUNTIF($B$2:B7593,B7593)</f>
        <v>6471_5</v>
      </c>
      <c r="B7593" s="195">
        <v>6471</v>
      </c>
      <c r="C7593" s="195">
        <v>26</v>
      </c>
      <c r="E7593" s="195" t="s">
        <v>1744</v>
      </c>
      <c r="F7593" s="189">
        <v>56</v>
      </c>
      <c r="G7593" s="197" t="s">
        <v>3247</v>
      </c>
      <c r="H7593" s="195">
        <v>9</v>
      </c>
      <c r="J7593" s="191">
        <v>42592</v>
      </c>
      <c r="K7593" s="213" t="s">
        <v>845</v>
      </c>
    </row>
    <row r="7594" spans="1:12">
      <c r="A7594" s="186" t="str">
        <f>B7594&amp;"_"&amp;COUNTIF($B$2:B7594,B7594)</f>
        <v>6473_1</v>
      </c>
      <c r="B7594" s="195">
        <v>6473</v>
      </c>
      <c r="C7594" s="195">
        <v>10</v>
      </c>
      <c r="D7594" s="195" t="s">
        <v>3278</v>
      </c>
      <c r="F7594" s="189">
        <v>35</v>
      </c>
      <c r="G7594" s="197" t="s">
        <v>3279</v>
      </c>
      <c r="H7594" s="195">
        <v>1</v>
      </c>
      <c r="J7594" s="191">
        <v>42592</v>
      </c>
      <c r="K7594" s="213" t="s">
        <v>789</v>
      </c>
      <c r="L7594" s="195" t="s">
        <v>74</v>
      </c>
    </row>
    <row r="7595" spans="1:12">
      <c r="A7595" s="186" t="str">
        <f>B7595&amp;"_"&amp;COUNTIF($B$2:B7595,B7595)</f>
        <v>6474_1</v>
      </c>
      <c r="B7595" s="195">
        <v>6474</v>
      </c>
      <c r="C7595" s="195">
        <v>59</v>
      </c>
      <c r="D7595" s="195">
        <v>3006871564</v>
      </c>
      <c r="E7595" s="195">
        <v>41222128</v>
      </c>
      <c r="F7595" s="189">
        <v>5</v>
      </c>
      <c r="G7595" s="197" t="s">
        <v>3280</v>
      </c>
      <c r="H7595" s="195">
        <v>5</v>
      </c>
      <c r="I7595" s="195">
        <v>25180</v>
      </c>
      <c r="J7595" s="191">
        <v>42593</v>
      </c>
      <c r="K7595" s="195" t="s">
        <v>27</v>
      </c>
    </row>
    <row r="7596" spans="1:12">
      <c r="A7596" s="186" t="str">
        <f>B7596&amp;"_"&amp;COUNTIF($B$2:B7596,B7596)</f>
        <v>6475_1</v>
      </c>
      <c r="B7596" s="195">
        <v>6475</v>
      </c>
      <c r="F7596" s="189">
        <v>6</v>
      </c>
      <c r="G7596" s="197" t="s">
        <v>359</v>
      </c>
      <c r="I7596" s="200"/>
    </row>
    <row r="7597" spans="1:12">
      <c r="A7597" s="186" t="str">
        <f>B7597&amp;"_"&amp;COUNTIF($B$2:B7597,B7597)</f>
        <v>6475_2</v>
      </c>
      <c r="B7597" s="195">
        <v>6475</v>
      </c>
      <c r="C7597" s="195">
        <v>7</v>
      </c>
      <c r="F7597" s="189">
        <v>6</v>
      </c>
      <c r="G7597" s="197" t="s">
        <v>358</v>
      </c>
      <c r="H7597" s="195">
        <v>1</v>
      </c>
      <c r="I7597" s="200"/>
      <c r="J7597" s="191">
        <v>42594</v>
      </c>
      <c r="K7597" s="195" t="s">
        <v>33</v>
      </c>
    </row>
    <row r="7598" spans="1:12">
      <c r="A7598" s="186" t="str">
        <f>B7598&amp;"_"&amp;COUNTIF($B$2:B7598,B7598)</f>
        <v>6476_1</v>
      </c>
      <c r="B7598" s="195">
        <v>6476</v>
      </c>
      <c r="C7598" s="195">
        <v>5</v>
      </c>
      <c r="D7598" s="195" t="s">
        <v>3281</v>
      </c>
      <c r="E7598" s="195">
        <v>500032757</v>
      </c>
      <c r="F7598" s="189">
        <v>3</v>
      </c>
      <c r="G7598" s="197" t="s">
        <v>1016</v>
      </c>
      <c r="H7598" s="195">
        <v>1</v>
      </c>
      <c r="I7598" s="195">
        <v>4500</v>
      </c>
      <c r="J7598" s="191" t="s">
        <v>3282</v>
      </c>
      <c r="K7598" s="213" t="s">
        <v>845</v>
      </c>
      <c r="L7598" s="195" t="s">
        <v>2449</v>
      </c>
    </row>
    <row r="7599" spans="1:12">
      <c r="A7599" s="186" t="str">
        <f>B7599&amp;"_"&amp;COUNTIF($B$2:B7599,B7599)</f>
        <v>6477_1</v>
      </c>
      <c r="B7599" s="195">
        <v>6477</v>
      </c>
      <c r="C7599" s="195">
        <v>5</v>
      </c>
      <c r="D7599" s="195" t="s">
        <v>3281</v>
      </c>
      <c r="E7599" s="195">
        <v>500032754</v>
      </c>
      <c r="F7599" s="189">
        <v>5</v>
      </c>
      <c r="G7599" s="197" t="s">
        <v>841</v>
      </c>
      <c r="H7599" s="195">
        <v>2</v>
      </c>
      <c r="I7599" s="195">
        <v>5250</v>
      </c>
      <c r="J7599" s="191" t="s">
        <v>3282</v>
      </c>
      <c r="K7599" s="213" t="s">
        <v>845</v>
      </c>
      <c r="L7599" s="195" t="s">
        <v>2449</v>
      </c>
    </row>
    <row r="7600" spans="1:12">
      <c r="A7600" s="186" t="str">
        <f>B7600&amp;"_"&amp;COUNTIF($B$2:B7600,B7600)</f>
        <v>6478_1</v>
      </c>
      <c r="B7600" s="195">
        <v>6478</v>
      </c>
      <c r="C7600" s="195">
        <v>5</v>
      </c>
      <c r="D7600" s="195" t="s">
        <v>3283</v>
      </c>
      <c r="E7600" s="195">
        <v>500032755</v>
      </c>
      <c r="F7600" s="189">
        <v>6</v>
      </c>
      <c r="G7600" s="197" t="s">
        <v>1070</v>
      </c>
      <c r="H7600" s="195">
        <v>2</v>
      </c>
      <c r="I7600" s="195">
        <v>4500</v>
      </c>
      <c r="J7600" s="191" t="s">
        <v>3282</v>
      </c>
      <c r="K7600" s="213" t="s">
        <v>845</v>
      </c>
      <c r="L7600" s="195" t="s">
        <v>2449</v>
      </c>
    </row>
    <row r="7601" spans="1:11">
      <c r="A7601" s="186" t="str">
        <f>B7601&amp;"_"&amp;COUNTIF($B$2:B7601,B7601)</f>
        <v>6479_1</v>
      </c>
      <c r="B7601" s="195">
        <v>6479</v>
      </c>
      <c r="C7601" s="195">
        <v>31</v>
      </c>
      <c r="D7601" s="195" t="s">
        <v>3284</v>
      </c>
      <c r="F7601" s="189">
        <v>4</v>
      </c>
      <c r="G7601" s="197" t="s">
        <v>2980</v>
      </c>
      <c r="I7601" s="195">
        <v>12000</v>
      </c>
      <c r="J7601" s="191">
        <v>42598</v>
      </c>
      <c r="K7601" s="195" t="s">
        <v>27</v>
      </c>
    </row>
    <row r="7602" spans="1:11">
      <c r="A7602" s="186" t="str">
        <f>B7602&amp;"_"&amp;COUNTIF($B$2:B7602,B7602)</f>
        <v>6480_1</v>
      </c>
      <c r="B7602" s="195">
        <v>6480</v>
      </c>
      <c r="C7602" s="195">
        <v>31</v>
      </c>
      <c r="D7602" s="195" t="s">
        <v>3285</v>
      </c>
      <c r="F7602" s="189">
        <v>3</v>
      </c>
      <c r="G7602" s="197" t="s">
        <v>2980</v>
      </c>
      <c r="I7602" s="195">
        <v>9000</v>
      </c>
      <c r="J7602" s="191">
        <v>42598</v>
      </c>
      <c r="K7602" s="195" t="s">
        <v>27</v>
      </c>
    </row>
    <row r="7603" spans="1:11">
      <c r="A7603" s="186" t="str">
        <f>B7603&amp;"_"&amp;COUNTIF($B$2:B7603,B7603)</f>
        <v>6481_1</v>
      </c>
      <c r="B7603" s="195">
        <v>6481</v>
      </c>
      <c r="C7603" s="195">
        <v>31</v>
      </c>
      <c r="D7603" s="195" t="s">
        <v>3285</v>
      </c>
      <c r="F7603" s="189">
        <v>6</v>
      </c>
      <c r="G7603" s="197" t="s">
        <v>2980</v>
      </c>
      <c r="I7603" s="195">
        <v>18000</v>
      </c>
      <c r="J7603" s="191">
        <v>42598</v>
      </c>
      <c r="K7603" s="195" t="s">
        <v>27</v>
      </c>
    </row>
    <row r="7604" spans="1:11">
      <c r="A7604" s="186" t="str">
        <f>B7604&amp;"_"&amp;COUNTIF($B$2:B7604,B7604)</f>
        <v>6482_1</v>
      </c>
      <c r="B7604" s="195">
        <v>6482</v>
      </c>
      <c r="C7604" s="195">
        <v>1</v>
      </c>
      <c r="D7604" s="195" t="s">
        <v>3272</v>
      </c>
      <c r="E7604" s="195" t="s">
        <v>62</v>
      </c>
      <c r="F7604" s="189">
        <v>164</v>
      </c>
      <c r="G7604" s="197" t="s">
        <v>1909</v>
      </c>
      <c r="H7604" s="195">
        <v>1</v>
      </c>
      <c r="J7604" s="191">
        <v>42600</v>
      </c>
      <c r="K7604" s="195" t="s">
        <v>27</v>
      </c>
    </row>
    <row r="7605" spans="1:11">
      <c r="A7605" s="186" t="str">
        <f>B7605&amp;"_"&amp;COUNTIF($B$2:B7605,B7605)</f>
        <v>6483_1</v>
      </c>
      <c r="B7605" s="195">
        <v>6483</v>
      </c>
      <c r="E7605" s="195" t="s">
        <v>2935</v>
      </c>
      <c r="F7605" s="189">
        <v>6</v>
      </c>
      <c r="G7605" s="197" t="s">
        <v>2936</v>
      </c>
    </row>
    <row r="7606" spans="1:11">
      <c r="A7606" s="186" t="str">
        <f>B7606&amp;"_"&amp;COUNTIF($B$2:B7606,B7606)</f>
        <v>6483_2</v>
      </c>
      <c r="B7606" s="195">
        <v>6483</v>
      </c>
      <c r="C7606" s="195">
        <v>1</v>
      </c>
      <c r="D7606" s="195" t="s">
        <v>3150</v>
      </c>
      <c r="E7606" s="195" t="s">
        <v>2665</v>
      </c>
      <c r="F7606" s="189">
        <v>6</v>
      </c>
      <c r="G7606" s="197" t="s">
        <v>2938</v>
      </c>
      <c r="H7606" s="195">
        <v>3</v>
      </c>
      <c r="J7606" s="191">
        <v>42600</v>
      </c>
      <c r="K7606" s="195" t="s">
        <v>27</v>
      </c>
    </row>
    <row r="7607" spans="1:11">
      <c r="A7607" s="186" t="str">
        <f>B7607&amp;"_"&amp;COUNTIF($B$2:B7607,B7607)</f>
        <v>6484_1</v>
      </c>
      <c r="B7607" s="195">
        <v>6484</v>
      </c>
      <c r="C7607" s="195">
        <v>1</v>
      </c>
      <c r="D7607" s="195" t="s">
        <v>2977</v>
      </c>
      <c r="F7607" s="189">
        <v>55</v>
      </c>
      <c r="G7607" s="197" t="s">
        <v>3220</v>
      </c>
      <c r="H7607" s="195">
        <v>1</v>
      </c>
      <c r="J7607" s="191">
        <v>42600</v>
      </c>
      <c r="K7607" s="195" t="s">
        <v>27</v>
      </c>
    </row>
    <row r="7608" spans="1:11">
      <c r="A7608" s="186" t="str">
        <f>B7608&amp;"_"&amp;COUNTIF($B$2:B7608,B7608)</f>
        <v>6485_1</v>
      </c>
      <c r="B7608" s="195">
        <v>6485</v>
      </c>
      <c r="F7608" s="189">
        <v>1</v>
      </c>
      <c r="G7608" s="197" t="s">
        <v>3286</v>
      </c>
    </row>
    <row r="7609" spans="1:11">
      <c r="A7609" s="186" t="str">
        <f>B7609&amp;"_"&amp;COUNTIF($B$2:B7609,B7609)</f>
        <v>6485_2</v>
      </c>
      <c r="B7609" s="195">
        <v>6485</v>
      </c>
      <c r="C7609" s="195">
        <v>6</v>
      </c>
      <c r="D7609" s="195" t="s">
        <v>3287</v>
      </c>
      <c r="F7609" s="189">
        <v>1</v>
      </c>
      <c r="G7609" s="197" t="s">
        <v>3288</v>
      </c>
      <c r="J7609" s="191">
        <v>42600</v>
      </c>
      <c r="K7609" s="195" t="s">
        <v>27</v>
      </c>
    </row>
    <row r="7610" spans="1:11">
      <c r="A7610" s="186" t="str">
        <f>B7610&amp;"_"&amp;COUNTIF($B$2:B7610,B7610)</f>
        <v>6486_1</v>
      </c>
      <c r="B7610" s="195">
        <v>6486</v>
      </c>
      <c r="E7610" s="195" t="s">
        <v>1744</v>
      </c>
      <c r="F7610" s="189">
        <v>1</v>
      </c>
      <c r="G7610" s="197" t="s">
        <v>3277</v>
      </c>
    </row>
    <row r="7611" spans="1:11">
      <c r="A7611" s="186" t="str">
        <f>B7611&amp;"_"&amp;COUNTIF($B$2:B7611,B7611)</f>
        <v>6486_2</v>
      </c>
      <c r="B7611" s="195">
        <v>6486</v>
      </c>
      <c r="E7611" s="195" t="s">
        <v>1744</v>
      </c>
      <c r="F7611" s="189">
        <v>48</v>
      </c>
      <c r="G7611" s="197" t="s">
        <v>3160</v>
      </c>
    </row>
    <row r="7612" spans="1:11">
      <c r="A7612" s="186" t="str">
        <f>B7612&amp;"_"&amp;COUNTIF($B$2:B7612,B7612)</f>
        <v>6486_3</v>
      </c>
      <c r="B7612" s="195">
        <v>6486</v>
      </c>
      <c r="E7612" s="195" t="s">
        <v>1744</v>
      </c>
      <c r="F7612" s="189">
        <v>10</v>
      </c>
      <c r="G7612" s="197" t="s">
        <v>3209</v>
      </c>
      <c r="K7612" s="213"/>
    </row>
    <row r="7613" spans="1:11">
      <c r="A7613" s="186" t="str">
        <f>B7613&amp;"_"&amp;COUNTIF($B$2:B7613,B7613)</f>
        <v>6486_4</v>
      </c>
      <c r="B7613" s="195">
        <v>6486</v>
      </c>
      <c r="E7613" s="195" t="s">
        <v>1744</v>
      </c>
      <c r="F7613" s="189">
        <v>18</v>
      </c>
      <c r="G7613" s="197" t="s">
        <v>3289</v>
      </c>
      <c r="K7613" s="213"/>
    </row>
    <row r="7614" spans="1:11">
      <c r="A7614" s="186" t="str">
        <f>B7614&amp;"_"&amp;COUNTIF($B$2:B7614,B7614)</f>
        <v>6486_5</v>
      </c>
      <c r="B7614" s="195">
        <v>6486</v>
      </c>
      <c r="C7614" s="195">
        <v>26</v>
      </c>
      <c r="E7614" s="195" t="s">
        <v>1744</v>
      </c>
      <c r="F7614" s="189">
        <v>36</v>
      </c>
      <c r="G7614" s="197" t="s">
        <v>3232</v>
      </c>
      <c r="H7614" s="195">
        <v>8</v>
      </c>
      <c r="J7614" s="191">
        <v>42600</v>
      </c>
      <c r="K7614" s="213" t="s">
        <v>845</v>
      </c>
    </row>
    <row r="7615" spans="1:11">
      <c r="A7615" s="186" t="str">
        <f>B7615&amp;"_"&amp;COUNTIF($B$2:B7615,B7615)</f>
        <v>6487_1</v>
      </c>
      <c r="B7615" s="195">
        <v>6487</v>
      </c>
      <c r="C7615" s="195">
        <v>31</v>
      </c>
      <c r="D7615" s="195" t="s">
        <v>3285</v>
      </c>
      <c r="F7615" s="189">
        <v>11</v>
      </c>
      <c r="G7615" s="197" t="s">
        <v>2980</v>
      </c>
      <c r="I7615" s="195">
        <v>33000</v>
      </c>
      <c r="J7615" s="191">
        <v>42598</v>
      </c>
      <c r="K7615" s="195" t="s">
        <v>27</v>
      </c>
    </row>
    <row r="7616" spans="1:11">
      <c r="A7616" s="186" t="str">
        <f>B7616&amp;"_"&amp;COUNTIF($B$2:B7616,B7616)</f>
        <v>6488_1</v>
      </c>
      <c r="B7616" s="195">
        <v>6488</v>
      </c>
      <c r="C7616" s="195">
        <v>17</v>
      </c>
      <c r="D7616" s="195">
        <v>3006796678</v>
      </c>
      <c r="F7616" s="189">
        <v>24</v>
      </c>
      <c r="G7616" s="197" t="s">
        <v>3190</v>
      </c>
      <c r="H7616" s="195">
        <v>2</v>
      </c>
      <c r="J7616" s="191">
        <v>42604</v>
      </c>
      <c r="K7616" s="195" t="s">
        <v>120</v>
      </c>
    </row>
    <row r="7617" spans="1:12">
      <c r="A7617" s="186" t="str">
        <f>B7617&amp;"_"&amp;COUNTIF($B$2:B7617,B7617)</f>
        <v>6489_1</v>
      </c>
      <c r="B7617" s="195">
        <v>6489</v>
      </c>
      <c r="C7617" s="195">
        <v>59</v>
      </c>
      <c r="D7617" s="195">
        <v>3006701015</v>
      </c>
      <c r="F7617" s="189">
        <v>5</v>
      </c>
      <c r="G7617" s="197" t="s">
        <v>3290</v>
      </c>
      <c r="H7617" s="195">
        <v>5</v>
      </c>
      <c r="I7617" s="195">
        <v>25180</v>
      </c>
      <c r="J7617" s="191">
        <v>42605</v>
      </c>
      <c r="K7617" s="195" t="s">
        <v>27</v>
      </c>
    </row>
    <row r="7618" spans="1:12">
      <c r="A7618" s="186" t="str">
        <f>B7618&amp;"_"&amp;COUNTIF($B$2:B7618,B7618)</f>
        <v>6490_1</v>
      </c>
      <c r="B7618" s="195">
        <v>6490</v>
      </c>
      <c r="E7618" s="195">
        <v>41222082</v>
      </c>
      <c r="F7618" s="189">
        <v>4</v>
      </c>
      <c r="G7618" s="197" t="s">
        <v>2300</v>
      </c>
    </row>
    <row r="7619" spans="1:12">
      <c r="A7619" s="186" t="str">
        <f>B7619&amp;"_"&amp;COUNTIF($B$2:B7619,B7619)</f>
        <v>6490_2</v>
      </c>
      <c r="B7619" s="195">
        <v>6490</v>
      </c>
      <c r="C7619" s="195">
        <v>59</v>
      </c>
      <c r="D7619" s="195">
        <v>3006899758</v>
      </c>
      <c r="E7619" s="195">
        <v>41222136</v>
      </c>
      <c r="F7619" s="189">
        <v>4</v>
      </c>
      <c r="G7619" s="197" t="s">
        <v>2299</v>
      </c>
      <c r="H7619" s="195">
        <v>2</v>
      </c>
      <c r="I7619" s="195">
        <f>4*5000+4*1800</f>
        <v>27200</v>
      </c>
      <c r="J7619" s="191">
        <v>42605</v>
      </c>
      <c r="K7619" s="195" t="s">
        <v>27</v>
      </c>
    </row>
    <row r="7620" spans="1:12">
      <c r="A7620" s="186" t="str">
        <f>B7620&amp;"_"&amp;COUNTIF($B$2:B7620,B7620)</f>
        <v>6491_1</v>
      </c>
      <c r="B7620" s="195">
        <v>6491</v>
      </c>
      <c r="C7620" s="195">
        <v>1</v>
      </c>
      <c r="D7620" s="195" t="s">
        <v>3272</v>
      </c>
      <c r="E7620" s="195" t="s">
        <v>62</v>
      </c>
      <c r="F7620" s="189">
        <v>164</v>
      </c>
      <c r="G7620" s="197" t="s">
        <v>1909</v>
      </c>
      <c r="H7620" s="195">
        <v>1</v>
      </c>
      <c r="J7620" s="191">
        <v>42606</v>
      </c>
      <c r="K7620" s="195" t="s">
        <v>27</v>
      </c>
    </row>
    <row r="7621" spans="1:12">
      <c r="A7621" s="186" t="str">
        <f>B7621&amp;"_"&amp;COUNTIF($B$2:B7621,B7621)</f>
        <v>6492_1</v>
      </c>
      <c r="B7621" s="195">
        <v>6492</v>
      </c>
      <c r="E7621" s="195" t="s">
        <v>2935</v>
      </c>
      <c r="F7621" s="189">
        <v>4</v>
      </c>
      <c r="G7621" s="197" t="s">
        <v>2936</v>
      </c>
    </row>
    <row r="7622" spans="1:12">
      <c r="A7622" s="186" t="str">
        <f>B7622&amp;"_"&amp;COUNTIF($B$2:B7622,B7622)</f>
        <v>6492_2</v>
      </c>
      <c r="B7622" s="195">
        <v>6492</v>
      </c>
      <c r="C7622" s="195">
        <v>1</v>
      </c>
      <c r="D7622" s="195" t="s">
        <v>3150</v>
      </c>
      <c r="E7622" s="195" t="s">
        <v>2665</v>
      </c>
      <c r="F7622" s="189">
        <v>4</v>
      </c>
      <c r="G7622" s="197" t="s">
        <v>2938</v>
      </c>
      <c r="H7622" s="195">
        <v>3</v>
      </c>
      <c r="J7622" s="191">
        <v>42606</v>
      </c>
      <c r="K7622" s="195" t="s">
        <v>27</v>
      </c>
    </row>
    <row r="7623" spans="1:12">
      <c r="A7623" s="186" t="str">
        <f>B7623&amp;"_"&amp;COUNTIF($B$2:B7623,B7623)</f>
        <v>6493_1</v>
      </c>
      <c r="B7623" s="195">
        <v>6493</v>
      </c>
      <c r="C7623" s="195">
        <v>1</v>
      </c>
      <c r="D7623" s="195" t="s">
        <v>2984</v>
      </c>
      <c r="F7623" s="189">
        <v>2</v>
      </c>
      <c r="G7623" s="197" t="s">
        <v>3238</v>
      </c>
      <c r="H7623" s="195">
        <v>2</v>
      </c>
      <c r="J7623" s="191">
        <v>42606</v>
      </c>
      <c r="K7623" s="195" t="s">
        <v>27</v>
      </c>
    </row>
    <row r="7624" spans="1:12">
      <c r="A7624" s="186" t="str">
        <f>B7624&amp;"_"&amp;COUNTIF($B$2:B7624,B7624)</f>
        <v>6494_1</v>
      </c>
      <c r="B7624" s="195">
        <v>6494</v>
      </c>
      <c r="F7624" s="189">
        <v>8</v>
      </c>
      <c r="G7624" s="197" t="s">
        <v>359</v>
      </c>
      <c r="I7624" s="200"/>
    </row>
    <row r="7625" spans="1:12">
      <c r="A7625" s="186" t="str">
        <f>B7625&amp;"_"&amp;COUNTIF($B$2:B7625,B7625)</f>
        <v>6494_2</v>
      </c>
      <c r="B7625" s="195">
        <v>6494</v>
      </c>
      <c r="C7625" s="195">
        <v>7</v>
      </c>
      <c r="F7625" s="189">
        <v>4</v>
      </c>
      <c r="G7625" s="197" t="s">
        <v>358</v>
      </c>
      <c r="H7625" s="195">
        <v>1</v>
      </c>
      <c r="I7625" s="200"/>
      <c r="J7625" s="191">
        <v>42606</v>
      </c>
      <c r="K7625" s="195" t="s">
        <v>33</v>
      </c>
    </row>
    <row r="7626" spans="1:12">
      <c r="A7626" s="186" t="str">
        <f>B7626&amp;"_"&amp;COUNTIF($B$2:B7626,B7626)</f>
        <v>6495_1</v>
      </c>
      <c r="B7626" s="195">
        <v>6495</v>
      </c>
      <c r="E7626" s="195">
        <v>32999</v>
      </c>
      <c r="F7626" s="189">
        <v>10</v>
      </c>
      <c r="G7626" s="197" t="s">
        <v>579</v>
      </c>
      <c r="I7626" s="200"/>
    </row>
    <row r="7627" spans="1:12">
      <c r="A7627" s="186" t="str">
        <f>B7627&amp;"_"&amp;COUNTIF($B$2:B7627,B7627)</f>
        <v>6495_2</v>
      </c>
      <c r="B7627" s="195">
        <v>6495</v>
      </c>
      <c r="C7627" s="195">
        <v>4</v>
      </c>
      <c r="D7627" s="195">
        <v>4500277921</v>
      </c>
      <c r="E7627" s="195">
        <v>33990</v>
      </c>
      <c r="F7627" s="189">
        <v>10</v>
      </c>
      <c r="G7627" s="197" t="s">
        <v>580</v>
      </c>
      <c r="H7627" s="195">
        <v>5</v>
      </c>
      <c r="I7627" s="195">
        <v>17500</v>
      </c>
      <c r="J7627" s="191">
        <v>42606</v>
      </c>
      <c r="K7627" s="195" t="s">
        <v>2501</v>
      </c>
      <c r="L7627" s="195" t="s">
        <v>74</v>
      </c>
    </row>
    <row r="7628" spans="1:12">
      <c r="A7628" s="186" t="str">
        <f>B7628&amp;"_"&amp;COUNTIF($B$2:B7628,B7628)</f>
        <v>6496_1</v>
      </c>
      <c r="B7628" s="195">
        <v>6496</v>
      </c>
      <c r="F7628" s="189">
        <v>1</v>
      </c>
      <c r="G7628" s="197" t="s">
        <v>3165</v>
      </c>
    </row>
    <row r="7629" spans="1:12">
      <c r="A7629" s="186" t="str">
        <f>B7629&amp;"_"&amp;COUNTIF($B$2:B7629,B7629)</f>
        <v>6496_2</v>
      </c>
      <c r="B7629" s="195">
        <v>6496</v>
      </c>
      <c r="C7629" s="195">
        <v>61</v>
      </c>
      <c r="D7629" s="195" t="s">
        <v>3291</v>
      </c>
      <c r="F7629" s="189">
        <v>1</v>
      </c>
      <c r="G7629" s="197" t="s">
        <v>3167</v>
      </c>
      <c r="H7629" s="195">
        <v>1</v>
      </c>
      <c r="J7629" s="191">
        <v>42606</v>
      </c>
      <c r="K7629" s="195" t="s">
        <v>27</v>
      </c>
    </row>
    <row r="7630" spans="1:12">
      <c r="A7630" s="186" t="str">
        <f>B7630&amp;"_"&amp;COUNTIF($B$2:B7630,B7630)</f>
        <v>6497_1</v>
      </c>
      <c r="B7630" s="195">
        <v>6497</v>
      </c>
      <c r="C7630" s="195">
        <v>59</v>
      </c>
      <c r="D7630" s="195">
        <v>3006903989</v>
      </c>
      <c r="E7630" s="195">
        <v>41227890</v>
      </c>
      <c r="F7630" s="189">
        <v>12</v>
      </c>
      <c r="G7630" s="197" t="s">
        <v>1873</v>
      </c>
      <c r="H7630" s="195">
        <v>2</v>
      </c>
      <c r="I7630" s="195">
        <f>1850*2</f>
        <v>3700</v>
      </c>
      <c r="J7630" s="191">
        <v>42606</v>
      </c>
      <c r="K7630" s="195" t="s">
        <v>27</v>
      </c>
    </row>
    <row r="7631" spans="1:12">
      <c r="A7631" s="186" t="str">
        <f>B7631&amp;"_"&amp;COUNTIF($B$2:B7631,B7631)</f>
        <v>6498_1</v>
      </c>
      <c r="B7631" s="195">
        <v>6498</v>
      </c>
      <c r="E7631" s="195" t="s">
        <v>3228</v>
      </c>
      <c r="F7631" s="189" t="s">
        <v>3228</v>
      </c>
      <c r="G7631" s="197" t="s">
        <v>3292</v>
      </c>
      <c r="H7631" s="195" t="s">
        <v>3228</v>
      </c>
      <c r="I7631" s="195" t="s">
        <v>3228</v>
      </c>
    </row>
    <row r="7632" spans="1:12">
      <c r="A7632" s="186" t="str">
        <f>B7632&amp;"_"&amp;COUNTIF($B$2:B7632,B7632)</f>
        <v>6498_2</v>
      </c>
      <c r="B7632" s="195">
        <v>6498</v>
      </c>
      <c r="C7632" s="195">
        <v>59</v>
      </c>
      <c r="D7632" s="195">
        <v>3006885812</v>
      </c>
      <c r="E7632" s="195">
        <v>20607070</v>
      </c>
      <c r="F7632" s="189">
        <v>6</v>
      </c>
      <c r="G7632" s="197" t="s">
        <v>2606</v>
      </c>
      <c r="H7632" s="195">
        <v>0</v>
      </c>
      <c r="I7632" s="195">
        <v>125</v>
      </c>
      <c r="J7632" s="191">
        <v>42606</v>
      </c>
      <c r="K7632" s="195" t="s">
        <v>27</v>
      </c>
    </row>
    <row r="7633" spans="1:11">
      <c r="A7633" s="186" t="str">
        <f>B7633&amp;"_"&amp;COUNTIF($B$2:B7633,B7633)</f>
        <v>6499_1</v>
      </c>
      <c r="B7633" s="195">
        <v>6499</v>
      </c>
      <c r="C7633" s="195">
        <v>59</v>
      </c>
      <c r="D7633" s="195">
        <v>3006907690</v>
      </c>
      <c r="E7633" s="195">
        <v>20607070</v>
      </c>
      <c r="F7633" s="189">
        <v>150</v>
      </c>
      <c r="G7633" s="197" t="s">
        <v>2606</v>
      </c>
      <c r="H7633" s="195">
        <v>1</v>
      </c>
      <c r="I7633" s="195">
        <v>3388</v>
      </c>
      <c r="J7633" s="191">
        <v>42606</v>
      </c>
      <c r="K7633" s="195" t="s">
        <v>27</v>
      </c>
    </row>
    <row r="7634" spans="1:11">
      <c r="A7634" s="186" t="str">
        <f>B7634&amp;"_"&amp;COUNTIF($B$2:B7634,B7634)</f>
        <v>6500_1</v>
      </c>
      <c r="B7634" s="195">
        <v>6500</v>
      </c>
      <c r="C7634" s="195">
        <v>66</v>
      </c>
      <c r="D7634" s="195">
        <v>4500645867</v>
      </c>
      <c r="F7634" s="189">
        <v>2</v>
      </c>
      <c r="G7634" s="197" t="s">
        <v>3293</v>
      </c>
      <c r="H7634" s="195">
        <v>1</v>
      </c>
      <c r="J7634" s="191">
        <v>42611</v>
      </c>
      <c r="K7634" s="195" t="s">
        <v>27</v>
      </c>
    </row>
    <row r="7635" spans="1:11">
      <c r="A7635" s="186" t="str">
        <f>B7635&amp;"_"&amp;COUNTIF($B$2:B7635,B7635)</f>
        <v>6501_1</v>
      </c>
      <c r="B7635" s="195">
        <v>6501</v>
      </c>
      <c r="C7635" s="195">
        <v>1</v>
      </c>
      <c r="D7635" s="195" t="s">
        <v>3294</v>
      </c>
      <c r="F7635" s="189">
        <v>1</v>
      </c>
      <c r="G7635" s="197" t="s">
        <v>3295</v>
      </c>
      <c r="H7635" s="195">
        <v>1</v>
      </c>
      <c r="J7635" s="191">
        <v>42611</v>
      </c>
      <c r="K7635" s="195" t="s">
        <v>33</v>
      </c>
    </row>
    <row r="7636" spans="1:11">
      <c r="A7636" s="186" t="str">
        <f>B7636&amp;"_"&amp;COUNTIF($B$2:B7636,B7636)</f>
        <v>6502_1</v>
      </c>
      <c r="B7636" s="195">
        <v>6502</v>
      </c>
      <c r="F7636" s="189">
        <v>10</v>
      </c>
      <c r="G7636" s="197" t="s">
        <v>3188</v>
      </c>
    </row>
    <row r="7637" spans="1:11">
      <c r="A7637" s="186" t="str">
        <f>B7637&amp;"_"&amp;COUNTIF($B$2:B7637,B7637)</f>
        <v>6502_2</v>
      </c>
      <c r="B7637" s="195">
        <v>6502</v>
      </c>
      <c r="C7637" s="195">
        <v>17</v>
      </c>
      <c r="D7637" s="195">
        <v>3006907412</v>
      </c>
      <c r="F7637" s="189">
        <v>10</v>
      </c>
      <c r="G7637" s="197" t="s">
        <v>3189</v>
      </c>
      <c r="H7637" s="195">
        <v>6</v>
      </c>
      <c r="J7637" s="191">
        <v>42611</v>
      </c>
      <c r="K7637" s="195" t="s">
        <v>120</v>
      </c>
    </row>
    <row r="7638" spans="1:11">
      <c r="A7638" s="186" t="str">
        <f>B7638&amp;"_"&amp;COUNTIF($B$2:B7638,B7638)</f>
        <v>6503_1</v>
      </c>
      <c r="B7638" s="195">
        <v>6503</v>
      </c>
      <c r="E7638" s="195" t="s">
        <v>1744</v>
      </c>
      <c r="F7638" s="189">
        <v>1</v>
      </c>
      <c r="G7638" s="197" t="s">
        <v>3277</v>
      </c>
    </row>
    <row r="7639" spans="1:11">
      <c r="A7639" s="186" t="str">
        <f>B7639&amp;"_"&amp;COUNTIF($B$2:B7639,B7639)</f>
        <v>6503_2</v>
      </c>
      <c r="B7639" s="195">
        <v>6503</v>
      </c>
      <c r="E7639" s="195" t="s">
        <v>1744</v>
      </c>
      <c r="F7639" s="189">
        <v>48</v>
      </c>
      <c r="G7639" s="197" t="s">
        <v>3296</v>
      </c>
    </row>
    <row r="7640" spans="1:11">
      <c r="A7640" s="186" t="str">
        <f>B7640&amp;"_"&amp;COUNTIF($B$2:B7640,B7640)</f>
        <v>6503_3</v>
      </c>
      <c r="B7640" s="195">
        <v>6503</v>
      </c>
      <c r="E7640" s="195" t="s">
        <v>1744</v>
      </c>
      <c r="F7640" s="189">
        <v>28</v>
      </c>
      <c r="G7640" s="197" t="s">
        <v>3289</v>
      </c>
      <c r="K7640" s="213"/>
    </row>
    <row r="7641" spans="1:11">
      <c r="A7641" s="186" t="str">
        <f>B7641&amp;"_"&amp;COUNTIF($B$2:B7641,B7641)</f>
        <v>6503_4</v>
      </c>
      <c r="B7641" s="195">
        <v>6503</v>
      </c>
      <c r="E7641" s="195" t="s">
        <v>1744</v>
      </c>
      <c r="F7641" s="189">
        <v>24</v>
      </c>
      <c r="G7641" s="197" t="s">
        <v>3232</v>
      </c>
      <c r="K7641" s="213"/>
    </row>
    <row r="7642" spans="1:11">
      <c r="A7642" s="186" t="str">
        <f>B7642&amp;"_"&amp;COUNTIF($B$2:B7642,B7642)</f>
        <v>6503_5</v>
      </c>
      <c r="B7642" s="195">
        <v>6503</v>
      </c>
      <c r="E7642" s="195" t="s">
        <v>1744</v>
      </c>
      <c r="F7642" s="189">
        <v>12</v>
      </c>
      <c r="G7642" s="197" t="s">
        <v>3297</v>
      </c>
    </row>
    <row r="7643" spans="1:11">
      <c r="A7643" s="186" t="str">
        <f>B7643&amp;"_"&amp;COUNTIF($B$2:B7643,B7643)</f>
        <v>6503_6</v>
      </c>
      <c r="B7643" s="195">
        <v>6503</v>
      </c>
      <c r="C7643" s="195">
        <v>26</v>
      </c>
      <c r="E7643" s="195" t="s">
        <v>1744</v>
      </c>
      <c r="F7643" s="189">
        <v>28</v>
      </c>
      <c r="G7643" s="197" t="s">
        <v>3247</v>
      </c>
      <c r="H7643" s="195">
        <v>6</v>
      </c>
      <c r="J7643" s="191">
        <v>42611</v>
      </c>
      <c r="K7643" s="213" t="s">
        <v>845</v>
      </c>
    </row>
    <row r="7644" spans="1:11">
      <c r="A7644" s="186" t="str">
        <f>B7644&amp;"_"&amp;COUNTIF($B$2:B7644,B7644)</f>
        <v>6504_1</v>
      </c>
      <c r="B7644" s="195">
        <v>6504</v>
      </c>
      <c r="C7644" s="195">
        <v>1</v>
      </c>
      <c r="D7644" s="195">
        <v>540078681</v>
      </c>
      <c r="F7644" s="189">
        <v>36</v>
      </c>
      <c r="G7644" s="197" t="s">
        <v>3298</v>
      </c>
      <c r="H7644" s="195">
        <v>36</v>
      </c>
      <c r="J7644" s="191">
        <v>42612</v>
      </c>
      <c r="K7644" s="195" t="s">
        <v>27</v>
      </c>
    </row>
    <row r="7645" spans="1:11">
      <c r="A7645" s="186" t="str">
        <f>B7645&amp;"_"&amp;COUNTIF($B$2:B7645,B7645)</f>
        <v>6505_1</v>
      </c>
      <c r="B7645" s="195">
        <v>6505</v>
      </c>
      <c r="C7645" s="195">
        <v>1</v>
      </c>
      <c r="D7645" s="195" t="s">
        <v>3299</v>
      </c>
      <c r="E7645" s="195" t="s">
        <v>64</v>
      </c>
      <c r="F7645" s="189">
        <v>192</v>
      </c>
      <c r="G7645" s="197" t="s">
        <v>65</v>
      </c>
      <c r="H7645" s="195">
        <v>4</v>
      </c>
      <c r="J7645" s="191">
        <v>42612</v>
      </c>
      <c r="K7645" s="195" t="s">
        <v>27</v>
      </c>
    </row>
    <row r="7646" spans="1:11">
      <c r="A7646" s="186" t="str">
        <f>B7646&amp;"_"&amp;COUNTIF($B$2:B7646,B7646)</f>
        <v>6506_1</v>
      </c>
      <c r="B7646" s="195">
        <v>6506</v>
      </c>
      <c r="C7646" s="195">
        <v>1</v>
      </c>
      <c r="D7646" s="195" t="s">
        <v>3300</v>
      </c>
      <c r="E7646" s="195" t="s">
        <v>67</v>
      </c>
      <c r="F7646" s="189">
        <v>48</v>
      </c>
      <c r="G7646" s="197" t="s">
        <v>68</v>
      </c>
      <c r="H7646" s="195">
        <v>1</v>
      </c>
      <c r="J7646" s="191">
        <v>42612</v>
      </c>
      <c r="K7646" s="195" t="s">
        <v>27</v>
      </c>
    </row>
    <row r="7647" spans="1:11">
      <c r="A7647" s="186" t="str">
        <f>B7647&amp;"_"&amp;COUNTIF($B$2:B7647,B7647)</f>
        <v>6507_1</v>
      </c>
      <c r="B7647" s="195">
        <v>6507</v>
      </c>
      <c r="C7647" s="195">
        <v>11</v>
      </c>
      <c r="F7647" s="189">
        <v>1</v>
      </c>
      <c r="G7647" s="197" t="s">
        <v>3301</v>
      </c>
      <c r="H7647" s="195">
        <v>1</v>
      </c>
      <c r="J7647" s="191">
        <v>42612</v>
      </c>
    </row>
    <row r="7648" spans="1:11">
      <c r="A7648" s="186" t="str">
        <f>B7648&amp;"_"&amp;COUNTIF($B$2:B7648,B7648)</f>
        <v>6508_1</v>
      </c>
      <c r="B7648" s="195">
        <v>6508</v>
      </c>
      <c r="F7648" s="189">
        <v>15</v>
      </c>
      <c r="G7648" s="197" t="s">
        <v>3302</v>
      </c>
      <c r="K7648" s="213"/>
    </row>
    <row r="7649" spans="1:12">
      <c r="A7649" s="186" t="str">
        <f>B7649&amp;"_"&amp;COUNTIF($B$2:B7649,B7649)</f>
        <v>6508_2</v>
      </c>
      <c r="B7649" s="195">
        <v>6508</v>
      </c>
      <c r="C7649" s="195">
        <v>10</v>
      </c>
      <c r="D7649" s="195">
        <v>62059</v>
      </c>
      <c r="F7649" s="189">
        <v>2</v>
      </c>
      <c r="G7649" s="197" t="s">
        <v>3303</v>
      </c>
      <c r="H7649" s="195">
        <v>1</v>
      </c>
      <c r="J7649" s="191">
        <v>42613</v>
      </c>
      <c r="K7649" s="213" t="s">
        <v>789</v>
      </c>
      <c r="L7649" s="195" t="s">
        <v>74</v>
      </c>
    </row>
    <row r="7650" spans="1:12">
      <c r="A7650" s="186" t="str">
        <f>B7650&amp;"_"&amp;COUNTIF($B$2:B7650,B7650)</f>
        <v>6509_1</v>
      </c>
      <c r="B7650" s="195">
        <v>6509</v>
      </c>
      <c r="C7650" s="195">
        <v>10</v>
      </c>
      <c r="D7650" s="195">
        <v>62004</v>
      </c>
      <c r="F7650" s="189">
        <v>15</v>
      </c>
      <c r="G7650" s="197" t="s">
        <v>3304</v>
      </c>
      <c r="H7650" s="195">
        <v>1</v>
      </c>
      <c r="J7650" s="191">
        <v>42613</v>
      </c>
      <c r="K7650" s="213" t="s">
        <v>789</v>
      </c>
      <c r="L7650" s="195" t="s">
        <v>74</v>
      </c>
    </row>
    <row r="7651" spans="1:12">
      <c r="A7651" s="186" t="str">
        <f>B7651&amp;"_"&amp;COUNTIF($B$2:B7651,B7651)</f>
        <v>6510_1</v>
      </c>
      <c r="B7651" s="195">
        <v>6510</v>
      </c>
      <c r="F7651" s="189">
        <v>6</v>
      </c>
      <c r="G7651" s="197" t="s">
        <v>359</v>
      </c>
      <c r="I7651" s="200"/>
    </row>
    <row r="7652" spans="1:12">
      <c r="A7652" s="186" t="str">
        <f>B7652&amp;"_"&amp;COUNTIF($B$2:B7652,B7652)</f>
        <v>6510_2</v>
      </c>
      <c r="B7652" s="195">
        <v>6510</v>
      </c>
      <c r="C7652" s="195">
        <v>7</v>
      </c>
      <c r="F7652" s="189">
        <v>0</v>
      </c>
      <c r="G7652" s="197" t="s">
        <v>358</v>
      </c>
      <c r="H7652" s="195">
        <v>1</v>
      </c>
      <c r="I7652" s="200"/>
      <c r="J7652" s="191">
        <v>42613</v>
      </c>
      <c r="K7652" s="195" t="s">
        <v>33</v>
      </c>
    </row>
    <row r="7653" spans="1:12">
      <c r="A7653" s="186" t="str">
        <f>B7653&amp;"_"&amp;COUNTIF($B$2:B7653,B7653)</f>
        <v>6511_1</v>
      </c>
      <c r="B7653" s="195">
        <v>6511</v>
      </c>
      <c r="F7653" s="189">
        <v>2</v>
      </c>
      <c r="G7653" s="197" t="s">
        <v>3305</v>
      </c>
    </row>
    <row r="7654" spans="1:12">
      <c r="A7654" s="186" t="str">
        <f>B7654&amp;"_"&amp;COUNTIF($B$2:B7654,B7654)</f>
        <v>6511_2</v>
      </c>
      <c r="B7654" s="195">
        <v>6511</v>
      </c>
      <c r="F7654" s="189">
        <v>3</v>
      </c>
      <c r="G7654" s="197" t="s">
        <v>3306</v>
      </c>
    </row>
    <row r="7655" spans="1:12">
      <c r="A7655" s="186" t="str">
        <f>B7655&amp;"_"&amp;COUNTIF($B$2:B7655,B7655)</f>
        <v>6511_3</v>
      </c>
      <c r="B7655" s="195">
        <v>6511</v>
      </c>
      <c r="C7655" s="195">
        <v>95</v>
      </c>
      <c r="D7655" s="195" t="s">
        <v>3307</v>
      </c>
      <c r="F7655" s="189">
        <v>1</v>
      </c>
      <c r="G7655" s="197" t="s">
        <v>3308</v>
      </c>
      <c r="H7655" s="195">
        <v>1</v>
      </c>
      <c r="I7655" s="195">
        <v>125</v>
      </c>
      <c r="J7655" s="191">
        <v>42613</v>
      </c>
      <c r="K7655" s="195" t="s">
        <v>3309</v>
      </c>
      <c r="L7655" s="195" t="s">
        <v>74</v>
      </c>
    </row>
    <row r="7656" spans="1:12">
      <c r="A7656" s="186" t="str">
        <f>B7656&amp;"_"&amp;COUNTIF($B$2:B7656,B7656)</f>
        <v>6512_1</v>
      </c>
      <c r="B7656" s="195">
        <v>6512</v>
      </c>
      <c r="F7656" s="189">
        <v>2</v>
      </c>
      <c r="G7656" s="197" t="s">
        <v>3310</v>
      </c>
    </row>
    <row r="7657" spans="1:12">
      <c r="A7657" s="186" t="str">
        <f>B7657&amp;"_"&amp;COUNTIF($B$2:B7657,B7657)</f>
        <v>6512_2</v>
      </c>
      <c r="B7657" s="195">
        <v>6512</v>
      </c>
      <c r="F7657" s="189">
        <v>1</v>
      </c>
      <c r="G7657" s="197" t="s">
        <v>3311</v>
      </c>
    </row>
    <row r="7658" spans="1:12">
      <c r="A7658" s="186" t="str">
        <f>B7658&amp;"_"&amp;COUNTIF($B$2:B7658,B7658)</f>
        <v>6512_3</v>
      </c>
      <c r="B7658" s="195">
        <v>6512</v>
      </c>
      <c r="C7658" s="195">
        <v>96</v>
      </c>
      <c r="D7658" s="195">
        <v>266199</v>
      </c>
      <c r="F7658" s="189">
        <v>1</v>
      </c>
      <c r="G7658" s="197" t="s">
        <v>3312</v>
      </c>
      <c r="H7658" s="195">
        <v>3</v>
      </c>
      <c r="I7658" s="195">
        <f>3600+3600+500</f>
        <v>7700</v>
      </c>
      <c r="J7658" s="191">
        <v>42614</v>
      </c>
      <c r="K7658" s="213" t="s">
        <v>845</v>
      </c>
      <c r="L7658" s="195" t="s">
        <v>74</v>
      </c>
    </row>
    <row r="7659" spans="1:12">
      <c r="A7659" s="186" t="str">
        <f>B7659&amp;"_"&amp;COUNTIF($B$2:B7659,B7659)</f>
        <v>6513_1</v>
      </c>
      <c r="B7659" s="195">
        <v>6513</v>
      </c>
      <c r="C7659" s="195">
        <v>31</v>
      </c>
      <c r="D7659" s="195" t="s">
        <v>3313</v>
      </c>
      <c r="F7659" s="189">
        <v>7</v>
      </c>
      <c r="G7659" s="197" t="s">
        <v>2980</v>
      </c>
      <c r="H7659" s="195">
        <v>7</v>
      </c>
      <c r="I7659" s="195">
        <v>21000</v>
      </c>
      <c r="J7659" s="191">
        <v>42614</v>
      </c>
      <c r="K7659" s="195" t="s">
        <v>27</v>
      </c>
    </row>
    <row r="7660" spans="1:12">
      <c r="A7660" s="186" t="str">
        <f>B7660&amp;"_"&amp;COUNTIF($B$2:B7660,B7660)</f>
        <v>6514_1</v>
      </c>
      <c r="B7660" s="195">
        <v>6514</v>
      </c>
      <c r="C7660" s="195">
        <v>31</v>
      </c>
      <c r="D7660" s="195" t="s">
        <v>3313</v>
      </c>
      <c r="F7660" s="189">
        <v>7</v>
      </c>
      <c r="G7660" s="197" t="s">
        <v>2980</v>
      </c>
      <c r="H7660" s="195">
        <v>7</v>
      </c>
      <c r="I7660" s="195">
        <v>21000</v>
      </c>
      <c r="J7660" s="191">
        <v>42614</v>
      </c>
      <c r="K7660" s="195" t="s">
        <v>27</v>
      </c>
    </row>
    <row r="7661" spans="1:12">
      <c r="A7661" s="186" t="str">
        <f>B7661&amp;"_"&amp;COUNTIF($B$2:B7661,B7661)</f>
        <v>6515_1</v>
      </c>
      <c r="B7661" s="195">
        <v>6515</v>
      </c>
      <c r="C7661" s="195">
        <v>59</v>
      </c>
      <c r="D7661" s="195">
        <v>3006933006</v>
      </c>
      <c r="E7661" s="195">
        <v>41227890</v>
      </c>
      <c r="F7661" s="189">
        <v>12</v>
      </c>
      <c r="G7661" s="197" t="s">
        <v>1873</v>
      </c>
      <c r="H7661" s="195">
        <v>2</v>
      </c>
      <c r="I7661" s="195">
        <f>1850*2</f>
        <v>3700</v>
      </c>
      <c r="J7661" s="191">
        <v>42614</v>
      </c>
      <c r="K7661" s="195" t="s">
        <v>27</v>
      </c>
    </row>
    <row r="7662" spans="1:12">
      <c r="A7662" s="186" t="str">
        <f>B7662&amp;"_"&amp;COUNTIF($B$2:B7662,B7662)</f>
        <v>6516_1</v>
      </c>
      <c r="B7662" s="195">
        <v>6516</v>
      </c>
      <c r="F7662" s="189">
        <v>22</v>
      </c>
      <c r="G7662" s="197" t="s">
        <v>2538</v>
      </c>
    </row>
    <row r="7663" spans="1:12">
      <c r="A7663" s="186" t="str">
        <f>B7663&amp;"_"&amp;COUNTIF($B$2:B7663,B7663)</f>
        <v>6516_2</v>
      </c>
      <c r="B7663" s="195">
        <v>6516</v>
      </c>
      <c r="C7663" s="195">
        <v>26</v>
      </c>
      <c r="D7663" s="195" t="s">
        <v>863</v>
      </c>
      <c r="F7663" s="189">
        <v>22</v>
      </c>
      <c r="G7663" s="197" t="s">
        <v>2539</v>
      </c>
      <c r="J7663" s="191">
        <v>42614</v>
      </c>
      <c r="K7663" s="195" t="s">
        <v>27</v>
      </c>
    </row>
    <row r="7664" spans="1:12">
      <c r="A7664" s="186" t="str">
        <f>B7664&amp;"_"&amp;COUNTIF($B$2:B7664,B7664)</f>
        <v>6517_1</v>
      </c>
      <c r="B7664" s="195">
        <v>6517</v>
      </c>
      <c r="C7664" s="195">
        <v>96</v>
      </c>
      <c r="D7664" s="195">
        <v>264955</v>
      </c>
      <c r="F7664" s="189">
        <v>2</v>
      </c>
      <c r="G7664" s="197" t="s">
        <v>3171</v>
      </c>
      <c r="H7664" s="195">
        <v>2</v>
      </c>
      <c r="I7664" s="195">
        <v>12000</v>
      </c>
      <c r="J7664" s="191">
        <v>42619</v>
      </c>
      <c r="K7664" s="213" t="s">
        <v>845</v>
      </c>
      <c r="L7664" s="195" t="s">
        <v>74</v>
      </c>
    </row>
    <row r="7665" spans="1:12">
      <c r="A7665" s="186" t="str">
        <f>B7665&amp;"_"&amp;COUNTIF($B$2:B7665,B7665)</f>
        <v>6518_1</v>
      </c>
      <c r="B7665" s="195">
        <v>6518</v>
      </c>
      <c r="C7665" s="195">
        <v>1</v>
      </c>
      <c r="D7665" s="195" t="s">
        <v>3314</v>
      </c>
      <c r="E7665" s="195" t="s">
        <v>62</v>
      </c>
      <c r="F7665" s="189">
        <v>164</v>
      </c>
      <c r="G7665" s="197" t="s">
        <v>1909</v>
      </c>
      <c r="H7665" s="195">
        <v>1</v>
      </c>
      <c r="J7665" s="191">
        <v>42620</v>
      </c>
      <c r="K7665" s="195" t="s">
        <v>27</v>
      </c>
    </row>
    <row r="7666" spans="1:12">
      <c r="A7666" s="186" t="str">
        <f>B7666&amp;"_"&amp;COUNTIF($B$2:B7666,B7666)</f>
        <v>6519_1</v>
      </c>
      <c r="B7666" s="195">
        <v>6519</v>
      </c>
      <c r="C7666" s="195">
        <v>1</v>
      </c>
      <c r="D7666" s="195" t="s">
        <v>2977</v>
      </c>
      <c r="F7666" s="189">
        <v>60</v>
      </c>
      <c r="G7666" s="197" t="s">
        <v>3220</v>
      </c>
      <c r="H7666" s="195">
        <v>1</v>
      </c>
      <c r="J7666" s="191">
        <v>42620</v>
      </c>
      <c r="K7666" s="195" t="s">
        <v>27</v>
      </c>
    </row>
    <row r="7667" spans="1:12">
      <c r="A7667" s="186" t="str">
        <f>B7667&amp;"_"&amp;COUNTIF($B$2:B7667,B7667)</f>
        <v>6520_1</v>
      </c>
      <c r="B7667" s="195">
        <v>6520</v>
      </c>
      <c r="C7667" s="195">
        <v>9</v>
      </c>
      <c r="D7667" s="195" t="s">
        <v>3315</v>
      </c>
      <c r="F7667" s="189">
        <v>21</v>
      </c>
      <c r="G7667" s="195" t="s">
        <v>109</v>
      </c>
      <c r="H7667" s="195">
        <v>1</v>
      </c>
      <c r="I7667" s="195">
        <v>3500</v>
      </c>
      <c r="J7667" s="191">
        <v>42620</v>
      </c>
      <c r="K7667" s="186" t="s">
        <v>1711</v>
      </c>
      <c r="L7667" s="195" t="s">
        <v>74</v>
      </c>
    </row>
    <row r="7668" spans="1:12">
      <c r="A7668" s="186" t="str">
        <f>B7668&amp;"_"&amp;COUNTIF($B$2:B7668,B7668)</f>
        <v>6521_1</v>
      </c>
      <c r="B7668" s="195">
        <v>6521</v>
      </c>
      <c r="C7668" s="195">
        <v>7</v>
      </c>
      <c r="D7668" s="195" t="s">
        <v>3316</v>
      </c>
      <c r="F7668" s="189">
        <v>5</v>
      </c>
      <c r="G7668" s="197" t="s">
        <v>3317</v>
      </c>
      <c r="H7668" s="195">
        <v>1</v>
      </c>
      <c r="J7668" s="191">
        <v>42620</v>
      </c>
      <c r="K7668" s="195" t="s">
        <v>33</v>
      </c>
    </row>
    <row r="7669" spans="1:12">
      <c r="A7669" s="186" t="str">
        <f>B7669&amp;"_"&amp;COUNTIF($B$2:B7669,B7669)</f>
        <v>6522_1</v>
      </c>
      <c r="B7669" s="195">
        <v>6522</v>
      </c>
      <c r="F7669" s="189">
        <v>6</v>
      </c>
      <c r="G7669" s="197" t="s">
        <v>359</v>
      </c>
      <c r="I7669" s="200"/>
    </row>
    <row r="7670" spans="1:12">
      <c r="A7670" s="186" t="str">
        <f>B7670&amp;"_"&amp;COUNTIF($B$2:B7670,B7670)</f>
        <v>6522_2</v>
      </c>
      <c r="B7670" s="195">
        <v>6522</v>
      </c>
      <c r="C7670" s="195">
        <v>7</v>
      </c>
      <c r="F7670" s="189">
        <v>6</v>
      </c>
      <c r="G7670" s="197" t="s">
        <v>358</v>
      </c>
      <c r="H7670" s="195">
        <v>1</v>
      </c>
      <c r="I7670" s="200"/>
      <c r="J7670" s="191">
        <v>42620</v>
      </c>
      <c r="K7670" s="195" t="s">
        <v>33</v>
      </c>
    </row>
    <row r="7671" spans="1:12">
      <c r="A7671" s="186" t="str">
        <f>B7671&amp;"_"&amp;COUNTIF($B$2:B7671,B7671)</f>
        <v>6523_1</v>
      </c>
      <c r="B7671" s="195">
        <v>6523</v>
      </c>
      <c r="F7671" s="189">
        <v>1</v>
      </c>
      <c r="G7671" s="197" t="s">
        <v>3277</v>
      </c>
    </row>
    <row r="7672" spans="1:12">
      <c r="A7672" s="186" t="str">
        <f>B7672&amp;"_"&amp;COUNTIF($B$2:B7672,B7672)</f>
        <v>6523_2</v>
      </c>
      <c r="B7672" s="195">
        <v>6523</v>
      </c>
      <c r="E7672" s="195" t="s">
        <v>1744</v>
      </c>
      <c r="F7672" s="189">
        <v>32</v>
      </c>
      <c r="G7672" s="197" t="s">
        <v>3296</v>
      </c>
    </row>
    <row r="7673" spans="1:12">
      <c r="A7673" s="186" t="str">
        <f>B7673&amp;"_"&amp;COUNTIF($B$2:B7673,B7673)</f>
        <v>6523_3</v>
      </c>
      <c r="B7673" s="195">
        <v>6523</v>
      </c>
      <c r="E7673" s="195" t="s">
        <v>1744</v>
      </c>
      <c r="F7673" s="189">
        <v>28</v>
      </c>
      <c r="G7673" s="197" t="s">
        <v>3289</v>
      </c>
      <c r="K7673" s="213"/>
    </row>
    <row r="7674" spans="1:12">
      <c r="A7674" s="186" t="str">
        <f>B7674&amp;"_"&amp;COUNTIF($B$2:B7674,B7674)</f>
        <v>6523_4</v>
      </c>
      <c r="B7674" s="195">
        <v>6523</v>
      </c>
      <c r="E7674" s="195" t="s">
        <v>1744</v>
      </c>
      <c r="F7674" s="189">
        <v>36</v>
      </c>
      <c r="G7674" s="197" t="s">
        <v>3297</v>
      </c>
    </row>
    <row r="7675" spans="1:12">
      <c r="A7675" s="186" t="str">
        <f>B7675&amp;"_"&amp;COUNTIF($B$2:B7675,B7675)</f>
        <v>6523_5</v>
      </c>
      <c r="B7675" s="195">
        <v>6523</v>
      </c>
      <c r="E7675" s="195" t="s">
        <v>1744</v>
      </c>
      <c r="F7675" s="189">
        <v>28</v>
      </c>
      <c r="G7675" s="197" t="s">
        <v>3247</v>
      </c>
      <c r="K7675" s="213"/>
    </row>
    <row r="7676" spans="1:12">
      <c r="A7676" s="186" t="str">
        <f>B7676&amp;"_"&amp;COUNTIF($B$2:B7676,B7676)</f>
        <v>6523_6</v>
      </c>
      <c r="B7676" s="195">
        <v>6523</v>
      </c>
      <c r="E7676" s="195" t="s">
        <v>1744</v>
      </c>
      <c r="F7676" s="189">
        <v>32</v>
      </c>
      <c r="G7676" s="197" t="s">
        <v>3208</v>
      </c>
    </row>
    <row r="7677" spans="1:12">
      <c r="A7677" s="186" t="str">
        <f>B7677&amp;"_"&amp;COUNTIF($B$2:B7677,B7677)</f>
        <v>6523_7</v>
      </c>
      <c r="B7677" s="195">
        <v>6523</v>
      </c>
      <c r="C7677" s="195">
        <v>26</v>
      </c>
      <c r="E7677" s="195" t="s">
        <v>1744</v>
      </c>
      <c r="F7677" s="189">
        <v>52</v>
      </c>
      <c r="G7677" s="197" t="s">
        <v>3318</v>
      </c>
      <c r="H7677" s="195">
        <v>10</v>
      </c>
      <c r="J7677" s="191">
        <v>42621</v>
      </c>
      <c r="K7677" s="213" t="s">
        <v>845</v>
      </c>
    </row>
    <row r="7678" spans="1:12">
      <c r="A7678" s="186" t="str">
        <f>B7678&amp;"_"&amp;COUNTIF($B$2:B7678,B7678)</f>
        <v>6524_1</v>
      </c>
      <c r="B7678" s="195">
        <v>6524</v>
      </c>
      <c r="E7678" s="195">
        <v>500032757</v>
      </c>
      <c r="F7678" s="189">
        <v>6</v>
      </c>
      <c r="G7678" s="197" t="s">
        <v>1016</v>
      </c>
      <c r="K7678" s="213"/>
    </row>
    <row r="7679" spans="1:12">
      <c r="A7679" s="186" t="str">
        <f>B7679&amp;"_"&amp;COUNTIF($B$2:B7679,B7679)</f>
        <v>6524_2</v>
      </c>
      <c r="B7679" s="195">
        <v>6524</v>
      </c>
      <c r="C7679" s="195">
        <v>5</v>
      </c>
      <c r="D7679" s="195" t="s">
        <v>3319</v>
      </c>
      <c r="E7679" s="195">
        <v>500032754</v>
      </c>
      <c r="F7679" s="189">
        <v>6</v>
      </c>
      <c r="G7679" s="197" t="s">
        <v>841</v>
      </c>
      <c r="H7679" s="195">
        <v>4</v>
      </c>
      <c r="I7679" s="195">
        <v>15300</v>
      </c>
      <c r="J7679" s="191" t="s">
        <v>3320</v>
      </c>
      <c r="K7679" s="213" t="s">
        <v>845</v>
      </c>
      <c r="L7679" s="195" t="s">
        <v>2449</v>
      </c>
    </row>
    <row r="7680" spans="1:12">
      <c r="A7680" s="186" t="str">
        <f>B7680&amp;"_"&amp;COUNTIF($B$2:B7680,B7680)</f>
        <v>6525_1</v>
      </c>
      <c r="B7680" s="195">
        <v>6525</v>
      </c>
      <c r="C7680" s="195">
        <v>5</v>
      </c>
      <c r="D7680" s="195" t="s">
        <v>3283</v>
      </c>
      <c r="E7680" s="195">
        <v>500032757</v>
      </c>
      <c r="F7680" s="189">
        <v>3</v>
      </c>
      <c r="G7680" s="197" t="s">
        <v>1016</v>
      </c>
      <c r="H7680" s="195">
        <v>1</v>
      </c>
      <c r="I7680" s="195">
        <v>4500</v>
      </c>
      <c r="J7680" s="191" t="s">
        <v>3320</v>
      </c>
      <c r="K7680" s="213" t="s">
        <v>845</v>
      </c>
      <c r="L7680" s="195" t="s">
        <v>2449</v>
      </c>
    </row>
    <row r="7681" spans="1:12">
      <c r="A7681" s="186" t="str">
        <f>B7681&amp;"_"&amp;COUNTIF($B$2:B7681,B7681)</f>
        <v>6526_1</v>
      </c>
      <c r="B7681" s="195">
        <v>6526</v>
      </c>
      <c r="C7681" s="195">
        <v>59</v>
      </c>
      <c r="D7681" s="195">
        <v>3006948892</v>
      </c>
      <c r="F7681" s="189">
        <v>5</v>
      </c>
      <c r="G7681" s="197" t="s">
        <v>3321</v>
      </c>
      <c r="H7681" s="195">
        <v>5</v>
      </c>
      <c r="I7681" s="195">
        <v>25180</v>
      </c>
      <c r="J7681" s="191">
        <v>42622</v>
      </c>
      <c r="K7681" s="195" t="s">
        <v>27</v>
      </c>
    </row>
    <row r="7682" spans="1:12">
      <c r="A7682" s="186" t="str">
        <f>B7682&amp;"_"&amp;COUNTIF($B$2:B7682,B7682)</f>
        <v>6527_1</v>
      </c>
      <c r="B7682" s="195">
        <v>6527</v>
      </c>
      <c r="C7682" s="195">
        <v>10</v>
      </c>
      <c r="D7682" s="195">
        <v>62087</v>
      </c>
      <c r="F7682" s="189">
        <v>25</v>
      </c>
      <c r="G7682" s="197" t="s">
        <v>3322</v>
      </c>
      <c r="H7682" s="195">
        <v>1</v>
      </c>
      <c r="J7682" s="191">
        <v>42622</v>
      </c>
      <c r="K7682" s="213" t="s">
        <v>789</v>
      </c>
      <c r="L7682" s="195" t="s">
        <v>74</v>
      </c>
    </row>
    <row r="7683" spans="1:12">
      <c r="A7683" s="186" t="str">
        <f>B7683&amp;"_"&amp;COUNTIF($B$2:B7683,B7683)</f>
        <v>6528_1</v>
      </c>
      <c r="B7683" s="195">
        <v>6528</v>
      </c>
      <c r="F7683" s="189">
        <v>2</v>
      </c>
      <c r="G7683" s="197" t="s">
        <v>3311</v>
      </c>
    </row>
    <row r="7684" spans="1:12">
      <c r="A7684" s="186" t="str">
        <f>B7684&amp;"_"&amp;COUNTIF($B$2:B7684,B7684)</f>
        <v>6528_2</v>
      </c>
      <c r="B7684" s="195">
        <v>6528</v>
      </c>
      <c r="C7684" s="195">
        <v>96</v>
      </c>
      <c r="D7684" s="195">
        <v>266199</v>
      </c>
      <c r="F7684" s="189">
        <v>2</v>
      </c>
      <c r="G7684" s="197" t="s">
        <v>3312</v>
      </c>
      <c r="H7684" s="195">
        <v>4</v>
      </c>
      <c r="I7684" s="195">
        <v>15200</v>
      </c>
      <c r="J7684" s="191">
        <v>42625</v>
      </c>
      <c r="K7684" s="213" t="s">
        <v>845</v>
      </c>
      <c r="L7684" s="195" t="s">
        <v>74</v>
      </c>
    </row>
    <row r="7685" spans="1:12">
      <c r="A7685" s="186" t="str">
        <f>B7685&amp;"_"&amp;COUNTIF($B$2:B7685,B7685)</f>
        <v>6529_1</v>
      </c>
      <c r="B7685" s="195">
        <v>6529</v>
      </c>
      <c r="C7685" s="195">
        <v>96</v>
      </c>
      <c r="D7685" s="195">
        <v>266203</v>
      </c>
      <c r="F7685" s="189">
        <v>1</v>
      </c>
      <c r="G7685" s="197" t="s">
        <v>3323</v>
      </c>
      <c r="H7685" s="195">
        <v>1</v>
      </c>
      <c r="J7685" s="191">
        <v>42625</v>
      </c>
      <c r="K7685" s="213" t="s">
        <v>845</v>
      </c>
      <c r="L7685" s="195" t="s">
        <v>74</v>
      </c>
    </row>
    <row r="7686" spans="1:12">
      <c r="A7686" s="186" t="str">
        <f>B7686&amp;"_"&amp;COUNTIF($B$2:B7686,B7686)</f>
        <v>6530_1</v>
      </c>
      <c r="B7686" s="195">
        <v>6530</v>
      </c>
      <c r="C7686" s="195">
        <v>17</v>
      </c>
      <c r="D7686" s="195">
        <v>3006937054</v>
      </c>
      <c r="E7686" s="187"/>
      <c r="F7686" s="189">
        <v>10</v>
      </c>
      <c r="G7686" s="190" t="s">
        <v>3324</v>
      </c>
      <c r="H7686" s="195">
        <v>3</v>
      </c>
      <c r="J7686" s="191">
        <v>42626</v>
      </c>
      <c r="K7686" s="195" t="s">
        <v>120</v>
      </c>
    </row>
    <row r="7687" spans="1:12">
      <c r="A7687" s="186" t="str">
        <f>B7687&amp;"_"&amp;COUNTIF($B$2:B7687,B7687)</f>
        <v>6531_1</v>
      </c>
      <c r="B7687" s="195">
        <v>6531</v>
      </c>
      <c r="E7687" s="187" t="s">
        <v>3325</v>
      </c>
      <c r="F7687" s="189">
        <v>3</v>
      </c>
      <c r="G7687" s="190" t="s">
        <v>2299</v>
      </c>
    </row>
    <row r="7688" spans="1:12">
      <c r="A7688" s="186" t="str">
        <f>B7688&amp;"_"&amp;COUNTIF($B$2:B7688,B7688)</f>
        <v>6531_2</v>
      </c>
      <c r="B7688" s="195">
        <v>6531</v>
      </c>
      <c r="C7688" s="195">
        <v>59</v>
      </c>
      <c r="D7688" s="195">
        <v>3006948895</v>
      </c>
      <c r="E7688" s="195">
        <v>41222082</v>
      </c>
      <c r="F7688" s="189">
        <v>3</v>
      </c>
      <c r="G7688" s="197" t="s">
        <v>2300</v>
      </c>
      <c r="H7688" s="195">
        <v>6</v>
      </c>
      <c r="I7688" s="195">
        <v>19500</v>
      </c>
      <c r="J7688" s="191">
        <v>42626</v>
      </c>
      <c r="K7688" s="195" t="s">
        <v>27</v>
      </c>
    </row>
    <row r="7689" spans="1:12">
      <c r="A7689" s="186" t="str">
        <f>B7689&amp;"_"&amp;COUNTIF($B$2:B7689,B7689)</f>
        <v>6532_1</v>
      </c>
      <c r="B7689" s="195">
        <v>6532</v>
      </c>
      <c r="C7689" s="195">
        <v>12</v>
      </c>
      <c r="D7689" s="195" t="s">
        <v>3326</v>
      </c>
      <c r="E7689" s="195" t="s">
        <v>3327</v>
      </c>
      <c r="F7689" s="189">
        <v>1</v>
      </c>
      <c r="G7689" s="197" t="s">
        <v>3328</v>
      </c>
      <c r="H7689" s="195">
        <v>1</v>
      </c>
      <c r="J7689" s="191">
        <v>42626</v>
      </c>
      <c r="K7689" s="195" t="s">
        <v>27</v>
      </c>
    </row>
    <row r="7690" spans="1:12">
      <c r="A7690" s="186" t="str">
        <f>B7690&amp;"_"&amp;COUNTIF($B$2:B7690,B7690)</f>
        <v>6533_1</v>
      </c>
      <c r="B7690" s="195">
        <v>6533</v>
      </c>
      <c r="E7690" s="187" t="s">
        <v>2731</v>
      </c>
      <c r="F7690" s="189">
        <v>8</v>
      </c>
      <c r="G7690" s="190" t="s">
        <v>941</v>
      </c>
    </row>
    <row r="7691" spans="1:12">
      <c r="A7691" s="186" t="str">
        <f>B7691&amp;"_"&amp;COUNTIF($B$2:B7691,B7691)</f>
        <v>6533_2</v>
      </c>
      <c r="B7691" s="195">
        <v>6533</v>
      </c>
      <c r="C7691" s="195">
        <v>1</v>
      </c>
      <c r="D7691" s="195" t="s">
        <v>3257</v>
      </c>
      <c r="E7691" s="187" t="s">
        <v>2730</v>
      </c>
      <c r="F7691" s="189">
        <v>8</v>
      </c>
      <c r="G7691" s="190" t="s">
        <v>942</v>
      </c>
      <c r="H7691" s="195">
        <v>4</v>
      </c>
      <c r="J7691" s="191">
        <v>42626</v>
      </c>
      <c r="K7691" s="195" t="s">
        <v>27</v>
      </c>
    </row>
    <row r="7692" spans="1:12">
      <c r="A7692" s="186" t="str">
        <f>B7692&amp;"_"&amp;COUNTIF($B$2:B7692,B7692)</f>
        <v>6534_1</v>
      </c>
      <c r="B7692" s="195">
        <v>6534</v>
      </c>
      <c r="E7692" s="195" t="s">
        <v>2935</v>
      </c>
      <c r="F7692" s="189">
        <v>4</v>
      </c>
      <c r="G7692" s="197" t="s">
        <v>2936</v>
      </c>
    </row>
    <row r="7693" spans="1:12">
      <c r="A7693" s="186" t="str">
        <f>B7693&amp;"_"&amp;COUNTIF($B$2:B7693,B7693)</f>
        <v>6534_2</v>
      </c>
      <c r="B7693" s="195">
        <v>6534</v>
      </c>
      <c r="C7693" s="195">
        <v>1</v>
      </c>
      <c r="D7693" s="195" t="s">
        <v>3329</v>
      </c>
      <c r="E7693" s="195" t="s">
        <v>2665</v>
      </c>
      <c r="F7693" s="189">
        <v>4</v>
      </c>
      <c r="G7693" s="197" t="s">
        <v>2938</v>
      </c>
      <c r="H7693" s="195">
        <v>2</v>
      </c>
      <c r="J7693" s="191">
        <v>42626</v>
      </c>
      <c r="K7693" s="195" t="s">
        <v>27</v>
      </c>
    </row>
    <row r="7694" spans="1:12">
      <c r="A7694" s="186" t="str">
        <f>B7694&amp;"_"&amp;COUNTIF($B$2:B7694,B7694)</f>
        <v>6535_1</v>
      </c>
      <c r="B7694" s="195">
        <v>6535</v>
      </c>
      <c r="C7694" s="195">
        <v>1</v>
      </c>
      <c r="D7694" s="195" t="s">
        <v>2984</v>
      </c>
      <c r="F7694" s="189">
        <v>2</v>
      </c>
      <c r="G7694" s="197" t="s">
        <v>3238</v>
      </c>
      <c r="H7694" s="195">
        <v>2</v>
      </c>
      <c r="J7694" s="191">
        <v>42626</v>
      </c>
      <c r="K7694" s="195" t="s">
        <v>27</v>
      </c>
    </row>
    <row r="7695" spans="1:12">
      <c r="A7695" s="186" t="str">
        <f>B7695&amp;"_"&amp;COUNTIF($B$2:B7695,B7695)</f>
        <v>6536_1</v>
      </c>
      <c r="B7695" s="195">
        <v>6536</v>
      </c>
      <c r="C7695" s="195">
        <v>17</v>
      </c>
      <c r="D7695" s="195">
        <v>3006968093</v>
      </c>
      <c r="E7695" s="187"/>
      <c r="F7695" s="189">
        <v>4</v>
      </c>
      <c r="G7695" s="190" t="s">
        <v>3188</v>
      </c>
      <c r="H7695" s="195">
        <v>1</v>
      </c>
      <c r="J7695" s="191">
        <v>42626</v>
      </c>
      <c r="K7695" s="195" t="s">
        <v>120</v>
      </c>
    </row>
    <row r="7696" spans="1:12">
      <c r="A7696" s="186" t="str">
        <f>B7696&amp;"_"&amp;COUNTIF($B$2:B7696,B7696)</f>
        <v>6537_1</v>
      </c>
      <c r="B7696" s="195">
        <v>6537</v>
      </c>
      <c r="F7696" s="189">
        <v>3</v>
      </c>
      <c r="G7696" s="197" t="s">
        <v>359</v>
      </c>
      <c r="I7696" s="200"/>
    </row>
    <row r="7697" spans="1:12">
      <c r="A7697" s="186" t="str">
        <f>B7697&amp;"_"&amp;COUNTIF($B$2:B7697,B7697)</f>
        <v>6537_2</v>
      </c>
      <c r="B7697" s="195">
        <v>6537</v>
      </c>
      <c r="C7697" s="195">
        <v>7</v>
      </c>
      <c r="F7697" s="189">
        <v>2</v>
      </c>
      <c r="G7697" s="197" t="s">
        <v>358</v>
      </c>
      <c r="H7697" s="195">
        <v>1</v>
      </c>
      <c r="I7697" s="200"/>
      <c r="J7697" s="191">
        <v>42627</v>
      </c>
      <c r="K7697" s="195" t="s">
        <v>33</v>
      </c>
    </row>
    <row r="7698" spans="1:12">
      <c r="A7698" s="186" t="str">
        <f>B7698&amp;"_"&amp;COUNTIF($B$2:B7698,B7698)</f>
        <v>6538_1</v>
      </c>
      <c r="B7698" s="195">
        <v>6538</v>
      </c>
      <c r="C7698" s="195">
        <v>96</v>
      </c>
      <c r="D7698" s="195">
        <v>266199</v>
      </c>
      <c r="F7698" s="189">
        <v>2</v>
      </c>
      <c r="G7698" s="197" t="s">
        <v>3330</v>
      </c>
      <c r="H7698" s="195">
        <v>1</v>
      </c>
      <c r="J7698" s="191">
        <v>42627</v>
      </c>
      <c r="K7698" s="213" t="s">
        <v>845</v>
      </c>
      <c r="L7698" s="195" t="s">
        <v>74</v>
      </c>
    </row>
    <row r="7699" spans="1:12">
      <c r="A7699" s="186" t="str">
        <f>B7699&amp;"_"&amp;COUNTIF($B$2:B7699,B7699)</f>
        <v>6539_1</v>
      </c>
      <c r="B7699" s="195">
        <v>6539</v>
      </c>
      <c r="F7699" s="189">
        <v>8</v>
      </c>
      <c r="G7699" s="197" t="s">
        <v>3102</v>
      </c>
    </row>
    <row r="7700" spans="1:12">
      <c r="A7700" s="186" t="str">
        <f>B7700&amp;"_"&amp;COUNTIF($B$2:B7700,B7700)</f>
        <v>6539_2</v>
      </c>
      <c r="B7700" s="195">
        <v>6539</v>
      </c>
      <c r="C7700" s="195">
        <v>65</v>
      </c>
      <c r="D7700" s="195">
        <v>3006498127</v>
      </c>
      <c r="F7700" s="189">
        <v>16</v>
      </c>
      <c r="G7700" s="197" t="s">
        <v>3103</v>
      </c>
      <c r="H7700" s="195">
        <v>6</v>
      </c>
      <c r="I7700" s="195">
        <v>12500</v>
      </c>
      <c r="J7700" s="191">
        <v>42627</v>
      </c>
      <c r="K7700" s="195" t="s">
        <v>120</v>
      </c>
    </row>
    <row r="7701" spans="1:12">
      <c r="A7701" s="186" t="str">
        <f>B7701&amp;"_"&amp;COUNTIF($B$2:B7701,B7701)</f>
        <v>6540_1</v>
      </c>
      <c r="B7701" s="195">
        <v>6540</v>
      </c>
      <c r="C7701" s="195">
        <v>3</v>
      </c>
      <c r="D7701" s="195" t="s">
        <v>3331</v>
      </c>
      <c r="E7701" s="195" t="s">
        <v>149</v>
      </c>
      <c r="F7701" s="189">
        <v>100</v>
      </c>
      <c r="G7701" s="197" t="s">
        <v>68</v>
      </c>
      <c r="H7701" s="195">
        <v>1</v>
      </c>
      <c r="I7701" s="195">
        <v>500</v>
      </c>
      <c r="J7701" s="191">
        <v>42628</v>
      </c>
      <c r="K7701" s="195" t="s">
        <v>33</v>
      </c>
      <c r="L7701" s="195" t="s">
        <v>74</v>
      </c>
    </row>
    <row r="7702" spans="1:12">
      <c r="A7702" s="186" t="str">
        <f>B7702&amp;"_"&amp;COUNTIF($B$2:B7702,B7702)</f>
        <v>6541_1</v>
      </c>
      <c r="B7702" s="195">
        <v>6541</v>
      </c>
      <c r="C7702" s="195">
        <v>59</v>
      </c>
      <c r="D7702" s="195">
        <v>3006968662</v>
      </c>
      <c r="E7702" s="195">
        <v>41227890</v>
      </c>
      <c r="F7702" s="189">
        <v>12</v>
      </c>
      <c r="G7702" s="197" t="s">
        <v>1873</v>
      </c>
      <c r="H7702" s="195">
        <v>2</v>
      </c>
      <c r="I7702" s="195">
        <f>1850*2</f>
        <v>3700</v>
      </c>
      <c r="J7702" s="191">
        <v>42629</v>
      </c>
      <c r="K7702" s="195" t="s">
        <v>27</v>
      </c>
    </row>
    <row r="7703" spans="1:12">
      <c r="A7703" s="186" t="str">
        <f>B7703&amp;"_"&amp;COUNTIF($B$2:B7703,B7703)</f>
        <v>6542_1</v>
      </c>
      <c r="B7703" s="195">
        <v>6542</v>
      </c>
      <c r="C7703" s="195">
        <v>59</v>
      </c>
      <c r="D7703" s="195">
        <v>3006971955</v>
      </c>
      <c r="E7703" s="195">
        <v>41255162</v>
      </c>
      <c r="F7703" s="189">
        <v>2</v>
      </c>
      <c r="G7703" s="197" t="s">
        <v>2298</v>
      </c>
      <c r="H7703" s="195">
        <v>2</v>
      </c>
      <c r="I7703" s="195">
        <v>7400</v>
      </c>
      <c r="J7703" s="191">
        <v>42629</v>
      </c>
      <c r="K7703" s="195" t="s">
        <v>27</v>
      </c>
    </row>
    <row r="7704" spans="1:12">
      <c r="A7704" s="186" t="str">
        <f>B7704&amp;"_"&amp;COUNTIF($B$2:B7704,B7704)</f>
        <v>6543_1</v>
      </c>
      <c r="B7704" s="195">
        <v>6543</v>
      </c>
      <c r="C7704" s="195">
        <v>1</v>
      </c>
      <c r="D7704" s="195" t="s">
        <v>3332</v>
      </c>
      <c r="E7704" s="195" t="s">
        <v>3333</v>
      </c>
      <c r="F7704" s="189">
        <v>2</v>
      </c>
      <c r="G7704" s="197" t="s">
        <v>3334</v>
      </c>
      <c r="H7704" s="195">
        <v>1</v>
      </c>
      <c r="J7704" s="191">
        <v>42632</v>
      </c>
      <c r="K7704" s="195" t="s">
        <v>27</v>
      </c>
    </row>
    <row r="7705" spans="1:12">
      <c r="A7705" s="186" t="str">
        <f>B7705&amp;"_"&amp;COUNTIF($B$2:B7705,B7705)</f>
        <v>6544_1</v>
      </c>
      <c r="B7705" s="195">
        <v>6544</v>
      </c>
      <c r="C7705" s="195">
        <v>1</v>
      </c>
      <c r="D7705" s="195" t="s">
        <v>3273</v>
      </c>
      <c r="E7705" s="195" t="s">
        <v>3335</v>
      </c>
      <c r="F7705" s="189">
        <v>3</v>
      </c>
      <c r="G7705" s="197" t="s">
        <v>3336</v>
      </c>
      <c r="H7705" s="195">
        <v>1</v>
      </c>
      <c r="J7705" s="191">
        <v>42632</v>
      </c>
      <c r="K7705" s="195" t="s">
        <v>27</v>
      </c>
    </row>
    <row r="7706" spans="1:12">
      <c r="A7706" s="186" t="str">
        <f>B7706&amp;"_"&amp;COUNTIF($B$2:B7706,B7706)</f>
        <v>6545_1</v>
      </c>
      <c r="B7706" s="195">
        <v>6545</v>
      </c>
      <c r="E7706" s="195" t="s">
        <v>2935</v>
      </c>
      <c r="F7706" s="189">
        <v>4</v>
      </c>
      <c r="G7706" s="197" t="s">
        <v>2936</v>
      </c>
    </row>
    <row r="7707" spans="1:12">
      <c r="A7707" s="186" t="str">
        <f>B7707&amp;"_"&amp;COUNTIF($B$2:B7707,B7707)</f>
        <v>6545_2</v>
      </c>
      <c r="B7707" s="195">
        <v>6545</v>
      </c>
      <c r="C7707" s="195">
        <v>1</v>
      </c>
      <c r="D7707" s="195" t="s">
        <v>3150</v>
      </c>
      <c r="E7707" s="195" t="s">
        <v>2665</v>
      </c>
      <c r="F7707" s="189">
        <v>4</v>
      </c>
      <c r="G7707" s="197" t="s">
        <v>2938</v>
      </c>
      <c r="H7707" s="195">
        <v>2</v>
      </c>
      <c r="J7707" s="191">
        <v>42632</v>
      </c>
      <c r="K7707" s="195" t="s">
        <v>27</v>
      </c>
    </row>
    <row r="7708" spans="1:12">
      <c r="A7708" s="186" t="str">
        <f>B7708&amp;"_"&amp;COUNTIF($B$2:B7708,B7708)</f>
        <v>6546_1</v>
      </c>
      <c r="B7708" s="195">
        <v>6546</v>
      </c>
      <c r="C7708" s="195">
        <v>1</v>
      </c>
      <c r="D7708" s="195" t="s">
        <v>3314</v>
      </c>
      <c r="E7708" s="195" t="s">
        <v>62</v>
      </c>
      <c r="F7708" s="189">
        <v>164</v>
      </c>
      <c r="G7708" s="197" t="s">
        <v>1909</v>
      </c>
      <c r="H7708" s="195">
        <v>1</v>
      </c>
      <c r="J7708" s="191">
        <v>42632</v>
      </c>
      <c r="K7708" s="195" t="s">
        <v>27</v>
      </c>
    </row>
    <row r="7709" spans="1:12">
      <c r="A7709" s="186" t="str">
        <f>B7709&amp;"_"&amp;COUNTIF($B$2:B7709,B7709)</f>
        <v>6547_1</v>
      </c>
      <c r="B7709" s="195">
        <v>6547</v>
      </c>
      <c r="C7709" s="195">
        <v>1</v>
      </c>
      <c r="D7709" s="195" t="s">
        <v>2966</v>
      </c>
      <c r="F7709" s="189">
        <v>204</v>
      </c>
      <c r="G7709" s="197" t="s">
        <v>662</v>
      </c>
      <c r="H7709" s="195">
        <v>3</v>
      </c>
      <c r="J7709" s="191">
        <v>42632</v>
      </c>
      <c r="K7709" s="195" t="s">
        <v>27</v>
      </c>
    </row>
    <row r="7710" spans="1:12">
      <c r="A7710" s="186" t="str">
        <f>B7710&amp;"_"&amp;COUNTIF($B$2:B7710,B7710)</f>
        <v>6548_1</v>
      </c>
      <c r="B7710" s="195">
        <v>6548</v>
      </c>
      <c r="C7710" s="195">
        <v>1</v>
      </c>
      <c r="D7710" s="195">
        <v>540078681</v>
      </c>
      <c r="F7710" s="189">
        <v>24</v>
      </c>
      <c r="G7710" s="197" t="s">
        <v>3298</v>
      </c>
      <c r="H7710" s="195">
        <v>24</v>
      </c>
      <c r="J7710" s="191">
        <v>42632</v>
      </c>
      <c r="K7710" s="195" t="s">
        <v>27</v>
      </c>
    </row>
    <row r="7711" spans="1:12">
      <c r="A7711" s="186" t="str">
        <f>B7711&amp;"_"&amp;COUNTIF($B$2:B7711,B7711)</f>
        <v>6549_1</v>
      </c>
      <c r="B7711" s="195">
        <v>6549</v>
      </c>
      <c r="F7711" s="189">
        <v>6</v>
      </c>
      <c r="G7711" s="197" t="s">
        <v>359</v>
      </c>
      <c r="I7711" s="200"/>
    </row>
    <row r="7712" spans="1:12">
      <c r="A7712" s="186" t="str">
        <f>B7712&amp;"_"&amp;COUNTIF($B$2:B7712,B7712)</f>
        <v>6549_2</v>
      </c>
      <c r="B7712" s="195">
        <v>6549</v>
      </c>
      <c r="C7712" s="195">
        <v>7</v>
      </c>
      <c r="F7712" s="189">
        <v>0</v>
      </c>
      <c r="G7712" s="197" t="s">
        <v>358</v>
      </c>
      <c r="H7712" s="195">
        <v>1</v>
      </c>
      <c r="I7712" s="200"/>
      <c r="J7712" s="191">
        <v>42632</v>
      </c>
      <c r="K7712" s="195" t="s">
        <v>33</v>
      </c>
    </row>
    <row r="7713" spans="1:12">
      <c r="A7713" s="186" t="str">
        <f>B7713&amp;"_"&amp;COUNTIF($B$2:B7713,B7713)</f>
        <v>6550_1</v>
      </c>
      <c r="B7713" s="195">
        <v>6550</v>
      </c>
      <c r="E7713" s="187" t="s">
        <v>2731</v>
      </c>
      <c r="F7713" s="189">
        <v>6</v>
      </c>
      <c r="G7713" s="190" t="s">
        <v>941</v>
      </c>
    </row>
    <row r="7714" spans="1:12">
      <c r="A7714" s="186" t="str">
        <f>B7714&amp;"_"&amp;COUNTIF($B$2:B7714,B7714)</f>
        <v>6550_2</v>
      </c>
      <c r="B7714" s="195">
        <v>6550</v>
      </c>
      <c r="C7714" s="195">
        <v>1</v>
      </c>
      <c r="D7714" s="195" t="s">
        <v>3257</v>
      </c>
      <c r="E7714" s="187" t="s">
        <v>2730</v>
      </c>
      <c r="F7714" s="189">
        <v>6</v>
      </c>
      <c r="G7714" s="190" t="s">
        <v>942</v>
      </c>
      <c r="H7714" s="195">
        <v>3</v>
      </c>
      <c r="J7714" s="191">
        <v>42634</v>
      </c>
      <c r="K7714" s="195" t="s">
        <v>27</v>
      </c>
    </row>
    <row r="7715" spans="1:12">
      <c r="A7715" s="186" t="str">
        <f>B7715&amp;"_"&amp;COUNTIF($B$2:B7715,B7715)</f>
        <v>6551_1</v>
      </c>
      <c r="B7715" s="195">
        <v>6551</v>
      </c>
      <c r="C7715" s="195">
        <v>59</v>
      </c>
      <c r="D7715" s="195">
        <v>3006984420</v>
      </c>
      <c r="E7715" s="195">
        <v>20607070</v>
      </c>
      <c r="F7715" s="189">
        <v>150</v>
      </c>
      <c r="G7715" s="197" t="s">
        <v>2606</v>
      </c>
      <c r="H7715" s="195">
        <v>1</v>
      </c>
      <c r="I7715" s="195">
        <v>3388</v>
      </c>
      <c r="J7715" s="191">
        <v>42634</v>
      </c>
      <c r="K7715" s="195" t="s">
        <v>27</v>
      </c>
    </row>
    <row r="7716" spans="1:12">
      <c r="A7716" s="186" t="str">
        <f>B7716&amp;"_"&amp;COUNTIF($B$2:B7716,B7716)</f>
        <v>6552_1</v>
      </c>
      <c r="B7716" s="195">
        <v>6552</v>
      </c>
      <c r="C7716" s="195">
        <v>6</v>
      </c>
      <c r="D7716" s="195" t="s">
        <v>3337</v>
      </c>
      <c r="F7716" s="189">
        <v>1</v>
      </c>
      <c r="G7716" s="197" t="s">
        <v>2707</v>
      </c>
      <c r="J7716" s="191">
        <v>42634</v>
      </c>
      <c r="K7716" s="195" t="s">
        <v>27</v>
      </c>
    </row>
    <row r="7717" spans="1:12">
      <c r="A7717" s="186" t="str">
        <f>B7717&amp;"_"&amp;COUNTIF($B$2:B7717,B7717)</f>
        <v>6553_1</v>
      </c>
      <c r="B7717" s="195">
        <v>6553</v>
      </c>
      <c r="C7717" s="195">
        <v>31</v>
      </c>
      <c r="D7717" s="195" t="s">
        <v>3338</v>
      </c>
      <c r="F7717" s="189">
        <v>7</v>
      </c>
      <c r="G7717" s="197" t="s">
        <v>2980</v>
      </c>
      <c r="H7717" s="195">
        <v>7</v>
      </c>
      <c r="I7717" s="195">
        <v>21000</v>
      </c>
      <c r="J7717" s="191">
        <v>42635</v>
      </c>
      <c r="K7717" s="195" t="s">
        <v>27</v>
      </c>
    </row>
    <row r="7718" spans="1:12">
      <c r="A7718" s="186" t="str">
        <f>B7718&amp;"_"&amp;COUNTIF($B$2:B7718,B7718)</f>
        <v>6554_1</v>
      </c>
      <c r="B7718" s="195">
        <v>6554</v>
      </c>
      <c r="C7718" s="195">
        <v>31</v>
      </c>
      <c r="D7718" s="195" t="s">
        <v>3338</v>
      </c>
      <c r="F7718" s="189">
        <v>7</v>
      </c>
      <c r="G7718" s="197" t="s">
        <v>2980</v>
      </c>
      <c r="H7718" s="195">
        <v>7</v>
      </c>
      <c r="I7718" s="195">
        <v>21000</v>
      </c>
      <c r="J7718" s="191">
        <v>42635</v>
      </c>
      <c r="K7718" s="195" t="s">
        <v>27</v>
      </c>
    </row>
    <row r="7719" spans="1:12">
      <c r="A7719" s="186" t="str">
        <f>B7719&amp;"_"&amp;COUNTIF($B$2:B7719,B7719)</f>
        <v>6555_1</v>
      </c>
      <c r="B7719" s="195">
        <v>6555</v>
      </c>
      <c r="C7719" s="195">
        <v>96</v>
      </c>
      <c r="D7719" s="195">
        <v>266199</v>
      </c>
      <c r="F7719" s="189">
        <v>2</v>
      </c>
      <c r="G7719" s="197" t="s">
        <v>3330</v>
      </c>
      <c r="H7719" s="195">
        <v>1</v>
      </c>
      <c r="I7719" s="195">
        <f>175*2</f>
        <v>350</v>
      </c>
      <c r="J7719" s="191">
        <v>42635</v>
      </c>
      <c r="K7719" s="213" t="s">
        <v>845</v>
      </c>
      <c r="L7719" s="195" t="s">
        <v>74</v>
      </c>
    </row>
    <row r="7720" spans="1:12">
      <c r="A7720" s="186" t="str">
        <f>B7720&amp;"_"&amp;COUNTIF($B$2:B7720,B7720)</f>
        <v>6556_1</v>
      </c>
      <c r="B7720" s="195">
        <v>6556</v>
      </c>
      <c r="F7720" s="189">
        <v>1</v>
      </c>
      <c r="G7720" s="197" t="s">
        <v>3311</v>
      </c>
    </row>
    <row r="7721" spans="1:12">
      <c r="A7721" s="186" t="str">
        <f>B7721&amp;"_"&amp;COUNTIF($B$2:B7721,B7721)</f>
        <v>6556_2</v>
      </c>
      <c r="B7721" s="195">
        <v>6556</v>
      </c>
      <c r="C7721" s="195">
        <v>96</v>
      </c>
      <c r="D7721" s="195">
        <v>266199</v>
      </c>
      <c r="F7721" s="189">
        <v>1</v>
      </c>
      <c r="G7721" s="197" t="s">
        <v>3312</v>
      </c>
      <c r="H7721" s="195">
        <v>2</v>
      </c>
      <c r="I7721" s="195">
        <v>7600</v>
      </c>
      <c r="J7721" s="191">
        <v>42635</v>
      </c>
      <c r="K7721" s="213" t="s">
        <v>845</v>
      </c>
      <c r="L7721" s="195" t="s">
        <v>74</v>
      </c>
    </row>
    <row r="7722" spans="1:12">
      <c r="A7722" s="186" t="str">
        <f>B7722&amp;"_"&amp;COUNTIF($B$2:B7722,B7722)</f>
        <v>6557_1</v>
      </c>
      <c r="B7722" s="195">
        <v>6557</v>
      </c>
      <c r="F7722" s="189">
        <v>1</v>
      </c>
      <c r="G7722" s="197" t="s">
        <v>3277</v>
      </c>
    </row>
    <row r="7723" spans="1:12">
      <c r="A7723" s="186" t="str">
        <f>B7723&amp;"_"&amp;COUNTIF($B$2:B7723,B7723)</f>
        <v>6557_2</v>
      </c>
      <c r="B7723" s="195">
        <v>6557</v>
      </c>
      <c r="E7723" s="195" t="s">
        <v>1744</v>
      </c>
      <c r="F7723" s="189">
        <v>32</v>
      </c>
      <c r="G7723" s="197" t="s">
        <v>3296</v>
      </c>
    </row>
    <row r="7724" spans="1:12">
      <c r="A7724" s="186" t="str">
        <f>B7724&amp;"_"&amp;COUNTIF($B$2:B7724,B7724)</f>
        <v>6557_3</v>
      </c>
      <c r="B7724" s="195">
        <v>6557</v>
      </c>
      <c r="E7724" s="195" t="s">
        <v>1744</v>
      </c>
      <c r="F7724" s="189">
        <v>28</v>
      </c>
      <c r="G7724" s="197" t="s">
        <v>3339</v>
      </c>
      <c r="K7724" s="213"/>
    </row>
    <row r="7725" spans="1:12">
      <c r="A7725" s="186" t="str">
        <f>B7725&amp;"_"&amp;COUNTIF($B$2:B7725,B7725)</f>
        <v>6557_4</v>
      </c>
      <c r="B7725" s="195">
        <v>6557</v>
      </c>
      <c r="E7725" s="195" t="s">
        <v>1744</v>
      </c>
      <c r="F7725" s="189">
        <v>36</v>
      </c>
      <c r="G7725" s="197" t="s">
        <v>3297</v>
      </c>
    </row>
    <row r="7726" spans="1:12">
      <c r="A7726" s="186" t="str">
        <f>B7726&amp;"_"&amp;COUNTIF($B$2:B7726,B7726)</f>
        <v>6557_5</v>
      </c>
      <c r="B7726" s="195">
        <v>6557</v>
      </c>
      <c r="E7726" s="195" t="s">
        <v>1744</v>
      </c>
      <c r="F7726" s="189">
        <v>10</v>
      </c>
      <c r="G7726" s="197" t="s">
        <v>3247</v>
      </c>
      <c r="K7726" s="213"/>
    </row>
    <row r="7727" spans="1:12">
      <c r="A7727" s="186" t="str">
        <f>B7727&amp;"_"&amp;COUNTIF($B$2:B7727,B7727)</f>
        <v>6557_6</v>
      </c>
      <c r="B7727" s="195">
        <v>6557</v>
      </c>
      <c r="E7727" s="195" t="s">
        <v>1744</v>
      </c>
      <c r="F7727" s="189">
        <v>18</v>
      </c>
      <c r="G7727" s="197" t="s">
        <v>3340</v>
      </c>
      <c r="K7727" s="213"/>
    </row>
    <row r="7728" spans="1:12">
      <c r="A7728" s="186" t="str">
        <f>B7728&amp;"_"&amp;COUNTIF($B$2:B7728,B7728)</f>
        <v>6557_7</v>
      </c>
      <c r="B7728" s="195">
        <v>6557</v>
      </c>
      <c r="C7728" s="195">
        <v>26</v>
      </c>
      <c r="E7728" s="195" t="s">
        <v>1744</v>
      </c>
      <c r="F7728" s="189">
        <v>84</v>
      </c>
      <c r="G7728" s="197" t="s">
        <v>3341</v>
      </c>
      <c r="J7728" s="191">
        <v>42632</v>
      </c>
      <c r="K7728" s="213" t="s">
        <v>845</v>
      </c>
    </row>
    <row r="7729" spans="1:11">
      <c r="A7729" s="186" t="str">
        <f>B7729&amp;"_"&amp;COUNTIF($B$2:B7729,B7729)</f>
        <v>6558_1</v>
      </c>
      <c r="B7729" s="195">
        <v>6558</v>
      </c>
      <c r="C7729" s="195">
        <v>59</v>
      </c>
      <c r="D7729" s="195">
        <v>3006987794</v>
      </c>
      <c r="E7729" s="195">
        <v>41222128</v>
      </c>
      <c r="F7729" s="189">
        <v>3</v>
      </c>
      <c r="G7729" s="197" t="s">
        <v>3342</v>
      </c>
      <c r="H7729" s="195">
        <v>3</v>
      </c>
      <c r="I7729" s="195">
        <v>15100</v>
      </c>
      <c r="J7729" s="191">
        <v>42636</v>
      </c>
      <c r="K7729" s="195" t="s">
        <v>27</v>
      </c>
    </row>
    <row r="7730" spans="1:11">
      <c r="A7730" s="186" t="str">
        <f>B7730&amp;"_"&amp;COUNTIF($B$2:B7730,B7730)</f>
        <v>6559_1</v>
      </c>
      <c r="B7730" s="195">
        <v>6559</v>
      </c>
      <c r="C7730" s="195">
        <v>59</v>
      </c>
      <c r="D7730" s="195">
        <v>3006990706</v>
      </c>
      <c r="E7730" s="195">
        <v>41227890</v>
      </c>
      <c r="F7730" s="189">
        <v>6</v>
      </c>
      <c r="G7730" s="197" t="s">
        <v>1873</v>
      </c>
      <c r="H7730" s="195">
        <v>1</v>
      </c>
      <c r="I7730" s="195">
        <v>1850</v>
      </c>
      <c r="J7730" s="191">
        <v>42636</v>
      </c>
      <c r="K7730" s="195" t="s">
        <v>27</v>
      </c>
    </row>
    <row r="7731" spans="1:11">
      <c r="A7731" s="186" t="str">
        <f>B7731&amp;"_"&amp;COUNTIF($B$2:B7731,B7731)</f>
        <v>6560_1</v>
      </c>
      <c r="B7731" s="195">
        <v>6560</v>
      </c>
      <c r="F7731" s="189">
        <v>12</v>
      </c>
      <c r="G7731" s="197" t="s">
        <v>3189</v>
      </c>
      <c r="H7731" s="195">
        <v>3</v>
      </c>
    </row>
    <row r="7732" spans="1:11">
      <c r="A7732" s="186" t="str">
        <f>B7732&amp;"_"&amp;COUNTIF($B$2:B7732,B7732)</f>
        <v>6560_2</v>
      </c>
      <c r="B7732" s="195">
        <v>6560</v>
      </c>
      <c r="C7732" s="195">
        <v>17</v>
      </c>
      <c r="D7732" s="195">
        <v>3006968093</v>
      </c>
      <c r="E7732" s="187"/>
      <c r="F7732" s="189">
        <v>3</v>
      </c>
      <c r="G7732" s="190" t="s">
        <v>3188</v>
      </c>
      <c r="H7732" s="195">
        <v>1</v>
      </c>
      <c r="J7732" s="191">
        <v>42636</v>
      </c>
      <c r="K7732" s="195" t="s">
        <v>120</v>
      </c>
    </row>
    <row r="7733" spans="1:11">
      <c r="A7733" s="186" t="str">
        <f>B7733&amp;"_"&amp;COUNTIF($B$2:B7733,B7733)</f>
        <v>6561_1</v>
      </c>
      <c r="B7733" s="195">
        <v>6561</v>
      </c>
      <c r="C7733" s="195">
        <v>59</v>
      </c>
      <c r="D7733" s="195">
        <v>3006987795</v>
      </c>
      <c r="E7733" s="195">
        <v>41255162</v>
      </c>
      <c r="F7733" s="189">
        <v>1</v>
      </c>
      <c r="G7733" s="197" t="s">
        <v>2298</v>
      </c>
      <c r="H7733" s="195">
        <v>1</v>
      </c>
      <c r="I7733" s="195">
        <v>3700</v>
      </c>
      <c r="J7733" s="191">
        <v>42639</v>
      </c>
      <c r="K7733" s="195" t="s">
        <v>27</v>
      </c>
    </row>
    <row r="7734" spans="1:11">
      <c r="A7734" s="186" t="str">
        <f>B7734&amp;"_"&amp;COUNTIF($B$2:B7734,B7734)</f>
        <v>6562_1</v>
      </c>
      <c r="B7734" s="195">
        <v>6562</v>
      </c>
      <c r="C7734" s="195">
        <v>59</v>
      </c>
      <c r="D7734" s="195">
        <v>3006987794</v>
      </c>
      <c r="E7734" s="195">
        <v>41222128</v>
      </c>
      <c r="F7734" s="189">
        <v>1</v>
      </c>
      <c r="G7734" s="197" t="s">
        <v>3343</v>
      </c>
      <c r="H7734" s="195">
        <v>1</v>
      </c>
      <c r="I7734" s="195">
        <v>5035</v>
      </c>
      <c r="J7734" s="191">
        <v>42639</v>
      </c>
      <c r="K7734" s="195" t="s">
        <v>27</v>
      </c>
    </row>
    <row r="7735" spans="1:11">
      <c r="A7735" s="186" t="str">
        <f>B7735&amp;"_"&amp;COUNTIF($B$2:B7735,B7735)</f>
        <v>6563_1</v>
      </c>
      <c r="B7735" s="195">
        <v>6563</v>
      </c>
      <c r="C7735" s="195">
        <v>59</v>
      </c>
      <c r="D7735" s="195">
        <v>3006990706</v>
      </c>
      <c r="E7735" s="195">
        <v>41227890</v>
      </c>
      <c r="F7735" s="189">
        <v>12</v>
      </c>
      <c r="G7735" s="197" t="s">
        <v>1873</v>
      </c>
      <c r="H7735" s="195">
        <v>2</v>
      </c>
      <c r="I7735" s="195">
        <v>3700</v>
      </c>
      <c r="J7735" s="191">
        <v>42639</v>
      </c>
      <c r="K7735" s="195" t="s">
        <v>27</v>
      </c>
    </row>
    <row r="7736" spans="1:11">
      <c r="A7736" s="186" t="str">
        <f>B7736&amp;"_"&amp;COUNTIF($B$2:B7736,B7736)</f>
        <v>6564_1</v>
      </c>
      <c r="B7736" s="195">
        <v>6564</v>
      </c>
      <c r="F7736" s="189">
        <v>5</v>
      </c>
      <c r="G7736" s="197" t="s">
        <v>359</v>
      </c>
      <c r="I7736" s="200"/>
    </row>
    <row r="7737" spans="1:11">
      <c r="A7737" s="186" t="str">
        <f>B7737&amp;"_"&amp;COUNTIF($B$2:B7737,B7737)</f>
        <v>6564_2</v>
      </c>
      <c r="B7737" s="195">
        <v>6564</v>
      </c>
      <c r="C7737" s="195">
        <v>7</v>
      </c>
      <c r="F7737" s="189">
        <v>1</v>
      </c>
      <c r="G7737" s="197" t="s">
        <v>358</v>
      </c>
      <c r="H7737" s="195">
        <v>1</v>
      </c>
      <c r="I7737" s="200"/>
      <c r="J7737" s="191">
        <v>42639</v>
      </c>
      <c r="K7737" s="195" t="s">
        <v>33</v>
      </c>
    </row>
    <row r="7738" spans="1:11">
      <c r="A7738" s="186" t="str">
        <f>B7738&amp;"_"&amp;COUNTIF($B$2:B7738,B7738)</f>
        <v>6565_1</v>
      </c>
      <c r="B7738" s="195">
        <v>6565</v>
      </c>
      <c r="C7738" s="195">
        <v>1</v>
      </c>
      <c r="D7738" s="195" t="s">
        <v>3344</v>
      </c>
      <c r="F7738" s="189">
        <v>1</v>
      </c>
      <c r="G7738" s="197" t="s">
        <v>3345</v>
      </c>
      <c r="J7738" s="191">
        <v>42639</v>
      </c>
      <c r="K7738" s="195" t="s">
        <v>27</v>
      </c>
    </row>
    <row r="7739" spans="1:11">
      <c r="A7739" s="186" t="str">
        <f>B7739&amp;"_"&amp;COUNTIF($B$2:B7739,B7739)</f>
        <v>6566_1</v>
      </c>
      <c r="B7739" s="195">
        <v>6566</v>
      </c>
      <c r="C7739" s="195">
        <v>1</v>
      </c>
      <c r="D7739" s="195" t="s">
        <v>2984</v>
      </c>
      <c r="F7739" s="189">
        <v>2</v>
      </c>
      <c r="G7739" s="197" t="s">
        <v>3238</v>
      </c>
      <c r="H7739" s="195">
        <v>2</v>
      </c>
      <c r="J7739" s="191">
        <v>42640</v>
      </c>
      <c r="K7739" s="195" t="s">
        <v>27</v>
      </c>
    </row>
    <row r="7740" spans="1:11">
      <c r="A7740" s="186" t="str">
        <f>B7740&amp;"_"&amp;COUNTIF($B$2:B7740,B7740)</f>
        <v>6567_1</v>
      </c>
      <c r="B7740" s="195">
        <v>6567</v>
      </c>
      <c r="E7740" s="187" t="s">
        <v>2731</v>
      </c>
      <c r="F7740" s="189">
        <v>4</v>
      </c>
      <c r="G7740" s="190" t="s">
        <v>941</v>
      </c>
    </row>
    <row r="7741" spans="1:11">
      <c r="A7741" s="186" t="str">
        <f>B7741&amp;"_"&amp;COUNTIF($B$2:B7741,B7741)</f>
        <v>6567_2</v>
      </c>
      <c r="B7741" s="195">
        <v>6567</v>
      </c>
      <c r="C7741" s="195">
        <v>1</v>
      </c>
      <c r="D7741" s="195" t="s">
        <v>3329</v>
      </c>
      <c r="E7741" s="187" t="s">
        <v>2730</v>
      </c>
      <c r="F7741" s="189">
        <v>4</v>
      </c>
      <c r="G7741" s="190" t="s">
        <v>942</v>
      </c>
      <c r="H7741" s="195">
        <v>2</v>
      </c>
      <c r="J7741" s="191">
        <v>42640</v>
      </c>
      <c r="K7741" s="195" t="s">
        <v>27</v>
      </c>
    </row>
    <row r="7742" spans="1:11">
      <c r="A7742" s="186" t="str">
        <f>B7742&amp;"_"&amp;COUNTIF($B$2:B7742,B7742)</f>
        <v>6568_1</v>
      </c>
      <c r="B7742" s="195">
        <v>6568</v>
      </c>
      <c r="C7742" s="195">
        <v>1</v>
      </c>
      <c r="D7742" s="195" t="s">
        <v>3314</v>
      </c>
      <c r="E7742" s="195" t="s">
        <v>62</v>
      </c>
      <c r="F7742" s="189">
        <v>164</v>
      </c>
      <c r="G7742" s="197" t="s">
        <v>1909</v>
      </c>
      <c r="H7742" s="195">
        <v>1</v>
      </c>
      <c r="J7742" s="191">
        <v>42640</v>
      </c>
      <c r="K7742" s="195" t="s">
        <v>27</v>
      </c>
    </row>
    <row r="7743" spans="1:11">
      <c r="A7743" s="186" t="str">
        <f>B7743&amp;"_"&amp;COUNTIF($B$2:B7743,B7743)</f>
        <v>6569_1</v>
      </c>
      <c r="B7743" s="195">
        <v>6569</v>
      </c>
      <c r="C7743" s="195">
        <v>59</v>
      </c>
      <c r="D7743" s="195">
        <v>3006701015</v>
      </c>
      <c r="F7743" s="189">
        <v>5</v>
      </c>
      <c r="G7743" s="197" t="s">
        <v>3346</v>
      </c>
      <c r="H7743" s="195">
        <v>5</v>
      </c>
      <c r="I7743" s="195">
        <v>25180</v>
      </c>
      <c r="J7743" s="191">
        <v>42605</v>
      </c>
      <c r="K7743" s="195" t="s">
        <v>27</v>
      </c>
    </row>
    <row r="7744" spans="1:11">
      <c r="A7744" s="186" t="str">
        <f>B7744&amp;"_"&amp;COUNTIF($B$2:B7744,B7744)</f>
        <v>6570_1</v>
      </c>
      <c r="B7744" s="195">
        <v>6570</v>
      </c>
      <c r="F7744" s="189">
        <v>13</v>
      </c>
      <c r="G7744" s="197" t="s">
        <v>359</v>
      </c>
      <c r="I7744" s="200"/>
    </row>
    <row r="7745" spans="1:12">
      <c r="A7745" s="186" t="str">
        <f>B7745&amp;"_"&amp;COUNTIF($B$2:B7745,B7745)</f>
        <v>6570_2</v>
      </c>
      <c r="B7745" s="195">
        <v>6570</v>
      </c>
      <c r="C7745" s="195">
        <v>7</v>
      </c>
      <c r="F7745" s="189">
        <v>1</v>
      </c>
      <c r="G7745" s="197" t="s">
        <v>358</v>
      </c>
      <c r="H7745" s="195">
        <v>1</v>
      </c>
      <c r="I7745" s="200"/>
      <c r="J7745" s="191">
        <v>42640</v>
      </c>
      <c r="K7745" s="195" t="s">
        <v>33</v>
      </c>
    </row>
    <row r="7746" spans="1:12">
      <c r="A7746" s="186" t="str">
        <f>B7746&amp;"_"&amp;COUNTIF($B$2:B7746,B7746)</f>
        <v>6571_1</v>
      </c>
      <c r="B7746" s="195">
        <v>6571</v>
      </c>
      <c r="E7746" s="187" t="s">
        <v>3325</v>
      </c>
      <c r="F7746" s="189">
        <v>3</v>
      </c>
      <c r="G7746" s="190" t="s">
        <v>2299</v>
      </c>
    </row>
    <row r="7747" spans="1:12">
      <c r="A7747" s="186" t="str">
        <f>B7747&amp;"_"&amp;COUNTIF($B$2:B7747,B7747)</f>
        <v>6571_2</v>
      </c>
      <c r="B7747" s="195">
        <v>6571</v>
      </c>
      <c r="C7747" s="195">
        <v>59</v>
      </c>
      <c r="D7747" s="195">
        <v>3006999675</v>
      </c>
      <c r="E7747" s="195">
        <v>41222082</v>
      </c>
      <c r="F7747" s="189">
        <v>3</v>
      </c>
      <c r="G7747" s="197" t="s">
        <v>2300</v>
      </c>
      <c r="H7747" s="195">
        <v>6</v>
      </c>
      <c r="I7747" s="195">
        <v>19500</v>
      </c>
      <c r="J7747" s="191">
        <v>42640</v>
      </c>
      <c r="K7747" s="195" t="s">
        <v>27</v>
      </c>
    </row>
    <row r="7748" spans="1:12">
      <c r="A7748" s="186" t="str">
        <f>B7748&amp;"_"&amp;COUNTIF($B$2:B7748,B7748)</f>
        <v>6572_1</v>
      </c>
      <c r="B7748" s="195">
        <v>6572</v>
      </c>
      <c r="E7748" s="195">
        <v>32999</v>
      </c>
      <c r="F7748" s="189">
        <v>10</v>
      </c>
      <c r="G7748" s="197" t="s">
        <v>579</v>
      </c>
      <c r="I7748" s="200"/>
    </row>
    <row r="7749" spans="1:12">
      <c r="A7749" s="186" t="str">
        <f>B7749&amp;"_"&amp;COUNTIF($B$2:B7749,B7749)</f>
        <v>6572_2</v>
      </c>
      <c r="B7749" s="195">
        <v>6572</v>
      </c>
      <c r="C7749" s="195">
        <v>4</v>
      </c>
      <c r="D7749" s="195">
        <v>4500277921</v>
      </c>
      <c r="E7749" s="195">
        <v>33990</v>
      </c>
      <c r="F7749" s="189">
        <v>10</v>
      </c>
      <c r="G7749" s="197" t="s">
        <v>580</v>
      </c>
      <c r="H7749" s="195">
        <v>5</v>
      </c>
      <c r="I7749" s="195">
        <v>17500</v>
      </c>
      <c r="J7749" s="191">
        <v>42641</v>
      </c>
      <c r="K7749" s="195" t="s">
        <v>2501</v>
      </c>
      <c r="L7749" s="195" t="s">
        <v>74</v>
      </c>
    </row>
    <row r="7750" spans="1:12">
      <c r="A7750" s="186" t="str">
        <f>B7750&amp;"_"&amp;COUNTIF($B$2:B7750,B7750)</f>
        <v>6573_1</v>
      </c>
      <c r="B7750" s="195">
        <v>6573</v>
      </c>
      <c r="C7750" s="195">
        <v>6</v>
      </c>
      <c r="D7750" s="195" t="s">
        <v>3347</v>
      </c>
      <c r="F7750" s="189">
        <v>1</v>
      </c>
      <c r="G7750" s="197" t="s">
        <v>3348</v>
      </c>
      <c r="H7750" s="195">
        <v>1</v>
      </c>
      <c r="I7750" s="195">
        <v>600</v>
      </c>
      <c r="J7750" s="191">
        <v>42633</v>
      </c>
      <c r="K7750" s="195" t="s">
        <v>27</v>
      </c>
    </row>
    <row r="7751" spans="1:12">
      <c r="A7751" s="186" t="str">
        <f>B7751&amp;"_"&amp;COUNTIF($B$2:B7751,B7751)</f>
        <v>6574_1</v>
      </c>
      <c r="B7751" s="195">
        <v>6574</v>
      </c>
      <c r="E7751" s="187" t="s">
        <v>2731</v>
      </c>
      <c r="F7751" s="189">
        <v>2</v>
      </c>
      <c r="G7751" s="190" t="s">
        <v>941</v>
      </c>
    </row>
    <row r="7752" spans="1:12">
      <c r="A7752" s="186" t="str">
        <f>B7752&amp;"_"&amp;COUNTIF($B$2:B7752,B7752)</f>
        <v>6574_2</v>
      </c>
      <c r="B7752" s="195">
        <v>6574</v>
      </c>
      <c r="C7752" s="195">
        <v>1</v>
      </c>
      <c r="D7752" s="195" t="s">
        <v>3329</v>
      </c>
      <c r="E7752" s="187" t="s">
        <v>2730</v>
      </c>
      <c r="F7752" s="189">
        <v>2</v>
      </c>
      <c r="G7752" s="190" t="s">
        <v>942</v>
      </c>
      <c r="H7752" s="195">
        <v>1</v>
      </c>
      <c r="J7752" s="191">
        <v>42641</v>
      </c>
      <c r="K7752" s="195" t="s">
        <v>27</v>
      </c>
    </row>
    <row r="7753" spans="1:12">
      <c r="A7753" s="186" t="str">
        <f>B7753&amp;"_"&amp;COUNTIF($B$2:B7753,B7753)</f>
        <v>6575_1</v>
      </c>
      <c r="B7753" s="195">
        <v>6575</v>
      </c>
      <c r="C7753" s="195">
        <v>100</v>
      </c>
      <c r="F7753" s="189">
        <v>1</v>
      </c>
      <c r="G7753" s="197" t="s">
        <v>3349</v>
      </c>
      <c r="H7753" s="195">
        <v>2</v>
      </c>
      <c r="J7753" s="191">
        <v>42641</v>
      </c>
      <c r="K7753" s="195" t="s">
        <v>33</v>
      </c>
    </row>
    <row r="7754" spans="1:12">
      <c r="A7754" s="186" t="str">
        <f>B7754&amp;"_"&amp;COUNTIF($B$2:B7754,B7754)</f>
        <v>6576_1</v>
      </c>
      <c r="B7754" s="195">
        <v>6576</v>
      </c>
      <c r="E7754" s="195" t="s">
        <v>1744</v>
      </c>
      <c r="F7754" s="189">
        <v>1</v>
      </c>
      <c r="G7754" s="197" t="s">
        <v>3277</v>
      </c>
    </row>
    <row r="7755" spans="1:12">
      <c r="A7755" s="186" t="str">
        <f>B7755&amp;"_"&amp;COUNTIF($B$2:B7755,B7755)</f>
        <v>6576_2</v>
      </c>
      <c r="B7755" s="195">
        <v>6576</v>
      </c>
      <c r="E7755" s="195" t="s">
        <v>1744</v>
      </c>
      <c r="F7755" s="189">
        <v>28</v>
      </c>
      <c r="G7755" s="197" t="s">
        <v>3339</v>
      </c>
      <c r="K7755" s="213"/>
    </row>
    <row r="7756" spans="1:12">
      <c r="A7756" s="186" t="str">
        <f>B7756&amp;"_"&amp;COUNTIF($B$2:B7756,B7756)</f>
        <v>6576_3</v>
      </c>
      <c r="B7756" s="195">
        <v>6576</v>
      </c>
      <c r="E7756" s="195" t="s">
        <v>1744</v>
      </c>
      <c r="F7756" s="189">
        <v>24</v>
      </c>
      <c r="G7756" s="197" t="s">
        <v>3297</v>
      </c>
    </row>
    <row r="7757" spans="1:12">
      <c r="A7757" s="186" t="str">
        <f>B7757&amp;"_"&amp;COUNTIF($B$2:B7757,B7757)</f>
        <v>6576_4</v>
      </c>
      <c r="B7757" s="195">
        <v>6576</v>
      </c>
      <c r="C7757" s="195">
        <v>26</v>
      </c>
      <c r="E7757" s="195" t="s">
        <v>1744</v>
      </c>
      <c r="F7757" s="189">
        <v>28</v>
      </c>
      <c r="G7757" s="197" t="s">
        <v>3340</v>
      </c>
      <c r="J7757" s="191">
        <v>42641</v>
      </c>
      <c r="K7757" s="195" t="s">
        <v>33</v>
      </c>
    </row>
    <row r="7758" spans="1:12">
      <c r="A7758" s="186" t="str">
        <f>B7758&amp;"_"&amp;COUNTIF($B$2:B7758,B7758)</f>
        <v>6577_1</v>
      </c>
      <c r="B7758" s="195">
        <v>6577</v>
      </c>
      <c r="E7758" s="187" t="s">
        <v>2731</v>
      </c>
      <c r="F7758" s="189">
        <v>2</v>
      </c>
      <c r="G7758" s="190" t="s">
        <v>941</v>
      </c>
    </row>
    <row r="7759" spans="1:12">
      <c r="A7759" s="186" t="str">
        <f>B7759&amp;"_"&amp;COUNTIF($B$2:B7759,B7759)</f>
        <v>6577_2</v>
      </c>
      <c r="B7759" s="195">
        <v>6577</v>
      </c>
      <c r="C7759" s="195">
        <v>1</v>
      </c>
      <c r="D7759" s="195" t="s">
        <v>3329</v>
      </c>
      <c r="E7759" s="187" t="s">
        <v>2730</v>
      </c>
      <c r="F7759" s="189">
        <v>2</v>
      </c>
      <c r="G7759" s="190" t="s">
        <v>942</v>
      </c>
      <c r="H7759" s="195">
        <v>1</v>
      </c>
      <c r="J7759" s="191">
        <v>42642</v>
      </c>
      <c r="K7759" s="195" t="s">
        <v>27</v>
      </c>
    </row>
    <row r="7760" spans="1:12">
      <c r="A7760" s="186" t="str">
        <f>B7760&amp;"_"&amp;COUNTIF($B$2:B7760,B7760)</f>
        <v>6578_1</v>
      </c>
      <c r="B7760" s="195">
        <v>6578</v>
      </c>
      <c r="C7760" s="195">
        <v>1</v>
      </c>
      <c r="D7760" s="195" t="s">
        <v>3350</v>
      </c>
      <c r="F7760" s="189">
        <v>1</v>
      </c>
      <c r="G7760" s="197" t="s">
        <v>3351</v>
      </c>
      <c r="J7760" s="191">
        <v>42639</v>
      </c>
      <c r="K7760" s="195" t="s">
        <v>27</v>
      </c>
    </row>
    <row r="7761" spans="1:12">
      <c r="A7761" s="186" t="str">
        <f>B7761&amp;"_"&amp;COUNTIF($B$2:B7761,B7761)</f>
        <v>6579_1</v>
      </c>
      <c r="B7761" s="195">
        <v>6579</v>
      </c>
      <c r="C7761" s="195">
        <v>96</v>
      </c>
      <c r="D7761" s="195">
        <v>266595</v>
      </c>
      <c r="F7761" s="189">
        <v>1</v>
      </c>
      <c r="G7761" s="197" t="s">
        <v>3330</v>
      </c>
      <c r="H7761" s="195">
        <v>1</v>
      </c>
      <c r="J7761" s="191">
        <v>42642</v>
      </c>
      <c r="K7761" s="213" t="s">
        <v>845</v>
      </c>
      <c r="L7761" s="195" t="s">
        <v>74</v>
      </c>
    </row>
    <row r="7762" spans="1:12">
      <c r="A7762" s="186" t="str">
        <f>B7762&amp;"_"&amp;COUNTIF($B$2:B7762,B7762)</f>
        <v>6580_1</v>
      </c>
      <c r="B7762" s="195">
        <v>6580</v>
      </c>
      <c r="C7762" s="195">
        <v>3</v>
      </c>
      <c r="D7762" s="195" t="s">
        <v>3352</v>
      </c>
      <c r="E7762" s="195" t="s">
        <v>71</v>
      </c>
      <c r="F7762" s="189">
        <v>300</v>
      </c>
      <c r="G7762" s="197" t="s">
        <v>72</v>
      </c>
      <c r="H7762" s="195">
        <v>1</v>
      </c>
      <c r="I7762" s="195">
        <v>2400</v>
      </c>
      <c r="J7762" s="191">
        <v>42642</v>
      </c>
      <c r="K7762" s="195" t="s">
        <v>33</v>
      </c>
      <c r="L7762" s="195" t="s">
        <v>74</v>
      </c>
    </row>
    <row r="7763" spans="1:12">
      <c r="A7763" s="186" t="str">
        <f>B7763&amp;"_"&amp;COUNTIF($B$2:B7763,B7763)</f>
        <v>6581_1</v>
      </c>
      <c r="B7763" s="195">
        <v>6581</v>
      </c>
      <c r="E7763" s="195" t="s">
        <v>1744</v>
      </c>
      <c r="F7763" s="189">
        <v>9</v>
      </c>
      <c r="G7763" s="197" t="s">
        <v>3353</v>
      </c>
    </row>
    <row r="7764" spans="1:12">
      <c r="A7764" s="186" t="str">
        <f>B7764&amp;"_"&amp;COUNTIF($B$2:B7764,B7764)</f>
        <v>6581_2</v>
      </c>
      <c r="B7764" s="195">
        <v>6581</v>
      </c>
      <c r="E7764" s="195" t="s">
        <v>1744</v>
      </c>
      <c r="F7764" s="189" t="s">
        <v>1744</v>
      </c>
      <c r="G7764" s="197" t="s">
        <v>3354</v>
      </c>
    </row>
    <row r="7765" spans="1:12">
      <c r="A7765" s="186" t="str">
        <f>B7765&amp;"_"&amp;COUNTIF($B$2:B7765,B7765)</f>
        <v>6581_3</v>
      </c>
      <c r="B7765" s="195">
        <v>6581</v>
      </c>
      <c r="E7765" s="195" t="s">
        <v>1744</v>
      </c>
      <c r="F7765" s="189">
        <v>1</v>
      </c>
      <c r="G7765" s="197" t="s">
        <v>3355</v>
      </c>
    </row>
    <row r="7766" spans="1:12">
      <c r="A7766" s="186" t="str">
        <f>B7766&amp;"_"&amp;COUNTIF($B$2:B7766,B7766)</f>
        <v>6581_4</v>
      </c>
      <c r="B7766" s="195">
        <v>6581</v>
      </c>
      <c r="C7766" s="195">
        <v>95</v>
      </c>
      <c r="E7766" s="195" t="s">
        <v>1744</v>
      </c>
      <c r="F7766" s="189">
        <v>1</v>
      </c>
      <c r="G7766" s="197" t="s">
        <v>3356</v>
      </c>
      <c r="H7766" s="195">
        <v>14</v>
      </c>
      <c r="I7766" s="195">
        <v>32500</v>
      </c>
      <c r="J7766" s="191">
        <v>42643</v>
      </c>
    </row>
    <row r="7767" spans="1:12">
      <c r="A7767" s="186" t="str">
        <f>B7767&amp;"_"&amp;COUNTIF($B$2:B7767,B7767)</f>
        <v>6582_1</v>
      </c>
      <c r="B7767" s="195">
        <v>6582</v>
      </c>
      <c r="C7767" s="195">
        <v>7</v>
      </c>
      <c r="F7767" s="189">
        <v>6</v>
      </c>
      <c r="G7767" s="197" t="s">
        <v>358</v>
      </c>
      <c r="H7767" s="195">
        <v>1</v>
      </c>
      <c r="I7767" s="200"/>
      <c r="J7767" s="191">
        <v>42643</v>
      </c>
      <c r="K7767" s="195" t="s">
        <v>33</v>
      </c>
    </row>
    <row r="7768" spans="1:12">
      <c r="A7768" s="186" t="str">
        <f>B7768&amp;"_"&amp;COUNTIF($B$2:B7768,B7768)</f>
        <v>6593_1</v>
      </c>
      <c r="B7768" s="195">
        <v>6593</v>
      </c>
      <c r="C7768" s="195">
        <v>96</v>
      </c>
      <c r="D7768" s="195">
        <v>266595</v>
      </c>
      <c r="F7768" s="189">
        <v>1</v>
      </c>
      <c r="G7768" s="197" t="s">
        <v>3330</v>
      </c>
      <c r="H7768" s="195">
        <v>1</v>
      </c>
      <c r="K7768" s="213" t="s">
        <v>845</v>
      </c>
      <c r="L7768" s="195" t="s">
        <v>74</v>
      </c>
    </row>
    <row r="7769" spans="1:12">
      <c r="A7769" s="186" t="str">
        <f>B7769&amp;"_"&amp;COUNTIF($B$2:B7769,B7769)</f>
        <v>6594_1</v>
      </c>
      <c r="B7769" s="195">
        <v>6594</v>
      </c>
      <c r="F7769" s="189">
        <v>12</v>
      </c>
      <c r="G7769" s="197" t="s">
        <v>3189</v>
      </c>
    </row>
    <row r="7770" spans="1:12">
      <c r="A7770" s="186" t="str">
        <f>B7770&amp;"_"&amp;COUNTIF($B$2:B7770,B7770)</f>
        <v>6594_2</v>
      </c>
      <c r="B7770" s="195">
        <v>6594</v>
      </c>
      <c r="E7770" s="187"/>
      <c r="F7770" s="189">
        <v>8</v>
      </c>
      <c r="G7770" s="190" t="s">
        <v>3188</v>
      </c>
    </row>
    <row r="7771" spans="1:12">
      <c r="A7771" s="186" t="str">
        <f>B7771&amp;"_"&amp;COUNTIF($B$2:B7771,B7771)</f>
        <v>6594_3</v>
      </c>
      <c r="B7771" s="195">
        <v>6594</v>
      </c>
      <c r="C7771" s="195">
        <v>17</v>
      </c>
      <c r="D7771" s="195">
        <v>3006968093</v>
      </c>
      <c r="F7771" s="189">
        <v>12</v>
      </c>
      <c r="G7771" s="197" t="s">
        <v>3357</v>
      </c>
      <c r="H7771" s="195">
        <v>6</v>
      </c>
      <c r="J7771" s="191">
        <v>42643</v>
      </c>
      <c r="K7771" s="195" t="s">
        <v>120</v>
      </c>
    </row>
    <row r="7772" spans="1:12">
      <c r="A7772" s="186" t="str">
        <f>B7772&amp;"_"&amp;COUNTIF($B$2:B7772,B7772)</f>
        <v>6595_1</v>
      </c>
      <c r="B7772" s="195">
        <v>6595</v>
      </c>
      <c r="F7772" s="189">
        <v>29</v>
      </c>
      <c r="G7772" s="197" t="s">
        <v>2538</v>
      </c>
    </row>
    <row r="7773" spans="1:12">
      <c r="A7773" s="186" t="str">
        <f>B7773&amp;"_"&amp;COUNTIF($B$2:B7773,B7773)</f>
        <v>6595_2</v>
      </c>
      <c r="B7773" s="195">
        <v>6595</v>
      </c>
      <c r="C7773" s="195">
        <v>26</v>
      </c>
      <c r="D7773" s="195" t="s">
        <v>863</v>
      </c>
      <c r="F7773" s="189">
        <v>18</v>
      </c>
      <c r="G7773" s="197" t="s">
        <v>2539</v>
      </c>
      <c r="J7773" s="191">
        <v>42643</v>
      </c>
      <c r="K7773" s="195" t="s">
        <v>27</v>
      </c>
    </row>
    <row r="7774" spans="1:12">
      <c r="A7774" s="186" t="str">
        <f>B7774&amp;"_"&amp;COUNTIF($B$2:B7774,B7774)</f>
        <v>6596_1</v>
      </c>
      <c r="B7774" s="195">
        <v>6596</v>
      </c>
      <c r="E7774" s="187" t="s">
        <v>2731</v>
      </c>
      <c r="F7774" s="189">
        <v>2</v>
      </c>
      <c r="G7774" s="190" t="s">
        <v>941</v>
      </c>
    </row>
    <row r="7775" spans="1:12">
      <c r="A7775" s="186" t="str">
        <f>B7775&amp;"_"&amp;COUNTIF($B$2:B7775,B7775)</f>
        <v>6596_2</v>
      </c>
      <c r="B7775" s="195">
        <v>6596</v>
      </c>
      <c r="C7775" s="195">
        <v>1</v>
      </c>
      <c r="D7775" s="195" t="s">
        <v>3329</v>
      </c>
      <c r="E7775" s="187" t="s">
        <v>2730</v>
      </c>
      <c r="F7775" s="189">
        <v>2</v>
      </c>
      <c r="G7775" s="190" t="s">
        <v>942</v>
      </c>
      <c r="H7775" s="195">
        <v>1</v>
      </c>
      <c r="J7775" s="191">
        <v>42646</v>
      </c>
      <c r="K7775" s="195" t="s">
        <v>27</v>
      </c>
    </row>
    <row r="7776" spans="1:12">
      <c r="A7776" s="186" t="str">
        <f>B7776&amp;"_"&amp;COUNTIF($B$2:B7776,B7776)</f>
        <v>6597_1</v>
      </c>
      <c r="B7776" s="195">
        <v>6597</v>
      </c>
      <c r="E7776" s="195" t="s">
        <v>2935</v>
      </c>
      <c r="F7776" s="189">
        <v>2</v>
      </c>
      <c r="G7776" s="197" t="s">
        <v>2936</v>
      </c>
    </row>
    <row r="7777" spans="1:12">
      <c r="A7777" s="186" t="str">
        <f>B7777&amp;"_"&amp;COUNTIF($B$2:B7777,B7777)</f>
        <v>6597_2</v>
      </c>
      <c r="B7777" s="195">
        <v>6597</v>
      </c>
      <c r="C7777" s="195">
        <v>1</v>
      </c>
      <c r="D7777" s="195" t="s">
        <v>3358</v>
      </c>
      <c r="E7777" s="195" t="s">
        <v>2665</v>
      </c>
      <c r="F7777" s="189">
        <v>2</v>
      </c>
      <c r="G7777" s="197" t="s">
        <v>2938</v>
      </c>
      <c r="H7777" s="195">
        <v>1</v>
      </c>
      <c r="J7777" s="191">
        <v>42646</v>
      </c>
      <c r="K7777" s="195" t="s">
        <v>27</v>
      </c>
    </row>
    <row r="7778" spans="1:12">
      <c r="A7778" s="186" t="str">
        <f>B7778&amp;"_"&amp;COUNTIF($B$2:B7778,B7778)</f>
        <v>6598_1</v>
      </c>
      <c r="B7778" s="195">
        <v>6598</v>
      </c>
      <c r="E7778" s="195" t="s">
        <v>2935</v>
      </c>
      <c r="F7778" s="189">
        <v>4</v>
      </c>
      <c r="G7778" s="197" t="s">
        <v>2936</v>
      </c>
    </row>
    <row r="7779" spans="1:12">
      <c r="A7779" s="186" t="str">
        <f>B7779&amp;"_"&amp;COUNTIF($B$2:B7779,B7779)</f>
        <v>6598_2</v>
      </c>
      <c r="B7779" s="195">
        <v>6598</v>
      </c>
      <c r="C7779" s="195">
        <v>1</v>
      </c>
      <c r="D7779" s="195" t="s">
        <v>3329</v>
      </c>
      <c r="E7779" s="195" t="s">
        <v>2665</v>
      </c>
      <c r="F7779" s="189">
        <v>4</v>
      </c>
      <c r="G7779" s="197" t="s">
        <v>2938</v>
      </c>
      <c r="H7779" s="195">
        <v>2</v>
      </c>
      <c r="J7779" s="191">
        <v>42646</v>
      </c>
      <c r="K7779" s="195" t="s">
        <v>27</v>
      </c>
    </row>
    <row r="7780" spans="1:12">
      <c r="A7780" s="186" t="str">
        <f>B7780&amp;"_"&amp;COUNTIF($B$2:B7780,B7780)</f>
        <v>6599_1</v>
      </c>
      <c r="B7780" s="195">
        <v>6599</v>
      </c>
      <c r="C7780" s="195">
        <v>31</v>
      </c>
      <c r="D7780" s="195" t="s">
        <v>3359</v>
      </c>
      <c r="F7780" s="189">
        <v>7</v>
      </c>
      <c r="G7780" s="197" t="s">
        <v>2980</v>
      </c>
      <c r="H7780" s="195">
        <v>7</v>
      </c>
      <c r="I7780" s="195">
        <v>21000</v>
      </c>
      <c r="J7780" s="191">
        <v>42646</v>
      </c>
      <c r="K7780" s="195" t="s">
        <v>27</v>
      </c>
    </row>
    <row r="7781" spans="1:12">
      <c r="A7781" s="186" t="str">
        <f>B7781&amp;"_"&amp;COUNTIF($B$2:B7781,B7781)</f>
        <v>6600_1</v>
      </c>
      <c r="B7781" s="195">
        <v>6600</v>
      </c>
      <c r="C7781" s="195">
        <v>31</v>
      </c>
      <c r="D7781" s="195" t="s">
        <v>3359</v>
      </c>
      <c r="F7781" s="189">
        <v>7</v>
      </c>
      <c r="G7781" s="197" t="s">
        <v>2980</v>
      </c>
      <c r="H7781" s="195">
        <v>7</v>
      </c>
      <c r="I7781" s="195">
        <v>21000</v>
      </c>
      <c r="J7781" s="191">
        <v>42646</v>
      </c>
      <c r="K7781" s="195" t="s">
        <v>27</v>
      </c>
    </row>
    <row r="7782" spans="1:12">
      <c r="A7782" s="186" t="str">
        <f>B7782&amp;"_"&amp;COUNTIF($B$2:B7782,B7782)</f>
        <v>6601_1</v>
      </c>
      <c r="B7782" s="195">
        <v>6601</v>
      </c>
      <c r="C7782" s="195">
        <v>59</v>
      </c>
      <c r="D7782" s="195">
        <v>3006999674</v>
      </c>
      <c r="E7782" s="195">
        <v>41222128</v>
      </c>
      <c r="F7782" s="189">
        <v>3</v>
      </c>
      <c r="G7782" s="197" t="s">
        <v>3360</v>
      </c>
      <c r="H7782" s="195">
        <v>3</v>
      </c>
      <c r="I7782" s="195">
        <v>15100</v>
      </c>
      <c r="J7782" s="191">
        <v>42647</v>
      </c>
      <c r="K7782" s="195" t="s">
        <v>27</v>
      </c>
    </row>
    <row r="7783" spans="1:12">
      <c r="A7783" s="186" t="str">
        <f>B7783&amp;"_"&amp;COUNTIF($B$2:B7783,B7783)</f>
        <v>6602_1</v>
      </c>
      <c r="B7783" s="195">
        <v>6602</v>
      </c>
      <c r="C7783" s="195">
        <v>59</v>
      </c>
      <c r="D7783" s="195">
        <v>3007013629</v>
      </c>
      <c r="E7783" s="195">
        <v>41227890</v>
      </c>
      <c r="F7783" s="189">
        <v>12</v>
      </c>
      <c r="G7783" s="197" t="s">
        <v>1873</v>
      </c>
      <c r="H7783" s="195">
        <v>2</v>
      </c>
      <c r="I7783" s="195">
        <v>3700</v>
      </c>
      <c r="J7783" s="191">
        <v>42647</v>
      </c>
      <c r="K7783" s="195" t="s">
        <v>27</v>
      </c>
    </row>
    <row r="7784" spans="1:12">
      <c r="A7784" s="186" t="str">
        <f>B7784&amp;"_"&amp;COUNTIF($B$2:B7784,B7784)</f>
        <v>6603_1</v>
      </c>
      <c r="B7784" s="195">
        <v>6603</v>
      </c>
      <c r="C7784" s="195">
        <v>59</v>
      </c>
      <c r="D7784" s="195">
        <v>3007006347</v>
      </c>
      <c r="E7784" s="195">
        <v>20607070</v>
      </c>
      <c r="F7784" s="189">
        <v>150</v>
      </c>
      <c r="G7784" s="197" t="s">
        <v>2606</v>
      </c>
      <c r="H7784" s="195">
        <v>1</v>
      </c>
      <c r="I7784" s="195">
        <v>3388</v>
      </c>
      <c r="J7784" s="191">
        <v>42647</v>
      </c>
      <c r="K7784" s="195" t="s">
        <v>27</v>
      </c>
    </row>
    <row r="7785" spans="1:12">
      <c r="A7785" s="186" t="str">
        <f>B7785&amp;"_"&amp;COUNTIF($B$2:B7785,B7785)</f>
        <v>6604_1</v>
      </c>
      <c r="B7785" s="195">
        <v>6604</v>
      </c>
      <c r="C7785" s="195">
        <v>59</v>
      </c>
      <c r="D7785" s="195">
        <v>3007013627</v>
      </c>
      <c r="E7785" s="195">
        <v>41222082</v>
      </c>
      <c r="F7785" s="189">
        <v>2</v>
      </c>
      <c r="G7785" s="197" t="s">
        <v>2300</v>
      </c>
      <c r="H7785" s="195">
        <v>2</v>
      </c>
      <c r="I7785" s="195">
        <v>9200</v>
      </c>
      <c r="J7785" s="191">
        <v>42647</v>
      </c>
      <c r="K7785" s="195" t="s">
        <v>27</v>
      </c>
    </row>
    <row r="7786" spans="1:12">
      <c r="A7786" s="186" t="str">
        <f>B7786&amp;"_"&amp;COUNTIF($B$2:B7786,B7786)</f>
        <v>6605_1</v>
      </c>
      <c r="B7786" s="195">
        <v>6605</v>
      </c>
      <c r="E7786" s="195" t="s">
        <v>64</v>
      </c>
      <c r="F7786" s="189">
        <v>192</v>
      </c>
      <c r="G7786" s="197" t="s">
        <v>65</v>
      </c>
    </row>
    <row r="7787" spans="1:12">
      <c r="A7787" s="186" t="str">
        <f>B7787&amp;"_"&amp;COUNTIF($B$2:B7787,B7787)</f>
        <v>6605_2</v>
      </c>
      <c r="B7787" s="195">
        <v>6605</v>
      </c>
      <c r="C7787" s="195">
        <v>1</v>
      </c>
      <c r="D7787" s="195" t="s">
        <v>3361</v>
      </c>
      <c r="E7787" s="195" t="s">
        <v>67</v>
      </c>
      <c r="F7787" s="189">
        <v>48</v>
      </c>
      <c r="G7787" s="197" t="s">
        <v>68</v>
      </c>
      <c r="H7787" s="195">
        <v>5</v>
      </c>
      <c r="J7787" s="191">
        <v>42648</v>
      </c>
      <c r="K7787" s="195" t="s">
        <v>27</v>
      </c>
    </row>
    <row r="7788" spans="1:12">
      <c r="A7788" s="186" t="str">
        <f>B7788&amp;"_"&amp;COUNTIF($B$2:B7788,B7788)</f>
        <v>6606_1</v>
      </c>
      <c r="B7788" s="195">
        <v>6606</v>
      </c>
      <c r="C7788" s="195">
        <v>59</v>
      </c>
      <c r="D7788" s="195">
        <v>3007013627</v>
      </c>
      <c r="E7788" s="195">
        <v>41222082</v>
      </c>
      <c r="F7788" s="189">
        <v>1</v>
      </c>
      <c r="G7788" s="197" t="s">
        <v>2300</v>
      </c>
      <c r="H7788" s="195">
        <v>1</v>
      </c>
      <c r="I7788" s="195">
        <v>4600</v>
      </c>
      <c r="J7788" s="191">
        <v>42648</v>
      </c>
      <c r="K7788" s="195" t="s">
        <v>27</v>
      </c>
    </row>
    <row r="7789" spans="1:12">
      <c r="A7789" s="186" t="str">
        <f>B7789&amp;"_"&amp;COUNTIF($B$2:B7789,B7789)</f>
        <v>6607_1</v>
      </c>
      <c r="B7789" s="195">
        <v>6607</v>
      </c>
      <c r="F7789" s="189">
        <v>0</v>
      </c>
      <c r="G7789" s="197" t="s">
        <v>359</v>
      </c>
      <c r="I7789" s="200"/>
    </row>
    <row r="7790" spans="1:12">
      <c r="A7790" s="186" t="str">
        <f>B7790&amp;"_"&amp;COUNTIF($B$2:B7790,B7790)</f>
        <v>6607_2</v>
      </c>
      <c r="B7790" s="195">
        <v>6607</v>
      </c>
      <c r="C7790" s="195">
        <v>7</v>
      </c>
      <c r="F7790" s="189">
        <v>9</v>
      </c>
      <c r="G7790" s="197" t="s">
        <v>358</v>
      </c>
      <c r="H7790" s="195">
        <v>1</v>
      </c>
      <c r="I7790" s="200"/>
      <c r="J7790" s="191">
        <v>42649</v>
      </c>
      <c r="K7790" s="195" t="s">
        <v>33</v>
      </c>
    </row>
    <row r="7791" spans="1:12">
      <c r="A7791" s="186" t="str">
        <f>B7791&amp;"_"&amp;COUNTIF($B$2:B7791,B7791)</f>
        <v>6608_1</v>
      </c>
      <c r="B7791" s="195">
        <v>6608</v>
      </c>
      <c r="C7791" s="195">
        <v>5</v>
      </c>
      <c r="D7791" s="195" t="s">
        <v>3283</v>
      </c>
      <c r="E7791" s="195">
        <v>500032757</v>
      </c>
      <c r="F7791" s="189">
        <v>3</v>
      </c>
      <c r="G7791" s="197" t="s">
        <v>1016</v>
      </c>
      <c r="H7791" s="195">
        <v>1</v>
      </c>
      <c r="I7791" s="195">
        <v>4500</v>
      </c>
      <c r="J7791" s="191" t="s">
        <v>3362</v>
      </c>
      <c r="K7791" s="213" t="s">
        <v>845</v>
      </c>
      <c r="L7791" s="195" t="s">
        <v>2449</v>
      </c>
    </row>
    <row r="7792" spans="1:12">
      <c r="A7792" s="186" t="str">
        <f>B7792&amp;"_"&amp;COUNTIF($B$2:B7792,B7792)</f>
        <v>6609_1</v>
      </c>
      <c r="B7792" s="195">
        <v>6609</v>
      </c>
      <c r="C7792" s="195">
        <v>5</v>
      </c>
      <c r="D7792" s="195" t="s">
        <v>3363</v>
      </c>
      <c r="E7792" s="195">
        <v>500032754</v>
      </c>
      <c r="F7792" s="189">
        <v>4</v>
      </c>
      <c r="G7792" s="197" t="s">
        <v>841</v>
      </c>
      <c r="H7792" s="195">
        <v>2</v>
      </c>
      <c r="I7792" s="195">
        <v>4200</v>
      </c>
      <c r="J7792" s="191" t="s">
        <v>3362</v>
      </c>
      <c r="K7792" s="213" t="s">
        <v>845</v>
      </c>
      <c r="L7792" s="195" t="s">
        <v>2449</v>
      </c>
    </row>
    <row r="7793" spans="1:12">
      <c r="A7793" s="186" t="str">
        <f>B7793&amp;"_"&amp;COUNTIF($B$2:B7793,B7793)</f>
        <v>6610_1</v>
      </c>
      <c r="B7793" s="195">
        <v>6610</v>
      </c>
      <c r="E7793" s="195" t="s">
        <v>1744</v>
      </c>
      <c r="F7793" s="189">
        <v>2</v>
      </c>
      <c r="G7793" s="197" t="s">
        <v>3353</v>
      </c>
    </row>
    <row r="7794" spans="1:12">
      <c r="A7794" s="186" t="str">
        <f>B7794&amp;"_"&amp;COUNTIF($B$2:B7794,B7794)</f>
        <v>6610_2</v>
      </c>
      <c r="B7794" s="195">
        <v>6610</v>
      </c>
      <c r="E7794" s="195" t="s">
        <v>1744</v>
      </c>
      <c r="F7794" s="189" t="s">
        <v>1744</v>
      </c>
      <c r="G7794" s="197" t="s">
        <v>3354</v>
      </c>
    </row>
    <row r="7795" spans="1:12">
      <c r="A7795" s="186" t="str">
        <f>B7795&amp;"_"&amp;COUNTIF($B$2:B7795,B7795)</f>
        <v>6610_3</v>
      </c>
      <c r="B7795" s="195">
        <v>6610</v>
      </c>
      <c r="E7795" s="195" t="s">
        <v>1744</v>
      </c>
      <c r="F7795" s="189">
        <v>1</v>
      </c>
      <c r="G7795" s="197" t="s">
        <v>3355</v>
      </c>
    </row>
    <row r="7796" spans="1:12">
      <c r="A7796" s="186" t="str">
        <f>B7796&amp;"_"&amp;COUNTIF($B$2:B7796,B7796)</f>
        <v>6610_4</v>
      </c>
      <c r="B7796" s="195">
        <v>6610</v>
      </c>
      <c r="C7796" s="195">
        <v>95</v>
      </c>
      <c r="E7796" s="195" t="s">
        <v>1744</v>
      </c>
      <c r="F7796" s="189">
        <v>1</v>
      </c>
      <c r="G7796" s="197" t="s">
        <v>3356</v>
      </c>
      <c r="H7796" s="195">
        <v>10</v>
      </c>
      <c r="I7796" s="195">
        <v>18500</v>
      </c>
      <c r="J7796" s="191">
        <v>42649</v>
      </c>
    </row>
    <row r="7797" spans="1:12">
      <c r="A7797" s="186" t="str">
        <f>B7797&amp;"_"&amp;COUNTIF($B$2:B7797,B7797)</f>
        <v>6611_1</v>
      </c>
      <c r="B7797" s="195">
        <v>6611</v>
      </c>
      <c r="C7797" s="195">
        <v>59</v>
      </c>
      <c r="D7797" s="195">
        <v>3007013629</v>
      </c>
      <c r="E7797" s="195">
        <v>41227890</v>
      </c>
      <c r="F7797" s="189">
        <v>6</v>
      </c>
      <c r="G7797" s="197" t="s">
        <v>1873</v>
      </c>
      <c r="H7797" s="195">
        <v>1</v>
      </c>
      <c r="I7797" s="195">
        <v>1837</v>
      </c>
      <c r="J7797" s="191">
        <v>42650</v>
      </c>
      <c r="K7797" s="195" t="s">
        <v>27</v>
      </c>
    </row>
    <row r="7798" spans="1:12">
      <c r="A7798" s="186" t="str">
        <f>B7798&amp;"_"&amp;COUNTIF($B$2:B7798,B7798)</f>
        <v>6612_1</v>
      </c>
      <c r="B7798" s="195">
        <v>6612</v>
      </c>
      <c r="E7798" s="195" t="s">
        <v>1744</v>
      </c>
      <c r="F7798" s="189">
        <v>1</v>
      </c>
      <c r="G7798" s="197" t="s">
        <v>3277</v>
      </c>
    </row>
    <row r="7799" spans="1:12">
      <c r="A7799" s="186" t="str">
        <f>B7799&amp;"_"&amp;COUNTIF($B$2:B7799,B7799)</f>
        <v>6612_2</v>
      </c>
      <c r="B7799" s="195">
        <v>6612</v>
      </c>
      <c r="E7799" s="195" t="s">
        <v>1744</v>
      </c>
      <c r="F7799" s="189">
        <v>28</v>
      </c>
      <c r="G7799" s="197" t="s">
        <v>3339</v>
      </c>
      <c r="K7799" s="213"/>
    </row>
    <row r="7800" spans="1:12">
      <c r="A7800" s="186" t="str">
        <f>B7800&amp;"_"&amp;COUNTIF($B$2:B7800,B7800)</f>
        <v>6612_3</v>
      </c>
      <c r="B7800" s="195">
        <v>6612</v>
      </c>
      <c r="E7800" s="195" t="s">
        <v>1744</v>
      </c>
      <c r="F7800" s="189">
        <v>32</v>
      </c>
      <c r="G7800" s="197" t="s">
        <v>3296</v>
      </c>
    </row>
    <row r="7801" spans="1:12">
      <c r="A7801" s="186" t="str">
        <f>B7801&amp;"_"&amp;COUNTIF($B$2:B7801,B7801)</f>
        <v>6612_4</v>
      </c>
      <c r="B7801" s="195">
        <v>6612</v>
      </c>
      <c r="C7801" s="195">
        <v>26</v>
      </c>
      <c r="E7801" s="195" t="s">
        <v>1744</v>
      </c>
      <c r="F7801" s="189">
        <v>28</v>
      </c>
      <c r="G7801" s="197" t="s">
        <v>3340</v>
      </c>
      <c r="J7801" s="191">
        <v>42650</v>
      </c>
      <c r="K7801" s="195" t="s">
        <v>33</v>
      </c>
    </row>
    <row r="7802" spans="1:12">
      <c r="A7802" s="186" t="str">
        <f>B7802&amp;"_"&amp;COUNTIF($B$2:B7802,B7802)</f>
        <v>6613_1</v>
      </c>
      <c r="B7802" s="195">
        <v>6613</v>
      </c>
      <c r="C7802" s="195">
        <v>31</v>
      </c>
      <c r="D7802" s="195" t="s">
        <v>3364</v>
      </c>
      <c r="F7802" s="189">
        <v>7</v>
      </c>
      <c r="G7802" s="197" t="s">
        <v>2980</v>
      </c>
      <c r="H7802" s="195">
        <v>7</v>
      </c>
      <c r="I7802" s="195">
        <v>21000</v>
      </c>
      <c r="J7802" s="191">
        <v>42654</v>
      </c>
      <c r="K7802" s="195" t="s">
        <v>27</v>
      </c>
    </row>
    <row r="7803" spans="1:12">
      <c r="A7803" s="186" t="str">
        <f>B7803&amp;"_"&amp;COUNTIF($B$2:B7803,B7803)</f>
        <v>6614_1</v>
      </c>
      <c r="B7803" s="195">
        <v>6614</v>
      </c>
      <c r="C7803" s="195">
        <v>31</v>
      </c>
      <c r="D7803" s="195" t="s">
        <v>3364</v>
      </c>
      <c r="F7803" s="189">
        <v>4</v>
      </c>
      <c r="G7803" s="197" t="s">
        <v>2980</v>
      </c>
      <c r="H7803" s="195">
        <v>4</v>
      </c>
      <c r="I7803" s="195">
        <v>12000</v>
      </c>
      <c r="J7803" s="191">
        <v>42654</v>
      </c>
      <c r="K7803" s="195" t="s">
        <v>27</v>
      </c>
    </row>
    <row r="7804" spans="1:12">
      <c r="A7804" s="186" t="str">
        <f>B7804&amp;"_"&amp;COUNTIF($B$2:B7804,B7804)</f>
        <v>6615_1</v>
      </c>
      <c r="B7804" s="195">
        <v>6615</v>
      </c>
      <c r="C7804" s="195">
        <v>59</v>
      </c>
      <c r="D7804" s="195">
        <v>3007037254</v>
      </c>
      <c r="E7804" s="195">
        <v>20607070</v>
      </c>
      <c r="F7804" s="189">
        <v>150</v>
      </c>
      <c r="G7804" s="197" t="s">
        <v>2606</v>
      </c>
      <c r="H7804" s="195">
        <v>1</v>
      </c>
      <c r="I7804" s="195">
        <v>3388</v>
      </c>
      <c r="J7804" s="191">
        <v>42654</v>
      </c>
      <c r="K7804" s="195" t="s">
        <v>27</v>
      </c>
    </row>
    <row r="7805" spans="1:12">
      <c r="A7805" s="186" t="str">
        <f>B7805&amp;"_"&amp;COUNTIF($B$2:B7805,B7805)</f>
        <v>6616_1</v>
      </c>
      <c r="B7805" s="195">
        <v>6616</v>
      </c>
      <c r="C7805" s="195">
        <v>59</v>
      </c>
      <c r="D7805" s="195">
        <v>3007025013</v>
      </c>
      <c r="E7805" s="195">
        <v>41227890</v>
      </c>
      <c r="F7805" s="189">
        <v>6</v>
      </c>
      <c r="G7805" s="197" t="s">
        <v>1873</v>
      </c>
      <c r="H7805" s="195">
        <v>1</v>
      </c>
      <c r="I7805" s="195">
        <v>1837</v>
      </c>
      <c r="J7805" s="191">
        <v>42654</v>
      </c>
      <c r="K7805" s="195" t="s">
        <v>27</v>
      </c>
    </row>
    <row r="7806" spans="1:12">
      <c r="A7806" s="186" t="str">
        <f>B7806&amp;"_"&amp;COUNTIF($B$2:B7806,B7806)</f>
        <v>6617_1</v>
      </c>
      <c r="B7806" s="195">
        <v>6617</v>
      </c>
      <c r="E7806" s="195">
        <v>13021302</v>
      </c>
      <c r="F7806" s="189">
        <v>30</v>
      </c>
      <c r="G7806" s="197" t="s">
        <v>3365</v>
      </c>
    </row>
    <row r="7807" spans="1:12">
      <c r="A7807" s="186" t="str">
        <f>B7807&amp;"_"&amp;COUNTIF($B$2:B7807,B7807)</f>
        <v>6617_2</v>
      </c>
      <c r="B7807" s="195">
        <v>6617</v>
      </c>
      <c r="E7807" s="195">
        <v>13021201</v>
      </c>
      <c r="F7807" s="189">
        <v>24</v>
      </c>
      <c r="G7807" s="197" t="s">
        <v>3366</v>
      </c>
    </row>
    <row r="7808" spans="1:12">
      <c r="A7808" s="186" t="str">
        <f>B7808&amp;"_"&amp;COUNTIF($B$2:B7808,B7808)</f>
        <v>6617_3</v>
      </c>
      <c r="B7808" s="195">
        <v>6617</v>
      </c>
      <c r="C7808" s="195">
        <v>10</v>
      </c>
      <c r="D7808" s="195">
        <v>62231</v>
      </c>
      <c r="E7808" s="195">
        <v>13021450</v>
      </c>
      <c r="F7808" s="189">
        <v>1</v>
      </c>
      <c r="G7808" s="197" t="s">
        <v>3367</v>
      </c>
      <c r="H7808" s="195">
        <v>2</v>
      </c>
      <c r="J7808" s="191">
        <v>42654</v>
      </c>
      <c r="K7808" s="195" t="s">
        <v>33</v>
      </c>
      <c r="L7808" s="195" t="s">
        <v>74</v>
      </c>
    </row>
    <row r="7809" spans="1:13">
      <c r="A7809" s="186" t="str">
        <f>B7809&amp;"_"&amp;COUNTIF($B$2:B7809,B7809)</f>
        <v>6618_1</v>
      </c>
      <c r="B7809" s="195">
        <v>6618</v>
      </c>
      <c r="F7809" s="189">
        <v>9</v>
      </c>
      <c r="G7809" s="197" t="s">
        <v>359</v>
      </c>
      <c r="I7809" s="200"/>
    </row>
    <row r="7810" spans="1:13">
      <c r="A7810" s="186" t="str">
        <f>B7810&amp;"_"&amp;COUNTIF($B$2:B7810,B7810)</f>
        <v>6618_2</v>
      </c>
      <c r="B7810" s="195">
        <v>6618</v>
      </c>
      <c r="C7810" s="195">
        <v>7</v>
      </c>
      <c r="F7810" s="189">
        <v>0</v>
      </c>
      <c r="G7810" s="197" t="s">
        <v>358</v>
      </c>
      <c r="H7810" s="195">
        <v>1</v>
      </c>
      <c r="I7810" s="200"/>
      <c r="J7810" s="191">
        <v>42654</v>
      </c>
      <c r="K7810" s="195" t="s">
        <v>33</v>
      </c>
    </row>
    <row r="7811" spans="1:13">
      <c r="A7811" s="186" t="str">
        <f>B7811&amp;"_"&amp;COUNTIF($B$2:B7811,B7811)</f>
        <v>6619_1</v>
      </c>
      <c r="B7811" s="195">
        <v>6619</v>
      </c>
      <c r="E7811" s="187" t="s">
        <v>2731</v>
      </c>
      <c r="F7811" s="189">
        <v>4</v>
      </c>
      <c r="G7811" s="190" t="s">
        <v>941</v>
      </c>
    </row>
    <row r="7812" spans="1:13">
      <c r="A7812" s="186" t="str">
        <f>B7812&amp;"_"&amp;COUNTIF($B$2:B7812,B7812)</f>
        <v>6619_2</v>
      </c>
      <c r="B7812" s="195">
        <v>6619</v>
      </c>
      <c r="C7812" s="195">
        <v>1</v>
      </c>
      <c r="D7812" s="195" t="s">
        <v>3329</v>
      </c>
      <c r="E7812" s="187" t="s">
        <v>2730</v>
      </c>
      <c r="F7812" s="189">
        <v>4</v>
      </c>
      <c r="G7812" s="190" t="s">
        <v>942</v>
      </c>
      <c r="H7812" s="195">
        <v>2</v>
      </c>
      <c r="J7812" s="191">
        <v>42655</v>
      </c>
      <c r="K7812" s="195" t="s">
        <v>27</v>
      </c>
    </row>
    <row r="7813" spans="1:13">
      <c r="A7813" s="186" t="str">
        <f>B7813&amp;"_"&amp;COUNTIF($B$2:B7813,B7813)</f>
        <v>6620_1</v>
      </c>
      <c r="B7813" s="195">
        <v>6620</v>
      </c>
      <c r="C7813" s="195">
        <v>1</v>
      </c>
      <c r="D7813" s="195" t="s">
        <v>3361</v>
      </c>
      <c r="E7813" s="195" t="s">
        <v>62</v>
      </c>
      <c r="F7813" s="189">
        <v>164</v>
      </c>
      <c r="G7813" s="197" t="s">
        <v>1909</v>
      </c>
      <c r="H7813" s="195">
        <v>1</v>
      </c>
      <c r="J7813" s="191">
        <v>42655</v>
      </c>
      <c r="K7813" s="195" t="s">
        <v>27</v>
      </c>
    </row>
    <row r="7814" spans="1:13">
      <c r="A7814" s="186" t="str">
        <f>B7814&amp;"_"&amp;COUNTIF($B$2:B7814,B7814)</f>
        <v>6621_1</v>
      </c>
      <c r="B7814" s="195">
        <v>6621</v>
      </c>
      <c r="C7814" s="195">
        <v>1</v>
      </c>
      <c r="D7814" s="195" t="s">
        <v>2984</v>
      </c>
      <c r="F7814" s="189">
        <v>2</v>
      </c>
      <c r="G7814" s="197" t="s">
        <v>3238</v>
      </c>
      <c r="H7814" s="195">
        <v>2</v>
      </c>
      <c r="J7814" s="191">
        <v>42655</v>
      </c>
      <c r="K7814" s="195" t="s">
        <v>27</v>
      </c>
    </row>
    <row r="7815" spans="1:13">
      <c r="A7815" s="186" t="str">
        <f>B7815&amp;"_"&amp;COUNTIF($B$2:B7815,B7815)</f>
        <v>6622_1</v>
      </c>
      <c r="B7815" s="195">
        <v>6622</v>
      </c>
      <c r="C7815" s="195">
        <v>96</v>
      </c>
      <c r="D7815" s="195">
        <v>266199</v>
      </c>
      <c r="F7815" s="189">
        <v>4</v>
      </c>
      <c r="G7815" s="197" t="s">
        <v>3330</v>
      </c>
      <c r="H7815" s="195">
        <v>1</v>
      </c>
      <c r="I7815" s="195">
        <v>750</v>
      </c>
      <c r="J7815" s="191">
        <v>42655</v>
      </c>
      <c r="K7815" s="213" t="s">
        <v>845</v>
      </c>
      <c r="L7815" s="195" t="s">
        <v>74</v>
      </c>
      <c r="M7815" s="195"/>
    </row>
    <row r="7816" spans="1:13">
      <c r="A7816" s="186" t="str">
        <f>B7816&amp;"_"&amp;COUNTIF($B$2:B7816,B7816)</f>
        <v>6623_1</v>
      </c>
      <c r="B7816" s="195">
        <v>6623</v>
      </c>
      <c r="F7816" s="189">
        <v>1</v>
      </c>
      <c r="G7816" s="197" t="s">
        <v>3311</v>
      </c>
      <c r="M7816" s="195"/>
    </row>
    <row r="7817" spans="1:13">
      <c r="A7817" s="186" t="str">
        <f>B7817&amp;"_"&amp;COUNTIF($B$2:B7817,B7817)</f>
        <v>6623_2</v>
      </c>
      <c r="B7817" s="195">
        <v>6623</v>
      </c>
      <c r="C7817" s="195">
        <v>96</v>
      </c>
      <c r="D7817" s="195">
        <v>266199</v>
      </c>
      <c r="F7817" s="189">
        <v>1</v>
      </c>
      <c r="G7817" s="197" t="s">
        <v>3312</v>
      </c>
      <c r="H7817" s="195">
        <v>2</v>
      </c>
      <c r="I7817" s="195">
        <v>7600</v>
      </c>
      <c r="J7817" s="191">
        <v>42655</v>
      </c>
      <c r="K7817" s="213" t="s">
        <v>845</v>
      </c>
      <c r="L7817" s="195" t="s">
        <v>74</v>
      </c>
      <c r="M7817" s="195"/>
    </row>
    <row r="7818" spans="1:13">
      <c r="A7818" s="186" t="str">
        <f>B7818&amp;"_"&amp;COUNTIF($B$2:B7818,B7818)</f>
        <v>6624_1</v>
      </c>
      <c r="B7818" s="195">
        <v>6624</v>
      </c>
      <c r="C7818" s="195">
        <v>99</v>
      </c>
      <c r="D7818" s="195">
        <v>102119</v>
      </c>
      <c r="E7818" s="195">
        <v>404500</v>
      </c>
      <c r="F7818" s="189">
        <v>6</v>
      </c>
      <c r="G7818" s="197" t="s">
        <v>3237</v>
      </c>
      <c r="H7818" s="195">
        <v>1</v>
      </c>
      <c r="I7818" s="195">
        <v>675</v>
      </c>
      <c r="J7818" s="191">
        <v>42655</v>
      </c>
      <c r="K7818" s="195" t="s">
        <v>107</v>
      </c>
      <c r="L7818" s="195" t="s">
        <v>74</v>
      </c>
    </row>
    <row r="7819" spans="1:13">
      <c r="A7819" s="186" t="str">
        <f>B7819&amp;"_"&amp;COUNTIF($B$2:B7819,B7819)</f>
        <v>6625_1</v>
      </c>
      <c r="B7819" s="195">
        <v>6625</v>
      </c>
      <c r="F7819" s="189">
        <v>12</v>
      </c>
      <c r="G7819" s="197" t="s">
        <v>3368</v>
      </c>
    </row>
    <row r="7820" spans="1:13">
      <c r="A7820" s="186" t="str">
        <f>B7820&amp;"_"&amp;COUNTIF($B$2:B7820,B7820)</f>
        <v>6625_2</v>
      </c>
      <c r="B7820" s="195">
        <v>6625</v>
      </c>
      <c r="F7820" s="189">
        <v>6</v>
      </c>
      <c r="G7820" s="197" t="s">
        <v>3369</v>
      </c>
    </row>
    <row r="7821" spans="1:13">
      <c r="A7821" s="186" t="str">
        <f>B7821&amp;"_"&amp;COUNTIF($B$2:B7821,B7821)</f>
        <v>6625_3</v>
      </c>
      <c r="B7821" s="195">
        <v>6625</v>
      </c>
      <c r="C7821" s="195">
        <v>37</v>
      </c>
      <c r="D7821" s="195" t="s">
        <v>3155</v>
      </c>
      <c r="F7821" s="189">
        <v>1</v>
      </c>
      <c r="G7821" s="197" t="s">
        <v>3370</v>
      </c>
      <c r="J7821" s="191">
        <v>42655</v>
      </c>
      <c r="K7821" s="195" t="s">
        <v>33</v>
      </c>
      <c r="L7821" s="195" t="s">
        <v>74</v>
      </c>
    </row>
    <row r="7822" spans="1:13">
      <c r="A7822" s="186" t="str">
        <f>B7822&amp;"_"&amp;COUNTIF($B$2:B7822,B7822)</f>
        <v>6626_1</v>
      </c>
      <c r="B7822" s="195">
        <v>6626</v>
      </c>
      <c r="C7822" s="195">
        <v>59</v>
      </c>
      <c r="D7822" s="195">
        <v>3007025013</v>
      </c>
      <c r="E7822" s="195">
        <v>41227890</v>
      </c>
      <c r="F7822" s="189">
        <v>6</v>
      </c>
      <c r="G7822" s="197" t="s">
        <v>1873</v>
      </c>
      <c r="H7822" s="195">
        <v>1</v>
      </c>
      <c r="I7822" s="195">
        <v>1837</v>
      </c>
      <c r="J7822" s="191">
        <v>42656</v>
      </c>
      <c r="K7822" s="195" t="s">
        <v>27</v>
      </c>
    </row>
    <row r="7823" spans="1:13">
      <c r="A7823" s="186" t="str">
        <f>B7823&amp;"_"&amp;COUNTIF($B$2:B7823,B7823)</f>
        <v>6627_1</v>
      </c>
      <c r="B7823" s="195">
        <v>6627</v>
      </c>
      <c r="C7823" s="195">
        <v>59</v>
      </c>
      <c r="D7823" s="195">
        <v>3007043509</v>
      </c>
      <c r="E7823" s="187" t="s">
        <v>3325</v>
      </c>
      <c r="F7823" s="189">
        <v>3</v>
      </c>
      <c r="G7823" s="190" t="s">
        <v>2299</v>
      </c>
      <c r="H7823" s="195">
        <v>3</v>
      </c>
      <c r="I7823" s="195">
        <v>5700</v>
      </c>
      <c r="J7823" s="191">
        <v>42656</v>
      </c>
      <c r="K7823" s="195" t="s">
        <v>27</v>
      </c>
    </row>
    <row r="7824" spans="1:13">
      <c r="A7824" s="186" t="str">
        <f>B7824&amp;"_"&amp;COUNTIF($B$2:B7824,B7824)</f>
        <v>6628_1</v>
      </c>
      <c r="B7824" s="195">
        <v>6628</v>
      </c>
      <c r="F7824" s="189">
        <v>1</v>
      </c>
      <c r="G7824" s="197" t="s">
        <v>3371</v>
      </c>
    </row>
    <row r="7825" spans="1:13">
      <c r="A7825" s="186" t="str">
        <f>B7825&amp;"_"&amp;COUNTIF($B$2:B7825,B7825)</f>
        <v>6628_2</v>
      </c>
      <c r="B7825" s="195">
        <v>6628</v>
      </c>
      <c r="C7825" s="195">
        <v>100</v>
      </c>
      <c r="F7825" s="189">
        <v>1</v>
      </c>
      <c r="G7825" s="197" t="s">
        <v>3372</v>
      </c>
      <c r="H7825" s="195">
        <v>2</v>
      </c>
      <c r="J7825" s="191">
        <v>42656</v>
      </c>
      <c r="K7825" s="195" t="s">
        <v>33</v>
      </c>
      <c r="L7825" s="195" t="s">
        <v>74</v>
      </c>
      <c r="M7825" s="195"/>
    </row>
    <row r="7826" spans="1:13">
      <c r="A7826" s="186" t="str">
        <f>B7826&amp;"_"&amp;COUNTIF($B$2:B7826,B7826)</f>
        <v>6629_1</v>
      </c>
      <c r="B7826" s="195">
        <v>6629</v>
      </c>
      <c r="C7826" s="195">
        <v>100</v>
      </c>
      <c r="F7826" s="189">
        <v>3</v>
      </c>
      <c r="G7826" s="197" t="s">
        <v>3372</v>
      </c>
      <c r="H7826" s="195">
        <v>3</v>
      </c>
      <c r="J7826" s="191">
        <v>42656</v>
      </c>
      <c r="K7826" s="195" t="s">
        <v>33</v>
      </c>
      <c r="L7826" s="195" t="s">
        <v>74</v>
      </c>
      <c r="M7826" s="195"/>
    </row>
    <row r="7827" spans="1:13">
      <c r="A7827" s="186" t="str">
        <f>B7827&amp;"_"&amp;COUNTIF($B$2:B7827,B7827)</f>
        <v>6630_1</v>
      </c>
      <c r="B7827" s="195">
        <v>6630</v>
      </c>
      <c r="E7827" s="195">
        <v>50043</v>
      </c>
      <c r="F7827" s="189">
        <v>1</v>
      </c>
      <c r="G7827" s="197" t="s">
        <v>3373</v>
      </c>
      <c r="H7827" s="197"/>
      <c r="K7827" s="213"/>
      <c r="L7827" s="213"/>
      <c r="M7827" s="195"/>
    </row>
    <row r="7828" spans="1:13">
      <c r="A7828" s="186" t="str">
        <f>B7828&amp;"_"&amp;COUNTIF($B$2:B7828,B7828)</f>
        <v>6630_2</v>
      </c>
      <c r="B7828" s="195">
        <v>6630</v>
      </c>
      <c r="C7828" s="195">
        <v>101</v>
      </c>
      <c r="D7828" s="195" t="s">
        <v>3374</v>
      </c>
      <c r="E7828" s="195">
        <v>50043</v>
      </c>
      <c r="F7828" s="189">
        <v>2</v>
      </c>
      <c r="G7828" s="197" t="s">
        <v>2222</v>
      </c>
      <c r="H7828" s="195">
        <v>3</v>
      </c>
      <c r="J7828" s="191">
        <v>42660</v>
      </c>
      <c r="K7828" s="195" t="s">
        <v>33</v>
      </c>
      <c r="L7828" s="195" t="s">
        <v>74</v>
      </c>
    </row>
    <row r="7829" spans="1:13">
      <c r="A7829" s="186" t="str">
        <f>B7829&amp;"_"&amp;COUNTIF($B$2:B7829,B7829)</f>
        <v>6631_1</v>
      </c>
      <c r="B7829" s="195">
        <v>6631</v>
      </c>
      <c r="C7829" s="195">
        <v>31</v>
      </c>
      <c r="D7829" s="195" t="s">
        <v>3364</v>
      </c>
      <c r="F7829" s="189">
        <v>3</v>
      </c>
      <c r="G7829" s="197" t="s">
        <v>2980</v>
      </c>
      <c r="H7829" s="195">
        <v>3</v>
      </c>
      <c r="I7829" s="195">
        <v>9000</v>
      </c>
      <c r="J7829" s="191">
        <v>42661</v>
      </c>
      <c r="K7829" s="195" t="s">
        <v>27</v>
      </c>
    </row>
    <row r="7830" spans="1:13">
      <c r="A7830" s="186" t="str">
        <f>B7830&amp;"_"&amp;COUNTIF($B$2:B7830,B7830)</f>
        <v>6632_1</v>
      </c>
      <c r="B7830" s="195">
        <v>6632</v>
      </c>
      <c r="C7830" s="195">
        <v>96</v>
      </c>
      <c r="D7830" s="195">
        <v>267296</v>
      </c>
      <c r="F7830" s="189">
        <v>4</v>
      </c>
      <c r="G7830" s="197" t="s">
        <v>3330</v>
      </c>
      <c r="H7830" s="195">
        <v>1</v>
      </c>
      <c r="I7830" s="195">
        <v>750</v>
      </c>
      <c r="J7830" s="191">
        <v>42661</v>
      </c>
      <c r="K7830" s="213" t="s">
        <v>845</v>
      </c>
      <c r="L7830" s="195" t="s">
        <v>74</v>
      </c>
    </row>
    <row r="7831" spans="1:13">
      <c r="A7831" s="186" t="str">
        <f>B7831&amp;"_"&amp;COUNTIF($B$2:B7831,B7831)</f>
        <v>6633_1</v>
      </c>
      <c r="B7831" s="195">
        <v>6633</v>
      </c>
      <c r="C7831" s="195">
        <v>5</v>
      </c>
      <c r="D7831" s="195" t="s">
        <v>3283</v>
      </c>
      <c r="E7831" s="195">
        <v>500032754</v>
      </c>
      <c r="F7831" s="189">
        <v>6</v>
      </c>
      <c r="G7831" s="197" t="s">
        <v>841</v>
      </c>
      <c r="H7831" s="195">
        <v>2</v>
      </c>
      <c r="I7831" s="195">
        <v>6300</v>
      </c>
      <c r="J7831" s="191" t="s">
        <v>3375</v>
      </c>
      <c r="K7831" s="213" t="s">
        <v>845</v>
      </c>
      <c r="L7831" s="195" t="s">
        <v>2449</v>
      </c>
    </row>
    <row r="7832" spans="1:13">
      <c r="A7832" s="186" t="str">
        <f>B7832&amp;"_"&amp;COUNTIF($B$2:B7832,B7832)</f>
        <v>6634_1</v>
      </c>
      <c r="B7832" s="195">
        <v>6634</v>
      </c>
      <c r="C7832" s="195">
        <v>1</v>
      </c>
      <c r="D7832" s="195" t="s">
        <v>3361</v>
      </c>
      <c r="E7832" s="195" t="s">
        <v>62</v>
      </c>
      <c r="F7832" s="189">
        <v>164</v>
      </c>
      <c r="G7832" s="197" t="s">
        <v>1909</v>
      </c>
      <c r="H7832" s="195">
        <v>1</v>
      </c>
      <c r="J7832" s="191">
        <v>42661</v>
      </c>
      <c r="K7832" s="195" t="s">
        <v>27</v>
      </c>
    </row>
    <row r="7833" spans="1:13">
      <c r="A7833" s="186" t="str">
        <f>B7833&amp;"_"&amp;COUNTIF($B$2:B7833,B7833)</f>
        <v>6635_1</v>
      </c>
      <c r="B7833" s="195">
        <v>6635</v>
      </c>
      <c r="E7833" s="187" t="s">
        <v>2731</v>
      </c>
      <c r="F7833" s="189">
        <v>6</v>
      </c>
      <c r="G7833" s="190" t="s">
        <v>941</v>
      </c>
    </row>
    <row r="7834" spans="1:13">
      <c r="A7834" s="186" t="str">
        <f>B7834&amp;"_"&amp;COUNTIF($B$2:B7834,B7834)</f>
        <v>6635_2</v>
      </c>
      <c r="B7834" s="195">
        <v>6635</v>
      </c>
      <c r="C7834" s="195">
        <v>1</v>
      </c>
      <c r="D7834" s="195" t="s">
        <v>3329</v>
      </c>
      <c r="E7834" s="187" t="s">
        <v>2730</v>
      </c>
      <c r="F7834" s="189">
        <v>6</v>
      </c>
      <c r="G7834" s="190" t="s">
        <v>942</v>
      </c>
      <c r="H7834" s="195">
        <v>3</v>
      </c>
      <c r="J7834" s="191">
        <v>42661</v>
      </c>
      <c r="K7834" s="195" t="s">
        <v>27</v>
      </c>
    </row>
    <row r="7835" spans="1:13">
      <c r="A7835" s="186" t="str">
        <f>B7835&amp;"_"&amp;COUNTIF($B$2:B7835,B7835)</f>
        <v>6636_1</v>
      </c>
      <c r="B7835" s="195">
        <v>6636</v>
      </c>
      <c r="C7835" s="195">
        <v>1</v>
      </c>
      <c r="D7835" s="195" t="s">
        <v>2977</v>
      </c>
      <c r="F7835" s="189">
        <v>70</v>
      </c>
      <c r="G7835" s="197" t="s">
        <v>3220</v>
      </c>
      <c r="H7835" s="195">
        <v>1</v>
      </c>
      <c r="J7835" s="191">
        <v>42661</v>
      </c>
      <c r="K7835" s="195" t="s">
        <v>27</v>
      </c>
    </row>
    <row r="7836" spans="1:13">
      <c r="A7836" s="186" t="str">
        <f>B7836&amp;"_"&amp;COUNTIF($B$2:B7836,B7836)</f>
        <v>6637_1</v>
      </c>
      <c r="B7836" s="195">
        <v>6637</v>
      </c>
      <c r="E7836" s="195">
        <v>32999</v>
      </c>
      <c r="F7836" s="189">
        <v>5</v>
      </c>
      <c r="G7836" s="197" t="s">
        <v>579</v>
      </c>
      <c r="I7836" s="200"/>
    </row>
    <row r="7837" spans="1:13">
      <c r="A7837" s="186" t="str">
        <f>B7837&amp;"_"&amp;COUNTIF($B$2:B7837,B7837)</f>
        <v>6637_2</v>
      </c>
      <c r="B7837" s="195">
        <v>6637</v>
      </c>
      <c r="C7837" s="195">
        <v>4</v>
      </c>
      <c r="D7837" s="195">
        <v>4500280526</v>
      </c>
      <c r="E7837" s="195">
        <v>33990</v>
      </c>
      <c r="F7837" s="189">
        <v>5</v>
      </c>
      <c r="G7837" s="197" t="s">
        <v>580</v>
      </c>
      <c r="H7837" s="195">
        <v>3</v>
      </c>
      <c r="I7837" s="195">
        <v>7500</v>
      </c>
      <c r="J7837" s="191">
        <v>42661</v>
      </c>
      <c r="K7837" s="195" t="s">
        <v>2501</v>
      </c>
      <c r="L7837" s="195" t="s">
        <v>74</v>
      </c>
    </row>
    <row r="7838" spans="1:13">
      <c r="A7838" s="186" t="str">
        <f>B7838&amp;"_"&amp;COUNTIF($B$2:B7838,B7838)</f>
        <v>6638_1</v>
      </c>
      <c r="B7838" s="195">
        <v>6638</v>
      </c>
      <c r="C7838" s="195">
        <v>17</v>
      </c>
      <c r="D7838" s="195">
        <v>3006968093</v>
      </c>
      <c r="E7838" s="187"/>
      <c r="F7838" s="189">
        <v>4</v>
      </c>
      <c r="G7838" s="190" t="s">
        <v>3188</v>
      </c>
      <c r="J7838" s="191">
        <v>42662</v>
      </c>
      <c r="K7838" s="195" t="s">
        <v>120</v>
      </c>
    </row>
    <row r="7839" spans="1:13">
      <c r="A7839" s="186" t="str">
        <f>B7839&amp;"_"&amp;COUNTIF($B$2:B7839,B7839)</f>
        <v>6639_1</v>
      </c>
      <c r="B7839" s="195">
        <v>6639</v>
      </c>
      <c r="C7839" s="195">
        <v>37</v>
      </c>
      <c r="D7839" s="195" t="s">
        <v>3155</v>
      </c>
      <c r="F7839" s="189">
        <v>2</v>
      </c>
      <c r="G7839" s="197" t="s">
        <v>3376</v>
      </c>
      <c r="H7839" s="195">
        <v>1</v>
      </c>
      <c r="I7839" s="195">
        <v>100</v>
      </c>
      <c r="J7839" s="191">
        <v>42662</v>
      </c>
      <c r="K7839" s="195" t="s">
        <v>33</v>
      </c>
      <c r="L7839" s="195" t="s">
        <v>74</v>
      </c>
    </row>
    <row r="7840" spans="1:13">
      <c r="A7840" s="186" t="str">
        <f>B7840&amp;"_"&amp;COUNTIF($B$2:B7840,B7840)</f>
        <v>6640_1</v>
      </c>
      <c r="B7840" s="195">
        <v>6640</v>
      </c>
      <c r="C7840" s="195">
        <v>100</v>
      </c>
      <c r="F7840" s="189">
        <v>1</v>
      </c>
      <c r="G7840" s="197" t="s">
        <v>3372</v>
      </c>
      <c r="H7840" s="195">
        <v>1</v>
      </c>
      <c r="J7840" s="191">
        <v>42662</v>
      </c>
      <c r="K7840" s="195" t="s">
        <v>33</v>
      </c>
      <c r="L7840" s="195" t="s">
        <v>74</v>
      </c>
    </row>
    <row r="7841" spans="1:12">
      <c r="A7841" s="186" t="str">
        <f>B7841&amp;"_"&amp;COUNTIF($B$2:B7841,B7841)</f>
        <v>6641_1</v>
      </c>
      <c r="B7841" s="195">
        <v>6641</v>
      </c>
      <c r="F7841" s="189">
        <v>5</v>
      </c>
      <c r="G7841" s="197" t="s">
        <v>359</v>
      </c>
      <c r="I7841" s="200"/>
    </row>
    <row r="7842" spans="1:12">
      <c r="A7842" s="186" t="str">
        <f>B7842&amp;"_"&amp;COUNTIF($B$2:B7842,B7842)</f>
        <v>6641_2</v>
      </c>
      <c r="B7842" s="195">
        <v>6641</v>
      </c>
      <c r="C7842" s="195">
        <v>7</v>
      </c>
      <c r="F7842" s="189">
        <v>5</v>
      </c>
      <c r="G7842" s="197" t="s">
        <v>358</v>
      </c>
      <c r="H7842" s="195">
        <v>1</v>
      </c>
      <c r="I7842" s="200"/>
      <c r="J7842" s="191">
        <v>42662</v>
      </c>
      <c r="K7842" s="195" t="s">
        <v>33</v>
      </c>
    </row>
    <row r="7843" spans="1:12">
      <c r="A7843" s="186" t="str">
        <f>B7843&amp;"_"&amp;COUNTIF($B$2:B7843,B7843)</f>
        <v>6642_1</v>
      </c>
      <c r="B7843" s="195">
        <v>6642</v>
      </c>
      <c r="C7843" s="195">
        <v>16</v>
      </c>
      <c r="D7843" s="195" t="s">
        <v>3377</v>
      </c>
      <c r="E7843" s="195" t="s">
        <v>3378</v>
      </c>
      <c r="F7843" s="189">
        <v>17</v>
      </c>
      <c r="G7843" s="197" t="s">
        <v>3379</v>
      </c>
      <c r="H7843" s="195">
        <v>2</v>
      </c>
      <c r="J7843" s="191">
        <v>42663</v>
      </c>
      <c r="K7843" s="195" t="s">
        <v>33</v>
      </c>
      <c r="L7843" s="195" t="s">
        <v>74</v>
      </c>
    </row>
    <row r="7844" spans="1:12">
      <c r="A7844" s="186" t="str">
        <f>B7844&amp;"_"&amp;COUNTIF($B$2:B7844,B7844)</f>
        <v>6643_1</v>
      </c>
      <c r="B7844" s="195">
        <v>6643</v>
      </c>
      <c r="E7844" s="195">
        <v>32999</v>
      </c>
      <c r="F7844" s="189">
        <v>5</v>
      </c>
      <c r="G7844" s="197" t="s">
        <v>579</v>
      </c>
      <c r="I7844" s="200"/>
    </row>
    <row r="7845" spans="1:12">
      <c r="A7845" s="186" t="str">
        <f>B7845&amp;"_"&amp;COUNTIF($B$2:B7845,B7845)</f>
        <v>6643_2</v>
      </c>
      <c r="B7845" s="195">
        <v>6643</v>
      </c>
      <c r="C7845" s="195">
        <v>4</v>
      </c>
      <c r="D7845" s="195">
        <v>4500280526</v>
      </c>
      <c r="E7845" s="195">
        <v>33990</v>
      </c>
      <c r="F7845" s="189">
        <v>5</v>
      </c>
      <c r="G7845" s="197" t="s">
        <v>580</v>
      </c>
      <c r="H7845" s="195">
        <v>3</v>
      </c>
      <c r="I7845" s="195">
        <v>7500</v>
      </c>
      <c r="J7845" s="191">
        <v>42663</v>
      </c>
      <c r="K7845" s="195" t="s">
        <v>2501</v>
      </c>
      <c r="L7845" s="195" t="s">
        <v>74</v>
      </c>
    </row>
    <row r="7846" spans="1:12">
      <c r="A7846" s="186" t="str">
        <f>B7846&amp;"_"&amp;COUNTIF($B$2:B7846,B7846)</f>
        <v>6644_1</v>
      </c>
      <c r="B7846" s="195">
        <v>6644</v>
      </c>
      <c r="C7846" s="195">
        <v>31</v>
      </c>
      <c r="D7846" s="195" t="s">
        <v>3380</v>
      </c>
      <c r="F7846" s="189">
        <v>4</v>
      </c>
      <c r="G7846" s="197" t="s">
        <v>2980</v>
      </c>
      <c r="H7846" s="195">
        <v>4</v>
      </c>
      <c r="I7846" s="195">
        <v>12000</v>
      </c>
      <c r="J7846" s="191">
        <v>42663</v>
      </c>
      <c r="K7846" s="195" t="s">
        <v>27</v>
      </c>
    </row>
    <row r="7847" spans="1:12">
      <c r="A7847" s="186" t="str">
        <f>B7847&amp;"_"&amp;COUNTIF($B$2:B7847,B7847)</f>
        <v>6645_1</v>
      </c>
      <c r="B7847" s="195">
        <v>6645</v>
      </c>
      <c r="C7847" s="195">
        <v>31</v>
      </c>
      <c r="D7847" s="195" t="s">
        <v>3380</v>
      </c>
      <c r="F7847" s="189">
        <v>4</v>
      </c>
      <c r="G7847" s="197" t="s">
        <v>2980</v>
      </c>
      <c r="H7847" s="195">
        <v>4</v>
      </c>
      <c r="I7847" s="195">
        <v>12000</v>
      </c>
      <c r="J7847" s="191">
        <v>42663</v>
      </c>
      <c r="K7847" s="195" t="s">
        <v>27</v>
      </c>
    </row>
    <row r="7848" spans="1:12">
      <c r="A7848" s="186" t="str">
        <f>B7848&amp;"_"&amp;COUNTIF($B$2:B7848,B7848)</f>
        <v>6646_1</v>
      </c>
      <c r="B7848" s="195">
        <v>6646</v>
      </c>
      <c r="F7848" s="189">
        <v>1</v>
      </c>
      <c r="G7848" s="197" t="s">
        <v>3311</v>
      </c>
    </row>
    <row r="7849" spans="1:12">
      <c r="A7849" s="186" t="str">
        <f>B7849&amp;"_"&amp;COUNTIF($B$2:B7849,B7849)</f>
        <v>6646_2</v>
      </c>
      <c r="B7849" s="195">
        <v>6646</v>
      </c>
      <c r="C7849" s="195">
        <v>96</v>
      </c>
      <c r="D7849" s="195">
        <v>266199</v>
      </c>
      <c r="F7849" s="189">
        <v>1</v>
      </c>
      <c r="G7849" s="197" t="s">
        <v>3312</v>
      </c>
      <c r="H7849" s="195">
        <v>2</v>
      </c>
      <c r="I7849" s="195">
        <v>7600</v>
      </c>
      <c r="J7849" s="191">
        <v>42664</v>
      </c>
      <c r="K7849" s="213" t="s">
        <v>845</v>
      </c>
      <c r="L7849" s="195" t="s">
        <v>74</v>
      </c>
    </row>
    <row r="7850" spans="1:12">
      <c r="A7850" s="186" t="str">
        <f>B7850&amp;"_"&amp;COUNTIF($B$2:B7850,B7850)</f>
        <v>6647_1</v>
      </c>
      <c r="B7850" s="195">
        <v>6647</v>
      </c>
      <c r="C7850" s="195">
        <v>31</v>
      </c>
      <c r="D7850" s="195" t="s">
        <v>3380</v>
      </c>
      <c r="F7850" s="189">
        <v>6</v>
      </c>
      <c r="G7850" s="197" t="s">
        <v>2980</v>
      </c>
      <c r="H7850" s="195">
        <v>6</v>
      </c>
      <c r="I7850" s="195">
        <v>18000</v>
      </c>
      <c r="J7850" s="191">
        <v>42664</v>
      </c>
      <c r="K7850" s="195" t="s">
        <v>27</v>
      </c>
    </row>
    <row r="7851" spans="1:12">
      <c r="A7851" s="186" t="str">
        <f>B7851&amp;"_"&amp;COUNTIF($B$2:B7851,B7851)</f>
        <v>6648_1</v>
      </c>
      <c r="B7851" s="195">
        <v>6648</v>
      </c>
      <c r="E7851" s="195">
        <v>32999</v>
      </c>
      <c r="F7851" s="189">
        <v>10</v>
      </c>
      <c r="G7851" s="197" t="s">
        <v>579</v>
      </c>
      <c r="I7851" s="200"/>
    </row>
    <row r="7852" spans="1:12">
      <c r="A7852" s="186" t="str">
        <f>B7852&amp;"_"&amp;COUNTIF($B$2:B7852,B7852)</f>
        <v>6648_2</v>
      </c>
      <c r="B7852" s="195">
        <v>6648</v>
      </c>
      <c r="C7852" s="195">
        <v>4</v>
      </c>
      <c r="D7852" s="195">
        <v>4500280526</v>
      </c>
      <c r="E7852" s="195">
        <v>33990</v>
      </c>
      <c r="F7852" s="189">
        <v>10</v>
      </c>
      <c r="G7852" s="197" t="s">
        <v>580</v>
      </c>
      <c r="H7852" s="195">
        <v>5</v>
      </c>
      <c r="I7852" s="195">
        <v>15000</v>
      </c>
      <c r="J7852" s="191">
        <v>42667</v>
      </c>
      <c r="K7852" s="195" t="s">
        <v>2501</v>
      </c>
      <c r="L7852" s="195" t="s">
        <v>74</v>
      </c>
    </row>
    <row r="7853" spans="1:12">
      <c r="A7853" s="186" t="str">
        <f>B7853&amp;"_"&amp;COUNTIF($B$2:B7853,B7853)</f>
        <v>6649_1</v>
      </c>
      <c r="B7853" s="195">
        <v>6649</v>
      </c>
      <c r="F7853" s="189">
        <v>12</v>
      </c>
      <c r="G7853" s="197" t="s">
        <v>3324</v>
      </c>
    </row>
    <row r="7854" spans="1:12">
      <c r="A7854" s="186" t="str">
        <f>B7854&amp;"_"&amp;COUNTIF($B$2:B7854,B7854)</f>
        <v>6649_2</v>
      </c>
      <c r="B7854" s="195">
        <v>6649</v>
      </c>
      <c r="C7854" s="195">
        <v>17</v>
      </c>
      <c r="D7854" s="195">
        <v>3006968093</v>
      </c>
      <c r="E7854" s="187"/>
      <c r="F7854" s="189">
        <v>12</v>
      </c>
      <c r="G7854" s="190" t="s">
        <v>3188</v>
      </c>
      <c r="H7854" s="195">
        <v>6</v>
      </c>
      <c r="J7854" s="191">
        <v>42667</v>
      </c>
      <c r="K7854" s="195" t="s">
        <v>120</v>
      </c>
    </row>
    <row r="7855" spans="1:12">
      <c r="A7855" s="186" t="str">
        <f>B7855&amp;"_"&amp;COUNTIF($B$2:B7855,B7855)</f>
        <v>6650_1</v>
      </c>
      <c r="B7855" s="195">
        <v>6650</v>
      </c>
      <c r="C7855" s="195">
        <v>31</v>
      </c>
      <c r="D7855" s="195" t="s">
        <v>3381</v>
      </c>
      <c r="F7855" s="189">
        <v>8</v>
      </c>
      <c r="G7855" s="197" t="s">
        <v>2980</v>
      </c>
      <c r="H7855" s="195">
        <v>8</v>
      </c>
      <c r="I7855" s="195">
        <v>24000</v>
      </c>
      <c r="J7855" s="191">
        <v>42667</v>
      </c>
      <c r="K7855" s="195" t="s">
        <v>27</v>
      </c>
    </row>
    <row r="7856" spans="1:12">
      <c r="A7856" s="186" t="str">
        <f>B7856&amp;"_"&amp;COUNTIF($B$2:B7856,B7856)</f>
        <v>6651_1</v>
      </c>
      <c r="B7856" s="195">
        <v>6651</v>
      </c>
      <c r="F7856" s="189">
        <v>4</v>
      </c>
      <c r="G7856" s="197" t="s">
        <v>3382</v>
      </c>
    </row>
    <row r="7857" spans="1:12">
      <c r="A7857" s="186" t="str">
        <f>B7857&amp;"_"&amp;COUNTIF($B$2:B7857,B7857)</f>
        <v>6651_2</v>
      </c>
      <c r="B7857" s="195">
        <v>6651</v>
      </c>
      <c r="F7857" s="189">
        <v>13</v>
      </c>
      <c r="G7857" s="197" t="s">
        <v>3383</v>
      </c>
    </row>
    <row r="7858" spans="1:12">
      <c r="A7858" s="186" t="str">
        <f>B7858&amp;"_"&amp;COUNTIF($B$2:B7858,B7858)</f>
        <v>6651_3</v>
      </c>
      <c r="B7858" s="195">
        <v>6651</v>
      </c>
      <c r="C7858" s="195">
        <v>102</v>
      </c>
      <c r="D7858" s="195" t="s">
        <v>3384</v>
      </c>
      <c r="F7858" s="189">
        <v>30</v>
      </c>
      <c r="G7858" s="197" t="s">
        <v>3385</v>
      </c>
      <c r="H7858" s="195">
        <v>1</v>
      </c>
      <c r="J7858" s="191">
        <v>42667</v>
      </c>
      <c r="K7858" s="195" t="s">
        <v>33</v>
      </c>
    </row>
    <row r="7859" spans="1:12">
      <c r="A7859" s="186" t="str">
        <f>B7859&amp;"_"&amp;COUNTIF($B$2:B7859,B7859)</f>
        <v>6652_1</v>
      </c>
      <c r="B7859" s="195">
        <v>6652</v>
      </c>
      <c r="C7859" s="195">
        <v>11</v>
      </c>
      <c r="F7859" s="189">
        <v>1</v>
      </c>
      <c r="G7859" s="197" t="s">
        <v>2969</v>
      </c>
      <c r="H7859" s="195">
        <v>1</v>
      </c>
      <c r="J7859" s="191">
        <v>42668</v>
      </c>
    </row>
    <row r="7860" spans="1:12">
      <c r="A7860" s="186" t="str">
        <f>B7860&amp;"_"&amp;COUNTIF($B$2:B7860,B7860)</f>
        <v>6653_1</v>
      </c>
      <c r="B7860" s="195">
        <v>6653</v>
      </c>
      <c r="C7860" s="195">
        <v>1</v>
      </c>
      <c r="D7860" s="195" t="s">
        <v>2984</v>
      </c>
      <c r="F7860" s="189">
        <v>2</v>
      </c>
      <c r="G7860" s="197" t="s">
        <v>3238</v>
      </c>
      <c r="H7860" s="195">
        <v>2</v>
      </c>
      <c r="J7860" s="191">
        <v>42668</v>
      </c>
      <c r="K7860" s="195" t="s">
        <v>27</v>
      </c>
    </row>
    <row r="7861" spans="1:12">
      <c r="A7861" s="186" t="str">
        <f>B7861&amp;"_"&amp;COUNTIF($B$2:B7861,B7861)</f>
        <v>6654_1</v>
      </c>
      <c r="B7861" s="195">
        <v>6654</v>
      </c>
      <c r="C7861" s="195">
        <v>1</v>
      </c>
      <c r="D7861" s="195" t="s">
        <v>3361</v>
      </c>
      <c r="E7861" s="195" t="s">
        <v>62</v>
      </c>
      <c r="F7861" s="189">
        <v>164</v>
      </c>
      <c r="G7861" s="197" t="s">
        <v>1909</v>
      </c>
      <c r="H7861" s="195">
        <v>1</v>
      </c>
      <c r="J7861" s="191">
        <v>42668</v>
      </c>
      <c r="K7861" s="195" t="s">
        <v>27</v>
      </c>
    </row>
    <row r="7862" spans="1:12">
      <c r="A7862" s="186" t="str">
        <f>B7862&amp;"_"&amp;COUNTIF($B$2:B7862,B7862)</f>
        <v>6655_1</v>
      </c>
      <c r="B7862" s="195">
        <v>6655</v>
      </c>
      <c r="E7862" s="195" t="s">
        <v>2935</v>
      </c>
      <c r="F7862" s="189">
        <v>8</v>
      </c>
      <c r="G7862" s="197" t="s">
        <v>2936</v>
      </c>
    </row>
    <row r="7863" spans="1:12">
      <c r="A7863" s="186" t="str">
        <f>B7863&amp;"_"&amp;COUNTIF($B$2:B7863,B7863)</f>
        <v>6655_2</v>
      </c>
      <c r="B7863" s="195">
        <v>6655</v>
      </c>
      <c r="C7863" s="195">
        <v>1</v>
      </c>
      <c r="D7863" s="195" t="s">
        <v>3329</v>
      </c>
      <c r="E7863" s="195" t="s">
        <v>2665</v>
      </c>
      <c r="F7863" s="189">
        <v>8</v>
      </c>
      <c r="G7863" s="197" t="s">
        <v>2938</v>
      </c>
      <c r="H7863" s="195">
        <v>4</v>
      </c>
      <c r="J7863" s="191">
        <v>42668</v>
      </c>
      <c r="K7863" s="195" t="s">
        <v>27</v>
      </c>
    </row>
    <row r="7864" spans="1:12">
      <c r="A7864" s="186" t="str">
        <f>B7864&amp;"_"&amp;COUNTIF($B$2:B7864,B7864)</f>
        <v>6656_1</v>
      </c>
      <c r="B7864" s="195">
        <v>6656</v>
      </c>
      <c r="C7864" s="195">
        <v>59</v>
      </c>
      <c r="D7864" s="195">
        <v>3007074412</v>
      </c>
      <c r="E7864" s="195">
        <v>41227890</v>
      </c>
      <c r="F7864" s="189">
        <v>12</v>
      </c>
      <c r="G7864" s="197" t="s">
        <v>1873</v>
      </c>
      <c r="H7864" s="195">
        <v>2</v>
      </c>
      <c r="I7864" s="195">
        <v>3700</v>
      </c>
      <c r="J7864" s="191">
        <v>42668</v>
      </c>
      <c r="K7864" s="195" t="s">
        <v>27</v>
      </c>
    </row>
    <row r="7865" spans="1:12">
      <c r="A7865" s="186" t="str">
        <f>B7865&amp;"_"&amp;COUNTIF($B$2:B7865,B7865)</f>
        <v>6657_1</v>
      </c>
      <c r="B7865" s="195">
        <v>6657</v>
      </c>
      <c r="F7865" s="189">
        <v>2</v>
      </c>
      <c r="G7865" s="197" t="s">
        <v>723</v>
      </c>
    </row>
    <row r="7866" spans="1:12">
      <c r="A7866" s="186" t="str">
        <f>B7866&amp;"_"&amp;COUNTIF($B$2:B7866,B7866)</f>
        <v>6657_2</v>
      </c>
      <c r="B7866" s="195">
        <v>6657</v>
      </c>
      <c r="C7866" s="195">
        <v>15</v>
      </c>
      <c r="D7866" s="195" t="s">
        <v>2458</v>
      </c>
      <c r="F7866" s="189">
        <v>1</v>
      </c>
      <c r="G7866" s="197" t="s">
        <v>3226</v>
      </c>
      <c r="H7866" s="195">
        <v>3</v>
      </c>
      <c r="J7866" s="191">
        <v>42668</v>
      </c>
      <c r="K7866" s="195" t="s">
        <v>33</v>
      </c>
      <c r="L7866" s="195" t="s">
        <v>74</v>
      </c>
    </row>
    <row r="7867" spans="1:12">
      <c r="A7867" s="186" t="str">
        <f>B7867&amp;"_"&amp;COUNTIF($B$2:B7867,B7867)</f>
        <v>6658_1</v>
      </c>
      <c r="B7867" s="195">
        <v>6658</v>
      </c>
      <c r="C7867" s="195">
        <v>6</v>
      </c>
      <c r="D7867" s="195" t="s">
        <v>3386</v>
      </c>
      <c r="E7867" s="195">
        <v>500410781</v>
      </c>
      <c r="F7867" s="189">
        <v>2</v>
      </c>
      <c r="G7867" s="197" t="s">
        <v>3387</v>
      </c>
      <c r="H7867" s="195">
        <v>1</v>
      </c>
      <c r="J7867" s="191">
        <v>42668</v>
      </c>
      <c r="K7867" s="195" t="s">
        <v>27</v>
      </c>
    </row>
    <row r="7868" spans="1:12">
      <c r="A7868" s="186" t="str">
        <f>B7868&amp;"_"&amp;COUNTIF($B$2:B7868,B7868)</f>
        <v>6659_1</v>
      </c>
      <c r="B7868" s="195">
        <v>6659</v>
      </c>
      <c r="F7868" s="189">
        <v>1</v>
      </c>
      <c r="G7868" s="197" t="s">
        <v>3372</v>
      </c>
    </row>
    <row r="7869" spans="1:12">
      <c r="A7869" s="186" t="str">
        <f>B7869&amp;"_"&amp;COUNTIF($B$2:B7869,B7869)</f>
        <v>6659_2</v>
      </c>
      <c r="B7869" s="195">
        <v>6659</v>
      </c>
      <c r="F7869" s="189">
        <v>1</v>
      </c>
      <c r="G7869" s="197" t="s">
        <v>3388</v>
      </c>
    </row>
    <row r="7870" spans="1:12">
      <c r="A7870" s="186" t="str">
        <f>B7870&amp;"_"&amp;COUNTIF($B$2:B7870,B7870)</f>
        <v>6659_3</v>
      </c>
      <c r="B7870" s="195">
        <v>6659</v>
      </c>
      <c r="C7870" s="195">
        <v>100</v>
      </c>
      <c r="F7870" s="189">
        <v>2</v>
      </c>
      <c r="G7870" s="197" t="s">
        <v>3389</v>
      </c>
      <c r="H7870" s="195">
        <v>3</v>
      </c>
      <c r="J7870" s="191">
        <v>42668</v>
      </c>
      <c r="K7870" s="195" t="s">
        <v>33</v>
      </c>
      <c r="L7870" s="195" t="s">
        <v>74</v>
      </c>
    </row>
    <row r="7871" spans="1:12">
      <c r="A7871" s="186" t="str">
        <f>B7871&amp;"_"&amp;COUNTIF($B$2:B7871,B7871)</f>
        <v>6660_1</v>
      </c>
      <c r="B7871" s="195">
        <v>6660</v>
      </c>
      <c r="E7871" s="187" t="s">
        <v>2731</v>
      </c>
      <c r="F7871" s="189">
        <v>4</v>
      </c>
      <c r="G7871" s="190" t="s">
        <v>941</v>
      </c>
    </row>
    <row r="7872" spans="1:12">
      <c r="A7872" s="186" t="str">
        <f>B7872&amp;"_"&amp;COUNTIF($B$2:B7872,B7872)</f>
        <v>6660_2</v>
      </c>
      <c r="B7872" s="195">
        <v>6660</v>
      </c>
      <c r="C7872" s="195">
        <v>1</v>
      </c>
      <c r="D7872" s="195" t="s">
        <v>3329</v>
      </c>
      <c r="E7872" s="187" t="s">
        <v>2730</v>
      </c>
      <c r="F7872" s="189">
        <v>4</v>
      </c>
      <c r="G7872" s="190" t="s">
        <v>942</v>
      </c>
      <c r="H7872" s="195">
        <v>2</v>
      </c>
      <c r="J7872" s="191">
        <v>42669</v>
      </c>
      <c r="K7872" s="195" t="s">
        <v>27</v>
      </c>
    </row>
    <row r="7873" spans="1:12">
      <c r="A7873" s="186" t="str">
        <f>B7873&amp;"_"&amp;COUNTIF($B$2:B7873,B7873)</f>
        <v>6661_1</v>
      </c>
      <c r="B7873" s="195">
        <v>6661</v>
      </c>
      <c r="F7873" s="189">
        <v>6</v>
      </c>
      <c r="G7873" s="197" t="s">
        <v>3102</v>
      </c>
    </row>
    <row r="7874" spans="1:12">
      <c r="A7874" s="186" t="str">
        <f>B7874&amp;"_"&amp;COUNTIF($B$2:B7874,B7874)</f>
        <v>6661_2</v>
      </c>
      <c r="B7874" s="195">
        <v>6661</v>
      </c>
      <c r="C7874" s="195">
        <v>65</v>
      </c>
      <c r="D7874" s="195">
        <v>3006498127</v>
      </c>
      <c r="F7874" s="189">
        <v>12</v>
      </c>
      <c r="G7874" s="197" t="s">
        <v>3103</v>
      </c>
      <c r="H7874" s="195">
        <v>6</v>
      </c>
      <c r="I7874" s="195">
        <v>192200</v>
      </c>
      <c r="J7874" s="191">
        <v>42669</v>
      </c>
      <c r="K7874" s="195" t="s">
        <v>120</v>
      </c>
    </row>
    <row r="7875" spans="1:12">
      <c r="A7875" s="186" t="str">
        <f>B7875&amp;"_"&amp;COUNTIF($B$2:B7875,B7875)</f>
        <v>6662_1</v>
      </c>
      <c r="B7875" s="195">
        <v>6662</v>
      </c>
      <c r="C7875" s="195">
        <v>59</v>
      </c>
      <c r="D7875" s="195">
        <v>3006999674</v>
      </c>
      <c r="E7875" s="195">
        <v>41222128</v>
      </c>
      <c r="F7875" s="189">
        <v>1</v>
      </c>
      <c r="G7875" s="197" t="s">
        <v>3390</v>
      </c>
      <c r="H7875" s="195">
        <v>1</v>
      </c>
      <c r="I7875" s="195">
        <v>4330</v>
      </c>
      <c r="J7875" s="191">
        <v>42670</v>
      </c>
      <c r="K7875" s="195" t="s">
        <v>27</v>
      </c>
    </row>
    <row r="7876" spans="1:12">
      <c r="A7876" s="186" t="str">
        <f>B7876&amp;"_"&amp;COUNTIF($B$2:B7876,B7876)</f>
        <v>6663_1</v>
      </c>
      <c r="B7876" s="195">
        <v>6663</v>
      </c>
      <c r="C7876" s="195">
        <v>59</v>
      </c>
      <c r="D7876" s="195">
        <v>3007013625</v>
      </c>
      <c r="E7876" s="195">
        <v>41222128</v>
      </c>
      <c r="F7876" s="189">
        <v>2</v>
      </c>
      <c r="G7876" s="197" t="s">
        <v>3391</v>
      </c>
      <c r="H7876" s="195">
        <v>2</v>
      </c>
      <c r="I7876" s="195">
        <v>8660</v>
      </c>
      <c r="J7876" s="191">
        <v>42670</v>
      </c>
      <c r="K7876" s="195" t="s">
        <v>27</v>
      </c>
    </row>
    <row r="7877" spans="1:12">
      <c r="A7877" s="186" t="str">
        <f>B7877&amp;"_"&amp;COUNTIF($B$2:B7877,B7877)</f>
        <v>6664_1</v>
      </c>
      <c r="B7877" s="195">
        <v>6664</v>
      </c>
      <c r="C7877" s="195">
        <v>59</v>
      </c>
      <c r="D7877" s="195">
        <v>3007013625</v>
      </c>
      <c r="E7877" s="195">
        <v>41222128</v>
      </c>
      <c r="F7877" s="189">
        <v>1</v>
      </c>
      <c r="G7877" s="197" t="s">
        <v>3392</v>
      </c>
      <c r="H7877" s="195">
        <v>1</v>
      </c>
      <c r="I7877" s="195">
        <v>4330</v>
      </c>
      <c r="J7877" s="191">
        <v>42670</v>
      </c>
      <c r="K7877" s="195" t="s">
        <v>27</v>
      </c>
    </row>
    <row r="7878" spans="1:12">
      <c r="A7878" s="186" t="str">
        <f>B7878&amp;"_"&amp;COUNTIF($B$2:B7878,B7878)</f>
        <v>6665_1</v>
      </c>
      <c r="B7878" s="195">
        <v>6665</v>
      </c>
      <c r="E7878" s="195">
        <v>41222136</v>
      </c>
      <c r="F7878" s="189">
        <v>1</v>
      </c>
      <c r="G7878" s="190" t="s">
        <v>2299</v>
      </c>
    </row>
    <row r="7879" spans="1:12">
      <c r="A7879" s="186" t="str">
        <f>B7879&amp;"_"&amp;COUNTIF($B$2:B7879,B7879)</f>
        <v>6665_2</v>
      </c>
      <c r="B7879" s="195">
        <v>6665</v>
      </c>
      <c r="C7879" s="195">
        <v>59</v>
      </c>
      <c r="D7879" s="195">
        <v>3007081911</v>
      </c>
      <c r="E7879" s="195">
        <v>41222082</v>
      </c>
      <c r="F7879" s="189">
        <v>2</v>
      </c>
      <c r="G7879" s="197" t="s">
        <v>2300</v>
      </c>
      <c r="H7879" s="195">
        <v>3</v>
      </c>
      <c r="I7879" s="195">
        <v>11100</v>
      </c>
      <c r="J7879" s="191">
        <v>42670</v>
      </c>
      <c r="K7879" s="195" t="s">
        <v>27</v>
      </c>
    </row>
    <row r="7880" spans="1:12">
      <c r="A7880" s="186" t="str">
        <f>B7880&amp;"_"&amp;COUNTIF($B$2:B7880,B7880)</f>
        <v>6666_1</v>
      </c>
      <c r="B7880" s="195">
        <v>6666</v>
      </c>
      <c r="C7880" s="195">
        <v>31</v>
      </c>
      <c r="D7880" s="195" t="s">
        <v>3381</v>
      </c>
      <c r="F7880" s="189">
        <v>6</v>
      </c>
      <c r="G7880" s="197" t="s">
        <v>2980</v>
      </c>
      <c r="H7880" s="195">
        <v>6</v>
      </c>
      <c r="I7880" s="195">
        <v>18000</v>
      </c>
      <c r="J7880" s="191">
        <v>42671</v>
      </c>
      <c r="K7880" s="195" t="s">
        <v>27</v>
      </c>
    </row>
    <row r="7881" spans="1:12">
      <c r="A7881" s="186" t="str">
        <f>B7881&amp;"_"&amp;COUNTIF($B$2:B7881,B7881)</f>
        <v>6667_1</v>
      </c>
      <c r="B7881" s="195">
        <v>6667</v>
      </c>
      <c r="E7881" s="195">
        <v>41222136</v>
      </c>
      <c r="F7881" s="189">
        <v>2</v>
      </c>
      <c r="G7881" s="190" t="s">
        <v>2299</v>
      </c>
    </row>
    <row r="7882" spans="1:12">
      <c r="A7882" s="186" t="str">
        <f>B7882&amp;"_"&amp;COUNTIF($B$2:B7882,B7882)</f>
        <v>6667_2</v>
      </c>
      <c r="B7882" s="195">
        <v>6667</v>
      </c>
      <c r="C7882" s="195">
        <v>59</v>
      </c>
      <c r="D7882" s="195">
        <v>3007081911</v>
      </c>
      <c r="E7882" s="195">
        <v>41222082</v>
      </c>
      <c r="F7882" s="189">
        <v>2</v>
      </c>
      <c r="G7882" s="197" t="s">
        <v>2300</v>
      </c>
      <c r="H7882" s="195">
        <v>4</v>
      </c>
      <c r="I7882" s="195">
        <v>13000</v>
      </c>
      <c r="J7882" s="191">
        <v>42671</v>
      </c>
      <c r="K7882" s="195" t="s">
        <v>27</v>
      </c>
    </row>
    <row r="7883" spans="1:12">
      <c r="A7883" s="186" t="str">
        <f>B7883&amp;"_"&amp;COUNTIF($B$2:B7883,B7883)</f>
        <v>6668_1</v>
      </c>
      <c r="B7883" s="195">
        <v>6668</v>
      </c>
      <c r="E7883" s="195">
        <v>32999</v>
      </c>
      <c r="F7883" s="189">
        <v>5</v>
      </c>
      <c r="G7883" s="197" t="s">
        <v>579</v>
      </c>
      <c r="I7883" s="200"/>
    </row>
    <row r="7884" spans="1:12">
      <c r="A7884" s="186" t="str">
        <f>B7884&amp;"_"&amp;COUNTIF($B$2:B7884,B7884)</f>
        <v>6668_2</v>
      </c>
      <c r="B7884" s="195">
        <v>6668</v>
      </c>
      <c r="E7884" s="195">
        <v>33990</v>
      </c>
      <c r="F7884" s="189">
        <v>5</v>
      </c>
      <c r="G7884" s="197" t="s">
        <v>580</v>
      </c>
    </row>
    <row r="7885" spans="1:12">
      <c r="A7885" s="186" t="str">
        <f>B7885&amp;"_"&amp;COUNTIF($B$2:B7885,B7885)</f>
        <v>6668_3</v>
      </c>
      <c r="B7885" s="195">
        <v>6668</v>
      </c>
      <c r="E7885" s="195">
        <v>112145</v>
      </c>
      <c r="F7885" s="189">
        <v>20</v>
      </c>
      <c r="G7885" s="197" t="s">
        <v>2696</v>
      </c>
    </row>
    <row r="7886" spans="1:12">
      <c r="A7886" s="186" t="str">
        <f>B7886&amp;"_"&amp;COUNTIF($B$2:B7886,B7886)</f>
        <v>6668_4</v>
      </c>
      <c r="B7886" s="195">
        <v>6668</v>
      </c>
      <c r="C7886" s="195">
        <v>4</v>
      </c>
      <c r="D7886" s="195">
        <v>4500281283</v>
      </c>
      <c r="E7886" s="195">
        <v>112146</v>
      </c>
      <c r="F7886" s="189">
        <v>20</v>
      </c>
      <c r="G7886" s="197" t="s">
        <v>2697</v>
      </c>
      <c r="H7886" s="195">
        <v>13</v>
      </c>
      <c r="I7886" s="195">
        <f>35000+7500</f>
        <v>42500</v>
      </c>
      <c r="J7886" s="191">
        <v>42674</v>
      </c>
      <c r="K7886" s="195" t="s">
        <v>2501</v>
      </c>
      <c r="L7886" s="195" t="s">
        <v>74</v>
      </c>
    </row>
    <row r="7887" spans="1:12">
      <c r="A7887" s="186" t="str">
        <f>B7887&amp;"_"&amp;COUNTIF($B$2:B7887,B7887)</f>
        <v>6669_1</v>
      </c>
      <c r="B7887" s="195">
        <v>6669</v>
      </c>
      <c r="F7887" s="189">
        <v>9</v>
      </c>
      <c r="G7887" s="197" t="s">
        <v>359</v>
      </c>
      <c r="I7887" s="200"/>
    </row>
    <row r="7888" spans="1:12">
      <c r="A7888" s="186" t="str">
        <f>B7888&amp;"_"&amp;COUNTIF($B$2:B7888,B7888)</f>
        <v>6669_2</v>
      </c>
      <c r="B7888" s="195">
        <v>6669</v>
      </c>
      <c r="C7888" s="195">
        <v>7</v>
      </c>
      <c r="F7888" s="189">
        <v>4</v>
      </c>
      <c r="G7888" s="197" t="s">
        <v>358</v>
      </c>
      <c r="H7888" s="195">
        <v>1</v>
      </c>
      <c r="I7888" s="200"/>
      <c r="J7888" s="191">
        <v>42671</v>
      </c>
      <c r="K7888" s="195" t="s">
        <v>33</v>
      </c>
    </row>
    <row r="7889" spans="1:11">
      <c r="A7889" s="186" t="str">
        <f>B7889&amp;"_"&amp;COUNTIF($B$2:B7889,B7889)</f>
        <v>6670_1</v>
      </c>
      <c r="B7889" s="195">
        <v>6670</v>
      </c>
      <c r="C7889" s="195">
        <v>2</v>
      </c>
      <c r="D7889" s="195">
        <v>340156834</v>
      </c>
      <c r="F7889" s="189">
        <v>12</v>
      </c>
      <c r="G7889" s="197" t="s">
        <v>3393</v>
      </c>
      <c r="H7889" s="195">
        <v>1</v>
      </c>
      <c r="J7889" s="191">
        <v>42674</v>
      </c>
      <c r="K7889" s="195" t="s">
        <v>27</v>
      </c>
    </row>
    <row r="7890" spans="1:11">
      <c r="A7890" s="186" t="str">
        <f>B7890&amp;"_"&amp;COUNTIF($B$2:B7890,B7890)</f>
        <v>6671_1</v>
      </c>
      <c r="B7890" s="195">
        <v>6671</v>
      </c>
      <c r="F7890" s="189">
        <v>1</v>
      </c>
      <c r="G7890" s="197" t="s">
        <v>3277</v>
      </c>
    </row>
    <row r="7891" spans="1:11">
      <c r="A7891" s="186" t="str">
        <f>B7891&amp;"_"&amp;COUNTIF($B$2:B7891,B7891)</f>
        <v>6671_2</v>
      </c>
      <c r="B7891" s="195">
        <v>6671</v>
      </c>
      <c r="E7891" s="195" t="s">
        <v>1744</v>
      </c>
      <c r="F7891" s="189">
        <v>28</v>
      </c>
      <c r="G7891" s="197" t="s">
        <v>3339</v>
      </c>
      <c r="K7891" s="213"/>
    </row>
    <row r="7892" spans="1:11">
      <c r="A7892" s="186" t="str">
        <f>B7892&amp;"_"&amp;COUNTIF($B$2:B7892,B7892)</f>
        <v>6671_3</v>
      </c>
      <c r="B7892" s="195">
        <v>6671</v>
      </c>
      <c r="E7892" s="195" t="s">
        <v>1744</v>
      </c>
      <c r="F7892" s="189">
        <v>20</v>
      </c>
      <c r="G7892" s="197" t="s">
        <v>3394</v>
      </c>
      <c r="K7892" s="213"/>
    </row>
    <row r="7893" spans="1:11">
      <c r="A7893" s="186" t="str">
        <f>B7893&amp;"_"&amp;COUNTIF($B$2:B7893,B7893)</f>
        <v>6671_4</v>
      </c>
      <c r="B7893" s="195">
        <v>6671</v>
      </c>
      <c r="E7893" s="195" t="s">
        <v>1744</v>
      </c>
      <c r="F7893" s="189">
        <v>12</v>
      </c>
      <c r="G7893" s="197" t="s">
        <v>3296</v>
      </c>
    </row>
    <row r="7894" spans="1:11">
      <c r="A7894" s="186" t="str">
        <f>B7894&amp;"_"&amp;COUNTIF($B$2:B7894,B7894)</f>
        <v>6671_5</v>
      </c>
      <c r="B7894" s="195">
        <v>6671</v>
      </c>
      <c r="E7894" s="195" t="s">
        <v>1744</v>
      </c>
      <c r="F7894" s="189">
        <v>28</v>
      </c>
      <c r="G7894" s="197" t="s">
        <v>3340</v>
      </c>
    </row>
    <row r="7895" spans="1:11">
      <c r="A7895" s="186" t="str">
        <f>B7895&amp;"_"&amp;COUNTIF($B$2:B7895,B7895)</f>
        <v>6671_6</v>
      </c>
      <c r="B7895" s="195">
        <v>6671</v>
      </c>
      <c r="E7895" s="195" t="s">
        <v>1744</v>
      </c>
      <c r="F7895" s="189">
        <v>36</v>
      </c>
      <c r="G7895" s="197" t="s">
        <v>3297</v>
      </c>
    </row>
    <row r="7896" spans="1:11">
      <c r="A7896" s="186" t="str">
        <f>B7896&amp;"_"&amp;COUNTIF($B$2:B7896,B7896)</f>
        <v>6671_7</v>
      </c>
      <c r="B7896" s="195">
        <v>6671</v>
      </c>
      <c r="E7896" s="195" t="s">
        <v>1744</v>
      </c>
      <c r="F7896" s="189">
        <v>52</v>
      </c>
      <c r="G7896" s="197" t="s">
        <v>3341</v>
      </c>
    </row>
    <row r="7897" spans="1:11">
      <c r="A7897" s="186" t="str">
        <f>B7897&amp;"_"&amp;COUNTIF($B$2:B7897,B7897)</f>
        <v>6671_8</v>
      </c>
      <c r="B7897" s="195">
        <v>6671</v>
      </c>
      <c r="C7897" s="195">
        <v>26</v>
      </c>
      <c r="E7897" s="195" t="s">
        <v>1744</v>
      </c>
      <c r="F7897" s="189">
        <v>32</v>
      </c>
      <c r="G7897" s="197" t="s">
        <v>3318</v>
      </c>
      <c r="J7897" s="191">
        <v>42669</v>
      </c>
      <c r="K7897" s="195" t="s">
        <v>33</v>
      </c>
    </row>
    <row r="7898" spans="1:11">
      <c r="A7898" s="186" t="str">
        <f>B7898&amp;"_"&amp;COUNTIF($B$2:B7898,B7898)</f>
        <v>6672_1</v>
      </c>
      <c r="B7898" s="195">
        <v>6672</v>
      </c>
      <c r="C7898" s="195">
        <v>31</v>
      </c>
      <c r="D7898" s="195" t="s">
        <v>3395</v>
      </c>
      <c r="F7898" s="189">
        <v>3</v>
      </c>
      <c r="G7898" s="197" t="s">
        <v>3396</v>
      </c>
      <c r="H7898" s="195">
        <v>3</v>
      </c>
      <c r="J7898" s="191">
        <v>42672</v>
      </c>
      <c r="K7898" s="195" t="s">
        <v>27</v>
      </c>
    </row>
    <row r="7899" spans="1:11">
      <c r="A7899" s="186" t="str">
        <f>B7899&amp;"_"&amp;COUNTIF($B$2:B7899,B7899)</f>
        <v>6673_1</v>
      </c>
      <c r="B7899" s="195">
        <v>6673</v>
      </c>
      <c r="E7899" s="195">
        <v>41222136</v>
      </c>
      <c r="F7899" s="189">
        <v>2</v>
      </c>
      <c r="G7899" s="190" t="s">
        <v>2299</v>
      </c>
    </row>
    <row r="7900" spans="1:11">
      <c r="A7900" s="186" t="str">
        <f>B7900&amp;"_"&amp;COUNTIF($B$2:B7900,B7900)</f>
        <v>6673_2</v>
      </c>
      <c r="B7900" s="195">
        <v>6673</v>
      </c>
      <c r="C7900" s="195">
        <v>59</v>
      </c>
      <c r="D7900" s="195">
        <v>3007081911</v>
      </c>
      <c r="E7900" s="195">
        <v>41222082</v>
      </c>
      <c r="F7900" s="189">
        <v>2</v>
      </c>
      <c r="G7900" s="197" t="s">
        <v>2300</v>
      </c>
      <c r="H7900" s="195">
        <v>4</v>
      </c>
      <c r="I7900" s="195">
        <v>13000</v>
      </c>
      <c r="J7900" s="191">
        <v>42675</v>
      </c>
      <c r="K7900" s="195" t="s">
        <v>27</v>
      </c>
    </row>
    <row r="7901" spans="1:11">
      <c r="A7901" s="186" t="str">
        <f>B7901&amp;"_"&amp;COUNTIF($B$2:B7901,B7901)</f>
        <v>6674_1</v>
      </c>
      <c r="B7901" s="195">
        <v>6674</v>
      </c>
      <c r="F7901" s="189">
        <v>3</v>
      </c>
      <c r="G7901" s="197" t="s">
        <v>359</v>
      </c>
      <c r="I7901" s="200"/>
    </row>
    <row r="7902" spans="1:11">
      <c r="A7902" s="186" t="str">
        <f>B7902&amp;"_"&amp;COUNTIF($B$2:B7902,B7902)</f>
        <v>6674_2</v>
      </c>
      <c r="B7902" s="195">
        <v>6674</v>
      </c>
      <c r="C7902" s="195">
        <v>7</v>
      </c>
      <c r="F7902" s="189">
        <v>7</v>
      </c>
      <c r="G7902" s="197" t="s">
        <v>358</v>
      </c>
      <c r="H7902" s="195">
        <v>1</v>
      </c>
      <c r="I7902" s="200"/>
      <c r="J7902" s="191">
        <v>42675</v>
      </c>
      <c r="K7902" s="195" t="s">
        <v>33</v>
      </c>
    </row>
    <row r="7903" spans="1:11">
      <c r="A7903" s="186" t="str">
        <f>B7903&amp;"_"&amp;COUNTIF($B$2:B7903,B7903)</f>
        <v>6675_1</v>
      </c>
      <c r="B7903" s="195">
        <v>6675</v>
      </c>
      <c r="F7903" s="189">
        <v>11</v>
      </c>
      <c r="G7903" s="197" t="s">
        <v>2538</v>
      </c>
    </row>
    <row r="7904" spans="1:11">
      <c r="A7904" s="186" t="str">
        <f>B7904&amp;"_"&amp;COUNTIF($B$2:B7904,B7904)</f>
        <v>6675_2</v>
      </c>
      <c r="B7904" s="195">
        <v>6675</v>
      </c>
      <c r="C7904" s="195">
        <v>26</v>
      </c>
      <c r="D7904" s="195" t="s">
        <v>863</v>
      </c>
      <c r="F7904" s="189">
        <v>19</v>
      </c>
      <c r="G7904" s="197" t="s">
        <v>2539</v>
      </c>
      <c r="J7904" s="191">
        <v>42675</v>
      </c>
      <c r="K7904" s="195" t="s">
        <v>27</v>
      </c>
    </row>
    <row r="7905" spans="1:12">
      <c r="A7905" s="186" t="str">
        <f>B7905&amp;"_"&amp;COUNTIF($B$2:B7905,B7905)</f>
        <v>6676_1</v>
      </c>
      <c r="B7905" s="195">
        <v>6676</v>
      </c>
      <c r="F7905" s="189">
        <v>1</v>
      </c>
      <c r="G7905" s="197" t="s">
        <v>1503</v>
      </c>
    </row>
    <row r="7906" spans="1:12">
      <c r="A7906" s="186" t="str">
        <f>B7906&amp;"_"&amp;COUNTIF($B$2:B7906,B7906)</f>
        <v>6676_2</v>
      </c>
      <c r="B7906" s="195">
        <v>6676</v>
      </c>
      <c r="C7906" s="195">
        <v>31</v>
      </c>
      <c r="D7906" s="195" t="s">
        <v>3395</v>
      </c>
      <c r="F7906" s="189">
        <v>2</v>
      </c>
      <c r="G7906" s="197" t="s">
        <v>3396</v>
      </c>
      <c r="H7906" s="195">
        <v>2</v>
      </c>
      <c r="J7906" s="191">
        <v>42676</v>
      </c>
      <c r="K7906" s="195" t="s">
        <v>27</v>
      </c>
    </row>
    <row r="7907" spans="1:12">
      <c r="A7907" s="186" t="str">
        <f>B7907&amp;"_"&amp;COUNTIF($B$2:B7907,B7907)</f>
        <v>6677_1</v>
      </c>
      <c r="B7907" s="195">
        <v>6677</v>
      </c>
      <c r="E7907" s="187" t="s">
        <v>2731</v>
      </c>
      <c r="F7907" s="189">
        <v>4</v>
      </c>
      <c r="G7907" s="190" t="s">
        <v>941</v>
      </c>
    </row>
    <row r="7908" spans="1:12">
      <c r="A7908" s="186" t="str">
        <f>B7908&amp;"_"&amp;COUNTIF($B$2:B7908,B7908)</f>
        <v>6677_2</v>
      </c>
      <c r="B7908" s="195">
        <v>6677</v>
      </c>
      <c r="C7908" s="195">
        <v>1</v>
      </c>
      <c r="D7908" s="195" t="s">
        <v>3329</v>
      </c>
      <c r="E7908" s="187" t="s">
        <v>2730</v>
      </c>
      <c r="F7908" s="189">
        <v>4</v>
      </c>
      <c r="G7908" s="190" t="s">
        <v>942</v>
      </c>
      <c r="H7908" s="195">
        <v>2</v>
      </c>
      <c r="J7908" s="191">
        <v>42676</v>
      </c>
      <c r="K7908" s="195" t="s">
        <v>27</v>
      </c>
    </row>
    <row r="7909" spans="1:12">
      <c r="A7909" s="186" t="str">
        <f>B7909&amp;"_"&amp;COUNTIF($B$2:B7909,B7909)</f>
        <v>6678_1</v>
      </c>
      <c r="B7909" s="195">
        <v>6678</v>
      </c>
      <c r="C7909" s="195">
        <v>99</v>
      </c>
      <c r="D7909" s="195">
        <v>102119</v>
      </c>
      <c r="E7909" s="195">
        <v>404500</v>
      </c>
      <c r="F7909" s="189">
        <v>8</v>
      </c>
      <c r="G7909" s="197" t="s">
        <v>3237</v>
      </c>
      <c r="H7909" s="195">
        <v>1</v>
      </c>
      <c r="I7909" s="195">
        <v>900</v>
      </c>
      <c r="J7909" s="191">
        <v>42677</v>
      </c>
      <c r="K7909" s="195" t="s">
        <v>107</v>
      </c>
      <c r="L7909" s="195" t="s">
        <v>74</v>
      </c>
    </row>
    <row r="7910" spans="1:12">
      <c r="A7910" s="186" t="str">
        <f>B7910&amp;"_"&amp;COUNTIF($B$2:B7910,B7910)</f>
        <v>6679_1</v>
      </c>
      <c r="B7910" s="195">
        <v>6679</v>
      </c>
      <c r="C7910" s="195">
        <v>3</v>
      </c>
      <c r="D7910" s="195" t="s">
        <v>3397</v>
      </c>
      <c r="E7910" s="195" t="s">
        <v>71</v>
      </c>
      <c r="F7910" s="189">
        <v>300</v>
      </c>
      <c r="G7910" s="197" t="s">
        <v>72</v>
      </c>
      <c r="H7910" s="195">
        <v>1</v>
      </c>
      <c r="I7910" s="195">
        <v>2400</v>
      </c>
      <c r="J7910" s="191">
        <v>42677</v>
      </c>
      <c r="K7910" s="195" t="s">
        <v>33</v>
      </c>
      <c r="L7910" s="195" t="s">
        <v>74</v>
      </c>
    </row>
    <row r="7911" spans="1:12">
      <c r="A7911" s="186" t="str">
        <f>B7911&amp;"_"&amp;COUNTIF($B$2:B7911,B7911)</f>
        <v>6680_1</v>
      </c>
      <c r="B7911" s="195">
        <v>6680</v>
      </c>
      <c r="F7911" s="189">
        <v>12</v>
      </c>
      <c r="G7911" s="197" t="s">
        <v>3190</v>
      </c>
    </row>
    <row r="7912" spans="1:12">
      <c r="A7912" s="186" t="str">
        <f>B7912&amp;"_"&amp;COUNTIF($B$2:B7912,B7912)</f>
        <v>6680_2</v>
      </c>
      <c r="B7912" s="195">
        <v>6680</v>
      </c>
      <c r="F7912" s="189">
        <v>24</v>
      </c>
      <c r="G7912" s="197" t="s">
        <v>3398</v>
      </c>
    </row>
    <row r="7913" spans="1:12">
      <c r="A7913" s="186" t="str">
        <f>B7913&amp;"_"&amp;COUNTIF($B$2:B7913,B7913)</f>
        <v>6680_3</v>
      </c>
      <c r="B7913" s="195">
        <v>6680</v>
      </c>
      <c r="C7913" s="195">
        <v>17</v>
      </c>
      <c r="D7913" s="195">
        <v>3006968093</v>
      </c>
      <c r="E7913" s="187"/>
      <c r="F7913" s="189">
        <v>6</v>
      </c>
      <c r="G7913" s="190" t="s">
        <v>3188</v>
      </c>
      <c r="H7913" s="195">
        <v>5</v>
      </c>
      <c r="I7913" s="195">
        <v>5500</v>
      </c>
      <c r="J7913" s="191">
        <v>42677</v>
      </c>
      <c r="K7913" s="195" t="s">
        <v>120</v>
      </c>
    </row>
    <row r="7914" spans="1:12">
      <c r="A7914" s="186" t="str">
        <f>B7914&amp;"_"&amp;COUNTIF($B$2:B7914,B7914)</f>
        <v>6681_1</v>
      </c>
      <c r="B7914" s="195">
        <v>6681</v>
      </c>
      <c r="E7914" s="195">
        <v>41222136</v>
      </c>
      <c r="F7914" s="189">
        <v>1</v>
      </c>
      <c r="G7914" s="190" t="s">
        <v>2299</v>
      </c>
    </row>
    <row r="7915" spans="1:12">
      <c r="A7915" s="186" t="str">
        <f>B7915&amp;"_"&amp;COUNTIF($B$2:B7915,B7915)</f>
        <v>6681_2</v>
      </c>
      <c r="B7915" s="195">
        <v>6681</v>
      </c>
      <c r="C7915" s="195">
        <v>59</v>
      </c>
      <c r="D7915" s="195">
        <v>3007081911</v>
      </c>
      <c r="E7915" s="195">
        <v>41222082</v>
      </c>
      <c r="F7915" s="189">
        <v>1</v>
      </c>
      <c r="G7915" s="197" t="s">
        <v>2300</v>
      </c>
      <c r="H7915" s="195">
        <v>2</v>
      </c>
      <c r="I7915" s="195">
        <v>6500</v>
      </c>
      <c r="J7915" s="191">
        <v>42678</v>
      </c>
      <c r="K7915" s="195" t="s">
        <v>27</v>
      </c>
    </row>
    <row r="7916" spans="1:12">
      <c r="A7916" s="186" t="str">
        <f>B7916&amp;"_"&amp;COUNTIF($B$2:B7916,B7916)</f>
        <v>6682_1</v>
      </c>
      <c r="B7916" s="195">
        <v>6682</v>
      </c>
      <c r="C7916" s="195">
        <v>59</v>
      </c>
      <c r="D7916" s="195">
        <v>3007111346</v>
      </c>
      <c r="E7916" s="195">
        <v>20607070</v>
      </c>
      <c r="F7916" s="189">
        <v>15</v>
      </c>
      <c r="G7916" s="197" t="s">
        <v>2606</v>
      </c>
      <c r="H7916" s="195">
        <v>1</v>
      </c>
      <c r="I7916" s="195">
        <v>80</v>
      </c>
      <c r="J7916" s="191">
        <v>42678</v>
      </c>
      <c r="K7916" s="195" t="s">
        <v>27</v>
      </c>
    </row>
    <row r="7917" spans="1:12">
      <c r="A7917" s="186" t="str">
        <f>B7917&amp;"_"&amp;COUNTIF($B$2:B7917,B7917)</f>
        <v>6683_1</v>
      </c>
      <c r="B7917" s="195">
        <v>6683</v>
      </c>
      <c r="F7917" s="189">
        <v>10</v>
      </c>
      <c r="G7917" s="197" t="s">
        <v>359</v>
      </c>
      <c r="I7917" s="200"/>
    </row>
    <row r="7918" spans="1:12">
      <c r="A7918" s="186" t="str">
        <f>B7918&amp;"_"&amp;COUNTIF($B$2:B7918,B7918)</f>
        <v>6683_2</v>
      </c>
      <c r="B7918" s="195">
        <v>6683</v>
      </c>
      <c r="C7918" s="195">
        <v>7</v>
      </c>
      <c r="F7918" s="189">
        <v>0</v>
      </c>
      <c r="G7918" s="197" t="s">
        <v>358</v>
      </c>
      <c r="H7918" s="195">
        <v>1</v>
      </c>
      <c r="I7918" s="200"/>
      <c r="J7918" s="191">
        <v>42678</v>
      </c>
      <c r="K7918" s="195" t="s">
        <v>33</v>
      </c>
    </row>
    <row r="7919" spans="1:12">
      <c r="A7919" s="186" t="str">
        <f>B7919&amp;"_"&amp;COUNTIF($B$2:B7919,B7919)</f>
        <v>6684_1</v>
      </c>
      <c r="B7919" s="195">
        <v>6684</v>
      </c>
      <c r="F7919" s="189">
        <v>1</v>
      </c>
      <c r="G7919" s="197" t="s">
        <v>3399</v>
      </c>
    </row>
    <row r="7920" spans="1:12">
      <c r="A7920" s="186" t="str">
        <f>B7920&amp;"_"&amp;COUNTIF($B$2:B7920,B7920)</f>
        <v>6684_2</v>
      </c>
      <c r="B7920" s="195">
        <v>6684</v>
      </c>
      <c r="F7920" s="189">
        <v>1</v>
      </c>
      <c r="G7920" s="197" t="s">
        <v>3400</v>
      </c>
    </row>
    <row r="7921" spans="1:11">
      <c r="A7921" s="186" t="str">
        <f>B7921&amp;"_"&amp;COUNTIF($B$2:B7921,B7921)</f>
        <v>6684_3</v>
      </c>
      <c r="B7921" s="195">
        <v>6684</v>
      </c>
      <c r="F7921" s="189">
        <v>6</v>
      </c>
      <c r="G7921" s="197" t="s">
        <v>3401</v>
      </c>
    </row>
    <row r="7922" spans="1:11">
      <c r="A7922" s="186" t="str">
        <f>B7922&amp;"_"&amp;COUNTIF($B$2:B7922,B7922)</f>
        <v>6684_4</v>
      </c>
      <c r="B7922" s="195">
        <v>6684</v>
      </c>
      <c r="F7922" s="189">
        <v>4</v>
      </c>
      <c r="G7922" s="197" t="s">
        <v>3402</v>
      </c>
    </row>
    <row r="7923" spans="1:11">
      <c r="A7923" s="186" t="str">
        <f>B7923&amp;"_"&amp;COUNTIF($B$2:B7923,B7923)</f>
        <v>6684_5</v>
      </c>
      <c r="B7923" s="195">
        <v>6684</v>
      </c>
      <c r="C7923" s="195">
        <v>92</v>
      </c>
      <c r="D7923" s="195" t="s">
        <v>3403</v>
      </c>
      <c r="F7923" s="189">
        <v>9</v>
      </c>
      <c r="G7923" s="197" t="s">
        <v>3404</v>
      </c>
      <c r="H7923" s="195">
        <v>3</v>
      </c>
      <c r="J7923" s="191">
        <v>42678</v>
      </c>
      <c r="K7923" s="195" t="s">
        <v>27</v>
      </c>
    </row>
    <row r="7924" spans="1:11">
      <c r="A7924" s="186" t="str">
        <f>B7924&amp;"_"&amp;COUNTIF($B$2:B7924,B7924)</f>
        <v>6685_1</v>
      </c>
      <c r="B7924" s="195">
        <v>6685</v>
      </c>
      <c r="C7924" s="195">
        <v>31</v>
      </c>
      <c r="D7924" s="195" t="s">
        <v>3405</v>
      </c>
      <c r="F7924" s="189">
        <v>2</v>
      </c>
      <c r="G7924" s="197" t="s">
        <v>3406</v>
      </c>
      <c r="H7924" s="195">
        <v>2</v>
      </c>
      <c r="J7924" s="191">
        <v>42681</v>
      </c>
      <c r="K7924" s="195" t="s">
        <v>27</v>
      </c>
    </row>
    <row r="7925" spans="1:11">
      <c r="A7925" s="186" t="str">
        <f>B7925&amp;"_"&amp;COUNTIF($B$2:B7925,B7925)</f>
        <v>6686_1</v>
      </c>
      <c r="B7925" s="195">
        <v>6686</v>
      </c>
      <c r="C7925" s="195">
        <v>31</v>
      </c>
      <c r="D7925" s="195" t="s">
        <v>3405</v>
      </c>
      <c r="F7925" s="189">
        <v>2</v>
      </c>
      <c r="G7925" s="197" t="s">
        <v>3406</v>
      </c>
      <c r="H7925" s="195">
        <v>2</v>
      </c>
      <c r="J7925" s="191">
        <v>42681</v>
      </c>
      <c r="K7925" s="195" t="s">
        <v>27</v>
      </c>
    </row>
    <row r="7926" spans="1:11">
      <c r="A7926" s="186" t="str">
        <f>B7926&amp;"_"&amp;COUNTIF($B$2:B7926,B7926)</f>
        <v>6687_1</v>
      </c>
      <c r="B7926" s="195">
        <v>6687</v>
      </c>
      <c r="C7926" s="195">
        <v>17</v>
      </c>
      <c r="D7926" s="195">
        <v>3006968093</v>
      </c>
      <c r="F7926" s="189">
        <v>6</v>
      </c>
      <c r="G7926" s="190" t="s">
        <v>3188</v>
      </c>
      <c r="H7926" s="195">
        <v>2</v>
      </c>
      <c r="J7926" s="191">
        <v>42682</v>
      </c>
      <c r="K7926" s="195" t="s">
        <v>120</v>
      </c>
    </row>
    <row r="7927" spans="1:11">
      <c r="A7927" s="186" t="str">
        <f>B7927&amp;"_"&amp;COUNTIF($B$2:B7927,B7927)</f>
        <v>6688_1</v>
      </c>
      <c r="B7927" s="195">
        <v>6688</v>
      </c>
      <c r="C7927" s="195">
        <v>59</v>
      </c>
      <c r="D7927" s="195">
        <v>3007119626</v>
      </c>
      <c r="E7927" s="195">
        <v>41227890</v>
      </c>
      <c r="F7927" s="189">
        <v>12</v>
      </c>
      <c r="G7927" s="197" t="s">
        <v>1873</v>
      </c>
      <c r="H7927" s="195">
        <v>2</v>
      </c>
      <c r="I7927" s="195">
        <v>3700</v>
      </c>
      <c r="J7927" s="191">
        <v>42682</v>
      </c>
      <c r="K7927" s="195" t="s">
        <v>27</v>
      </c>
    </row>
    <row r="7928" spans="1:11">
      <c r="A7928" s="186" t="str">
        <f>B7928&amp;"_"&amp;COUNTIF($B$2:B7928,B7928)</f>
        <v>6689_1</v>
      </c>
      <c r="B7928" s="195">
        <v>6689</v>
      </c>
      <c r="C7928" s="195">
        <v>92</v>
      </c>
      <c r="D7928" s="195" t="s">
        <v>3403</v>
      </c>
      <c r="F7928" s="189">
        <v>1</v>
      </c>
      <c r="G7928" s="197" t="s">
        <v>3407</v>
      </c>
      <c r="H7928" s="195">
        <v>1</v>
      </c>
      <c r="J7928" s="191">
        <v>42682</v>
      </c>
      <c r="K7928" s="195" t="s">
        <v>27</v>
      </c>
    </row>
    <row r="7929" spans="1:11">
      <c r="A7929" s="186" t="str">
        <f>B7929&amp;"_"&amp;COUNTIF($B$2:B7929,B7929)</f>
        <v>6690_1</v>
      </c>
      <c r="B7929" s="195">
        <v>6690</v>
      </c>
      <c r="F7929" s="189">
        <v>1</v>
      </c>
      <c r="G7929" s="197" t="s">
        <v>1503</v>
      </c>
    </row>
    <row r="7930" spans="1:11">
      <c r="A7930" s="186" t="str">
        <f>B7930&amp;"_"&amp;COUNTIF($B$2:B7930,B7930)</f>
        <v>6690_2</v>
      </c>
      <c r="B7930" s="195">
        <v>6690</v>
      </c>
      <c r="F7930" s="189">
        <v>1</v>
      </c>
      <c r="G7930" s="197" t="s">
        <v>3408</v>
      </c>
    </row>
    <row r="7931" spans="1:11">
      <c r="A7931" s="186" t="str">
        <f>B7931&amp;"_"&amp;COUNTIF($B$2:B7931,B7931)</f>
        <v>6690_3</v>
      </c>
      <c r="B7931" s="195">
        <v>6690</v>
      </c>
      <c r="F7931" s="189">
        <v>1</v>
      </c>
      <c r="G7931" s="197" t="s">
        <v>3409</v>
      </c>
    </row>
    <row r="7932" spans="1:11">
      <c r="A7932" s="186" t="str">
        <f>B7932&amp;"_"&amp;COUNTIF($B$2:B7932,B7932)</f>
        <v>6690_4</v>
      </c>
      <c r="B7932" s="195">
        <v>6690</v>
      </c>
      <c r="F7932" s="189">
        <v>50</v>
      </c>
      <c r="G7932" s="197" t="s">
        <v>3410</v>
      </c>
    </row>
    <row r="7933" spans="1:11">
      <c r="A7933" s="186" t="str">
        <f>B7933&amp;"_"&amp;COUNTIF($B$2:B7933,B7933)</f>
        <v>6690_5</v>
      </c>
      <c r="B7933" s="195">
        <v>6690</v>
      </c>
      <c r="F7933" s="189">
        <v>2</v>
      </c>
      <c r="G7933" s="197" t="s">
        <v>3411</v>
      </c>
    </row>
    <row r="7934" spans="1:11">
      <c r="A7934" s="186" t="str">
        <f>B7934&amp;"_"&amp;COUNTIF($B$2:B7934,B7934)</f>
        <v>6690_6</v>
      </c>
      <c r="B7934" s="195">
        <v>6690</v>
      </c>
      <c r="F7934" s="189">
        <v>1</v>
      </c>
      <c r="G7934" s="197" t="s">
        <v>3355</v>
      </c>
    </row>
    <row r="7935" spans="1:11">
      <c r="A7935" s="186" t="str">
        <f>B7935&amp;"_"&amp;COUNTIF($B$2:B7935,B7935)</f>
        <v>6690_7</v>
      </c>
      <c r="B7935" s="195">
        <v>6690</v>
      </c>
      <c r="F7935" s="189">
        <v>1</v>
      </c>
      <c r="G7935" s="197" t="s">
        <v>3356</v>
      </c>
    </row>
    <row r="7936" spans="1:11">
      <c r="A7936" s="186" t="str">
        <f>B7936&amp;"_"&amp;COUNTIF($B$2:B7936,B7936)</f>
        <v>6690_8</v>
      </c>
      <c r="B7936" s="195">
        <v>6690</v>
      </c>
      <c r="F7936" s="189">
        <v>5</v>
      </c>
      <c r="G7936" s="197" t="s">
        <v>3412</v>
      </c>
    </row>
    <row r="7937" spans="1:11">
      <c r="A7937" s="186" t="str">
        <f>B7937&amp;"_"&amp;COUNTIF($B$2:B7937,B7937)</f>
        <v>6690_9</v>
      </c>
      <c r="B7937" s="195">
        <v>6690</v>
      </c>
      <c r="C7937" s="195">
        <v>103</v>
      </c>
      <c r="D7937" s="195" t="s">
        <v>3413</v>
      </c>
      <c r="F7937" s="189">
        <v>1</v>
      </c>
      <c r="G7937" s="197" t="s">
        <v>3414</v>
      </c>
      <c r="I7937" s="195">
        <v>21500</v>
      </c>
      <c r="J7937" s="191">
        <v>42683</v>
      </c>
      <c r="K7937" s="195" t="s">
        <v>3415</v>
      </c>
    </row>
    <row r="7938" spans="1:11">
      <c r="A7938" s="186" t="str">
        <f>B7938&amp;"_"&amp;COUNTIF($B$2:B7938,B7938)</f>
        <v>6691_1</v>
      </c>
      <c r="B7938" s="195">
        <v>6691</v>
      </c>
      <c r="F7938" s="189">
        <v>1</v>
      </c>
      <c r="G7938" s="197" t="s">
        <v>3277</v>
      </c>
    </row>
    <row r="7939" spans="1:11">
      <c r="A7939" s="186" t="str">
        <f>B7939&amp;"_"&amp;COUNTIF($B$2:B7939,B7939)</f>
        <v>6691_2</v>
      </c>
      <c r="B7939" s="195">
        <v>6691</v>
      </c>
      <c r="E7939" s="195" t="s">
        <v>1744</v>
      </c>
      <c r="F7939" s="189">
        <v>28</v>
      </c>
      <c r="G7939" s="197" t="s">
        <v>3339</v>
      </c>
      <c r="K7939" s="213"/>
    </row>
    <row r="7940" spans="1:11">
      <c r="A7940" s="186" t="str">
        <f>B7940&amp;"_"&amp;COUNTIF($B$2:B7940,B7940)</f>
        <v>6691_3</v>
      </c>
      <c r="B7940" s="195">
        <v>6691</v>
      </c>
      <c r="E7940" s="195" t="s">
        <v>1744</v>
      </c>
      <c r="F7940" s="189">
        <v>32</v>
      </c>
      <c r="G7940" s="197" t="s">
        <v>3394</v>
      </c>
      <c r="K7940" s="213"/>
    </row>
    <row r="7941" spans="1:11">
      <c r="A7941" s="186" t="str">
        <f>B7941&amp;"_"&amp;COUNTIF($B$2:B7941,B7941)</f>
        <v>6691_4</v>
      </c>
      <c r="B7941" s="195">
        <v>6691</v>
      </c>
      <c r="E7941" s="195" t="s">
        <v>1744</v>
      </c>
      <c r="F7941" s="189">
        <v>28</v>
      </c>
      <c r="G7941" s="197" t="s">
        <v>3340</v>
      </c>
    </row>
    <row r="7942" spans="1:11">
      <c r="A7942" s="186" t="str">
        <f>B7942&amp;"_"&amp;COUNTIF($B$2:B7942,B7942)</f>
        <v>6691_5</v>
      </c>
      <c r="B7942" s="195">
        <v>6691</v>
      </c>
      <c r="E7942" s="195" t="s">
        <v>1744</v>
      </c>
      <c r="F7942" s="189">
        <v>12</v>
      </c>
      <c r="G7942" s="197" t="s">
        <v>3416</v>
      </c>
    </row>
    <row r="7943" spans="1:11">
      <c r="A7943" s="186" t="str">
        <f>B7943&amp;"_"&amp;COUNTIF($B$2:B7943,B7943)</f>
        <v>6691_6</v>
      </c>
      <c r="B7943" s="195">
        <v>6691</v>
      </c>
      <c r="C7943" s="195">
        <v>26</v>
      </c>
      <c r="E7943" s="195" t="s">
        <v>1744</v>
      </c>
      <c r="F7943" s="189">
        <v>24</v>
      </c>
      <c r="G7943" s="197" t="s">
        <v>3297</v>
      </c>
      <c r="J7943" s="191">
        <v>42682</v>
      </c>
      <c r="K7943" s="195" t="s">
        <v>33</v>
      </c>
    </row>
    <row r="7944" spans="1:11">
      <c r="A7944" s="186" t="str">
        <f>B7944&amp;"_"&amp;COUNTIF($B$2:B7944,B7944)</f>
        <v>6692_1</v>
      </c>
      <c r="B7944" s="195">
        <v>6692</v>
      </c>
      <c r="E7944" s="195" t="s">
        <v>64</v>
      </c>
      <c r="F7944" s="189">
        <v>96</v>
      </c>
      <c r="G7944" s="197" t="s">
        <v>65</v>
      </c>
    </row>
    <row r="7945" spans="1:11">
      <c r="A7945" s="186" t="str">
        <f>B7945&amp;"_"&amp;COUNTIF($B$2:B7945,B7945)</f>
        <v>6692_2</v>
      </c>
      <c r="B7945" s="195">
        <v>6692</v>
      </c>
      <c r="C7945" s="195">
        <v>1</v>
      </c>
      <c r="D7945" s="195" t="s">
        <v>3417</v>
      </c>
      <c r="E7945" s="195" t="s">
        <v>67</v>
      </c>
      <c r="F7945" s="189">
        <v>48</v>
      </c>
      <c r="G7945" s="197" t="s">
        <v>68</v>
      </c>
      <c r="H7945" s="195">
        <v>3</v>
      </c>
      <c r="J7945" s="191">
        <v>42683</v>
      </c>
      <c r="K7945" s="195" t="s">
        <v>27</v>
      </c>
    </row>
    <row r="7946" spans="1:11">
      <c r="A7946" s="186" t="str">
        <f>B7946&amp;"_"&amp;COUNTIF($B$2:B7946,B7946)</f>
        <v>6693_1</v>
      </c>
      <c r="B7946" s="195">
        <v>6693</v>
      </c>
      <c r="C7946" s="195">
        <v>1</v>
      </c>
      <c r="D7946" s="195" t="s">
        <v>2984</v>
      </c>
      <c r="F7946" s="189">
        <v>2</v>
      </c>
      <c r="G7946" s="197" t="s">
        <v>3238</v>
      </c>
      <c r="H7946" s="195">
        <v>2</v>
      </c>
      <c r="J7946" s="191">
        <v>42683</v>
      </c>
      <c r="K7946" s="195" t="s">
        <v>27</v>
      </c>
    </row>
    <row r="7947" spans="1:11">
      <c r="A7947" s="186" t="str">
        <f>B7947&amp;"_"&amp;COUNTIF($B$2:B7947,B7947)</f>
        <v>6694_1</v>
      </c>
      <c r="B7947" s="195">
        <v>6694</v>
      </c>
      <c r="G7947" s="197" t="s">
        <v>3418</v>
      </c>
    </row>
    <row r="7948" spans="1:11">
      <c r="A7948" s="186" t="str">
        <f>B7948&amp;"_"&amp;COUNTIF($B$2:B7948,B7948)</f>
        <v>6694_2</v>
      </c>
      <c r="B7948" s="195">
        <v>6694</v>
      </c>
      <c r="C7948" s="195">
        <v>1</v>
      </c>
      <c r="D7948" s="195" t="s">
        <v>2984</v>
      </c>
      <c r="F7948" s="189">
        <v>2</v>
      </c>
      <c r="G7948" s="197" t="s">
        <v>3238</v>
      </c>
      <c r="H7948" s="195">
        <v>2</v>
      </c>
      <c r="J7948" s="191">
        <v>42684</v>
      </c>
      <c r="K7948" s="195" t="s">
        <v>27</v>
      </c>
    </row>
    <row r="7949" spans="1:11">
      <c r="A7949" s="186" t="str">
        <f>B7949&amp;"_"&amp;COUNTIF($B$2:B7949,B7949)</f>
        <v>6695_1</v>
      </c>
      <c r="B7949" s="195">
        <v>6695</v>
      </c>
      <c r="C7949" s="195">
        <v>59</v>
      </c>
      <c r="D7949" s="195">
        <v>3007131559</v>
      </c>
      <c r="E7949" s="195">
        <v>41222128</v>
      </c>
      <c r="F7949" s="189">
        <v>3</v>
      </c>
      <c r="G7949" s="197" t="s">
        <v>3419</v>
      </c>
      <c r="H7949" s="195">
        <v>3</v>
      </c>
      <c r="I7949" s="195">
        <v>13000</v>
      </c>
      <c r="J7949" s="191">
        <v>42685</v>
      </c>
      <c r="K7949" s="195" t="s">
        <v>27</v>
      </c>
    </row>
    <row r="7950" spans="1:11">
      <c r="A7950" s="186" t="str">
        <f>B7950&amp;"_"&amp;COUNTIF($B$2:B7950,B7950)</f>
        <v>6696_1</v>
      </c>
      <c r="B7950" s="195">
        <v>6696</v>
      </c>
      <c r="F7950" s="189">
        <v>4</v>
      </c>
      <c r="G7950" s="197" t="s">
        <v>359</v>
      </c>
      <c r="I7950" s="200"/>
    </row>
    <row r="7951" spans="1:11">
      <c r="A7951" s="186" t="str">
        <f>B7951&amp;"_"&amp;COUNTIF($B$2:B7951,B7951)</f>
        <v>6696_2</v>
      </c>
      <c r="B7951" s="195">
        <v>6696</v>
      </c>
      <c r="C7951" s="195">
        <v>7</v>
      </c>
      <c r="F7951" s="189">
        <v>7</v>
      </c>
      <c r="G7951" s="197" t="s">
        <v>358</v>
      </c>
      <c r="H7951" s="195">
        <v>2</v>
      </c>
      <c r="I7951" s="200"/>
      <c r="J7951" s="191">
        <v>42685</v>
      </c>
      <c r="K7951" s="195" t="s">
        <v>33</v>
      </c>
    </row>
    <row r="7952" spans="1:11">
      <c r="A7952" s="186" t="str">
        <f>B7952&amp;"_"&amp;COUNTIF($B$2:B7952,B7952)</f>
        <v>6697_1</v>
      </c>
      <c r="B7952" s="195">
        <v>6697</v>
      </c>
      <c r="F7952" s="189">
        <v>4</v>
      </c>
      <c r="G7952" s="197" t="s">
        <v>3102</v>
      </c>
    </row>
    <row r="7953" spans="1:12">
      <c r="A7953" s="186" t="str">
        <f>B7953&amp;"_"&amp;COUNTIF($B$2:B7953,B7953)</f>
        <v>6697_2</v>
      </c>
      <c r="B7953" s="195">
        <v>6697</v>
      </c>
      <c r="C7953" s="195">
        <v>65</v>
      </c>
      <c r="D7953" s="195">
        <v>3006498127</v>
      </c>
      <c r="F7953" s="189">
        <v>8</v>
      </c>
      <c r="G7953" s="197" t="s">
        <v>3103</v>
      </c>
      <c r="H7953" s="195">
        <v>4</v>
      </c>
      <c r="I7953" s="195">
        <f>4*3200</f>
        <v>12800</v>
      </c>
      <c r="J7953" s="191">
        <v>42685</v>
      </c>
      <c r="K7953" s="195" t="s">
        <v>120</v>
      </c>
    </row>
    <row r="7954" spans="1:12">
      <c r="A7954" s="186" t="str">
        <f>B7954&amp;"_"&amp;COUNTIF($B$2:B7954,B7954)</f>
        <v>6698_1</v>
      </c>
      <c r="B7954" s="195">
        <v>6698</v>
      </c>
      <c r="C7954" s="195">
        <v>31</v>
      </c>
      <c r="D7954" s="195" t="s">
        <v>3405</v>
      </c>
      <c r="F7954" s="189">
        <v>2</v>
      </c>
      <c r="G7954" s="197" t="s">
        <v>3406</v>
      </c>
      <c r="H7954" s="195">
        <v>2</v>
      </c>
      <c r="J7954" s="191">
        <v>42688</v>
      </c>
      <c r="K7954" s="195" t="s">
        <v>27</v>
      </c>
    </row>
    <row r="7955" spans="1:12">
      <c r="A7955" s="186" t="str">
        <f>B7955&amp;"_"&amp;COUNTIF($B$2:B7955,B7955)</f>
        <v>6699_1</v>
      </c>
      <c r="B7955" s="195">
        <v>6699</v>
      </c>
      <c r="C7955" s="195">
        <v>31</v>
      </c>
      <c r="D7955" s="195" t="s">
        <v>3405</v>
      </c>
      <c r="F7955" s="189">
        <v>2</v>
      </c>
      <c r="G7955" s="197" t="s">
        <v>3406</v>
      </c>
      <c r="H7955" s="195">
        <v>2</v>
      </c>
      <c r="J7955" s="191">
        <v>42688</v>
      </c>
      <c r="K7955" s="195" t="s">
        <v>27</v>
      </c>
    </row>
    <row r="7956" spans="1:12">
      <c r="A7956" s="186" t="str">
        <f>B7956&amp;"_"&amp;COUNTIF($B$2:B7956,B7956)</f>
        <v>6700_1</v>
      </c>
      <c r="B7956" s="195">
        <v>6700</v>
      </c>
      <c r="C7956" s="195">
        <v>59</v>
      </c>
      <c r="D7956" s="195">
        <v>3007131559</v>
      </c>
      <c r="E7956" s="195">
        <v>41222128</v>
      </c>
      <c r="F7956" s="189">
        <v>2</v>
      </c>
      <c r="G7956" s="197" t="s">
        <v>3419</v>
      </c>
      <c r="H7956" s="195">
        <v>2</v>
      </c>
      <c r="I7956" s="195">
        <v>13000</v>
      </c>
      <c r="J7956" s="191">
        <v>42688</v>
      </c>
      <c r="K7956" s="195" t="s">
        <v>27</v>
      </c>
    </row>
    <row r="7957" spans="1:12">
      <c r="A7957" s="186" t="str">
        <f>B7957&amp;"_"&amp;COUNTIF($B$2:B7957,B7957)</f>
        <v>6701_1</v>
      </c>
      <c r="B7957" s="195">
        <v>6701</v>
      </c>
      <c r="C7957" s="195">
        <v>96</v>
      </c>
      <c r="D7957" s="195">
        <v>268024</v>
      </c>
      <c r="F7957" s="189">
        <v>3</v>
      </c>
      <c r="G7957" s="197" t="s">
        <v>3330</v>
      </c>
      <c r="H7957" s="195">
        <v>1</v>
      </c>
      <c r="I7957" s="195">
        <v>560</v>
      </c>
      <c r="J7957" s="191">
        <v>42688</v>
      </c>
      <c r="K7957" s="213" t="s">
        <v>845</v>
      </c>
      <c r="L7957" s="195" t="s">
        <v>74</v>
      </c>
    </row>
    <row r="7958" spans="1:12">
      <c r="A7958" s="186" t="str">
        <f>B7958&amp;"_"&amp;COUNTIF($B$2:B7958,B7958)</f>
        <v>6702_1</v>
      </c>
      <c r="B7958" s="195">
        <v>6702</v>
      </c>
      <c r="C7958" s="195">
        <v>59</v>
      </c>
      <c r="D7958" s="195">
        <v>3007124254</v>
      </c>
      <c r="E7958" s="195">
        <v>20607070</v>
      </c>
      <c r="F7958" s="189">
        <v>15</v>
      </c>
      <c r="G7958" s="197" t="s">
        <v>2606</v>
      </c>
      <c r="H7958" s="195">
        <v>1</v>
      </c>
      <c r="I7958" s="195">
        <v>80</v>
      </c>
      <c r="J7958" s="191">
        <v>42688</v>
      </c>
      <c r="K7958" s="195" t="s">
        <v>27</v>
      </c>
    </row>
    <row r="7959" spans="1:12">
      <c r="A7959" s="186" t="str">
        <f>B7959&amp;"_"&amp;COUNTIF($B$2:B7959,B7959)</f>
        <v>6703_1</v>
      </c>
      <c r="B7959" s="195">
        <v>6703</v>
      </c>
      <c r="E7959" s="187" t="s">
        <v>2731</v>
      </c>
      <c r="F7959" s="189">
        <v>2</v>
      </c>
      <c r="G7959" s="190" t="s">
        <v>941</v>
      </c>
    </row>
    <row r="7960" spans="1:12">
      <c r="A7960" s="186" t="str">
        <f>B7960&amp;"_"&amp;COUNTIF($B$2:B7960,B7960)</f>
        <v>6703_2</v>
      </c>
      <c r="B7960" s="195">
        <v>6703</v>
      </c>
      <c r="C7960" s="195">
        <v>1</v>
      </c>
      <c r="D7960" s="195" t="s">
        <v>3329</v>
      </c>
      <c r="E7960" s="187" t="s">
        <v>2730</v>
      </c>
      <c r="F7960" s="189">
        <v>2</v>
      </c>
      <c r="G7960" s="190" t="s">
        <v>942</v>
      </c>
      <c r="H7960" s="195">
        <v>1</v>
      </c>
      <c r="J7960" s="191">
        <v>42688</v>
      </c>
      <c r="K7960" s="195" t="s">
        <v>27</v>
      </c>
    </row>
    <row r="7961" spans="1:12">
      <c r="A7961" s="186" t="str">
        <f>B7961&amp;"_"&amp;COUNTIF($B$2:B7961,B7961)</f>
        <v>6704_1</v>
      </c>
      <c r="B7961" s="195">
        <v>6704</v>
      </c>
      <c r="C7961" s="195">
        <v>1</v>
      </c>
      <c r="D7961" s="195" t="s">
        <v>2977</v>
      </c>
      <c r="F7961" s="189">
        <v>23</v>
      </c>
      <c r="G7961" s="197" t="s">
        <v>3220</v>
      </c>
      <c r="H7961" s="195">
        <v>1</v>
      </c>
      <c r="J7961" s="191">
        <v>42688</v>
      </c>
      <c r="K7961" s="195" t="s">
        <v>27</v>
      </c>
    </row>
    <row r="7962" spans="1:12">
      <c r="A7962" s="186" t="str">
        <f>B7962&amp;"_"&amp;COUNTIF($B$2:B7962,B7962)</f>
        <v>6705_1</v>
      </c>
      <c r="B7962" s="195">
        <v>6705</v>
      </c>
      <c r="F7962" s="189">
        <v>1</v>
      </c>
      <c r="G7962" s="197" t="s">
        <v>3420</v>
      </c>
    </row>
    <row r="7963" spans="1:12">
      <c r="A7963" s="186" t="str">
        <f>B7963&amp;"_"&amp;COUNTIF($B$2:B7963,B7963)</f>
        <v>6705_2</v>
      </c>
      <c r="B7963" s="195">
        <v>6705</v>
      </c>
      <c r="C7963" s="195">
        <v>4</v>
      </c>
      <c r="D7963" s="195">
        <v>4500280641</v>
      </c>
      <c r="F7963" s="189">
        <v>1</v>
      </c>
      <c r="G7963" s="197" t="s">
        <v>3421</v>
      </c>
      <c r="H7963" s="195">
        <v>2</v>
      </c>
      <c r="I7963" s="195">
        <v>4500</v>
      </c>
      <c r="J7963" s="191">
        <v>42688</v>
      </c>
      <c r="K7963" s="195" t="s">
        <v>2501</v>
      </c>
      <c r="L7963" s="195" t="s">
        <v>74</v>
      </c>
    </row>
    <row r="7964" spans="1:12">
      <c r="A7964" s="186" t="str">
        <f>B7964&amp;"_"&amp;COUNTIF($B$2:B7964,B7964)</f>
        <v>6706_1</v>
      </c>
      <c r="B7964" s="195">
        <v>6706</v>
      </c>
      <c r="F7964" s="189">
        <v>1</v>
      </c>
      <c r="G7964" s="197" t="s">
        <v>3422</v>
      </c>
      <c r="H7964" s="195">
        <v>1</v>
      </c>
      <c r="I7964" s="195">
        <v>4000</v>
      </c>
      <c r="J7964" s="191">
        <v>42688</v>
      </c>
      <c r="K7964" s="195" t="s">
        <v>3423</v>
      </c>
    </row>
    <row r="7965" spans="1:12">
      <c r="A7965" s="186" t="str">
        <f>B7965&amp;"_"&amp;COUNTIF($B$2:B7965,B7965)</f>
        <v>6707_1</v>
      </c>
      <c r="B7965" s="195">
        <v>6707</v>
      </c>
      <c r="F7965" s="189">
        <v>2</v>
      </c>
      <c r="G7965" s="197" t="s">
        <v>3424</v>
      </c>
    </row>
    <row r="7966" spans="1:12">
      <c r="A7966" s="186" t="str">
        <f>B7966&amp;"_"&amp;COUNTIF($B$2:B7966,B7966)</f>
        <v>6707_2</v>
      </c>
      <c r="B7966" s="195">
        <v>6707</v>
      </c>
      <c r="F7966" s="189">
        <v>1</v>
      </c>
      <c r="G7966" s="197" t="s">
        <v>3425</v>
      </c>
    </row>
    <row r="7967" spans="1:12">
      <c r="A7967" s="186" t="str">
        <f>B7967&amp;"_"&amp;COUNTIF($B$2:B7967,B7967)</f>
        <v>6707_3</v>
      </c>
      <c r="B7967" s="195">
        <v>6707</v>
      </c>
      <c r="F7967" s="189">
        <v>2</v>
      </c>
      <c r="G7967" s="197" t="s">
        <v>3426</v>
      </c>
    </row>
    <row r="7968" spans="1:12">
      <c r="A7968" s="186" t="str">
        <f>B7968&amp;"_"&amp;COUNTIF($B$2:B7968,B7968)</f>
        <v>6707_4</v>
      </c>
      <c r="B7968" s="195">
        <v>6707</v>
      </c>
      <c r="F7968" s="189">
        <v>2</v>
      </c>
      <c r="G7968" s="197" t="s">
        <v>3427</v>
      </c>
    </row>
    <row r="7969" spans="1:11">
      <c r="A7969" s="186" t="str">
        <f>B7969&amp;"_"&amp;COUNTIF($B$2:B7969,B7969)</f>
        <v>6707_5</v>
      </c>
      <c r="B7969" s="195">
        <v>6707</v>
      </c>
      <c r="C7969" s="195">
        <v>100</v>
      </c>
      <c r="F7969" s="189">
        <v>2</v>
      </c>
      <c r="G7969" s="197" t="s">
        <v>3428</v>
      </c>
      <c r="J7969" s="191">
        <v>42689</v>
      </c>
      <c r="K7969" s="195" t="s">
        <v>33</v>
      </c>
    </row>
    <row r="7970" spans="1:11">
      <c r="A7970" s="186" t="str">
        <f>B7970&amp;"_"&amp;COUNTIF($B$2:B7970,B7970)</f>
        <v>6708_1</v>
      </c>
      <c r="B7970" s="195">
        <v>6708</v>
      </c>
      <c r="E7970" s="195" t="s">
        <v>3429</v>
      </c>
      <c r="F7970" s="189">
        <v>1</v>
      </c>
      <c r="G7970" s="197" t="s">
        <v>3430</v>
      </c>
    </row>
    <row r="7971" spans="1:11">
      <c r="A7971" s="186" t="str">
        <f>B7971&amp;"_"&amp;COUNTIF($B$2:B7971,B7971)</f>
        <v>6708_2</v>
      </c>
      <c r="B7971" s="195">
        <v>6708</v>
      </c>
      <c r="E7971" s="195" t="s">
        <v>3429</v>
      </c>
      <c r="F7971" s="189">
        <v>1</v>
      </c>
      <c r="G7971" s="197" t="s">
        <v>3431</v>
      </c>
    </row>
    <row r="7972" spans="1:11">
      <c r="A7972" s="186" t="str">
        <f>B7972&amp;"_"&amp;COUNTIF($B$2:B7972,B7972)</f>
        <v>6708_3</v>
      </c>
      <c r="B7972" s="195">
        <v>6708</v>
      </c>
      <c r="E7972" s="195" t="s">
        <v>3429</v>
      </c>
      <c r="F7972" s="189">
        <v>1</v>
      </c>
      <c r="G7972" s="197" t="s">
        <v>3432</v>
      </c>
    </row>
    <row r="7973" spans="1:11">
      <c r="A7973" s="186" t="str">
        <f>B7973&amp;"_"&amp;COUNTIF($B$2:B7973,B7973)</f>
        <v>6708_4</v>
      </c>
      <c r="B7973" s="195">
        <v>6708</v>
      </c>
      <c r="E7973" s="195" t="s">
        <v>3429</v>
      </c>
      <c r="F7973" s="189">
        <v>1</v>
      </c>
      <c r="G7973" s="197" t="s">
        <v>3433</v>
      </c>
    </row>
    <row r="7974" spans="1:11">
      <c r="A7974" s="186" t="str">
        <f>B7974&amp;"_"&amp;COUNTIF($B$2:B7974,B7974)</f>
        <v>6708_5</v>
      </c>
      <c r="B7974" s="195">
        <v>6708</v>
      </c>
      <c r="E7974" s="195" t="s">
        <v>3429</v>
      </c>
      <c r="F7974" s="189">
        <v>1</v>
      </c>
      <c r="G7974" s="197" t="s">
        <v>3434</v>
      </c>
    </row>
    <row r="7975" spans="1:11">
      <c r="A7975" s="186" t="str">
        <f>B7975&amp;"_"&amp;COUNTIF($B$2:B7975,B7975)</f>
        <v>6708_6</v>
      </c>
      <c r="B7975" s="195">
        <v>6708</v>
      </c>
      <c r="E7975" s="195" t="s">
        <v>3429</v>
      </c>
      <c r="F7975" s="189">
        <v>1</v>
      </c>
      <c r="G7975" s="197" t="s">
        <v>3355</v>
      </c>
    </row>
    <row r="7976" spans="1:11">
      <c r="A7976" s="186" t="str">
        <f>B7976&amp;"_"&amp;COUNTIF($B$2:B7976,B7976)</f>
        <v>6708_7</v>
      </c>
      <c r="B7976" s="195">
        <v>6708</v>
      </c>
      <c r="E7976" s="195" t="s">
        <v>3429</v>
      </c>
      <c r="F7976" s="189">
        <v>1</v>
      </c>
      <c r="G7976" s="197" t="s">
        <v>3435</v>
      </c>
    </row>
    <row r="7977" spans="1:11">
      <c r="A7977" s="186" t="str">
        <f>B7977&amp;"_"&amp;COUNTIF($B$2:B7977,B7977)</f>
        <v>6708_8</v>
      </c>
      <c r="B7977" s="195">
        <v>6708</v>
      </c>
      <c r="E7977" s="195" t="s">
        <v>3429</v>
      </c>
      <c r="F7977" s="189">
        <v>20</v>
      </c>
      <c r="G7977" s="197" t="s">
        <v>3436</v>
      </c>
    </row>
    <row r="7978" spans="1:11">
      <c r="A7978" s="186" t="str">
        <f>B7978&amp;"_"&amp;COUNTIF($B$2:B7978,B7978)</f>
        <v>6708_9</v>
      </c>
      <c r="B7978" s="195">
        <v>6708</v>
      </c>
      <c r="E7978" s="195" t="s">
        <v>3429</v>
      </c>
      <c r="F7978" s="189">
        <v>25</v>
      </c>
      <c r="G7978" s="197" t="s">
        <v>3437</v>
      </c>
    </row>
    <row r="7979" spans="1:11">
      <c r="A7979" s="186" t="str">
        <f>B7979&amp;"_"&amp;COUNTIF($B$2:B7979,B7979)</f>
        <v>6708_10</v>
      </c>
      <c r="B7979" s="195">
        <v>6708</v>
      </c>
      <c r="E7979" s="195" t="s">
        <v>3429</v>
      </c>
      <c r="F7979" s="189">
        <v>1</v>
      </c>
      <c r="G7979" s="197" t="s">
        <v>3438</v>
      </c>
    </row>
    <row r="7980" spans="1:11">
      <c r="A7980" s="186" t="str">
        <f>B7980&amp;"_"&amp;COUNTIF($B$2:B7980,B7980)</f>
        <v>6708_11</v>
      </c>
      <c r="B7980" s="195">
        <v>6708</v>
      </c>
      <c r="E7980" s="195" t="s">
        <v>3429</v>
      </c>
      <c r="F7980" s="189">
        <v>30</v>
      </c>
      <c r="G7980" s="197" t="s">
        <v>3439</v>
      </c>
    </row>
    <row r="7981" spans="1:11">
      <c r="A7981" s="186" t="str">
        <f>B7981&amp;"_"&amp;COUNTIF($B$2:B7981,B7981)</f>
        <v>6708_12</v>
      </c>
      <c r="B7981" s="195">
        <v>6708</v>
      </c>
      <c r="E7981" s="195" t="s">
        <v>3429</v>
      </c>
      <c r="F7981" s="189">
        <v>40</v>
      </c>
      <c r="G7981" s="197" t="s">
        <v>609</v>
      </c>
    </row>
    <row r="7982" spans="1:11">
      <c r="A7982" s="186" t="str">
        <f>B7982&amp;"_"&amp;COUNTIF($B$2:B7982,B7982)</f>
        <v>6708_13</v>
      </c>
      <c r="B7982" s="195">
        <v>6708</v>
      </c>
      <c r="C7982" s="195">
        <v>104</v>
      </c>
      <c r="D7982" s="195" t="s">
        <v>3440</v>
      </c>
      <c r="E7982" s="195" t="s">
        <v>3429</v>
      </c>
      <c r="F7982" s="189">
        <v>300</v>
      </c>
      <c r="G7982" s="197" t="s">
        <v>464</v>
      </c>
      <c r="J7982" s="191">
        <v>42688</v>
      </c>
    </row>
    <row r="7983" spans="1:11">
      <c r="A7983" s="186" t="str">
        <f>B7983&amp;"_"&amp;COUNTIF($B$2:B7983,B7983)</f>
        <v>6708A_1</v>
      </c>
      <c r="B7983" s="195" t="s">
        <v>3441</v>
      </c>
      <c r="E7983" s="195" t="s">
        <v>3429</v>
      </c>
      <c r="F7983" s="189">
        <v>10</v>
      </c>
      <c r="G7983" s="197" t="s">
        <v>835</v>
      </c>
    </row>
    <row r="7984" spans="1:11">
      <c r="A7984" s="186" t="str">
        <f>B7984&amp;"_"&amp;COUNTIF($B$2:B7984,B7984)</f>
        <v>6708A_2</v>
      </c>
      <c r="B7984" s="195" t="s">
        <v>3441</v>
      </c>
      <c r="E7984" s="195" t="s">
        <v>3429</v>
      </c>
      <c r="F7984" s="189">
        <v>10</v>
      </c>
      <c r="G7984" s="197" t="s">
        <v>3442</v>
      </c>
    </row>
    <row r="7985" spans="1:11">
      <c r="A7985" s="186" t="str">
        <f>B7985&amp;"_"&amp;COUNTIF($B$2:B7985,B7985)</f>
        <v>6708A_3</v>
      </c>
      <c r="B7985" s="195" t="s">
        <v>3441</v>
      </c>
      <c r="C7985" s="195">
        <v>104</v>
      </c>
      <c r="D7985" s="195" t="s">
        <v>3440</v>
      </c>
      <c r="E7985" s="195" t="s">
        <v>3429</v>
      </c>
      <c r="F7985" s="189">
        <v>5</v>
      </c>
      <c r="G7985" s="197" t="s">
        <v>3443</v>
      </c>
      <c r="J7985" s="191">
        <v>42688</v>
      </c>
    </row>
    <row r="7986" spans="1:11">
      <c r="A7986" s="186" t="str">
        <f>B7986&amp;"_"&amp;COUNTIF($B$2:B7986,B7986)</f>
        <v>6709_1</v>
      </c>
      <c r="B7986" s="195">
        <v>6709</v>
      </c>
      <c r="F7986" s="189">
        <v>9</v>
      </c>
      <c r="G7986" s="197" t="s">
        <v>359</v>
      </c>
      <c r="I7986" s="200"/>
    </row>
    <row r="7987" spans="1:11">
      <c r="A7987" s="186" t="str">
        <f>B7987&amp;"_"&amp;COUNTIF($B$2:B7987,B7987)</f>
        <v>6709_2</v>
      </c>
      <c r="B7987" s="195">
        <v>6709</v>
      </c>
      <c r="C7987" s="195">
        <v>7</v>
      </c>
      <c r="F7987" s="189">
        <v>0</v>
      </c>
      <c r="G7987" s="197" t="s">
        <v>358</v>
      </c>
      <c r="H7987" s="195">
        <v>1</v>
      </c>
      <c r="I7987" s="200"/>
      <c r="J7987" s="191">
        <v>42690</v>
      </c>
      <c r="K7987" s="195" t="s">
        <v>33</v>
      </c>
    </row>
    <row r="7988" spans="1:11">
      <c r="A7988" s="186" t="str">
        <f>B7988&amp;"_"&amp;COUNTIF($B$2:B7988,B7988)</f>
        <v>6710_1</v>
      </c>
      <c r="B7988" s="195">
        <v>6710</v>
      </c>
      <c r="E7988" s="187" t="s">
        <v>2731</v>
      </c>
      <c r="F7988" s="189">
        <v>2</v>
      </c>
      <c r="G7988" s="190" t="s">
        <v>941</v>
      </c>
    </row>
    <row r="7989" spans="1:11">
      <c r="A7989" s="186" t="str">
        <f>B7989&amp;"_"&amp;COUNTIF($B$2:B7989,B7989)</f>
        <v>6710_2</v>
      </c>
      <c r="B7989" s="195">
        <v>6710</v>
      </c>
      <c r="C7989" s="195">
        <v>1</v>
      </c>
      <c r="D7989" s="195" t="s">
        <v>3329</v>
      </c>
      <c r="E7989" s="187" t="s">
        <v>2730</v>
      </c>
      <c r="F7989" s="189">
        <v>2</v>
      </c>
      <c r="G7989" s="190" t="s">
        <v>942</v>
      </c>
      <c r="H7989" s="195">
        <v>1</v>
      </c>
      <c r="J7989" s="191">
        <v>42690</v>
      </c>
      <c r="K7989" s="195" t="s">
        <v>27</v>
      </c>
    </row>
    <row r="7990" spans="1:11">
      <c r="A7990" s="186" t="str">
        <f>B7990&amp;"_"&amp;COUNTIF($B$2:B7990,B7990)</f>
        <v>6711_1</v>
      </c>
      <c r="B7990" s="195">
        <v>6711</v>
      </c>
      <c r="C7990" s="195">
        <v>59</v>
      </c>
      <c r="D7990" s="195">
        <v>3007144939</v>
      </c>
      <c r="E7990" s="195">
        <v>41222128</v>
      </c>
      <c r="F7990" s="189">
        <v>3</v>
      </c>
      <c r="G7990" s="197" t="s">
        <v>3444</v>
      </c>
      <c r="H7990" s="195">
        <v>3</v>
      </c>
      <c r="I7990" s="195">
        <v>13000</v>
      </c>
      <c r="J7990" s="191">
        <v>42690</v>
      </c>
      <c r="K7990" s="195" t="s">
        <v>27</v>
      </c>
    </row>
    <row r="7991" spans="1:11">
      <c r="A7991" s="186" t="str">
        <f>B7991&amp;"_"&amp;COUNTIF($B$2:B7991,B7991)</f>
        <v>6712_1</v>
      </c>
      <c r="B7991" s="195">
        <v>6712</v>
      </c>
      <c r="F7991" s="189">
        <v>6</v>
      </c>
      <c r="G7991" s="197" t="s">
        <v>3102</v>
      </c>
    </row>
    <row r="7992" spans="1:11">
      <c r="A7992" s="186" t="str">
        <f>B7992&amp;"_"&amp;COUNTIF($B$2:B7992,B7992)</f>
        <v>6712_2</v>
      </c>
      <c r="B7992" s="195">
        <v>6712</v>
      </c>
      <c r="C7992" s="195">
        <v>65</v>
      </c>
      <c r="D7992" s="195">
        <v>3006498127</v>
      </c>
      <c r="F7992" s="189">
        <v>12</v>
      </c>
      <c r="G7992" s="197" t="s">
        <v>3103</v>
      </c>
      <c r="H7992" s="195">
        <v>6</v>
      </c>
      <c r="I7992" s="195">
        <v>192200</v>
      </c>
      <c r="J7992" s="191">
        <v>42690</v>
      </c>
      <c r="K7992" s="195" t="s">
        <v>120</v>
      </c>
    </row>
    <row r="7993" spans="1:11">
      <c r="A7993" s="186" t="str">
        <f>B7993&amp;"_"&amp;COUNTIF($B$2:B7993,B7993)</f>
        <v>6713_1</v>
      </c>
      <c r="B7993" s="195">
        <v>6713</v>
      </c>
      <c r="C7993" s="195">
        <v>2</v>
      </c>
      <c r="D7993" s="195">
        <v>340158062</v>
      </c>
      <c r="F7993" s="189">
        <v>3</v>
      </c>
      <c r="G7993" s="197" t="s">
        <v>3445</v>
      </c>
      <c r="H7993" s="195">
        <v>4</v>
      </c>
      <c r="J7993" s="191">
        <v>42690</v>
      </c>
      <c r="K7993" s="195" t="s">
        <v>27</v>
      </c>
    </row>
    <row r="7994" spans="1:11">
      <c r="A7994" s="186" t="str">
        <f>B7994&amp;"_"&amp;COUNTIF($B$2:B7994,B7994)</f>
        <v>6714_1</v>
      </c>
      <c r="B7994" s="195">
        <v>6714</v>
      </c>
      <c r="C7994" s="195">
        <v>2</v>
      </c>
      <c r="F7994" s="189">
        <v>6</v>
      </c>
      <c r="G7994" s="197" t="s">
        <v>3446</v>
      </c>
    </row>
    <row r="7995" spans="1:11">
      <c r="A7995" s="186" t="str">
        <f>B7995&amp;"_"&amp;COUNTIF($B$2:B7995,B7995)</f>
        <v>6714_2</v>
      </c>
      <c r="B7995" s="195">
        <v>6714</v>
      </c>
      <c r="C7995" s="195">
        <v>2</v>
      </c>
      <c r="D7995" s="195" t="s">
        <v>3024</v>
      </c>
      <c r="F7995" s="189">
        <v>14</v>
      </c>
      <c r="G7995" s="197" t="s">
        <v>3447</v>
      </c>
      <c r="H7995" s="195">
        <v>2</v>
      </c>
      <c r="J7995" s="191">
        <v>42690</v>
      </c>
      <c r="K7995" s="195" t="s">
        <v>27</v>
      </c>
    </row>
    <row r="7996" spans="1:11">
      <c r="A7996" s="186" t="str">
        <f>B7996&amp;"_"&amp;COUNTIF($B$2:B7996,B7996)</f>
        <v>6715_1</v>
      </c>
      <c r="B7996" s="195">
        <v>6715</v>
      </c>
      <c r="C7996" s="195">
        <v>1</v>
      </c>
      <c r="D7996" s="195" t="s">
        <v>3417</v>
      </c>
      <c r="E7996" s="195" t="s">
        <v>64</v>
      </c>
      <c r="F7996" s="189">
        <v>96</v>
      </c>
      <c r="G7996" s="197" t="s">
        <v>65</v>
      </c>
      <c r="H7996" s="195">
        <v>2</v>
      </c>
      <c r="J7996" s="191">
        <v>42691</v>
      </c>
      <c r="K7996" s="195" t="s">
        <v>27</v>
      </c>
    </row>
    <row r="7997" spans="1:11">
      <c r="A7997" s="186" t="str">
        <f>B7997&amp;"_"&amp;COUNTIF($B$2:B7997,B7997)</f>
        <v>6716_1</v>
      </c>
      <c r="B7997" s="195">
        <v>6716</v>
      </c>
      <c r="E7997" s="187" t="s">
        <v>2731</v>
      </c>
      <c r="F7997" s="189">
        <v>2</v>
      </c>
      <c r="G7997" s="190" t="s">
        <v>941</v>
      </c>
    </row>
    <row r="7998" spans="1:11">
      <c r="A7998" s="186" t="str">
        <f>B7998&amp;"_"&amp;COUNTIF($B$2:B7998,B7998)</f>
        <v>6716_2</v>
      </c>
      <c r="B7998" s="195">
        <v>6716</v>
      </c>
      <c r="C7998" s="195">
        <v>1</v>
      </c>
      <c r="D7998" s="195" t="s">
        <v>3329</v>
      </c>
      <c r="E7998" s="187" t="s">
        <v>2730</v>
      </c>
      <c r="F7998" s="189">
        <v>2</v>
      </c>
      <c r="G7998" s="190" t="s">
        <v>942</v>
      </c>
      <c r="H7998" s="195">
        <v>1</v>
      </c>
      <c r="J7998" s="191">
        <v>42691</v>
      </c>
      <c r="K7998" s="195" t="s">
        <v>27</v>
      </c>
    </row>
    <row r="7999" spans="1:11">
      <c r="A7999" s="186" t="str">
        <f>B7999&amp;"_"&amp;COUNTIF($B$2:B7999,B7999)</f>
        <v>6717_1</v>
      </c>
      <c r="B7999" s="195">
        <v>6717</v>
      </c>
      <c r="C7999" s="195">
        <v>1</v>
      </c>
      <c r="D7999" s="195" t="s">
        <v>3448</v>
      </c>
      <c r="E7999" s="195" t="s">
        <v>1746</v>
      </c>
      <c r="F7999" s="189">
        <v>10</v>
      </c>
      <c r="G7999" s="197" t="s">
        <v>1747</v>
      </c>
      <c r="H7999" s="195">
        <v>1</v>
      </c>
      <c r="J7999" s="191">
        <v>42691</v>
      </c>
      <c r="K7999" s="195" t="s">
        <v>27</v>
      </c>
    </row>
    <row r="8000" spans="1:11">
      <c r="A8000" s="186" t="str">
        <f>B8000&amp;"_"&amp;COUNTIF($B$2:B8000,B8000)</f>
        <v>6718_1</v>
      </c>
      <c r="B8000" s="195">
        <v>6718</v>
      </c>
      <c r="C8000" s="195">
        <v>1</v>
      </c>
      <c r="D8000" s="195" t="s">
        <v>3449</v>
      </c>
      <c r="E8000" s="195" t="s">
        <v>1746</v>
      </c>
      <c r="F8000" s="189">
        <v>10</v>
      </c>
      <c r="G8000" s="197" t="s">
        <v>1747</v>
      </c>
      <c r="H8000" s="195">
        <v>0</v>
      </c>
      <c r="J8000" s="191">
        <v>42691</v>
      </c>
      <c r="K8000" s="195" t="s">
        <v>27</v>
      </c>
    </row>
    <row r="8001" spans="1:12">
      <c r="A8001" s="186" t="str">
        <f>B8001&amp;"_"&amp;COUNTIF($B$2:B8001,B8001)</f>
        <v>6719_1</v>
      </c>
      <c r="B8001" s="195">
        <v>6719</v>
      </c>
      <c r="E8001" s="195" t="s">
        <v>1744</v>
      </c>
      <c r="F8001" s="189">
        <v>1</v>
      </c>
      <c r="G8001" s="197" t="s">
        <v>3277</v>
      </c>
    </row>
    <row r="8002" spans="1:12">
      <c r="A8002" s="186" t="str">
        <f>B8002&amp;"_"&amp;COUNTIF($B$2:B8002,B8002)</f>
        <v>6719_2</v>
      </c>
      <c r="B8002" s="195">
        <v>6719</v>
      </c>
      <c r="E8002" s="195" t="s">
        <v>1744</v>
      </c>
      <c r="F8002" s="189">
        <v>14</v>
      </c>
      <c r="G8002" s="197" t="s">
        <v>3339</v>
      </c>
      <c r="K8002" s="213"/>
    </row>
    <row r="8003" spans="1:12">
      <c r="A8003" s="186" t="str">
        <f>B8003&amp;"_"&amp;COUNTIF($B$2:B8003,B8003)</f>
        <v>6719_3</v>
      </c>
      <c r="B8003" s="195">
        <v>6719</v>
      </c>
      <c r="E8003" s="195" t="s">
        <v>1744</v>
      </c>
      <c r="F8003" s="189">
        <v>16</v>
      </c>
      <c r="G8003" s="197" t="s">
        <v>3394</v>
      </c>
      <c r="K8003" s="213"/>
    </row>
    <row r="8004" spans="1:12">
      <c r="A8004" s="186" t="str">
        <f>B8004&amp;"_"&amp;COUNTIF($B$2:B8004,B8004)</f>
        <v>6719_4</v>
      </c>
      <c r="B8004" s="195">
        <v>6719</v>
      </c>
      <c r="C8004" s="195">
        <v>26</v>
      </c>
      <c r="E8004" s="195" t="s">
        <v>1744</v>
      </c>
      <c r="F8004" s="189">
        <v>36</v>
      </c>
      <c r="G8004" s="197" t="s">
        <v>3416</v>
      </c>
      <c r="J8004" s="191">
        <v>42690</v>
      </c>
      <c r="K8004" s="195" t="s">
        <v>33</v>
      </c>
    </row>
    <row r="8005" spans="1:12">
      <c r="A8005" s="186" t="str">
        <f>B8005&amp;"_"&amp;COUNTIF($B$2:B8005,B8005)</f>
        <v>6720_1</v>
      </c>
      <c r="B8005" s="195">
        <v>6720</v>
      </c>
      <c r="C8005" s="195">
        <v>61</v>
      </c>
      <c r="D8005" s="195" t="s">
        <v>3450</v>
      </c>
      <c r="F8005" s="189">
        <v>1</v>
      </c>
      <c r="G8005" s="197" t="s">
        <v>3167</v>
      </c>
      <c r="J8005" s="191">
        <v>42691</v>
      </c>
      <c r="K8005" s="195" t="s">
        <v>33</v>
      </c>
    </row>
    <row r="8006" spans="1:12">
      <c r="A8006" s="186" t="str">
        <f>B8006&amp;"_"&amp;COUNTIF($B$2:B8006,B8006)</f>
        <v>6721_1</v>
      </c>
      <c r="B8006" s="195">
        <v>6721</v>
      </c>
      <c r="E8006" s="195">
        <v>32999</v>
      </c>
      <c r="F8006" s="189">
        <v>15</v>
      </c>
      <c r="G8006" s="197" t="s">
        <v>579</v>
      </c>
      <c r="I8006" s="200"/>
    </row>
    <row r="8007" spans="1:12">
      <c r="A8007" s="186" t="str">
        <f>B8007&amp;"_"&amp;COUNTIF($B$2:B8007,B8007)</f>
        <v>6721_2</v>
      </c>
      <c r="B8007" s="195">
        <v>6721</v>
      </c>
      <c r="C8007" s="195">
        <v>4</v>
      </c>
      <c r="D8007" s="195">
        <v>4500281283</v>
      </c>
      <c r="E8007" s="195">
        <v>33990</v>
      </c>
      <c r="F8007" s="189">
        <v>15</v>
      </c>
      <c r="G8007" s="197" t="s">
        <v>580</v>
      </c>
      <c r="H8007" s="195">
        <v>8</v>
      </c>
      <c r="I8007" s="195">
        <v>22700</v>
      </c>
      <c r="J8007" s="191">
        <v>42691</v>
      </c>
      <c r="K8007" s="195" t="s">
        <v>2501</v>
      </c>
      <c r="L8007" s="195" t="s">
        <v>74</v>
      </c>
    </row>
    <row r="8008" spans="1:12">
      <c r="A8008" s="186" t="str">
        <f>B8008&amp;"_"&amp;COUNTIF($B$2:B8008,B8008)</f>
        <v>6722_1</v>
      </c>
      <c r="B8008" s="195">
        <v>6722</v>
      </c>
      <c r="C8008" s="195">
        <v>59</v>
      </c>
      <c r="D8008" s="195">
        <v>3007144939</v>
      </c>
      <c r="E8008" s="195">
        <v>41222128</v>
      </c>
      <c r="F8008" s="189">
        <v>1</v>
      </c>
      <c r="G8008" s="197" t="s">
        <v>3451</v>
      </c>
      <c r="H8008" s="195">
        <v>1</v>
      </c>
      <c r="I8008" s="195">
        <v>5036</v>
      </c>
      <c r="J8008" s="191">
        <v>42691</v>
      </c>
      <c r="K8008" s="195" t="s">
        <v>27</v>
      </c>
    </row>
    <row r="8009" spans="1:12">
      <c r="A8009" s="186" t="str">
        <f>B8009&amp;"_"&amp;COUNTIF($B$2:B8009,B8009)</f>
        <v>6723_1</v>
      </c>
      <c r="B8009" s="195">
        <v>6723</v>
      </c>
      <c r="C8009" s="195">
        <v>59</v>
      </c>
      <c r="D8009" s="195">
        <v>3007147984</v>
      </c>
      <c r="E8009" s="195">
        <v>41227890</v>
      </c>
      <c r="F8009" s="189">
        <v>12</v>
      </c>
      <c r="G8009" s="197" t="s">
        <v>1873</v>
      </c>
      <c r="H8009" s="195">
        <v>2</v>
      </c>
      <c r="I8009" s="195">
        <v>3700</v>
      </c>
      <c r="J8009" s="191">
        <v>42691</v>
      </c>
      <c r="K8009" s="195" t="s">
        <v>27</v>
      </c>
    </row>
    <row r="8010" spans="1:12">
      <c r="A8010" s="186" t="str">
        <f>B8010&amp;"_"&amp;COUNTIF($B$2:B8010,B8010)</f>
        <v>6724_1</v>
      </c>
      <c r="B8010" s="195">
        <v>6724</v>
      </c>
      <c r="C8010" s="195">
        <v>59</v>
      </c>
      <c r="D8010" s="195">
        <v>3007151897</v>
      </c>
      <c r="E8010" s="195">
        <v>20607070</v>
      </c>
      <c r="F8010" s="189">
        <v>15</v>
      </c>
      <c r="G8010" s="197" t="s">
        <v>2606</v>
      </c>
      <c r="H8010" s="195">
        <v>1</v>
      </c>
      <c r="I8010" s="195">
        <v>80</v>
      </c>
      <c r="J8010" s="191">
        <v>42691</v>
      </c>
      <c r="K8010" s="195" t="s">
        <v>27</v>
      </c>
    </row>
    <row r="8011" spans="1:12">
      <c r="A8011" s="186" t="str">
        <f>B8011&amp;"_"&amp;COUNTIF($B$2:B8011,B8011)</f>
        <v>6725_1</v>
      </c>
      <c r="B8011" s="195">
        <v>6725</v>
      </c>
      <c r="C8011" s="195">
        <v>31</v>
      </c>
      <c r="D8011" s="195" t="s">
        <v>3405</v>
      </c>
      <c r="F8011" s="189">
        <v>2</v>
      </c>
      <c r="G8011" s="197" t="s">
        <v>3406</v>
      </c>
      <c r="H8011" s="195">
        <v>2</v>
      </c>
      <c r="J8011" s="191">
        <v>42691</v>
      </c>
      <c r="K8011" s="195" t="s">
        <v>27</v>
      </c>
    </row>
    <row r="8012" spans="1:12">
      <c r="A8012" s="186" t="str">
        <f>B8012&amp;"_"&amp;COUNTIF($B$2:B8012,B8012)</f>
        <v>6726_1</v>
      </c>
      <c r="B8012" s="195">
        <v>6726</v>
      </c>
      <c r="C8012" s="195">
        <v>31</v>
      </c>
      <c r="D8012" s="195" t="s">
        <v>3405</v>
      </c>
      <c r="F8012" s="189">
        <v>2</v>
      </c>
      <c r="G8012" s="197" t="s">
        <v>3406</v>
      </c>
      <c r="H8012" s="195">
        <v>2</v>
      </c>
      <c r="J8012" s="191">
        <v>42691</v>
      </c>
      <c r="K8012" s="195" t="s">
        <v>27</v>
      </c>
    </row>
    <row r="8013" spans="1:12">
      <c r="A8013" s="186" t="str">
        <f>B8013&amp;"_"&amp;COUNTIF($B$2:B8013,B8013)</f>
        <v>6727_1</v>
      </c>
      <c r="B8013" s="195">
        <v>6727</v>
      </c>
      <c r="C8013" s="195">
        <v>31</v>
      </c>
      <c r="D8013" s="195" t="s">
        <v>3405</v>
      </c>
      <c r="F8013" s="189">
        <v>1</v>
      </c>
      <c r="G8013" s="197" t="s">
        <v>3406</v>
      </c>
      <c r="H8013" s="195">
        <v>1</v>
      </c>
      <c r="J8013" s="191">
        <v>42691</v>
      </c>
      <c r="K8013" s="195" t="s">
        <v>27</v>
      </c>
    </row>
    <row r="8014" spans="1:12">
      <c r="A8014" s="186" t="str">
        <f>B8014&amp;"_"&amp;COUNTIF($B$2:B8014,B8014)</f>
        <v>6728_1</v>
      </c>
      <c r="B8014" s="195">
        <v>6728</v>
      </c>
      <c r="E8014" s="187" t="s">
        <v>2731</v>
      </c>
      <c r="F8014" s="189">
        <v>2</v>
      </c>
      <c r="G8014" s="190" t="s">
        <v>941</v>
      </c>
    </row>
    <row r="8015" spans="1:12">
      <c r="A8015" s="186" t="str">
        <f>B8015&amp;"_"&amp;COUNTIF($B$2:B8015,B8015)</f>
        <v>6728_2</v>
      </c>
      <c r="B8015" s="195">
        <v>6728</v>
      </c>
      <c r="C8015" s="195">
        <v>1</v>
      </c>
      <c r="D8015" s="195" t="s">
        <v>3329</v>
      </c>
      <c r="E8015" s="187" t="s">
        <v>2730</v>
      </c>
      <c r="F8015" s="189">
        <v>2</v>
      </c>
      <c r="G8015" s="190" t="s">
        <v>942</v>
      </c>
      <c r="H8015" s="195">
        <v>1</v>
      </c>
      <c r="J8015" s="191">
        <v>42692</v>
      </c>
      <c r="K8015" s="195" t="s">
        <v>27</v>
      </c>
    </row>
    <row r="8016" spans="1:12">
      <c r="A8016" s="186" t="str">
        <f>B8016&amp;"_"&amp;COUNTIF($B$2:B8016,B8016)</f>
        <v>6729_1</v>
      </c>
      <c r="B8016" s="195">
        <v>6729</v>
      </c>
      <c r="E8016" s="195" t="s">
        <v>2935</v>
      </c>
      <c r="F8016" s="189">
        <v>2</v>
      </c>
      <c r="G8016" s="197" t="s">
        <v>2936</v>
      </c>
    </row>
    <row r="8017" spans="1:12">
      <c r="A8017" s="186" t="str">
        <f>B8017&amp;"_"&amp;COUNTIF($B$2:B8017,B8017)</f>
        <v>6729_2</v>
      </c>
      <c r="B8017" s="195">
        <v>6729</v>
      </c>
      <c r="C8017" s="195">
        <v>1</v>
      </c>
      <c r="D8017" s="195" t="s">
        <v>3329</v>
      </c>
      <c r="E8017" s="195" t="s">
        <v>2665</v>
      </c>
      <c r="F8017" s="189">
        <v>2</v>
      </c>
      <c r="G8017" s="197" t="s">
        <v>2938</v>
      </c>
      <c r="H8017" s="195">
        <v>1</v>
      </c>
      <c r="J8017" s="191">
        <v>42692</v>
      </c>
      <c r="K8017" s="195" t="s">
        <v>27</v>
      </c>
    </row>
    <row r="8018" spans="1:12">
      <c r="A8018" s="186" t="str">
        <f>B8018&amp;"_"&amp;COUNTIF($B$2:B8018,B8018)</f>
        <v>6730_1</v>
      </c>
      <c r="B8018" s="195">
        <v>6730</v>
      </c>
      <c r="C8018" s="195">
        <v>1</v>
      </c>
      <c r="D8018" s="195" t="s">
        <v>2984</v>
      </c>
      <c r="F8018" s="189">
        <v>1</v>
      </c>
      <c r="G8018" s="197" t="s">
        <v>3238</v>
      </c>
      <c r="H8018" s="195">
        <v>1</v>
      </c>
      <c r="J8018" s="191">
        <v>42692</v>
      </c>
      <c r="K8018" s="195" t="s">
        <v>27</v>
      </c>
    </row>
    <row r="8019" spans="1:12">
      <c r="A8019" s="186" t="str">
        <f>B8019&amp;"_"&amp;COUNTIF($B$2:B8019,B8019)</f>
        <v>6731_1</v>
      </c>
      <c r="B8019" s="195">
        <v>6731</v>
      </c>
      <c r="F8019" s="189">
        <v>8</v>
      </c>
      <c r="G8019" s="190" t="s">
        <v>3189</v>
      </c>
    </row>
    <row r="8020" spans="1:12">
      <c r="A8020" s="186" t="str">
        <f>B8020&amp;"_"&amp;COUNTIF($B$2:B8020,B8020)</f>
        <v>6731_2</v>
      </c>
      <c r="B8020" s="195">
        <v>6731</v>
      </c>
      <c r="F8020" s="189">
        <v>8</v>
      </c>
      <c r="G8020" s="190" t="s">
        <v>3324</v>
      </c>
    </row>
    <row r="8021" spans="1:12">
      <c r="A8021" s="186" t="str">
        <f>B8021&amp;"_"&amp;COUNTIF($B$2:B8021,B8021)</f>
        <v>6731_3</v>
      </c>
      <c r="B8021" s="195">
        <v>6731</v>
      </c>
      <c r="C8021" s="195">
        <v>17</v>
      </c>
      <c r="D8021" s="195">
        <v>3006968093</v>
      </c>
      <c r="F8021" s="189">
        <v>7</v>
      </c>
      <c r="G8021" s="190" t="s">
        <v>3188</v>
      </c>
      <c r="H8021" s="195">
        <v>6</v>
      </c>
      <c r="J8021" s="191">
        <v>42692</v>
      </c>
      <c r="K8021" s="195" t="s">
        <v>120</v>
      </c>
    </row>
    <row r="8022" spans="1:12">
      <c r="A8022" s="186" t="str">
        <f>B8022&amp;"_"&amp;COUNTIF($B$2:B8022,B8022)</f>
        <v>6732_1</v>
      </c>
      <c r="B8022" s="195">
        <v>6732</v>
      </c>
      <c r="F8022" s="189">
        <v>14</v>
      </c>
      <c r="G8022" s="197" t="s">
        <v>359</v>
      </c>
      <c r="I8022" s="200"/>
    </row>
    <row r="8023" spans="1:12">
      <c r="A8023" s="186" t="str">
        <f>B8023&amp;"_"&amp;COUNTIF($B$2:B8023,B8023)</f>
        <v>6732_2</v>
      </c>
      <c r="B8023" s="195">
        <v>6732</v>
      </c>
      <c r="C8023" s="195">
        <v>7</v>
      </c>
      <c r="F8023" s="189">
        <v>1</v>
      </c>
      <c r="G8023" s="197" t="s">
        <v>358</v>
      </c>
      <c r="H8023" s="195">
        <v>2</v>
      </c>
      <c r="I8023" s="200"/>
      <c r="J8023" s="191">
        <v>42695</v>
      </c>
      <c r="K8023" s="195" t="s">
        <v>33</v>
      </c>
    </row>
    <row r="8024" spans="1:12">
      <c r="A8024" s="186" t="str">
        <f>B8024&amp;"_"&amp;COUNTIF($B$2:B8024,B8024)</f>
        <v>6733_1</v>
      </c>
      <c r="B8024" s="195">
        <v>6733</v>
      </c>
      <c r="C8024" s="195">
        <v>31</v>
      </c>
      <c r="D8024" s="186" t="s">
        <v>3452</v>
      </c>
      <c r="F8024" s="189">
        <v>7</v>
      </c>
      <c r="G8024" s="197" t="s">
        <v>2980</v>
      </c>
      <c r="H8024" s="195">
        <v>7</v>
      </c>
      <c r="I8024" s="195">
        <v>21000</v>
      </c>
      <c r="J8024" s="191">
        <v>42696</v>
      </c>
      <c r="K8024" s="195" t="s">
        <v>27</v>
      </c>
    </row>
    <row r="8025" spans="1:12">
      <c r="A8025" s="186" t="str">
        <f>B8025&amp;"_"&amp;COUNTIF($B$2:B8025,B8025)</f>
        <v>6734_1</v>
      </c>
      <c r="B8025" s="195">
        <v>6734</v>
      </c>
      <c r="C8025" s="195">
        <v>31</v>
      </c>
      <c r="D8025" s="186" t="s">
        <v>3452</v>
      </c>
      <c r="F8025" s="189">
        <v>7</v>
      </c>
      <c r="G8025" s="197" t="s">
        <v>2980</v>
      </c>
      <c r="H8025" s="195">
        <v>7</v>
      </c>
      <c r="I8025" s="195">
        <v>21000</v>
      </c>
      <c r="J8025" s="191">
        <v>42696</v>
      </c>
      <c r="K8025" s="195" t="s">
        <v>27</v>
      </c>
    </row>
    <row r="8026" spans="1:12">
      <c r="A8026" s="186" t="str">
        <f>B8026&amp;"_"&amp;COUNTIF($B$2:B8026,B8026)</f>
        <v>6735_1</v>
      </c>
      <c r="B8026" s="195">
        <v>6735</v>
      </c>
      <c r="C8026" s="195">
        <v>31</v>
      </c>
      <c r="D8026" s="197" t="s">
        <v>3453</v>
      </c>
      <c r="F8026" s="189">
        <v>1</v>
      </c>
      <c r="G8026" s="197" t="s">
        <v>3454</v>
      </c>
      <c r="H8026" s="195">
        <v>1</v>
      </c>
      <c r="J8026" s="191">
        <v>42696</v>
      </c>
      <c r="K8026" s="195" t="s">
        <v>27</v>
      </c>
    </row>
    <row r="8027" spans="1:12">
      <c r="A8027" s="186" t="str">
        <f>B8027&amp;"_"&amp;COUNTIF($B$2:B8027,B8027)</f>
        <v>6736_1</v>
      </c>
      <c r="B8027" s="195">
        <v>6736</v>
      </c>
      <c r="C8027" s="195">
        <v>105</v>
      </c>
      <c r="G8027" s="197" t="s">
        <v>3455</v>
      </c>
      <c r="J8027" s="191">
        <v>42696</v>
      </c>
    </row>
    <row r="8028" spans="1:12">
      <c r="A8028" s="186" t="str">
        <f>B8028&amp;"_"&amp;COUNTIF($B$2:B8028,B8028)</f>
        <v>6737_1</v>
      </c>
      <c r="B8028" s="195">
        <v>6737</v>
      </c>
      <c r="C8028" s="195">
        <v>96</v>
      </c>
      <c r="D8028" s="195">
        <v>267503</v>
      </c>
      <c r="F8028" s="189">
        <v>2</v>
      </c>
      <c r="G8028" s="197" t="s">
        <v>3456</v>
      </c>
      <c r="H8028" s="195">
        <v>2</v>
      </c>
      <c r="J8028" s="191">
        <v>42696</v>
      </c>
      <c r="K8028" s="213" t="s">
        <v>845</v>
      </c>
      <c r="L8028" s="195" t="s">
        <v>74</v>
      </c>
    </row>
    <row r="8029" spans="1:12">
      <c r="A8029" s="186" t="str">
        <f>B8029&amp;"_"&amp;COUNTIF($B$2:B8029,B8029)</f>
        <v>6738_1</v>
      </c>
      <c r="B8029" s="195">
        <v>6738</v>
      </c>
      <c r="E8029" s="195">
        <v>500015295</v>
      </c>
      <c r="F8029" s="189">
        <v>1</v>
      </c>
      <c r="G8029" s="197" t="s">
        <v>3274</v>
      </c>
    </row>
    <row r="8030" spans="1:12">
      <c r="A8030" s="186" t="str">
        <f>B8030&amp;"_"&amp;COUNTIF($B$2:B8030,B8030)</f>
        <v>6738_2</v>
      </c>
      <c r="B8030" s="195">
        <v>6738</v>
      </c>
      <c r="C8030" s="195">
        <v>1</v>
      </c>
      <c r="D8030" s="195" t="s">
        <v>3457</v>
      </c>
      <c r="E8030" s="195">
        <v>500015296</v>
      </c>
      <c r="F8030" s="189">
        <v>2</v>
      </c>
      <c r="G8030" s="197" t="s">
        <v>3458</v>
      </c>
      <c r="H8030" s="195">
        <v>3</v>
      </c>
      <c r="J8030" s="191">
        <v>42696</v>
      </c>
      <c r="K8030" s="195" t="s">
        <v>27</v>
      </c>
    </row>
    <row r="8031" spans="1:12">
      <c r="A8031" s="186" t="str">
        <f>B8031&amp;"_"&amp;COUNTIF($B$2:B8031,B8031)</f>
        <v>6739_1</v>
      </c>
      <c r="B8031" s="195">
        <v>6739</v>
      </c>
      <c r="C8031" s="195">
        <v>1</v>
      </c>
      <c r="D8031" s="195" t="s">
        <v>3459</v>
      </c>
      <c r="E8031" s="195" t="s">
        <v>62</v>
      </c>
      <c r="F8031" s="189">
        <v>328</v>
      </c>
      <c r="G8031" s="197" t="s">
        <v>2011</v>
      </c>
      <c r="H8031" s="195">
        <v>2</v>
      </c>
      <c r="J8031" s="191">
        <v>42696</v>
      </c>
      <c r="K8031" s="195" t="s">
        <v>27</v>
      </c>
    </row>
    <row r="8032" spans="1:12">
      <c r="A8032" s="186" t="str">
        <f>B8032&amp;"_"&amp;COUNTIF($B$2:B8032,B8032)</f>
        <v>6740_1</v>
      </c>
      <c r="B8032" s="195">
        <v>6740</v>
      </c>
      <c r="C8032" s="195">
        <v>1</v>
      </c>
      <c r="D8032" s="195" t="s">
        <v>2977</v>
      </c>
      <c r="F8032" s="189">
        <v>60</v>
      </c>
      <c r="G8032" s="197" t="s">
        <v>3220</v>
      </c>
      <c r="H8032" s="195">
        <v>1</v>
      </c>
      <c r="J8032" s="191">
        <v>42696</v>
      </c>
      <c r="K8032" s="195" t="s">
        <v>27</v>
      </c>
    </row>
    <row r="8033" spans="1:11">
      <c r="A8033" s="186" t="str">
        <f>B8033&amp;"_"&amp;COUNTIF($B$2:B8033,B8033)</f>
        <v>6741_1</v>
      </c>
      <c r="B8033" s="195">
        <v>6741</v>
      </c>
      <c r="F8033" s="189">
        <v>6</v>
      </c>
      <c r="G8033" s="197" t="s">
        <v>3102</v>
      </c>
    </row>
    <row r="8034" spans="1:11">
      <c r="A8034" s="186" t="str">
        <f>B8034&amp;"_"&amp;COUNTIF($B$2:B8034,B8034)</f>
        <v>6741_2</v>
      </c>
      <c r="B8034" s="195">
        <v>6741</v>
      </c>
      <c r="C8034" s="195">
        <v>65</v>
      </c>
      <c r="D8034" s="195">
        <v>3006498127</v>
      </c>
      <c r="F8034" s="189">
        <v>12</v>
      </c>
      <c r="G8034" s="197" t="s">
        <v>3103</v>
      </c>
      <c r="H8034" s="195">
        <v>6</v>
      </c>
      <c r="I8034" s="195">
        <v>192200</v>
      </c>
      <c r="J8034" s="191">
        <v>42696</v>
      </c>
      <c r="K8034" s="195" t="s">
        <v>120</v>
      </c>
    </row>
    <row r="8035" spans="1:11">
      <c r="A8035" s="186" t="str">
        <f>B8035&amp;"_"&amp;COUNTIF($B$2:B8035,B8035)</f>
        <v>6742_1</v>
      </c>
      <c r="B8035" s="195">
        <v>6742</v>
      </c>
      <c r="F8035" s="189">
        <v>1</v>
      </c>
      <c r="G8035" s="197" t="s">
        <v>3460</v>
      </c>
    </row>
    <row r="8036" spans="1:11">
      <c r="A8036" s="186" t="str">
        <f>B8036&amp;"_"&amp;COUNTIF($B$2:B8036,B8036)</f>
        <v>6742_2</v>
      </c>
      <c r="B8036" s="195">
        <v>6742</v>
      </c>
      <c r="F8036" s="189">
        <v>5</v>
      </c>
      <c r="G8036" s="197" t="s">
        <v>3461</v>
      </c>
    </row>
    <row r="8037" spans="1:11">
      <c r="A8037" s="186" t="str">
        <f>B8037&amp;"_"&amp;COUNTIF($B$2:B8037,B8037)</f>
        <v>6742_3</v>
      </c>
      <c r="B8037" s="195">
        <v>6742</v>
      </c>
      <c r="F8037" s="189">
        <v>1500</v>
      </c>
      <c r="G8037" s="197" t="s">
        <v>3462</v>
      </c>
    </row>
    <row r="8038" spans="1:11">
      <c r="A8038" s="186" t="str">
        <f>B8038&amp;"_"&amp;COUNTIF($B$2:B8038,B8038)</f>
        <v>6742_4</v>
      </c>
      <c r="B8038" s="195">
        <v>6742</v>
      </c>
      <c r="F8038" s="189">
        <v>2</v>
      </c>
      <c r="G8038" s="197" t="s">
        <v>3463</v>
      </c>
    </row>
    <row r="8039" spans="1:11">
      <c r="A8039" s="186" t="str">
        <f>B8039&amp;"_"&amp;COUNTIF($B$2:B8039,B8039)</f>
        <v>6742_5</v>
      </c>
      <c r="B8039" s="195">
        <v>6742</v>
      </c>
      <c r="F8039" s="189">
        <v>30</v>
      </c>
      <c r="G8039" s="197" t="s">
        <v>3464</v>
      </c>
    </row>
    <row r="8040" spans="1:11">
      <c r="A8040" s="186" t="str">
        <f>B8040&amp;"_"&amp;COUNTIF($B$2:B8040,B8040)</f>
        <v>6742_6</v>
      </c>
      <c r="B8040" s="195">
        <v>6742</v>
      </c>
      <c r="C8040" s="195">
        <v>56</v>
      </c>
      <c r="D8040" s="195" t="s">
        <v>3465</v>
      </c>
      <c r="F8040" s="189">
        <v>5</v>
      </c>
      <c r="G8040" s="197" t="s">
        <v>3466</v>
      </c>
      <c r="H8040" s="195">
        <v>5</v>
      </c>
      <c r="J8040" s="191">
        <v>42698</v>
      </c>
      <c r="K8040" s="195" t="s">
        <v>27</v>
      </c>
    </row>
    <row r="8041" spans="1:11">
      <c r="A8041" s="186" t="str">
        <f>B8041&amp;"_"&amp;COUNTIF($B$2:B8041,B8041)</f>
        <v>6743_1</v>
      </c>
      <c r="B8041" s="195">
        <v>6743</v>
      </c>
      <c r="C8041" s="195">
        <v>56</v>
      </c>
      <c r="D8041" s="195" t="s">
        <v>3467</v>
      </c>
      <c r="F8041" s="189">
        <v>1</v>
      </c>
      <c r="G8041" s="197" t="s">
        <v>3468</v>
      </c>
      <c r="H8041" s="195">
        <v>0</v>
      </c>
      <c r="J8041" s="191">
        <v>42698</v>
      </c>
      <c r="K8041" s="195" t="s">
        <v>27</v>
      </c>
    </row>
    <row r="8042" spans="1:11">
      <c r="A8042" s="186" t="str">
        <f>B8042&amp;"_"&amp;COUNTIF($B$2:B8042,B8042)</f>
        <v>6744_1</v>
      </c>
      <c r="B8042" s="195">
        <v>6744</v>
      </c>
      <c r="C8042" s="195">
        <v>1</v>
      </c>
      <c r="D8042" s="195" t="s">
        <v>3459</v>
      </c>
      <c r="E8042" s="195" t="s">
        <v>62</v>
      </c>
      <c r="F8042" s="189">
        <v>164</v>
      </c>
      <c r="G8042" s="197" t="s">
        <v>2011</v>
      </c>
      <c r="H8042" s="195">
        <v>1</v>
      </c>
      <c r="J8042" s="191">
        <v>42699</v>
      </c>
      <c r="K8042" s="195" t="s">
        <v>27</v>
      </c>
    </row>
    <row r="8043" spans="1:11">
      <c r="A8043" s="186" t="str">
        <f>B8043&amp;"_"&amp;COUNTIF($B$2:B8043,B8043)</f>
        <v>6745_1</v>
      </c>
      <c r="B8043" s="195">
        <v>6745</v>
      </c>
      <c r="C8043" s="195">
        <v>1</v>
      </c>
      <c r="D8043" s="195" t="s">
        <v>2984</v>
      </c>
      <c r="F8043" s="189">
        <v>2</v>
      </c>
      <c r="G8043" s="197" t="s">
        <v>3238</v>
      </c>
      <c r="H8043" s="195">
        <v>2</v>
      </c>
      <c r="J8043" s="191">
        <v>42699</v>
      </c>
      <c r="K8043" s="195" t="s">
        <v>27</v>
      </c>
    </row>
    <row r="8044" spans="1:11">
      <c r="A8044" s="186" t="str">
        <f>B8044&amp;"_"&amp;COUNTIF($B$2:B8044,B8044)</f>
        <v>6746_1</v>
      </c>
      <c r="B8044" s="195">
        <v>6746</v>
      </c>
      <c r="E8044" s="187" t="s">
        <v>2731</v>
      </c>
      <c r="F8044" s="189">
        <v>4</v>
      </c>
      <c r="G8044" s="190" t="s">
        <v>941</v>
      </c>
    </row>
    <row r="8045" spans="1:11">
      <c r="A8045" s="186" t="str">
        <f>B8045&amp;"_"&amp;COUNTIF($B$2:B8045,B8045)</f>
        <v>6746_2</v>
      </c>
      <c r="B8045" s="195">
        <v>6746</v>
      </c>
      <c r="C8045" s="195">
        <v>1</v>
      </c>
      <c r="D8045" s="195" t="s">
        <v>3329</v>
      </c>
      <c r="E8045" s="187" t="s">
        <v>2730</v>
      </c>
      <c r="F8045" s="189">
        <v>4</v>
      </c>
      <c r="G8045" s="190" t="s">
        <v>942</v>
      </c>
      <c r="H8045" s="195">
        <v>2</v>
      </c>
      <c r="J8045" s="191">
        <v>42699</v>
      </c>
      <c r="K8045" s="195" t="s">
        <v>27</v>
      </c>
    </row>
    <row r="8046" spans="1:11">
      <c r="A8046" s="186" t="str">
        <f>B8046&amp;"_"&amp;COUNTIF($B$2:B8046,B8046)</f>
        <v>6747_1</v>
      </c>
      <c r="B8046" s="195">
        <v>6747</v>
      </c>
      <c r="E8046" s="195" t="s">
        <v>2935</v>
      </c>
      <c r="F8046" s="189">
        <v>4</v>
      </c>
      <c r="G8046" s="197" t="s">
        <v>2936</v>
      </c>
    </row>
    <row r="8047" spans="1:11">
      <c r="A8047" s="186" t="str">
        <f>B8047&amp;"_"&amp;COUNTIF($B$2:B8047,B8047)</f>
        <v>6747_2</v>
      </c>
      <c r="B8047" s="195">
        <v>6747</v>
      </c>
      <c r="C8047" s="195">
        <v>1</v>
      </c>
      <c r="D8047" s="195" t="s">
        <v>3329</v>
      </c>
      <c r="E8047" s="195" t="s">
        <v>2665</v>
      </c>
      <c r="F8047" s="189">
        <v>4</v>
      </c>
      <c r="G8047" s="197" t="s">
        <v>2938</v>
      </c>
      <c r="H8047" s="195">
        <v>2</v>
      </c>
      <c r="J8047" s="191">
        <v>42699</v>
      </c>
      <c r="K8047" s="195" t="s">
        <v>27</v>
      </c>
    </row>
    <row r="8048" spans="1:11">
      <c r="A8048" s="186" t="str">
        <f>B8048&amp;"_"&amp;COUNTIF($B$2:B8048,B8048)</f>
        <v>6748_1</v>
      </c>
      <c r="B8048" s="195">
        <v>6748</v>
      </c>
      <c r="E8048" s="195" t="s">
        <v>1744</v>
      </c>
      <c r="F8048" s="189">
        <v>1</v>
      </c>
      <c r="G8048" s="197" t="s">
        <v>3277</v>
      </c>
    </row>
    <row r="8049" spans="1:12">
      <c r="A8049" s="186" t="str">
        <f>B8049&amp;"_"&amp;COUNTIF($B$2:B8049,B8049)</f>
        <v>6748_2</v>
      </c>
      <c r="B8049" s="195">
        <v>6748</v>
      </c>
      <c r="E8049" s="195" t="s">
        <v>1744</v>
      </c>
      <c r="F8049" s="189">
        <v>14</v>
      </c>
      <c r="G8049" s="197" t="s">
        <v>3469</v>
      </c>
    </row>
    <row r="8050" spans="1:12">
      <c r="A8050" s="186" t="str">
        <f>B8050&amp;"_"&amp;COUNTIF($B$2:B8050,B8050)</f>
        <v>6748_3</v>
      </c>
      <c r="B8050" s="195">
        <v>6748</v>
      </c>
      <c r="E8050" s="195" t="s">
        <v>1744</v>
      </c>
      <c r="F8050" s="189">
        <v>14</v>
      </c>
      <c r="G8050" s="197" t="s">
        <v>3339</v>
      </c>
      <c r="K8050" s="213"/>
    </row>
    <row r="8051" spans="1:12">
      <c r="A8051" s="186" t="str">
        <f>B8051&amp;"_"&amp;COUNTIF($B$2:B8051,B8051)</f>
        <v>6748_4</v>
      </c>
      <c r="B8051" s="195">
        <v>6748</v>
      </c>
      <c r="E8051" s="195" t="s">
        <v>1744</v>
      </c>
      <c r="F8051" s="189">
        <v>32</v>
      </c>
      <c r="G8051" s="197" t="s">
        <v>3394</v>
      </c>
      <c r="K8051" s="213"/>
    </row>
    <row r="8052" spans="1:12">
      <c r="A8052" s="186" t="str">
        <f>B8052&amp;"_"&amp;COUNTIF($B$2:B8052,B8052)</f>
        <v>6748_5</v>
      </c>
      <c r="B8052" s="195">
        <v>6748</v>
      </c>
      <c r="E8052" s="195" t="s">
        <v>1744</v>
      </c>
      <c r="F8052" s="189">
        <v>36</v>
      </c>
      <c r="G8052" s="197" t="s">
        <v>3416</v>
      </c>
    </row>
    <row r="8053" spans="1:12">
      <c r="A8053" s="186" t="str">
        <f>B8053&amp;"_"&amp;COUNTIF($B$2:B8053,B8053)</f>
        <v>6748_6</v>
      </c>
      <c r="B8053" s="195">
        <v>6748</v>
      </c>
      <c r="E8053" s="195" t="s">
        <v>1744</v>
      </c>
      <c r="F8053" s="189">
        <v>28</v>
      </c>
      <c r="G8053" s="197" t="s">
        <v>3470</v>
      </c>
    </row>
    <row r="8054" spans="1:12">
      <c r="A8054" s="186" t="str">
        <f>B8054&amp;"_"&amp;COUNTIF($B$2:B8054,B8054)</f>
        <v>6748_7</v>
      </c>
      <c r="B8054" s="195">
        <v>6748</v>
      </c>
      <c r="C8054" s="195">
        <v>26</v>
      </c>
      <c r="E8054" s="195" t="s">
        <v>1744</v>
      </c>
      <c r="F8054" s="189">
        <v>84</v>
      </c>
      <c r="G8054" s="197" t="s">
        <v>3318</v>
      </c>
      <c r="J8054" s="191">
        <v>42690</v>
      </c>
      <c r="K8054" s="195" t="s">
        <v>33</v>
      </c>
    </row>
    <row r="8055" spans="1:12">
      <c r="A8055" s="186" t="str">
        <f>B8055&amp;"_"&amp;COUNTIF($B$2:B8055,B8055)</f>
        <v>6749_1</v>
      </c>
      <c r="B8055" s="195">
        <v>6749</v>
      </c>
      <c r="E8055" s="195">
        <v>41222136</v>
      </c>
      <c r="F8055" s="189">
        <v>4</v>
      </c>
      <c r="G8055" s="197" t="s">
        <v>3471</v>
      </c>
    </row>
    <row r="8056" spans="1:12">
      <c r="A8056" s="186" t="str">
        <f>B8056&amp;"_"&amp;COUNTIF($B$2:B8056,B8056)</f>
        <v>6749_2</v>
      </c>
      <c r="B8056" s="195">
        <v>6749</v>
      </c>
      <c r="C8056" s="195">
        <v>59</v>
      </c>
      <c r="D8056" s="195">
        <v>3007174505</v>
      </c>
      <c r="E8056" s="195">
        <v>41222082</v>
      </c>
      <c r="F8056" s="189">
        <v>4</v>
      </c>
      <c r="G8056" s="197" t="s">
        <v>2300</v>
      </c>
      <c r="H8056" s="195">
        <v>8</v>
      </c>
      <c r="I8056" s="195">
        <v>24400</v>
      </c>
      <c r="J8056" s="191">
        <v>42703</v>
      </c>
      <c r="K8056" s="195" t="s">
        <v>27</v>
      </c>
    </row>
    <row r="8057" spans="1:12">
      <c r="A8057" s="186" t="str">
        <f>B8057&amp;"_"&amp;COUNTIF($B$2:B8057,B8057)</f>
        <v>6750_1</v>
      </c>
      <c r="B8057" s="195">
        <v>6750</v>
      </c>
      <c r="C8057" s="195">
        <v>59</v>
      </c>
      <c r="D8057" s="195">
        <v>3007174508</v>
      </c>
      <c r="E8057" s="195">
        <v>41227890</v>
      </c>
      <c r="F8057" s="189">
        <v>6</v>
      </c>
      <c r="G8057" s="197" t="s">
        <v>1873</v>
      </c>
      <c r="H8057" s="195">
        <v>1</v>
      </c>
      <c r="I8057" s="195">
        <v>1800</v>
      </c>
      <c r="J8057" s="191">
        <v>42703</v>
      </c>
      <c r="K8057" s="195" t="s">
        <v>27</v>
      </c>
    </row>
    <row r="8058" spans="1:12">
      <c r="A8058" s="186" t="str">
        <f>B8058&amp;"_"&amp;COUNTIF($B$2:B8058,B8058)</f>
        <v>6751_1</v>
      </c>
      <c r="B8058" s="195">
        <v>6751</v>
      </c>
      <c r="C8058" s="195">
        <v>31</v>
      </c>
      <c r="D8058" s="195" t="s">
        <v>3472</v>
      </c>
      <c r="F8058" s="189">
        <v>7</v>
      </c>
      <c r="G8058" s="197" t="s">
        <v>2980</v>
      </c>
      <c r="H8058" s="195">
        <v>7</v>
      </c>
      <c r="I8058" s="195">
        <v>21000</v>
      </c>
      <c r="J8058" s="191">
        <v>42703</v>
      </c>
      <c r="K8058" s="195" t="s">
        <v>27</v>
      </c>
    </row>
    <row r="8059" spans="1:12" s="195" customFormat="1">
      <c r="A8059" s="195" t="str">
        <f>B8059&amp;"_"&amp;COUNTIF($B$2:B8059,B8059)</f>
        <v>6752_1</v>
      </c>
      <c r="B8059" s="195">
        <v>6752</v>
      </c>
      <c r="C8059" s="195">
        <v>31</v>
      </c>
      <c r="D8059" s="195" t="s">
        <v>3472</v>
      </c>
      <c r="F8059" s="189">
        <v>7</v>
      </c>
      <c r="G8059" s="197" t="s">
        <v>2980</v>
      </c>
      <c r="H8059" s="195">
        <v>7</v>
      </c>
      <c r="I8059" s="195">
        <v>21000</v>
      </c>
      <c r="J8059" s="191">
        <v>42703</v>
      </c>
      <c r="K8059" s="195" t="s">
        <v>27</v>
      </c>
    </row>
    <row r="8060" spans="1:12">
      <c r="A8060" s="186" t="str">
        <f>B8060&amp;"_"&amp;COUNTIF($B$2:B8060,B8060)</f>
        <v>6753_1</v>
      </c>
      <c r="B8060" s="195">
        <v>6753</v>
      </c>
      <c r="C8060" s="195">
        <v>11</v>
      </c>
      <c r="F8060" s="189">
        <v>1</v>
      </c>
      <c r="G8060" s="197" t="s">
        <v>2969</v>
      </c>
      <c r="H8060" s="195">
        <v>1</v>
      </c>
      <c r="J8060" s="191">
        <v>42704</v>
      </c>
    </row>
    <row r="8061" spans="1:12">
      <c r="A8061" s="186" t="str">
        <f>B8061&amp;"_"&amp;COUNTIF($B$2:B8061,B8061)</f>
        <v>6754_1</v>
      </c>
      <c r="B8061" s="195">
        <v>6754</v>
      </c>
      <c r="C8061" s="195">
        <v>58</v>
      </c>
      <c r="D8061" s="195">
        <v>112230</v>
      </c>
      <c r="F8061" s="189">
        <v>2</v>
      </c>
      <c r="G8061" s="197" t="s">
        <v>3473</v>
      </c>
      <c r="H8061" s="195">
        <v>1</v>
      </c>
      <c r="J8061" s="191">
        <v>42705</v>
      </c>
      <c r="K8061" s="195" t="s">
        <v>107</v>
      </c>
      <c r="L8061" s="195" t="s">
        <v>74</v>
      </c>
    </row>
    <row r="8062" spans="1:12">
      <c r="A8062" s="186" t="str">
        <f>B8062&amp;"_"&amp;COUNTIF($B$2:B8062,B8062)</f>
        <v>6755_1</v>
      </c>
      <c r="B8062" s="195">
        <v>6755</v>
      </c>
      <c r="G8062" s="197" t="s">
        <v>3474</v>
      </c>
    </row>
    <row r="8063" spans="1:12">
      <c r="A8063" s="186" t="str">
        <f>B8063&amp;"_"&amp;COUNTIF($B$2:B8063,B8063)</f>
        <v>6755_2</v>
      </c>
      <c r="B8063" s="195">
        <v>6755</v>
      </c>
      <c r="F8063" s="189">
        <v>4</v>
      </c>
      <c r="G8063" s="197" t="s">
        <v>3475</v>
      </c>
    </row>
    <row r="8064" spans="1:12">
      <c r="A8064" s="186" t="str">
        <f>B8064&amp;"_"&amp;COUNTIF($B$2:B8064,B8064)</f>
        <v>6755_3</v>
      </c>
      <c r="B8064" s="195">
        <v>6755</v>
      </c>
      <c r="C8064" s="195">
        <v>22</v>
      </c>
      <c r="F8064" s="189">
        <v>56</v>
      </c>
      <c r="G8064" s="197" t="s">
        <v>3476</v>
      </c>
      <c r="H8064" s="195">
        <v>3</v>
      </c>
      <c r="J8064" s="191">
        <v>42702</v>
      </c>
      <c r="K8064" s="195" t="s">
        <v>3477</v>
      </c>
    </row>
    <row r="8065" spans="1:11">
      <c r="A8065" s="186" t="str">
        <f>B8065&amp;"_"&amp;COUNTIF($B$2:B8065,B8065)</f>
        <v>6756_1</v>
      </c>
      <c r="B8065" s="195">
        <v>6756</v>
      </c>
      <c r="C8065" s="195">
        <v>59</v>
      </c>
      <c r="D8065" s="195">
        <v>3007174508</v>
      </c>
      <c r="E8065" s="195">
        <v>41227890</v>
      </c>
      <c r="F8065" s="189">
        <v>6</v>
      </c>
      <c r="G8065" s="197" t="s">
        <v>1873</v>
      </c>
      <c r="H8065" s="195">
        <v>1</v>
      </c>
      <c r="I8065" s="195">
        <v>1800</v>
      </c>
      <c r="J8065" s="191">
        <v>42706</v>
      </c>
      <c r="K8065" s="195" t="s">
        <v>27</v>
      </c>
    </row>
    <row r="8066" spans="1:11">
      <c r="A8066" s="186" t="str">
        <f>B8066&amp;"_"&amp;COUNTIF($B$2:B8066,B8066)</f>
        <v>6757_1</v>
      </c>
      <c r="B8066" s="195">
        <v>6757</v>
      </c>
      <c r="C8066" s="195">
        <v>59</v>
      </c>
      <c r="D8066" s="195">
        <v>3007155465</v>
      </c>
      <c r="E8066" s="195">
        <v>20607070</v>
      </c>
      <c r="F8066" s="189">
        <v>15</v>
      </c>
      <c r="G8066" s="197" t="s">
        <v>2606</v>
      </c>
      <c r="H8066" s="195">
        <v>1</v>
      </c>
      <c r="I8066" s="195">
        <v>330</v>
      </c>
      <c r="J8066" s="191">
        <v>42706</v>
      </c>
      <c r="K8066" s="195" t="s">
        <v>27</v>
      </c>
    </row>
    <row r="8067" spans="1:11">
      <c r="A8067" s="186" t="str">
        <f>B8067&amp;"_"&amp;COUNTIF($B$2:B8067,B8067)</f>
        <v>6758_1</v>
      </c>
      <c r="B8067" s="195">
        <v>6758</v>
      </c>
      <c r="C8067" s="195">
        <v>59</v>
      </c>
      <c r="D8067" s="195">
        <v>3007164756</v>
      </c>
      <c r="E8067" s="195">
        <v>20607070</v>
      </c>
      <c r="F8067" s="189">
        <v>15</v>
      </c>
      <c r="G8067" s="197" t="s">
        <v>2606</v>
      </c>
      <c r="H8067" s="195">
        <v>1</v>
      </c>
      <c r="I8067" s="195">
        <v>330</v>
      </c>
      <c r="J8067" s="191">
        <v>42706</v>
      </c>
      <c r="K8067" s="195" t="s">
        <v>27</v>
      </c>
    </row>
    <row r="8068" spans="1:11">
      <c r="A8068" s="186" t="str">
        <f>B8068&amp;"_"&amp;COUNTIF($B$2:B8068,B8068)</f>
        <v>6759_1</v>
      </c>
      <c r="B8068" s="195">
        <v>6759</v>
      </c>
      <c r="C8068" s="195">
        <v>59</v>
      </c>
      <c r="D8068" s="195">
        <v>3007168534</v>
      </c>
      <c r="E8068" s="195">
        <v>20607070</v>
      </c>
      <c r="F8068" s="189">
        <v>15</v>
      </c>
      <c r="G8068" s="197" t="s">
        <v>2606</v>
      </c>
      <c r="H8068" s="195">
        <v>1</v>
      </c>
      <c r="I8068" s="195">
        <v>330</v>
      </c>
      <c r="J8068" s="191">
        <v>42706</v>
      </c>
      <c r="K8068" s="195" t="s">
        <v>27</v>
      </c>
    </row>
    <row r="8069" spans="1:11">
      <c r="A8069" s="186" t="str">
        <f>B8069&amp;"_"&amp;COUNTIF($B$2:B8069,B8069)</f>
        <v>6760_1</v>
      </c>
      <c r="B8069" s="195">
        <v>6760</v>
      </c>
      <c r="C8069" s="195">
        <v>59</v>
      </c>
      <c r="D8069" s="195">
        <v>3007180003</v>
      </c>
      <c r="E8069" s="195">
        <v>20607070</v>
      </c>
      <c r="F8069" s="189">
        <v>15</v>
      </c>
      <c r="G8069" s="197" t="s">
        <v>2606</v>
      </c>
      <c r="H8069" s="195">
        <v>1</v>
      </c>
      <c r="I8069" s="195">
        <v>330</v>
      </c>
      <c r="J8069" s="191">
        <v>42706</v>
      </c>
      <c r="K8069" s="195" t="s">
        <v>27</v>
      </c>
    </row>
    <row r="8070" spans="1:11">
      <c r="A8070" s="186" t="str">
        <f>B8070&amp;"_"&amp;COUNTIF($B$2:B8070,B8070)</f>
        <v>6761_1</v>
      </c>
      <c r="B8070" s="195">
        <v>6761</v>
      </c>
      <c r="C8070" s="195">
        <v>59</v>
      </c>
      <c r="D8070" s="195">
        <v>3007180004</v>
      </c>
      <c r="E8070" s="195">
        <v>20607070</v>
      </c>
      <c r="F8070" s="189">
        <v>15</v>
      </c>
      <c r="G8070" s="197" t="s">
        <v>2606</v>
      </c>
      <c r="H8070" s="195">
        <v>1</v>
      </c>
      <c r="I8070" s="195">
        <v>330</v>
      </c>
      <c r="J8070" s="191">
        <v>42706</v>
      </c>
      <c r="K8070" s="195" t="s">
        <v>27</v>
      </c>
    </row>
    <row r="8071" spans="1:11">
      <c r="A8071" s="186" t="str">
        <f>B8071&amp;"_"&amp;COUNTIF($B$2:B8071,B8071)</f>
        <v>6762_1</v>
      </c>
      <c r="B8071" s="195">
        <v>6762</v>
      </c>
      <c r="C8071" s="195">
        <v>1</v>
      </c>
      <c r="D8071" s="195" t="s">
        <v>2984</v>
      </c>
      <c r="F8071" s="189">
        <v>2</v>
      </c>
      <c r="G8071" s="197" t="s">
        <v>3238</v>
      </c>
      <c r="H8071" s="195">
        <v>2</v>
      </c>
      <c r="J8071" s="191">
        <v>42706</v>
      </c>
      <c r="K8071" s="195" t="s">
        <v>27</v>
      </c>
    </row>
    <row r="8072" spans="1:11">
      <c r="A8072" s="186" t="str">
        <f>B8072&amp;"_"&amp;COUNTIF($B$2:B8072,B8072)</f>
        <v>6763_1</v>
      </c>
      <c r="B8072" s="195">
        <v>6763</v>
      </c>
      <c r="E8072" s="187" t="s">
        <v>2731</v>
      </c>
      <c r="F8072" s="189">
        <v>2</v>
      </c>
      <c r="G8072" s="190" t="s">
        <v>941</v>
      </c>
    </row>
    <row r="8073" spans="1:11">
      <c r="A8073" s="186" t="str">
        <f>B8073&amp;"_"&amp;COUNTIF($B$2:B8073,B8073)</f>
        <v>6763_2</v>
      </c>
      <c r="B8073" s="195">
        <v>6763</v>
      </c>
      <c r="C8073" s="195">
        <v>1</v>
      </c>
      <c r="D8073" s="195" t="s">
        <v>3478</v>
      </c>
      <c r="E8073" s="187" t="s">
        <v>2730</v>
      </c>
      <c r="F8073" s="189">
        <v>2</v>
      </c>
      <c r="G8073" s="190" t="s">
        <v>942</v>
      </c>
      <c r="H8073" s="195">
        <v>1</v>
      </c>
      <c r="J8073" s="191">
        <v>42709</v>
      </c>
      <c r="K8073" s="195" t="s">
        <v>27</v>
      </c>
    </row>
    <row r="8074" spans="1:11">
      <c r="A8074" s="186" t="str">
        <f>B8074&amp;"_"&amp;COUNTIF($B$2:B8074,B8074)</f>
        <v>6764_1</v>
      </c>
      <c r="B8074" s="195">
        <v>6764</v>
      </c>
      <c r="E8074" s="195" t="s">
        <v>2935</v>
      </c>
      <c r="F8074" s="189">
        <v>2</v>
      </c>
      <c r="G8074" s="197" t="s">
        <v>2936</v>
      </c>
    </row>
    <row r="8075" spans="1:11">
      <c r="A8075" s="186" t="str">
        <f>B8075&amp;"_"&amp;COUNTIF($B$2:B8075,B8075)</f>
        <v>6764_2</v>
      </c>
      <c r="B8075" s="195">
        <v>6764</v>
      </c>
      <c r="C8075" s="195">
        <v>1</v>
      </c>
      <c r="D8075" s="195" t="s">
        <v>3329</v>
      </c>
      <c r="E8075" s="195" t="s">
        <v>2665</v>
      </c>
      <c r="F8075" s="189">
        <v>2</v>
      </c>
      <c r="G8075" s="197" t="s">
        <v>2938</v>
      </c>
      <c r="H8075" s="195">
        <v>1</v>
      </c>
      <c r="J8075" s="191">
        <v>42709</v>
      </c>
      <c r="K8075" s="195" t="s">
        <v>27</v>
      </c>
    </row>
    <row r="8076" spans="1:11">
      <c r="A8076" s="186" t="str">
        <f>B8076&amp;"_"&amp;COUNTIF($B$2:B8076,B8076)</f>
        <v>6765_1</v>
      </c>
      <c r="B8076" s="195">
        <v>6765</v>
      </c>
      <c r="F8076" s="189">
        <v>6</v>
      </c>
      <c r="G8076" s="197" t="s">
        <v>3479</v>
      </c>
    </row>
    <row r="8077" spans="1:11">
      <c r="A8077" s="186" t="str">
        <f>B8077&amp;"_"&amp;COUNTIF($B$2:B8077,B8077)</f>
        <v>6765_2</v>
      </c>
      <c r="B8077" s="195">
        <v>6765</v>
      </c>
      <c r="F8077" s="189">
        <v>23</v>
      </c>
      <c r="G8077" s="197" t="s">
        <v>3480</v>
      </c>
    </row>
    <row r="8078" spans="1:11">
      <c r="A8078" s="186" t="str">
        <f>B8078&amp;"_"&amp;COUNTIF($B$2:B8078,B8078)</f>
        <v>6765_3</v>
      </c>
      <c r="B8078" s="195">
        <v>6765</v>
      </c>
      <c r="F8078" s="189">
        <v>8</v>
      </c>
      <c r="G8078" s="190" t="s">
        <v>3189</v>
      </c>
    </row>
    <row r="8079" spans="1:11">
      <c r="A8079" s="186" t="str">
        <f>B8079&amp;"_"&amp;COUNTIF($B$2:B8079,B8079)</f>
        <v>6765_4</v>
      </c>
      <c r="B8079" s="195">
        <v>6765</v>
      </c>
      <c r="C8079" s="195">
        <v>17</v>
      </c>
      <c r="D8079" s="195">
        <v>3006968093</v>
      </c>
      <c r="F8079" s="189">
        <v>7</v>
      </c>
      <c r="G8079" s="190" t="s">
        <v>3324</v>
      </c>
      <c r="H8079" s="195">
        <v>7</v>
      </c>
      <c r="J8079" s="191">
        <v>42709</v>
      </c>
      <c r="K8079" s="195" t="s">
        <v>120</v>
      </c>
    </row>
    <row r="8080" spans="1:11">
      <c r="A8080" s="186" t="str">
        <f>B8080&amp;"_"&amp;COUNTIF($B$2:B8080,B8080)</f>
        <v>6766_1</v>
      </c>
      <c r="B8080" s="195">
        <v>6766</v>
      </c>
      <c r="F8080" s="189">
        <v>6</v>
      </c>
      <c r="G8080" s="190" t="s">
        <v>3188</v>
      </c>
    </row>
    <row r="8081" spans="1:12">
      <c r="A8081" s="186" t="str">
        <f>B8081&amp;"_"&amp;COUNTIF($B$2:B8081,B8081)</f>
        <v>6766_2</v>
      </c>
      <c r="B8081" s="195">
        <v>6766</v>
      </c>
      <c r="C8081" s="195">
        <v>17</v>
      </c>
      <c r="D8081" s="195">
        <v>3007183725</v>
      </c>
      <c r="F8081" s="189">
        <v>8</v>
      </c>
      <c r="G8081" s="190" t="s">
        <v>3189</v>
      </c>
      <c r="H8081" s="195">
        <v>4</v>
      </c>
      <c r="J8081" s="191">
        <v>42709</v>
      </c>
      <c r="K8081" s="195" t="s">
        <v>120</v>
      </c>
    </row>
    <row r="8082" spans="1:12">
      <c r="A8082" s="186" t="str">
        <f>B8082&amp;"_"&amp;COUNTIF($B$2:B8082,B8082)</f>
        <v>6767_1</v>
      </c>
      <c r="B8082" s="195">
        <v>6767</v>
      </c>
      <c r="C8082" s="195">
        <v>59</v>
      </c>
      <c r="D8082" s="195">
        <v>3007195154</v>
      </c>
      <c r="E8082" s="195">
        <v>41222128</v>
      </c>
      <c r="F8082" s="189">
        <v>3</v>
      </c>
      <c r="G8082" s="197" t="s">
        <v>3481</v>
      </c>
      <c r="H8082" s="195">
        <v>3</v>
      </c>
      <c r="I8082" s="195">
        <v>15100</v>
      </c>
      <c r="J8082" s="191">
        <v>42710</v>
      </c>
      <c r="K8082" s="195" t="s">
        <v>27</v>
      </c>
    </row>
    <row r="8083" spans="1:12">
      <c r="A8083" s="186" t="str">
        <f>B8083&amp;"_"&amp;COUNTIF($B$2:B8083,B8083)</f>
        <v>6768_1</v>
      </c>
      <c r="B8083" s="195">
        <v>6768</v>
      </c>
      <c r="C8083" s="195">
        <v>59</v>
      </c>
      <c r="D8083" s="195">
        <v>3007200764</v>
      </c>
      <c r="E8083" s="195">
        <v>41222128</v>
      </c>
      <c r="F8083" s="189">
        <v>1</v>
      </c>
      <c r="G8083" s="197" t="s">
        <v>3482</v>
      </c>
      <c r="H8083" s="195">
        <v>1</v>
      </c>
      <c r="I8083" s="195">
        <v>5036</v>
      </c>
      <c r="J8083" s="191">
        <v>42710</v>
      </c>
      <c r="K8083" s="195" t="s">
        <v>27</v>
      </c>
    </row>
    <row r="8084" spans="1:12">
      <c r="A8084" s="186" t="str">
        <f>B8084&amp;"_"&amp;COUNTIF($B$2:B8084,B8084)</f>
        <v>6769_1</v>
      </c>
      <c r="B8084" s="195">
        <v>6769</v>
      </c>
      <c r="F8084" s="189">
        <v>1</v>
      </c>
      <c r="G8084" s="197" t="s">
        <v>3483</v>
      </c>
    </row>
    <row r="8085" spans="1:12">
      <c r="A8085" s="186" t="str">
        <f>B8085&amp;"_"&amp;COUNTIF($B$2:B8085,B8085)</f>
        <v>6769_2</v>
      </c>
      <c r="B8085" s="195">
        <v>6769</v>
      </c>
      <c r="E8085" s="195">
        <v>404500</v>
      </c>
      <c r="F8085" s="189">
        <v>1</v>
      </c>
      <c r="G8085" s="197" t="s">
        <v>3484</v>
      </c>
    </row>
    <row r="8086" spans="1:12">
      <c r="A8086" s="186" t="str">
        <f>B8086&amp;"_"&amp;COUNTIF($B$2:B8086,B8086)</f>
        <v>6769_3</v>
      </c>
      <c r="B8086" s="195">
        <v>6769</v>
      </c>
      <c r="C8086" s="195">
        <v>99</v>
      </c>
      <c r="D8086" s="195">
        <v>103367</v>
      </c>
      <c r="E8086" s="195">
        <v>404500</v>
      </c>
      <c r="F8086" s="189">
        <v>1</v>
      </c>
      <c r="G8086" s="197" t="s">
        <v>3485</v>
      </c>
      <c r="H8086" s="195">
        <v>1</v>
      </c>
      <c r="J8086" s="191">
        <v>42710</v>
      </c>
      <c r="K8086" s="195" t="s">
        <v>33</v>
      </c>
    </row>
    <row r="8087" spans="1:12">
      <c r="A8087" s="186" t="str">
        <f>B8087&amp;"_"&amp;COUNTIF($B$2:B8087,B8087)</f>
        <v>6770_1</v>
      </c>
      <c r="B8087" s="195">
        <v>6770</v>
      </c>
      <c r="F8087" s="189">
        <v>6</v>
      </c>
      <c r="G8087" s="197" t="s">
        <v>359</v>
      </c>
      <c r="I8087" s="200"/>
    </row>
    <row r="8088" spans="1:12">
      <c r="A8088" s="186" t="str">
        <f>B8088&amp;"_"&amp;COUNTIF($B$2:B8088,B8088)</f>
        <v>6770_2</v>
      </c>
      <c r="B8088" s="195">
        <v>6770</v>
      </c>
      <c r="C8088" s="195">
        <v>7</v>
      </c>
      <c r="F8088" s="189">
        <v>0</v>
      </c>
      <c r="G8088" s="197" t="s">
        <v>358</v>
      </c>
      <c r="I8088" s="200"/>
      <c r="J8088" s="191">
        <v>42710</v>
      </c>
      <c r="K8088" s="195" t="s">
        <v>33</v>
      </c>
    </row>
    <row r="8089" spans="1:12">
      <c r="A8089" s="186" t="str">
        <f>B8089&amp;"_"&amp;COUNTIF($B$2:B8089,B8089)</f>
        <v>6771_1</v>
      </c>
      <c r="B8089" s="195">
        <v>6771</v>
      </c>
      <c r="E8089" s="195">
        <v>32999</v>
      </c>
      <c r="F8089" s="189">
        <v>10</v>
      </c>
      <c r="G8089" s="197" t="s">
        <v>579</v>
      </c>
      <c r="I8089" s="200"/>
    </row>
    <row r="8090" spans="1:12">
      <c r="A8090" s="186" t="str">
        <f>B8090&amp;"_"&amp;COUNTIF($B$2:B8090,B8090)</f>
        <v>6771_2</v>
      </c>
      <c r="B8090" s="195">
        <v>6771</v>
      </c>
      <c r="C8090" s="195">
        <v>4</v>
      </c>
      <c r="D8090" s="195">
        <v>4500282899</v>
      </c>
      <c r="E8090" s="195">
        <v>33990</v>
      </c>
      <c r="F8090" s="189">
        <v>10</v>
      </c>
      <c r="G8090" s="197" t="s">
        <v>580</v>
      </c>
      <c r="H8090" s="195">
        <v>5</v>
      </c>
      <c r="I8090" s="195">
        <v>17500</v>
      </c>
      <c r="J8090" s="191">
        <v>42710</v>
      </c>
      <c r="K8090" s="195" t="s">
        <v>2501</v>
      </c>
      <c r="L8090" s="195" t="s">
        <v>74</v>
      </c>
    </row>
    <row r="8091" spans="1:12">
      <c r="A8091" s="186" t="str">
        <f>B8091&amp;"_"&amp;COUNTIF($B$2:B8091,B8091)</f>
        <v>6772_1</v>
      </c>
      <c r="B8091" s="195">
        <v>6772</v>
      </c>
      <c r="F8091" s="189">
        <v>9</v>
      </c>
      <c r="G8091" s="197" t="s">
        <v>359</v>
      </c>
      <c r="I8091" s="200"/>
    </row>
    <row r="8092" spans="1:12">
      <c r="A8092" s="186" t="str">
        <f>B8092&amp;"_"&amp;COUNTIF($B$2:B8092,B8092)</f>
        <v>6772_2</v>
      </c>
      <c r="B8092" s="195">
        <v>6772</v>
      </c>
      <c r="C8092" s="195">
        <v>7</v>
      </c>
      <c r="F8092" s="189">
        <v>0</v>
      </c>
      <c r="G8092" s="197" t="s">
        <v>358</v>
      </c>
      <c r="H8092" s="195">
        <v>1</v>
      </c>
      <c r="I8092" s="200"/>
      <c r="J8092" s="191">
        <v>42711</v>
      </c>
      <c r="K8092" s="195" t="s">
        <v>33</v>
      </c>
    </row>
    <row r="8093" spans="1:12">
      <c r="A8093" s="186" t="str">
        <f>B8093&amp;"_"&amp;COUNTIF($B$2:B8093,B8093)</f>
        <v>6773_1</v>
      </c>
      <c r="B8093" s="195">
        <v>6773</v>
      </c>
      <c r="E8093" s="195" t="s">
        <v>1744</v>
      </c>
      <c r="F8093" s="189">
        <v>1</v>
      </c>
      <c r="G8093" s="197" t="s">
        <v>3277</v>
      </c>
    </row>
    <row r="8094" spans="1:12">
      <c r="A8094" s="186" t="str">
        <f>B8094&amp;"_"&amp;COUNTIF($B$2:B8094,B8094)</f>
        <v>6773_2</v>
      </c>
      <c r="B8094" s="195">
        <v>6773</v>
      </c>
      <c r="E8094" s="195" t="s">
        <v>1744</v>
      </c>
      <c r="F8094" s="189">
        <v>28</v>
      </c>
      <c r="G8094" s="197" t="s">
        <v>3469</v>
      </c>
    </row>
    <row r="8095" spans="1:12">
      <c r="A8095" s="186" t="str">
        <f>B8095&amp;"_"&amp;COUNTIF($B$2:B8095,B8095)</f>
        <v>6773_3</v>
      </c>
      <c r="B8095" s="195">
        <v>6773</v>
      </c>
      <c r="E8095" s="195" t="s">
        <v>1744</v>
      </c>
      <c r="F8095" s="189">
        <v>32</v>
      </c>
      <c r="G8095" s="197" t="s">
        <v>3394</v>
      </c>
      <c r="K8095" s="213"/>
    </row>
    <row r="8096" spans="1:12">
      <c r="A8096" s="186" t="str">
        <f>B8096&amp;"_"&amp;COUNTIF($B$2:B8096,B8096)</f>
        <v>6773_4</v>
      </c>
      <c r="B8096" s="195">
        <v>6773</v>
      </c>
      <c r="E8096" s="195" t="s">
        <v>1744</v>
      </c>
      <c r="F8096" s="189">
        <v>24</v>
      </c>
      <c r="G8096" s="197" t="s">
        <v>3416</v>
      </c>
    </row>
    <row r="8097" spans="1:12">
      <c r="A8097" s="186" t="str">
        <f>B8097&amp;"_"&amp;COUNTIF($B$2:B8097,B8097)</f>
        <v>6773_5</v>
      </c>
      <c r="B8097" s="195">
        <v>6773</v>
      </c>
      <c r="E8097" s="195" t="s">
        <v>1744</v>
      </c>
      <c r="F8097" s="189">
        <v>10</v>
      </c>
      <c r="G8097" s="197" t="s">
        <v>3470</v>
      </c>
    </row>
    <row r="8098" spans="1:12">
      <c r="A8098" s="186" t="str">
        <f>B8098&amp;"_"&amp;COUNTIF($B$2:B8098,B8098)</f>
        <v>6773_6</v>
      </c>
      <c r="B8098" s="195">
        <v>6773</v>
      </c>
      <c r="C8098" s="195">
        <v>26</v>
      </c>
      <c r="E8098" s="195" t="s">
        <v>1744</v>
      </c>
      <c r="F8098" s="189">
        <v>46</v>
      </c>
      <c r="G8098" s="197" t="s">
        <v>3486</v>
      </c>
      <c r="J8098" s="191">
        <v>42711</v>
      </c>
      <c r="K8098" s="195" t="s">
        <v>33</v>
      </c>
    </row>
    <row r="8099" spans="1:12">
      <c r="A8099" s="186" t="str">
        <f>B8099&amp;"_"&amp;COUNTIF($B$2:B8099,B8099)</f>
        <v>6774_1</v>
      </c>
      <c r="B8099" s="195">
        <v>6774</v>
      </c>
      <c r="C8099" s="195">
        <v>1</v>
      </c>
      <c r="D8099" s="195" t="s">
        <v>2984</v>
      </c>
      <c r="F8099" s="189">
        <v>1</v>
      </c>
      <c r="G8099" s="197" t="s">
        <v>2998</v>
      </c>
      <c r="J8099" s="191">
        <v>42712</v>
      </c>
      <c r="K8099" s="195" t="s">
        <v>27</v>
      </c>
    </row>
    <row r="8100" spans="1:12">
      <c r="A8100" s="186" t="str">
        <f>B8100&amp;"_"&amp;COUNTIF($B$2:B8100,B8100)</f>
        <v>6775_1</v>
      </c>
      <c r="B8100" s="195">
        <v>6775</v>
      </c>
      <c r="E8100" s="187" t="s">
        <v>2731</v>
      </c>
      <c r="F8100" s="189">
        <v>4</v>
      </c>
      <c r="G8100" s="190" t="s">
        <v>941</v>
      </c>
    </row>
    <row r="8101" spans="1:12">
      <c r="A8101" s="186" t="str">
        <f>B8101&amp;"_"&amp;COUNTIF($B$2:B8101,B8101)</f>
        <v>6775_2</v>
      </c>
      <c r="B8101" s="195">
        <v>6775</v>
      </c>
      <c r="C8101" s="195">
        <v>1</v>
      </c>
      <c r="D8101" s="195" t="s">
        <v>3478</v>
      </c>
      <c r="E8101" s="187" t="s">
        <v>2730</v>
      </c>
      <c r="F8101" s="189">
        <v>4</v>
      </c>
      <c r="G8101" s="190" t="s">
        <v>942</v>
      </c>
      <c r="H8101" s="195">
        <v>2</v>
      </c>
      <c r="J8101" s="191">
        <v>42712</v>
      </c>
      <c r="K8101" s="195" t="s">
        <v>27</v>
      </c>
    </row>
    <row r="8102" spans="1:12">
      <c r="A8102" s="186" t="str">
        <f>B8102&amp;"_"&amp;COUNTIF($B$2:B8102,B8102)</f>
        <v>6776_1</v>
      </c>
      <c r="B8102" s="195">
        <v>6776</v>
      </c>
      <c r="E8102" s="195" t="s">
        <v>71</v>
      </c>
      <c r="F8102" s="189">
        <v>300</v>
      </c>
      <c r="G8102" s="197" t="s">
        <v>72</v>
      </c>
    </row>
    <row r="8103" spans="1:12">
      <c r="A8103" s="186" t="str">
        <f>B8103&amp;"_"&amp;COUNTIF($B$2:B8103,B8103)</f>
        <v>6776_2</v>
      </c>
      <c r="B8103" s="195">
        <v>6776</v>
      </c>
      <c r="C8103" s="195">
        <v>3</v>
      </c>
      <c r="D8103" s="195" t="s">
        <v>3487</v>
      </c>
      <c r="E8103" s="195" t="s">
        <v>149</v>
      </c>
      <c r="F8103" s="189">
        <v>100</v>
      </c>
      <c r="G8103" s="197" t="s">
        <v>68</v>
      </c>
      <c r="H8103" s="195">
        <v>2</v>
      </c>
      <c r="I8103" s="195">
        <v>2900</v>
      </c>
      <c r="J8103" s="191">
        <v>42712</v>
      </c>
      <c r="K8103" s="195" t="s">
        <v>33</v>
      </c>
      <c r="L8103" s="195" t="s">
        <v>74</v>
      </c>
    </row>
    <row r="8104" spans="1:12">
      <c r="A8104" s="186" t="str">
        <f>B8104&amp;"_"&amp;COUNTIF($B$2:B8104,B8104)</f>
        <v>6777_1</v>
      </c>
      <c r="B8104" s="195">
        <v>6777</v>
      </c>
      <c r="C8104" s="195">
        <v>96</v>
      </c>
      <c r="D8104" s="195">
        <v>268739</v>
      </c>
      <c r="F8104" s="189">
        <v>1</v>
      </c>
      <c r="G8104" s="197" t="s">
        <v>3488</v>
      </c>
      <c r="H8104" s="195">
        <v>1</v>
      </c>
      <c r="I8104" s="195">
        <v>9000</v>
      </c>
      <c r="J8104" s="191">
        <v>42712</v>
      </c>
      <c r="K8104" s="213" t="s">
        <v>845</v>
      </c>
      <c r="L8104" s="195" t="s">
        <v>74</v>
      </c>
    </row>
    <row r="8105" spans="1:12">
      <c r="A8105" s="186" t="str">
        <f>B8105&amp;"_"&amp;COUNTIF($B$2:B8105,B8105)</f>
        <v>6778_1</v>
      </c>
      <c r="B8105" s="195">
        <v>6778</v>
      </c>
      <c r="F8105" s="189">
        <v>6</v>
      </c>
      <c r="G8105" s="197" t="s">
        <v>3102</v>
      </c>
    </row>
    <row r="8106" spans="1:12">
      <c r="A8106" s="186" t="str">
        <f>B8106&amp;"_"&amp;COUNTIF($B$2:B8106,B8106)</f>
        <v>6778_2</v>
      </c>
      <c r="B8106" s="195">
        <v>6778</v>
      </c>
      <c r="C8106" s="195">
        <v>65</v>
      </c>
      <c r="D8106" s="195">
        <v>3006498127</v>
      </c>
      <c r="F8106" s="189">
        <v>12</v>
      </c>
      <c r="G8106" s="197" t="s">
        <v>3103</v>
      </c>
      <c r="H8106" s="195">
        <v>6</v>
      </c>
      <c r="I8106" s="195">
        <v>19200</v>
      </c>
      <c r="J8106" s="191">
        <v>42712</v>
      </c>
      <c r="K8106" s="195" t="s">
        <v>120</v>
      </c>
    </row>
    <row r="8107" spans="1:12">
      <c r="A8107" s="186" t="str">
        <f>B8107&amp;"_"&amp;COUNTIF($B$2:B8107,B8107)</f>
        <v>6779_1</v>
      </c>
      <c r="B8107" s="195">
        <v>6779</v>
      </c>
      <c r="F8107" s="189">
        <v>40</v>
      </c>
      <c r="G8107" s="197" t="s">
        <v>3489</v>
      </c>
    </row>
    <row r="8108" spans="1:12">
      <c r="A8108" s="186" t="str">
        <f>B8108&amp;"_"&amp;COUNTIF($B$2:B8108,B8108)</f>
        <v>6779_2</v>
      </c>
      <c r="B8108" s="195">
        <v>6779</v>
      </c>
      <c r="F8108" s="189">
        <v>40</v>
      </c>
      <c r="G8108" s="197" t="s">
        <v>3490</v>
      </c>
    </row>
    <row r="8109" spans="1:12">
      <c r="A8109" s="186" t="str">
        <f>B8109&amp;"_"&amp;COUNTIF($B$2:B8109,B8109)</f>
        <v>6779_3</v>
      </c>
      <c r="B8109" s="195">
        <v>6779</v>
      </c>
      <c r="F8109" s="189">
        <v>30</v>
      </c>
      <c r="G8109" s="197" t="s">
        <v>3491</v>
      </c>
    </row>
    <row r="8110" spans="1:12">
      <c r="A8110" s="186" t="str">
        <f>B8110&amp;"_"&amp;COUNTIF($B$2:B8110,B8110)</f>
        <v>6779_4</v>
      </c>
      <c r="B8110" s="195">
        <v>6779</v>
      </c>
      <c r="C8110" s="195">
        <v>65</v>
      </c>
      <c r="D8110" s="195">
        <v>3007099258</v>
      </c>
      <c r="F8110" s="189">
        <v>18</v>
      </c>
      <c r="G8110" s="197" t="s">
        <v>3492</v>
      </c>
      <c r="H8110" s="195">
        <v>2</v>
      </c>
      <c r="I8110" s="195">
        <v>3600</v>
      </c>
      <c r="J8110" s="191">
        <v>42712</v>
      </c>
      <c r="K8110" s="195" t="s">
        <v>120</v>
      </c>
    </row>
    <row r="8111" spans="1:12">
      <c r="A8111" s="186" t="str">
        <f>B8111&amp;"_"&amp;COUNTIF($B$2:B8111,B8111)</f>
        <v>6780_1</v>
      </c>
      <c r="B8111" s="195">
        <v>6780</v>
      </c>
      <c r="C8111" s="195">
        <v>1</v>
      </c>
      <c r="D8111" s="195" t="s">
        <v>3493</v>
      </c>
      <c r="E8111" s="195" t="s">
        <v>64</v>
      </c>
      <c r="F8111" s="189">
        <v>48</v>
      </c>
      <c r="G8111" s="197" t="s">
        <v>65</v>
      </c>
      <c r="H8111" s="195">
        <v>1</v>
      </c>
      <c r="J8111" s="191">
        <v>42713</v>
      </c>
      <c r="K8111" s="195" t="s">
        <v>27</v>
      </c>
    </row>
    <row r="8112" spans="1:12">
      <c r="A8112" s="186" t="str">
        <f>B8112&amp;"_"&amp;COUNTIF($B$2:B8112,B8112)</f>
        <v>6781_1</v>
      </c>
      <c r="B8112" s="195">
        <v>6781</v>
      </c>
      <c r="F8112" s="189">
        <v>10</v>
      </c>
      <c r="G8112" s="197" t="s">
        <v>3494</v>
      </c>
    </row>
    <row r="8113" spans="1:12">
      <c r="A8113" s="186" t="str">
        <f>B8113&amp;"_"&amp;COUNTIF($B$2:B8113,B8113)</f>
        <v>6781_2</v>
      </c>
      <c r="B8113" s="195">
        <v>6781</v>
      </c>
      <c r="F8113" s="189">
        <v>1</v>
      </c>
      <c r="G8113" s="197" t="s">
        <v>3495</v>
      </c>
    </row>
    <row r="8114" spans="1:12">
      <c r="A8114" s="186" t="str">
        <f>B8114&amp;"_"&amp;COUNTIF($B$2:B8114,B8114)</f>
        <v>6781_3</v>
      </c>
      <c r="B8114" s="195">
        <v>6781</v>
      </c>
      <c r="C8114" s="195">
        <v>10</v>
      </c>
      <c r="D8114" s="195">
        <v>62570</v>
      </c>
      <c r="F8114" s="189">
        <v>1</v>
      </c>
      <c r="G8114" s="197" t="s">
        <v>3496</v>
      </c>
      <c r="H8114" s="195">
        <v>1</v>
      </c>
      <c r="I8114" s="195">
        <v>600</v>
      </c>
      <c r="J8114" s="191">
        <v>42716</v>
      </c>
      <c r="K8114" s="195" t="s">
        <v>3115</v>
      </c>
      <c r="L8114" s="195" t="s">
        <v>74</v>
      </c>
    </row>
    <row r="8115" spans="1:12">
      <c r="A8115" s="186" t="str">
        <f>B8115&amp;"_"&amp;COUNTIF($B$2:B8115,B8115)</f>
        <v>6782_1</v>
      </c>
      <c r="B8115" s="195">
        <v>6782</v>
      </c>
      <c r="C8115" s="195">
        <v>59</v>
      </c>
      <c r="D8115" s="195">
        <v>3007215695</v>
      </c>
      <c r="E8115" s="195">
        <v>41227890</v>
      </c>
      <c r="F8115" s="189">
        <v>12</v>
      </c>
      <c r="G8115" s="197" t="s">
        <v>1873</v>
      </c>
      <c r="H8115" s="195">
        <v>2</v>
      </c>
      <c r="I8115" s="195">
        <v>3700</v>
      </c>
      <c r="J8115" s="191">
        <v>42717</v>
      </c>
      <c r="K8115" s="195" t="s">
        <v>27</v>
      </c>
    </row>
    <row r="8116" spans="1:12">
      <c r="A8116" s="186" t="str">
        <f>B8116&amp;"_"&amp;COUNTIF($B$2:B8116,B8116)</f>
        <v>6783_1</v>
      </c>
      <c r="B8116" s="195">
        <v>6783</v>
      </c>
      <c r="F8116" s="189">
        <v>12</v>
      </c>
      <c r="G8116" s="197" t="s">
        <v>359</v>
      </c>
      <c r="I8116" s="200"/>
    </row>
    <row r="8117" spans="1:12">
      <c r="A8117" s="186" t="str">
        <f>B8117&amp;"_"&amp;COUNTIF($B$2:B8117,B8117)</f>
        <v>6783_2</v>
      </c>
      <c r="B8117" s="195">
        <v>6783</v>
      </c>
      <c r="C8117" s="195">
        <v>7</v>
      </c>
      <c r="F8117" s="189">
        <v>2</v>
      </c>
      <c r="G8117" s="197" t="s">
        <v>358</v>
      </c>
      <c r="H8117" s="195">
        <v>1</v>
      </c>
      <c r="I8117" s="200"/>
      <c r="J8117" s="191">
        <v>42717</v>
      </c>
      <c r="K8117" s="195" t="s">
        <v>33</v>
      </c>
    </row>
    <row r="8118" spans="1:12">
      <c r="A8118" s="186" t="str">
        <f>B8118&amp;"_"&amp;COUNTIF($B$2:B8118,B8118)</f>
        <v>6784_1</v>
      </c>
      <c r="B8118" s="195">
        <v>6784</v>
      </c>
      <c r="C8118" s="195">
        <v>92</v>
      </c>
      <c r="D8118" s="195" t="s">
        <v>3497</v>
      </c>
      <c r="F8118" s="189">
        <v>1</v>
      </c>
      <c r="G8118" s="197" t="s">
        <v>3498</v>
      </c>
      <c r="H8118" s="195">
        <v>1</v>
      </c>
      <c r="J8118" s="191">
        <v>42717</v>
      </c>
      <c r="K8118" s="195" t="s">
        <v>27</v>
      </c>
    </row>
    <row r="8119" spans="1:12">
      <c r="A8119" s="186" t="str">
        <f>B8119&amp;"_"&amp;COUNTIF($B$2:B8119,B8119)</f>
        <v>6785_1</v>
      </c>
      <c r="B8119" s="195">
        <v>6785</v>
      </c>
      <c r="E8119" s="195">
        <v>32999</v>
      </c>
      <c r="F8119" s="189">
        <v>10</v>
      </c>
      <c r="G8119" s="197" t="s">
        <v>579</v>
      </c>
      <c r="I8119" s="200"/>
    </row>
    <row r="8120" spans="1:12">
      <c r="A8120" s="186" t="str">
        <f>B8120&amp;"_"&amp;COUNTIF($B$2:B8120,B8120)</f>
        <v>6785_2</v>
      </c>
      <c r="B8120" s="195">
        <v>6785</v>
      </c>
      <c r="C8120" s="195">
        <v>4</v>
      </c>
      <c r="D8120" s="195">
        <v>4500282899</v>
      </c>
      <c r="E8120" s="195">
        <v>33990</v>
      </c>
      <c r="F8120" s="189">
        <v>10</v>
      </c>
      <c r="G8120" s="197" t="s">
        <v>580</v>
      </c>
      <c r="H8120" s="195">
        <v>5</v>
      </c>
      <c r="I8120" s="195">
        <v>17500</v>
      </c>
      <c r="J8120" s="191">
        <v>42717</v>
      </c>
      <c r="K8120" s="195" t="s">
        <v>2501</v>
      </c>
      <c r="L8120" s="195" t="s">
        <v>74</v>
      </c>
    </row>
    <row r="8121" spans="1:12">
      <c r="A8121" s="186" t="str">
        <f>B8121&amp;"_"&amp;COUNTIF($B$2:B8121,B8121)</f>
        <v>6786_1</v>
      </c>
      <c r="B8121" s="195">
        <v>6786</v>
      </c>
      <c r="E8121" s="187" t="s">
        <v>2731</v>
      </c>
      <c r="F8121" s="189">
        <v>4</v>
      </c>
      <c r="G8121" s="190" t="s">
        <v>941</v>
      </c>
    </row>
    <row r="8122" spans="1:12">
      <c r="A8122" s="186" t="str">
        <f>B8122&amp;"_"&amp;COUNTIF($B$2:B8122,B8122)</f>
        <v>6786_2</v>
      </c>
      <c r="B8122" s="195">
        <v>6786</v>
      </c>
      <c r="C8122" s="195">
        <v>1</v>
      </c>
      <c r="D8122" s="195" t="s">
        <v>3478</v>
      </c>
      <c r="E8122" s="187" t="s">
        <v>2730</v>
      </c>
      <c r="F8122" s="189">
        <v>4</v>
      </c>
      <c r="G8122" s="190" t="s">
        <v>942</v>
      </c>
      <c r="H8122" s="195">
        <v>2</v>
      </c>
      <c r="J8122" s="191">
        <v>42718</v>
      </c>
      <c r="K8122" s="195" t="s">
        <v>27</v>
      </c>
    </row>
    <row r="8123" spans="1:12">
      <c r="A8123" s="186" t="str">
        <f>B8123&amp;"_"&amp;COUNTIF($B$2:B8123,B8123)</f>
        <v>6787_1</v>
      </c>
      <c r="B8123" s="195">
        <v>6787</v>
      </c>
      <c r="E8123" s="195" t="s">
        <v>67</v>
      </c>
      <c r="F8123" s="189">
        <v>48</v>
      </c>
      <c r="G8123" s="197" t="s">
        <v>68</v>
      </c>
    </row>
    <row r="8124" spans="1:12">
      <c r="A8124" s="186" t="str">
        <f>B8124&amp;"_"&amp;COUNTIF($B$2:B8124,B8124)</f>
        <v>6787_2</v>
      </c>
      <c r="B8124" s="195">
        <v>6787</v>
      </c>
      <c r="E8124" s="195" t="s">
        <v>62</v>
      </c>
      <c r="F8124" s="189">
        <v>164</v>
      </c>
      <c r="G8124" s="197" t="s">
        <v>2011</v>
      </c>
    </row>
    <row r="8125" spans="1:12">
      <c r="A8125" s="186" t="str">
        <f>B8125&amp;"_"&amp;COUNTIF($B$2:B8125,B8125)</f>
        <v>6787_3</v>
      </c>
      <c r="B8125" s="195">
        <v>6787</v>
      </c>
      <c r="C8125" s="195">
        <v>1</v>
      </c>
      <c r="D8125" s="195" t="s">
        <v>3493</v>
      </c>
      <c r="E8125" s="195" t="s">
        <v>64</v>
      </c>
      <c r="F8125" s="189">
        <v>96</v>
      </c>
      <c r="G8125" s="197" t="s">
        <v>65</v>
      </c>
      <c r="H8125" s="195">
        <v>4</v>
      </c>
      <c r="J8125" s="191">
        <v>42718</v>
      </c>
      <c r="K8125" s="195" t="s">
        <v>27</v>
      </c>
    </row>
    <row r="8126" spans="1:12">
      <c r="A8126" s="186" t="str">
        <f>B8126&amp;"_"&amp;COUNTIF($B$2:B8126,B8126)</f>
        <v>6788_1</v>
      </c>
      <c r="B8126" s="195">
        <v>6788</v>
      </c>
      <c r="C8126" s="195">
        <v>31</v>
      </c>
      <c r="D8126" s="195" t="s">
        <v>3499</v>
      </c>
      <c r="F8126" s="189">
        <v>7</v>
      </c>
      <c r="G8126" s="197" t="s">
        <v>2980</v>
      </c>
      <c r="H8126" s="195">
        <v>7</v>
      </c>
      <c r="I8126" s="195">
        <v>21000</v>
      </c>
      <c r="J8126" s="191">
        <v>42718</v>
      </c>
      <c r="K8126" s="195" t="s">
        <v>27</v>
      </c>
    </row>
    <row r="8127" spans="1:12">
      <c r="A8127" s="186" t="str">
        <f>B8127&amp;"_"&amp;COUNTIF($B$2:B8127,B8127)</f>
        <v>6789_1</v>
      </c>
      <c r="B8127" s="195">
        <v>6789</v>
      </c>
      <c r="C8127" s="195">
        <v>31</v>
      </c>
      <c r="D8127" s="195" t="s">
        <v>3499</v>
      </c>
      <c r="F8127" s="189">
        <v>7</v>
      </c>
      <c r="G8127" s="197" t="s">
        <v>2980</v>
      </c>
      <c r="H8127" s="195">
        <v>7</v>
      </c>
      <c r="I8127" s="195">
        <v>21000</v>
      </c>
      <c r="J8127" s="191">
        <v>42718</v>
      </c>
      <c r="K8127" s="195" t="s">
        <v>27</v>
      </c>
    </row>
    <row r="8128" spans="1:12">
      <c r="A8128" s="186" t="str">
        <f>B8128&amp;"_"&amp;COUNTIF($B$2:B8128,B8128)</f>
        <v>6790_1</v>
      </c>
      <c r="B8128" s="195">
        <v>6790</v>
      </c>
      <c r="D8128" s="195">
        <v>3006937054</v>
      </c>
      <c r="F8128" s="189">
        <v>10</v>
      </c>
      <c r="G8128" s="197" t="s">
        <v>3480</v>
      </c>
    </row>
    <row r="8129" spans="1:11">
      <c r="A8129" s="186" t="str">
        <f>B8129&amp;"_"&amp;COUNTIF($B$2:B8129,B8129)</f>
        <v>6790_2</v>
      </c>
      <c r="B8129" s="195">
        <v>6790</v>
      </c>
      <c r="C8129" s="195">
        <v>17</v>
      </c>
      <c r="D8129" s="195">
        <v>3006968093</v>
      </c>
      <c r="F8129" s="189">
        <v>2</v>
      </c>
      <c r="G8129" s="190" t="s">
        <v>3324</v>
      </c>
      <c r="H8129" s="195">
        <v>2</v>
      </c>
      <c r="J8129" s="191">
        <v>42718</v>
      </c>
      <c r="K8129" s="195" t="s">
        <v>120</v>
      </c>
    </row>
    <row r="8130" spans="1:11">
      <c r="A8130" s="186" t="str">
        <f>B8130&amp;"_"&amp;COUNTIF($B$2:B8130,B8130)</f>
        <v>6791_1</v>
      </c>
      <c r="B8130" s="195">
        <v>6791</v>
      </c>
      <c r="F8130" s="189">
        <v>8</v>
      </c>
      <c r="G8130" s="190" t="s">
        <v>3188</v>
      </c>
    </row>
    <row r="8131" spans="1:11">
      <c r="A8131" s="186" t="str">
        <f>B8131&amp;"_"&amp;COUNTIF($B$2:B8131,B8131)</f>
        <v>6791_2</v>
      </c>
      <c r="B8131" s="195">
        <v>6791</v>
      </c>
      <c r="C8131" s="195">
        <v>17</v>
      </c>
      <c r="D8131" s="195">
        <v>3007183725</v>
      </c>
      <c r="F8131" s="189">
        <v>4</v>
      </c>
      <c r="G8131" s="190" t="s">
        <v>3500</v>
      </c>
      <c r="H8131" s="195">
        <v>3</v>
      </c>
      <c r="J8131" s="191">
        <v>42718</v>
      </c>
      <c r="K8131" s="195" t="s">
        <v>120</v>
      </c>
    </row>
    <row r="8132" spans="1:11">
      <c r="A8132" s="186" t="str">
        <f>B8132&amp;"_"&amp;COUNTIF($B$2:B8132,B8132)</f>
        <v>6792_1</v>
      </c>
      <c r="B8132" s="195">
        <v>6792</v>
      </c>
      <c r="F8132" s="189">
        <v>20</v>
      </c>
      <c r="G8132" s="197" t="s">
        <v>3501</v>
      </c>
      <c r="H8132" s="195">
        <v>1</v>
      </c>
    </row>
    <row r="8133" spans="1:11">
      <c r="A8133" s="186" t="str">
        <f>B8133&amp;"_"&amp;COUNTIF($B$2:B8133,B8133)</f>
        <v>6792_2</v>
      </c>
      <c r="B8133" s="195">
        <v>6792</v>
      </c>
      <c r="C8133" s="195">
        <v>83</v>
      </c>
      <c r="D8133" s="195">
        <v>201609244</v>
      </c>
      <c r="F8133" s="189">
        <v>12000</v>
      </c>
      <c r="G8133" s="197" t="s">
        <v>3502</v>
      </c>
      <c r="H8133" s="195">
        <v>21</v>
      </c>
      <c r="I8133" s="195">
        <v>60000</v>
      </c>
      <c r="J8133" s="191">
        <v>42719</v>
      </c>
      <c r="K8133" s="195" t="s">
        <v>3503</v>
      </c>
    </row>
    <row r="8134" spans="1:11">
      <c r="A8134" s="186" t="str">
        <f>B8134&amp;"_"&amp;COUNTIF($B$2:B8134,B8134)</f>
        <v>6793_1</v>
      </c>
      <c r="B8134" s="195">
        <v>6793</v>
      </c>
      <c r="E8134" s="195" t="s">
        <v>3429</v>
      </c>
      <c r="F8134" s="189">
        <v>1</v>
      </c>
      <c r="G8134" s="197" t="s">
        <v>3430</v>
      </c>
    </row>
    <row r="8135" spans="1:11">
      <c r="A8135" s="186" t="str">
        <f>B8135&amp;"_"&amp;COUNTIF($B$2:B8135,B8135)</f>
        <v>6793_2</v>
      </c>
      <c r="B8135" s="195">
        <v>6793</v>
      </c>
      <c r="E8135" s="195" t="s">
        <v>3429</v>
      </c>
      <c r="F8135" s="189">
        <v>1</v>
      </c>
      <c r="G8135" s="197" t="s">
        <v>3431</v>
      </c>
    </row>
    <row r="8136" spans="1:11">
      <c r="A8136" s="186" t="str">
        <f>B8136&amp;"_"&amp;COUNTIF($B$2:B8136,B8136)</f>
        <v>6793_3</v>
      </c>
      <c r="B8136" s="195">
        <v>6793</v>
      </c>
      <c r="E8136" s="195" t="s">
        <v>3429</v>
      </c>
      <c r="F8136" s="189">
        <v>1</v>
      </c>
      <c r="G8136" s="197" t="s">
        <v>3432</v>
      </c>
    </row>
    <row r="8137" spans="1:11">
      <c r="A8137" s="186" t="str">
        <f>B8137&amp;"_"&amp;COUNTIF($B$2:B8137,B8137)</f>
        <v>6793_4</v>
      </c>
      <c r="B8137" s="195">
        <v>6793</v>
      </c>
      <c r="E8137" s="195" t="s">
        <v>3429</v>
      </c>
      <c r="F8137" s="189">
        <v>1</v>
      </c>
      <c r="G8137" s="197" t="s">
        <v>3433</v>
      </c>
    </row>
    <row r="8138" spans="1:11">
      <c r="A8138" s="186" t="str">
        <f>B8138&amp;"_"&amp;COUNTIF($B$2:B8138,B8138)</f>
        <v>6793_5</v>
      </c>
      <c r="B8138" s="195">
        <v>6793</v>
      </c>
      <c r="E8138" s="195" t="s">
        <v>3429</v>
      </c>
      <c r="F8138" s="189">
        <v>1</v>
      </c>
      <c r="G8138" s="197" t="s">
        <v>3434</v>
      </c>
    </row>
    <row r="8139" spans="1:11">
      <c r="A8139" s="186" t="str">
        <f>B8139&amp;"_"&amp;COUNTIF($B$2:B8139,B8139)</f>
        <v>6793_6</v>
      </c>
      <c r="B8139" s="195">
        <v>6793</v>
      </c>
      <c r="E8139" s="195" t="s">
        <v>3429</v>
      </c>
      <c r="F8139" s="189">
        <v>1</v>
      </c>
      <c r="G8139" s="197" t="s">
        <v>3355</v>
      </c>
    </row>
    <row r="8140" spans="1:11">
      <c r="A8140" s="186" t="str">
        <f>B8140&amp;"_"&amp;COUNTIF($B$2:B8140,B8140)</f>
        <v>6793_7</v>
      </c>
      <c r="B8140" s="195">
        <v>6793</v>
      </c>
      <c r="E8140" s="195" t="s">
        <v>3429</v>
      </c>
      <c r="F8140" s="189">
        <v>1</v>
      </c>
      <c r="G8140" s="197" t="s">
        <v>3435</v>
      </c>
    </row>
    <row r="8141" spans="1:11">
      <c r="A8141" s="186" t="str">
        <f>B8141&amp;"_"&amp;COUNTIF($B$2:B8141,B8141)</f>
        <v>6793_8</v>
      </c>
      <c r="B8141" s="195">
        <v>6793</v>
      </c>
      <c r="E8141" s="195" t="s">
        <v>3429</v>
      </c>
      <c r="F8141" s="189">
        <v>30</v>
      </c>
      <c r="G8141" s="197" t="s">
        <v>3439</v>
      </c>
    </row>
    <row r="8142" spans="1:11">
      <c r="A8142" s="186" t="str">
        <f>B8142&amp;"_"&amp;COUNTIF($B$2:B8142,B8142)</f>
        <v>6793_9</v>
      </c>
      <c r="B8142" s="195">
        <v>6793</v>
      </c>
      <c r="E8142" s="195" t="s">
        <v>3429</v>
      </c>
      <c r="F8142" s="189">
        <v>300</v>
      </c>
      <c r="G8142" s="197" t="s">
        <v>464</v>
      </c>
    </row>
    <row r="8143" spans="1:11">
      <c r="A8143" s="186" t="str">
        <f>B8143&amp;"_"&amp;COUNTIF($B$2:B8143,B8143)</f>
        <v>6793_10</v>
      </c>
      <c r="B8143" s="195">
        <v>6793</v>
      </c>
      <c r="E8143" s="195" t="s">
        <v>3429</v>
      </c>
      <c r="F8143" s="189">
        <v>10</v>
      </c>
      <c r="G8143" s="197" t="s">
        <v>835</v>
      </c>
    </row>
    <row r="8144" spans="1:11">
      <c r="A8144" s="186" t="str">
        <f>B8144&amp;"_"&amp;COUNTIF($B$2:B8144,B8144)</f>
        <v>6793_11</v>
      </c>
      <c r="B8144" s="195">
        <v>6793</v>
      </c>
      <c r="E8144" s="195" t="s">
        <v>3429</v>
      </c>
      <c r="F8144" s="189">
        <v>10</v>
      </c>
      <c r="G8144" s="197" t="s">
        <v>3442</v>
      </c>
    </row>
    <row r="8145" spans="1:12">
      <c r="A8145" s="186" t="str">
        <f>B8145&amp;"_"&amp;COUNTIF($B$2:B8145,B8145)</f>
        <v>6793_12</v>
      </c>
      <c r="B8145" s="195">
        <v>6793</v>
      </c>
      <c r="C8145" s="195">
        <v>104</v>
      </c>
      <c r="D8145" s="195" t="s">
        <v>3504</v>
      </c>
      <c r="E8145" s="195" t="s">
        <v>3429</v>
      </c>
      <c r="F8145" s="189">
        <v>5</v>
      </c>
      <c r="G8145" s="197" t="s">
        <v>3443</v>
      </c>
      <c r="J8145" s="191">
        <v>42719</v>
      </c>
    </row>
    <row r="8146" spans="1:12">
      <c r="A8146" s="186" t="str">
        <f>B8146&amp;"_"&amp;COUNTIF($B$2:B8146,B8146)</f>
        <v>6794_1</v>
      </c>
      <c r="B8146" s="195">
        <v>6794</v>
      </c>
      <c r="C8146" s="195">
        <v>4</v>
      </c>
      <c r="D8146" s="195" t="s">
        <v>3505</v>
      </c>
      <c r="F8146" s="189">
        <v>1</v>
      </c>
      <c r="G8146" s="197" t="s">
        <v>3506</v>
      </c>
      <c r="J8146" s="191">
        <v>42718</v>
      </c>
    </row>
    <row r="8147" spans="1:12">
      <c r="A8147" s="186" t="str">
        <f>B8147&amp;"_"&amp;COUNTIF($B$2:B8147,B8147)</f>
        <v>6795_1</v>
      </c>
      <c r="B8147" s="195">
        <v>6795</v>
      </c>
      <c r="C8147" s="195">
        <v>96</v>
      </c>
      <c r="D8147" s="195">
        <v>268922</v>
      </c>
      <c r="F8147" s="189">
        <v>3</v>
      </c>
      <c r="G8147" s="197" t="s">
        <v>3330</v>
      </c>
      <c r="H8147" s="195">
        <v>1</v>
      </c>
      <c r="I8147" s="195">
        <v>560</v>
      </c>
      <c r="J8147" s="191">
        <v>42719</v>
      </c>
      <c r="K8147" s="213" t="s">
        <v>845</v>
      </c>
      <c r="L8147" s="195" t="s">
        <v>74</v>
      </c>
    </row>
    <row r="8148" spans="1:12">
      <c r="A8148" s="186" t="str">
        <f>B8148&amp;"_"&amp;COUNTIF($B$2:B8148,B8148)</f>
        <v>6796_1</v>
      </c>
      <c r="B8148" s="195">
        <v>6796</v>
      </c>
      <c r="E8148" s="187" t="s">
        <v>2731</v>
      </c>
      <c r="F8148" s="189">
        <v>2</v>
      </c>
      <c r="G8148" s="190" t="s">
        <v>941</v>
      </c>
    </row>
    <row r="8149" spans="1:12">
      <c r="A8149" s="186" t="str">
        <f>B8149&amp;"_"&amp;COUNTIF($B$2:B8149,B8149)</f>
        <v>6796_2</v>
      </c>
      <c r="B8149" s="195">
        <v>6796</v>
      </c>
      <c r="C8149" s="195">
        <v>1</v>
      </c>
      <c r="D8149" s="195" t="s">
        <v>3478</v>
      </c>
      <c r="E8149" s="187" t="s">
        <v>2730</v>
      </c>
      <c r="F8149" s="189">
        <v>2</v>
      </c>
      <c r="G8149" s="190" t="s">
        <v>942</v>
      </c>
      <c r="H8149" s="195">
        <v>1</v>
      </c>
      <c r="J8149" s="191">
        <v>42719</v>
      </c>
      <c r="K8149" s="195" t="s">
        <v>27</v>
      </c>
    </row>
    <row r="8150" spans="1:12">
      <c r="A8150" s="186" t="str">
        <f>B8150&amp;"_"&amp;COUNTIF($B$2:B8150,B8150)</f>
        <v>6797_1</v>
      </c>
      <c r="B8150" s="195">
        <v>6797</v>
      </c>
      <c r="C8150" s="195">
        <v>59</v>
      </c>
      <c r="D8150" s="195">
        <v>3007234433</v>
      </c>
      <c r="E8150" s="195">
        <v>41222128</v>
      </c>
      <c r="F8150" s="189">
        <v>3</v>
      </c>
      <c r="G8150" s="197" t="s">
        <v>3507</v>
      </c>
      <c r="H8150" s="195">
        <v>3</v>
      </c>
      <c r="I8150" s="195">
        <v>13000</v>
      </c>
      <c r="J8150" s="191">
        <v>42723</v>
      </c>
      <c r="K8150" s="195" t="s">
        <v>27</v>
      </c>
    </row>
    <row r="8151" spans="1:12">
      <c r="A8151" s="186" t="str">
        <f>B8151&amp;"_"&amp;COUNTIF($B$2:B8151,B8151)</f>
        <v>6798_1</v>
      </c>
      <c r="B8151" s="195">
        <v>6798</v>
      </c>
      <c r="C8151" s="195">
        <v>9</v>
      </c>
      <c r="D8151" s="195" t="s">
        <v>3508</v>
      </c>
      <c r="F8151" s="189">
        <v>49</v>
      </c>
      <c r="G8151" s="195" t="s">
        <v>109</v>
      </c>
      <c r="H8151" s="195">
        <v>2</v>
      </c>
      <c r="I8151" s="195">
        <v>7600</v>
      </c>
      <c r="J8151" s="191">
        <v>42724</v>
      </c>
      <c r="K8151" s="186" t="s">
        <v>1711</v>
      </c>
      <c r="L8151" s="195" t="s">
        <v>74</v>
      </c>
    </row>
    <row r="8152" spans="1:12">
      <c r="A8152" s="186" t="str">
        <f>B8152&amp;"_"&amp;COUNTIF($B$2:B8152,B8152)</f>
        <v>6799_1</v>
      </c>
      <c r="B8152" s="195">
        <v>6799</v>
      </c>
      <c r="C8152" s="195">
        <v>59</v>
      </c>
      <c r="D8152" s="195">
        <v>3007234433</v>
      </c>
      <c r="E8152" s="195">
        <v>41222128</v>
      </c>
      <c r="F8152" s="189">
        <v>2</v>
      </c>
      <c r="G8152" s="197" t="s">
        <v>3509</v>
      </c>
      <c r="H8152" s="195">
        <v>2</v>
      </c>
      <c r="J8152" s="191">
        <v>42724</v>
      </c>
      <c r="K8152" s="195" t="s">
        <v>27</v>
      </c>
    </row>
    <row r="8153" spans="1:12">
      <c r="A8153" s="186" t="str">
        <f>B8153&amp;"_"&amp;COUNTIF($B$2:B8153,B8153)</f>
        <v>6799_2</v>
      </c>
      <c r="B8153" s="195">
        <v>6799</v>
      </c>
      <c r="C8153" s="195">
        <v>59</v>
      </c>
      <c r="D8153" s="195">
        <v>3007234436</v>
      </c>
      <c r="E8153" s="195">
        <v>41222082</v>
      </c>
      <c r="F8153" s="189">
        <v>3</v>
      </c>
      <c r="G8153" s="197" t="s">
        <v>3510</v>
      </c>
      <c r="H8153" s="195">
        <v>3</v>
      </c>
      <c r="J8153" s="191">
        <v>42724</v>
      </c>
      <c r="K8153" s="195" t="s">
        <v>27</v>
      </c>
    </row>
    <row r="8154" spans="1:12">
      <c r="A8154" s="186" t="str">
        <f>B8154&amp;"_"&amp;COUNTIF($B$2:B8154,B8154)</f>
        <v>6800_1</v>
      </c>
      <c r="B8154" s="195">
        <v>6800</v>
      </c>
      <c r="C8154" s="195">
        <v>1</v>
      </c>
      <c r="D8154" s="195" t="s">
        <v>2984</v>
      </c>
      <c r="F8154" s="189">
        <v>2</v>
      </c>
      <c r="G8154" s="197" t="s">
        <v>3238</v>
      </c>
      <c r="H8154" s="195">
        <v>2</v>
      </c>
      <c r="J8154" s="191">
        <v>42724</v>
      </c>
      <c r="K8154" s="195" t="s">
        <v>27</v>
      </c>
    </row>
    <row r="8155" spans="1:12">
      <c r="A8155" s="186" t="str">
        <f>B8155&amp;"_"&amp;COUNTIF($B$2:B8155,B8155)</f>
        <v>6801_1</v>
      </c>
      <c r="B8155" s="195">
        <v>6801</v>
      </c>
      <c r="C8155" s="195">
        <v>1</v>
      </c>
      <c r="D8155" s="195" t="s">
        <v>3493</v>
      </c>
      <c r="E8155" s="195" t="s">
        <v>62</v>
      </c>
      <c r="F8155" s="189">
        <v>164</v>
      </c>
      <c r="G8155" s="197" t="s">
        <v>2011</v>
      </c>
      <c r="H8155" s="195">
        <v>1</v>
      </c>
      <c r="J8155" s="191">
        <v>42724</v>
      </c>
      <c r="K8155" s="195" t="s">
        <v>27</v>
      </c>
    </row>
    <row r="8156" spans="1:12">
      <c r="A8156" s="186" t="str">
        <f>B8156&amp;"_"&amp;COUNTIF($B$2:B8156,B8156)</f>
        <v>6802_1</v>
      </c>
      <c r="B8156" s="195">
        <v>6802</v>
      </c>
      <c r="E8156" s="187" t="s">
        <v>2731</v>
      </c>
      <c r="F8156" s="189">
        <v>2</v>
      </c>
      <c r="G8156" s="190" t="s">
        <v>941</v>
      </c>
    </row>
    <row r="8157" spans="1:12">
      <c r="A8157" s="186" t="str">
        <f>B8157&amp;"_"&amp;COUNTIF($B$2:B8157,B8157)</f>
        <v>6802_2</v>
      </c>
      <c r="B8157" s="195">
        <v>6802</v>
      </c>
      <c r="C8157" s="195">
        <v>1</v>
      </c>
      <c r="D8157" s="195" t="s">
        <v>3478</v>
      </c>
      <c r="E8157" s="187" t="s">
        <v>2730</v>
      </c>
      <c r="F8157" s="189">
        <v>2</v>
      </c>
      <c r="G8157" s="190" t="s">
        <v>942</v>
      </c>
      <c r="H8157" s="195">
        <v>1</v>
      </c>
      <c r="J8157" s="191">
        <v>42724</v>
      </c>
      <c r="K8157" s="195" t="s">
        <v>27</v>
      </c>
    </row>
    <row r="8158" spans="1:12">
      <c r="A8158" s="186" t="str">
        <f>B8158&amp;"_"&amp;COUNTIF($B$2:B8158,B8158)</f>
        <v>6803_1</v>
      </c>
      <c r="B8158" s="195">
        <v>6803</v>
      </c>
      <c r="E8158" s="195" t="s">
        <v>2935</v>
      </c>
      <c r="F8158" s="189">
        <v>8</v>
      </c>
      <c r="G8158" s="197" t="s">
        <v>2936</v>
      </c>
    </row>
    <row r="8159" spans="1:12">
      <c r="A8159" s="186" t="str">
        <f>B8159&amp;"_"&amp;COUNTIF($B$2:B8159,B8159)</f>
        <v>6803_2</v>
      </c>
      <c r="B8159" s="195">
        <v>6803</v>
      </c>
      <c r="C8159" s="195">
        <v>1</v>
      </c>
      <c r="D8159" s="195" t="s">
        <v>3329</v>
      </c>
      <c r="E8159" s="195" t="s">
        <v>2665</v>
      </c>
      <c r="F8159" s="189">
        <v>8</v>
      </c>
      <c r="G8159" s="197" t="s">
        <v>2938</v>
      </c>
      <c r="H8159" s="195">
        <v>4</v>
      </c>
      <c r="J8159" s="191">
        <v>42724</v>
      </c>
      <c r="K8159" s="195" t="s">
        <v>27</v>
      </c>
    </row>
    <row r="8160" spans="1:12">
      <c r="A8160" s="186" t="str">
        <f>B8160&amp;"_"&amp;COUNTIF($B$2:B8160,B8160)</f>
        <v>6804_1</v>
      </c>
      <c r="B8160" s="195">
        <v>6804</v>
      </c>
      <c r="C8160" s="195">
        <v>59</v>
      </c>
      <c r="D8160" s="195">
        <v>3007234436</v>
      </c>
      <c r="E8160" s="195">
        <v>41222136</v>
      </c>
      <c r="F8160" s="189">
        <v>3</v>
      </c>
      <c r="G8160" s="197" t="s">
        <v>2299</v>
      </c>
      <c r="H8160" s="195">
        <v>3</v>
      </c>
      <c r="I8160" s="195">
        <v>5700</v>
      </c>
      <c r="J8160" s="191">
        <v>42724</v>
      </c>
      <c r="K8160" s="195" t="s">
        <v>27</v>
      </c>
    </row>
    <row r="8161" spans="1:11">
      <c r="A8161" s="186" t="str">
        <f>B8161&amp;"_"&amp;COUNTIF($B$2:B8161,B8161)</f>
        <v>6805_1</v>
      </c>
      <c r="B8161" s="195">
        <v>6805</v>
      </c>
      <c r="F8161" s="189">
        <v>1</v>
      </c>
      <c r="G8161" s="197" t="s">
        <v>2156</v>
      </c>
    </row>
    <row r="8162" spans="1:11">
      <c r="A8162" s="186" t="str">
        <f>B8162&amp;"_"&amp;COUNTIF($B$2:B8162,B8162)</f>
        <v>6805_2</v>
      </c>
      <c r="B8162" s="195">
        <v>6805</v>
      </c>
      <c r="C8162" s="195">
        <v>83</v>
      </c>
      <c r="D8162" s="195">
        <v>201609244</v>
      </c>
      <c r="F8162" s="189">
        <v>3</v>
      </c>
      <c r="G8162" s="197" t="s">
        <v>3511</v>
      </c>
      <c r="H8162" s="195">
        <v>1</v>
      </c>
      <c r="J8162" s="191">
        <v>42725</v>
      </c>
      <c r="K8162" s="195" t="s">
        <v>27</v>
      </c>
    </row>
    <row r="8163" spans="1:11">
      <c r="A8163" s="186" t="str">
        <f>B8163&amp;"_"&amp;COUNTIF($B$2:B8163,B8163)</f>
        <v>6806_1</v>
      </c>
      <c r="B8163" s="195">
        <v>6806</v>
      </c>
      <c r="F8163" s="189">
        <v>1</v>
      </c>
      <c r="G8163" s="197" t="s">
        <v>3512</v>
      </c>
    </row>
    <row r="8164" spans="1:11">
      <c r="A8164" s="186" t="str">
        <f>B8164&amp;"_"&amp;COUNTIF($B$2:B8164,B8164)</f>
        <v>6806_2</v>
      </c>
      <c r="B8164" s="195">
        <v>6806</v>
      </c>
      <c r="C8164" s="195">
        <v>83</v>
      </c>
      <c r="D8164" s="195">
        <v>201609625</v>
      </c>
      <c r="F8164" s="189">
        <v>50</v>
      </c>
      <c r="G8164" s="197" t="s">
        <v>3513</v>
      </c>
      <c r="H8164" s="195">
        <v>1</v>
      </c>
      <c r="J8164" s="191">
        <v>42725</v>
      </c>
      <c r="K8164" s="195" t="s">
        <v>27</v>
      </c>
    </row>
    <row r="8165" spans="1:11">
      <c r="A8165" s="186" t="str">
        <f>B8165&amp;"_"&amp;COUNTIF($B$2:B8165,B8165)</f>
        <v>6807_1</v>
      </c>
      <c r="B8165" s="195">
        <v>6807</v>
      </c>
      <c r="F8165" s="189">
        <v>1</v>
      </c>
      <c r="G8165" s="197" t="s">
        <v>2156</v>
      </c>
    </row>
    <row r="8166" spans="1:11">
      <c r="A8166" s="186" t="str">
        <f>B8166&amp;"_"&amp;COUNTIF($B$2:B8166,B8166)</f>
        <v>6807_2</v>
      </c>
      <c r="B8166" s="195">
        <v>6807</v>
      </c>
      <c r="F8166" s="189">
        <v>1500</v>
      </c>
      <c r="G8166" s="197" t="s">
        <v>3514</v>
      </c>
    </row>
    <row r="8167" spans="1:11">
      <c r="A8167" s="186" t="str">
        <f>B8167&amp;"_"&amp;COUNTIF($B$2:B8167,B8167)</f>
        <v>6807_3</v>
      </c>
      <c r="B8167" s="195">
        <v>6807</v>
      </c>
      <c r="F8167" s="189">
        <v>150</v>
      </c>
      <c r="G8167" s="197" t="s">
        <v>3515</v>
      </c>
    </row>
    <row r="8168" spans="1:11">
      <c r="A8168" s="186" t="str">
        <f>B8168&amp;"_"&amp;COUNTIF($B$2:B8168,B8168)</f>
        <v>6807_4</v>
      </c>
      <c r="B8168" s="195">
        <v>6807</v>
      </c>
      <c r="F8168" s="189">
        <v>25</v>
      </c>
      <c r="G8168" s="197" t="s">
        <v>3516</v>
      </c>
    </row>
    <row r="8169" spans="1:11">
      <c r="A8169" s="186" t="str">
        <f>B8169&amp;"_"&amp;COUNTIF($B$2:B8169,B8169)</f>
        <v>6807_5</v>
      </c>
      <c r="B8169" s="195">
        <v>6807</v>
      </c>
      <c r="C8169" s="195">
        <v>83</v>
      </c>
      <c r="D8169" s="195">
        <v>201609231</v>
      </c>
      <c r="F8169" s="189">
        <v>8</v>
      </c>
      <c r="G8169" s="197" t="s">
        <v>3517</v>
      </c>
      <c r="H8169" s="195">
        <v>4</v>
      </c>
      <c r="J8169" s="191">
        <v>42725</v>
      </c>
      <c r="K8169" s="195" t="s">
        <v>27</v>
      </c>
    </row>
    <row r="8170" spans="1:11">
      <c r="A8170" s="186" t="str">
        <f>B8170&amp;"_"&amp;COUNTIF($B$2:B8170,B8170)</f>
        <v>6808_1</v>
      </c>
      <c r="B8170" s="195">
        <v>6808</v>
      </c>
      <c r="E8170" s="187" t="s">
        <v>2731</v>
      </c>
      <c r="F8170" s="189">
        <v>2</v>
      </c>
      <c r="G8170" s="190" t="s">
        <v>941</v>
      </c>
    </row>
    <row r="8171" spans="1:11">
      <c r="A8171" s="186" t="str">
        <f>B8171&amp;"_"&amp;COUNTIF($B$2:B8171,B8171)</f>
        <v>6808_2</v>
      </c>
      <c r="B8171" s="195">
        <v>6808</v>
      </c>
      <c r="C8171" s="195">
        <v>1</v>
      </c>
      <c r="D8171" s="195" t="s">
        <v>3478</v>
      </c>
      <c r="E8171" s="187" t="s">
        <v>2730</v>
      </c>
      <c r="F8171" s="189">
        <v>2</v>
      </c>
      <c r="G8171" s="190" t="s">
        <v>942</v>
      </c>
      <c r="H8171" s="195">
        <v>1</v>
      </c>
      <c r="J8171" s="191">
        <v>42725</v>
      </c>
      <c r="K8171" s="195" t="s">
        <v>27</v>
      </c>
    </row>
    <row r="8172" spans="1:11">
      <c r="A8172" s="186" t="str">
        <f>B8172&amp;"_"&amp;COUNTIF($B$2:B8172,B8172)</f>
        <v>6809_1</v>
      </c>
      <c r="B8172" s="195">
        <v>6809</v>
      </c>
      <c r="C8172" s="195">
        <v>11</v>
      </c>
      <c r="F8172" s="189">
        <v>1</v>
      </c>
      <c r="G8172" s="197" t="s">
        <v>2969</v>
      </c>
      <c r="H8172" s="195">
        <v>1</v>
      </c>
      <c r="J8172" s="191">
        <v>42725</v>
      </c>
      <c r="K8172" s="195" t="s">
        <v>27</v>
      </c>
    </row>
    <row r="8173" spans="1:11">
      <c r="A8173" s="186" t="str">
        <f>B8173&amp;"_"&amp;COUNTIF($B$2:B8173,B8173)</f>
        <v>6810_1</v>
      </c>
      <c r="B8173" s="195">
        <v>6810</v>
      </c>
      <c r="F8173" s="189">
        <v>40</v>
      </c>
      <c r="G8173" s="197" t="s">
        <v>3518</v>
      </c>
    </row>
    <row r="8174" spans="1:11">
      <c r="A8174" s="186" t="str">
        <f>B8174&amp;"_"&amp;COUNTIF($B$2:B8174,B8174)</f>
        <v>6810_2</v>
      </c>
      <c r="B8174" s="195">
        <v>6810</v>
      </c>
      <c r="F8174" s="189">
        <v>200</v>
      </c>
      <c r="G8174" s="197" t="s">
        <v>3519</v>
      </c>
    </row>
    <row r="8175" spans="1:11">
      <c r="A8175" s="186" t="str">
        <f>B8175&amp;"_"&amp;COUNTIF($B$2:B8175,B8175)</f>
        <v>6810_3</v>
      </c>
      <c r="B8175" s="195">
        <v>6810</v>
      </c>
      <c r="F8175" s="189">
        <v>1</v>
      </c>
      <c r="G8175" s="197" t="s">
        <v>3520</v>
      </c>
    </row>
    <row r="8176" spans="1:11">
      <c r="A8176" s="186" t="str">
        <f>B8176&amp;"_"&amp;COUNTIF($B$2:B8176,B8176)</f>
        <v>6810_4</v>
      </c>
      <c r="B8176" s="195">
        <v>6810</v>
      </c>
      <c r="F8176" s="189">
        <v>1000</v>
      </c>
      <c r="G8176" s="197" t="s">
        <v>3521</v>
      </c>
    </row>
    <row r="8177" spans="1:11">
      <c r="A8177" s="186" t="str">
        <f>B8177&amp;"_"&amp;COUNTIF($B$2:B8177,B8177)</f>
        <v>6810_5</v>
      </c>
      <c r="B8177" s="195">
        <v>6810</v>
      </c>
      <c r="F8177" s="189">
        <v>100</v>
      </c>
      <c r="G8177" s="197" t="s">
        <v>3522</v>
      </c>
    </row>
    <row r="8178" spans="1:11">
      <c r="A8178" s="186" t="str">
        <f>B8178&amp;"_"&amp;COUNTIF($B$2:B8178,B8178)</f>
        <v>6810_6</v>
      </c>
      <c r="B8178" s="195">
        <v>6810</v>
      </c>
      <c r="F8178" s="189">
        <v>1200</v>
      </c>
      <c r="G8178" s="197" t="s">
        <v>3523</v>
      </c>
    </row>
    <row r="8179" spans="1:11">
      <c r="A8179" s="186" t="str">
        <f>B8179&amp;"_"&amp;COUNTIF($B$2:B8179,B8179)</f>
        <v>6810_7</v>
      </c>
      <c r="B8179" s="195">
        <v>6810</v>
      </c>
      <c r="F8179" s="189">
        <v>30</v>
      </c>
      <c r="G8179" s="197" t="s">
        <v>3524</v>
      </c>
    </row>
    <row r="8180" spans="1:11">
      <c r="A8180" s="186" t="str">
        <f>B8180&amp;"_"&amp;COUNTIF($B$2:B8180,B8180)</f>
        <v>6810_8</v>
      </c>
      <c r="B8180" s="195">
        <v>6810</v>
      </c>
      <c r="F8180" s="189">
        <v>25</v>
      </c>
      <c r="G8180" s="197" t="s">
        <v>3525</v>
      </c>
    </row>
    <row r="8181" spans="1:11">
      <c r="A8181" s="186" t="str">
        <f>B8181&amp;"_"&amp;COUNTIF($B$2:B8181,B8181)</f>
        <v>6810_9</v>
      </c>
      <c r="B8181" s="195">
        <v>6810</v>
      </c>
      <c r="F8181" s="189">
        <v>15</v>
      </c>
      <c r="G8181" s="197" t="s">
        <v>3526</v>
      </c>
    </row>
    <row r="8182" spans="1:11">
      <c r="A8182" s="186" t="str">
        <f>B8182&amp;"_"&amp;COUNTIF($B$2:B8182,B8182)</f>
        <v>6810_10</v>
      </c>
      <c r="B8182" s="195">
        <v>6810</v>
      </c>
      <c r="C8182" s="195">
        <v>56</v>
      </c>
      <c r="F8182" s="189">
        <v>1</v>
      </c>
      <c r="G8182" s="197" t="s">
        <v>782</v>
      </c>
      <c r="H8182" s="195">
        <v>9</v>
      </c>
      <c r="J8182" s="191">
        <v>42726</v>
      </c>
      <c r="K8182" s="195" t="s">
        <v>27</v>
      </c>
    </row>
    <row r="8183" spans="1:11">
      <c r="A8183" s="186" t="str">
        <f>B8183&amp;"_"&amp;COUNTIF($B$2:B8183,B8183)</f>
        <v>6810_11</v>
      </c>
      <c r="B8183" s="195">
        <v>6810</v>
      </c>
      <c r="F8183" s="189">
        <v>7</v>
      </c>
      <c r="G8183" s="197" t="s">
        <v>359</v>
      </c>
      <c r="I8183" s="200"/>
    </row>
    <row r="8184" spans="1:11">
      <c r="A8184" s="186" t="str">
        <f>B8184&amp;"_"&amp;COUNTIF($B$2:B8184,B8184)</f>
        <v>6810_12</v>
      </c>
      <c r="B8184" s="195">
        <v>6810</v>
      </c>
      <c r="C8184" s="195">
        <v>7</v>
      </c>
      <c r="F8184" s="189">
        <v>7</v>
      </c>
      <c r="G8184" s="197" t="s">
        <v>358</v>
      </c>
      <c r="H8184" s="195">
        <v>1</v>
      </c>
      <c r="I8184" s="200"/>
      <c r="J8184" s="191">
        <v>42725</v>
      </c>
      <c r="K8184" s="195" t="s">
        <v>33</v>
      </c>
    </row>
    <row r="8185" spans="1:11">
      <c r="A8185" s="186" t="str">
        <f>B8185&amp;"_"&amp;COUNTIF($B$2:B8185,B8185)</f>
        <v>6811_1</v>
      </c>
      <c r="B8185" s="195">
        <v>6811</v>
      </c>
      <c r="E8185" s="195">
        <v>41222136</v>
      </c>
      <c r="F8185" s="189">
        <v>1</v>
      </c>
      <c r="G8185" s="197" t="s">
        <v>2299</v>
      </c>
    </row>
    <row r="8186" spans="1:11">
      <c r="A8186" s="186" t="str">
        <f>B8186&amp;"_"&amp;COUNTIF($B$2:B8186,B8186)</f>
        <v>6811_2</v>
      </c>
      <c r="B8186" s="195">
        <v>6811</v>
      </c>
      <c r="C8186" s="195">
        <v>59</v>
      </c>
      <c r="D8186" s="195">
        <v>3007234436</v>
      </c>
      <c r="E8186" s="195">
        <v>41222082</v>
      </c>
      <c r="F8186" s="189">
        <v>1</v>
      </c>
      <c r="G8186" s="197" t="s">
        <v>3510</v>
      </c>
      <c r="H8186" s="195">
        <v>2</v>
      </c>
      <c r="I8186" s="195">
        <v>6500</v>
      </c>
      <c r="J8186" s="191">
        <v>42726</v>
      </c>
      <c r="K8186" s="195" t="s">
        <v>27</v>
      </c>
    </row>
    <row r="8187" spans="1:11">
      <c r="A8187" s="186" t="str">
        <f>B8187&amp;"_"&amp;COUNTIF($B$2:B8187,B8187)</f>
        <v>6812_1</v>
      </c>
      <c r="B8187" s="195">
        <v>6812</v>
      </c>
      <c r="C8187" s="195">
        <v>59</v>
      </c>
      <c r="D8187" s="195">
        <v>3007234433</v>
      </c>
      <c r="E8187" s="195">
        <v>41222128</v>
      </c>
      <c r="F8187" s="189">
        <v>1</v>
      </c>
      <c r="G8187" s="197" t="s">
        <v>3527</v>
      </c>
      <c r="H8187" s="195">
        <v>1</v>
      </c>
      <c r="I8187" s="195">
        <v>5050</v>
      </c>
      <c r="J8187" s="191">
        <v>42726</v>
      </c>
      <c r="K8187" s="195" t="s">
        <v>27</v>
      </c>
    </row>
    <row r="8188" spans="1:11">
      <c r="A8188" s="186" t="str">
        <f>B8188&amp;"_"&amp;COUNTIF($B$2:B8188,B8188)</f>
        <v>6813_1</v>
      </c>
      <c r="B8188" s="195">
        <v>6813</v>
      </c>
      <c r="C8188" s="195">
        <v>59</v>
      </c>
      <c r="D8188" s="195">
        <v>3007243551</v>
      </c>
      <c r="E8188" s="195">
        <v>41227890</v>
      </c>
      <c r="F8188" s="189">
        <v>6</v>
      </c>
      <c r="G8188" s="197" t="s">
        <v>1873</v>
      </c>
      <c r="H8188" s="195">
        <v>1</v>
      </c>
      <c r="I8188" s="195">
        <v>1850</v>
      </c>
      <c r="J8188" s="191">
        <v>42726</v>
      </c>
      <c r="K8188" s="195" t="s">
        <v>27</v>
      </c>
    </row>
    <row r="8189" spans="1:11">
      <c r="A8189" s="186" t="str">
        <f>B8189&amp;"_"&amp;COUNTIF($B$2:B8189,B8189)</f>
        <v>6814_1</v>
      </c>
      <c r="B8189" s="195">
        <v>6814</v>
      </c>
      <c r="C8189" s="195">
        <v>11</v>
      </c>
      <c r="F8189" s="189">
        <v>1</v>
      </c>
      <c r="G8189" s="197" t="s">
        <v>3528</v>
      </c>
      <c r="H8189" s="195">
        <v>1</v>
      </c>
      <c r="J8189" s="191">
        <v>42726</v>
      </c>
      <c r="K8189" s="195" t="s">
        <v>27</v>
      </c>
    </row>
    <row r="8190" spans="1:11">
      <c r="A8190" s="186" t="str">
        <f>B8190&amp;"_"&amp;COUNTIF($B$2:B8190,B8190)</f>
        <v>6815_1</v>
      </c>
      <c r="B8190" s="195">
        <v>6815</v>
      </c>
      <c r="E8190" s="187" t="s">
        <v>2731</v>
      </c>
      <c r="F8190" s="189">
        <v>8</v>
      </c>
      <c r="G8190" s="190" t="s">
        <v>941</v>
      </c>
    </row>
    <row r="8191" spans="1:11">
      <c r="A8191" s="186" t="str">
        <f>B8191&amp;"_"&amp;COUNTIF($B$2:B8191,B8191)</f>
        <v>6815_2</v>
      </c>
      <c r="B8191" s="195">
        <v>6815</v>
      </c>
      <c r="C8191" s="195">
        <v>1</v>
      </c>
      <c r="D8191" s="195" t="s">
        <v>3478</v>
      </c>
      <c r="E8191" s="187" t="s">
        <v>2730</v>
      </c>
      <c r="F8191" s="189">
        <v>8</v>
      </c>
      <c r="G8191" s="190" t="s">
        <v>942</v>
      </c>
      <c r="H8191" s="195">
        <v>4</v>
      </c>
      <c r="J8191" s="191">
        <v>42726</v>
      </c>
      <c r="K8191" s="195" t="s">
        <v>27</v>
      </c>
    </row>
    <row r="8192" spans="1:11">
      <c r="A8192" s="186" t="str">
        <f>B8192&amp;"_"&amp;COUNTIF($B$2:B8192,B8192)</f>
        <v>6816_1</v>
      </c>
      <c r="B8192" s="195">
        <v>6816</v>
      </c>
      <c r="F8192" s="189">
        <v>6</v>
      </c>
      <c r="G8192" s="197" t="s">
        <v>3102</v>
      </c>
    </row>
    <row r="8193" spans="1:11">
      <c r="A8193" s="186" t="str">
        <f>B8193&amp;"_"&amp;COUNTIF($B$2:B8193,B8193)</f>
        <v>6816_2</v>
      </c>
      <c r="B8193" s="195">
        <v>6816</v>
      </c>
      <c r="C8193" s="195">
        <v>65</v>
      </c>
      <c r="D8193" s="195">
        <v>3006498127</v>
      </c>
      <c r="F8193" s="189">
        <v>12</v>
      </c>
      <c r="G8193" s="197" t="s">
        <v>3103</v>
      </c>
      <c r="H8193" s="195">
        <v>6</v>
      </c>
      <c r="I8193" s="195">
        <v>19200</v>
      </c>
      <c r="J8193" s="191">
        <v>42726</v>
      </c>
      <c r="K8193" s="195" t="s">
        <v>120</v>
      </c>
    </row>
    <row r="8194" spans="1:11">
      <c r="A8194" s="186" t="str">
        <f>B8194&amp;"_"&amp;COUNTIF($B$2:B8194,B8194)</f>
        <v>6817_1</v>
      </c>
      <c r="B8194" s="195">
        <v>6817</v>
      </c>
      <c r="F8194" s="189">
        <v>8</v>
      </c>
      <c r="G8194" s="190" t="s">
        <v>3188</v>
      </c>
    </row>
    <row r="8195" spans="1:11">
      <c r="A8195" s="186" t="str">
        <f>B8195&amp;"_"&amp;COUNTIF($B$2:B8195,B8195)</f>
        <v>6817_2</v>
      </c>
      <c r="B8195" s="195">
        <v>6817</v>
      </c>
      <c r="C8195" s="195">
        <v>17</v>
      </c>
      <c r="D8195" s="195">
        <v>3007183725</v>
      </c>
      <c r="F8195" s="189">
        <v>12</v>
      </c>
      <c r="G8195" s="190" t="s">
        <v>3500</v>
      </c>
      <c r="H8195" s="195">
        <v>5</v>
      </c>
      <c r="J8195" s="191">
        <v>42726</v>
      </c>
      <c r="K8195" s="195" t="s">
        <v>120</v>
      </c>
    </row>
    <row r="8196" spans="1:11">
      <c r="A8196" s="186" t="str">
        <f>B8196&amp;"_"&amp;COUNTIF($B$2:B8196,B8196)</f>
        <v>6818_1</v>
      </c>
      <c r="B8196" s="195">
        <v>6818</v>
      </c>
      <c r="C8196" s="195">
        <v>17</v>
      </c>
      <c r="D8196" s="195">
        <v>3006968093</v>
      </c>
      <c r="F8196" s="189">
        <v>6</v>
      </c>
      <c r="G8196" s="197" t="s">
        <v>3324</v>
      </c>
      <c r="H8196" s="195">
        <v>2</v>
      </c>
      <c r="J8196" s="191">
        <v>42726</v>
      </c>
      <c r="K8196" s="195" t="s">
        <v>120</v>
      </c>
    </row>
    <row r="8197" spans="1:11">
      <c r="A8197" s="186" t="str">
        <f>B8197&amp;"_"&amp;COUNTIF($B$2:B8197,B8197)</f>
        <v>6819_1</v>
      </c>
      <c r="B8197" s="195">
        <v>6819</v>
      </c>
      <c r="F8197" s="189">
        <v>12</v>
      </c>
      <c r="G8197" s="197" t="s">
        <v>359</v>
      </c>
      <c r="I8197" s="200"/>
    </row>
    <row r="8198" spans="1:11">
      <c r="A8198" s="186" t="str">
        <f>B8198&amp;"_"&amp;COUNTIF($B$2:B8198,B8198)</f>
        <v>6819_2</v>
      </c>
      <c r="B8198" s="195">
        <v>6819</v>
      </c>
      <c r="C8198" s="195">
        <v>7</v>
      </c>
      <c r="F8198" s="189">
        <v>0</v>
      </c>
      <c r="G8198" s="197" t="s">
        <v>358</v>
      </c>
      <c r="H8198" s="195">
        <v>1</v>
      </c>
      <c r="I8198" s="200"/>
      <c r="J8198" s="191">
        <v>42727</v>
      </c>
      <c r="K8198" s="195" t="s">
        <v>33</v>
      </c>
    </row>
    <row r="8199" spans="1:11">
      <c r="A8199" s="186" t="str">
        <f>B8199&amp;"_"&amp;COUNTIF($B$2:B8199,B8199)</f>
        <v>6820_1</v>
      </c>
      <c r="B8199" s="195">
        <v>6820</v>
      </c>
      <c r="E8199" s="195" t="s">
        <v>62</v>
      </c>
      <c r="F8199" s="189">
        <v>164</v>
      </c>
      <c r="G8199" s="197" t="s">
        <v>2011</v>
      </c>
    </row>
    <row r="8200" spans="1:11">
      <c r="A8200" s="186" t="str">
        <f>B8200&amp;"_"&amp;COUNTIF($B$2:B8200,B8200)</f>
        <v>6820_2</v>
      </c>
      <c r="B8200" s="195">
        <v>6820</v>
      </c>
      <c r="C8200" s="195">
        <v>1</v>
      </c>
      <c r="D8200" s="195" t="s">
        <v>3493</v>
      </c>
      <c r="E8200" s="195" t="s">
        <v>64</v>
      </c>
      <c r="F8200" s="189">
        <v>48</v>
      </c>
      <c r="G8200" s="197" t="s">
        <v>65</v>
      </c>
      <c r="H8200" s="195">
        <v>2</v>
      </c>
      <c r="J8200" s="191">
        <v>42731</v>
      </c>
      <c r="K8200" s="195" t="s">
        <v>27</v>
      </c>
    </row>
    <row r="8201" spans="1:11">
      <c r="A8201" s="186" t="str">
        <f>B8201&amp;"_"&amp;COUNTIF($B$2:B8201,B8201)</f>
        <v>6821_1</v>
      </c>
      <c r="B8201" s="195">
        <v>6821</v>
      </c>
      <c r="E8201" s="195">
        <v>41222136</v>
      </c>
      <c r="F8201" s="189">
        <v>2</v>
      </c>
      <c r="G8201" s="197" t="s">
        <v>2299</v>
      </c>
    </row>
    <row r="8202" spans="1:11">
      <c r="A8202" s="186" t="str">
        <f>B8202&amp;"_"&amp;COUNTIF($B$2:B8202,B8202)</f>
        <v>6821_2</v>
      </c>
      <c r="B8202" s="195">
        <v>6821</v>
      </c>
      <c r="C8202" s="195">
        <v>59</v>
      </c>
      <c r="D8202" s="195">
        <v>3007234436</v>
      </c>
      <c r="E8202" s="195">
        <v>41222082</v>
      </c>
      <c r="F8202" s="189">
        <v>2</v>
      </c>
      <c r="G8202" s="197" t="s">
        <v>3510</v>
      </c>
      <c r="H8202" s="195">
        <v>4</v>
      </c>
      <c r="I8202" s="195">
        <v>13000</v>
      </c>
      <c r="J8202" s="191">
        <v>42731</v>
      </c>
      <c r="K8202" s="195" t="s">
        <v>27</v>
      </c>
    </row>
    <row r="8203" spans="1:11">
      <c r="A8203" s="186" t="str">
        <f>B8203&amp;"_"&amp;COUNTIF($B$2:B8203,B8203)</f>
        <v>6822_1</v>
      </c>
      <c r="B8203" s="195">
        <v>6822</v>
      </c>
      <c r="C8203" s="195">
        <v>59</v>
      </c>
      <c r="D8203" s="195">
        <v>3007243551</v>
      </c>
      <c r="E8203" s="195">
        <v>41227890</v>
      </c>
      <c r="F8203" s="189">
        <v>6</v>
      </c>
      <c r="G8203" s="197" t="s">
        <v>1873</v>
      </c>
      <c r="H8203" s="195">
        <v>1</v>
      </c>
      <c r="I8203" s="195">
        <v>1850</v>
      </c>
      <c r="J8203" s="191">
        <v>42731</v>
      </c>
      <c r="K8203" s="195" t="s">
        <v>27</v>
      </c>
    </row>
    <row r="8204" spans="1:11">
      <c r="A8204" s="186" t="str">
        <f>B8204&amp;"_"&amp;COUNTIF($B$2:B8204,B8204)</f>
        <v>6823_1</v>
      </c>
      <c r="B8204" s="195">
        <v>6823</v>
      </c>
      <c r="C8204" s="195">
        <v>59</v>
      </c>
      <c r="D8204" s="195">
        <v>3007243551</v>
      </c>
      <c r="E8204" s="195">
        <v>41227890</v>
      </c>
      <c r="F8204" s="189">
        <v>6</v>
      </c>
      <c r="G8204" s="197" t="s">
        <v>1873</v>
      </c>
      <c r="H8204" s="195">
        <v>1</v>
      </c>
      <c r="I8204" s="195">
        <v>1850</v>
      </c>
      <c r="J8204" s="191">
        <v>42731</v>
      </c>
      <c r="K8204" s="195" t="s">
        <v>27</v>
      </c>
    </row>
    <row r="8205" spans="1:11">
      <c r="A8205" s="186" t="str">
        <f>B8205&amp;"_"&amp;COUNTIF($B$2:B8205,B8205)</f>
        <v>6824_1</v>
      </c>
      <c r="B8205" s="195">
        <v>6824</v>
      </c>
      <c r="C8205" s="195">
        <v>59</v>
      </c>
      <c r="D8205" s="195">
        <v>3007248651</v>
      </c>
      <c r="E8205" s="195">
        <v>41222128</v>
      </c>
      <c r="F8205" s="189">
        <v>3</v>
      </c>
      <c r="G8205" s="197" t="s">
        <v>3529</v>
      </c>
      <c r="H8205" s="195">
        <v>3</v>
      </c>
      <c r="I8205" s="195">
        <v>15100</v>
      </c>
      <c r="J8205" s="191">
        <v>42732</v>
      </c>
      <c r="K8205" s="195" t="s">
        <v>27</v>
      </c>
    </row>
    <row r="8206" spans="1:11">
      <c r="A8206" s="186" t="str">
        <f>B8206&amp;"_"&amp;COUNTIF($B$2:B8206,B8206)</f>
        <v>6825_1</v>
      </c>
      <c r="B8206" s="195">
        <v>6825</v>
      </c>
      <c r="C8206" s="195">
        <v>11</v>
      </c>
      <c r="F8206" s="189">
        <v>1</v>
      </c>
      <c r="G8206" s="197" t="s">
        <v>3528</v>
      </c>
      <c r="H8206" s="195">
        <v>1</v>
      </c>
      <c r="J8206" s="191">
        <v>42732</v>
      </c>
      <c r="K8206" s="195" t="s">
        <v>27</v>
      </c>
    </row>
    <row r="8207" spans="1:11">
      <c r="A8207" s="186" t="str">
        <f>B8207&amp;"_"&amp;COUNTIF($B$2:B8207,B8207)</f>
        <v>6826_1</v>
      </c>
      <c r="B8207" s="195">
        <v>6826</v>
      </c>
      <c r="C8207" s="195">
        <v>59</v>
      </c>
      <c r="D8207" s="195">
        <v>3007249467</v>
      </c>
      <c r="E8207" s="195">
        <v>41222136</v>
      </c>
      <c r="F8207" s="189">
        <v>1</v>
      </c>
      <c r="G8207" s="197" t="s">
        <v>2299</v>
      </c>
      <c r="H8207" s="195">
        <v>1</v>
      </c>
      <c r="I8207" s="195">
        <v>1900</v>
      </c>
      <c r="J8207" s="191">
        <v>42733</v>
      </c>
      <c r="K8207" s="195" t="s">
        <v>27</v>
      </c>
    </row>
    <row r="8208" spans="1:11">
      <c r="A8208" s="186" t="str">
        <f>B8208&amp;"_"&amp;COUNTIF($B$2:B8208,B8208)</f>
        <v>6827_1</v>
      </c>
      <c r="B8208" s="195">
        <v>6827</v>
      </c>
      <c r="C8208" s="195">
        <v>59</v>
      </c>
      <c r="D8208" s="195">
        <v>3007246189</v>
      </c>
      <c r="E8208" s="195">
        <v>41222082</v>
      </c>
      <c r="F8208" s="189">
        <v>1</v>
      </c>
      <c r="G8208" s="197" t="s">
        <v>3510</v>
      </c>
      <c r="H8208" s="195">
        <v>1</v>
      </c>
      <c r="I8208" s="195">
        <v>4600</v>
      </c>
      <c r="J8208" s="191">
        <v>42733</v>
      </c>
      <c r="K8208" s="195" t="s">
        <v>27</v>
      </c>
    </row>
    <row r="8209" spans="1:15">
      <c r="A8209" s="186" t="str">
        <f>B8209&amp;"_"&amp;COUNTIF($B$2:B8209,B8209)</f>
        <v>6828_1</v>
      </c>
      <c r="B8209" s="195">
        <v>6828</v>
      </c>
      <c r="C8209" s="195">
        <v>1</v>
      </c>
      <c r="D8209" s="195">
        <v>540083968</v>
      </c>
      <c r="F8209" s="189">
        <v>25</v>
      </c>
      <c r="G8209" s="197" t="s">
        <v>3530</v>
      </c>
      <c r="H8209" s="195">
        <v>1</v>
      </c>
      <c r="J8209" s="191">
        <v>42733</v>
      </c>
      <c r="K8209" s="195" t="s">
        <v>27</v>
      </c>
    </row>
    <row r="8210" spans="1:15">
      <c r="A8210" s="186" t="str">
        <f>B8210&amp;"_"&amp;COUNTIF($B$2:B8210,B8210)</f>
        <v>6829_1</v>
      </c>
      <c r="B8210" s="195">
        <v>6829</v>
      </c>
      <c r="C8210" s="195">
        <v>31</v>
      </c>
      <c r="D8210" s="195" t="s">
        <v>3531</v>
      </c>
      <c r="F8210" s="189">
        <v>7</v>
      </c>
      <c r="G8210" s="197" t="s">
        <v>2980</v>
      </c>
      <c r="H8210" s="195">
        <v>7</v>
      </c>
      <c r="I8210" s="195">
        <v>21000</v>
      </c>
      <c r="J8210" s="191">
        <v>42733</v>
      </c>
      <c r="K8210" s="195" t="s">
        <v>27</v>
      </c>
    </row>
    <row r="8211" spans="1:15">
      <c r="A8211" s="186" t="str">
        <f>B8211&amp;"_"&amp;COUNTIF($B$2:B8211,B8211)</f>
        <v>6830_1</v>
      </c>
      <c r="B8211" s="195">
        <v>6830</v>
      </c>
      <c r="C8211" s="195">
        <v>31</v>
      </c>
      <c r="D8211" s="195" t="s">
        <v>3531</v>
      </c>
      <c r="F8211" s="189">
        <v>4</v>
      </c>
      <c r="G8211" s="197" t="s">
        <v>2980</v>
      </c>
      <c r="H8211" s="195">
        <v>4</v>
      </c>
      <c r="I8211" s="195">
        <v>12000</v>
      </c>
      <c r="J8211" s="191">
        <v>42733</v>
      </c>
      <c r="K8211" s="195" t="s">
        <v>27</v>
      </c>
    </row>
    <row r="8212" spans="1:15">
      <c r="A8212" s="186" t="str">
        <f>B8212&amp;"_"&amp;COUNTIF($B$2:B8212,B8212)</f>
        <v>6831_1</v>
      </c>
      <c r="B8212" s="195">
        <v>6831</v>
      </c>
      <c r="C8212" s="195" t="s">
        <v>1555</v>
      </c>
    </row>
    <row r="8213" spans="1:15">
      <c r="A8213" s="186" t="str">
        <f>B8213&amp;"_"&amp;COUNTIF($B$2:B8213,B8213)</f>
        <v>6832_1</v>
      </c>
      <c r="B8213" s="195">
        <v>6832</v>
      </c>
      <c r="C8213" s="195">
        <v>26</v>
      </c>
      <c r="D8213" s="195">
        <v>20083</v>
      </c>
      <c r="F8213" s="189">
        <v>2</v>
      </c>
      <c r="G8213" s="197" t="s">
        <v>3532</v>
      </c>
      <c r="H8213" s="195">
        <v>2</v>
      </c>
      <c r="I8213" s="195">
        <v>18000</v>
      </c>
      <c r="J8213" s="191">
        <v>42748</v>
      </c>
      <c r="K8213" s="195" t="s">
        <v>33</v>
      </c>
      <c r="L8213" s="195" t="s">
        <v>74</v>
      </c>
    </row>
    <row r="8214" spans="1:15">
      <c r="A8214" s="186" t="str">
        <f>B8214&amp;"_"&amp;COUNTIF($B$2:B8214,B8214)</f>
        <v>6833_1</v>
      </c>
      <c r="B8214" s="195">
        <v>6833</v>
      </c>
      <c r="C8214" s="195">
        <v>31</v>
      </c>
      <c r="D8214" s="195" t="s">
        <v>3531</v>
      </c>
      <c r="F8214" s="189">
        <v>3</v>
      </c>
      <c r="G8214" s="197" t="s">
        <v>2980</v>
      </c>
      <c r="H8214" s="195">
        <v>3</v>
      </c>
      <c r="I8214" s="195">
        <v>90000</v>
      </c>
      <c r="J8214" s="191">
        <v>42734</v>
      </c>
      <c r="K8214" s="195" t="s">
        <v>27</v>
      </c>
    </row>
    <row r="8215" spans="1:15">
      <c r="A8215" s="186" t="str">
        <f>B8215&amp;"_"&amp;COUNTIF($B$2:B8215,B8215)</f>
        <v>6834_1</v>
      </c>
      <c r="B8215" s="195">
        <v>6834</v>
      </c>
      <c r="E8215" s="195" t="s">
        <v>1744</v>
      </c>
      <c r="F8215" s="189">
        <v>1</v>
      </c>
      <c r="G8215" s="197" t="s">
        <v>3277</v>
      </c>
    </row>
    <row r="8216" spans="1:15">
      <c r="A8216" s="186" t="str">
        <f>B8216&amp;"_"&amp;COUNTIF($B$2:B8216,B8216)</f>
        <v>6834_2</v>
      </c>
      <c r="B8216" s="195">
        <v>6834</v>
      </c>
      <c r="E8216" s="195" t="s">
        <v>1744</v>
      </c>
      <c r="F8216" s="189">
        <v>42</v>
      </c>
      <c r="G8216" s="197" t="s">
        <v>3469</v>
      </c>
    </row>
    <row r="8217" spans="1:15">
      <c r="A8217" s="186" t="str">
        <f>B8217&amp;"_"&amp;COUNTIF($B$2:B8217,B8217)</f>
        <v>6834_3</v>
      </c>
      <c r="B8217" s="195">
        <v>6834</v>
      </c>
      <c r="E8217" s="195" t="s">
        <v>1744</v>
      </c>
      <c r="F8217" s="189">
        <v>32</v>
      </c>
      <c r="G8217" s="197" t="s">
        <v>3394</v>
      </c>
      <c r="K8217" s="213"/>
      <c r="N8217" s="3" t="s">
        <v>3188</v>
      </c>
      <c r="O8217" s="214">
        <f>SUMIF(G3647:G8210, "couronne type A",F3647:F8210)</f>
        <v>100</v>
      </c>
    </row>
    <row r="8218" spans="1:15">
      <c r="A8218" s="186" t="str">
        <f>B8218&amp;"_"&amp;COUNTIF($B$2:B8218,B8218)</f>
        <v>6834_4</v>
      </c>
      <c r="B8218" s="195">
        <v>6834</v>
      </c>
      <c r="E8218" s="195" t="s">
        <v>1744</v>
      </c>
      <c r="F8218" s="189">
        <v>36</v>
      </c>
      <c r="G8218" s="197" t="s">
        <v>3416</v>
      </c>
      <c r="N8218" s="3" t="s">
        <v>3189</v>
      </c>
      <c r="O8218" s="214">
        <f>SUMIF(G3648:G8210, "couronne type B",F3648:F8210)</f>
        <v>76</v>
      </c>
    </row>
    <row r="8219" spans="1:15">
      <c r="A8219" s="186" t="str">
        <f>B8219&amp;"_"&amp;COUNTIF($B$2:B8219,B8219)</f>
        <v>6834_5</v>
      </c>
      <c r="B8219" s="195">
        <v>6834</v>
      </c>
      <c r="C8219" s="195">
        <v>26</v>
      </c>
      <c r="E8219" s="195" t="s">
        <v>1744</v>
      </c>
      <c r="F8219" s="189">
        <v>28</v>
      </c>
      <c r="G8219" s="197" t="s">
        <v>3486</v>
      </c>
      <c r="J8219" s="191">
        <v>42738</v>
      </c>
      <c r="K8219" s="195" t="s">
        <v>33</v>
      </c>
      <c r="N8219" s="3" t="s">
        <v>3324</v>
      </c>
      <c r="O8219" s="214">
        <f>SUMIF(G3649:G8210, "couronne type C",F3649:F8210)</f>
        <v>45</v>
      </c>
    </row>
    <row r="8220" spans="1:15">
      <c r="A8220" s="186" t="str">
        <f>B8220&amp;"_"&amp;COUNTIF($B$2:B8220,B8220)</f>
        <v>6835_1</v>
      </c>
      <c r="B8220" s="195">
        <v>6835</v>
      </c>
      <c r="C8220" s="195">
        <v>1</v>
      </c>
      <c r="D8220" s="195" t="s">
        <v>2984</v>
      </c>
      <c r="F8220" s="189">
        <v>2</v>
      </c>
      <c r="G8220" s="197" t="s">
        <v>3238</v>
      </c>
      <c r="H8220" s="195">
        <v>2</v>
      </c>
      <c r="J8220" s="191">
        <v>42739</v>
      </c>
      <c r="K8220" s="195" t="s">
        <v>27</v>
      </c>
      <c r="N8220" s="3" t="s">
        <v>3398</v>
      </c>
      <c r="O8220" s="214">
        <f>SUMIF(G3650:G8210, "ouvreaux ouvert",F3650:F8210)</f>
        <v>30</v>
      </c>
    </row>
    <row r="8221" spans="1:15">
      <c r="A8221" s="186" t="str">
        <f>B8221&amp;"_"&amp;COUNTIF($B$2:B8221,B8221)</f>
        <v>6836_1</v>
      </c>
      <c r="B8221" s="195">
        <v>6836</v>
      </c>
      <c r="C8221" s="195">
        <v>6</v>
      </c>
      <c r="D8221" s="195" t="s">
        <v>3533</v>
      </c>
      <c r="F8221" s="189">
        <v>1</v>
      </c>
      <c r="G8221" s="197" t="s">
        <v>3534</v>
      </c>
      <c r="H8221" s="195">
        <v>1</v>
      </c>
      <c r="J8221" s="191">
        <v>42739</v>
      </c>
      <c r="K8221" s="195" t="s">
        <v>27</v>
      </c>
      <c r="N8221" s="3" t="s">
        <v>3190</v>
      </c>
      <c r="O8221" s="214">
        <f>SUMIF(G3651:G8210, "ouvreaux t",F3651:F8210)</f>
        <v>105</v>
      </c>
    </row>
    <row r="8222" spans="1:15">
      <c r="A8222" s="186" t="str">
        <f>B8222&amp;"_"&amp;COUNTIF($B$2:B8222,B8222)</f>
        <v>6837_1</v>
      </c>
      <c r="B8222" s="195">
        <v>6837</v>
      </c>
      <c r="E8222" s="187" t="s">
        <v>2731</v>
      </c>
      <c r="F8222" s="189">
        <v>8</v>
      </c>
      <c r="G8222" s="190" t="s">
        <v>941</v>
      </c>
    </row>
    <row r="8223" spans="1:15">
      <c r="A8223" s="186" t="str">
        <f>B8223&amp;"_"&amp;COUNTIF($B$2:B8223,B8223)</f>
        <v>6837_2</v>
      </c>
      <c r="B8223" s="195">
        <v>6837</v>
      </c>
      <c r="C8223" s="195">
        <v>1</v>
      </c>
      <c r="D8223" s="195" t="s">
        <v>3478</v>
      </c>
      <c r="E8223" s="187" t="s">
        <v>2730</v>
      </c>
      <c r="F8223" s="189">
        <v>8</v>
      </c>
      <c r="G8223" s="190" t="s">
        <v>942</v>
      </c>
      <c r="H8223" s="195">
        <v>4</v>
      </c>
      <c r="J8223" s="191">
        <v>42739</v>
      </c>
      <c r="K8223" s="195" t="s">
        <v>27</v>
      </c>
    </row>
    <row r="8224" spans="1:15">
      <c r="A8224" s="186" t="str">
        <f>B8224&amp;"_"&amp;COUNTIF($B$2:B8224,B8224)</f>
        <v>6838_1</v>
      </c>
      <c r="B8224" s="195">
        <v>6838</v>
      </c>
      <c r="E8224" s="195">
        <v>32999</v>
      </c>
      <c r="F8224" s="189">
        <v>15</v>
      </c>
      <c r="G8224" s="197" t="s">
        <v>579</v>
      </c>
      <c r="I8224" s="200"/>
    </row>
    <row r="8225" spans="1:12">
      <c r="A8225" s="186" t="str">
        <f>B8225&amp;"_"&amp;COUNTIF($B$2:B8225,B8225)</f>
        <v>6838_2</v>
      </c>
      <c r="B8225" s="195">
        <v>6838</v>
      </c>
      <c r="C8225" s="195">
        <v>4</v>
      </c>
      <c r="D8225" s="195">
        <v>4500283279</v>
      </c>
      <c r="E8225" s="195">
        <v>33990</v>
      </c>
      <c r="F8225" s="189">
        <v>15</v>
      </c>
      <c r="G8225" s="197" t="s">
        <v>580</v>
      </c>
      <c r="H8225" s="195">
        <v>8</v>
      </c>
      <c r="I8225" s="195">
        <v>22500</v>
      </c>
      <c r="J8225" s="191">
        <v>42739</v>
      </c>
      <c r="K8225" s="195" t="s">
        <v>2501</v>
      </c>
      <c r="L8225" s="195" t="s">
        <v>74</v>
      </c>
    </row>
    <row r="8226" spans="1:12">
      <c r="A8226" s="186" t="str">
        <f>B8226&amp;"_"&amp;COUNTIF($B$2:B8226,B8226)</f>
        <v>6839_1</v>
      </c>
      <c r="B8226" s="195">
        <v>6839</v>
      </c>
      <c r="C8226" s="195">
        <v>96</v>
      </c>
      <c r="D8226" s="195">
        <v>268978</v>
      </c>
      <c r="F8226" s="189">
        <v>3</v>
      </c>
      <c r="G8226" s="197" t="s">
        <v>3535</v>
      </c>
      <c r="H8226" s="195">
        <v>1</v>
      </c>
      <c r="J8226" s="191">
        <v>42739</v>
      </c>
      <c r="K8226" s="213" t="s">
        <v>845</v>
      </c>
      <c r="L8226" s="195" t="s">
        <v>74</v>
      </c>
    </row>
    <row r="8227" spans="1:12">
      <c r="A8227" s="186" t="str">
        <f>B8227&amp;"_"&amp;COUNTIF($B$2:B8227,B8227)</f>
        <v>6840_1</v>
      </c>
      <c r="B8227" s="195">
        <v>6840</v>
      </c>
      <c r="C8227" s="195">
        <v>59</v>
      </c>
      <c r="D8227" s="195">
        <v>3007249467</v>
      </c>
      <c r="E8227" s="195">
        <v>41222136</v>
      </c>
      <c r="F8227" s="189">
        <v>2</v>
      </c>
      <c r="G8227" s="197" t="s">
        <v>2299</v>
      </c>
      <c r="H8227" s="195">
        <v>2</v>
      </c>
      <c r="I8227" s="195">
        <v>3800</v>
      </c>
      <c r="J8227" s="191">
        <v>42739</v>
      </c>
      <c r="K8227" s="195" t="s">
        <v>27</v>
      </c>
    </row>
    <row r="8228" spans="1:12">
      <c r="A8228" s="186" t="str">
        <f>B8228&amp;"_"&amp;COUNTIF($B$2:B8228,B8228)</f>
        <v>6841_1</v>
      </c>
      <c r="B8228" s="195">
        <v>6841</v>
      </c>
      <c r="C8228" s="195">
        <v>59</v>
      </c>
      <c r="D8228" s="195">
        <v>3007246189</v>
      </c>
      <c r="E8228" s="195">
        <v>41222082</v>
      </c>
      <c r="F8228" s="189">
        <v>2</v>
      </c>
      <c r="G8228" s="197" t="s">
        <v>3510</v>
      </c>
      <c r="H8228" s="195">
        <v>2</v>
      </c>
      <c r="I8228" s="195">
        <v>9200</v>
      </c>
      <c r="J8228" s="191">
        <v>42739</v>
      </c>
      <c r="K8228" s="195" t="s">
        <v>27</v>
      </c>
    </row>
    <row r="8229" spans="1:12">
      <c r="A8229" s="186" t="str">
        <f>B8229&amp;"_"&amp;COUNTIF($B$2:B8229,B8229)</f>
        <v>6842_1</v>
      </c>
      <c r="B8229" s="195">
        <v>6842</v>
      </c>
      <c r="F8229" s="189">
        <v>0</v>
      </c>
      <c r="G8229" s="197" t="s">
        <v>2538</v>
      </c>
    </row>
    <row r="8230" spans="1:12">
      <c r="A8230" s="186" t="str">
        <f>B8230&amp;"_"&amp;COUNTIF($B$2:B8230,B8230)</f>
        <v>6842_2</v>
      </c>
      <c r="B8230" s="195">
        <v>6842</v>
      </c>
      <c r="C8230" s="195">
        <v>26</v>
      </c>
      <c r="D8230" s="195" t="s">
        <v>863</v>
      </c>
      <c r="F8230" s="189">
        <v>5</v>
      </c>
      <c r="G8230" s="197" t="s">
        <v>2539</v>
      </c>
      <c r="J8230" s="191">
        <v>42735</v>
      </c>
      <c r="K8230" s="195" t="s">
        <v>27</v>
      </c>
    </row>
    <row r="8231" spans="1:12">
      <c r="A8231" s="186" t="str">
        <f>B8231&amp;"_"&amp;COUNTIF($B$2:B8231,B8231)</f>
        <v>6843_1</v>
      </c>
      <c r="B8231" s="195">
        <v>6843</v>
      </c>
      <c r="C8231" s="195">
        <v>59</v>
      </c>
      <c r="D8231" s="195">
        <v>3007272715</v>
      </c>
      <c r="E8231" s="195">
        <v>41222136</v>
      </c>
      <c r="F8231" s="189">
        <v>1</v>
      </c>
      <c r="G8231" s="197" t="s">
        <v>2299</v>
      </c>
      <c r="H8231" s="195">
        <v>1</v>
      </c>
      <c r="I8231" s="195">
        <v>1900</v>
      </c>
      <c r="J8231" s="191">
        <v>42740</v>
      </c>
      <c r="K8231" s="195" t="s">
        <v>27</v>
      </c>
    </row>
    <row r="8232" spans="1:12">
      <c r="A8232" s="186" t="str">
        <f>B8232&amp;"_"&amp;COUNTIF($B$2:B8232,B8232)</f>
        <v>6844_1</v>
      </c>
      <c r="B8232" s="195">
        <v>6844</v>
      </c>
      <c r="C8232" s="195">
        <v>59</v>
      </c>
      <c r="D8232" s="195">
        <v>3007246189</v>
      </c>
      <c r="E8232" s="195">
        <v>41222082</v>
      </c>
      <c r="F8232" s="189">
        <v>1</v>
      </c>
      <c r="G8232" s="197" t="s">
        <v>3510</v>
      </c>
      <c r="H8232" s="195">
        <v>1</v>
      </c>
      <c r="I8232" s="195">
        <v>4600</v>
      </c>
      <c r="J8232" s="191">
        <v>42740</v>
      </c>
      <c r="K8232" s="195" t="s">
        <v>27</v>
      </c>
    </row>
    <row r="8233" spans="1:12">
      <c r="A8233" s="186" t="str">
        <f>B8233&amp;"_"&amp;COUNTIF($B$2:B8233,B8233)</f>
        <v>6845_1</v>
      </c>
      <c r="B8233" s="195">
        <v>6845</v>
      </c>
      <c r="C8233" s="195">
        <v>59</v>
      </c>
      <c r="D8233" s="195">
        <v>3007262785</v>
      </c>
      <c r="E8233" s="195">
        <v>20607070</v>
      </c>
      <c r="F8233" s="189">
        <v>15</v>
      </c>
      <c r="G8233" s="197" t="s">
        <v>2606</v>
      </c>
      <c r="H8233" s="195">
        <v>1</v>
      </c>
      <c r="I8233" s="195">
        <v>330</v>
      </c>
      <c r="J8233" s="191">
        <v>42740</v>
      </c>
      <c r="K8233" s="195" t="s">
        <v>27</v>
      </c>
    </row>
    <row r="8234" spans="1:12">
      <c r="A8234" s="186" t="str">
        <f>B8234&amp;"_"&amp;COUNTIF($B$2:B8234,B8234)</f>
        <v>6846_1</v>
      </c>
      <c r="B8234" s="195">
        <v>6846</v>
      </c>
      <c r="C8234" s="195">
        <v>59</v>
      </c>
      <c r="D8234" s="195">
        <v>3007276539</v>
      </c>
      <c r="E8234" s="195">
        <v>41222128</v>
      </c>
      <c r="F8234" s="189">
        <v>1</v>
      </c>
      <c r="G8234" s="197" t="s">
        <v>3536</v>
      </c>
      <c r="H8234" s="195">
        <v>1</v>
      </c>
      <c r="I8234" s="195">
        <v>5036</v>
      </c>
      <c r="J8234" s="191">
        <v>42740</v>
      </c>
      <c r="K8234" s="195" t="s">
        <v>27</v>
      </c>
    </row>
    <row r="8235" spans="1:12">
      <c r="A8235" s="186" t="str">
        <f>B8235&amp;"_"&amp;COUNTIF($B$2:B8235,B8235)</f>
        <v>6847_1</v>
      </c>
      <c r="B8235" s="195">
        <v>6847</v>
      </c>
      <c r="C8235" s="195">
        <v>11</v>
      </c>
      <c r="F8235" s="189">
        <v>1</v>
      </c>
      <c r="G8235" s="197" t="s">
        <v>2998</v>
      </c>
      <c r="H8235" s="195">
        <v>1</v>
      </c>
      <c r="J8235" s="191">
        <v>42741</v>
      </c>
      <c r="K8235" s="195" t="s">
        <v>27</v>
      </c>
    </row>
    <row r="8236" spans="1:12">
      <c r="A8236" s="186" t="str">
        <f>B8236&amp;"_"&amp;COUNTIF($B$2:B8236,B8236)</f>
        <v>6848_1</v>
      </c>
      <c r="B8236" s="195">
        <v>6848</v>
      </c>
      <c r="C8236" s="195">
        <v>59</v>
      </c>
      <c r="D8236" s="195">
        <v>3007276539</v>
      </c>
      <c r="E8236" s="195">
        <v>41222128</v>
      </c>
      <c r="F8236" s="189">
        <v>2</v>
      </c>
      <c r="G8236" s="197" t="s">
        <v>3537</v>
      </c>
      <c r="H8236" s="195">
        <v>2</v>
      </c>
      <c r="I8236" s="195">
        <v>10080</v>
      </c>
      <c r="J8236" s="191">
        <v>42745</v>
      </c>
      <c r="K8236" s="195" t="s">
        <v>27</v>
      </c>
    </row>
    <row r="8237" spans="1:12">
      <c r="A8237" s="186" t="str">
        <f>B8237&amp;"_"&amp;COUNTIF($B$2:B8237,B8237)</f>
        <v>6849_1</v>
      </c>
      <c r="B8237" s="195">
        <v>6849</v>
      </c>
      <c r="C8237" s="195">
        <v>59</v>
      </c>
      <c r="D8237" s="195">
        <v>3007272715</v>
      </c>
      <c r="E8237" s="195">
        <v>41222136</v>
      </c>
      <c r="F8237" s="189">
        <v>2</v>
      </c>
      <c r="G8237" s="197" t="s">
        <v>2299</v>
      </c>
      <c r="H8237" s="195">
        <v>2</v>
      </c>
      <c r="I8237" s="195">
        <v>3800</v>
      </c>
      <c r="J8237" s="191">
        <v>42745</v>
      </c>
      <c r="K8237" s="195" t="s">
        <v>27</v>
      </c>
    </row>
    <row r="8238" spans="1:12">
      <c r="A8238" s="186" t="str">
        <f>B8238&amp;"_"&amp;COUNTIF($B$2:B8238,B8238)</f>
        <v>6850_1</v>
      </c>
      <c r="B8238" s="195">
        <v>6850</v>
      </c>
      <c r="C8238" s="195">
        <v>59</v>
      </c>
      <c r="D8238" s="195">
        <v>3007262739</v>
      </c>
      <c r="E8238" s="195">
        <v>41222082</v>
      </c>
      <c r="F8238" s="189">
        <v>2</v>
      </c>
      <c r="G8238" s="197" t="s">
        <v>3510</v>
      </c>
      <c r="H8238" s="195">
        <v>2</v>
      </c>
      <c r="I8238" s="195">
        <v>9200</v>
      </c>
      <c r="J8238" s="191">
        <v>42745</v>
      </c>
      <c r="K8238" s="195" t="s">
        <v>27</v>
      </c>
    </row>
    <row r="8239" spans="1:12">
      <c r="A8239" s="186" t="str">
        <f>B8239&amp;"_"&amp;COUNTIF($B$2:B8239,B8239)</f>
        <v>6851_1</v>
      </c>
      <c r="B8239" s="195">
        <v>6851</v>
      </c>
      <c r="F8239" s="189">
        <v>13</v>
      </c>
      <c r="G8239" s="197" t="s">
        <v>359</v>
      </c>
      <c r="I8239" s="200"/>
    </row>
    <row r="8240" spans="1:12">
      <c r="A8240" s="186" t="str">
        <f>B8240&amp;"_"&amp;COUNTIF($B$2:B8240,B8240)</f>
        <v>6851_2</v>
      </c>
      <c r="B8240" s="195">
        <v>6851</v>
      </c>
      <c r="C8240" s="195">
        <v>7</v>
      </c>
      <c r="F8240" s="189">
        <v>0</v>
      </c>
      <c r="G8240" s="197" t="s">
        <v>358</v>
      </c>
      <c r="H8240" s="195">
        <v>1</v>
      </c>
      <c r="I8240" s="200"/>
      <c r="J8240" s="191">
        <v>42745</v>
      </c>
      <c r="K8240" s="195" t="s">
        <v>33</v>
      </c>
    </row>
    <row r="8241" spans="1:12">
      <c r="A8241" s="186" t="str">
        <f>B8241&amp;"_"&amp;COUNTIF($B$2:B8241,B8241)</f>
        <v>6852_1</v>
      </c>
      <c r="B8241" s="195">
        <v>6852</v>
      </c>
      <c r="E8241" s="195" t="s">
        <v>3429</v>
      </c>
      <c r="F8241" s="189">
        <v>1</v>
      </c>
      <c r="G8241" s="197" t="s">
        <v>3430</v>
      </c>
    </row>
    <row r="8242" spans="1:12">
      <c r="A8242" s="186" t="str">
        <f>B8242&amp;"_"&amp;COUNTIF($B$2:B8242,B8242)</f>
        <v>6852_2</v>
      </c>
      <c r="B8242" s="195">
        <v>6852</v>
      </c>
      <c r="E8242" s="195" t="s">
        <v>3429</v>
      </c>
      <c r="F8242" s="189">
        <v>1</v>
      </c>
      <c r="G8242" s="197" t="s">
        <v>3431</v>
      </c>
    </row>
    <row r="8243" spans="1:12">
      <c r="A8243" s="186" t="str">
        <f>B8243&amp;"_"&amp;COUNTIF($B$2:B8243,B8243)</f>
        <v>6852_3</v>
      </c>
      <c r="B8243" s="195">
        <v>6852</v>
      </c>
      <c r="E8243" s="195" t="s">
        <v>3429</v>
      </c>
      <c r="F8243" s="189">
        <v>1</v>
      </c>
      <c r="G8243" s="197" t="s">
        <v>3432</v>
      </c>
    </row>
    <row r="8244" spans="1:12">
      <c r="A8244" s="186" t="str">
        <f>B8244&amp;"_"&amp;COUNTIF($B$2:B8244,B8244)</f>
        <v>6852_4</v>
      </c>
      <c r="B8244" s="195">
        <v>6852</v>
      </c>
      <c r="E8244" s="195" t="s">
        <v>3429</v>
      </c>
      <c r="F8244" s="189">
        <v>1</v>
      </c>
      <c r="G8244" s="197" t="s">
        <v>3433</v>
      </c>
    </row>
    <row r="8245" spans="1:12">
      <c r="A8245" s="186" t="str">
        <f>B8245&amp;"_"&amp;COUNTIF($B$2:B8245,B8245)</f>
        <v>6852_5</v>
      </c>
      <c r="B8245" s="195">
        <v>6852</v>
      </c>
      <c r="E8245" s="195" t="s">
        <v>3429</v>
      </c>
      <c r="F8245" s="189">
        <v>1</v>
      </c>
      <c r="G8245" s="197" t="s">
        <v>3434</v>
      </c>
    </row>
    <row r="8246" spans="1:12">
      <c r="A8246" s="186" t="str">
        <f>B8246&amp;"_"&amp;COUNTIF($B$2:B8246,B8246)</f>
        <v>6852_6</v>
      </c>
      <c r="B8246" s="195">
        <v>6852</v>
      </c>
      <c r="E8246" s="195" t="s">
        <v>3429</v>
      </c>
      <c r="F8246" s="189">
        <v>1</v>
      </c>
      <c r="G8246" s="197" t="s">
        <v>3355</v>
      </c>
    </row>
    <row r="8247" spans="1:12">
      <c r="A8247" s="186" t="str">
        <f>B8247&amp;"_"&amp;COUNTIF($B$2:B8247,B8247)</f>
        <v>6852_7</v>
      </c>
      <c r="B8247" s="195">
        <v>6852</v>
      </c>
      <c r="E8247" s="195" t="s">
        <v>3429</v>
      </c>
      <c r="F8247" s="189">
        <v>1</v>
      </c>
      <c r="G8247" s="197" t="s">
        <v>3435</v>
      </c>
    </row>
    <row r="8248" spans="1:12">
      <c r="A8248" s="186" t="str">
        <f>B8248&amp;"_"&amp;COUNTIF($B$2:B8248,B8248)</f>
        <v>6852_8</v>
      </c>
      <c r="B8248" s="195">
        <v>6852</v>
      </c>
      <c r="E8248" s="195" t="s">
        <v>3429</v>
      </c>
      <c r="F8248" s="189">
        <v>30</v>
      </c>
      <c r="G8248" s="197" t="s">
        <v>3439</v>
      </c>
    </row>
    <row r="8249" spans="1:12">
      <c r="A8249" s="186" t="str">
        <f>B8249&amp;"_"&amp;COUNTIF($B$2:B8249,B8249)</f>
        <v>6852_9</v>
      </c>
      <c r="B8249" s="195">
        <v>6852</v>
      </c>
      <c r="E8249" s="195" t="s">
        <v>3429</v>
      </c>
      <c r="F8249" s="189">
        <v>40</v>
      </c>
      <c r="G8249" s="197" t="s">
        <v>3538</v>
      </c>
    </row>
    <row r="8250" spans="1:12">
      <c r="A8250" s="186" t="str">
        <f>B8250&amp;"_"&amp;COUNTIF($B$2:B8250,B8250)</f>
        <v>6852_10</v>
      </c>
      <c r="B8250" s="195">
        <v>6852</v>
      </c>
      <c r="E8250" s="195" t="s">
        <v>3429</v>
      </c>
      <c r="F8250" s="189">
        <v>300</v>
      </c>
      <c r="G8250" s="197" t="s">
        <v>464</v>
      </c>
    </row>
    <row r="8251" spans="1:12">
      <c r="A8251" s="186" t="str">
        <f>B8251&amp;"_"&amp;COUNTIF($B$2:B8251,B8251)</f>
        <v>6852_11</v>
      </c>
      <c r="B8251" s="195">
        <v>6852</v>
      </c>
      <c r="E8251" s="195" t="s">
        <v>3429</v>
      </c>
      <c r="F8251" s="189">
        <v>10</v>
      </c>
      <c r="G8251" s="197" t="s">
        <v>835</v>
      </c>
    </row>
    <row r="8252" spans="1:12">
      <c r="A8252" s="186" t="str">
        <f>B8252&amp;"_"&amp;COUNTIF($B$2:B8252,B8252)</f>
        <v>6852_12</v>
      </c>
      <c r="B8252" s="195">
        <v>6852</v>
      </c>
      <c r="E8252" s="195" t="s">
        <v>3429</v>
      </c>
      <c r="F8252" s="189">
        <v>10</v>
      </c>
      <c r="G8252" s="197" t="s">
        <v>3442</v>
      </c>
    </row>
    <row r="8253" spans="1:12">
      <c r="A8253" s="186" t="str">
        <f>B8253&amp;"_"&amp;COUNTIF($B$2:B8253,B8253)</f>
        <v>6852_13</v>
      </c>
      <c r="B8253" s="195">
        <v>6852</v>
      </c>
      <c r="C8253" s="195">
        <v>104</v>
      </c>
      <c r="D8253" s="195" t="s">
        <v>3539</v>
      </c>
      <c r="E8253" s="195" t="s">
        <v>3429</v>
      </c>
      <c r="F8253" s="189">
        <v>5</v>
      </c>
      <c r="G8253" s="197" t="s">
        <v>3443</v>
      </c>
      <c r="J8253" s="191">
        <v>42745</v>
      </c>
    </row>
    <row r="8254" spans="1:12">
      <c r="A8254" s="186" t="str">
        <f>B8254&amp;"_"&amp;COUNTIF($B$2:B8254,B8254)</f>
        <v>6853_1</v>
      </c>
      <c r="B8254" s="195">
        <v>6853</v>
      </c>
      <c r="C8254" s="195">
        <v>1</v>
      </c>
      <c r="D8254" s="195" t="s">
        <v>3540</v>
      </c>
      <c r="F8254" s="189">
        <v>1</v>
      </c>
      <c r="G8254" s="197" t="s">
        <v>3541</v>
      </c>
      <c r="J8254" s="191">
        <v>42746</v>
      </c>
      <c r="K8254" s="195" t="s">
        <v>33</v>
      </c>
      <c r="L8254" s="195" t="s">
        <v>74</v>
      </c>
    </row>
    <row r="8255" spans="1:12">
      <c r="A8255" s="186" t="str">
        <f>B8255&amp;"_"&amp;COUNTIF($B$2:B8255,B8255)</f>
        <v>6854_1</v>
      </c>
      <c r="B8255" s="195">
        <v>6854</v>
      </c>
      <c r="C8255" s="195">
        <v>26</v>
      </c>
      <c r="D8255" s="195">
        <v>20248</v>
      </c>
      <c r="F8255" s="189">
        <v>1</v>
      </c>
      <c r="G8255" s="197" t="s">
        <v>3542</v>
      </c>
      <c r="H8255" s="195">
        <v>1</v>
      </c>
      <c r="I8255" s="195">
        <v>47000</v>
      </c>
      <c r="J8255" s="191">
        <v>42746</v>
      </c>
      <c r="K8255" s="195" t="s">
        <v>33</v>
      </c>
      <c r="L8255" s="195" t="s">
        <v>74</v>
      </c>
    </row>
    <row r="8256" spans="1:12">
      <c r="A8256" s="186" t="str">
        <f>B8256&amp;"_"&amp;COUNTIF($B$2:B8256,B8256)</f>
        <v>6855_1</v>
      </c>
      <c r="B8256" s="195">
        <v>6855</v>
      </c>
      <c r="E8256" s="195" t="s">
        <v>1744</v>
      </c>
      <c r="F8256" s="189">
        <v>1</v>
      </c>
      <c r="G8256" s="197" t="s">
        <v>3277</v>
      </c>
    </row>
    <row r="8257" spans="1:42">
      <c r="A8257" s="186" t="str">
        <f>B8257&amp;"_"&amp;COUNTIF($B$2:B8257,B8257)</f>
        <v>6855_2</v>
      </c>
      <c r="B8257" s="195">
        <v>6855</v>
      </c>
      <c r="E8257" s="195" t="s">
        <v>1744</v>
      </c>
      <c r="F8257" s="189">
        <v>28</v>
      </c>
      <c r="G8257" s="197" t="s">
        <v>3469</v>
      </c>
    </row>
    <row r="8258" spans="1:42">
      <c r="A8258" s="186" t="str">
        <f>B8258&amp;"_"&amp;COUNTIF($B$2:B8258,B8258)</f>
        <v>6855_3</v>
      </c>
      <c r="B8258" s="195">
        <v>6855</v>
      </c>
      <c r="E8258" s="195" t="s">
        <v>1744</v>
      </c>
      <c r="F8258" s="189">
        <v>24</v>
      </c>
      <c r="G8258" s="197" t="s">
        <v>3543</v>
      </c>
    </row>
    <row r="8259" spans="1:42">
      <c r="A8259" s="186" t="str">
        <f>B8259&amp;"_"&amp;COUNTIF($B$2:B8259,B8259)</f>
        <v>6855_4</v>
      </c>
      <c r="B8259" s="195">
        <v>6855</v>
      </c>
      <c r="E8259" s="195" t="s">
        <v>1744</v>
      </c>
      <c r="F8259" s="189">
        <v>36</v>
      </c>
      <c r="G8259" s="197" t="s">
        <v>3486</v>
      </c>
    </row>
    <row r="8260" spans="1:42">
      <c r="A8260" s="186" t="str">
        <f>B8260&amp;"_"&amp;COUNTIF($B$2:B8260,B8260)</f>
        <v>6855_5</v>
      </c>
      <c r="B8260" s="195">
        <v>6855</v>
      </c>
      <c r="E8260" s="195" t="s">
        <v>1744</v>
      </c>
      <c r="F8260" s="189">
        <v>12</v>
      </c>
      <c r="G8260" s="197" t="s">
        <v>3544</v>
      </c>
    </row>
    <row r="8261" spans="1:42">
      <c r="A8261" s="186" t="str">
        <f>B8261&amp;"_"&amp;COUNTIF($B$2:B8261,B8261)</f>
        <v>6855_6</v>
      </c>
      <c r="B8261" s="195">
        <v>6855</v>
      </c>
      <c r="C8261" s="195">
        <v>26</v>
      </c>
      <c r="E8261" s="195" t="s">
        <v>1744</v>
      </c>
      <c r="F8261" s="189">
        <v>12</v>
      </c>
      <c r="G8261" s="197" t="s">
        <v>3394</v>
      </c>
      <c r="J8261" s="191">
        <v>42746</v>
      </c>
      <c r="K8261" s="195" t="s">
        <v>33</v>
      </c>
    </row>
    <row r="8262" spans="1:42">
      <c r="A8262" s="186" t="str">
        <f>B8262&amp;"_"&amp;COUNTIF($B$2:B8262,B8262)</f>
        <v>6856_1</v>
      </c>
      <c r="B8262" s="195">
        <v>6856</v>
      </c>
      <c r="E8262" s="195" t="s">
        <v>3545</v>
      </c>
      <c r="F8262" s="189">
        <v>15</v>
      </c>
      <c r="G8262" s="197" t="s">
        <v>3546</v>
      </c>
    </row>
    <row r="8263" spans="1:42">
      <c r="A8263" s="186" t="str">
        <f>B8263&amp;"_"&amp;COUNTIF($B$2:B8263,B8263)</f>
        <v>6856_2</v>
      </c>
      <c r="B8263" s="195">
        <v>6856</v>
      </c>
      <c r="E8263" s="195" t="s">
        <v>3547</v>
      </c>
      <c r="F8263" s="189">
        <v>3</v>
      </c>
      <c r="G8263" s="197" t="s">
        <v>3548</v>
      </c>
    </row>
    <row r="8264" spans="1:42">
      <c r="A8264" s="186" t="str">
        <f>B8264&amp;"_"&amp;COUNTIF($B$2:B8264,B8264)</f>
        <v>6856_3</v>
      </c>
      <c r="B8264" s="195">
        <v>6856</v>
      </c>
      <c r="E8264" s="195" t="s">
        <v>3549</v>
      </c>
      <c r="F8264" s="189">
        <v>3</v>
      </c>
      <c r="G8264" s="197" t="s">
        <v>3550</v>
      </c>
    </row>
    <row r="8265" spans="1:42">
      <c r="A8265" s="186" t="str">
        <f>B8265&amp;"_"&amp;COUNTIF($B$2:B8265,B8265)</f>
        <v>6856_4</v>
      </c>
      <c r="B8265" s="195">
        <v>6856</v>
      </c>
      <c r="E8265" s="195" t="s">
        <v>3551</v>
      </c>
      <c r="F8265" s="189">
        <v>68</v>
      </c>
      <c r="G8265" s="197" t="s">
        <v>3552</v>
      </c>
    </row>
    <row r="8266" spans="1:42">
      <c r="A8266" s="186" t="str">
        <f>B8266&amp;"_"&amp;COUNTIF($B$2:B8266,B8266)</f>
        <v>6856_5</v>
      </c>
      <c r="B8266" s="195">
        <v>6856</v>
      </c>
      <c r="E8266" s="195" t="s">
        <v>3553</v>
      </c>
      <c r="F8266" s="189">
        <v>8</v>
      </c>
      <c r="G8266" s="197" t="s">
        <v>3554</v>
      </c>
    </row>
    <row r="8267" spans="1:42" s="215" customFormat="1">
      <c r="A8267" s="215" t="str">
        <f>B8267&amp;"_"&amp;COUNTIF($B$2:B8267,B8267)</f>
        <v>6856_6</v>
      </c>
      <c r="B8267" s="216">
        <v>6856</v>
      </c>
      <c r="C8267" s="216">
        <v>106</v>
      </c>
      <c r="D8267" s="216" t="s">
        <v>3555</v>
      </c>
      <c r="E8267" s="216" t="s">
        <v>3556</v>
      </c>
      <c r="F8267" s="217">
        <v>1</v>
      </c>
      <c r="G8267" s="197" t="s">
        <v>3557</v>
      </c>
      <c r="H8267" s="216"/>
      <c r="I8267" s="216"/>
      <c r="J8267" s="218"/>
      <c r="K8267" s="216"/>
      <c r="L8267" s="216"/>
      <c r="M8267" s="219"/>
      <c r="N8267" s="220"/>
      <c r="O8267" s="216"/>
      <c r="P8267" s="216"/>
      <c r="Q8267" s="221"/>
      <c r="R8267" s="216"/>
      <c r="S8267" s="216"/>
      <c r="T8267" s="216"/>
      <c r="U8267" s="216"/>
      <c r="V8267" s="216"/>
      <c r="W8267" s="216"/>
      <c r="X8267" s="216"/>
      <c r="Y8267" s="216"/>
      <c r="Z8267" s="216"/>
      <c r="AA8267" s="216"/>
      <c r="AB8267" s="216"/>
      <c r="AC8267" s="216"/>
      <c r="AD8267" s="216"/>
      <c r="AE8267" s="216"/>
      <c r="AF8267" s="216"/>
      <c r="AG8267" s="216"/>
      <c r="AH8267" s="216"/>
      <c r="AI8267" s="216"/>
      <c r="AJ8267" s="216"/>
      <c r="AK8267" s="216"/>
      <c r="AL8267" s="216"/>
      <c r="AM8267" s="216"/>
      <c r="AN8267" s="216"/>
      <c r="AO8267" s="216"/>
      <c r="AP8267" s="216"/>
    </row>
    <row r="8268" spans="1:42">
      <c r="A8268" s="186" t="str">
        <f>B8268&amp;"_"&amp;COUNTIF($B$2:B8268,B8268)</f>
        <v>6857_1</v>
      </c>
      <c r="B8268" s="195">
        <v>6857</v>
      </c>
      <c r="F8268" s="189">
        <v>6</v>
      </c>
      <c r="G8268" s="197" t="s">
        <v>3102</v>
      </c>
    </row>
    <row r="8269" spans="1:42">
      <c r="A8269" s="186" t="str">
        <f>B8269&amp;"_"&amp;COUNTIF($B$2:B8269,B8269)</f>
        <v>6857_2</v>
      </c>
      <c r="B8269" s="195">
        <v>6857</v>
      </c>
      <c r="C8269" s="195">
        <v>65</v>
      </c>
      <c r="D8269" s="195">
        <v>3007274951</v>
      </c>
      <c r="F8269" s="189">
        <v>12</v>
      </c>
      <c r="G8269" s="197" t="s">
        <v>3103</v>
      </c>
      <c r="H8269" s="195">
        <v>6</v>
      </c>
      <c r="I8269" s="195">
        <v>19200</v>
      </c>
      <c r="J8269" s="191">
        <v>42747</v>
      </c>
      <c r="K8269" s="195" t="s">
        <v>120</v>
      </c>
    </row>
    <row r="8270" spans="1:42">
      <c r="A8270" s="186" t="str">
        <f>B8270&amp;"_"&amp;COUNTIF($B$2:B8270,B8270)</f>
        <v>6858_1</v>
      </c>
      <c r="B8270" s="195">
        <v>6858</v>
      </c>
      <c r="C8270" s="195">
        <v>59</v>
      </c>
      <c r="D8270" s="195">
        <v>3007286835</v>
      </c>
      <c r="E8270" s="195">
        <v>41222128</v>
      </c>
      <c r="F8270" s="189">
        <v>2</v>
      </c>
      <c r="G8270" s="197" t="s">
        <v>3558</v>
      </c>
      <c r="H8270" s="195">
        <v>2</v>
      </c>
      <c r="I8270" s="195">
        <v>10080</v>
      </c>
      <c r="J8270" s="191">
        <v>42748</v>
      </c>
      <c r="K8270" s="195" t="s">
        <v>27</v>
      </c>
    </row>
    <row r="8271" spans="1:42">
      <c r="A8271" s="186" t="str">
        <f>B8271&amp;"_"&amp;COUNTIF($B$2:B8271,B8271)</f>
        <v>6859_1</v>
      </c>
      <c r="B8271" s="195">
        <v>6859</v>
      </c>
      <c r="C8271" s="195">
        <v>59</v>
      </c>
      <c r="D8271" s="195">
        <v>3007272715</v>
      </c>
      <c r="E8271" s="195">
        <v>41222136</v>
      </c>
      <c r="F8271" s="189">
        <v>1</v>
      </c>
      <c r="G8271" s="197" t="s">
        <v>2299</v>
      </c>
      <c r="H8271" s="195">
        <v>1</v>
      </c>
      <c r="I8271" s="195">
        <v>1900</v>
      </c>
      <c r="J8271" s="191">
        <v>42748</v>
      </c>
      <c r="K8271" s="195" t="s">
        <v>27</v>
      </c>
    </row>
    <row r="8272" spans="1:42">
      <c r="A8272" s="186" t="str">
        <f>B8272&amp;"_"&amp;COUNTIF($B$2:B8272,B8272)</f>
        <v>6860_1</v>
      </c>
      <c r="B8272" s="195">
        <v>6860</v>
      </c>
      <c r="C8272" s="195">
        <v>59</v>
      </c>
      <c r="D8272" s="195">
        <v>3007262739</v>
      </c>
      <c r="E8272" s="195">
        <v>41222082</v>
      </c>
      <c r="F8272" s="189">
        <v>1</v>
      </c>
      <c r="G8272" s="197" t="s">
        <v>3510</v>
      </c>
      <c r="H8272" s="195">
        <v>1</v>
      </c>
      <c r="I8272" s="195">
        <v>4600</v>
      </c>
      <c r="J8272" s="191">
        <v>42748</v>
      </c>
      <c r="K8272" s="195" t="s">
        <v>27</v>
      </c>
    </row>
    <row r="8273" spans="1:12">
      <c r="A8273" s="186" t="str">
        <f>B8273&amp;"_"&amp;COUNTIF($B$2:B8273,B8273)</f>
        <v>6861_1</v>
      </c>
      <c r="B8273" s="195">
        <v>6861</v>
      </c>
      <c r="F8273" s="189">
        <v>1</v>
      </c>
      <c r="G8273" s="197" t="s">
        <v>2969</v>
      </c>
    </row>
    <row r="8274" spans="1:12">
      <c r="A8274" s="186" t="str">
        <f>B8274&amp;"_"&amp;COUNTIF($B$2:B8274,B8274)</f>
        <v>6861_2</v>
      </c>
      <c r="B8274" s="195">
        <v>6861</v>
      </c>
      <c r="C8274" s="195">
        <v>11</v>
      </c>
      <c r="F8274" s="189">
        <v>1</v>
      </c>
      <c r="G8274" s="197" t="s">
        <v>2998</v>
      </c>
      <c r="H8274" s="195">
        <v>2</v>
      </c>
      <c r="J8274" s="191">
        <v>42748</v>
      </c>
      <c r="K8274" s="195" t="s">
        <v>27</v>
      </c>
    </row>
    <row r="8275" spans="1:12">
      <c r="A8275" s="186" t="str">
        <f>B8275&amp;"_"&amp;COUNTIF($B$2:B8275,B8275)</f>
        <v>6862_1</v>
      </c>
      <c r="B8275" s="195">
        <v>6862</v>
      </c>
      <c r="C8275" s="195">
        <v>31</v>
      </c>
      <c r="D8275" s="195" t="s">
        <v>3559</v>
      </c>
      <c r="F8275" s="189">
        <v>7</v>
      </c>
      <c r="G8275" s="197" t="s">
        <v>2980</v>
      </c>
      <c r="H8275" s="195">
        <v>7</v>
      </c>
      <c r="I8275" s="195">
        <v>21000</v>
      </c>
      <c r="J8275" s="191">
        <v>42748</v>
      </c>
      <c r="K8275" s="195" t="s">
        <v>27</v>
      </c>
    </row>
    <row r="8276" spans="1:12">
      <c r="A8276" s="186" t="str">
        <f>B8276&amp;"_"&amp;COUNTIF($B$2:B8276,B8276)</f>
        <v>6863_1</v>
      </c>
      <c r="B8276" s="195">
        <v>6863</v>
      </c>
      <c r="C8276" s="195">
        <v>1</v>
      </c>
      <c r="D8276" s="195">
        <v>540084175</v>
      </c>
      <c r="E8276" s="195" t="s">
        <v>3270</v>
      </c>
      <c r="F8276" s="189">
        <v>2</v>
      </c>
      <c r="G8276" s="197" t="s">
        <v>3560</v>
      </c>
      <c r="H8276" s="195">
        <v>1</v>
      </c>
      <c r="J8276" s="191">
        <v>42751</v>
      </c>
      <c r="K8276" s="195" t="s">
        <v>27</v>
      </c>
    </row>
    <row r="8277" spans="1:12">
      <c r="A8277" s="186" t="str">
        <f>B8277&amp;"_"&amp;COUNTIF($B$2:B8277,B8277)</f>
        <v>6864_1</v>
      </c>
      <c r="B8277" s="195">
        <v>6864</v>
      </c>
      <c r="C8277" s="195">
        <v>1</v>
      </c>
      <c r="D8277" s="195" t="s">
        <v>2984</v>
      </c>
      <c r="F8277" s="189">
        <v>2</v>
      </c>
      <c r="G8277" s="197" t="s">
        <v>3238</v>
      </c>
      <c r="H8277" s="195">
        <v>2</v>
      </c>
      <c r="J8277" s="191">
        <v>42751</v>
      </c>
      <c r="K8277" s="195" t="s">
        <v>27</v>
      </c>
    </row>
    <row r="8278" spans="1:12">
      <c r="A8278" s="186" t="str">
        <f>B8278&amp;"_"&amp;COUNTIF($B$2:B8278,B8278)</f>
        <v>6865_1</v>
      </c>
      <c r="B8278" s="195">
        <v>6865</v>
      </c>
      <c r="C8278" s="195">
        <v>31</v>
      </c>
      <c r="D8278" s="195" t="s">
        <v>3559</v>
      </c>
      <c r="F8278" s="189">
        <v>5</v>
      </c>
      <c r="G8278" s="197" t="s">
        <v>2980</v>
      </c>
      <c r="H8278" s="195">
        <v>5</v>
      </c>
      <c r="I8278" s="195">
        <v>15000</v>
      </c>
      <c r="J8278" s="191">
        <v>42751</v>
      </c>
      <c r="K8278" s="195" t="s">
        <v>27</v>
      </c>
    </row>
    <row r="8279" spans="1:12">
      <c r="A8279" s="186" t="str">
        <f>B8279&amp;"_"&amp;COUNTIF($B$2:B8279,B8279)</f>
        <v>6866_1</v>
      </c>
      <c r="B8279" s="195">
        <v>6866</v>
      </c>
      <c r="F8279" s="189">
        <v>1</v>
      </c>
      <c r="G8279" s="197" t="s">
        <v>3561</v>
      </c>
    </row>
    <row r="8280" spans="1:12">
      <c r="A8280" s="186" t="str">
        <f>B8280&amp;"_"&amp;COUNTIF($B$2:B8280,B8280)</f>
        <v>6866_2</v>
      </c>
      <c r="B8280" s="195">
        <v>6866</v>
      </c>
      <c r="C8280" s="195">
        <v>66</v>
      </c>
      <c r="D8280" s="195">
        <v>4500658696</v>
      </c>
      <c r="F8280" s="189">
        <v>2</v>
      </c>
      <c r="G8280" s="197" t="s">
        <v>3562</v>
      </c>
      <c r="H8280" s="195">
        <v>2</v>
      </c>
      <c r="I8280" s="195">
        <v>2100</v>
      </c>
      <c r="J8280" s="191">
        <v>42751</v>
      </c>
      <c r="K8280" s="195" t="s">
        <v>2085</v>
      </c>
      <c r="L8280" s="195" t="s">
        <v>74</v>
      </c>
    </row>
    <row r="8281" spans="1:12">
      <c r="A8281" s="186" t="str">
        <f>B8281&amp;"_"&amp;COUNTIF($B$2:B8281,B8281)</f>
        <v>6867_1</v>
      </c>
      <c r="B8281" s="195">
        <v>6867</v>
      </c>
      <c r="F8281" s="189">
        <v>1</v>
      </c>
      <c r="G8281" s="197" t="s">
        <v>3563</v>
      </c>
    </row>
    <row r="8282" spans="1:12">
      <c r="A8282" s="186" t="str">
        <f>B8282&amp;"_"&amp;COUNTIF($B$2:B8282,B8282)</f>
        <v>6867_2</v>
      </c>
      <c r="B8282" s="195">
        <v>6867</v>
      </c>
      <c r="F8282" s="189">
        <v>1</v>
      </c>
      <c r="G8282" s="197" t="s">
        <v>3564</v>
      </c>
    </row>
    <row r="8283" spans="1:12">
      <c r="A8283" s="186" t="str">
        <f>B8283&amp;"_"&amp;COUNTIF($B$2:B8283,B8283)</f>
        <v>6867_3</v>
      </c>
      <c r="B8283" s="195">
        <v>6867</v>
      </c>
      <c r="C8283" s="195">
        <v>66</v>
      </c>
      <c r="D8283" s="195">
        <v>4500656554</v>
      </c>
      <c r="F8283" s="189">
        <v>10</v>
      </c>
      <c r="G8283" s="197" t="s">
        <v>3565</v>
      </c>
      <c r="H8283" s="195">
        <v>1</v>
      </c>
      <c r="I8283" s="195">
        <v>650</v>
      </c>
      <c r="J8283" s="191">
        <v>42751</v>
      </c>
      <c r="K8283" s="195" t="s">
        <v>2085</v>
      </c>
      <c r="L8283" s="195" t="s">
        <v>74</v>
      </c>
    </row>
    <row r="8284" spans="1:12">
      <c r="A8284" s="186" t="str">
        <f>B8284&amp;"_"&amp;COUNTIF($B$2:B8284,B8284)</f>
        <v>6868_1</v>
      </c>
      <c r="B8284" s="195">
        <v>6868</v>
      </c>
      <c r="E8284" s="187" t="s">
        <v>2731</v>
      </c>
      <c r="F8284" s="189">
        <v>6</v>
      </c>
      <c r="G8284" s="190" t="s">
        <v>941</v>
      </c>
    </row>
    <row r="8285" spans="1:12">
      <c r="A8285" s="186" t="str">
        <f>B8285&amp;"_"&amp;COUNTIF($B$2:B8285,B8285)</f>
        <v>6868_2</v>
      </c>
      <c r="B8285" s="195">
        <v>6868</v>
      </c>
      <c r="C8285" s="195">
        <v>1</v>
      </c>
      <c r="D8285" s="195" t="s">
        <v>3478</v>
      </c>
      <c r="E8285" s="187" t="s">
        <v>2730</v>
      </c>
      <c r="F8285" s="189">
        <v>6</v>
      </c>
      <c r="G8285" s="190" t="s">
        <v>942</v>
      </c>
      <c r="H8285" s="195">
        <v>3</v>
      </c>
      <c r="J8285" s="191">
        <v>42752</v>
      </c>
      <c r="K8285" s="195" t="s">
        <v>27</v>
      </c>
    </row>
    <row r="8286" spans="1:12">
      <c r="A8286" s="186" t="str">
        <f>B8286&amp;"_"&amp;COUNTIF($B$2:B8286,B8286)</f>
        <v>6868_3</v>
      </c>
      <c r="B8286" s="195">
        <v>6868</v>
      </c>
      <c r="D8286" s="195">
        <v>3007286835</v>
      </c>
      <c r="E8286" s="187"/>
      <c r="F8286" s="189">
        <v>3</v>
      </c>
      <c r="G8286" s="190" t="s">
        <v>3566</v>
      </c>
      <c r="J8286" s="191">
        <v>42752</v>
      </c>
    </row>
    <row r="8287" spans="1:12">
      <c r="A8287" s="186" t="str">
        <f>B8287&amp;"_"&amp;COUNTIF($B$2:B8287,B8287)</f>
        <v>6869_1</v>
      </c>
      <c r="B8287" s="195">
        <v>6869</v>
      </c>
      <c r="C8287" s="195">
        <v>3</v>
      </c>
      <c r="D8287" s="195" t="s">
        <v>3567</v>
      </c>
      <c r="E8287" s="195" t="s">
        <v>2191</v>
      </c>
      <c r="F8287" s="189">
        <v>300</v>
      </c>
      <c r="G8287" s="197" t="s">
        <v>72</v>
      </c>
      <c r="H8287" s="195">
        <v>1</v>
      </c>
      <c r="I8287" s="195">
        <v>2400</v>
      </c>
      <c r="J8287" s="191">
        <v>42752</v>
      </c>
      <c r="K8287" s="195" t="s">
        <v>33</v>
      </c>
      <c r="L8287" s="195" t="s">
        <v>74</v>
      </c>
    </row>
    <row r="8288" spans="1:12">
      <c r="A8288" s="186" t="str">
        <f>B8288&amp;"_"&amp;COUNTIF($B$2:B8288,B8288)</f>
        <v>6870_1</v>
      </c>
      <c r="B8288" s="195">
        <v>6870</v>
      </c>
      <c r="C8288" s="195">
        <v>10</v>
      </c>
      <c r="D8288" s="195">
        <v>62767</v>
      </c>
      <c r="F8288" s="189">
        <v>10</v>
      </c>
      <c r="G8288" s="197" t="s">
        <v>3568</v>
      </c>
      <c r="H8288" s="195">
        <v>1</v>
      </c>
      <c r="J8288" s="191">
        <v>42752</v>
      </c>
      <c r="K8288" s="195" t="s">
        <v>33</v>
      </c>
      <c r="L8288" s="195" t="s">
        <v>74</v>
      </c>
    </row>
    <row r="8289" spans="1:12">
      <c r="A8289" s="186" t="str">
        <f>B8289&amp;"_"&amp;COUNTIF($B$2:B8289,B8289)</f>
        <v>6871_1</v>
      </c>
      <c r="B8289" s="195">
        <v>6871</v>
      </c>
      <c r="C8289" s="195">
        <v>13</v>
      </c>
      <c r="D8289" s="195">
        <v>600955</v>
      </c>
      <c r="F8289" s="189">
        <v>1</v>
      </c>
      <c r="G8289" s="197" t="s">
        <v>3569</v>
      </c>
      <c r="H8289" s="195">
        <v>1</v>
      </c>
      <c r="J8289" s="191">
        <v>42753</v>
      </c>
      <c r="K8289" s="195" t="s">
        <v>33</v>
      </c>
      <c r="L8289" s="195" t="s">
        <v>74</v>
      </c>
    </row>
    <row r="8290" spans="1:12">
      <c r="A8290" s="186" t="str">
        <f>B8290&amp;"_"&amp;COUNTIF($B$2:B8290,B8290)</f>
        <v>6872_1</v>
      </c>
      <c r="B8290" s="195">
        <v>6872</v>
      </c>
      <c r="C8290" s="195">
        <v>1</v>
      </c>
      <c r="D8290" s="195" t="s">
        <v>3570</v>
      </c>
      <c r="F8290" s="189">
        <v>63</v>
      </c>
      <c r="G8290" s="197" t="s">
        <v>1690</v>
      </c>
      <c r="H8290" s="195">
        <v>1</v>
      </c>
      <c r="J8290" s="191">
        <v>42753</v>
      </c>
      <c r="K8290" s="195" t="s">
        <v>27</v>
      </c>
    </row>
    <row r="8291" spans="1:12">
      <c r="A8291" s="186" t="str">
        <f>B8291&amp;"_"&amp;COUNTIF($B$2:B8291,B8291)</f>
        <v>6873_1</v>
      </c>
      <c r="B8291" s="195">
        <v>6873</v>
      </c>
      <c r="E8291" s="195" t="s">
        <v>62</v>
      </c>
      <c r="F8291" s="189">
        <v>164</v>
      </c>
      <c r="G8291" s="197" t="s">
        <v>2011</v>
      </c>
    </row>
    <row r="8292" spans="1:12">
      <c r="A8292" s="186" t="str">
        <f>B8292&amp;"_"&amp;COUNTIF($B$2:B8292,B8292)</f>
        <v>6873_2</v>
      </c>
      <c r="B8292" s="195">
        <v>6873</v>
      </c>
      <c r="C8292" s="195">
        <v>1</v>
      </c>
      <c r="D8292" s="195" t="s">
        <v>3571</v>
      </c>
      <c r="E8292" s="195" t="s">
        <v>64</v>
      </c>
      <c r="F8292" s="189">
        <v>96</v>
      </c>
      <c r="G8292" s="197" t="s">
        <v>65</v>
      </c>
      <c r="H8292" s="195">
        <v>3</v>
      </c>
      <c r="J8292" s="191">
        <v>42753</v>
      </c>
      <c r="K8292" s="195" t="s">
        <v>27</v>
      </c>
    </row>
    <row r="8293" spans="1:12">
      <c r="A8293" s="186" t="str">
        <f>B8293&amp;"_"&amp;COUNTIF($B$2:B8293,B8293)</f>
        <v>6874_1</v>
      </c>
      <c r="B8293" s="195">
        <v>6874</v>
      </c>
      <c r="E8293" s="195" t="s">
        <v>2935</v>
      </c>
      <c r="F8293" s="189">
        <v>12</v>
      </c>
      <c r="G8293" s="197" t="s">
        <v>2936</v>
      </c>
    </row>
    <row r="8294" spans="1:12">
      <c r="A8294" s="186" t="str">
        <f>B8294&amp;"_"&amp;COUNTIF($B$2:B8294,B8294)</f>
        <v>6874_2</v>
      </c>
      <c r="B8294" s="195">
        <v>6874</v>
      </c>
      <c r="C8294" s="195">
        <v>1</v>
      </c>
      <c r="D8294" s="195" t="s">
        <v>3572</v>
      </c>
      <c r="E8294" s="195" t="s">
        <v>2665</v>
      </c>
      <c r="F8294" s="189">
        <v>12</v>
      </c>
      <c r="G8294" s="197" t="s">
        <v>2938</v>
      </c>
      <c r="H8294" s="195">
        <v>6</v>
      </c>
      <c r="J8294" s="191">
        <v>42753</v>
      </c>
      <c r="K8294" s="195" t="s">
        <v>27</v>
      </c>
    </row>
    <row r="8295" spans="1:12">
      <c r="A8295" s="186" t="str">
        <f>B8295&amp;"_"&amp;COUNTIF($B$2:B8295,B8295)</f>
        <v>6875_1</v>
      </c>
      <c r="B8295" s="195">
        <v>6875</v>
      </c>
      <c r="F8295" s="189">
        <v>112</v>
      </c>
      <c r="G8295" s="197" t="s">
        <v>3489</v>
      </c>
    </row>
    <row r="8296" spans="1:12">
      <c r="A8296" s="186" t="str">
        <f>B8296&amp;"_"&amp;COUNTIF($B$2:B8296,B8296)</f>
        <v>6875_2</v>
      </c>
      <c r="B8296" s="195">
        <v>6875</v>
      </c>
      <c r="F8296" s="189">
        <v>112</v>
      </c>
      <c r="G8296" s="197" t="s">
        <v>3490</v>
      </c>
    </row>
    <row r="8297" spans="1:12">
      <c r="A8297" s="186" t="str">
        <f>B8297&amp;"_"&amp;COUNTIF($B$2:B8297,B8297)</f>
        <v>6875_3</v>
      </c>
      <c r="B8297" s="195">
        <v>6875</v>
      </c>
      <c r="F8297" s="189">
        <v>78</v>
      </c>
      <c r="G8297" s="197" t="s">
        <v>3491</v>
      </c>
    </row>
    <row r="8298" spans="1:12">
      <c r="A8298" s="186" t="str">
        <f>B8298&amp;"_"&amp;COUNTIF($B$2:B8298,B8298)</f>
        <v>6875_4</v>
      </c>
      <c r="B8298" s="195">
        <v>6875</v>
      </c>
      <c r="C8298" s="195">
        <v>65</v>
      </c>
      <c r="D8298" s="195">
        <v>3007099258</v>
      </c>
      <c r="F8298" s="189">
        <v>58</v>
      </c>
      <c r="G8298" s="197" t="s">
        <v>3492</v>
      </c>
      <c r="H8298" s="195">
        <v>4</v>
      </c>
      <c r="I8298" s="195">
        <v>10000</v>
      </c>
      <c r="J8298" s="191">
        <v>42753</v>
      </c>
      <c r="K8298" s="195" t="s">
        <v>120</v>
      </c>
    </row>
    <row r="8299" spans="1:12">
      <c r="A8299" s="186" t="str">
        <f>B8299&amp;"_"&amp;COUNTIF($B$2:B8299,B8299)</f>
        <v>6876_1</v>
      </c>
      <c r="B8299" s="195">
        <v>6876</v>
      </c>
      <c r="F8299" s="189">
        <v>6</v>
      </c>
      <c r="G8299" s="197" t="s">
        <v>3102</v>
      </c>
    </row>
    <row r="8300" spans="1:12">
      <c r="A8300" s="186" t="str">
        <f>B8300&amp;"_"&amp;COUNTIF($B$2:B8300,B8300)</f>
        <v>6876_2</v>
      </c>
      <c r="B8300" s="195">
        <v>6876</v>
      </c>
      <c r="C8300" s="195">
        <v>65</v>
      </c>
      <c r="D8300" s="195">
        <v>3007274951</v>
      </c>
      <c r="F8300" s="189">
        <v>12</v>
      </c>
      <c r="G8300" s="197" t="s">
        <v>3103</v>
      </c>
      <c r="H8300" s="195">
        <v>6</v>
      </c>
      <c r="I8300" s="195">
        <v>19200</v>
      </c>
      <c r="J8300" s="191">
        <v>42753</v>
      </c>
      <c r="K8300" s="195" t="s">
        <v>120</v>
      </c>
    </row>
    <row r="8301" spans="1:12">
      <c r="A8301" s="186" t="str">
        <f>B8301&amp;"_"&amp;COUNTIF($B$2:B8301,B8301)</f>
        <v>6877_1</v>
      </c>
      <c r="B8301" s="195">
        <v>6877</v>
      </c>
      <c r="F8301" s="189">
        <v>23</v>
      </c>
      <c r="G8301" s="197" t="s">
        <v>3480</v>
      </c>
    </row>
    <row r="8302" spans="1:12">
      <c r="A8302" s="186" t="str">
        <f>B8302&amp;"_"&amp;COUNTIF($B$2:B8302,B8302)</f>
        <v>6877_2</v>
      </c>
      <c r="B8302" s="195">
        <v>6877</v>
      </c>
      <c r="F8302" s="189">
        <v>6</v>
      </c>
      <c r="G8302" s="190" t="s">
        <v>3324</v>
      </c>
    </row>
    <row r="8303" spans="1:12">
      <c r="A8303" s="186" t="str">
        <f>B8303&amp;"_"&amp;COUNTIF($B$2:B8303,B8303)</f>
        <v>6877_3</v>
      </c>
      <c r="B8303" s="195">
        <v>6877</v>
      </c>
      <c r="C8303" s="195">
        <v>17</v>
      </c>
      <c r="D8303" s="195">
        <v>3007183725</v>
      </c>
      <c r="F8303" s="189">
        <v>10</v>
      </c>
      <c r="G8303" s="190" t="s">
        <v>3188</v>
      </c>
      <c r="H8303" s="195">
        <v>7</v>
      </c>
      <c r="I8303" s="195">
        <v>18350</v>
      </c>
      <c r="J8303" s="191">
        <v>42753</v>
      </c>
      <c r="K8303" s="195" t="s">
        <v>120</v>
      </c>
    </row>
    <row r="8304" spans="1:12">
      <c r="A8304" s="186" t="str">
        <f>B8304&amp;"_"&amp;COUNTIF($B$2:B8304,B8304)</f>
        <v>6878_1</v>
      </c>
      <c r="B8304" s="195">
        <v>6878</v>
      </c>
      <c r="F8304" s="189">
        <v>40</v>
      </c>
      <c r="G8304" s="197" t="s">
        <v>3518</v>
      </c>
    </row>
    <row r="8305" spans="1:12">
      <c r="A8305" s="186" t="str">
        <f>B8305&amp;"_"&amp;COUNTIF($B$2:B8305,B8305)</f>
        <v>6878_2</v>
      </c>
      <c r="B8305" s="195">
        <v>6878</v>
      </c>
      <c r="F8305" s="189">
        <v>200</v>
      </c>
      <c r="G8305" s="197" t="s">
        <v>3573</v>
      </c>
    </row>
    <row r="8306" spans="1:12">
      <c r="A8306" s="186" t="str">
        <f>B8306&amp;"_"&amp;COUNTIF($B$2:B8306,B8306)</f>
        <v>6878_3</v>
      </c>
      <c r="B8306" s="195">
        <v>6878</v>
      </c>
      <c r="F8306" s="189">
        <v>1</v>
      </c>
      <c r="G8306" s="197" t="s">
        <v>3520</v>
      </c>
    </row>
    <row r="8307" spans="1:12">
      <c r="A8307" s="186" t="str">
        <f>B8307&amp;"_"&amp;COUNTIF($B$2:B8307,B8307)</f>
        <v>6878_4</v>
      </c>
      <c r="B8307" s="195">
        <v>6878</v>
      </c>
      <c r="F8307" s="189">
        <v>1000</v>
      </c>
      <c r="G8307" s="197" t="s">
        <v>3574</v>
      </c>
    </row>
    <row r="8308" spans="1:12">
      <c r="A8308" s="186" t="str">
        <f>B8308&amp;"_"&amp;COUNTIF($B$2:B8308,B8308)</f>
        <v>6878_5</v>
      </c>
      <c r="B8308" s="195">
        <v>6878</v>
      </c>
      <c r="F8308" s="189">
        <v>100</v>
      </c>
      <c r="G8308" s="197" t="s">
        <v>3575</v>
      </c>
    </row>
    <row r="8309" spans="1:12">
      <c r="A8309" s="186" t="str">
        <f>B8309&amp;"_"&amp;COUNTIF($B$2:B8309,B8309)</f>
        <v>6878_6</v>
      </c>
      <c r="B8309" s="195">
        <v>6878</v>
      </c>
      <c r="F8309" s="189">
        <v>1000</v>
      </c>
      <c r="G8309" s="197" t="s">
        <v>3576</v>
      </c>
    </row>
    <row r="8310" spans="1:12">
      <c r="A8310" s="186" t="str">
        <f>B8310&amp;"_"&amp;COUNTIF($B$2:B8310,B8310)</f>
        <v>6878_7</v>
      </c>
      <c r="B8310" s="195">
        <v>6878</v>
      </c>
      <c r="F8310" s="189">
        <v>30</v>
      </c>
      <c r="G8310" s="197" t="s">
        <v>3524</v>
      </c>
    </row>
    <row r="8311" spans="1:12">
      <c r="A8311" s="186" t="str">
        <f>B8311&amp;"_"&amp;COUNTIF($B$2:B8311,B8311)</f>
        <v>6878_8</v>
      </c>
      <c r="B8311" s="195">
        <v>6878</v>
      </c>
      <c r="F8311" s="189">
        <v>25</v>
      </c>
      <c r="G8311" s="197" t="s">
        <v>3525</v>
      </c>
    </row>
    <row r="8312" spans="1:12">
      <c r="A8312" s="186" t="str">
        <f>B8312&amp;"_"&amp;COUNTIF($B$2:B8312,B8312)</f>
        <v>6878_9</v>
      </c>
      <c r="B8312" s="195">
        <v>6878</v>
      </c>
      <c r="F8312" s="189">
        <v>5</v>
      </c>
      <c r="G8312" s="197" t="s">
        <v>3526</v>
      </c>
    </row>
    <row r="8313" spans="1:12">
      <c r="A8313" s="186" t="str">
        <f>B8313&amp;"_"&amp;COUNTIF($B$2:B8313,B8313)</f>
        <v>6878_10</v>
      </c>
      <c r="B8313" s="195">
        <v>6878</v>
      </c>
      <c r="C8313" s="195">
        <v>56</v>
      </c>
      <c r="D8313" s="195" t="s">
        <v>3577</v>
      </c>
      <c r="F8313" s="189">
        <v>1</v>
      </c>
      <c r="G8313" s="197" t="s">
        <v>782</v>
      </c>
      <c r="H8313" s="195">
        <v>8</v>
      </c>
      <c r="J8313" s="191">
        <v>42754</v>
      </c>
      <c r="K8313" s="195" t="s">
        <v>27</v>
      </c>
    </row>
    <row r="8314" spans="1:12">
      <c r="A8314" s="186" t="str">
        <f>B8314&amp;"_"&amp;COUNTIF($B$2:B8314,B8314)</f>
        <v>6879_1</v>
      </c>
      <c r="B8314" s="195">
        <v>6879</v>
      </c>
      <c r="F8314" s="189">
        <v>1</v>
      </c>
      <c r="G8314" s="197" t="s">
        <v>3578</v>
      </c>
    </row>
    <row r="8315" spans="1:12">
      <c r="A8315" s="186" t="str">
        <f>B8315&amp;"_"&amp;COUNTIF($B$2:B8315,B8315)</f>
        <v>6879_2</v>
      </c>
      <c r="B8315" s="195">
        <v>6879</v>
      </c>
      <c r="C8315" s="195">
        <v>96</v>
      </c>
      <c r="D8315" s="195">
        <v>270408</v>
      </c>
      <c r="F8315" s="189">
        <v>6</v>
      </c>
      <c r="G8315" s="197" t="s">
        <v>3330</v>
      </c>
      <c r="H8315" s="195">
        <v>2</v>
      </c>
      <c r="J8315" s="191">
        <v>42754</v>
      </c>
      <c r="K8315" s="213" t="s">
        <v>845</v>
      </c>
      <c r="L8315" s="195" t="s">
        <v>74</v>
      </c>
    </row>
    <row r="8316" spans="1:12">
      <c r="A8316" s="186" t="str">
        <f>B8316&amp;"_"&amp;COUNTIF($B$2:B8316,B8316)</f>
        <v>6880_1</v>
      </c>
      <c r="B8316" s="195">
        <v>6880</v>
      </c>
      <c r="C8316" s="195">
        <v>59</v>
      </c>
      <c r="D8316" s="195">
        <v>3007310302</v>
      </c>
      <c r="E8316" s="195">
        <v>41227890</v>
      </c>
      <c r="F8316" s="189">
        <v>12</v>
      </c>
      <c r="G8316" s="197" t="s">
        <v>1873</v>
      </c>
      <c r="H8316" s="195">
        <v>2</v>
      </c>
      <c r="I8316" s="195">
        <v>3700</v>
      </c>
      <c r="J8316" s="191">
        <v>42755</v>
      </c>
      <c r="K8316" s="195" t="s">
        <v>27</v>
      </c>
    </row>
    <row r="8317" spans="1:12">
      <c r="A8317" s="186" t="str">
        <f>B8317&amp;"_"&amp;COUNTIF($B$2:B8317,B8317)</f>
        <v>6881_1</v>
      </c>
      <c r="B8317" s="195">
        <v>6881</v>
      </c>
      <c r="G8317" s="197" t="s">
        <v>3579</v>
      </c>
    </row>
    <row r="8318" spans="1:12">
      <c r="A8318" s="186" t="str">
        <f>B8318&amp;"_"&amp;COUNTIF($B$2:B8318,B8318)</f>
        <v>6881_2</v>
      </c>
      <c r="B8318" s="195">
        <v>6881</v>
      </c>
      <c r="C8318" s="195">
        <v>1</v>
      </c>
      <c r="D8318" s="195" t="s">
        <v>2984</v>
      </c>
      <c r="F8318" s="189">
        <v>1</v>
      </c>
      <c r="G8318" s="197" t="s">
        <v>3580</v>
      </c>
      <c r="J8318" s="191">
        <v>42755</v>
      </c>
      <c r="K8318" s="195" t="s">
        <v>27</v>
      </c>
    </row>
    <row r="8319" spans="1:12">
      <c r="A8319" s="186" t="str">
        <f>B8319&amp;"_"&amp;COUNTIF($B$2:B8319,B8319)</f>
        <v>6882_1</v>
      </c>
      <c r="B8319" s="195">
        <v>6882</v>
      </c>
      <c r="C8319" s="195">
        <v>31</v>
      </c>
      <c r="D8319" s="195" t="s">
        <v>3559</v>
      </c>
      <c r="F8319" s="189">
        <v>2</v>
      </c>
      <c r="G8319" s="197" t="s">
        <v>2980</v>
      </c>
      <c r="H8319" s="195">
        <v>2</v>
      </c>
      <c r="I8319" s="195">
        <v>6000</v>
      </c>
      <c r="J8319" s="191">
        <v>42755</v>
      </c>
      <c r="K8319" s="195" t="s">
        <v>27</v>
      </c>
    </row>
    <row r="8320" spans="1:12">
      <c r="A8320" s="186" t="str">
        <f>B8320&amp;"_"&amp;COUNTIF($B$2:B8320,B8320)</f>
        <v>6883_1</v>
      </c>
      <c r="B8320" s="195">
        <v>6883</v>
      </c>
      <c r="C8320" s="195">
        <v>5</v>
      </c>
      <c r="D8320" s="195">
        <v>270432449</v>
      </c>
      <c r="E8320" s="195">
        <v>500032754</v>
      </c>
      <c r="F8320" s="189">
        <v>16</v>
      </c>
      <c r="G8320" s="197" t="s">
        <v>841</v>
      </c>
      <c r="H8320" s="195">
        <v>6</v>
      </c>
      <c r="I8320" s="195">
        <v>16800</v>
      </c>
      <c r="J8320" s="191" t="s">
        <v>3581</v>
      </c>
      <c r="K8320" s="213" t="s">
        <v>845</v>
      </c>
      <c r="L8320" s="195" t="s">
        <v>2449</v>
      </c>
    </row>
    <row r="8321" spans="1:11">
      <c r="A8321" s="186" t="str">
        <f>B8321&amp;"_"&amp;COUNTIF($B$2:B8321,B8321)</f>
        <v>6884_1</v>
      </c>
      <c r="B8321" s="195">
        <v>6884</v>
      </c>
      <c r="E8321" s="195" t="s">
        <v>1744</v>
      </c>
      <c r="F8321" s="189">
        <v>1</v>
      </c>
      <c r="G8321" s="197" t="s">
        <v>3277</v>
      </c>
    </row>
    <row r="8322" spans="1:11">
      <c r="A8322" s="186" t="str">
        <f>B8322&amp;"_"&amp;COUNTIF($B$2:B8322,B8322)</f>
        <v>6884_2</v>
      </c>
      <c r="B8322" s="195">
        <v>6884</v>
      </c>
      <c r="E8322" s="195" t="s">
        <v>1744</v>
      </c>
      <c r="F8322" s="189">
        <v>28</v>
      </c>
      <c r="G8322" s="197" t="s">
        <v>3469</v>
      </c>
    </row>
    <row r="8323" spans="1:11">
      <c r="A8323" s="186" t="str">
        <f>B8323&amp;"_"&amp;COUNTIF($B$2:B8323,B8323)</f>
        <v>6884_3</v>
      </c>
      <c r="B8323" s="195">
        <v>6884</v>
      </c>
      <c r="E8323" s="195" t="s">
        <v>1744</v>
      </c>
      <c r="F8323" s="189">
        <v>4</v>
      </c>
      <c r="G8323" s="197" t="s">
        <v>3582</v>
      </c>
      <c r="K8323" s="213"/>
    </row>
    <row r="8324" spans="1:11">
      <c r="A8324" s="186" t="str">
        <f>B8324&amp;"_"&amp;COUNTIF($B$2:B8324,B8324)</f>
        <v>6884_4</v>
      </c>
      <c r="B8324" s="195">
        <v>6884</v>
      </c>
      <c r="E8324" s="195" t="s">
        <v>1744</v>
      </c>
      <c r="F8324" s="189">
        <v>32</v>
      </c>
      <c r="G8324" s="197" t="s">
        <v>3416</v>
      </c>
    </row>
    <row r="8325" spans="1:11">
      <c r="A8325" s="186" t="str">
        <f>B8325&amp;"_"&amp;COUNTIF($B$2:B8325,B8325)</f>
        <v>6884_5</v>
      </c>
      <c r="B8325" s="195">
        <v>6884</v>
      </c>
      <c r="C8325" s="195">
        <v>26</v>
      </c>
      <c r="E8325" s="195" t="s">
        <v>1744</v>
      </c>
      <c r="F8325" s="189">
        <v>28</v>
      </c>
      <c r="G8325" s="197" t="s">
        <v>3486</v>
      </c>
      <c r="J8325" s="191">
        <v>42755</v>
      </c>
      <c r="K8325" s="195" t="s">
        <v>33</v>
      </c>
    </row>
    <row r="8326" spans="1:11">
      <c r="A8326" s="186" t="str">
        <f>B8326&amp;"_"&amp;COUNTIF($B$2:B8326,B8326)</f>
        <v>6885_1</v>
      </c>
      <c r="B8326" s="195">
        <v>6885</v>
      </c>
      <c r="E8326" s="195" t="s">
        <v>3429</v>
      </c>
      <c r="F8326" s="189">
        <v>1</v>
      </c>
      <c r="G8326" s="197" t="s">
        <v>3430</v>
      </c>
    </row>
    <row r="8327" spans="1:11">
      <c r="A8327" s="186" t="str">
        <f>B8327&amp;"_"&amp;COUNTIF($B$2:B8327,B8327)</f>
        <v>6885_2</v>
      </c>
      <c r="B8327" s="195">
        <v>6885</v>
      </c>
      <c r="E8327" s="195" t="s">
        <v>3429</v>
      </c>
      <c r="F8327" s="189">
        <v>1</v>
      </c>
      <c r="G8327" s="197" t="s">
        <v>3431</v>
      </c>
    </row>
    <row r="8328" spans="1:11">
      <c r="A8328" s="186" t="str">
        <f>B8328&amp;"_"&amp;COUNTIF($B$2:B8328,B8328)</f>
        <v>6885_3</v>
      </c>
      <c r="B8328" s="195">
        <v>6885</v>
      </c>
      <c r="E8328" s="195" t="s">
        <v>3429</v>
      </c>
      <c r="F8328" s="189">
        <v>1</v>
      </c>
      <c r="G8328" s="197" t="s">
        <v>3432</v>
      </c>
    </row>
    <row r="8329" spans="1:11">
      <c r="A8329" s="186" t="str">
        <f>B8329&amp;"_"&amp;COUNTIF($B$2:B8329,B8329)</f>
        <v>6885_4</v>
      </c>
      <c r="B8329" s="195">
        <v>6885</v>
      </c>
      <c r="E8329" s="195" t="s">
        <v>3429</v>
      </c>
      <c r="F8329" s="189">
        <v>1</v>
      </c>
      <c r="G8329" s="197" t="s">
        <v>3433</v>
      </c>
    </row>
    <row r="8330" spans="1:11">
      <c r="A8330" s="186" t="str">
        <f>B8330&amp;"_"&amp;COUNTIF($B$2:B8330,B8330)</f>
        <v>6885_5</v>
      </c>
      <c r="B8330" s="195">
        <v>6885</v>
      </c>
      <c r="E8330" s="195" t="s">
        <v>3429</v>
      </c>
      <c r="F8330" s="189">
        <v>1</v>
      </c>
      <c r="G8330" s="197" t="s">
        <v>3434</v>
      </c>
    </row>
    <row r="8331" spans="1:11">
      <c r="A8331" s="186" t="str">
        <f>B8331&amp;"_"&amp;COUNTIF($B$2:B8331,B8331)</f>
        <v>6885_6</v>
      </c>
      <c r="B8331" s="195">
        <v>6885</v>
      </c>
      <c r="E8331" s="195" t="s">
        <v>3429</v>
      </c>
      <c r="F8331" s="189">
        <v>1</v>
      </c>
      <c r="G8331" s="197" t="s">
        <v>3355</v>
      </c>
    </row>
    <row r="8332" spans="1:11">
      <c r="A8332" s="186" t="str">
        <f>B8332&amp;"_"&amp;COUNTIF($B$2:B8332,B8332)</f>
        <v>6885_7</v>
      </c>
      <c r="B8332" s="195">
        <v>6885</v>
      </c>
      <c r="E8332" s="195" t="s">
        <v>3429</v>
      </c>
      <c r="F8332" s="189">
        <v>1</v>
      </c>
      <c r="G8332" s="197" t="s">
        <v>3435</v>
      </c>
    </row>
    <row r="8333" spans="1:11">
      <c r="A8333" s="186" t="str">
        <f>B8333&amp;"_"&amp;COUNTIF($B$2:B8333,B8333)</f>
        <v>6885_8</v>
      </c>
      <c r="B8333" s="195">
        <v>6885</v>
      </c>
      <c r="E8333" s="195" t="s">
        <v>3429</v>
      </c>
      <c r="F8333" s="189">
        <v>30</v>
      </c>
      <c r="G8333" s="197" t="s">
        <v>3439</v>
      </c>
    </row>
    <row r="8334" spans="1:11">
      <c r="A8334" s="186" t="str">
        <f>B8334&amp;"_"&amp;COUNTIF($B$2:B8334,B8334)</f>
        <v>6885_9</v>
      </c>
      <c r="B8334" s="195">
        <v>6885</v>
      </c>
      <c r="E8334" s="195" t="s">
        <v>3429</v>
      </c>
      <c r="F8334" s="189">
        <v>40</v>
      </c>
      <c r="G8334" s="197" t="s">
        <v>3538</v>
      </c>
    </row>
    <row r="8335" spans="1:11">
      <c r="A8335" s="186" t="str">
        <f>B8335&amp;"_"&amp;COUNTIF($B$2:B8335,B8335)</f>
        <v>6885_10</v>
      </c>
      <c r="B8335" s="195">
        <v>6885</v>
      </c>
      <c r="E8335" s="195" t="s">
        <v>3429</v>
      </c>
      <c r="F8335" s="189">
        <v>300</v>
      </c>
      <c r="G8335" s="197" t="s">
        <v>464</v>
      </c>
    </row>
    <row r="8336" spans="1:11">
      <c r="A8336" s="186" t="str">
        <f>B8336&amp;"_"&amp;COUNTIF($B$2:B8336,B8336)</f>
        <v>6885_11</v>
      </c>
      <c r="B8336" s="195">
        <v>6885</v>
      </c>
      <c r="E8336" s="195" t="s">
        <v>3429</v>
      </c>
      <c r="F8336" s="189">
        <v>10</v>
      </c>
      <c r="G8336" s="197" t="s">
        <v>835</v>
      </c>
    </row>
    <row r="8337" spans="1:12">
      <c r="A8337" s="186" t="str">
        <f>B8337&amp;"_"&amp;COUNTIF($B$2:B8337,B8337)</f>
        <v>6885_12</v>
      </c>
      <c r="B8337" s="195">
        <v>6885</v>
      </c>
      <c r="E8337" s="195" t="s">
        <v>3429</v>
      </c>
      <c r="F8337" s="189">
        <v>10</v>
      </c>
      <c r="G8337" s="197" t="s">
        <v>3442</v>
      </c>
    </row>
    <row r="8338" spans="1:12">
      <c r="A8338" s="186" t="str">
        <f>B8338&amp;"_"&amp;COUNTIF($B$2:B8338,B8338)</f>
        <v>6885_13</v>
      </c>
      <c r="B8338" s="195">
        <v>6885</v>
      </c>
      <c r="C8338" s="195">
        <v>104</v>
      </c>
      <c r="D8338" s="195" t="s">
        <v>3583</v>
      </c>
      <c r="E8338" s="195" t="s">
        <v>3429</v>
      </c>
      <c r="F8338" s="189">
        <v>5</v>
      </c>
      <c r="G8338" s="197" t="s">
        <v>3443</v>
      </c>
      <c r="J8338" s="191">
        <v>42758</v>
      </c>
    </row>
    <row r="8339" spans="1:12">
      <c r="A8339" s="186" t="str">
        <f>B8339&amp;"_"&amp;COUNTIF($B$2:B8339,B8339)</f>
        <v>6886_1</v>
      </c>
      <c r="B8339" s="195">
        <v>6886</v>
      </c>
      <c r="C8339" s="195">
        <v>59</v>
      </c>
      <c r="D8339" s="195">
        <v>3007314478</v>
      </c>
      <c r="E8339" s="195">
        <v>41222128</v>
      </c>
      <c r="F8339" s="189">
        <v>3</v>
      </c>
      <c r="G8339" s="197" t="s">
        <v>3584</v>
      </c>
      <c r="H8339" s="195">
        <v>5</v>
      </c>
      <c r="J8339" s="191">
        <v>42759</v>
      </c>
      <c r="K8339" s="195" t="s">
        <v>27</v>
      </c>
    </row>
    <row r="8340" spans="1:12">
      <c r="A8340" s="186" t="str">
        <f>B8340&amp;"_"&amp;COUNTIF($B$2:B8340,B8340)</f>
        <v>6887_1</v>
      </c>
      <c r="B8340" s="195">
        <v>6887</v>
      </c>
      <c r="F8340" s="189">
        <v>9</v>
      </c>
      <c r="G8340" s="197" t="s">
        <v>359</v>
      </c>
      <c r="I8340" s="200"/>
    </row>
    <row r="8341" spans="1:12">
      <c r="A8341" s="186" t="str">
        <f>B8341&amp;"_"&amp;COUNTIF($B$2:B8341,B8341)</f>
        <v>6887_2</v>
      </c>
      <c r="B8341" s="195">
        <v>6887</v>
      </c>
      <c r="C8341" s="195">
        <v>7</v>
      </c>
      <c r="F8341" s="189">
        <v>0</v>
      </c>
      <c r="G8341" s="197" t="s">
        <v>358</v>
      </c>
      <c r="H8341" s="195">
        <v>1</v>
      </c>
      <c r="I8341" s="200"/>
      <c r="J8341" s="191">
        <v>42759</v>
      </c>
      <c r="K8341" s="195" t="s">
        <v>33</v>
      </c>
    </row>
    <row r="8342" spans="1:12">
      <c r="A8342" s="186" t="str">
        <f>B8342&amp;"_"&amp;COUNTIF($B$2:B8342,B8342)</f>
        <v>6888_1</v>
      </c>
      <c r="B8342" s="195">
        <v>6888</v>
      </c>
      <c r="F8342" s="189">
        <v>7</v>
      </c>
      <c r="G8342" s="197" t="s">
        <v>359</v>
      </c>
      <c r="I8342" s="200"/>
    </row>
    <row r="8343" spans="1:12">
      <c r="A8343" s="186" t="str">
        <f>B8343&amp;"_"&amp;COUNTIF($B$2:B8343,B8343)</f>
        <v>6888_2</v>
      </c>
      <c r="B8343" s="195">
        <v>6888</v>
      </c>
      <c r="C8343" s="195">
        <v>7</v>
      </c>
      <c r="F8343" s="189">
        <v>4</v>
      </c>
      <c r="G8343" s="197" t="s">
        <v>358</v>
      </c>
      <c r="H8343" s="195">
        <v>1</v>
      </c>
      <c r="I8343" s="200"/>
      <c r="J8343" s="191">
        <v>42760</v>
      </c>
      <c r="K8343" s="195" t="s">
        <v>33</v>
      </c>
    </row>
    <row r="8344" spans="1:12">
      <c r="A8344" s="186" t="str">
        <f>B8344&amp;"_"&amp;COUNTIF($B$2:B8344,B8344)</f>
        <v>6889_1</v>
      </c>
      <c r="B8344" s="195">
        <v>6889</v>
      </c>
      <c r="C8344" s="195">
        <v>31</v>
      </c>
      <c r="D8344" s="195" t="s">
        <v>3585</v>
      </c>
      <c r="F8344" s="189">
        <v>4</v>
      </c>
      <c r="G8344" s="197" t="s">
        <v>2980</v>
      </c>
      <c r="H8344" s="195">
        <v>4</v>
      </c>
      <c r="I8344" s="195">
        <v>12000</v>
      </c>
      <c r="J8344" s="191">
        <v>42760</v>
      </c>
      <c r="K8344" s="195" t="s">
        <v>27</v>
      </c>
    </row>
    <row r="8345" spans="1:12">
      <c r="A8345" s="186" t="str">
        <f>B8345&amp;"_"&amp;COUNTIF($B$2:B8345,B8345)</f>
        <v>6890_1</v>
      </c>
      <c r="B8345" s="195">
        <v>6890</v>
      </c>
      <c r="C8345" s="195">
        <v>55</v>
      </c>
      <c r="D8345" s="195" t="s">
        <v>3053</v>
      </c>
      <c r="F8345" s="189">
        <v>144</v>
      </c>
      <c r="G8345" s="197" t="s">
        <v>1971</v>
      </c>
      <c r="H8345" s="195">
        <v>2</v>
      </c>
      <c r="I8345" s="195">
        <v>8000</v>
      </c>
      <c r="J8345" s="191">
        <v>42760</v>
      </c>
      <c r="K8345" s="195" t="s">
        <v>33</v>
      </c>
      <c r="L8345" s="195" t="s">
        <v>74</v>
      </c>
    </row>
    <row r="8346" spans="1:12">
      <c r="A8346" s="186" t="str">
        <f>B8346&amp;"_"&amp;COUNTIF($B$2:B8346,B8346)</f>
        <v>6891_1</v>
      </c>
      <c r="B8346" s="195">
        <v>6891</v>
      </c>
      <c r="C8346" s="195">
        <v>80</v>
      </c>
      <c r="D8346" s="195" t="s">
        <v>3586</v>
      </c>
      <c r="F8346" s="189">
        <v>4</v>
      </c>
      <c r="G8346" s="197" t="s">
        <v>3587</v>
      </c>
      <c r="H8346" s="195">
        <v>1</v>
      </c>
      <c r="I8346" s="195">
        <v>2000</v>
      </c>
      <c r="J8346" s="191">
        <v>42760</v>
      </c>
      <c r="K8346" s="195" t="s">
        <v>33</v>
      </c>
      <c r="L8346" s="195" t="s">
        <v>74</v>
      </c>
    </row>
    <row r="8347" spans="1:12">
      <c r="A8347" s="186" t="str">
        <f>B8347&amp;"_"&amp;COUNTIF($B$2:B8347,B8347)</f>
        <v>6892_1</v>
      </c>
      <c r="B8347" s="195">
        <v>6892</v>
      </c>
      <c r="F8347" s="189">
        <v>25</v>
      </c>
      <c r="G8347" s="197" t="s">
        <v>3588</v>
      </c>
    </row>
    <row r="8348" spans="1:12">
      <c r="A8348" s="186" t="str">
        <f>B8348&amp;"_"&amp;COUNTIF($B$2:B8348,B8348)</f>
        <v>6892_2</v>
      </c>
      <c r="B8348" s="195">
        <v>6892</v>
      </c>
      <c r="F8348" s="189">
        <v>25</v>
      </c>
      <c r="G8348" s="197" t="s">
        <v>3589</v>
      </c>
    </row>
    <row r="8349" spans="1:12">
      <c r="A8349" s="186" t="str">
        <f>B8349&amp;"_"&amp;COUNTIF($B$2:B8349,B8349)</f>
        <v>6892_3</v>
      </c>
      <c r="B8349" s="195">
        <v>6892</v>
      </c>
      <c r="F8349" s="189">
        <v>100</v>
      </c>
      <c r="G8349" s="197" t="s">
        <v>3590</v>
      </c>
    </row>
    <row r="8350" spans="1:12">
      <c r="A8350" s="186" t="str">
        <f>B8350&amp;"_"&amp;COUNTIF($B$2:B8350,B8350)</f>
        <v>6892_4</v>
      </c>
      <c r="B8350" s="195">
        <v>6892</v>
      </c>
      <c r="F8350" s="189">
        <v>2000</v>
      </c>
      <c r="G8350" s="197" t="s">
        <v>3591</v>
      </c>
    </row>
    <row r="8351" spans="1:12">
      <c r="A8351" s="186" t="str">
        <f>B8351&amp;"_"&amp;COUNTIF($B$2:B8351,B8351)</f>
        <v>6892_5</v>
      </c>
      <c r="B8351" s="195">
        <v>6892</v>
      </c>
      <c r="F8351" s="189">
        <v>600</v>
      </c>
      <c r="G8351" s="197" t="s">
        <v>3592</v>
      </c>
    </row>
    <row r="8352" spans="1:12">
      <c r="A8352" s="186" t="str">
        <f>B8352&amp;"_"&amp;COUNTIF($B$2:B8352,B8352)</f>
        <v>6892_6</v>
      </c>
      <c r="B8352" s="195">
        <v>6892</v>
      </c>
      <c r="F8352" s="189">
        <v>100</v>
      </c>
      <c r="G8352" s="197" t="s">
        <v>3593</v>
      </c>
    </row>
    <row r="8353" spans="1:12">
      <c r="A8353" s="186" t="str">
        <f>B8353&amp;"_"&amp;COUNTIF($B$2:B8353,B8353)</f>
        <v>6892_7</v>
      </c>
      <c r="B8353" s="195">
        <v>6892</v>
      </c>
      <c r="F8353" s="189">
        <v>22</v>
      </c>
      <c r="G8353" s="197" t="s">
        <v>3594</v>
      </c>
    </row>
    <row r="8354" spans="1:12">
      <c r="A8354" s="186" t="str">
        <f>B8354&amp;"_"&amp;COUNTIF($B$2:B8354,B8354)</f>
        <v>6892_8</v>
      </c>
      <c r="B8354" s="195">
        <v>6892</v>
      </c>
      <c r="F8354" s="189">
        <v>10</v>
      </c>
      <c r="G8354" s="197" t="s">
        <v>3517</v>
      </c>
    </row>
    <row r="8355" spans="1:12">
      <c r="A8355" s="186" t="str">
        <f>B8355&amp;"_"&amp;COUNTIF($B$2:B8355,B8355)</f>
        <v>6892_9</v>
      </c>
      <c r="B8355" s="195">
        <v>6892</v>
      </c>
      <c r="F8355" s="189">
        <v>200</v>
      </c>
      <c r="G8355" s="197" t="s">
        <v>3595</v>
      </c>
    </row>
    <row r="8356" spans="1:12">
      <c r="A8356" s="186" t="str">
        <f>B8356&amp;"_"&amp;COUNTIF($B$2:B8356,B8356)</f>
        <v>6892_10</v>
      </c>
      <c r="B8356" s="195">
        <v>6892</v>
      </c>
      <c r="F8356" s="189">
        <v>50</v>
      </c>
      <c r="G8356" s="197" t="s">
        <v>3596</v>
      </c>
    </row>
    <row r="8357" spans="1:12">
      <c r="A8357" s="186" t="str">
        <f>B8357&amp;"_"&amp;COUNTIF($B$2:B8357,B8357)</f>
        <v>6892_11</v>
      </c>
      <c r="B8357" s="195">
        <v>6892</v>
      </c>
      <c r="C8357" s="195">
        <v>62</v>
      </c>
      <c r="D8357" s="195" t="s">
        <v>3597</v>
      </c>
      <c r="F8357" s="189">
        <v>7</v>
      </c>
      <c r="G8357" s="197" t="s">
        <v>3598</v>
      </c>
      <c r="H8357" s="195">
        <v>10</v>
      </c>
      <c r="J8357" s="191">
        <v>42761</v>
      </c>
      <c r="K8357" s="195" t="s">
        <v>27</v>
      </c>
    </row>
    <row r="8358" spans="1:12">
      <c r="A8358" s="186" t="str">
        <f>B8358&amp;"_"&amp;COUNTIF($B$2:B8358,B8358)</f>
        <v>6893_1</v>
      </c>
      <c r="B8358" s="195">
        <v>6893</v>
      </c>
      <c r="E8358" s="195">
        <v>32999</v>
      </c>
      <c r="F8358" s="189">
        <v>10</v>
      </c>
      <c r="G8358" s="197" t="s">
        <v>579</v>
      </c>
      <c r="I8358" s="200"/>
    </row>
    <row r="8359" spans="1:12">
      <c r="A8359" s="186" t="str">
        <f>B8359&amp;"_"&amp;COUNTIF($B$2:B8359,B8359)</f>
        <v>6893_2</v>
      </c>
      <c r="B8359" s="195">
        <v>6893</v>
      </c>
      <c r="C8359" s="195">
        <v>4</v>
      </c>
      <c r="D8359" s="195">
        <v>4500283279</v>
      </c>
      <c r="E8359" s="195">
        <v>33990</v>
      </c>
      <c r="F8359" s="189">
        <v>10</v>
      </c>
      <c r="G8359" s="197" t="s">
        <v>580</v>
      </c>
      <c r="H8359" s="195">
        <v>5</v>
      </c>
      <c r="I8359" s="195">
        <v>15000</v>
      </c>
      <c r="J8359" s="191">
        <v>42761</v>
      </c>
      <c r="K8359" s="195" t="s">
        <v>2501</v>
      </c>
      <c r="L8359" s="195" t="s">
        <v>74</v>
      </c>
    </row>
    <row r="8360" spans="1:12">
      <c r="A8360" s="186" t="str">
        <f>B8360&amp;"_"&amp;COUNTIF($B$2:B8360,B8360)</f>
        <v>6894_1</v>
      </c>
      <c r="B8360" s="195">
        <v>6894</v>
      </c>
      <c r="F8360" s="189">
        <v>1</v>
      </c>
      <c r="G8360" s="197" t="s">
        <v>3528</v>
      </c>
    </row>
    <row r="8361" spans="1:12">
      <c r="A8361" s="186" t="str">
        <f>B8361&amp;"_"&amp;COUNTIF($B$2:B8361,B8361)</f>
        <v>6894_2</v>
      </c>
      <c r="B8361" s="195">
        <v>6894</v>
      </c>
      <c r="C8361" s="195">
        <v>1</v>
      </c>
      <c r="D8361" s="195" t="s">
        <v>3599</v>
      </c>
      <c r="F8361" s="189">
        <v>2</v>
      </c>
      <c r="G8361" s="197" t="s">
        <v>3238</v>
      </c>
      <c r="H8361" s="195">
        <v>3</v>
      </c>
      <c r="J8361" s="191">
        <v>42762</v>
      </c>
      <c r="K8361" s="195" t="s">
        <v>27</v>
      </c>
    </row>
    <row r="8362" spans="1:12">
      <c r="A8362" s="186" t="str">
        <f>B8362&amp;"_"&amp;COUNTIF($B$2:B8362,B8362)</f>
        <v>6895_1</v>
      </c>
      <c r="B8362" s="195">
        <v>6895</v>
      </c>
      <c r="C8362" s="195">
        <v>31</v>
      </c>
      <c r="D8362" s="195" t="s">
        <v>3585</v>
      </c>
      <c r="F8362" s="189">
        <v>10</v>
      </c>
      <c r="G8362" s="197" t="s">
        <v>2980</v>
      </c>
      <c r="H8362" s="195">
        <v>10</v>
      </c>
      <c r="I8362" s="195">
        <v>30000</v>
      </c>
      <c r="J8362" s="191">
        <v>42762</v>
      </c>
      <c r="K8362" s="195" t="s">
        <v>27</v>
      </c>
    </row>
    <row r="8363" spans="1:12">
      <c r="A8363" s="186" t="str">
        <f>B8363&amp;"_"&amp;COUNTIF($B$2:B8363,B8363)</f>
        <v>6896_1</v>
      </c>
      <c r="B8363" s="195">
        <v>6896</v>
      </c>
      <c r="E8363" s="195">
        <v>41222136</v>
      </c>
      <c r="F8363" s="189">
        <v>3</v>
      </c>
      <c r="G8363" s="197" t="s">
        <v>2299</v>
      </c>
    </row>
    <row r="8364" spans="1:12">
      <c r="A8364" s="186" t="str">
        <f>B8364&amp;"_"&amp;COUNTIF($B$2:B8364,B8364)</f>
        <v>6896_2</v>
      </c>
      <c r="B8364" s="195">
        <v>6896</v>
      </c>
      <c r="C8364" s="195">
        <v>59</v>
      </c>
      <c r="D8364" s="195">
        <v>3007335653</v>
      </c>
      <c r="E8364" s="195">
        <v>41222082</v>
      </c>
      <c r="F8364" s="189">
        <v>3</v>
      </c>
      <c r="G8364" s="197" t="s">
        <v>3510</v>
      </c>
      <c r="H8364" s="195">
        <v>6</v>
      </c>
      <c r="I8364" s="195">
        <v>19500</v>
      </c>
      <c r="J8364" s="191">
        <v>42765</v>
      </c>
      <c r="K8364" s="195" t="s">
        <v>27</v>
      </c>
    </row>
    <row r="8365" spans="1:12">
      <c r="A8365" s="186" t="str">
        <f>B8365&amp;"_"&amp;COUNTIF($B$2:B8365,B8365)</f>
        <v>6897_1</v>
      </c>
      <c r="B8365" s="195">
        <v>6897</v>
      </c>
      <c r="C8365" s="195">
        <v>59</v>
      </c>
      <c r="D8365" s="195">
        <v>3007314478</v>
      </c>
      <c r="E8365" s="195">
        <v>41222128</v>
      </c>
      <c r="F8365" s="189">
        <v>3</v>
      </c>
      <c r="G8365" s="197" t="s">
        <v>3600</v>
      </c>
      <c r="H8365" s="195">
        <v>3</v>
      </c>
      <c r="I8365" s="195">
        <v>15108</v>
      </c>
      <c r="J8365" s="191">
        <v>42765</v>
      </c>
      <c r="K8365" s="195" t="s">
        <v>27</v>
      </c>
    </row>
    <row r="8366" spans="1:12">
      <c r="A8366" s="186" t="str">
        <f>B8366&amp;"_"&amp;COUNTIF($B$2:B8366,B8366)</f>
        <v>6898_1</v>
      </c>
      <c r="B8366" s="195">
        <v>6898</v>
      </c>
      <c r="E8366" s="195" t="s">
        <v>2935</v>
      </c>
      <c r="F8366" s="189">
        <v>10</v>
      </c>
      <c r="G8366" s="197" t="s">
        <v>2936</v>
      </c>
    </row>
    <row r="8367" spans="1:12">
      <c r="A8367" s="186" t="str">
        <f>B8367&amp;"_"&amp;COUNTIF($B$2:B8367,B8367)</f>
        <v>6898_2</v>
      </c>
      <c r="B8367" s="195">
        <v>6898</v>
      </c>
      <c r="C8367" s="195">
        <v>1</v>
      </c>
      <c r="D8367" s="195" t="s">
        <v>3572</v>
      </c>
      <c r="E8367" s="195" t="s">
        <v>2665</v>
      </c>
      <c r="F8367" s="189">
        <v>10</v>
      </c>
      <c r="G8367" s="197" t="s">
        <v>2938</v>
      </c>
      <c r="H8367" s="195">
        <v>5</v>
      </c>
      <c r="J8367" s="191">
        <v>42766</v>
      </c>
      <c r="K8367" s="195" t="s">
        <v>27</v>
      </c>
    </row>
    <row r="8368" spans="1:12">
      <c r="A8368" s="186" t="str">
        <f>B8368&amp;"_"&amp;COUNTIF($B$2:B8368,B8368)</f>
        <v>6899_1</v>
      </c>
      <c r="B8368" s="195">
        <v>6899</v>
      </c>
      <c r="C8368" s="195">
        <v>1</v>
      </c>
      <c r="D8368" s="195" t="s">
        <v>3571</v>
      </c>
      <c r="E8368" s="195" t="s">
        <v>64</v>
      </c>
      <c r="F8368" s="189">
        <v>96</v>
      </c>
      <c r="G8368" s="197" t="s">
        <v>65</v>
      </c>
      <c r="H8368" s="195">
        <v>2</v>
      </c>
      <c r="J8368" s="191">
        <v>42766</v>
      </c>
      <c r="K8368" s="195" t="s">
        <v>27</v>
      </c>
    </row>
    <row r="8369" spans="1:12">
      <c r="A8369" s="186" t="str">
        <f>B8369&amp;"_"&amp;COUNTIF($B$2:B8369,B8369)</f>
        <v>6900_1</v>
      </c>
      <c r="B8369" s="195">
        <v>6900</v>
      </c>
      <c r="E8369" s="195" t="s">
        <v>67</v>
      </c>
      <c r="F8369" s="189">
        <v>48</v>
      </c>
      <c r="G8369" s="197" t="s">
        <v>68</v>
      </c>
    </row>
    <row r="8370" spans="1:12">
      <c r="A8370" s="186" t="str">
        <f>B8370&amp;"_"&amp;COUNTIF($B$2:B8370,B8370)</f>
        <v>6900_2</v>
      </c>
      <c r="B8370" s="195">
        <v>6900</v>
      </c>
      <c r="C8370" s="195">
        <v>1</v>
      </c>
      <c r="D8370" s="195" t="s">
        <v>3601</v>
      </c>
      <c r="E8370" s="195" t="s">
        <v>62</v>
      </c>
      <c r="F8370" s="189">
        <v>328</v>
      </c>
      <c r="G8370" s="197" t="s">
        <v>2011</v>
      </c>
      <c r="H8370" s="195">
        <v>3</v>
      </c>
      <c r="J8370" s="191">
        <v>42766</v>
      </c>
      <c r="K8370" s="195" t="s">
        <v>27</v>
      </c>
    </row>
    <row r="8371" spans="1:12">
      <c r="A8371" s="186" t="str">
        <f>B8371&amp;"_"&amp;COUNTIF($B$2:B8371,B8371)</f>
        <v>6901_1</v>
      </c>
      <c r="B8371" s="195">
        <v>6901</v>
      </c>
      <c r="C8371" s="195">
        <v>1</v>
      </c>
      <c r="D8371" s="195" t="s">
        <v>3570</v>
      </c>
      <c r="F8371" s="189">
        <v>90</v>
      </c>
      <c r="G8371" s="197" t="s">
        <v>1690</v>
      </c>
      <c r="H8371" s="195">
        <v>1</v>
      </c>
      <c r="J8371" s="191">
        <v>42766</v>
      </c>
      <c r="K8371" s="195" t="s">
        <v>27</v>
      </c>
    </row>
    <row r="8372" spans="1:12">
      <c r="A8372" s="186" t="str">
        <f>B8372&amp;"_"&amp;COUNTIF($B$2:B8372,B8372)</f>
        <v>6902_1</v>
      </c>
      <c r="B8372" s="195">
        <v>6902</v>
      </c>
      <c r="F8372" s="189">
        <v>11</v>
      </c>
      <c r="G8372" s="197" t="s">
        <v>359</v>
      </c>
      <c r="I8372" s="200"/>
    </row>
    <row r="8373" spans="1:12">
      <c r="A8373" s="186" t="str">
        <f>B8373&amp;"_"&amp;COUNTIF($B$2:B8373,B8373)</f>
        <v>6902_2</v>
      </c>
      <c r="B8373" s="195">
        <v>6902</v>
      </c>
      <c r="C8373" s="195">
        <v>7</v>
      </c>
      <c r="F8373" s="189">
        <v>0</v>
      </c>
      <c r="G8373" s="197" t="s">
        <v>358</v>
      </c>
      <c r="H8373" s="195">
        <v>1</v>
      </c>
      <c r="I8373" s="200"/>
      <c r="J8373" s="191">
        <v>42766</v>
      </c>
      <c r="K8373" s="195" t="s">
        <v>33</v>
      </c>
    </row>
    <row r="8374" spans="1:12">
      <c r="A8374" s="186" t="str">
        <f>B8374&amp;"_"&amp;COUNTIF($B$2:B8374,B8374)</f>
        <v>6903_1</v>
      </c>
      <c r="B8374" s="195">
        <v>6903</v>
      </c>
      <c r="C8374" s="195">
        <v>59</v>
      </c>
      <c r="D8374" s="195">
        <v>3007314478</v>
      </c>
      <c r="E8374" s="195">
        <v>41222128</v>
      </c>
      <c r="F8374" s="189">
        <v>1</v>
      </c>
      <c r="G8374" s="197" t="s">
        <v>3602</v>
      </c>
      <c r="H8374" s="195">
        <v>1</v>
      </c>
      <c r="I8374" s="195">
        <v>5036</v>
      </c>
      <c r="J8374" s="191">
        <v>42767</v>
      </c>
      <c r="K8374" s="195" t="s">
        <v>27</v>
      </c>
    </row>
    <row r="8375" spans="1:12">
      <c r="A8375" s="186" t="str">
        <f>B8375&amp;"_"&amp;COUNTIF($B$2:B8375,B8375)</f>
        <v>6904_1</v>
      </c>
      <c r="B8375" s="195">
        <v>6904</v>
      </c>
      <c r="C8375" s="195">
        <v>59</v>
      </c>
      <c r="D8375" s="195">
        <v>3007279828</v>
      </c>
      <c r="E8375" s="195">
        <v>20607070</v>
      </c>
      <c r="F8375" s="189">
        <v>50</v>
      </c>
      <c r="G8375" s="197" t="s">
        <v>2606</v>
      </c>
      <c r="H8375" s="195">
        <v>1</v>
      </c>
      <c r="J8375" s="191">
        <v>42767</v>
      </c>
      <c r="K8375" s="195" t="s">
        <v>27</v>
      </c>
    </row>
    <row r="8376" spans="1:12">
      <c r="A8376" s="186" t="str">
        <f>B8376&amp;"_"&amp;COUNTIF($B$2:B8376,B8376)</f>
        <v>6905_1</v>
      </c>
      <c r="B8376" s="195">
        <v>6905</v>
      </c>
      <c r="C8376" s="195">
        <v>59</v>
      </c>
      <c r="D8376" s="195">
        <v>3007293078</v>
      </c>
      <c r="E8376" s="195">
        <v>20607070</v>
      </c>
      <c r="F8376" s="189">
        <v>100</v>
      </c>
      <c r="G8376" s="197" t="s">
        <v>2606</v>
      </c>
      <c r="H8376" s="195">
        <v>1</v>
      </c>
      <c r="J8376" s="191">
        <v>42767</v>
      </c>
      <c r="K8376" s="195" t="s">
        <v>27</v>
      </c>
    </row>
    <row r="8377" spans="1:12">
      <c r="A8377" s="186" t="str">
        <f>B8377&amp;"_"&amp;COUNTIF($B$2:B8377,B8377)</f>
        <v>6906_1</v>
      </c>
      <c r="B8377" s="195">
        <v>6906</v>
      </c>
      <c r="C8377" s="195">
        <v>59</v>
      </c>
      <c r="D8377" s="195">
        <v>3007349367</v>
      </c>
      <c r="E8377" s="195">
        <v>41227890</v>
      </c>
      <c r="F8377" s="189">
        <v>18</v>
      </c>
      <c r="G8377" s="197" t="s">
        <v>1873</v>
      </c>
      <c r="H8377" s="195">
        <v>3</v>
      </c>
      <c r="I8377" s="195">
        <v>5511</v>
      </c>
      <c r="J8377" s="191">
        <v>42767</v>
      </c>
      <c r="K8377" s="195" t="s">
        <v>27</v>
      </c>
    </row>
    <row r="8378" spans="1:12">
      <c r="A8378" s="186" t="str">
        <f>B8378&amp;"_"&amp;COUNTIF($B$2:B8378,B8378)</f>
        <v>6907_1</v>
      </c>
      <c r="B8378" s="195">
        <v>6907</v>
      </c>
      <c r="C8378" s="195">
        <v>10</v>
      </c>
      <c r="D8378" s="195">
        <v>62865</v>
      </c>
      <c r="F8378" s="189">
        <v>16</v>
      </c>
      <c r="G8378" s="197" t="s">
        <v>3568</v>
      </c>
      <c r="H8378" s="195">
        <v>1</v>
      </c>
      <c r="J8378" s="191">
        <v>42767</v>
      </c>
      <c r="K8378" s="195" t="s">
        <v>33</v>
      </c>
      <c r="L8378" s="195" t="s">
        <v>74</v>
      </c>
    </row>
    <row r="8379" spans="1:12">
      <c r="A8379" s="186" t="str">
        <f>B8379&amp;"_"&amp;COUNTIF($B$2:B8379,B8379)</f>
        <v>6908_1</v>
      </c>
      <c r="B8379" s="195">
        <v>6908</v>
      </c>
      <c r="C8379" s="195">
        <v>23</v>
      </c>
      <c r="D8379" s="195" t="s">
        <v>3603</v>
      </c>
      <c r="F8379" s="189">
        <v>2</v>
      </c>
      <c r="G8379" s="197" t="s">
        <v>3604</v>
      </c>
      <c r="J8379" s="191">
        <v>42768</v>
      </c>
      <c r="K8379" s="195" t="s">
        <v>33</v>
      </c>
    </row>
    <row r="8380" spans="1:12">
      <c r="A8380" s="186" t="str">
        <f>B8380&amp;"_"&amp;COUNTIF($B$2:B8380,B8380)</f>
        <v>6909_1</v>
      </c>
      <c r="B8380" s="195">
        <v>6909</v>
      </c>
      <c r="F8380" s="189">
        <v>4</v>
      </c>
      <c r="G8380" s="197" t="s">
        <v>3605</v>
      </c>
    </row>
    <row r="8381" spans="1:12">
      <c r="A8381" s="186" t="str">
        <f>B8381&amp;"_"&amp;COUNTIF($B$2:B8381,B8381)</f>
        <v>6909_2</v>
      </c>
      <c r="B8381" s="195">
        <v>6909</v>
      </c>
      <c r="F8381" s="189">
        <v>4</v>
      </c>
      <c r="G8381" s="197" t="s">
        <v>3606</v>
      </c>
    </row>
    <row r="8382" spans="1:12">
      <c r="A8382" s="186" t="str">
        <f>B8382&amp;"_"&amp;COUNTIF($B$2:B8382,B8382)</f>
        <v>6909_3</v>
      </c>
      <c r="B8382" s="195">
        <v>6909</v>
      </c>
      <c r="C8382" s="195">
        <v>26</v>
      </c>
      <c r="D8382" s="195">
        <v>20237</v>
      </c>
      <c r="F8382" s="189">
        <v>4</v>
      </c>
      <c r="G8382" s="197" t="s">
        <v>3607</v>
      </c>
      <c r="H8382" s="195">
        <v>6</v>
      </c>
      <c r="J8382" s="191">
        <v>42768</v>
      </c>
      <c r="K8382" s="195" t="s">
        <v>33</v>
      </c>
    </row>
    <row r="8383" spans="1:12">
      <c r="A8383" s="186" t="str">
        <f>B8383&amp;"_"&amp;COUNTIF($B$2:B8383,B8383)</f>
        <v>6910_1</v>
      </c>
      <c r="B8383" s="195">
        <v>6910</v>
      </c>
      <c r="F8383" s="189">
        <v>22</v>
      </c>
      <c r="G8383" s="197" t="s">
        <v>2538</v>
      </c>
    </row>
    <row r="8384" spans="1:12">
      <c r="A8384" s="186" t="str">
        <f>B8384&amp;"_"&amp;COUNTIF($B$2:B8384,B8384)</f>
        <v>6910_2</v>
      </c>
      <c r="B8384" s="195">
        <v>6910</v>
      </c>
      <c r="C8384" s="195">
        <v>26</v>
      </c>
      <c r="D8384" s="195" t="s">
        <v>863</v>
      </c>
      <c r="F8384" s="189">
        <v>25</v>
      </c>
      <c r="G8384" s="197" t="s">
        <v>2539</v>
      </c>
      <c r="J8384" s="191">
        <v>42766</v>
      </c>
      <c r="K8384" s="195" t="s">
        <v>27</v>
      </c>
    </row>
    <row r="8385" spans="1:12">
      <c r="A8385" s="186" t="str">
        <f>B8385&amp;"_"&amp;COUNTIF($B$2:B8385,B8385)</f>
        <v>6911_1</v>
      </c>
      <c r="B8385" s="195">
        <v>6911</v>
      </c>
      <c r="F8385" s="189">
        <v>1</v>
      </c>
      <c r="G8385" s="197" t="s">
        <v>3608</v>
      </c>
    </row>
    <row r="8386" spans="1:12">
      <c r="A8386" s="186" t="str">
        <f>B8386&amp;"_"&amp;COUNTIF($B$2:B8386,B8386)</f>
        <v>6911_2</v>
      </c>
      <c r="B8386" s="195">
        <v>6911</v>
      </c>
      <c r="F8386" s="189">
        <v>1</v>
      </c>
      <c r="G8386" s="197" t="s">
        <v>3609</v>
      </c>
    </row>
    <row r="8387" spans="1:12">
      <c r="A8387" s="186" t="str">
        <f>B8387&amp;"_"&amp;COUNTIF($B$2:B8387,B8387)</f>
        <v>6911_3</v>
      </c>
      <c r="B8387" s="195">
        <v>6911</v>
      </c>
      <c r="C8387" s="195">
        <v>26</v>
      </c>
      <c r="D8387" s="195">
        <v>20236</v>
      </c>
      <c r="F8387" s="189">
        <v>1</v>
      </c>
      <c r="G8387" s="197" t="s">
        <v>3610</v>
      </c>
      <c r="H8387" s="195">
        <v>0</v>
      </c>
      <c r="J8387" s="191">
        <v>42768</v>
      </c>
      <c r="K8387" s="195" t="s">
        <v>33</v>
      </c>
    </row>
    <row r="8388" spans="1:12">
      <c r="A8388" s="186" t="str">
        <f>B8388&amp;"_"&amp;COUNTIF($B$2:B8388,B8388)</f>
        <v>6912_1</v>
      </c>
      <c r="B8388" s="195">
        <v>6912</v>
      </c>
      <c r="E8388" s="195">
        <v>500032756</v>
      </c>
      <c r="F8388" s="189">
        <v>10</v>
      </c>
      <c r="G8388" s="197" t="s">
        <v>3611</v>
      </c>
    </row>
    <row r="8389" spans="1:12">
      <c r="A8389" s="186" t="str">
        <f>B8389&amp;"_"&amp;COUNTIF($B$2:B8389,B8389)</f>
        <v>6912_2</v>
      </c>
      <c r="B8389" s="195">
        <v>6912</v>
      </c>
      <c r="C8389" s="195">
        <v>5</v>
      </c>
      <c r="D8389" s="195">
        <v>270432449</v>
      </c>
      <c r="E8389" s="195">
        <v>500032754</v>
      </c>
      <c r="F8389" s="189">
        <v>14</v>
      </c>
      <c r="G8389" s="197" t="s">
        <v>841</v>
      </c>
      <c r="H8389" s="195">
        <v>6</v>
      </c>
      <c r="I8389" s="195">
        <v>17050</v>
      </c>
      <c r="J8389" s="191">
        <v>42768</v>
      </c>
      <c r="K8389" s="195" t="s">
        <v>33</v>
      </c>
      <c r="L8389" s="195" t="s">
        <v>74</v>
      </c>
    </row>
    <row r="8390" spans="1:12">
      <c r="A8390" s="186" t="str">
        <f>B8390&amp;"_"&amp;COUNTIF($B$2:B8390,B8390)</f>
        <v>6913_1</v>
      </c>
      <c r="B8390" s="195">
        <v>6913</v>
      </c>
      <c r="E8390" s="195" t="s">
        <v>1744</v>
      </c>
      <c r="F8390" s="189">
        <v>1</v>
      </c>
      <c r="G8390" s="197" t="s">
        <v>3277</v>
      </c>
    </row>
    <row r="8391" spans="1:12">
      <c r="A8391" s="186" t="str">
        <f>B8391&amp;"_"&amp;COUNTIF($B$2:B8391,B8391)</f>
        <v>6913_2</v>
      </c>
      <c r="B8391" s="195">
        <v>6913</v>
      </c>
      <c r="E8391" s="195" t="s">
        <v>1744</v>
      </c>
      <c r="F8391" s="189">
        <v>28</v>
      </c>
      <c r="G8391" s="197" t="s">
        <v>3469</v>
      </c>
    </row>
    <row r="8392" spans="1:12">
      <c r="A8392" s="186" t="str">
        <f>B8392&amp;"_"&amp;COUNTIF($B$2:B8392,B8392)</f>
        <v>6913_3</v>
      </c>
      <c r="B8392" s="195">
        <v>6913</v>
      </c>
      <c r="E8392" s="195" t="s">
        <v>1744</v>
      </c>
      <c r="F8392" s="189">
        <v>36</v>
      </c>
      <c r="G8392" s="197" t="s">
        <v>3582</v>
      </c>
      <c r="K8392" s="213"/>
    </row>
    <row r="8393" spans="1:12">
      <c r="A8393" s="186" t="str">
        <f>B8393&amp;"_"&amp;COUNTIF($B$2:B8393,B8393)</f>
        <v>6913_4</v>
      </c>
      <c r="B8393" s="195">
        <v>6913</v>
      </c>
      <c r="E8393" s="195" t="s">
        <v>1744</v>
      </c>
      <c r="F8393" s="189">
        <v>84</v>
      </c>
      <c r="G8393" s="197" t="s">
        <v>3612</v>
      </c>
    </row>
    <row r="8394" spans="1:12">
      <c r="A8394" s="186" t="str">
        <f>B8394&amp;"_"&amp;COUNTIF($B$2:B8394,B8394)</f>
        <v>6913_5</v>
      </c>
      <c r="B8394" s="195">
        <v>6913</v>
      </c>
      <c r="E8394" s="195" t="s">
        <v>1744</v>
      </c>
      <c r="F8394" s="189">
        <v>28</v>
      </c>
      <c r="G8394" s="197" t="s">
        <v>3486</v>
      </c>
    </row>
    <row r="8395" spans="1:12">
      <c r="A8395" s="186" t="str">
        <f>B8395&amp;"_"&amp;COUNTIF($B$2:B8395,B8395)</f>
        <v>6913_6</v>
      </c>
      <c r="B8395" s="195">
        <v>6913</v>
      </c>
      <c r="E8395" s="195" t="s">
        <v>1744</v>
      </c>
      <c r="F8395" s="189">
        <v>12</v>
      </c>
      <c r="G8395" s="197" t="s">
        <v>3544</v>
      </c>
    </row>
    <row r="8396" spans="1:12">
      <c r="A8396" s="186" t="str">
        <f>B8396&amp;"_"&amp;COUNTIF($B$2:B8396,B8396)</f>
        <v>6913_7</v>
      </c>
      <c r="B8396" s="195">
        <v>6913</v>
      </c>
      <c r="C8396" s="195">
        <v>26</v>
      </c>
      <c r="E8396" s="195" t="s">
        <v>1744</v>
      </c>
      <c r="F8396" s="189">
        <v>48</v>
      </c>
      <c r="G8396" s="197" t="s">
        <v>3543</v>
      </c>
      <c r="J8396" s="191">
        <v>42768</v>
      </c>
      <c r="K8396" s="195" t="s">
        <v>33</v>
      </c>
    </row>
    <row r="8397" spans="1:12">
      <c r="A8397" s="186" t="str">
        <f>B8397&amp;"_"&amp;COUNTIF($B$2:B8397,B8397)</f>
        <v>6914_1</v>
      </c>
      <c r="B8397" s="195">
        <v>6914</v>
      </c>
      <c r="F8397" s="189">
        <v>40</v>
      </c>
      <c r="G8397" s="197" t="s">
        <v>3518</v>
      </c>
    </row>
    <row r="8398" spans="1:12">
      <c r="A8398" s="186" t="str">
        <f>B8398&amp;"_"&amp;COUNTIF($B$2:B8398,B8398)</f>
        <v>6914_2</v>
      </c>
      <c r="B8398" s="195">
        <v>6914</v>
      </c>
      <c r="F8398" s="189">
        <v>200</v>
      </c>
      <c r="G8398" s="197" t="s">
        <v>3519</v>
      </c>
    </row>
    <row r="8399" spans="1:12">
      <c r="A8399" s="186" t="str">
        <f>B8399&amp;"_"&amp;COUNTIF($B$2:B8399,B8399)</f>
        <v>6914_3</v>
      </c>
      <c r="B8399" s="195">
        <v>6914</v>
      </c>
      <c r="F8399" s="189">
        <v>1</v>
      </c>
      <c r="G8399" s="197" t="s">
        <v>3520</v>
      </c>
    </row>
    <row r="8400" spans="1:12">
      <c r="A8400" s="186" t="str">
        <f>B8400&amp;"_"&amp;COUNTIF($B$2:B8400,B8400)</f>
        <v>6914_4</v>
      </c>
      <c r="B8400" s="195">
        <v>6914</v>
      </c>
      <c r="F8400" s="189">
        <v>1000</v>
      </c>
      <c r="G8400" s="197" t="s">
        <v>3613</v>
      </c>
    </row>
    <row r="8401" spans="1:12">
      <c r="A8401" s="186" t="str">
        <f>B8401&amp;"_"&amp;COUNTIF($B$2:B8401,B8401)</f>
        <v>6914_5</v>
      </c>
      <c r="B8401" s="195">
        <v>6914</v>
      </c>
      <c r="F8401" s="189">
        <v>100</v>
      </c>
      <c r="G8401" s="197" t="s">
        <v>3614</v>
      </c>
    </row>
    <row r="8402" spans="1:12">
      <c r="A8402" s="186" t="str">
        <f>B8402&amp;"_"&amp;COUNTIF($B$2:B8402,B8402)</f>
        <v>6914_6</v>
      </c>
      <c r="B8402" s="195">
        <v>6914</v>
      </c>
      <c r="F8402" s="189">
        <v>1000</v>
      </c>
      <c r="G8402" s="197" t="s">
        <v>3615</v>
      </c>
    </row>
    <row r="8403" spans="1:12">
      <c r="A8403" s="186" t="str">
        <f>B8403&amp;"_"&amp;COUNTIF($B$2:B8403,B8403)</f>
        <v>6914_7</v>
      </c>
      <c r="B8403" s="195">
        <v>6914</v>
      </c>
      <c r="F8403" s="189">
        <v>30</v>
      </c>
      <c r="G8403" s="197" t="s">
        <v>3616</v>
      </c>
    </row>
    <row r="8404" spans="1:12">
      <c r="A8404" s="186" t="str">
        <f>B8404&amp;"_"&amp;COUNTIF($B$2:B8404,B8404)</f>
        <v>6914_8</v>
      </c>
      <c r="B8404" s="195">
        <v>6914</v>
      </c>
      <c r="F8404" s="189">
        <v>25</v>
      </c>
      <c r="G8404" s="197" t="s">
        <v>3525</v>
      </c>
    </row>
    <row r="8405" spans="1:12">
      <c r="A8405" s="186" t="str">
        <f>B8405&amp;"_"&amp;COUNTIF($B$2:B8405,B8405)</f>
        <v>6914_9</v>
      </c>
      <c r="B8405" s="195">
        <v>6914</v>
      </c>
      <c r="F8405" s="189">
        <v>5</v>
      </c>
      <c r="G8405" s="197" t="s">
        <v>3526</v>
      </c>
    </row>
    <row r="8406" spans="1:12">
      <c r="A8406" s="186" t="str">
        <f>B8406&amp;"_"&amp;COUNTIF($B$2:B8406,B8406)</f>
        <v>6914_10</v>
      </c>
      <c r="B8406" s="195">
        <v>6914</v>
      </c>
      <c r="C8406" s="195">
        <v>56</v>
      </c>
      <c r="F8406" s="189">
        <v>1</v>
      </c>
      <c r="G8406" s="197" t="s">
        <v>3460</v>
      </c>
      <c r="H8406" s="195">
        <v>8</v>
      </c>
      <c r="J8406" s="191">
        <v>42768</v>
      </c>
      <c r="K8406" s="195" t="s">
        <v>27</v>
      </c>
    </row>
    <row r="8407" spans="1:12">
      <c r="A8407" s="186" t="str">
        <f>B8407&amp;"_"&amp;COUNTIF($B$2:B8407,B8407)</f>
        <v>6915_1</v>
      </c>
      <c r="B8407" s="195">
        <v>6915</v>
      </c>
      <c r="C8407" s="195">
        <v>59</v>
      </c>
      <c r="D8407" s="195">
        <v>3007352477</v>
      </c>
      <c r="E8407" s="195">
        <v>41222128</v>
      </c>
      <c r="F8407" s="189">
        <v>2</v>
      </c>
      <c r="G8407" s="197" t="s">
        <v>3617</v>
      </c>
      <c r="H8407" s="195">
        <v>2</v>
      </c>
      <c r="I8407" s="195">
        <v>10075</v>
      </c>
      <c r="J8407" s="191">
        <v>42769</v>
      </c>
      <c r="K8407" s="195" t="s">
        <v>27</v>
      </c>
    </row>
    <row r="8408" spans="1:12">
      <c r="A8408" s="186" t="str">
        <f>B8408&amp;"_"&amp;COUNTIF($B$2:B8408,B8408)</f>
        <v>6916_1</v>
      </c>
      <c r="B8408" s="195">
        <v>6916</v>
      </c>
      <c r="F8408" s="189">
        <v>8</v>
      </c>
      <c r="G8408" s="197" t="s">
        <v>3102</v>
      </c>
    </row>
    <row r="8409" spans="1:12">
      <c r="A8409" s="186" t="str">
        <f>B8409&amp;"_"&amp;COUNTIF($B$2:B8409,B8409)</f>
        <v>6916_2</v>
      </c>
      <c r="B8409" s="195">
        <v>6916</v>
      </c>
      <c r="C8409" s="195">
        <v>65</v>
      </c>
      <c r="D8409" s="195">
        <v>3007274951</v>
      </c>
      <c r="F8409" s="189">
        <v>16</v>
      </c>
      <c r="G8409" s="197" t="s">
        <v>3103</v>
      </c>
      <c r="H8409" s="195">
        <v>8</v>
      </c>
      <c r="I8409" s="195">
        <v>25600</v>
      </c>
      <c r="J8409" s="191">
        <v>42769</v>
      </c>
      <c r="K8409" s="195" t="s">
        <v>120</v>
      </c>
    </row>
    <row r="8410" spans="1:12">
      <c r="A8410" s="186" t="str">
        <f>B8410&amp;"_"&amp;COUNTIF($B$2:B8410,B8410)</f>
        <v>6917_1</v>
      </c>
      <c r="B8410" s="195">
        <v>6917</v>
      </c>
      <c r="C8410" s="195">
        <v>13</v>
      </c>
      <c r="D8410" s="195" t="s">
        <v>1131</v>
      </c>
      <c r="F8410" s="189">
        <v>1</v>
      </c>
      <c r="G8410" s="197" t="s">
        <v>880</v>
      </c>
      <c r="H8410" s="195">
        <v>1</v>
      </c>
      <c r="J8410" s="191">
        <v>42772</v>
      </c>
      <c r="K8410" s="195" t="s">
        <v>33</v>
      </c>
      <c r="L8410" s="195" t="s">
        <v>74</v>
      </c>
    </row>
    <row r="8411" spans="1:12">
      <c r="A8411" s="186" t="str">
        <f>B8411&amp;"_"&amp;COUNTIF($B$2:B8411,B8411)</f>
        <v>6918_1</v>
      </c>
      <c r="B8411" s="195">
        <v>6918</v>
      </c>
      <c r="C8411" s="195">
        <v>13</v>
      </c>
      <c r="D8411" s="195" t="s">
        <v>1131</v>
      </c>
      <c r="F8411" s="189">
        <v>1</v>
      </c>
      <c r="G8411" s="197" t="s">
        <v>3569</v>
      </c>
      <c r="H8411" s="195">
        <v>1</v>
      </c>
      <c r="J8411" s="191">
        <v>42772</v>
      </c>
      <c r="K8411" s="195" t="s">
        <v>33</v>
      </c>
      <c r="L8411" s="195" t="s">
        <v>74</v>
      </c>
    </row>
    <row r="8412" spans="1:12">
      <c r="A8412" s="186" t="str">
        <f>B8412&amp;"_"&amp;COUNTIF($B$2:B8412,B8412)</f>
        <v>6919_1</v>
      </c>
      <c r="B8412" s="195">
        <v>6919</v>
      </c>
      <c r="F8412" s="189">
        <v>12</v>
      </c>
      <c r="G8412" s="197" t="s">
        <v>3479</v>
      </c>
    </row>
    <row r="8413" spans="1:12">
      <c r="A8413" s="186" t="str">
        <f>B8413&amp;"_"&amp;COUNTIF($B$2:B8413,B8413)</f>
        <v>6919_2</v>
      </c>
      <c r="B8413" s="195">
        <v>6919</v>
      </c>
      <c r="F8413" s="189">
        <v>8</v>
      </c>
      <c r="G8413" s="197" t="s">
        <v>3480</v>
      </c>
    </row>
    <row r="8414" spans="1:12">
      <c r="A8414" s="186" t="str">
        <f>B8414&amp;"_"&amp;COUNTIF($B$2:B8414,B8414)</f>
        <v>6919_3</v>
      </c>
      <c r="B8414" s="195">
        <v>6919</v>
      </c>
      <c r="F8414" s="189">
        <v>6</v>
      </c>
      <c r="G8414" s="190" t="s">
        <v>3324</v>
      </c>
    </row>
    <row r="8415" spans="1:12">
      <c r="A8415" s="186" t="str">
        <f>B8415&amp;"_"&amp;COUNTIF($B$2:B8415,B8415)</f>
        <v>6919_4</v>
      </c>
      <c r="B8415" s="195">
        <v>6919</v>
      </c>
      <c r="C8415" s="195">
        <v>17</v>
      </c>
      <c r="D8415" s="195">
        <v>3007183725</v>
      </c>
      <c r="F8415" s="189">
        <v>10</v>
      </c>
      <c r="G8415" s="190" t="s">
        <v>3188</v>
      </c>
      <c r="H8415" s="195">
        <v>6</v>
      </c>
      <c r="J8415" s="191">
        <v>42772</v>
      </c>
      <c r="K8415" s="195" t="s">
        <v>120</v>
      </c>
    </row>
    <row r="8416" spans="1:12">
      <c r="A8416" s="186" t="str">
        <f>B8416&amp;"_"&amp;COUNTIF($B$2:B8416,B8416)</f>
        <v>6920_1</v>
      </c>
      <c r="B8416" s="195">
        <v>6920</v>
      </c>
      <c r="C8416" s="195">
        <v>31</v>
      </c>
      <c r="D8416" s="195" t="s">
        <v>3618</v>
      </c>
      <c r="F8416" s="189">
        <v>14</v>
      </c>
      <c r="G8416" s="197" t="s">
        <v>2980</v>
      </c>
      <c r="H8416" s="195">
        <v>14</v>
      </c>
      <c r="I8416" s="195">
        <v>42000</v>
      </c>
      <c r="J8416" s="191">
        <v>42772</v>
      </c>
      <c r="K8416" s="195" t="s">
        <v>27</v>
      </c>
    </row>
    <row r="8417" spans="1:11">
      <c r="A8417" s="186" t="str">
        <f>B8417&amp;"_"&amp;COUNTIF($B$2:B8417,B8417)</f>
        <v>6921_1</v>
      </c>
      <c r="B8417" s="195">
        <v>6921</v>
      </c>
      <c r="C8417" s="195">
        <v>59</v>
      </c>
      <c r="D8417" s="195">
        <v>3007352477</v>
      </c>
      <c r="E8417" s="195">
        <v>41222128</v>
      </c>
      <c r="F8417" s="189">
        <v>3</v>
      </c>
      <c r="G8417" s="197" t="s">
        <v>3619</v>
      </c>
      <c r="H8417" s="195">
        <v>3</v>
      </c>
      <c r="I8417" s="195">
        <v>15110</v>
      </c>
      <c r="J8417" s="191">
        <v>42773</v>
      </c>
      <c r="K8417" s="195" t="s">
        <v>27</v>
      </c>
    </row>
    <row r="8418" spans="1:11">
      <c r="A8418" s="186" t="str">
        <f>B8418&amp;"_"&amp;COUNTIF($B$2:B8418,B8418)</f>
        <v>6922_1</v>
      </c>
      <c r="B8418" s="195">
        <v>6922</v>
      </c>
      <c r="F8418" s="189">
        <v>20</v>
      </c>
      <c r="G8418" s="197" t="s">
        <v>359</v>
      </c>
    </row>
    <row r="8419" spans="1:11">
      <c r="A8419" s="186" t="str">
        <f>B8419&amp;"_"&amp;COUNTIF($B$2:B8419,B8419)</f>
        <v>6922_2</v>
      </c>
      <c r="B8419" s="195">
        <v>6922</v>
      </c>
      <c r="C8419" s="195">
        <v>7</v>
      </c>
      <c r="F8419" s="189">
        <v>6</v>
      </c>
      <c r="G8419" s="197" t="s">
        <v>358</v>
      </c>
      <c r="H8419" s="195">
        <v>1</v>
      </c>
      <c r="J8419" s="191">
        <v>42773</v>
      </c>
      <c r="K8419" s="195" t="s">
        <v>33</v>
      </c>
    </row>
    <row r="8420" spans="1:11">
      <c r="A8420" s="186" t="str">
        <f>B8420&amp;"_"&amp;COUNTIF($B$2:B8420,B8420)</f>
        <v>6923_1</v>
      </c>
      <c r="B8420" s="195">
        <v>6923</v>
      </c>
      <c r="E8420" s="195" t="s">
        <v>64</v>
      </c>
      <c r="F8420" s="189">
        <v>48</v>
      </c>
      <c r="G8420" s="197" t="s">
        <v>65</v>
      </c>
    </row>
    <row r="8421" spans="1:11">
      <c r="A8421" s="186" t="str">
        <f>B8421&amp;"_"&amp;COUNTIF($B$2:B8421,B8421)</f>
        <v>6923_2</v>
      </c>
      <c r="B8421" s="195">
        <v>6923</v>
      </c>
      <c r="C8421" s="195">
        <v>1</v>
      </c>
      <c r="D8421" s="195" t="s">
        <v>3620</v>
      </c>
      <c r="E8421" s="195" t="s">
        <v>62</v>
      </c>
      <c r="F8421" s="189">
        <v>164</v>
      </c>
      <c r="G8421" s="197" t="s">
        <v>1909</v>
      </c>
      <c r="H8421" s="195">
        <v>2</v>
      </c>
      <c r="J8421" s="191">
        <v>42773</v>
      </c>
      <c r="K8421" s="195" t="s">
        <v>27</v>
      </c>
    </row>
    <row r="8422" spans="1:11">
      <c r="A8422" s="186" t="str">
        <f>B8422&amp;"_"&amp;COUNTIF($B$2:B8422,B8422)</f>
        <v>6924_1</v>
      </c>
      <c r="B8422" s="195">
        <v>6924</v>
      </c>
      <c r="C8422" s="195">
        <v>1</v>
      </c>
      <c r="D8422" s="195" t="s">
        <v>3599</v>
      </c>
      <c r="F8422" s="189">
        <v>2</v>
      </c>
      <c r="G8422" s="197" t="s">
        <v>3238</v>
      </c>
      <c r="H8422" s="195">
        <v>2</v>
      </c>
      <c r="J8422" s="191">
        <v>42773</v>
      </c>
      <c r="K8422" s="195" t="s">
        <v>27</v>
      </c>
    </row>
    <row r="8423" spans="1:11">
      <c r="A8423" s="186" t="str">
        <f>B8423&amp;"_"&amp;COUNTIF($B$2:B8423,B8423)</f>
        <v>6925_1</v>
      </c>
      <c r="B8423" s="195">
        <v>6925</v>
      </c>
      <c r="E8423" s="187" t="s">
        <v>2731</v>
      </c>
      <c r="F8423" s="189">
        <v>2</v>
      </c>
      <c r="G8423" s="190" t="s">
        <v>941</v>
      </c>
    </row>
    <row r="8424" spans="1:11">
      <c r="A8424" s="186" t="str">
        <f>B8424&amp;"_"&amp;COUNTIF($B$2:B8424,B8424)</f>
        <v>6925_2</v>
      </c>
      <c r="B8424" s="195">
        <v>6925</v>
      </c>
      <c r="C8424" s="195">
        <v>1</v>
      </c>
      <c r="D8424" s="195" t="s">
        <v>3478</v>
      </c>
      <c r="E8424" s="187" t="s">
        <v>2730</v>
      </c>
      <c r="F8424" s="189">
        <v>2</v>
      </c>
      <c r="G8424" s="190" t="s">
        <v>942</v>
      </c>
      <c r="H8424" s="195">
        <v>1</v>
      </c>
      <c r="J8424" s="191">
        <v>42773</v>
      </c>
      <c r="K8424" s="195" t="s">
        <v>27</v>
      </c>
    </row>
    <row r="8425" spans="1:11">
      <c r="A8425" s="186" t="str">
        <f>B8425&amp;"_"&amp;COUNTIF($B$2:B8425,B8425)</f>
        <v>6926_1</v>
      </c>
      <c r="B8425" s="195">
        <v>6926</v>
      </c>
      <c r="E8425" s="187" t="s">
        <v>2731</v>
      </c>
      <c r="F8425" s="189">
        <v>2</v>
      </c>
      <c r="G8425" s="190" t="s">
        <v>941</v>
      </c>
    </row>
    <row r="8426" spans="1:11">
      <c r="A8426" s="186" t="str">
        <f>B8426&amp;"_"&amp;COUNTIF($B$2:B8426,B8426)</f>
        <v>6926_2</v>
      </c>
      <c r="B8426" s="195">
        <v>6926</v>
      </c>
      <c r="C8426" s="195">
        <v>1</v>
      </c>
      <c r="D8426" s="195" t="s">
        <v>3621</v>
      </c>
      <c r="E8426" s="187" t="s">
        <v>2730</v>
      </c>
      <c r="F8426" s="189">
        <v>2</v>
      </c>
      <c r="G8426" s="190" t="s">
        <v>942</v>
      </c>
      <c r="H8426" s="195">
        <v>1</v>
      </c>
      <c r="J8426" s="191">
        <v>42773</v>
      </c>
      <c r="K8426" s="195" t="s">
        <v>27</v>
      </c>
    </row>
    <row r="8427" spans="1:11">
      <c r="A8427" s="186" t="str">
        <f>B8427&amp;"_"&amp;COUNTIF($B$2:B8427,B8427)</f>
        <v>6927_1</v>
      </c>
      <c r="B8427" s="195">
        <v>6927</v>
      </c>
      <c r="E8427" s="195" t="s">
        <v>2935</v>
      </c>
      <c r="F8427" s="189">
        <v>8</v>
      </c>
      <c r="G8427" s="197" t="s">
        <v>2936</v>
      </c>
    </row>
    <row r="8428" spans="1:11">
      <c r="A8428" s="186" t="str">
        <f>B8428&amp;"_"&amp;COUNTIF($B$2:B8428,B8428)</f>
        <v>6927_2</v>
      </c>
      <c r="B8428" s="195">
        <v>6927</v>
      </c>
      <c r="C8428" s="195">
        <v>1</v>
      </c>
      <c r="D8428" s="195" t="s">
        <v>3572</v>
      </c>
      <c r="E8428" s="195" t="s">
        <v>2665</v>
      </c>
      <c r="F8428" s="189">
        <v>8</v>
      </c>
      <c r="G8428" s="197" t="s">
        <v>2938</v>
      </c>
      <c r="H8428" s="195">
        <v>4</v>
      </c>
      <c r="J8428" s="191">
        <v>42773</v>
      </c>
      <c r="K8428" s="195" t="s">
        <v>27</v>
      </c>
    </row>
    <row r="8429" spans="1:11">
      <c r="A8429" s="186" t="str">
        <f>B8429&amp;"_"&amp;COUNTIF($B$2:B8429,B8429)</f>
        <v>6928_1</v>
      </c>
      <c r="B8429" s="195">
        <v>6928</v>
      </c>
      <c r="C8429" s="195">
        <v>6</v>
      </c>
      <c r="D8429" s="195" t="s">
        <v>3622</v>
      </c>
      <c r="F8429" s="189">
        <v>2</v>
      </c>
      <c r="G8429" s="197" t="s">
        <v>3623</v>
      </c>
      <c r="H8429" s="195">
        <v>2</v>
      </c>
      <c r="J8429" s="191">
        <v>42773</v>
      </c>
      <c r="K8429" s="195" t="s">
        <v>27</v>
      </c>
    </row>
    <row r="8430" spans="1:11">
      <c r="A8430" s="186" t="str">
        <f>B8430&amp;"_"&amp;COUNTIF($B$2:B8430,B8430)</f>
        <v>6929_1</v>
      </c>
      <c r="B8430" s="195">
        <v>6929</v>
      </c>
      <c r="C8430" s="195">
        <v>6</v>
      </c>
      <c r="D8430" s="195" t="s">
        <v>3624</v>
      </c>
      <c r="F8430" s="189">
        <v>1</v>
      </c>
      <c r="G8430" s="197" t="s">
        <v>3625</v>
      </c>
      <c r="H8430" s="195">
        <v>1</v>
      </c>
      <c r="J8430" s="191">
        <v>42773</v>
      </c>
      <c r="K8430" s="195" t="s">
        <v>27</v>
      </c>
    </row>
    <row r="8431" spans="1:11">
      <c r="A8431" s="186" t="str">
        <f>B8431&amp;"_"&amp;COUNTIF($B$2:B8431,B8431)</f>
        <v>6930_1</v>
      </c>
      <c r="B8431" s="195">
        <v>6930</v>
      </c>
      <c r="C8431" s="195">
        <v>6</v>
      </c>
      <c r="D8431" s="195" t="s">
        <v>3626</v>
      </c>
      <c r="F8431" s="189">
        <v>2</v>
      </c>
      <c r="G8431" s="197" t="s">
        <v>3627</v>
      </c>
      <c r="H8431" s="195">
        <v>2</v>
      </c>
      <c r="J8431" s="191">
        <v>42773</v>
      </c>
      <c r="K8431" s="195" t="s">
        <v>27</v>
      </c>
    </row>
    <row r="8432" spans="1:11">
      <c r="A8432" s="186" t="str">
        <f>B8432&amp;"_"&amp;COUNTIF($B$2:B8432,B8432)</f>
        <v>6931_1</v>
      </c>
      <c r="B8432" s="195">
        <v>6931</v>
      </c>
      <c r="F8432" s="189">
        <v>6</v>
      </c>
      <c r="G8432" s="197" t="s">
        <v>3102</v>
      </c>
    </row>
    <row r="8433" spans="1:11">
      <c r="A8433" s="186" t="str">
        <f>B8433&amp;"_"&amp;COUNTIF($B$2:B8433,B8433)</f>
        <v>6931_2</v>
      </c>
      <c r="B8433" s="195">
        <v>6931</v>
      </c>
      <c r="C8433" s="195">
        <v>65</v>
      </c>
      <c r="D8433" s="195">
        <v>3007274951</v>
      </c>
      <c r="F8433" s="189">
        <v>12</v>
      </c>
      <c r="G8433" s="197" t="s">
        <v>3103</v>
      </c>
      <c r="H8433" s="195">
        <v>6</v>
      </c>
      <c r="I8433" s="195">
        <v>19200</v>
      </c>
      <c r="J8433" s="191">
        <v>42773</v>
      </c>
      <c r="K8433" s="195" t="s">
        <v>120</v>
      </c>
    </row>
    <row r="8434" spans="1:11">
      <c r="A8434" s="186" t="str">
        <f>B8434&amp;"_"&amp;COUNTIF($B$2:B8434,B8434)</f>
        <v>6933_1</v>
      </c>
      <c r="B8434" s="195">
        <v>6933</v>
      </c>
      <c r="F8434" s="189">
        <v>48</v>
      </c>
      <c r="G8434" s="197" t="s">
        <v>3489</v>
      </c>
    </row>
    <row r="8435" spans="1:11">
      <c r="A8435" s="186" t="str">
        <f>B8435&amp;"_"&amp;COUNTIF($B$2:B8435,B8435)</f>
        <v>6933_2</v>
      </c>
      <c r="B8435" s="195">
        <v>6933</v>
      </c>
      <c r="F8435" s="189">
        <v>48</v>
      </c>
      <c r="G8435" s="197" t="s">
        <v>3490</v>
      </c>
    </row>
    <row r="8436" spans="1:11">
      <c r="A8436" s="186" t="str">
        <f>B8436&amp;"_"&amp;COUNTIF($B$2:B8436,B8436)</f>
        <v>6933_3</v>
      </c>
      <c r="B8436" s="195">
        <v>6933</v>
      </c>
      <c r="F8436" s="189">
        <v>42</v>
      </c>
      <c r="G8436" s="197" t="s">
        <v>3491</v>
      </c>
    </row>
    <row r="8437" spans="1:11">
      <c r="A8437" s="186" t="str">
        <f>B8437&amp;"_"&amp;COUNTIF($B$2:B8437,B8437)</f>
        <v>6933_4</v>
      </c>
      <c r="B8437" s="195">
        <v>6933</v>
      </c>
      <c r="C8437" s="195">
        <v>65</v>
      </c>
      <c r="D8437" s="195">
        <v>3007099258</v>
      </c>
      <c r="F8437" s="189">
        <v>24</v>
      </c>
      <c r="G8437" s="197" t="s">
        <v>3492</v>
      </c>
      <c r="H8437" s="195">
        <v>4</v>
      </c>
      <c r="I8437" s="195">
        <v>1000</v>
      </c>
      <c r="J8437" s="191">
        <v>42773</v>
      </c>
      <c r="K8437" s="195" t="s">
        <v>120</v>
      </c>
    </row>
    <row r="8438" spans="1:11">
      <c r="A8438" s="186" t="str">
        <f>B8438&amp;"_"&amp;COUNTIF($B$2:B8438,B8438)</f>
        <v>6934_1</v>
      </c>
      <c r="B8438" s="195">
        <v>6934</v>
      </c>
      <c r="E8438" s="195" t="s">
        <v>3429</v>
      </c>
      <c r="F8438" s="189">
        <v>1</v>
      </c>
      <c r="G8438" s="197" t="s">
        <v>3430</v>
      </c>
    </row>
    <row r="8439" spans="1:11">
      <c r="A8439" s="186" t="str">
        <f>B8439&amp;"_"&amp;COUNTIF($B$2:B8439,B8439)</f>
        <v>6934_2</v>
      </c>
      <c r="B8439" s="195">
        <v>6934</v>
      </c>
      <c r="E8439" s="195" t="s">
        <v>3429</v>
      </c>
      <c r="F8439" s="189">
        <v>1</v>
      </c>
      <c r="G8439" s="197" t="s">
        <v>3431</v>
      </c>
    </row>
    <row r="8440" spans="1:11">
      <c r="A8440" s="186" t="str">
        <f>B8440&amp;"_"&amp;COUNTIF($B$2:B8440,B8440)</f>
        <v>6934_3</v>
      </c>
      <c r="B8440" s="195">
        <v>6934</v>
      </c>
      <c r="E8440" s="195" t="s">
        <v>3429</v>
      </c>
      <c r="F8440" s="189">
        <v>1</v>
      </c>
      <c r="G8440" s="197" t="s">
        <v>3432</v>
      </c>
    </row>
    <row r="8441" spans="1:11">
      <c r="A8441" s="186" t="str">
        <f>B8441&amp;"_"&amp;COUNTIF($B$2:B8441,B8441)</f>
        <v>6934_4</v>
      </c>
      <c r="B8441" s="195">
        <v>6934</v>
      </c>
      <c r="E8441" s="195" t="s">
        <v>3429</v>
      </c>
      <c r="F8441" s="189">
        <v>1</v>
      </c>
      <c r="G8441" s="197" t="s">
        <v>3433</v>
      </c>
    </row>
    <row r="8442" spans="1:11">
      <c r="A8442" s="186" t="str">
        <f>B8442&amp;"_"&amp;COUNTIF($B$2:B8442,B8442)</f>
        <v>6934_5</v>
      </c>
      <c r="B8442" s="195">
        <v>6934</v>
      </c>
      <c r="E8442" s="195" t="s">
        <v>3429</v>
      </c>
      <c r="F8442" s="189">
        <v>1</v>
      </c>
      <c r="G8442" s="197" t="s">
        <v>3434</v>
      </c>
    </row>
    <row r="8443" spans="1:11">
      <c r="A8443" s="186" t="str">
        <f>B8443&amp;"_"&amp;COUNTIF($B$2:B8443,B8443)</f>
        <v>6934_6</v>
      </c>
      <c r="B8443" s="195">
        <v>6934</v>
      </c>
      <c r="E8443" s="195" t="s">
        <v>3429</v>
      </c>
      <c r="F8443" s="189">
        <v>1</v>
      </c>
      <c r="G8443" s="197" t="s">
        <v>3355</v>
      </c>
    </row>
    <row r="8444" spans="1:11">
      <c r="A8444" s="186" t="str">
        <f>B8444&amp;"_"&amp;COUNTIF($B$2:B8444,B8444)</f>
        <v>6934_7</v>
      </c>
      <c r="B8444" s="195">
        <v>6934</v>
      </c>
      <c r="E8444" s="195" t="s">
        <v>3429</v>
      </c>
      <c r="F8444" s="189">
        <v>1</v>
      </c>
      <c r="G8444" s="197" t="s">
        <v>3435</v>
      </c>
    </row>
    <row r="8445" spans="1:11">
      <c r="A8445" s="186" t="str">
        <f>B8445&amp;"_"&amp;COUNTIF($B$2:B8445,B8445)</f>
        <v>6934_8</v>
      </c>
      <c r="B8445" s="195">
        <v>6934</v>
      </c>
      <c r="E8445" s="195" t="s">
        <v>3429</v>
      </c>
      <c r="F8445" s="189">
        <v>30</v>
      </c>
      <c r="G8445" s="197" t="s">
        <v>3439</v>
      </c>
    </row>
    <row r="8446" spans="1:11">
      <c r="A8446" s="186" t="str">
        <f>B8446&amp;"_"&amp;COUNTIF($B$2:B8446,B8446)</f>
        <v>6934_9</v>
      </c>
      <c r="B8446" s="195">
        <v>6934</v>
      </c>
      <c r="E8446" s="195" t="s">
        <v>3429</v>
      </c>
      <c r="F8446" s="189">
        <v>40</v>
      </c>
      <c r="G8446" s="197" t="s">
        <v>3538</v>
      </c>
    </row>
    <row r="8447" spans="1:11">
      <c r="A8447" s="186" t="str">
        <f>B8447&amp;"_"&amp;COUNTIF($B$2:B8447,B8447)</f>
        <v>6934_10</v>
      </c>
      <c r="B8447" s="195">
        <v>6934</v>
      </c>
      <c r="E8447" s="195" t="s">
        <v>3429</v>
      </c>
      <c r="F8447" s="189">
        <v>300</v>
      </c>
      <c r="G8447" s="197" t="s">
        <v>464</v>
      </c>
    </row>
    <row r="8448" spans="1:11">
      <c r="A8448" s="186" t="str">
        <f>B8448&amp;"_"&amp;COUNTIF($B$2:B8448,B8448)</f>
        <v>6934_11</v>
      </c>
      <c r="B8448" s="195">
        <v>6934</v>
      </c>
      <c r="E8448" s="195" t="s">
        <v>3429</v>
      </c>
      <c r="F8448" s="189">
        <v>10</v>
      </c>
      <c r="G8448" s="197" t="s">
        <v>835</v>
      </c>
    </row>
    <row r="8449" spans="1:11">
      <c r="A8449" s="186" t="str">
        <f>B8449&amp;"_"&amp;COUNTIF($B$2:B8449,B8449)</f>
        <v>6934_12</v>
      </c>
      <c r="B8449" s="195">
        <v>6934</v>
      </c>
      <c r="E8449" s="195" t="s">
        <v>3429</v>
      </c>
      <c r="F8449" s="189">
        <v>10</v>
      </c>
      <c r="G8449" s="197" t="s">
        <v>3442</v>
      </c>
    </row>
    <row r="8450" spans="1:11">
      <c r="A8450" s="186" t="str">
        <f>B8450&amp;"_"&amp;COUNTIF($B$2:B8450,B8450)</f>
        <v>6934_13</v>
      </c>
      <c r="B8450" s="195">
        <v>6934</v>
      </c>
      <c r="C8450" s="195">
        <v>104</v>
      </c>
      <c r="D8450" s="195" t="s">
        <v>3628</v>
      </c>
      <c r="E8450" s="195" t="s">
        <v>3429</v>
      </c>
      <c r="F8450" s="189">
        <v>5</v>
      </c>
      <c r="G8450" s="197" t="s">
        <v>3443</v>
      </c>
      <c r="J8450" s="191">
        <v>42772</v>
      </c>
    </row>
    <row r="8451" spans="1:11">
      <c r="A8451" s="186" t="str">
        <f>B8451&amp;"_"&amp;COUNTIF($B$2:B8451,B8451)</f>
        <v>6935_1</v>
      </c>
      <c r="B8451" s="195">
        <v>6935</v>
      </c>
      <c r="C8451" s="195">
        <v>59</v>
      </c>
      <c r="D8451" s="195">
        <v>3007372278</v>
      </c>
      <c r="E8451" s="195">
        <v>20633239</v>
      </c>
      <c r="F8451" s="189">
        <v>1</v>
      </c>
      <c r="G8451" s="197" t="s">
        <v>3629</v>
      </c>
      <c r="H8451" s="195">
        <v>1</v>
      </c>
      <c r="I8451" s="195">
        <v>3200</v>
      </c>
      <c r="J8451" s="191">
        <v>42775</v>
      </c>
      <c r="K8451" s="195" t="s">
        <v>27</v>
      </c>
    </row>
    <row r="8452" spans="1:11">
      <c r="A8452" s="186" t="str">
        <f>B8452&amp;"_"&amp;COUNTIF($B$2:B8452,B8452)</f>
        <v>6936_1</v>
      </c>
      <c r="B8452" s="195">
        <v>6936</v>
      </c>
      <c r="C8452" s="195">
        <v>59</v>
      </c>
      <c r="D8452" s="195">
        <v>3007368971</v>
      </c>
      <c r="E8452" s="195">
        <v>41227890</v>
      </c>
      <c r="F8452" s="189">
        <v>12</v>
      </c>
      <c r="G8452" s="197" t="s">
        <v>1873</v>
      </c>
      <c r="H8452" s="195">
        <v>2</v>
      </c>
      <c r="I8452" s="195">
        <v>3675</v>
      </c>
      <c r="J8452" s="191">
        <v>42775</v>
      </c>
      <c r="K8452" s="195" t="s">
        <v>27</v>
      </c>
    </row>
    <row r="8453" spans="1:11">
      <c r="A8453" s="186" t="str">
        <f>B8453&amp;"_"&amp;COUNTIF($B$2:B8453,B8453)</f>
        <v>6937_1</v>
      </c>
      <c r="B8453" s="195">
        <v>6937</v>
      </c>
      <c r="F8453" s="189">
        <v>100</v>
      </c>
      <c r="G8453" s="197" t="s">
        <v>3630</v>
      </c>
    </row>
    <row r="8454" spans="1:11">
      <c r="A8454" s="186" t="str">
        <f>B8454&amp;"_"&amp;COUNTIF($B$2:B8454,B8454)</f>
        <v>6937_2</v>
      </c>
      <c r="B8454" s="195">
        <v>6937</v>
      </c>
      <c r="F8454" s="189">
        <v>2000</v>
      </c>
      <c r="G8454" s="197" t="s">
        <v>3631</v>
      </c>
    </row>
    <row r="8455" spans="1:11">
      <c r="A8455" s="186" t="str">
        <f>B8455&amp;"_"&amp;COUNTIF($B$2:B8455,B8455)</f>
        <v>6937_3</v>
      </c>
      <c r="B8455" s="195">
        <v>6937</v>
      </c>
      <c r="F8455" s="189">
        <v>1</v>
      </c>
      <c r="G8455" s="197" t="s">
        <v>3632</v>
      </c>
    </row>
    <row r="8456" spans="1:11">
      <c r="A8456" s="186" t="str">
        <f>B8456&amp;"_"&amp;COUNTIF($B$2:B8456,B8456)</f>
        <v>6937_4</v>
      </c>
      <c r="B8456" s="195">
        <v>6937</v>
      </c>
      <c r="C8456" s="195">
        <v>62</v>
      </c>
      <c r="D8456" s="195" t="s">
        <v>3633</v>
      </c>
      <c r="F8456" s="189">
        <v>22</v>
      </c>
      <c r="G8456" s="197" t="s">
        <v>3594</v>
      </c>
      <c r="J8456" s="191">
        <v>42775</v>
      </c>
      <c r="K8456" s="195" t="s">
        <v>27</v>
      </c>
    </row>
    <row r="8457" spans="1:11">
      <c r="A8457" s="186" t="str">
        <f>B8457&amp;"_"&amp;COUNTIF($B$2:B8457,B8457)</f>
        <v>6938_1</v>
      </c>
      <c r="B8457" s="195">
        <v>6938</v>
      </c>
      <c r="F8457" s="189">
        <v>1000</v>
      </c>
      <c r="G8457" s="197" t="s">
        <v>3634</v>
      </c>
    </row>
    <row r="8458" spans="1:11">
      <c r="A8458" s="186" t="str">
        <f>B8458&amp;"_"&amp;COUNTIF($B$2:B8458,B8458)</f>
        <v>6938_2</v>
      </c>
      <c r="B8458" s="195">
        <v>6938</v>
      </c>
      <c r="F8458" s="189">
        <v>100</v>
      </c>
      <c r="G8458" s="197" t="s">
        <v>3635</v>
      </c>
    </row>
    <row r="8459" spans="1:11">
      <c r="A8459" s="186" t="str">
        <f>B8459&amp;"_"&amp;COUNTIF($B$2:B8459,B8459)</f>
        <v>6938_3</v>
      </c>
      <c r="B8459" s="195">
        <v>6938</v>
      </c>
      <c r="F8459" s="189">
        <v>6</v>
      </c>
      <c r="G8459" s="197" t="s">
        <v>3517</v>
      </c>
    </row>
    <row r="8460" spans="1:11">
      <c r="A8460" s="186" t="str">
        <f>B8460&amp;"_"&amp;COUNTIF($B$2:B8460,B8460)</f>
        <v>6938_4</v>
      </c>
      <c r="B8460" s="195">
        <v>6938</v>
      </c>
      <c r="C8460" s="195">
        <v>62</v>
      </c>
      <c r="D8460" s="195" t="s">
        <v>3633</v>
      </c>
      <c r="F8460" s="189">
        <v>200</v>
      </c>
      <c r="G8460" s="197" t="s">
        <v>3519</v>
      </c>
      <c r="J8460" s="191">
        <v>42775</v>
      </c>
      <c r="K8460" s="195" t="s">
        <v>27</v>
      </c>
    </row>
    <row r="8461" spans="1:11">
      <c r="A8461" s="186" t="str">
        <f>B8461&amp;"_"&amp;COUNTIF($B$2:B8461,B8461)</f>
        <v>6939_1</v>
      </c>
      <c r="B8461" s="195">
        <v>6939</v>
      </c>
      <c r="E8461" s="195" t="s">
        <v>1744</v>
      </c>
      <c r="F8461" s="189">
        <v>1</v>
      </c>
      <c r="G8461" s="197" t="s">
        <v>3277</v>
      </c>
    </row>
    <row r="8462" spans="1:11">
      <c r="A8462" s="186" t="str">
        <f>B8462&amp;"_"&amp;COUNTIF($B$2:B8462,B8462)</f>
        <v>6939_2</v>
      </c>
      <c r="B8462" s="195">
        <v>6939</v>
      </c>
      <c r="E8462" s="195" t="s">
        <v>1744</v>
      </c>
      <c r="F8462" s="189">
        <v>2</v>
      </c>
      <c r="G8462" s="197" t="s">
        <v>3469</v>
      </c>
    </row>
    <row r="8463" spans="1:11">
      <c r="A8463" s="186" t="str">
        <f>B8463&amp;"_"&amp;COUNTIF($B$2:B8463,B8463)</f>
        <v>6939_3</v>
      </c>
      <c r="B8463" s="195">
        <v>6939</v>
      </c>
      <c r="E8463" s="195" t="s">
        <v>1744</v>
      </c>
      <c r="F8463" s="189">
        <v>12</v>
      </c>
      <c r="G8463" s="197" t="s">
        <v>3636</v>
      </c>
    </row>
    <row r="8464" spans="1:11">
      <c r="A8464" s="186" t="str">
        <f>B8464&amp;"_"&amp;COUNTIF($B$2:B8464,B8464)</f>
        <v>6939_4</v>
      </c>
      <c r="B8464" s="195">
        <v>6939</v>
      </c>
      <c r="E8464" s="195" t="s">
        <v>1744</v>
      </c>
      <c r="F8464" s="189">
        <v>24</v>
      </c>
      <c r="G8464" s="197" t="s">
        <v>3582</v>
      </c>
      <c r="K8464" s="213"/>
    </row>
    <row r="8465" spans="1:11">
      <c r="A8465" s="186" t="str">
        <f>B8465&amp;"_"&amp;COUNTIF($B$2:B8465,B8465)</f>
        <v>6939_5</v>
      </c>
      <c r="B8465" s="195">
        <v>6939</v>
      </c>
      <c r="E8465" s="195" t="s">
        <v>1744</v>
      </c>
      <c r="F8465" s="189">
        <v>20</v>
      </c>
      <c r="G8465" s="197" t="s">
        <v>3637</v>
      </c>
      <c r="K8465" s="213"/>
    </row>
    <row r="8466" spans="1:11">
      <c r="A8466" s="186" t="str">
        <f>B8466&amp;"_"&amp;COUNTIF($B$2:B8466,B8466)</f>
        <v>6939_6</v>
      </c>
      <c r="B8466" s="195">
        <v>6939</v>
      </c>
      <c r="E8466" s="195" t="s">
        <v>1744</v>
      </c>
      <c r="F8466" s="189">
        <v>8</v>
      </c>
      <c r="G8466" s="197" t="s">
        <v>3486</v>
      </c>
    </row>
    <row r="8467" spans="1:11">
      <c r="A8467" s="186" t="str">
        <f>B8467&amp;"_"&amp;COUNTIF($B$2:B8467,B8467)</f>
        <v>6939_7</v>
      </c>
      <c r="B8467" s="195">
        <v>6939</v>
      </c>
      <c r="C8467" s="195">
        <v>26</v>
      </c>
      <c r="E8467" s="195" t="s">
        <v>1744</v>
      </c>
      <c r="F8467" s="189">
        <v>16</v>
      </c>
      <c r="G8467" s="197" t="s">
        <v>3543</v>
      </c>
      <c r="J8467" s="191">
        <v>42775</v>
      </c>
      <c r="K8467" s="195" t="s">
        <v>33</v>
      </c>
    </row>
    <row r="8468" spans="1:11">
      <c r="A8468" s="186" t="str">
        <f>B8468&amp;"_"&amp;COUNTIF($B$2:B8468,B8468)</f>
        <v>6940_1</v>
      </c>
      <c r="B8468" s="195">
        <v>6940</v>
      </c>
      <c r="F8468" s="189">
        <v>10</v>
      </c>
      <c r="G8468" s="197" t="s">
        <v>3638</v>
      </c>
    </row>
    <row r="8469" spans="1:11">
      <c r="A8469" s="186" t="str">
        <f>B8469&amp;"_"&amp;COUNTIF($B$2:B8469,B8469)</f>
        <v>6940_2</v>
      </c>
      <c r="B8469" s="195">
        <v>6940</v>
      </c>
      <c r="F8469" s="189">
        <v>12</v>
      </c>
      <c r="G8469" s="197" t="s">
        <v>3639</v>
      </c>
    </row>
    <row r="8470" spans="1:11">
      <c r="A8470" s="186" t="str">
        <f>B8470&amp;"_"&amp;COUNTIF($B$2:B8470,B8470)</f>
        <v>6940_3</v>
      </c>
      <c r="B8470" s="195">
        <v>6940</v>
      </c>
      <c r="F8470" s="189">
        <v>1000</v>
      </c>
      <c r="G8470" s="197" t="s">
        <v>3640</v>
      </c>
    </row>
    <row r="8471" spans="1:11">
      <c r="A8471" s="186" t="str">
        <f>B8471&amp;"_"&amp;COUNTIF($B$2:B8471,B8471)</f>
        <v>6940_4</v>
      </c>
      <c r="B8471" s="195">
        <v>6940</v>
      </c>
      <c r="C8471" s="195">
        <v>82</v>
      </c>
      <c r="F8471" s="189">
        <v>1000</v>
      </c>
      <c r="G8471" s="197" t="s">
        <v>3641</v>
      </c>
      <c r="J8471" s="191">
        <v>42775</v>
      </c>
      <c r="K8471" s="195" t="s">
        <v>27</v>
      </c>
    </row>
    <row r="8472" spans="1:11">
      <c r="A8472" s="186" t="str">
        <f>B8472&amp;"_"&amp;COUNTIF($B$2:B8472,B8472)</f>
        <v>6941_1</v>
      </c>
      <c r="B8472" s="195">
        <v>6941</v>
      </c>
      <c r="F8472" s="189">
        <v>9</v>
      </c>
      <c r="G8472" s="197" t="s">
        <v>3642</v>
      </c>
    </row>
    <row r="8473" spans="1:11">
      <c r="A8473" s="186" t="str">
        <f>B8473&amp;"_"&amp;COUNTIF($B$2:B8473,B8473)</f>
        <v>6941_2</v>
      </c>
      <c r="B8473" s="195">
        <v>6941</v>
      </c>
      <c r="F8473" s="189">
        <v>6</v>
      </c>
      <c r="G8473" s="197" t="s">
        <v>3643</v>
      </c>
    </row>
    <row r="8474" spans="1:11">
      <c r="A8474" s="186" t="str">
        <f>B8474&amp;"_"&amp;COUNTIF($B$2:B8474,B8474)</f>
        <v>6941_3</v>
      </c>
      <c r="B8474" s="195">
        <v>6941</v>
      </c>
      <c r="F8474" s="189">
        <v>12</v>
      </c>
      <c r="G8474" s="197" t="s">
        <v>3644</v>
      </c>
    </row>
    <row r="8475" spans="1:11">
      <c r="A8475" s="186" t="str">
        <f>B8475&amp;"_"&amp;COUNTIF($B$2:B8475,B8475)</f>
        <v>6941_4</v>
      </c>
      <c r="B8475" s="195">
        <v>6941</v>
      </c>
      <c r="C8475" s="195">
        <v>83</v>
      </c>
      <c r="D8475" s="195">
        <v>201611304</v>
      </c>
      <c r="F8475" s="189">
        <v>1</v>
      </c>
      <c r="G8475" s="197" t="s">
        <v>7</v>
      </c>
      <c r="J8475" s="191">
        <v>42776</v>
      </c>
      <c r="K8475" s="195" t="s">
        <v>27</v>
      </c>
    </row>
    <row r="8476" spans="1:11">
      <c r="A8476" s="186" t="str">
        <f>B8476&amp;"_"&amp;COUNTIF($B$2:B8476,B8476)</f>
        <v>6942_1</v>
      </c>
      <c r="B8476" s="195">
        <v>6942</v>
      </c>
      <c r="F8476" s="189">
        <v>2</v>
      </c>
      <c r="G8476" s="197" t="s">
        <v>3645</v>
      </c>
    </row>
    <row r="8477" spans="1:11">
      <c r="A8477" s="186" t="str">
        <f>B8477&amp;"_"&amp;COUNTIF($B$2:B8477,B8477)</f>
        <v>6942_2</v>
      </c>
      <c r="B8477" s="195">
        <v>6942</v>
      </c>
      <c r="F8477" s="189">
        <v>530</v>
      </c>
      <c r="G8477" s="197" t="s">
        <v>3646</v>
      </c>
    </row>
    <row r="8478" spans="1:11">
      <c r="A8478" s="186" t="str">
        <f>B8478&amp;"_"&amp;COUNTIF($B$2:B8478,B8478)</f>
        <v>6942_3</v>
      </c>
      <c r="B8478" s="195">
        <v>6942</v>
      </c>
      <c r="C8478" s="195">
        <v>83</v>
      </c>
      <c r="D8478" s="195">
        <v>201611544</v>
      </c>
      <c r="F8478" s="189">
        <v>1</v>
      </c>
      <c r="G8478" s="197" t="s">
        <v>3647</v>
      </c>
      <c r="J8478" s="191">
        <v>42776</v>
      </c>
      <c r="K8478" s="195" t="s">
        <v>27</v>
      </c>
    </row>
    <row r="8479" spans="1:11">
      <c r="A8479" s="186" t="str">
        <f>B8479&amp;"_"&amp;COUNTIF($B$2:B8479,B8479)</f>
        <v>6943_1</v>
      </c>
      <c r="B8479" s="195">
        <v>6943</v>
      </c>
      <c r="C8479" s="195">
        <v>59</v>
      </c>
      <c r="D8479" s="195">
        <v>3007372581</v>
      </c>
      <c r="E8479" s="195">
        <v>41222128</v>
      </c>
      <c r="F8479" s="189">
        <v>2</v>
      </c>
      <c r="G8479" s="197" t="s">
        <v>3648</v>
      </c>
      <c r="H8479" s="195">
        <v>2</v>
      </c>
      <c r="I8479" s="195">
        <v>10000</v>
      </c>
      <c r="J8479" s="191">
        <v>42776</v>
      </c>
      <c r="K8479" s="195" t="s">
        <v>27</v>
      </c>
    </row>
    <row r="8480" spans="1:11">
      <c r="A8480" s="186" t="str">
        <f>B8480&amp;"_"&amp;COUNTIF($B$2:B8480,B8480)</f>
        <v>6944_1</v>
      </c>
      <c r="B8480" s="195">
        <v>6944</v>
      </c>
      <c r="C8480" s="195">
        <v>31</v>
      </c>
      <c r="D8480" s="195" t="s">
        <v>3649</v>
      </c>
      <c r="F8480" s="189">
        <v>3</v>
      </c>
      <c r="G8480" s="197" t="s">
        <v>2980</v>
      </c>
      <c r="H8480" s="195">
        <v>3</v>
      </c>
      <c r="I8480" s="195">
        <v>9000</v>
      </c>
      <c r="J8480" s="191">
        <v>42776</v>
      </c>
      <c r="K8480" s="195" t="s">
        <v>27</v>
      </c>
    </row>
    <row r="8481" spans="1:12">
      <c r="A8481" s="186" t="str">
        <f>B8481&amp;"_"&amp;COUNTIF($B$2:B8481,B8481)</f>
        <v>6945_1</v>
      </c>
      <c r="B8481" s="195">
        <v>6945</v>
      </c>
      <c r="C8481" s="195">
        <v>31</v>
      </c>
      <c r="D8481" s="195" t="s">
        <v>3649</v>
      </c>
      <c r="F8481" s="189">
        <v>4</v>
      </c>
      <c r="G8481" s="197" t="s">
        <v>2980</v>
      </c>
      <c r="H8481" s="195">
        <v>4</v>
      </c>
      <c r="I8481" s="195">
        <v>12000</v>
      </c>
      <c r="J8481" s="191">
        <v>42776</v>
      </c>
      <c r="K8481" s="195" t="s">
        <v>27</v>
      </c>
    </row>
    <row r="8482" spans="1:12">
      <c r="A8482" s="186" t="str">
        <f>B8482&amp;"_"&amp;COUNTIF($B$2:B8482,B8482)</f>
        <v>6946_1</v>
      </c>
      <c r="B8482" s="195">
        <v>6946</v>
      </c>
      <c r="C8482" s="195">
        <v>3</v>
      </c>
      <c r="D8482" s="195" t="s">
        <v>3567</v>
      </c>
      <c r="E8482" s="195" t="s">
        <v>2191</v>
      </c>
      <c r="F8482" s="189">
        <v>300</v>
      </c>
      <c r="G8482" s="197" t="s">
        <v>72</v>
      </c>
      <c r="H8482" s="195">
        <v>1</v>
      </c>
      <c r="I8482" s="195">
        <v>2400</v>
      </c>
      <c r="J8482" s="191">
        <v>42779</v>
      </c>
      <c r="K8482" s="195" t="s">
        <v>33</v>
      </c>
      <c r="L8482" s="195" t="s">
        <v>74</v>
      </c>
    </row>
    <row r="8483" spans="1:12">
      <c r="A8483" s="186" t="str">
        <f>B8483&amp;"_"&amp;COUNTIF($B$2:B8483,B8483)</f>
        <v>6947_1</v>
      </c>
      <c r="B8483" s="195">
        <v>6947</v>
      </c>
      <c r="F8483" s="189">
        <v>16</v>
      </c>
      <c r="G8483" s="197" t="s">
        <v>359</v>
      </c>
      <c r="I8483" s="200"/>
    </row>
    <row r="8484" spans="1:12">
      <c r="A8484" s="186" t="str">
        <f>B8484&amp;"_"&amp;COUNTIF($B$2:B8484,B8484)</f>
        <v>6947_2</v>
      </c>
      <c r="B8484" s="195">
        <v>6947</v>
      </c>
      <c r="C8484" s="195">
        <v>7</v>
      </c>
      <c r="F8484" s="189">
        <v>6</v>
      </c>
      <c r="G8484" s="197" t="s">
        <v>358</v>
      </c>
      <c r="H8484" s="195">
        <v>2</v>
      </c>
      <c r="I8484" s="200"/>
      <c r="J8484" s="191">
        <v>42779</v>
      </c>
      <c r="K8484" s="195" t="s">
        <v>33</v>
      </c>
    </row>
    <row r="8485" spans="1:12">
      <c r="A8485" s="186" t="str">
        <f>B8485&amp;"_"&amp;COUNTIF($B$2:B8485,B8485)</f>
        <v>6948_1</v>
      </c>
      <c r="B8485" s="195">
        <v>6948</v>
      </c>
      <c r="C8485" s="195">
        <v>10</v>
      </c>
      <c r="D8485" s="195">
        <v>62915</v>
      </c>
      <c r="F8485" s="189">
        <v>20</v>
      </c>
      <c r="G8485" s="197" t="s">
        <v>3568</v>
      </c>
      <c r="H8485" s="195">
        <v>1</v>
      </c>
      <c r="I8485" s="195">
        <v>1100</v>
      </c>
      <c r="J8485" s="191">
        <v>42779</v>
      </c>
      <c r="K8485" s="195" t="s">
        <v>3650</v>
      </c>
      <c r="L8485" s="195" t="s">
        <v>74</v>
      </c>
    </row>
    <row r="8486" spans="1:12">
      <c r="A8486" s="186" t="str">
        <f>B8486&amp;"_"&amp;COUNTIF($B$2:B8486,B8486)</f>
        <v>6949_1</v>
      </c>
      <c r="B8486" s="195">
        <v>6949</v>
      </c>
      <c r="C8486" s="195">
        <v>59</v>
      </c>
      <c r="D8486" s="195">
        <v>3007372581</v>
      </c>
      <c r="E8486" s="195">
        <v>41222128</v>
      </c>
      <c r="F8486" s="189">
        <v>2</v>
      </c>
      <c r="G8486" s="197" t="s">
        <v>3651</v>
      </c>
      <c r="H8486" s="195">
        <v>2</v>
      </c>
      <c r="I8486" s="195">
        <v>10000</v>
      </c>
      <c r="J8486" s="191">
        <v>42780</v>
      </c>
      <c r="K8486" s="195" t="s">
        <v>27</v>
      </c>
    </row>
    <row r="8487" spans="1:12">
      <c r="A8487" s="186" t="str">
        <f>B8487&amp;"_"&amp;COUNTIF($B$2:B8487,B8487)</f>
        <v>6950_1</v>
      </c>
      <c r="B8487" s="195">
        <v>6950</v>
      </c>
      <c r="C8487" s="195">
        <v>59</v>
      </c>
      <c r="D8487" s="195">
        <v>3007372278</v>
      </c>
      <c r="E8487" s="195">
        <v>20633239</v>
      </c>
      <c r="F8487" s="189">
        <v>1</v>
      </c>
      <c r="G8487" s="197" t="s">
        <v>3629</v>
      </c>
      <c r="H8487" s="195">
        <v>1</v>
      </c>
      <c r="I8487" s="195">
        <v>3200</v>
      </c>
      <c r="J8487" s="191">
        <v>42780</v>
      </c>
      <c r="K8487" s="195" t="s">
        <v>27</v>
      </c>
    </row>
    <row r="8488" spans="1:12">
      <c r="A8488" s="186" t="str">
        <f>B8488&amp;"_"&amp;COUNTIF($B$2:B8488,B8488)</f>
        <v>6951_1</v>
      </c>
      <c r="B8488" s="195">
        <v>6951</v>
      </c>
      <c r="F8488" s="189">
        <v>12</v>
      </c>
      <c r="G8488" s="197" t="s">
        <v>3479</v>
      </c>
    </row>
    <row r="8489" spans="1:12">
      <c r="A8489" s="186" t="str">
        <f>B8489&amp;"_"&amp;COUNTIF($B$2:B8489,B8489)</f>
        <v>6951_2</v>
      </c>
      <c r="B8489" s="195">
        <v>6951</v>
      </c>
      <c r="F8489" s="189">
        <v>12</v>
      </c>
      <c r="G8489" s="197" t="s">
        <v>3480</v>
      </c>
    </row>
    <row r="8490" spans="1:12">
      <c r="A8490" s="186" t="str">
        <f>B8490&amp;"_"&amp;COUNTIF($B$2:B8490,B8490)</f>
        <v>6951_3</v>
      </c>
      <c r="B8490" s="195">
        <v>6951</v>
      </c>
      <c r="F8490" s="189">
        <v>6</v>
      </c>
      <c r="G8490" s="190" t="s">
        <v>3324</v>
      </c>
    </row>
    <row r="8491" spans="1:12">
      <c r="A8491" s="186" t="str">
        <f>B8491&amp;"_"&amp;COUNTIF($B$2:B8491,B8491)</f>
        <v>6951_4</v>
      </c>
      <c r="B8491" s="195">
        <v>6951</v>
      </c>
      <c r="C8491" s="195">
        <v>17</v>
      </c>
      <c r="D8491" s="195">
        <v>3007183725</v>
      </c>
      <c r="F8491" s="189">
        <v>8</v>
      </c>
      <c r="G8491" s="190" t="s">
        <v>3188</v>
      </c>
      <c r="H8491" s="195">
        <v>6</v>
      </c>
      <c r="J8491" s="191">
        <v>42780</v>
      </c>
      <c r="K8491" s="195" t="s">
        <v>120</v>
      </c>
    </row>
    <row r="8492" spans="1:12">
      <c r="A8492" s="186" t="str">
        <f>B8492&amp;"_"&amp;COUNTIF($B$2:B8492,B8492)</f>
        <v>6952_1</v>
      </c>
      <c r="B8492" s="195">
        <v>6952</v>
      </c>
      <c r="C8492" s="195">
        <v>96</v>
      </c>
      <c r="D8492" s="195">
        <v>270999</v>
      </c>
      <c r="F8492" s="189">
        <v>1</v>
      </c>
      <c r="G8492" s="197" t="s">
        <v>3311</v>
      </c>
      <c r="H8492" s="195">
        <v>1</v>
      </c>
      <c r="J8492" s="191">
        <v>42780</v>
      </c>
      <c r="K8492" s="213" t="s">
        <v>845</v>
      </c>
      <c r="L8492" s="195" t="s">
        <v>74</v>
      </c>
    </row>
    <row r="8493" spans="1:12">
      <c r="A8493" s="186" t="str">
        <f>B8493&amp;"_"&amp;COUNTIF($B$2:B8493,B8493)</f>
        <v>6953_1</v>
      </c>
      <c r="B8493" s="195">
        <v>6953</v>
      </c>
      <c r="C8493" s="195">
        <v>96</v>
      </c>
      <c r="D8493" s="195">
        <v>270969</v>
      </c>
      <c r="F8493" s="189">
        <v>4</v>
      </c>
      <c r="G8493" s="197" t="s">
        <v>3330</v>
      </c>
      <c r="H8493" s="195">
        <v>1</v>
      </c>
      <c r="J8493" s="191">
        <v>42780</v>
      </c>
      <c r="K8493" s="213" t="s">
        <v>845</v>
      </c>
      <c r="L8493" s="195" t="s">
        <v>74</v>
      </c>
    </row>
    <row r="8494" spans="1:12">
      <c r="A8494" s="186" t="str">
        <f>B8494&amp;"_"&amp;COUNTIF($B$2:B8494,B8494)</f>
        <v>6954_1</v>
      </c>
      <c r="B8494" s="195">
        <v>6954</v>
      </c>
      <c r="E8494" s="195">
        <v>500032756</v>
      </c>
      <c r="F8494" s="189">
        <v>22</v>
      </c>
      <c r="G8494" s="197" t="s">
        <v>3611</v>
      </c>
    </row>
    <row r="8495" spans="1:12">
      <c r="A8495" s="186" t="str">
        <f>B8495&amp;"_"&amp;COUNTIF($B$2:B8495,B8495)</f>
        <v>6954_2</v>
      </c>
      <c r="B8495" s="195">
        <v>6954</v>
      </c>
      <c r="C8495" s="195">
        <v>5</v>
      </c>
      <c r="D8495" s="195">
        <v>270432449</v>
      </c>
      <c r="E8495" s="195">
        <v>500032754</v>
      </c>
      <c r="F8495" s="189">
        <v>10</v>
      </c>
      <c r="G8495" s="197" t="s">
        <v>841</v>
      </c>
      <c r="H8495" s="195">
        <v>6</v>
      </c>
      <c r="I8495" s="195">
        <v>15700</v>
      </c>
      <c r="J8495" s="191">
        <v>42780</v>
      </c>
      <c r="K8495" s="195" t="s">
        <v>33</v>
      </c>
      <c r="L8495" s="195" t="s">
        <v>74</v>
      </c>
    </row>
    <row r="8496" spans="1:12">
      <c r="A8496" s="186" t="str">
        <f>B8496&amp;"_"&amp;COUNTIF($B$2:B8496,B8496)</f>
        <v>6955_1</v>
      </c>
      <c r="B8496" s="195">
        <v>6955</v>
      </c>
      <c r="E8496" s="195" t="s">
        <v>1744</v>
      </c>
      <c r="F8496" s="189">
        <v>10</v>
      </c>
      <c r="G8496" s="197" t="s">
        <v>3652</v>
      </c>
    </row>
    <row r="8497" spans="1:11">
      <c r="A8497" s="186" t="str">
        <f>B8497&amp;"_"&amp;COUNTIF($B$2:B8497,B8497)</f>
        <v>6955_2</v>
      </c>
      <c r="B8497" s="195">
        <v>6955</v>
      </c>
      <c r="E8497" s="195" t="s">
        <v>1744</v>
      </c>
      <c r="F8497" s="189" t="s">
        <v>1744</v>
      </c>
      <c r="G8497" s="197" t="s">
        <v>3653</v>
      </c>
    </row>
    <row r="8498" spans="1:11">
      <c r="A8498" s="186" t="str">
        <f>B8498&amp;"_"&amp;COUNTIF($B$2:B8498,B8498)</f>
        <v>6955_3</v>
      </c>
      <c r="B8498" s="195">
        <v>6955</v>
      </c>
      <c r="E8498" s="195" t="s">
        <v>1744</v>
      </c>
      <c r="F8498" s="189" t="s">
        <v>1744</v>
      </c>
      <c r="G8498" s="197" t="s">
        <v>3654</v>
      </c>
    </row>
    <row r="8499" spans="1:11">
      <c r="A8499" s="186" t="str">
        <f>B8499&amp;"_"&amp;COUNTIF($B$2:B8499,B8499)</f>
        <v>6955_4</v>
      </c>
      <c r="B8499" s="195">
        <v>6955</v>
      </c>
      <c r="C8499" s="195">
        <v>2</v>
      </c>
      <c r="D8499" s="195" t="s">
        <v>3655</v>
      </c>
      <c r="E8499" s="195" t="s">
        <v>1744</v>
      </c>
      <c r="F8499" s="189" t="s">
        <v>1744</v>
      </c>
      <c r="G8499" s="197" t="s">
        <v>3656</v>
      </c>
      <c r="J8499" s="191">
        <v>42780</v>
      </c>
      <c r="K8499" s="195" t="s">
        <v>27</v>
      </c>
    </row>
    <row r="8500" spans="1:11">
      <c r="A8500" s="186" t="str">
        <f>B8500&amp;"_"&amp;COUNTIF($B$2:B8500,B8500)</f>
        <v>6956_1</v>
      </c>
      <c r="B8500" s="195">
        <v>6956</v>
      </c>
      <c r="E8500" s="195" t="s">
        <v>1744</v>
      </c>
      <c r="F8500" s="189" t="s">
        <v>1744</v>
      </c>
      <c r="G8500" s="197" t="s">
        <v>3657</v>
      </c>
    </row>
    <row r="8501" spans="1:11">
      <c r="A8501" s="186" t="str">
        <f>B8501&amp;"_"&amp;COUNTIF($B$2:B8501,B8501)</f>
        <v>6956_2</v>
      </c>
      <c r="B8501" s="195">
        <v>6956</v>
      </c>
      <c r="E8501" s="195" t="s">
        <v>1744</v>
      </c>
      <c r="F8501" s="189">
        <v>1</v>
      </c>
      <c r="G8501" s="197" t="s">
        <v>3658</v>
      </c>
    </row>
    <row r="8502" spans="1:11">
      <c r="A8502" s="186" t="str">
        <f>B8502&amp;"_"&amp;COUNTIF($B$2:B8502,B8502)</f>
        <v>6956_3</v>
      </c>
      <c r="B8502" s="195">
        <v>6956</v>
      </c>
      <c r="C8502" s="195">
        <v>1</v>
      </c>
      <c r="D8502" s="195" t="s">
        <v>3599</v>
      </c>
      <c r="E8502" s="195" t="s">
        <v>1744</v>
      </c>
      <c r="F8502" s="189" t="s">
        <v>1744</v>
      </c>
      <c r="G8502" s="197" t="s">
        <v>3659</v>
      </c>
      <c r="H8502" s="195" t="s">
        <v>1744</v>
      </c>
      <c r="J8502" s="191">
        <v>42780</v>
      </c>
      <c r="K8502" s="195" t="s">
        <v>27</v>
      </c>
    </row>
    <row r="8503" spans="1:11">
      <c r="A8503" s="186" t="str">
        <f>B8503&amp;"_"&amp;COUNTIF($B$2:B8503,B8503)</f>
        <v>6957_1</v>
      </c>
      <c r="B8503" s="195">
        <v>6957</v>
      </c>
      <c r="C8503" s="195">
        <v>2</v>
      </c>
      <c r="D8503" s="195" t="s">
        <v>3655</v>
      </c>
      <c r="F8503" s="189">
        <v>10</v>
      </c>
      <c r="G8503" s="197" t="s">
        <v>2184</v>
      </c>
      <c r="H8503" s="195">
        <v>1</v>
      </c>
      <c r="J8503" s="191">
        <v>42781</v>
      </c>
      <c r="K8503" s="195" t="s">
        <v>27</v>
      </c>
    </row>
    <row r="8504" spans="1:11">
      <c r="A8504" s="186" t="str">
        <f>B8504&amp;"_"&amp;COUNTIF($B$2:B8504,B8504)</f>
        <v>6958_1</v>
      </c>
      <c r="B8504" s="195">
        <v>6958</v>
      </c>
      <c r="C8504" s="195">
        <v>2</v>
      </c>
      <c r="D8504" s="195">
        <v>340161858</v>
      </c>
      <c r="F8504" s="189">
        <v>16</v>
      </c>
      <c r="G8504" s="197" t="s">
        <v>1342</v>
      </c>
      <c r="H8504" s="195">
        <v>5</v>
      </c>
      <c r="J8504" s="191">
        <v>42781</v>
      </c>
      <c r="K8504" s="195" t="s">
        <v>27</v>
      </c>
    </row>
    <row r="8505" spans="1:11">
      <c r="A8505" s="186" t="str">
        <f>B8505&amp;"_"&amp;COUNTIF($B$2:B8505,B8505)</f>
        <v>6959_1</v>
      </c>
      <c r="B8505" s="195">
        <v>6959</v>
      </c>
      <c r="C8505" s="195">
        <v>1</v>
      </c>
      <c r="D8505" s="195" t="s">
        <v>3620</v>
      </c>
      <c r="E8505" s="195" t="s">
        <v>64</v>
      </c>
      <c r="F8505" s="189">
        <v>96</v>
      </c>
      <c r="G8505" s="197" t="s">
        <v>65</v>
      </c>
      <c r="H8505" s="195">
        <v>2</v>
      </c>
      <c r="J8505" s="191">
        <v>42781</v>
      </c>
      <c r="K8505" s="195" t="s">
        <v>27</v>
      </c>
    </row>
    <row r="8506" spans="1:11">
      <c r="A8506" s="186" t="str">
        <f>B8506&amp;"_"&amp;COUNTIF($B$2:B8506,B8506)</f>
        <v>6960_1</v>
      </c>
      <c r="B8506" s="195">
        <v>6960</v>
      </c>
      <c r="C8506" s="195">
        <v>1</v>
      </c>
      <c r="D8506" s="195" t="s">
        <v>3570</v>
      </c>
      <c r="F8506" s="189">
        <v>67</v>
      </c>
      <c r="G8506" s="197" t="s">
        <v>1690</v>
      </c>
      <c r="H8506" s="195">
        <v>1</v>
      </c>
      <c r="J8506" s="191">
        <v>42781</v>
      </c>
      <c r="K8506" s="195" t="s">
        <v>27</v>
      </c>
    </row>
    <row r="8507" spans="1:11">
      <c r="A8507" s="186" t="str">
        <f>B8507&amp;"_"&amp;COUNTIF($B$2:B8507,B8507)</f>
        <v>6961_1</v>
      </c>
      <c r="B8507" s="195">
        <v>6961</v>
      </c>
      <c r="E8507" s="195" t="s">
        <v>2935</v>
      </c>
      <c r="F8507" s="189">
        <v>8</v>
      </c>
      <c r="G8507" s="197" t="s">
        <v>2936</v>
      </c>
    </row>
    <row r="8508" spans="1:11">
      <c r="A8508" s="186" t="str">
        <f>B8508&amp;"_"&amp;COUNTIF($B$2:B8508,B8508)</f>
        <v>6961_2</v>
      </c>
      <c r="B8508" s="195">
        <v>6961</v>
      </c>
      <c r="C8508" s="195">
        <v>1</v>
      </c>
      <c r="D8508" s="195" t="s">
        <v>3572</v>
      </c>
      <c r="E8508" s="195" t="s">
        <v>2665</v>
      </c>
      <c r="F8508" s="189">
        <v>8</v>
      </c>
      <c r="G8508" s="197" t="s">
        <v>2938</v>
      </c>
      <c r="H8508" s="195">
        <v>4</v>
      </c>
      <c r="J8508" s="191">
        <v>42781</v>
      </c>
      <c r="K8508" s="195" t="s">
        <v>27</v>
      </c>
    </row>
    <row r="8509" spans="1:11">
      <c r="A8509" s="186" t="str">
        <f>B8509&amp;"_"&amp;COUNTIF($B$2:B8509,B8509)</f>
        <v>6962_1</v>
      </c>
      <c r="B8509" s="195">
        <v>6962</v>
      </c>
      <c r="E8509" s="187" t="s">
        <v>2731</v>
      </c>
      <c r="F8509" s="189">
        <v>2</v>
      </c>
      <c r="G8509" s="190" t="s">
        <v>941</v>
      </c>
    </row>
    <row r="8510" spans="1:11">
      <c r="A8510" s="186" t="str">
        <f>B8510&amp;"_"&amp;COUNTIF($B$2:B8510,B8510)</f>
        <v>6962_2</v>
      </c>
      <c r="B8510" s="195">
        <v>6962</v>
      </c>
      <c r="C8510" s="195">
        <v>1</v>
      </c>
      <c r="D8510" s="195" t="s">
        <v>3660</v>
      </c>
      <c r="E8510" s="187" t="s">
        <v>2730</v>
      </c>
      <c r="F8510" s="189">
        <v>2</v>
      </c>
      <c r="G8510" s="190" t="s">
        <v>942</v>
      </c>
      <c r="H8510" s="195">
        <v>1</v>
      </c>
      <c r="J8510" s="191">
        <v>42781</v>
      </c>
      <c r="K8510" s="195" t="s">
        <v>27</v>
      </c>
    </row>
    <row r="8511" spans="1:11">
      <c r="A8511" s="186" t="str">
        <f>B8511&amp;"_"&amp;COUNTIF($B$2:B8511,B8511)</f>
        <v>6963_1</v>
      </c>
      <c r="B8511" s="195">
        <v>6963</v>
      </c>
      <c r="C8511" s="195">
        <v>1</v>
      </c>
      <c r="D8511" s="195" t="s">
        <v>3599</v>
      </c>
      <c r="F8511" s="189">
        <v>2</v>
      </c>
      <c r="G8511" s="197" t="s">
        <v>3238</v>
      </c>
      <c r="H8511" s="195">
        <v>2</v>
      </c>
      <c r="J8511" s="191">
        <v>42781</v>
      </c>
      <c r="K8511" s="195" t="s">
        <v>27</v>
      </c>
    </row>
    <row r="8512" spans="1:11">
      <c r="A8512" s="186" t="str">
        <f>B8512&amp;"_"&amp;COUNTIF($B$2:B8512,B8512)</f>
        <v>6964_1</v>
      </c>
      <c r="B8512" s="195">
        <v>6964</v>
      </c>
      <c r="F8512" s="189">
        <v>40</v>
      </c>
      <c r="G8512" s="197" t="s">
        <v>3518</v>
      </c>
    </row>
    <row r="8513" spans="1:12">
      <c r="A8513" s="186" t="str">
        <f>B8513&amp;"_"&amp;COUNTIF($B$2:B8513,B8513)</f>
        <v>6964_2</v>
      </c>
      <c r="B8513" s="195">
        <v>6964</v>
      </c>
      <c r="F8513" s="189">
        <v>100</v>
      </c>
      <c r="G8513" s="197" t="s">
        <v>3573</v>
      </c>
    </row>
    <row r="8514" spans="1:12">
      <c r="A8514" s="186" t="str">
        <f>B8514&amp;"_"&amp;COUNTIF($B$2:B8514,B8514)</f>
        <v>6964_3</v>
      </c>
      <c r="B8514" s="195">
        <v>6964</v>
      </c>
      <c r="F8514" s="189">
        <v>1</v>
      </c>
      <c r="G8514" s="197" t="s">
        <v>3520</v>
      </c>
    </row>
    <row r="8515" spans="1:12">
      <c r="A8515" s="186" t="str">
        <f>B8515&amp;"_"&amp;COUNTIF($B$2:B8515,B8515)</f>
        <v>6964_4</v>
      </c>
      <c r="B8515" s="195">
        <v>6964</v>
      </c>
      <c r="F8515" s="189">
        <v>1000</v>
      </c>
      <c r="G8515" s="197" t="s">
        <v>3661</v>
      </c>
    </row>
    <row r="8516" spans="1:12">
      <c r="A8516" s="186" t="str">
        <f>B8516&amp;"_"&amp;COUNTIF($B$2:B8516,B8516)</f>
        <v>6964_5</v>
      </c>
      <c r="B8516" s="195">
        <v>6964</v>
      </c>
      <c r="F8516" s="189">
        <v>100</v>
      </c>
      <c r="G8516" s="197" t="s">
        <v>3662</v>
      </c>
    </row>
    <row r="8517" spans="1:12">
      <c r="A8517" s="186" t="str">
        <f>B8517&amp;"_"&amp;COUNTIF($B$2:B8517,B8517)</f>
        <v>6964_6</v>
      </c>
      <c r="B8517" s="195">
        <v>6964</v>
      </c>
      <c r="F8517" s="189">
        <v>500</v>
      </c>
      <c r="G8517" s="197" t="s">
        <v>3663</v>
      </c>
    </row>
    <row r="8518" spans="1:12">
      <c r="A8518" s="186" t="str">
        <f>B8518&amp;"_"&amp;COUNTIF($B$2:B8518,B8518)</f>
        <v>6964_7</v>
      </c>
      <c r="B8518" s="195">
        <v>6964</v>
      </c>
      <c r="F8518" s="189">
        <v>45</v>
      </c>
      <c r="G8518" s="197" t="s">
        <v>3524</v>
      </c>
    </row>
    <row r="8519" spans="1:12">
      <c r="A8519" s="186" t="str">
        <f>B8519&amp;"_"&amp;COUNTIF($B$2:B8519,B8519)</f>
        <v>6964_8</v>
      </c>
      <c r="B8519" s="195">
        <v>6964</v>
      </c>
      <c r="F8519" s="189">
        <v>25</v>
      </c>
      <c r="G8519" s="197" t="s">
        <v>3525</v>
      </c>
    </row>
    <row r="8520" spans="1:12">
      <c r="A8520" s="186" t="str">
        <f>B8520&amp;"_"&amp;COUNTIF($B$2:B8520,B8520)</f>
        <v>6964_9</v>
      </c>
      <c r="B8520" s="195">
        <v>6964</v>
      </c>
      <c r="F8520" s="189">
        <v>5</v>
      </c>
      <c r="G8520" s="197" t="s">
        <v>3526</v>
      </c>
    </row>
    <row r="8521" spans="1:12">
      <c r="A8521" s="186" t="str">
        <f>B8521&amp;"_"&amp;COUNTIF($B$2:B8521,B8521)</f>
        <v>6964_10</v>
      </c>
      <c r="B8521" s="195">
        <v>6964</v>
      </c>
      <c r="C8521" s="195">
        <v>56</v>
      </c>
      <c r="D8521" s="195" t="s">
        <v>3664</v>
      </c>
      <c r="F8521" s="189">
        <v>1</v>
      </c>
      <c r="G8521" s="197" t="s">
        <v>3460</v>
      </c>
      <c r="J8521" s="191">
        <v>42782</v>
      </c>
      <c r="K8521" s="195" t="s">
        <v>27</v>
      </c>
    </row>
    <row r="8522" spans="1:12">
      <c r="A8522" s="186" t="str">
        <f>B8522&amp;"_"&amp;COUNTIF($B$2:B8522,B8522)</f>
        <v>6965_1</v>
      </c>
      <c r="B8522" s="195">
        <v>6965</v>
      </c>
      <c r="F8522" s="189">
        <v>5</v>
      </c>
      <c r="G8522" s="197" t="s">
        <v>3665</v>
      </c>
    </row>
    <row r="8523" spans="1:12">
      <c r="A8523" s="186" t="str">
        <f>B8523&amp;"_"&amp;COUNTIF($B$2:B8523,B8523)</f>
        <v>6965_2</v>
      </c>
      <c r="B8523" s="195">
        <v>6965</v>
      </c>
      <c r="F8523" s="189">
        <v>1500</v>
      </c>
      <c r="G8523" s="197" t="s">
        <v>3663</v>
      </c>
    </row>
    <row r="8524" spans="1:12">
      <c r="A8524" s="186" t="str">
        <f>B8524&amp;"_"&amp;COUNTIF($B$2:B8524,B8524)</f>
        <v>6965_3</v>
      </c>
      <c r="B8524" s="195">
        <v>6965</v>
      </c>
      <c r="F8524" s="189">
        <v>2</v>
      </c>
      <c r="G8524" s="197" t="s">
        <v>3666</v>
      </c>
    </row>
    <row r="8525" spans="1:12">
      <c r="A8525" s="186" t="str">
        <f>B8525&amp;"_"&amp;COUNTIF($B$2:B8525,B8525)</f>
        <v>6965_4</v>
      </c>
      <c r="B8525" s="195">
        <v>6965</v>
      </c>
      <c r="F8525" s="189">
        <v>30</v>
      </c>
      <c r="G8525" s="197" t="s">
        <v>3524</v>
      </c>
    </row>
    <row r="8526" spans="1:12">
      <c r="A8526" s="186" t="str">
        <f>B8526&amp;"_"&amp;COUNTIF($B$2:B8526,B8526)</f>
        <v>6965_5</v>
      </c>
      <c r="B8526" s="195">
        <v>6965</v>
      </c>
      <c r="F8526" s="189">
        <v>5</v>
      </c>
      <c r="G8526" s="197" t="s">
        <v>3517</v>
      </c>
    </row>
    <row r="8527" spans="1:12">
      <c r="A8527" s="186" t="str">
        <f>B8527&amp;"_"&amp;COUNTIF($B$2:B8527,B8527)</f>
        <v>6965_6</v>
      </c>
      <c r="B8527" s="195">
        <v>6965</v>
      </c>
      <c r="C8527" s="195">
        <v>56</v>
      </c>
      <c r="D8527" s="195" t="s">
        <v>3667</v>
      </c>
      <c r="F8527" s="189">
        <v>1</v>
      </c>
      <c r="G8527" s="197" t="s">
        <v>2156</v>
      </c>
      <c r="J8527" s="191">
        <v>42782</v>
      </c>
      <c r="K8527" s="195" t="s">
        <v>27</v>
      </c>
    </row>
    <row r="8528" spans="1:12">
      <c r="A8528" s="186" t="str">
        <f>B8528&amp;"_"&amp;COUNTIF($B$2:B8528,B8528)</f>
        <v>6966_1</v>
      </c>
      <c r="B8528" s="195">
        <v>6966</v>
      </c>
      <c r="C8528" s="195">
        <v>96</v>
      </c>
      <c r="D8528" s="195">
        <v>270969</v>
      </c>
      <c r="F8528" s="189">
        <v>2</v>
      </c>
      <c r="G8528" s="197" t="s">
        <v>3330</v>
      </c>
      <c r="H8528" s="195">
        <v>1</v>
      </c>
      <c r="J8528" s="191">
        <v>42782</v>
      </c>
      <c r="K8528" s="213" t="s">
        <v>845</v>
      </c>
      <c r="L8528" s="195" t="s">
        <v>74</v>
      </c>
    </row>
    <row r="8529" spans="1:12">
      <c r="A8529" s="186" t="str">
        <f>B8529&amp;"_"&amp;COUNTIF($B$2:B8529,B8529)</f>
        <v>6967_1</v>
      </c>
      <c r="B8529" s="195">
        <v>6967</v>
      </c>
      <c r="C8529" s="195">
        <v>99</v>
      </c>
      <c r="D8529" s="195" t="s">
        <v>3668</v>
      </c>
      <c r="E8529" s="195">
        <v>405900</v>
      </c>
      <c r="F8529" s="189">
        <v>1</v>
      </c>
      <c r="G8529" s="197" t="s">
        <v>3669</v>
      </c>
      <c r="H8529" s="195">
        <v>1</v>
      </c>
      <c r="I8529" s="195">
        <v>100</v>
      </c>
      <c r="J8529" s="191">
        <v>42782</v>
      </c>
      <c r="K8529" s="195" t="s">
        <v>107</v>
      </c>
      <c r="L8529" s="195" t="s">
        <v>74</v>
      </c>
    </row>
    <row r="8530" spans="1:12">
      <c r="A8530" s="186" t="str">
        <f>B8530&amp;"_"&amp;COUNTIF($B$2:B8530,B8530)</f>
        <v>6968_1</v>
      </c>
      <c r="B8530" s="195">
        <v>6968</v>
      </c>
      <c r="C8530" s="195">
        <v>96</v>
      </c>
      <c r="F8530" s="189">
        <v>5</v>
      </c>
      <c r="G8530" s="197" t="s">
        <v>3260</v>
      </c>
      <c r="H8530" s="195">
        <v>1</v>
      </c>
      <c r="J8530" s="191">
        <v>42782</v>
      </c>
      <c r="K8530" s="213" t="s">
        <v>845</v>
      </c>
      <c r="L8530" s="195" t="s">
        <v>74</v>
      </c>
    </row>
    <row r="8531" spans="1:12">
      <c r="A8531" s="186" t="str">
        <f>B8531&amp;"_"&amp;COUNTIF($B$2:B8531,B8531)</f>
        <v>6969_1</v>
      </c>
      <c r="B8531" s="195">
        <v>6969</v>
      </c>
      <c r="C8531" s="195">
        <v>31</v>
      </c>
      <c r="D8531" s="195" t="s">
        <v>3649</v>
      </c>
      <c r="F8531" s="189">
        <v>7</v>
      </c>
      <c r="G8531" s="197" t="s">
        <v>2980</v>
      </c>
      <c r="H8531" s="195">
        <v>7</v>
      </c>
      <c r="I8531" s="195">
        <v>21000</v>
      </c>
      <c r="J8531" s="191">
        <v>42782</v>
      </c>
      <c r="K8531" s="195" t="s">
        <v>27</v>
      </c>
    </row>
    <row r="8532" spans="1:12">
      <c r="A8532" s="186" t="str">
        <f>B8532&amp;"_"&amp;COUNTIF($B$2:B8532,B8532)</f>
        <v>6970_1</v>
      </c>
      <c r="B8532" s="195">
        <v>6970</v>
      </c>
      <c r="F8532" s="189">
        <v>20</v>
      </c>
      <c r="G8532" s="197" t="s">
        <v>3463</v>
      </c>
    </row>
    <row r="8533" spans="1:12">
      <c r="A8533" s="186" t="str">
        <f>B8533&amp;"_"&amp;COUNTIF($B$2:B8533,B8533)</f>
        <v>6970_2</v>
      </c>
      <c r="B8533" s="195">
        <v>6970</v>
      </c>
      <c r="F8533" s="189">
        <v>30</v>
      </c>
      <c r="G8533" s="197" t="s">
        <v>3670</v>
      </c>
    </row>
    <row r="8534" spans="1:12">
      <c r="A8534" s="186" t="str">
        <f>B8534&amp;"_"&amp;COUNTIF($B$2:B8534,B8534)</f>
        <v>6970_3</v>
      </c>
      <c r="B8534" s="195">
        <v>6970</v>
      </c>
      <c r="F8534" s="189">
        <v>1</v>
      </c>
      <c r="G8534" s="197" t="s">
        <v>3671</v>
      </c>
    </row>
    <row r="8535" spans="1:12">
      <c r="A8535" s="186" t="str">
        <f>B8535&amp;"_"&amp;COUNTIF($B$2:B8535,B8535)</f>
        <v>6970_4</v>
      </c>
      <c r="B8535" s="195">
        <v>6970</v>
      </c>
      <c r="C8535" s="195">
        <v>83</v>
      </c>
      <c r="F8535" s="189">
        <v>1</v>
      </c>
      <c r="G8535" s="197" t="s">
        <v>2156</v>
      </c>
      <c r="H8535" s="195">
        <v>1</v>
      </c>
      <c r="J8535" s="191">
        <v>42783</v>
      </c>
      <c r="K8535" s="195" t="s">
        <v>27</v>
      </c>
    </row>
    <row r="8536" spans="1:12">
      <c r="A8536" s="186" t="str">
        <f>B8536&amp;"_"&amp;COUNTIF($B$2:B8536,B8536)</f>
        <v>6971_1</v>
      </c>
      <c r="B8536" s="195">
        <v>6971</v>
      </c>
      <c r="E8536" s="195" t="s">
        <v>1744</v>
      </c>
      <c r="F8536" s="189">
        <v>1</v>
      </c>
      <c r="G8536" s="197" t="s">
        <v>3277</v>
      </c>
    </row>
    <row r="8537" spans="1:12">
      <c r="A8537" s="186" t="str">
        <f>B8537&amp;"_"&amp;COUNTIF($B$2:B8537,B8537)</f>
        <v>6971_2</v>
      </c>
      <c r="B8537" s="195">
        <v>6971</v>
      </c>
      <c r="E8537" s="195" t="s">
        <v>1744</v>
      </c>
      <c r="F8537" s="189">
        <v>28</v>
      </c>
      <c r="G8537" s="197" t="s">
        <v>3636</v>
      </c>
    </row>
    <row r="8538" spans="1:12">
      <c r="A8538" s="186" t="str">
        <f>B8538&amp;"_"&amp;COUNTIF($B$2:B8538,B8538)</f>
        <v>6971_3</v>
      </c>
      <c r="B8538" s="195">
        <v>6971</v>
      </c>
      <c r="E8538" s="195" t="s">
        <v>1744</v>
      </c>
      <c r="F8538" s="189">
        <v>8</v>
      </c>
      <c r="G8538" s="197" t="s">
        <v>3582</v>
      </c>
      <c r="K8538" s="213"/>
    </row>
    <row r="8539" spans="1:12">
      <c r="A8539" s="186" t="str">
        <f>B8539&amp;"_"&amp;COUNTIF($B$2:B8539,B8539)</f>
        <v>6971_4</v>
      </c>
      <c r="B8539" s="195">
        <v>6971</v>
      </c>
      <c r="E8539" s="195" t="s">
        <v>1744</v>
      </c>
      <c r="F8539" s="189">
        <v>16</v>
      </c>
      <c r="G8539" s="197" t="s">
        <v>3672</v>
      </c>
      <c r="K8539" s="213"/>
    </row>
    <row r="8540" spans="1:12">
      <c r="A8540" s="186" t="str">
        <f>B8540&amp;"_"&amp;COUNTIF($B$2:B8540,B8540)</f>
        <v>6971_5</v>
      </c>
      <c r="B8540" s="195">
        <v>6971</v>
      </c>
      <c r="E8540" s="195" t="s">
        <v>1744</v>
      </c>
      <c r="F8540" s="189">
        <v>84</v>
      </c>
      <c r="G8540" s="197" t="s">
        <v>3673</v>
      </c>
    </row>
    <row r="8541" spans="1:12">
      <c r="A8541" s="186" t="str">
        <f>B8541&amp;"_"&amp;COUNTIF($B$2:B8541,B8541)</f>
        <v>6971_6</v>
      </c>
      <c r="B8541" s="195">
        <v>6971</v>
      </c>
      <c r="E8541" s="195" t="s">
        <v>1744</v>
      </c>
      <c r="F8541" s="189">
        <v>28</v>
      </c>
      <c r="G8541" s="197" t="s">
        <v>3637</v>
      </c>
    </row>
    <row r="8542" spans="1:12">
      <c r="A8542" s="186" t="str">
        <f>B8542&amp;"_"&amp;COUNTIF($B$2:B8542,B8542)</f>
        <v>6971_7</v>
      </c>
      <c r="B8542" s="195">
        <v>6971</v>
      </c>
      <c r="E8542" s="195" t="s">
        <v>1744</v>
      </c>
      <c r="F8542" s="189">
        <v>12</v>
      </c>
      <c r="G8542" s="197" t="s">
        <v>3674</v>
      </c>
    </row>
    <row r="8543" spans="1:12">
      <c r="A8543" s="186" t="str">
        <f>B8543&amp;"_"&amp;COUNTIF($B$2:B8543,B8543)</f>
        <v>6971_8</v>
      </c>
      <c r="B8543" s="195">
        <v>6971</v>
      </c>
      <c r="E8543" s="195" t="s">
        <v>1744</v>
      </c>
      <c r="F8543" s="189">
        <v>10</v>
      </c>
      <c r="G8543" s="197" t="s">
        <v>3543</v>
      </c>
    </row>
    <row r="8544" spans="1:12">
      <c r="A8544" s="186" t="str">
        <f>B8544&amp;"_"&amp;COUNTIF($B$2:B8544,B8544)</f>
        <v>6971_9</v>
      </c>
      <c r="B8544" s="195">
        <v>6971</v>
      </c>
      <c r="C8544" s="195">
        <v>26</v>
      </c>
      <c r="E8544" s="195" t="s">
        <v>1744</v>
      </c>
      <c r="F8544" s="189">
        <v>22</v>
      </c>
      <c r="G8544" s="197" t="s">
        <v>3675</v>
      </c>
      <c r="J8544" s="191">
        <v>42783</v>
      </c>
      <c r="K8544" s="195" t="s">
        <v>33</v>
      </c>
    </row>
    <row r="8545" spans="1:12">
      <c r="A8545" s="186" t="str">
        <f>B8545&amp;"_"&amp;COUNTIF($B$2:B8545,B8545)</f>
        <v>6972_1</v>
      </c>
      <c r="B8545" s="195">
        <v>6972</v>
      </c>
      <c r="E8545" s="195" t="s">
        <v>3676</v>
      </c>
      <c r="F8545" s="189">
        <v>1</v>
      </c>
      <c r="G8545" s="197" t="s">
        <v>3167</v>
      </c>
    </row>
    <row r="8546" spans="1:12">
      <c r="A8546" s="186" t="str">
        <f>B8546&amp;"_"&amp;COUNTIF($B$2:B8546,B8546)</f>
        <v>6972_2</v>
      </c>
      <c r="B8546" s="195">
        <v>6972</v>
      </c>
      <c r="C8546" s="195">
        <v>61</v>
      </c>
      <c r="D8546" s="195" t="s">
        <v>3677</v>
      </c>
      <c r="F8546" s="189">
        <v>1</v>
      </c>
      <c r="G8546" s="197" t="s">
        <v>7</v>
      </c>
      <c r="H8546" s="195">
        <v>1</v>
      </c>
      <c r="J8546" s="191">
        <v>42783</v>
      </c>
      <c r="K8546" s="195" t="s">
        <v>27</v>
      </c>
    </row>
    <row r="8547" spans="1:12">
      <c r="A8547" s="186" t="str">
        <f>B8547&amp;"_"&amp;COUNTIF($B$2:B8547,B8547)</f>
        <v>6973_1</v>
      </c>
      <c r="B8547" s="195">
        <v>6973</v>
      </c>
      <c r="C8547" s="195">
        <v>59</v>
      </c>
      <c r="D8547" s="195">
        <v>3007372581</v>
      </c>
      <c r="E8547" s="195">
        <v>41222128</v>
      </c>
      <c r="F8547" s="189">
        <v>1</v>
      </c>
      <c r="G8547" s="197" t="s">
        <v>3678</v>
      </c>
      <c r="H8547" s="195">
        <v>1</v>
      </c>
      <c r="I8547" s="195">
        <v>5000</v>
      </c>
      <c r="J8547" s="191">
        <v>42786</v>
      </c>
      <c r="K8547" s="195" t="s">
        <v>27</v>
      </c>
    </row>
    <row r="8548" spans="1:12">
      <c r="A8548" s="186" t="str">
        <f>B8548&amp;"_"&amp;COUNTIF($B$2:B8548,B8548)</f>
        <v>6974_1</v>
      </c>
      <c r="B8548" s="195">
        <v>6974</v>
      </c>
      <c r="C8548" s="195">
        <v>4</v>
      </c>
      <c r="D8548" s="195">
        <v>4500284192</v>
      </c>
      <c r="E8548" s="195">
        <v>135125</v>
      </c>
      <c r="F8548" s="189">
        <v>1</v>
      </c>
      <c r="G8548" s="197" t="s">
        <v>3679</v>
      </c>
      <c r="H8548" s="195">
        <v>1</v>
      </c>
      <c r="I8548" s="195">
        <v>1200</v>
      </c>
      <c r="J8548" s="191">
        <v>42786</v>
      </c>
      <c r="K8548" s="195" t="s">
        <v>2501</v>
      </c>
      <c r="L8548" s="195" t="s">
        <v>74</v>
      </c>
    </row>
    <row r="8549" spans="1:12">
      <c r="A8549" s="186" t="str">
        <f>B8549&amp;"_"&amp;COUNTIF($B$2:B8549,B8549)</f>
        <v>6975_1</v>
      </c>
      <c r="B8549" s="195">
        <v>6975</v>
      </c>
      <c r="E8549" s="195">
        <v>32999</v>
      </c>
      <c r="F8549" s="189">
        <v>15</v>
      </c>
      <c r="G8549" s="197" t="s">
        <v>579</v>
      </c>
      <c r="I8549" s="200"/>
    </row>
    <row r="8550" spans="1:12">
      <c r="A8550" s="186" t="str">
        <f>B8550&amp;"_"&amp;COUNTIF($B$2:B8550,B8550)</f>
        <v>6975_2</v>
      </c>
      <c r="B8550" s="195">
        <v>6975</v>
      </c>
      <c r="C8550" s="195">
        <v>4</v>
      </c>
      <c r="D8550" s="195">
        <v>4500283279</v>
      </c>
      <c r="E8550" s="195">
        <v>33990</v>
      </c>
      <c r="F8550" s="189">
        <v>15</v>
      </c>
      <c r="G8550" s="197" t="s">
        <v>580</v>
      </c>
      <c r="H8550" s="195">
        <v>8</v>
      </c>
      <c r="I8550" s="195">
        <v>22500</v>
      </c>
      <c r="J8550" s="191">
        <v>42786</v>
      </c>
      <c r="K8550" s="195" t="s">
        <v>2501</v>
      </c>
      <c r="L8550" s="195" t="s">
        <v>74</v>
      </c>
    </row>
    <row r="8551" spans="1:12">
      <c r="A8551" s="186" t="str">
        <f>B8551&amp;"_"&amp;COUNTIF($B$2:B8551,B8551)</f>
        <v>6976_1</v>
      </c>
      <c r="B8551" s="195">
        <v>6976</v>
      </c>
      <c r="C8551" s="195">
        <v>4</v>
      </c>
      <c r="D8551" s="195">
        <v>4500280641</v>
      </c>
      <c r="F8551" s="189">
        <v>1</v>
      </c>
      <c r="G8551" s="197" t="s">
        <v>3680</v>
      </c>
      <c r="H8551" s="195">
        <v>3</v>
      </c>
      <c r="I8551" s="195">
        <v>4500</v>
      </c>
      <c r="J8551" s="191">
        <v>42783</v>
      </c>
      <c r="K8551" s="195" t="s">
        <v>2501</v>
      </c>
      <c r="L8551" s="195" t="s">
        <v>74</v>
      </c>
    </row>
    <row r="8552" spans="1:12">
      <c r="A8552" s="186" t="str">
        <f>B8552&amp;"_"&amp;COUNTIF($B$2:B8552,B8552)</f>
        <v>6977_1</v>
      </c>
      <c r="B8552" s="195">
        <v>6977</v>
      </c>
      <c r="C8552" s="195">
        <v>31</v>
      </c>
      <c r="D8552" s="195" t="s">
        <v>3649</v>
      </c>
      <c r="F8552" s="189">
        <v>4</v>
      </c>
      <c r="G8552" s="197" t="s">
        <v>2980</v>
      </c>
      <c r="H8552" s="195">
        <v>4</v>
      </c>
      <c r="I8552" s="195">
        <v>12000</v>
      </c>
      <c r="J8552" s="191">
        <v>42786</v>
      </c>
      <c r="K8552" s="195" t="s">
        <v>27</v>
      </c>
    </row>
    <row r="8553" spans="1:12">
      <c r="A8553" s="186" t="str">
        <f>B8553&amp;"_"&amp;COUNTIF($B$2:B8553,B8553)</f>
        <v>6978_1</v>
      </c>
      <c r="B8553" s="195">
        <v>6978</v>
      </c>
      <c r="C8553" s="195">
        <v>106</v>
      </c>
      <c r="D8553" s="195" t="s">
        <v>3681</v>
      </c>
      <c r="E8553" s="195" t="s">
        <v>3551</v>
      </c>
      <c r="F8553" s="189">
        <v>14</v>
      </c>
      <c r="G8553" s="197" t="s">
        <v>3552</v>
      </c>
      <c r="H8553" s="195">
        <v>1</v>
      </c>
      <c r="I8553" s="195">
        <v>900</v>
      </c>
      <c r="J8553" s="191">
        <v>42786</v>
      </c>
      <c r="K8553" s="195" t="s">
        <v>33</v>
      </c>
      <c r="L8553" s="195" t="s">
        <v>74</v>
      </c>
    </row>
    <row r="8554" spans="1:12">
      <c r="A8554" s="186" t="str">
        <f>B8554&amp;"_"&amp;COUNTIF($B$2:B8554,B8554)</f>
        <v>6979_1</v>
      </c>
      <c r="B8554" s="195">
        <v>6979</v>
      </c>
      <c r="C8554" s="195">
        <v>92</v>
      </c>
      <c r="D8554" s="195" t="s">
        <v>3682</v>
      </c>
      <c r="F8554" s="189">
        <v>1</v>
      </c>
      <c r="G8554" s="197" t="s">
        <v>3683</v>
      </c>
      <c r="H8554" s="195">
        <v>1</v>
      </c>
      <c r="J8554" s="191">
        <v>42787</v>
      </c>
      <c r="K8554" s="195" t="s">
        <v>27</v>
      </c>
    </row>
    <row r="8555" spans="1:12">
      <c r="A8555" s="186" t="str">
        <f>B8555&amp;"_"&amp;COUNTIF($B$2:B8555,B8555)</f>
        <v>6980_1</v>
      </c>
      <c r="B8555" s="195">
        <v>6980</v>
      </c>
      <c r="C8555" s="195">
        <v>59</v>
      </c>
      <c r="D8555" s="195">
        <v>3007403381</v>
      </c>
      <c r="E8555" s="195">
        <v>41227890</v>
      </c>
      <c r="F8555" s="189">
        <v>12</v>
      </c>
      <c r="G8555" s="197" t="s">
        <v>1873</v>
      </c>
      <c r="H8555" s="195">
        <v>2</v>
      </c>
      <c r="I8555" s="195">
        <v>3700</v>
      </c>
      <c r="J8555" s="191">
        <v>42787</v>
      </c>
      <c r="K8555" s="195" t="s">
        <v>27</v>
      </c>
    </row>
    <row r="8556" spans="1:12">
      <c r="A8556" s="186" t="str">
        <f>B8556&amp;"_"&amp;COUNTIF($B$2:B8556,B8556)</f>
        <v>6981_1</v>
      </c>
      <c r="B8556" s="195">
        <v>6981</v>
      </c>
      <c r="C8556" s="195">
        <v>61</v>
      </c>
      <c r="D8556" s="195" t="s">
        <v>3684</v>
      </c>
      <c r="E8556" s="195" t="s">
        <v>3684</v>
      </c>
      <c r="F8556" s="189">
        <v>50</v>
      </c>
      <c r="G8556" s="197" t="s">
        <v>3685</v>
      </c>
      <c r="H8556" s="195">
        <v>1</v>
      </c>
      <c r="J8556" s="191">
        <v>42787</v>
      </c>
      <c r="K8556" s="195" t="s">
        <v>27</v>
      </c>
    </row>
    <row r="8557" spans="1:12">
      <c r="A8557" s="186" t="str">
        <f>B8557&amp;"_"&amp;COUNTIF($B$2:B8557,B8557)</f>
        <v>6982_1</v>
      </c>
      <c r="B8557" s="195">
        <v>6982</v>
      </c>
      <c r="C8557" s="195">
        <v>31</v>
      </c>
      <c r="D8557" s="195" t="s">
        <v>3649</v>
      </c>
      <c r="F8557" s="189">
        <v>2</v>
      </c>
      <c r="G8557" s="197" t="s">
        <v>2980</v>
      </c>
      <c r="H8557" s="195">
        <v>2</v>
      </c>
      <c r="I8557" s="195">
        <v>6000</v>
      </c>
      <c r="J8557" s="191">
        <v>42789</v>
      </c>
      <c r="K8557" s="195" t="s">
        <v>27</v>
      </c>
    </row>
    <row r="8558" spans="1:12">
      <c r="A8558" s="186" t="str">
        <f>B8558&amp;"_"&amp;COUNTIF($B$2:B8558,B8558)</f>
        <v>6983_1</v>
      </c>
      <c r="B8558" s="195">
        <v>6983</v>
      </c>
      <c r="E8558" s="195" t="s">
        <v>3429</v>
      </c>
      <c r="F8558" s="189">
        <v>1</v>
      </c>
      <c r="G8558" s="197" t="s">
        <v>3430</v>
      </c>
    </row>
    <row r="8559" spans="1:12">
      <c r="A8559" s="186" t="str">
        <f>B8559&amp;"_"&amp;COUNTIF($B$2:B8559,B8559)</f>
        <v>6983_2</v>
      </c>
      <c r="B8559" s="195">
        <v>6983</v>
      </c>
      <c r="E8559" s="195" t="s">
        <v>3429</v>
      </c>
      <c r="F8559" s="189">
        <v>1</v>
      </c>
      <c r="G8559" s="197" t="s">
        <v>3431</v>
      </c>
    </row>
    <row r="8560" spans="1:12">
      <c r="A8560" s="186" t="str">
        <f>B8560&amp;"_"&amp;COUNTIF($B$2:B8560,B8560)</f>
        <v>6983_3</v>
      </c>
      <c r="B8560" s="195">
        <v>6983</v>
      </c>
      <c r="E8560" s="195" t="s">
        <v>3429</v>
      </c>
      <c r="F8560" s="189">
        <v>1</v>
      </c>
      <c r="G8560" s="197" t="s">
        <v>3432</v>
      </c>
    </row>
    <row r="8561" spans="1:12">
      <c r="A8561" s="186" t="str">
        <f>B8561&amp;"_"&amp;COUNTIF($B$2:B8561,B8561)</f>
        <v>6983_4</v>
      </c>
      <c r="B8561" s="195">
        <v>6983</v>
      </c>
      <c r="E8561" s="195" t="s">
        <v>3429</v>
      </c>
      <c r="F8561" s="189">
        <v>1</v>
      </c>
      <c r="G8561" s="197" t="s">
        <v>3433</v>
      </c>
    </row>
    <row r="8562" spans="1:12">
      <c r="A8562" s="186" t="str">
        <f>B8562&amp;"_"&amp;COUNTIF($B$2:B8562,B8562)</f>
        <v>6983_5</v>
      </c>
      <c r="B8562" s="195">
        <v>6983</v>
      </c>
      <c r="E8562" s="195" t="s">
        <v>3429</v>
      </c>
      <c r="F8562" s="189">
        <v>1</v>
      </c>
      <c r="G8562" s="197" t="s">
        <v>3434</v>
      </c>
    </row>
    <row r="8563" spans="1:12">
      <c r="A8563" s="186" t="str">
        <f>B8563&amp;"_"&amp;COUNTIF($B$2:B8563,B8563)</f>
        <v>6983_6</v>
      </c>
      <c r="B8563" s="195">
        <v>6983</v>
      </c>
      <c r="E8563" s="195" t="s">
        <v>3429</v>
      </c>
      <c r="F8563" s="189">
        <v>1</v>
      </c>
      <c r="G8563" s="197" t="s">
        <v>3355</v>
      </c>
    </row>
    <row r="8564" spans="1:12">
      <c r="A8564" s="186" t="str">
        <f>B8564&amp;"_"&amp;COUNTIF($B$2:B8564,B8564)</f>
        <v>6983_7</v>
      </c>
      <c r="B8564" s="195">
        <v>6983</v>
      </c>
      <c r="E8564" s="195" t="s">
        <v>3429</v>
      </c>
      <c r="F8564" s="189">
        <v>1</v>
      </c>
      <c r="G8564" s="197" t="s">
        <v>3435</v>
      </c>
    </row>
    <row r="8565" spans="1:12">
      <c r="A8565" s="186" t="str">
        <f>B8565&amp;"_"&amp;COUNTIF($B$2:B8565,B8565)</f>
        <v>6983_8</v>
      </c>
      <c r="B8565" s="195">
        <v>6983</v>
      </c>
      <c r="E8565" s="195" t="s">
        <v>3429</v>
      </c>
      <c r="F8565" s="189">
        <v>30</v>
      </c>
      <c r="G8565" s="197" t="s">
        <v>3439</v>
      </c>
    </row>
    <row r="8566" spans="1:12">
      <c r="A8566" s="186" t="str">
        <f>B8566&amp;"_"&amp;COUNTIF($B$2:B8566,B8566)</f>
        <v>6983_9</v>
      </c>
      <c r="B8566" s="195">
        <v>6983</v>
      </c>
      <c r="E8566" s="195" t="s">
        <v>3429</v>
      </c>
      <c r="F8566" s="189">
        <v>40</v>
      </c>
      <c r="G8566" s="197" t="s">
        <v>3538</v>
      </c>
    </row>
    <row r="8567" spans="1:12">
      <c r="A8567" s="186" t="str">
        <f>B8567&amp;"_"&amp;COUNTIF($B$2:B8567,B8567)</f>
        <v>6983_10</v>
      </c>
      <c r="B8567" s="195">
        <v>6983</v>
      </c>
      <c r="E8567" s="195" t="s">
        <v>3429</v>
      </c>
      <c r="F8567" s="189">
        <v>300</v>
      </c>
      <c r="G8567" s="197" t="s">
        <v>464</v>
      </c>
    </row>
    <row r="8568" spans="1:12">
      <c r="A8568" s="186" t="str">
        <f>B8568&amp;"_"&amp;COUNTIF($B$2:B8568,B8568)</f>
        <v>6983_11</v>
      </c>
      <c r="B8568" s="195">
        <v>6983</v>
      </c>
      <c r="E8568" s="195" t="s">
        <v>3429</v>
      </c>
      <c r="F8568" s="189">
        <v>10</v>
      </c>
      <c r="G8568" s="197" t="s">
        <v>835</v>
      </c>
    </row>
    <row r="8569" spans="1:12">
      <c r="A8569" s="186" t="str">
        <f>B8569&amp;"_"&amp;COUNTIF($B$2:B8569,B8569)</f>
        <v>6983_12</v>
      </c>
      <c r="B8569" s="195">
        <v>6983</v>
      </c>
      <c r="E8569" s="195" t="s">
        <v>3429</v>
      </c>
      <c r="F8569" s="189">
        <v>10</v>
      </c>
      <c r="G8569" s="197" t="s">
        <v>3442</v>
      </c>
    </row>
    <row r="8570" spans="1:12">
      <c r="A8570" s="186" t="str">
        <f>B8570&amp;"_"&amp;COUNTIF($B$2:B8570,B8570)</f>
        <v>6983_13</v>
      </c>
      <c r="B8570" s="195">
        <v>6983</v>
      </c>
      <c r="C8570" s="195">
        <v>104</v>
      </c>
      <c r="D8570" s="195" t="s">
        <v>3686</v>
      </c>
      <c r="E8570" s="195" t="s">
        <v>3429</v>
      </c>
      <c r="F8570" s="189">
        <v>5</v>
      </c>
      <c r="G8570" s="197" t="s">
        <v>3443</v>
      </c>
      <c r="J8570" s="191">
        <v>42793</v>
      </c>
    </row>
    <row r="8571" spans="1:12">
      <c r="A8571" s="186" t="str">
        <f>B8571&amp;"_"&amp;COUNTIF($B$2:B8571,B8571)</f>
        <v>6984_1</v>
      </c>
      <c r="B8571" s="195">
        <v>6984</v>
      </c>
      <c r="C8571" s="195">
        <v>1</v>
      </c>
      <c r="D8571" s="195" t="s">
        <v>3620</v>
      </c>
      <c r="E8571" s="195" t="s">
        <v>64</v>
      </c>
      <c r="F8571" s="189">
        <v>48</v>
      </c>
      <c r="G8571" s="197" t="s">
        <v>65</v>
      </c>
      <c r="H8571" s="195">
        <v>1</v>
      </c>
      <c r="J8571" s="191">
        <v>42789</v>
      </c>
      <c r="K8571" s="195" t="s">
        <v>27</v>
      </c>
    </row>
    <row r="8572" spans="1:12">
      <c r="A8572" s="186" t="str">
        <f>B8572&amp;"_"&amp;COUNTIF($B$2:B8572,B8572)</f>
        <v>6985_1</v>
      </c>
      <c r="B8572" s="195">
        <v>6985</v>
      </c>
      <c r="C8572" s="195">
        <v>1</v>
      </c>
      <c r="D8572" s="195" t="s">
        <v>3599</v>
      </c>
      <c r="F8572" s="189">
        <v>2</v>
      </c>
      <c r="G8572" s="197" t="s">
        <v>3238</v>
      </c>
      <c r="H8572" s="195">
        <v>2</v>
      </c>
      <c r="J8572" s="191">
        <v>42789</v>
      </c>
      <c r="K8572" s="195" t="s">
        <v>27</v>
      </c>
    </row>
    <row r="8573" spans="1:12">
      <c r="A8573" s="186" t="str">
        <f>B8573&amp;"_"&amp;COUNTIF($B$2:B8573,B8573)</f>
        <v>6986_1</v>
      </c>
      <c r="B8573" s="195">
        <v>6986</v>
      </c>
      <c r="C8573" s="195">
        <v>1</v>
      </c>
      <c r="D8573" s="195">
        <v>540085400</v>
      </c>
      <c r="F8573" s="189">
        <v>1</v>
      </c>
      <c r="G8573" s="197" t="s">
        <v>3687</v>
      </c>
      <c r="H8573" s="195">
        <v>1</v>
      </c>
      <c r="J8573" s="191">
        <v>42789</v>
      </c>
      <c r="K8573" s="195" t="s">
        <v>33</v>
      </c>
      <c r="L8573" s="195" t="s">
        <v>74</v>
      </c>
    </row>
    <row r="8574" spans="1:12">
      <c r="A8574" s="186" t="str">
        <f>B8574&amp;"_"&amp;COUNTIF($B$2:B8574,B8574)</f>
        <v>6987_1</v>
      </c>
      <c r="B8574" s="195">
        <v>6987</v>
      </c>
      <c r="E8574" s="195">
        <v>41222136</v>
      </c>
      <c r="F8574" s="189">
        <v>2</v>
      </c>
      <c r="G8574" s="197" t="s">
        <v>2299</v>
      </c>
    </row>
    <row r="8575" spans="1:12">
      <c r="A8575" s="186" t="str">
        <f>B8575&amp;"_"&amp;COUNTIF($B$2:B8575,B8575)</f>
        <v>6987_2</v>
      </c>
      <c r="B8575" s="195">
        <v>6987</v>
      </c>
      <c r="C8575" s="195">
        <v>59</v>
      </c>
      <c r="D8575" s="195">
        <v>3007420382</v>
      </c>
      <c r="E8575" s="195">
        <v>41222082</v>
      </c>
      <c r="F8575" s="189">
        <v>2</v>
      </c>
      <c r="G8575" s="197" t="s">
        <v>3510</v>
      </c>
      <c r="H8575" s="195">
        <v>4</v>
      </c>
      <c r="I8575" s="195">
        <v>13000</v>
      </c>
      <c r="J8575" s="191">
        <v>42759</v>
      </c>
      <c r="K8575" s="195" t="s">
        <v>27</v>
      </c>
    </row>
    <row r="8576" spans="1:12">
      <c r="A8576" s="186" t="str">
        <f>B8576&amp;"_"&amp;COUNTIF($B$2:B8576,B8576)</f>
        <v>6988_1</v>
      </c>
      <c r="B8576" s="195">
        <v>6988</v>
      </c>
      <c r="E8576" s="195">
        <v>41222136</v>
      </c>
      <c r="F8576" s="189">
        <v>2</v>
      </c>
      <c r="G8576" s="197" t="s">
        <v>2299</v>
      </c>
    </row>
    <row r="8577" spans="1:12">
      <c r="A8577" s="186" t="str">
        <f>B8577&amp;"_"&amp;COUNTIF($B$2:B8577,B8577)</f>
        <v>6988_2</v>
      </c>
      <c r="B8577" s="195">
        <v>6988</v>
      </c>
      <c r="C8577" s="195">
        <v>59</v>
      </c>
      <c r="D8577" s="195">
        <v>3007420382</v>
      </c>
      <c r="E8577" s="195">
        <v>41222082</v>
      </c>
      <c r="F8577" s="189">
        <v>2</v>
      </c>
      <c r="G8577" s="197" t="s">
        <v>3510</v>
      </c>
      <c r="H8577" s="195">
        <v>4</v>
      </c>
      <c r="I8577" s="195">
        <v>13000</v>
      </c>
      <c r="J8577" s="191">
        <v>42762</v>
      </c>
      <c r="K8577" s="195" t="s">
        <v>27</v>
      </c>
    </row>
    <row r="8578" spans="1:12">
      <c r="A8578" s="186" t="str">
        <f>B8578&amp;"_"&amp;COUNTIF($B$2:B8578,B8578)</f>
        <v>6989_1</v>
      </c>
      <c r="B8578" s="195">
        <v>6989</v>
      </c>
      <c r="C8578" s="195">
        <v>59</v>
      </c>
      <c r="D8578" s="195">
        <v>3007417139</v>
      </c>
      <c r="E8578" s="195">
        <v>20607070</v>
      </c>
      <c r="F8578" s="189">
        <v>150</v>
      </c>
      <c r="G8578" s="197" t="s">
        <v>2606</v>
      </c>
      <c r="H8578" s="195">
        <v>1</v>
      </c>
      <c r="I8578" s="195">
        <v>3300</v>
      </c>
      <c r="J8578" s="191">
        <v>42762</v>
      </c>
      <c r="K8578" s="195" t="s">
        <v>27</v>
      </c>
    </row>
    <row r="8579" spans="1:12">
      <c r="A8579" s="186" t="str">
        <f>B8579&amp;"_"&amp;COUNTIF($B$2:B8579,B8579)</f>
        <v>6990_1</v>
      </c>
      <c r="B8579" s="195">
        <v>6990</v>
      </c>
      <c r="C8579" s="195">
        <v>5</v>
      </c>
      <c r="D8579" s="195">
        <v>270432449</v>
      </c>
      <c r="E8579" s="195">
        <v>500032756</v>
      </c>
      <c r="F8579" s="189">
        <v>18</v>
      </c>
      <c r="G8579" s="197" t="s">
        <v>3611</v>
      </c>
      <c r="H8579" s="195">
        <v>2</v>
      </c>
      <c r="I8579" s="195">
        <v>4200</v>
      </c>
      <c r="J8579" s="191">
        <v>42762</v>
      </c>
      <c r="K8579" s="195" t="s">
        <v>33</v>
      </c>
      <c r="L8579" s="195" t="s">
        <v>74</v>
      </c>
    </row>
    <row r="8580" spans="1:12">
      <c r="A8580" s="186" t="str">
        <f>B8580&amp;"_"&amp;COUNTIF($B$2:B8580,B8580)</f>
        <v>6991_1</v>
      </c>
      <c r="B8580" s="195">
        <v>6991</v>
      </c>
      <c r="F8580" s="189">
        <v>10</v>
      </c>
      <c r="G8580" s="197" t="s">
        <v>3102</v>
      </c>
    </row>
    <row r="8581" spans="1:12">
      <c r="A8581" s="186" t="str">
        <f>B8581&amp;"_"&amp;COUNTIF($B$2:B8581,B8581)</f>
        <v>6991_2</v>
      </c>
      <c r="B8581" s="195">
        <v>6991</v>
      </c>
      <c r="C8581" s="195">
        <v>65</v>
      </c>
      <c r="D8581" s="195">
        <v>3007274951</v>
      </c>
      <c r="F8581" s="189">
        <v>20</v>
      </c>
      <c r="G8581" s="197" t="s">
        <v>3103</v>
      </c>
      <c r="H8581" s="195">
        <v>10</v>
      </c>
      <c r="I8581" s="195">
        <v>32000</v>
      </c>
      <c r="J8581" s="191">
        <v>42794</v>
      </c>
      <c r="K8581" s="195" t="s">
        <v>120</v>
      </c>
    </row>
    <row r="8582" spans="1:12">
      <c r="A8582" s="186" t="str">
        <f>B8582&amp;"_"&amp;COUNTIF($B$2:B8582,B8582)</f>
        <v>6992_1</v>
      </c>
      <c r="B8582" s="195">
        <v>6992</v>
      </c>
      <c r="C8582" s="195">
        <v>66</v>
      </c>
      <c r="D8582" s="195">
        <v>4500664162</v>
      </c>
      <c r="F8582" s="189">
        <v>1</v>
      </c>
      <c r="G8582" s="197" t="s">
        <v>3688</v>
      </c>
      <c r="H8582" s="195">
        <v>1</v>
      </c>
      <c r="I8582" s="195">
        <v>600</v>
      </c>
      <c r="J8582" s="191">
        <v>42794</v>
      </c>
      <c r="K8582" s="195" t="s">
        <v>33</v>
      </c>
      <c r="L8582" s="195" t="s">
        <v>74</v>
      </c>
    </row>
    <row r="8583" spans="1:12">
      <c r="A8583" s="186" t="str">
        <f>B8583&amp;"_"&amp;COUNTIF($B$2:B8583,B8583)</f>
        <v>6993_1</v>
      </c>
      <c r="B8583" s="195">
        <v>6993</v>
      </c>
      <c r="E8583" s="195" t="s">
        <v>1744</v>
      </c>
      <c r="F8583" s="189">
        <v>1</v>
      </c>
      <c r="G8583" s="197" t="s">
        <v>3277</v>
      </c>
    </row>
    <row r="8584" spans="1:12">
      <c r="A8584" s="186" t="str">
        <f>B8584&amp;"_"&amp;COUNTIF($B$2:B8584,B8584)</f>
        <v>6993_2</v>
      </c>
      <c r="B8584" s="195">
        <v>6993</v>
      </c>
      <c r="E8584" s="195" t="s">
        <v>1744</v>
      </c>
      <c r="F8584" s="189">
        <v>42</v>
      </c>
      <c r="G8584" s="197" t="s">
        <v>3636</v>
      </c>
    </row>
    <row r="8585" spans="1:12">
      <c r="A8585" s="186" t="str">
        <f>B8585&amp;"_"&amp;COUNTIF($B$2:B8585,B8585)</f>
        <v>6993_3</v>
      </c>
      <c r="B8585" s="195">
        <v>6993</v>
      </c>
      <c r="E8585" s="195" t="s">
        <v>1744</v>
      </c>
      <c r="F8585" s="189">
        <v>36</v>
      </c>
      <c r="G8585" s="197" t="s">
        <v>3672</v>
      </c>
      <c r="K8585" s="213"/>
    </row>
    <row r="8586" spans="1:12">
      <c r="A8586" s="186" t="str">
        <f>B8586&amp;"_"&amp;COUNTIF($B$2:B8586,B8586)</f>
        <v>6993_4</v>
      </c>
      <c r="B8586" s="195">
        <v>6993</v>
      </c>
      <c r="F8586" s="189">
        <v>84</v>
      </c>
      <c r="G8586" s="197" t="s">
        <v>3673</v>
      </c>
    </row>
    <row r="8587" spans="1:12">
      <c r="A8587" s="186" t="str">
        <f>B8587&amp;"_"&amp;COUNTIF($B$2:B8587,B8587)</f>
        <v>6993_5</v>
      </c>
      <c r="B8587" s="195">
        <v>6993</v>
      </c>
      <c r="E8587" s="195" t="s">
        <v>1744</v>
      </c>
      <c r="F8587" s="189">
        <v>28</v>
      </c>
      <c r="G8587" s="197" t="s">
        <v>3637</v>
      </c>
    </row>
    <row r="8588" spans="1:12">
      <c r="A8588" s="186" t="str">
        <f>B8588&amp;"_"&amp;COUNTIF($B$2:B8588,B8588)</f>
        <v>6993_6</v>
      </c>
      <c r="B8588" s="195">
        <v>6993</v>
      </c>
      <c r="C8588" s="195">
        <v>26</v>
      </c>
      <c r="E8588" s="195" t="s">
        <v>1744</v>
      </c>
      <c r="F8588" s="189">
        <v>48</v>
      </c>
      <c r="G8588" s="197" t="s">
        <v>3675</v>
      </c>
      <c r="J8588" s="191">
        <v>42794</v>
      </c>
      <c r="K8588" s="195" t="s">
        <v>33</v>
      </c>
    </row>
    <row r="8589" spans="1:12">
      <c r="A8589" s="186" t="str">
        <f>B8589&amp;"_"&amp;COUNTIF($B$2:B8589,B8589)</f>
        <v>6994_1</v>
      </c>
      <c r="B8589" s="195">
        <v>6994</v>
      </c>
      <c r="F8589" s="189">
        <v>17</v>
      </c>
      <c r="G8589" s="197" t="s">
        <v>359</v>
      </c>
      <c r="I8589" s="200"/>
    </row>
    <row r="8590" spans="1:12">
      <c r="A8590" s="186" t="str">
        <f>B8590&amp;"_"&amp;COUNTIF($B$2:B8590,B8590)</f>
        <v>6994_2</v>
      </c>
      <c r="B8590" s="195">
        <v>6994</v>
      </c>
      <c r="C8590" s="195">
        <v>7</v>
      </c>
      <c r="F8590" s="189">
        <v>8</v>
      </c>
      <c r="G8590" s="197" t="s">
        <v>358</v>
      </c>
      <c r="H8590" s="195">
        <v>3</v>
      </c>
      <c r="I8590" s="200"/>
      <c r="J8590" s="191">
        <v>42795</v>
      </c>
      <c r="K8590" s="195" t="s">
        <v>33</v>
      </c>
    </row>
    <row r="8591" spans="1:12">
      <c r="A8591" s="186" t="str">
        <f>B8591&amp;"_"&amp;COUNTIF($B$2:B8591,B8591)</f>
        <v>6995_1</v>
      </c>
      <c r="B8591" s="195">
        <v>6995</v>
      </c>
      <c r="C8591" s="195">
        <v>31</v>
      </c>
      <c r="D8591" s="195" t="s">
        <v>3689</v>
      </c>
      <c r="F8591" s="189">
        <v>7</v>
      </c>
      <c r="G8591" s="197" t="s">
        <v>2980</v>
      </c>
      <c r="H8591" s="195">
        <v>7</v>
      </c>
      <c r="I8591" s="195">
        <v>21000</v>
      </c>
      <c r="J8591" s="191">
        <v>42796</v>
      </c>
      <c r="K8591" s="195" t="s">
        <v>27</v>
      </c>
    </row>
    <row r="8592" spans="1:12">
      <c r="A8592" s="186" t="str">
        <f>B8592&amp;"_"&amp;COUNTIF($B$2:B8592,B8592)</f>
        <v>6996_1</v>
      </c>
      <c r="B8592" s="195">
        <v>6996</v>
      </c>
      <c r="C8592" s="195">
        <v>31</v>
      </c>
      <c r="D8592" s="195" t="s">
        <v>3689</v>
      </c>
      <c r="F8592" s="189">
        <v>7</v>
      </c>
      <c r="G8592" s="197" t="s">
        <v>2980</v>
      </c>
      <c r="H8592" s="195">
        <v>7</v>
      </c>
      <c r="I8592" s="195">
        <v>21000</v>
      </c>
      <c r="J8592" s="191">
        <v>42796</v>
      </c>
      <c r="K8592" s="195" t="s">
        <v>27</v>
      </c>
    </row>
    <row r="8593" spans="1:12">
      <c r="A8593" s="186" t="str">
        <f>B8593&amp;"_"&amp;COUNTIF($B$2:B8593,B8593)</f>
        <v>6997_1</v>
      </c>
      <c r="B8593" s="195">
        <v>6997</v>
      </c>
      <c r="E8593" s="195" t="s">
        <v>2935</v>
      </c>
      <c r="F8593" s="189">
        <v>10</v>
      </c>
      <c r="G8593" s="197" t="s">
        <v>2936</v>
      </c>
    </row>
    <row r="8594" spans="1:12">
      <c r="A8594" s="186" t="str">
        <f>B8594&amp;"_"&amp;COUNTIF($B$2:B8594,B8594)</f>
        <v>6997_2</v>
      </c>
      <c r="B8594" s="195">
        <v>6997</v>
      </c>
      <c r="C8594" s="195">
        <v>1</v>
      </c>
      <c r="D8594" s="195" t="s">
        <v>3572</v>
      </c>
      <c r="E8594" s="195" t="s">
        <v>2665</v>
      </c>
      <c r="F8594" s="189">
        <v>10</v>
      </c>
      <c r="G8594" s="197" t="s">
        <v>2938</v>
      </c>
      <c r="H8594" s="195">
        <v>5</v>
      </c>
      <c r="J8594" s="191">
        <v>42797</v>
      </c>
      <c r="K8594" s="195" t="s">
        <v>27</v>
      </c>
    </row>
    <row r="8595" spans="1:12">
      <c r="A8595" s="186" t="str">
        <f>B8595&amp;"_"&amp;COUNTIF($B$2:B8595,B8595)</f>
        <v>6998_1</v>
      </c>
      <c r="B8595" s="195">
        <v>6998</v>
      </c>
      <c r="C8595" s="195">
        <v>1</v>
      </c>
      <c r="D8595" s="195" t="s">
        <v>3690</v>
      </c>
      <c r="F8595" s="189">
        <v>1</v>
      </c>
      <c r="G8595" s="197" t="s">
        <v>3691</v>
      </c>
      <c r="H8595" s="195">
        <v>1</v>
      </c>
      <c r="J8595" s="191">
        <v>42797</v>
      </c>
      <c r="K8595" s="195" t="s">
        <v>27</v>
      </c>
    </row>
    <row r="8596" spans="1:12">
      <c r="A8596" s="186" t="str">
        <f>B8596&amp;"_"&amp;COUNTIF($B$2:B8596,B8596)</f>
        <v>6999_1</v>
      </c>
      <c r="B8596" s="195">
        <v>6999</v>
      </c>
      <c r="C8596" s="195">
        <v>59</v>
      </c>
      <c r="D8596" s="195">
        <v>3007443995</v>
      </c>
      <c r="E8596" s="195">
        <v>41227890</v>
      </c>
      <c r="F8596" s="189">
        <v>12</v>
      </c>
      <c r="G8596" s="197" t="s">
        <v>1873</v>
      </c>
      <c r="H8596" s="195">
        <v>2</v>
      </c>
      <c r="I8596" s="195">
        <v>3700</v>
      </c>
      <c r="J8596" s="191">
        <v>42800</v>
      </c>
      <c r="K8596" s="195" t="s">
        <v>27</v>
      </c>
    </row>
    <row r="8597" spans="1:12">
      <c r="A8597" s="186" t="str">
        <f>B8597&amp;"_"&amp;COUNTIF($B$2:B8597,B8597)</f>
        <v>7000_1</v>
      </c>
      <c r="B8597" s="195">
        <v>7000</v>
      </c>
      <c r="F8597" s="189">
        <v>24</v>
      </c>
      <c r="G8597" s="197" t="s">
        <v>3480</v>
      </c>
    </row>
    <row r="8598" spans="1:12">
      <c r="A8598" s="186" t="str">
        <f>B8598&amp;"_"&amp;COUNTIF($B$2:B8598,B8598)</f>
        <v>7000_2</v>
      </c>
      <c r="B8598" s="195">
        <v>7000</v>
      </c>
      <c r="F8598" s="189">
        <v>8</v>
      </c>
      <c r="G8598" s="190" t="s">
        <v>3324</v>
      </c>
    </row>
    <row r="8599" spans="1:12">
      <c r="A8599" s="186" t="str">
        <f>B8599&amp;"_"&amp;COUNTIF($B$2:B8599,B8599)</f>
        <v>7000_3</v>
      </c>
      <c r="B8599" s="195">
        <v>7000</v>
      </c>
      <c r="C8599" s="195">
        <v>17</v>
      </c>
      <c r="D8599" s="195">
        <v>3007183725</v>
      </c>
      <c r="F8599" s="189">
        <v>6</v>
      </c>
      <c r="G8599" s="190" t="s">
        <v>3189</v>
      </c>
      <c r="H8599" s="195">
        <v>7</v>
      </c>
      <c r="J8599" s="191">
        <v>42801</v>
      </c>
      <c r="K8599" s="195" t="s">
        <v>120</v>
      </c>
    </row>
    <row r="8600" spans="1:12">
      <c r="A8600" s="186" t="str">
        <f>B8600&amp;"_"&amp;COUNTIF($B$2:B8600,B8600)</f>
        <v>7000A_1</v>
      </c>
      <c r="B8600" s="195" t="s">
        <v>3692</v>
      </c>
      <c r="C8600" s="195">
        <v>17</v>
      </c>
      <c r="D8600" s="195">
        <v>3007429168</v>
      </c>
      <c r="F8600" s="189">
        <v>10</v>
      </c>
      <c r="G8600" s="190" t="s">
        <v>3188</v>
      </c>
      <c r="H8600" s="195">
        <v>1</v>
      </c>
      <c r="J8600" s="191">
        <v>42801</v>
      </c>
      <c r="K8600" s="195" t="s">
        <v>120</v>
      </c>
    </row>
    <row r="8601" spans="1:12">
      <c r="A8601" s="186" t="str">
        <f>B8601&amp;"_"&amp;COUNTIF($B$2:B8601,B8601)</f>
        <v>7001_1</v>
      </c>
      <c r="B8601" s="195">
        <v>7001</v>
      </c>
      <c r="C8601" s="195">
        <v>13</v>
      </c>
      <c r="D8601" s="195" t="s">
        <v>1131</v>
      </c>
      <c r="F8601" s="189">
        <v>1</v>
      </c>
      <c r="G8601" s="197" t="s">
        <v>3569</v>
      </c>
      <c r="H8601" s="195">
        <v>1</v>
      </c>
      <c r="J8601" s="191">
        <v>42801</v>
      </c>
      <c r="K8601" s="195" t="s">
        <v>33</v>
      </c>
      <c r="L8601" s="195" t="s">
        <v>74</v>
      </c>
    </row>
    <row r="8602" spans="1:12">
      <c r="A8602" s="186" t="str">
        <f>B8602&amp;"_"&amp;COUNTIF($B$2:B8602,B8602)</f>
        <v>7002_1</v>
      </c>
      <c r="B8602" s="195">
        <v>7002</v>
      </c>
      <c r="C8602" s="195">
        <v>9</v>
      </c>
      <c r="D8602" s="195" t="s">
        <v>3693</v>
      </c>
      <c r="F8602" s="189">
        <v>39</v>
      </c>
      <c r="G8602" s="195" t="s">
        <v>109</v>
      </c>
      <c r="H8602" s="195">
        <v>1</v>
      </c>
      <c r="I8602" s="195">
        <v>6100</v>
      </c>
      <c r="J8602" s="191">
        <v>42800</v>
      </c>
      <c r="K8602" s="186" t="s">
        <v>1711</v>
      </c>
      <c r="L8602" s="195" t="s">
        <v>74</v>
      </c>
    </row>
    <row r="8603" spans="1:12">
      <c r="A8603" s="186" t="str">
        <f>B8603&amp;"_"&amp;COUNTIF($B$2:B8603,B8603)</f>
        <v>7003_1</v>
      </c>
      <c r="B8603" s="195">
        <v>7003</v>
      </c>
      <c r="C8603" s="195">
        <v>1</v>
      </c>
      <c r="D8603" s="195" t="s">
        <v>3694</v>
      </c>
      <c r="E8603" s="195" t="s">
        <v>62</v>
      </c>
      <c r="F8603" s="189">
        <v>492</v>
      </c>
      <c r="G8603" s="197" t="s">
        <v>2011</v>
      </c>
      <c r="H8603" s="195">
        <v>3</v>
      </c>
      <c r="J8603" s="191">
        <v>42801</v>
      </c>
      <c r="K8603" s="195" t="s">
        <v>27</v>
      </c>
    </row>
    <row r="8604" spans="1:12">
      <c r="A8604" s="186" t="str">
        <f>B8604&amp;"_"&amp;COUNTIF($B$2:B8604,B8604)</f>
        <v>7004_1</v>
      </c>
      <c r="B8604" s="195">
        <v>7004</v>
      </c>
      <c r="C8604" s="195">
        <v>1</v>
      </c>
      <c r="D8604" s="195" t="s">
        <v>3695</v>
      </c>
      <c r="F8604" s="189">
        <v>120</v>
      </c>
      <c r="G8604" s="197" t="s">
        <v>677</v>
      </c>
      <c r="H8604" s="195">
        <v>2</v>
      </c>
      <c r="I8604" s="200"/>
      <c r="J8604" s="191">
        <v>42801</v>
      </c>
      <c r="K8604" s="195" t="s">
        <v>27</v>
      </c>
    </row>
    <row r="8605" spans="1:12">
      <c r="A8605" s="186" t="str">
        <f>B8605&amp;"_"&amp;COUNTIF($B$2:B8605,B8605)</f>
        <v>7005_1</v>
      </c>
      <c r="B8605" s="195">
        <v>7005</v>
      </c>
      <c r="C8605" s="195">
        <v>6</v>
      </c>
      <c r="D8605" s="195" t="s">
        <v>3696</v>
      </c>
      <c r="F8605" s="189">
        <v>1</v>
      </c>
      <c r="G8605" s="197" t="s">
        <v>3697</v>
      </c>
      <c r="H8605" s="195">
        <v>1</v>
      </c>
      <c r="J8605" s="191">
        <v>42802</v>
      </c>
      <c r="K8605" s="195" t="s">
        <v>27</v>
      </c>
    </row>
    <row r="8606" spans="1:12">
      <c r="A8606" s="186" t="str">
        <f>B8606&amp;"_"&amp;COUNTIF($B$2:B8606,B8606)</f>
        <v>7006_1</v>
      </c>
      <c r="B8606" s="195">
        <v>7006</v>
      </c>
      <c r="F8606" s="189">
        <v>6</v>
      </c>
      <c r="G8606" s="197" t="s">
        <v>2538</v>
      </c>
    </row>
    <row r="8607" spans="1:12">
      <c r="A8607" s="186" t="str">
        <f>B8607&amp;"_"&amp;COUNTIF($B$2:B8607,B8607)</f>
        <v>7006_2</v>
      </c>
      <c r="B8607" s="195">
        <v>7006</v>
      </c>
      <c r="C8607" s="195">
        <v>26</v>
      </c>
      <c r="D8607" s="195" t="s">
        <v>863</v>
      </c>
      <c r="F8607" s="189">
        <v>11</v>
      </c>
      <c r="G8607" s="197" t="s">
        <v>2539</v>
      </c>
      <c r="J8607" s="191">
        <v>42794</v>
      </c>
      <c r="K8607" s="195" t="s">
        <v>27</v>
      </c>
    </row>
    <row r="8608" spans="1:12">
      <c r="A8608" s="186" t="str">
        <f>B8608&amp;"_"&amp;COUNTIF($B$2:B8608,B8608)</f>
        <v>7007_1</v>
      </c>
      <c r="B8608" s="195">
        <v>7007</v>
      </c>
      <c r="C8608" s="195">
        <v>4</v>
      </c>
      <c r="D8608" s="195" t="s">
        <v>3505</v>
      </c>
      <c r="F8608" s="189">
        <v>1</v>
      </c>
      <c r="G8608" s="197" t="s">
        <v>3506</v>
      </c>
      <c r="J8608" s="191">
        <v>42802</v>
      </c>
    </row>
    <row r="8609" spans="1:12">
      <c r="A8609" s="186" t="str">
        <f>B8609&amp;"_"&amp;COUNTIF($B$2:B8609,B8609)</f>
        <v>7008_1</v>
      </c>
      <c r="B8609" s="195">
        <v>7008</v>
      </c>
      <c r="C8609" s="195">
        <v>3</v>
      </c>
      <c r="D8609" s="195" t="s">
        <v>3698</v>
      </c>
      <c r="E8609" s="195" t="s">
        <v>2191</v>
      </c>
      <c r="F8609" s="189">
        <v>300</v>
      </c>
      <c r="G8609" s="197" t="s">
        <v>72</v>
      </c>
      <c r="H8609" s="195">
        <v>1</v>
      </c>
      <c r="I8609" s="195">
        <v>2400</v>
      </c>
      <c r="J8609" s="191">
        <v>42803</v>
      </c>
      <c r="K8609" s="195" t="s">
        <v>33</v>
      </c>
      <c r="L8609" s="195" t="s">
        <v>74</v>
      </c>
    </row>
    <row r="8610" spans="1:12">
      <c r="A8610" s="186" t="str">
        <f>B8610&amp;"_"&amp;COUNTIF($B$2:B8610,B8610)</f>
        <v>7009_1</v>
      </c>
      <c r="B8610" s="195">
        <v>7009</v>
      </c>
      <c r="C8610" s="195">
        <v>1</v>
      </c>
      <c r="D8610" s="195" t="s">
        <v>3570</v>
      </c>
      <c r="F8610" s="189">
        <v>63</v>
      </c>
      <c r="G8610" s="197" t="s">
        <v>1690</v>
      </c>
      <c r="H8610" s="195">
        <v>1</v>
      </c>
      <c r="J8610" s="191">
        <v>42803</v>
      </c>
      <c r="K8610" s="195" t="s">
        <v>27</v>
      </c>
    </row>
    <row r="8611" spans="1:12">
      <c r="A8611" s="186" t="str">
        <f>B8611&amp;"_"&amp;COUNTIF($B$2:B8611,B8611)</f>
        <v>7010_1</v>
      </c>
      <c r="B8611" s="195">
        <v>7010</v>
      </c>
      <c r="C8611" s="195">
        <v>59</v>
      </c>
      <c r="D8611" s="195">
        <v>3007461171</v>
      </c>
      <c r="E8611" s="195">
        <v>41222128</v>
      </c>
      <c r="F8611" s="189">
        <v>2</v>
      </c>
      <c r="G8611" s="197" t="s">
        <v>3699</v>
      </c>
      <c r="H8611" s="195">
        <v>2</v>
      </c>
      <c r="I8611" s="195">
        <v>10000</v>
      </c>
      <c r="J8611" s="191">
        <v>42803</v>
      </c>
      <c r="K8611" s="195" t="s">
        <v>27</v>
      </c>
    </row>
    <row r="8612" spans="1:12">
      <c r="A8612" s="186" t="str">
        <f>B8612&amp;"_"&amp;COUNTIF($B$2:B8612,B8612)</f>
        <v>7011_1</v>
      </c>
      <c r="B8612" s="195">
        <v>7011</v>
      </c>
      <c r="C8612" s="195">
        <v>59</v>
      </c>
      <c r="D8612" s="195">
        <v>3007461171</v>
      </c>
      <c r="E8612" s="195">
        <v>41222128</v>
      </c>
      <c r="F8612" s="189">
        <v>3</v>
      </c>
      <c r="G8612" s="197" t="s">
        <v>3700</v>
      </c>
      <c r="H8612" s="195">
        <v>3</v>
      </c>
      <c r="I8612" s="195">
        <v>15000</v>
      </c>
      <c r="J8612" s="191">
        <v>42804</v>
      </c>
      <c r="K8612" s="195" t="s">
        <v>27</v>
      </c>
    </row>
    <row r="8613" spans="1:12">
      <c r="A8613" s="186" t="str">
        <f>B8613&amp;"_"&amp;COUNTIF($B$2:B8613,B8613)</f>
        <v>7012_1</v>
      </c>
      <c r="B8613" s="195">
        <v>7012</v>
      </c>
      <c r="C8613" s="195">
        <v>59</v>
      </c>
      <c r="F8613" s="189">
        <v>3</v>
      </c>
      <c r="G8613" s="197" t="s">
        <v>3701</v>
      </c>
      <c r="H8613" s="195">
        <v>1</v>
      </c>
      <c r="J8613" s="191">
        <v>42804</v>
      </c>
      <c r="K8613" s="195" t="s">
        <v>27</v>
      </c>
    </row>
    <row r="8614" spans="1:12">
      <c r="A8614" s="186" t="str">
        <f>B8614&amp;"_"&amp;COUNTIF($B$2:B8614,B8614)</f>
        <v>7013_1</v>
      </c>
      <c r="B8614" s="195">
        <v>7013</v>
      </c>
      <c r="C8614" s="195">
        <v>59</v>
      </c>
      <c r="D8614" s="195">
        <v>3007457535</v>
      </c>
      <c r="E8614" s="195">
        <v>20607070</v>
      </c>
      <c r="F8614" s="189">
        <v>150</v>
      </c>
      <c r="G8614" s="197" t="s">
        <v>2606</v>
      </c>
      <c r="H8614" s="195">
        <v>1</v>
      </c>
      <c r="I8614" s="195">
        <v>3300</v>
      </c>
      <c r="J8614" s="191">
        <v>42808</v>
      </c>
      <c r="K8614" s="195" t="s">
        <v>27</v>
      </c>
    </row>
    <row r="8615" spans="1:12">
      <c r="A8615" s="186" t="str">
        <f>B8615&amp;"_"&amp;COUNTIF($B$2:B8615,B8615)</f>
        <v>7014_1</v>
      </c>
      <c r="B8615" s="195">
        <v>7014</v>
      </c>
      <c r="F8615" s="189">
        <v>7</v>
      </c>
      <c r="G8615" s="197" t="s">
        <v>359</v>
      </c>
      <c r="I8615" s="200"/>
    </row>
    <row r="8616" spans="1:12">
      <c r="A8616" s="186" t="str">
        <f>B8616&amp;"_"&amp;COUNTIF($B$2:B8616,B8616)</f>
        <v>7014_2</v>
      </c>
      <c r="B8616" s="195">
        <v>7014</v>
      </c>
      <c r="C8616" s="195">
        <v>7</v>
      </c>
      <c r="F8616" s="189">
        <v>0</v>
      </c>
      <c r="G8616" s="197" t="s">
        <v>358</v>
      </c>
      <c r="H8616" s="195">
        <v>3</v>
      </c>
      <c r="I8616" s="200"/>
      <c r="J8616" s="191">
        <v>42808</v>
      </c>
      <c r="K8616" s="195" t="s">
        <v>33</v>
      </c>
    </row>
    <row r="8617" spans="1:12">
      <c r="A8617" s="186" t="str">
        <f>B8617&amp;"_"&amp;COUNTIF($B$2:B8617,B8617)</f>
        <v>7015_1</v>
      </c>
      <c r="B8617" s="195">
        <v>7015</v>
      </c>
      <c r="C8617" s="195">
        <v>99</v>
      </c>
      <c r="D8617" s="195" t="s">
        <v>3702</v>
      </c>
      <c r="E8617" s="195">
        <v>405900</v>
      </c>
      <c r="F8617" s="189">
        <v>6</v>
      </c>
      <c r="G8617" s="197" t="s">
        <v>3703</v>
      </c>
      <c r="H8617" s="195">
        <v>1</v>
      </c>
      <c r="J8617" s="191">
        <v>42808</v>
      </c>
      <c r="K8617" s="195" t="s">
        <v>33</v>
      </c>
      <c r="L8617" s="195" t="s">
        <v>74</v>
      </c>
    </row>
    <row r="8618" spans="1:12">
      <c r="A8618" s="186" t="str">
        <f>B8618&amp;"_"&amp;COUNTIF($B$2:B8618,B8618)</f>
        <v>7016_1</v>
      </c>
      <c r="B8618" s="195">
        <v>7016</v>
      </c>
      <c r="C8618" s="195">
        <v>31</v>
      </c>
      <c r="D8618" s="195" t="s">
        <v>3704</v>
      </c>
      <c r="F8618" s="189">
        <v>8</v>
      </c>
      <c r="G8618" s="197" t="s">
        <v>2980</v>
      </c>
      <c r="H8618" s="195">
        <v>8</v>
      </c>
      <c r="I8618" s="195">
        <v>24000</v>
      </c>
      <c r="J8618" s="191">
        <v>42808</v>
      </c>
      <c r="K8618" s="195" t="s">
        <v>27</v>
      </c>
    </row>
    <row r="8619" spans="1:12">
      <c r="A8619" s="186" t="str">
        <f>B8619&amp;"_"&amp;COUNTIF($B$2:B8619,B8619)</f>
        <v>7017_1</v>
      </c>
      <c r="B8619" s="195">
        <v>7017</v>
      </c>
      <c r="F8619" s="189">
        <v>5</v>
      </c>
      <c r="G8619" s="197" t="s">
        <v>3102</v>
      </c>
    </row>
    <row r="8620" spans="1:12">
      <c r="A8620" s="186" t="str">
        <f>B8620&amp;"_"&amp;COUNTIF($B$2:B8620,B8620)</f>
        <v>7017_2</v>
      </c>
      <c r="B8620" s="195">
        <v>7017</v>
      </c>
      <c r="C8620" s="195">
        <v>65</v>
      </c>
      <c r="D8620" s="195">
        <v>3007274951</v>
      </c>
      <c r="F8620" s="189">
        <v>10</v>
      </c>
      <c r="G8620" s="197" t="s">
        <v>3103</v>
      </c>
      <c r="H8620" s="195">
        <v>5</v>
      </c>
      <c r="I8620" s="195">
        <v>16000</v>
      </c>
      <c r="J8620" s="191">
        <v>42809</v>
      </c>
      <c r="K8620" s="195" t="s">
        <v>120</v>
      </c>
    </row>
    <row r="8621" spans="1:12">
      <c r="A8621" s="186" t="str">
        <f>B8621&amp;"_"&amp;COUNTIF($B$2:B8621,B8621)</f>
        <v>7018_1</v>
      </c>
      <c r="B8621" s="195">
        <v>7018</v>
      </c>
      <c r="F8621" s="189">
        <v>12</v>
      </c>
      <c r="G8621" s="197" t="s">
        <v>3479</v>
      </c>
    </row>
    <row r="8622" spans="1:12">
      <c r="A8622" s="186" t="str">
        <f>B8622&amp;"_"&amp;COUNTIF($B$2:B8622,B8622)</f>
        <v>7018_2</v>
      </c>
      <c r="B8622" s="195">
        <v>7018</v>
      </c>
      <c r="C8622" s="195">
        <v>17</v>
      </c>
      <c r="D8622" s="195">
        <v>3007183725</v>
      </c>
      <c r="F8622" s="189">
        <v>4</v>
      </c>
      <c r="G8622" s="190" t="s">
        <v>3324</v>
      </c>
      <c r="H8622" s="195">
        <v>2</v>
      </c>
      <c r="J8622" s="191">
        <v>42809</v>
      </c>
      <c r="K8622" s="195" t="s">
        <v>120</v>
      </c>
    </row>
    <row r="8623" spans="1:12">
      <c r="A8623" s="186" t="str">
        <f>B8623&amp;"_"&amp;COUNTIF($B$2:B8623,B8623)</f>
        <v>7019_1</v>
      </c>
      <c r="B8623" s="195">
        <v>7019</v>
      </c>
      <c r="C8623" s="195">
        <v>17</v>
      </c>
      <c r="D8623" s="195">
        <v>3007429168</v>
      </c>
      <c r="F8623" s="189">
        <v>6</v>
      </c>
      <c r="G8623" s="190" t="s">
        <v>3188</v>
      </c>
      <c r="H8623" s="195">
        <v>2</v>
      </c>
      <c r="J8623" s="191">
        <v>42809</v>
      </c>
      <c r="K8623" s="195" t="s">
        <v>120</v>
      </c>
    </row>
    <row r="8624" spans="1:12">
      <c r="A8624" s="186" t="str">
        <f>B8624&amp;"_"&amp;COUNTIF($B$2:B8624,B8624)</f>
        <v>7020_1</v>
      </c>
      <c r="B8624" s="195">
        <v>7020</v>
      </c>
      <c r="C8624" s="195">
        <v>13</v>
      </c>
      <c r="D8624" s="195">
        <v>601230</v>
      </c>
      <c r="F8624" s="189">
        <v>16</v>
      </c>
      <c r="G8624" s="197" t="s">
        <v>3705</v>
      </c>
      <c r="J8624" s="191">
        <v>42809</v>
      </c>
      <c r="K8624" s="195" t="s">
        <v>33</v>
      </c>
    </row>
    <row r="8625" spans="1:12">
      <c r="A8625" s="186" t="str">
        <f>B8625&amp;"_"&amp;COUNTIF($B$2:B8625,B8625)</f>
        <v>7021_1</v>
      </c>
      <c r="B8625" s="195">
        <v>7021</v>
      </c>
      <c r="F8625" s="189">
        <v>5</v>
      </c>
      <c r="G8625" s="197" t="s">
        <v>3706</v>
      </c>
    </row>
    <row r="8626" spans="1:12">
      <c r="A8626" s="186" t="str">
        <f>B8626&amp;"_"&amp;COUNTIF($B$2:B8626,B8626)</f>
        <v>7021_2</v>
      </c>
      <c r="B8626" s="195">
        <v>7021</v>
      </c>
      <c r="F8626" s="189">
        <v>2</v>
      </c>
      <c r="G8626" s="197" t="s">
        <v>3707</v>
      </c>
    </row>
    <row r="8627" spans="1:12">
      <c r="A8627" s="186" t="str">
        <f>B8627&amp;"_"&amp;COUNTIF($B$2:B8627,B8627)</f>
        <v>7021_3</v>
      </c>
      <c r="B8627" s="195">
        <v>7021</v>
      </c>
      <c r="C8627" s="195">
        <v>96</v>
      </c>
      <c r="D8627" s="195">
        <v>17107</v>
      </c>
      <c r="F8627" s="189">
        <v>3</v>
      </c>
      <c r="G8627" s="197" t="s">
        <v>3708</v>
      </c>
      <c r="H8627" s="195">
        <v>6</v>
      </c>
      <c r="J8627" s="191">
        <v>42810</v>
      </c>
      <c r="K8627" s="195" t="s">
        <v>33</v>
      </c>
      <c r="L8627" s="195" t="s">
        <v>74</v>
      </c>
    </row>
    <row r="8628" spans="1:12">
      <c r="A8628" s="186" t="str">
        <f>B8628&amp;"_"&amp;COUNTIF($B$2:B8628,B8628)</f>
        <v>7022_1</v>
      </c>
      <c r="B8628" s="195">
        <v>7022</v>
      </c>
      <c r="C8628" s="195">
        <v>96</v>
      </c>
      <c r="D8628" s="195">
        <v>271746</v>
      </c>
      <c r="F8628" s="189">
        <v>6</v>
      </c>
      <c r="G8628" s="197" t="s">
        <v>3330</v>
      </c>
      <c r="H8628" s="195">
        <v>1</v>
      </c>
      <c r="J8628" s="191">
        <v>42810</v>
      </c>
      <c r="K8628" s="213" t="s">
        <v>845</v>
      </c>
      <c r="L8628" s="195" t="s">
        <v>74</v>
      </c>
    </row>
    <row r="8629" spans="1:12">
      <c r="A8629" s="186" t="str">
        <f>B8629&amp;"_"&amp;COUNTIF($B$2:B8629,B8629)</f>
        <v>7023_1</v>
      </c>
      <c r="B8629" s="195">
        <v>7023</v>
      </c>
      <c r="E8629" s="195" t="s">
        <v>1744</v>
      </c>
      <c r="F8629" s="189">
        <v>1</v>
      </c>
      <c r="G8629" s="197" t="s">
        <v>3277</v>
      </c>
    </row>
    <row r="8630" spans="1:12">
      <c r="A8630" s="186" t="str">
        <f>B8630&amp;"_"&amp;COUNTIF($B$2:B8630,B8630)</f>
        <v>7023_2</v>
      </c>
      <c r="B8630" s="195">
        <v>7023</v>
      </c>
      <c r="E8630" s="195" t="s">
        <v>1744</v>
      </c>
      <c r="F8630" s="189">
        <v>28</v>
      </c>
      <c r="G8630" s="197" t="s">
        <v>3636</v>
      </c>
    </row>
    <row r="8631" spans="1:12">
      <c r="A8631" s="186" t="str">
        <f>B8631&amp;"_"&amp;COUNTIF($B$2:B8631,B8631)</f>
        <v>7023_3</v>
      </c>
      <c r="B8631" s="195">
        <v>7023</v>
      </c>
      <c r="E8631" s="195" t="s">
        <v>1744</v>
      </c>
      <c r="F8631" s="189">
        <v>36</v>
      </c>
      <c r="G8631" s="197" t="s">
        <v>3672</v>
      </c>
      <c r="K8631" s="213"/>
    </row>
    <row r="8632" spans="1:12">
      <c r="A8632" s="186" t="str">
        <f>B8632&amp;"_"&amp;COUNTIF($B$2:B8632,B8632)</f>
        <v>7023_4</v>
      </c>
      <c r="B8632" s="195">
        <v>7023</v>
      </c>
      <c r="E8632" s="195" t="s">
        <v>1744</v>
      </c>
      <c r="F8632" s="189">
        <v>28</v>
      </c>
      <c r="G8632" s="197" t="s">
        <v>3637</v>
      </c>
    </row>
    <row r="8633" spans="1:12">
      <c r="A8633" s="186" t="str">
        <f>B8633&amp;"_"&amp;COUNTIF($B$2:B8633,B8633)</f>
        <v>7023_5</v>
      </c>
      <c r="B8633" s="195">
        <v>7023</v>
      </c>
      <c r="C8633" s="195">
        <v>26</v>
      </c>
      <c r="E8633" s="195" t="s">
        <v>1744</v>
      </c>
      <c r="F8633" s="189">
        <v>48</v>
      </c>
      <c r="G8633" s="197" t="s">
        <v>3675</v>
      </c>
      <c r="J8633" s="191">
        <v>42808</v>
      </c>
      <c r="K8633" s="195" t="s">
        <v>33</v>
      </c>
    </row>
    <row r="8634" spans="1:12">
      <c r="A8634" s="186" t="str">
        <f>B8634&amp;"_"&amp;COUNTIF($B$2:B8634,B8634)</f>
        <v>7024_1</v>
      </c>
      <c r="B8634" s="195">
        <v>7024</v>
      </c>
      <c r="C8634" s="195">
        <v>59</v>
      </c>
      <c r="D8634" s="195">
        <v>3007480919</v>
      </c>
      <c r="E8634" s="195">
        <v>41222128</v>
      </c>
      <c r="F8634" s="189">
        <v>5</v>
      </c>
      <c r="G8634" s="197" t="s">
        <v>3709</v>
      </c>
      <c r="H8634" s="195">
        <v>5</v>
      </c>
      <c r="I8634" s="195">
        <v>25000</v>
      </c>
      <c r="J8634" s="191">
        <v>42810</v>
      </c>
      <c r="K8634" s="195" t="s">
        <v>27</v>
      </c>
    </row>
    <row r="8635" spans="1:12">
      <c r="A8635" s="186" t="str">
        <f>B8635&amp;"_"&amp;COUNTIF($B$2:B8635,B8635)</f>
        <v>7025_1</v>
      </c>
      <c r="B8635" s="195">
        <v>7025</v>
      </c>
      <c r="F8635" s="189">
        <v>200</v>
      </c>
      <c r="G8635" s="197" t="s">
        <v>3573</v>
      </c>
    </row>
    <row r="8636" spans="1:12">
      <c r="A8636" s="186" t="str">
        <f>B8636&amp;"_"&amp;COUNTIF($B$2:B8636,B8636)</f>
        <v>7025_2</v>
      </c>
      <c r="B8636" s="195">
        <v>7025</v>
      </c>
      <c r="F8636" s="189">
        <v>300</v>
      </c>
      <c r="G8636" s="197" t="s">
        <v>3710</v>
      </c>
    </row>
    <row r="8637" spans="1:12">
      <c r="A8637" s="186" t="str">
        <f>B8637&amp;"_"&amp;COUNTIF($B$2:B8637,B8637)</f>
        <v>7025_3</v>
      </c>
      <c r="B8637" s="195">
        <v>7025</v>
      </c>
      <c r="F8637" s="189">
        <v>2000</v>
      </c>
      <c r="G8637" s="197" t="s">
        <v>3711</v>
      </c>
    </row>
    <row r="8638" spans="1:12">
      <c r="A8638" s="186" t="str">
        <f>B8638&amp;"_"&amp;COUNTIF($B$2:B8638,B8638)</f>
        <v>7025_4</v>
      </c>
      <c r="B8638" s="195">
        <v>7025</v>
      </c>
      <c r="F8638" s="189">
        <v>35</v>
      </c>
      <c r="G8638" s="197" t="s">
        <v>3524</v>
      </c>
    </row>
    <row r="8639" spans="1:12">
      <c r="A8639" s="186" t="str">
        <f>B8639&amp;"_"&amp;COUNTIF($B$2:B8639,B8639)</f>
        <v>7025_5</v>
      </c>
      <c r="B8639" s="195">
        <v>7025</v>
      </c>
      <c r="F8639" s="189">
        <v>6</v>
      </c>
      <c r="G8639" s="197" t="s">
        <v>3526</v>
      </c>
    </row>
    <row r="8640" spans="1:12">
      <c r="A8640" s="186" t="str">
        <f>B8640&amp;"_"&amp;COUNTIF($B$2:B8640,B8640)</f>
        <v>7025_6</v>
      </c>
      <c r="B8640" s="195">
        <v>7025</v>
      </c>
      <c r="C8640" s="195">
        <v>56</v>
      </c>
      <c r="D8640" s="195" t="s">
        <v>3712</v>
      </c>
      <c r="F8640" s="189">
        <v>1</v>
      </c>
      <c r="G8640" s="197" t="s">
        <v>3460</v>
      </c>
      <c r="H8640" s="195">
        <v>7</v>
      </c>
      <c r="J8640" s="191">
        <v>42811</v>
      </c>
      <c r="K8640" s="195" t="s">
        <v>27</v>
      </c>
    </row>
    <row r="8641" spans="1:11">
      <c r="A8641" s="186" t="str">
        <f>B8641&amp;"_"&amp;COUNTIF($B$2:B8641,B8641)</f>
        <v>7026_1</v>
      </c>
      <c r="B8641" s="195">
        <v>7026</v>
      </c>
      <c r="F8641" s="189">
        <v>15</v>
      </c>
      <c r="G8641" s="197" t="s">
        <v>3524</v>
      </c>
    </row>
    <row r="8642" spans="1:11">
      <c r="A8642" s="186" t="str">
        <f>B8642&amp;"_"&amp;COUNTIF($B$2:B8642,B8642)</f>
        <v>7026_2</v>
      </c>
      <c r="B8642" s="195">
        <v>7026</v>
      </c>
      <c r="C8642" s="195">
        <v>56</v>
      </c>
      <c r="D8642" s="195" t="s">
        <v>3713</v>
      </c>
      <c r="F8642" s="189">
        <v>5</v>
      </c>
      <c r="G8642" s="197" t="s">
        <v>3517</v>
      </c>
      <c r="H8642" s="195">
        <v>1</v>
      </c>
      <c r="J8642" s="191">
        <v>42811</v>
      </c>
      <c r="K8642" s="195" t="s">
        <v>27</v>
      </c>
    </row>
    <row r="8643" spans="1:11">
      <c r="A8643" s="186" t="str">
        <f>B8643&amp;"_"&amp;COUNTIF($B$2:B8643,B8643)</f>
        <v>7027_1</v>
      </c>
      <c r="B8643" s="195">
        <v>7027</v>
      </c>
      <c r="E8643" s="195" t="s">
        <v>3429</v>
      </c>
      <c r="F8643" s="189">
        <v>1</v>
      </c>
      <c r="G8643" s="197" t="s">
        <v>3430</v>
      </c>
    </row>
    <row r="8644" spans="1:11">
      <c r="A8644" s="186" t="str">
        <f>B8644&amp;"_"&amp;COUNTIF($B$2:B8644,B8644)</f>
        <v>7027_2</v>
      </c>
      <c r="B8644" s="195">
        <v>7027</v>
      </c>
      <c r="E8644" s="195" t="s">
        <v>3429</v>
      </c>
      <c r="F8644" s="189">
        <v>1</v>
      </c>
      <c r="G8644" s="197" t="s">
        <v>3431</v>
      </c>
    </row>
    <row r="8645" spans="1:11">
      <c r="A8645" s="186" t="str">
        <f>B8645&amp;"_"&amp;COUNTIF($B$2:B8645,B8645)</f>
        <v>7027_3</v>
      </c>
      <c r="B8645" s="195">
        <v>7027</v>
      </c>
      <c r="E8645" s="195" t="s">
        <v>3429</v>
      </c>
      <c r="F8645" s="189">
        <v>1</v>
      </c>
      <c r="G8645" s="197" t="s">
        <v>3432</v>
      </c>
    </row>
    <row r="8646" spans="1:11">
      <c r="A8646" s="186" t="str">
        <f>B8646&amp;"_"&amp;COUNTIF($B$2:B8646,B8646)</f>
        <v>7027_4</v>
      </c>
      <c r="B8646" s="195">
        <v>7027</v>
      </c>
      <c r="E8646" s="195" t="s">
        <v>3429</v>
      </c>
      <c r="F8646" s="189">
        <v>1</v>
      </c>
      <c r="G8646" s="197" t="s">
        <v>3433</v>
      </c>
    </row>
    <row r="8647" spans="1:11">
      <c r="A8647" s="186" t="str">
        <f>B8647&amp;"_"&amp;COUNTIF($B$2:B8647,B8647)</f>
        <v>7027_5</v>
      </c>
      <c r="B8647" s="195">
        <v>7027</v>
      </c>
      <c r="E8647" s="195" t="s">
        <v>3429</v>
      </c>
      <c r="F8647" s="189">
        <v>1</v>
      </c>
      <c r="G8647" s="197" t="s">
        <v>3434</v>
      </c>
    </row>
    <row r="8648" spans="1:11">
      <c r="A8648" s="186" t="str">
        <f>B8648&amp;"_"&amp;COUNTIF($B$2:B8648,B8648)</f>
        <v>7027_6</v>
      </c>
      <c r="B8648" s="195">
        <v>7027</v>
      </c>
      <c r="E8648" s="195" t="s">
        <v>3429</v>
      </c>
      <c r="F8648" s="189">
        <v>1</v>
      </c>
      <c r="G8648" s="197" t="s">
        <v>3355</v>
      </c>
    </row>
    <row r="8649" spans="1:11">
      <c r="A8649" s="186" t="str">
        <f>B8649&amp;"_"&amp;COUNTIF($B$2:B8649,B8649)</f>
        <v>7027_7</v>
      </c>
      <c r="B8649" s="195">
        <v>7027</v>
      </c>
      <c r="E8649" s="195" t="s">
        <v>3429</v>
      </c>
      <c r="F8649" s="189">
        <v>1</v>
      </c>
      <c r="G8649" s="197" t="s">
        <v>3435</v>
      </c>
    </row>
    <row r="8650" spans="1:11">
      <c r="A8650" s="186" t="str">
        <f>B8650&amp;"_"&amp;COUNTIF($B$2:B8650,B8650)</f>
        <v>7027_8</v>
      </c>
      <c r="B8650" s="195">
        <v>7027</v>
      </c>
      <c r="E8650" s="195" t="s">
        <v>3429</v>
      </c>
      <c r="F8650" s="189">
        <v>30</v>
      </c>
      <c r="G8650" s="197" t="s">
        <v>3439</v>
      </c>
    </row>
    <row r="8651" spans="1:11">
      <c r="A8651" s="186" t="str">
        <f>B8651&amp;"_"&amp;COUNTIF($B$2:B8651,B8651)</f>
        <v>7027_9</v>
      </c>
      <c r="B8651" s="195">
        <v>7027</v>
      </c>
      <c r="E8651" s="195" t="s">
        <v>3429</v>
      </c>
      <c r="F8651" s="189">
        <v>40</v>
      </c>
      <c r="G8651" s="197" t="s">
        <v>3538</v>
      </c>
    </row>
    <row r="8652" spans="1:11">
      <c r="A8652" s="186" t="str">
        <f>B8652&amp;"_"&amp;COUNTIF($B$2:B8652,B8652)</f>
        <v>7027_10</v>
      </c>
      <c r="B8652" s="195">
        <v>7027</v>
      </c>
      <c r="E8652" s="195" t="s">
        <v>3429</v>
      </c>
      <c r="F8652" s="189">
        <v>300</v>
      </c>
      <c r="G8652" s="197" t="s">
        <v>464</v>
      </c>
    </row>
    <row r="8653" spans="1:11">
      <c r="A8653" s="186" t="str">
        <f>B8653&amp;"_"&amp;COUNTIF($B$2:B8653,B8653)</f>
        <v>7027_11</v>
      </c>
      <c r="B8653" s="195">
        <v>7027</v>
      </c>
      <c r="E8653" s="195" t="s">
        <v>3429</v>
      </c>
      <c r="F8653" s="189">
        <v>10</v>
      </c>
      <c r="G8653" s="197" t="s">
        <v>835</v>
      </c>
    </row>
    <row r="8654" spans="1:11">
      <c r="A8654" s="186" t="str">
        <f>B8654&amp;"_"&amp;COUNTIF($B$2:B8654,B8654)</f>
        <v>7027_12</v>
      </c>
      <c r="B8654" s="195">
        <v>7027</v>
      </c>
      <c r="E8654" s="195" t="s">
        <v>3429</v>
      </c>
      <c r="F8654" s="189">
        <v>10</v>
      </c>
      <c r="G8654" s="197" t="s">
        <v>3442</v>
      </c>
    </row>
    <row r="8655" spans="1:11">
      <c r="A8655" s="186" t="str">
        <f>B8655&amp;"_"&amp;COUNTIF($B$2:B8655,B8655)</f>
        <v>7027_13</v>
      </c>
      <c r="B8655" s="195">
        <v>7027</v>
      </c>
      <c r="C8655" s="195">
        <v>104</v>
      </c>
      <c r="D8655" s="195" t="s">
        <v>3714</v>
      </c>
      <c r="E8655" s="195" t="s">
        <v>3429</v>
      </c>
      <c r="F8655" s="189">
        <v>5</v>
      </c>
      <c r="G8655" s="197" t="s">
        <v>3443</v>
      </c>
      <c r="J8655" s="191">
        <v>42810</v>
      </c>
    </row>
    <row r="8656" spans="1:11">
      <c r="A8656" s="186" t="str">
        <f>B8656&amp;"_"&amp;COUNTIF($B$2:B8656,B8656)</f>
        <v>7028_1</v>
      </c>
      <c r="B8656" s="195">
        <v>7028</v>
      </c>
      <c r="F8656" s="189">
        <v>1</v>
      </c>
      <c r="G8656" s="197" t="s">
        <v>3528</v>
      </c>
    </row>
    <row r="8657" spans="1:11">
      <c r="A8657" s="186" t="str">
        <f>B8657&amp;"_"&amp;COUNTIF($B$2:B8657,B8657)</f>
        <v>7028_2</v>
      </c>
      <c r="B8657" s="195">
        <v>7028</v>
      </c>
      <c r="C8657" s="195">
        <v>1</v>
      </c>
      <c r="D8657" s="195" t="s">
        <v>3599</v>
      </c>
      <c r="F8657" s="189">
        <v>2</v>
      </c>
      <c r="G8657" s="197" t="s">
        <v>3238</v>
      </c>
      <c r="H8657" s="195">
        <v>3</v>
      </c>
      <c r="J8657" s="191">
        <v>42811</v>
      </c>
      <c r="K8657" s="195" t="s">
        <v>27</v>
      </c>
    </row>
    <row r="8658" spans="1:11">
      <c r="A8658" s="186" t="str">
        <f>B8658&amp;"_"&amp;COUNTIF($B$2:B8658,B8658)</f>
        <v>7029_1</v>
      </c>
      <c r="B8658" s="195">
        <v>7029</v>
      </c>
      <c r="E8658" s="195">
        <v>41222136</v>
      </c>
      <c r="F8658" s="189">
        <v>4</v>
      </c>
      <c r="G8658" s="197" t="s">
        <v>2299</v>
      </c>
    </row>
    <row r="8659" spans="1:11">
      <c r="A8659" s="186" t="str">
        <f>B8659&amp;"_"&amp;COUNTIF($B$2:B8659,B8659)</f>
        <v>7029_2</v>
      </c>
      <c r="B8659" s="195">
        <v>7029</v>
      </c>
      <c r="C8659" s="195">
        <v>59</v>
      </c>
      <c r="D8659" s="195">
        <v>3007484212</v>
      </c>
      <c r="E8659" s="195">
        <v>41222082</v>
      </c>
      <c r="F8659" s="189">
        <v>4</v>
      </c>
      <c r="G8659" s="197" t="s">
        <v>3510</v>
      </c>
      <c r="H8659" s="195">
        <v>8</v>
      </c>
      <c r="I8659" s="195">
        <v>26000</v>
      </c>
      <c r="J8659" s="191">
        <v>42814</v>
      </c>
      <c r="K8659" s="195" t="s">
        <v>27</v>
      </c>
    </row>
    <row r="8660" spans="1:11">
      <c r="A8660" s="186" t="str">
        <f>B8660&amp;"_"&amp;COUNTIF($B$2:B8660,B8660)</f>
        <v>7030_1</v>
      </c>
      <c r="B8660" s="195">
        <v>7030</v>
      </c>
      <c r="E8660" s="195">
        <v>41222136</v>
      </c>
      <c r="F8660" s="189">
        <v>1</v>
      </c>
      <c r="G8660" s="197" t="s">
        <v>2299</v>
      </c>
    </row>
    <row r="8661" spans="1:11">
      <c r="A8661" s="186" t="str">
        <f>B8661&amp;"_"&amp;COUNTIF($B$2:B8661,B8661)</f>
        <v>7030_2</v>
      </c>
      <c r="B8661" s="195">
        <v>7030</v>
      </c>
      <c r="C8661" s="195">
        <v>59</v>
      </c>
      <c r="D8661" s="195">
        <v>3007484212</v>
      </c>
      <c r="E8661" s="195">
        <v>41222082</v>
      </c>
      <c r="F8661" s="189">
        <v>1</v>
      </c>
      <c r="G8661" s="197" t="s">
        <v>3510</v>
      </c>
      <c r="H8661" s="195">
        <v>2</v>
      </c>
      <c r="I8661" s="195">
        <v>6500</v>
      </c>
      <c r="J8661" s="191">
        <v>42814</v>
      </c>
      <c r="K8661" s="195" t="s">
        <v>27</v>
      </c>
    </row>
    <row r="8662" spans="1:11">
      <c r="A8662" s="186" t="str">
        <f>B8662&amp;"_"&amp;COUNTIF($B$2:B8662,B8662)</f>
        <v>7031_1</v>
      </c>
      <c r="B8662" s="195">
        <v>7031</v>
      </c>
      <c r="C8662" s="195">
        <v>59</v>
      </c>
      <c r="D8662" s="195">
        <v>3007484211</v>
      </c>
      <c r="E8662" s="195">
        <v>41222128</v>
      </c>
      <c r="F8662" s="189">
        <v>3</v>
      </c>
      <c r="G8662" s="197" t="s">
        <v>3715</v>
      </c>
      <c r="H8662" s="195">
        <v>3</v>
      </c>
      <c r="I8662" s="195">
        <v>15100</v>
      </c>
      <c r="J8662" s="191">
        <v>42814</v>
      </c>
      <c r="K8662" s="195" t="s">
        <v>27</v>
      </c>
    </row>
    <row r="8663" spans="1:11">
      <c r="A8663" s="186" t="str">
        <f>B8663&amp;"_"&amp;COUNTIF($B$2:B8663,B8663)</f>
        <v>7032_1</v>
      </c>
      <c r="B8663" s="195">
        <v>7032</v>
      </c>
      <c r="C8663" s="195">
        <v>92</v>
      </c>
      <c r="D8663" s="195" t="s">
        <v>3716</v>
      </c>
      <c r="F8663" s="189">
        <v>1</v>
      </c>
      <c r="G8663" s="197" t="s">
        <v>3717</v>
      </c>
      <c r="H8663" s="195">
        <v>1</v>
      </c>
      <c r="J8663" s="191">
        <v>42814</v>
      </c>
      <c r="K8663" s="195" t="s">
        <v>27</v>
      </c>
    </row>
    <row r="8664" spans="1:11">
      <c r="A8664" s="186" t="str">
        <f>B8664&amp;"_"&amp;COUNTIF($B$2:B8664,B8664)</f>
        <v>7033_1</v>
      </c>
      <c r="B8664" s="195">
        <v>7033</v>
      </c>
      <c r="C8664" s="195">
        <v>31</v>
      </c>
      <c r="D8664" s="195" t="s">
        <v>3704</v>
      </c>
      <c r="F8664" s="189">
        <v>6</v>
      </c>
      <c r="G8664" s="197" t="s">
        <v>2980</v>
      </c>
      <c r="H8664" s="195">
        <v>6</v>
      </c>
      <c r="I8664" s="195">
        <v>18000</v>
      </c>
      <c r="J8664" s="191">
        <v>42814</v>
      </c>
      <c r="K8664" s="195" t="s">
        <v>27</v>
      </c>
    </row>
    <row r="8665" spans="1:11">
      <c r="A8665" s="186" t="str">
        <f>B8665&amp;"_"&amp;COUNTIF($B$2:B8665,B8665)</f>
        <v>7034_1</v>
      </c>
      <c r="B8665" s="195">
        <v>7034</v>
      </c>
      <c r="C8665" s="195">
        <v>2</v>
      </c>
      <c r="D8665" s="195">
        <v>340162746</v>
      </c>
      <c r="F8665" s="189">
        <v>3</v>
      </c>
      <c r="G8665" s="197" t="s">
        <v>3718</v>
      </c>
      <c r="H8665" s="195">
        <v>4</v>
      </c>
      <c r="J8665" s="191">
        <v>42815</v>
      </c>
      <c r="K8665" s="195" t="s">
        <v>27</v>
      </c>
    </row>
    <row r="8666" spans="1:11">
      <c r="A8666" s="186" t="str">
        <f>B8666&amp;"_"&amp;COUNTIF($B$2:B8666,B8666)</f>
        <v>7035_1</v>
      </c>
      <c r="B8666" s="195">
        <v>7035</v>
      </c>
      <c r="C8666" s="195">
        <v>2</v>
      </c>
      <c r="D8666" s="195" t="s">
        <v>3719</v>
      </c>
      <c r="F8666" s="189">
        <v>1</v>
      </c>
      <c r="G8666" s="197" t="s">
        <v>3720</v>
      </c>
      <c r="H8666" s="195">
        <v>1</v>
      </c>
      <c r="J8666" s="191">
        <v>42815</v>
      </c>
      <c r="K8666" s="195" t="s">
        <v>27</v>
      </c>
    </row>
    <row r="8667" spans="1:11">
      <c r="A8667" s="186" t="str">
        <f>B8667&amp;"_"&amp;COUNTIF($B$2:B8667,B8667)</f>
        <v>7036_1</v>
      </c>
      <c r="B8667" s="195">
        <v>7036</v>
      </c>
      <c r="C8667" s="195">
        <v>59</v>
      </c>
      <c r="D8667" s="195">
        <v>3007490111</v>
      </c>
      <c r="E8667" s="195">
        <v>41227890</v>
      </c>
      <c r="F8667" s="189">
        <v>12</v>
      </c>
      <c r="G8667" s="197" t="s">
        <v>1873</v>
      </c>
      <c r="H8667" s="195">
        <v>2</v>
      </c>
      <c r="I8667" s="195">
        <v>3700</v>
      </c>
      <c r="J8667" s="191">
        <v>42815</v>
      </c>
      <c r="K8667" s="195" t="s">
        <v>27</v>
      </c>
    </row>
    <row r="8668" spans="1:11">
      <c r="A8668" s="186" t="str">
        <f>B8668&amp;"_"&amp;COUNTIF($B$2:B8668,B8668)</f>
        <v>7037_1</v>
      </c>
      <c r="B8668" s="195">
        <v>7037</v>
      </c>
      <c r="E8668" s="195" t="s">
        <v>2935</v>
      </c>
      <c r="F8668" s="189">
        <v>4</v>
      </c>
      <c r="G8668" s="197" t="s">
        <v>2936</v>
      </c>
    </row>
    <row r="8669" spans="1:11">
      <c r="A8669" s="186" t="str">
        <f>B8669&amp;"_"&amp;COUNTIF($B$2:B8669,B8669)</f>
        <v>7037_2</v>
      </c>
      <c r="B8669" s="195">
        <v>7037</v>
      </c>
      <c r="C8669" s="195">
        <v>1</v>
      </c>
      <c r="D8669" s="195" t="s">
        <v>3572</v>
      </c>
      <c r="E8669" s="195" t="s">
        <v>2665</v>
      </c>
      <c r="F8669" s="189">
        <v>4</v>
      </c>
      <c r="G8669" s="197" t="s">
        <v>2938</v>
      </c>
      <c r="H8669" s="195">
        <v>2</v>
      </c>
      <c r="J8669" s="191">
        <v>42815</v>
      </c>
      <c r="K8669" s="195" t="s">
        <v>27</v>
      </c>
    </row>
    <row r="8670" spans="1:11">
      <c r="A8670" s="186" t="str">
        <f>B8670&amp;"_"&amp;COUNTIF($B$2:B8670,B8670)</f>
        <v>7038_1</v>
      </c>
      <c r="B8670" s="195">
        <v>7038</v>
      </c>
      <c r="E8670" s="187" t="s">
        <v>2731</v>
      </c>
      <c r="F8670" s="189">
        <v>16</v>
      </c>
      <c r="G8670" s="190" t="s">
        <v>941</v>
      </c>
    </row>
    <row r="8671" spans="1:11">
      <c r="A8671" s="186" t="str">
        <f>B8671&amp;"_"&amp;COUNTIF($B$2:B8671,B8671)</f>
        <v>7038_2</v>
      </c>
      <c r="B8671" s="195">
        <v>7038</v>
      </c>
      <c r="C8671" s="195">
        <v>1</v>
      </c>
      <c r="D8671" s="195" t="s">
        <v>3660</v>
      </c>
      <c r="E8671" s="187" t="s">
        <v>2730</v>
      </c>
      <c r="F8671" s="189">
        <v>16</v>
      </c>
      <c r="G8671" s="190" t="s">
        <v>942</v>
      </c>
      <c r="H8671" s="195">
        <v>8</v>
      </c>
      <c r="J8671" s="191">
        <v>42815</v>
      </c>
      <c r="K8671" s="195" t="s">
        <v>27</v>
      </c>
    </row>
    <row r="8672" spans="1:11">
      <c r="A8672" s="186" t="str">
        <f>B8672&amp;"_"&amp;COUNTIF($B$2:B8672,B8672)</f>
        <v>7039_1</v>
      </c>
      <c r="B8672" s="195">
        <v>7039</v>
      </c>
      <c r="E8672" s="195" t="s">
        <v>2935</v>
      </c>
      <c r="F8672" s="189">
        <v>2</v>
      </c>
      <c r="G8672" s="197" t="s">
        <v>2936</v>
      </c>
    </row>
    <row r="8673" spans="1:11">
      <c r="A8673" s="186" t="str">
        <f>B8673&amp;"_"&amp;COUNTIF($B$2:B8673,B8673)</f>
        <v>7039_2</v>
      </c>
      <c r="B8673" s="195">
        <v>7039</v>
      </c>
      <c r="C8673" s="195">
        <v>1</v>
      </c>
      <c r="D8673" s="195" t="s">
        <v>3572</v>
      </c>
      <c r="E8673" s="195" t="s">
        <v>2665</v>
      </c>
      <c r="F8673" s="189">
        <v>2</v>
      </c>
      <c r="G8673" s="197" t="s">
        <v>2938</v>
      </c>
      <c r="H8673" s="195">
        <v>1</v>
      </c>
      <c r="J8673" s="191">
        <v>42815</v>
      </c>
      <c r="K8673" s="195" t="s">
        <v>27</v>
      </c>
    </row>
    <row r="8674" spans="1:11">
      <c r="A8674" s="186" t="str">
        <f>B8674&amp;"_"&amp;COUNTIF($B$2:B8674,B8674)</f>
        <v>7040_1</v>
      </c>
      <c r="B8674" s="195">
        <v>7040</v>
      </c>
      <c r="F8674" s="189">
        <v>48</v>
      </c>
      <c r="G8674" s="197" t="s">
        <v>3721</v>
      </c>
    </row>
    <row r="8675" spans="1:11">
      <c r="A8675" s="186" t="str">
        <f>B8675&amp;"_"&amp;COUNTIF($B$2:B8675,B8675)</f>
        <v>7040_2</v>
      </c>
      <c r="B8675" s="195">
        <v>7040</v>
      </c>
      <c r="E8675" s="195" t="s">
        <v>64</v>
      </c>
      <c r="F8675" s="189">
        <v>192</v>
      </c>
      <c r="G8675" s="197" t="s">
        <v>65</v>
      </c>
    </row>
    <row r="8676" spans="1:11">
      <c r="A8676" s="186" t="str">
        <f>B8676&amp;"_"&amp;COUNTIF($B$2:B8676,B8676)</f>
        <v>7040_3</v>
      </c>
      <c r="B8676" s="195">
        <v>7040</v>
      </c>
      <c r="C8676" s="195">
        <v>1</v>
      </c>
      <c r="D8676" s="195" t="s">
        <v>3722</v>
      </c>
      <c r="E8676" s="195" t="s">
        <v>62</v>
      </c>
      <c r="F8676" s="189">
        <v>164</v>
      </c>
      <c r="G8676" s="197" t="s">
        <v>1909</v>
      </c>
      <c r="J8676" s="191">
        <v>42815</v>
      </c>
      <c r="K8676" s="195" t="s">
        <v>27</v>
      </c>
    </row>
    <row r="8677" spans="1:11">
      <c r="A8677" s="186" t="str">
        <f>B8677&amp;"_"&amp;COUNTIF($B$2:B8677,B8677)</f>
        <v>7041_1</v>
      </c>
      <c r="B8677" s="195">
        <v>7041</v>
      </c>
      <c r="C8677" s="195">
        <v>2</v>
      </c>
      <c r="D8677" s="195" t="s">
        <v>3719</v>
      </c>
      <c r="F8677" s="189">
        <v>1</v>
      </c>
      <c r="G8677" s="197" t="s">
        <v>3723</v>
      </c>
      <c r="H8677" s="195">
        <v>1</v>
      </c>
      <c r="J8677" s="191">
        <v>42815</v>
      </c>
      <c r="K8677" s="195" t="s">
        <v>27</v>
      </c>
    </row>
    <row r="8678" spans="1:11">
      <c r="A8678" s="186" t="str">
        <f>B8678&amp;"_"&amp;COUNTIF($B$2:B8678,B8678)</f>
        <v>7042_1</v>
      </c>
      <c r="B8678" s="195">
        <v>7042</v>
      </c>
      <c r="F8678" s="189">
        <v>8</v>
      </c>
      <c r="G8678" s="197" t="s">
        <v>359</v>
      </c>
      <c r="I8678" s="200"/>
    </row>
    <row r="8679" spans="1:11">
      <c r="A8679" s="186" t="str">
        <f>B8679&amp;"_"&amp;COUNTIF($B$2:B8679,B8679)</f>
        <v>7042_2</v>
      </c>
      <c r="B8679" s="195">
        <v>7042</v>
      </c>
      <c r="C8679" s="195">
        <v>7</v>
      </c>
      <c r="F8679" s="189">
        <v>0</v>
      </c>
      <c r="G8679" s="197" t="s">
        <v>358</v>
      </c>
      <c r="H8679" s="195">
        <v>1</v>
      </c>
      <c r="I8679" s="200"/>
      <c r="J8679" s="191">
        <v>42816</v>
      </c>
      <c r="K8679" s="195" t="s">
        <v>33</v>
      </c>
    </row>
    <row r="8680" spans="1:11">
      <c r="A8680" s="186" t="str">
        <f>B8680&amp;"_"&amp;COUNTIF($B$2:B8680,B8680)</f>
        <v>7043_1</v>
      </c>
      <c r="B8680" s="195">
        <v>7043</v>
      </c>
      <c r="F8680" s="189">
        <v>5</v>
      </c>
      <c r="G8680" s="197" t="s">
        <v>3102</v>
      </c>
    </row>
    <row r="8681" spans="1:11">
      <c r="A8681" s="186" t="str">
        <f>B8681&amp;"_"&amp;COUNTIF($B$2:B8681,B8681)</f>
        <v>7043_2</v>
      </c>
      <c r="B8681" s="195">
        <v>7043</v>
      </c>
      <c r="C8681" s="195">
        <v>65</v>
      </c>
      <c r="D8681" s="195">
        <v>3007274951</v>
      </c>
      <c r="F8681" s="189">
        <v>10</v>
      </c>
      <c r="G8681" s="197" t="s">
        <v>3103</v>
      </c>
      <c r="H8681" s="195">
        <v>5</v>
      </c>
      <c r="I8681" s="195">
        <v>16000</v>
      </c>
      <c r="J8681" s="191">
        <v>42816</v>
      </c>
      <c r="K8681" s="195" t="s">
        <v>120</v>
      </c>
    </row>
    <row r="8682" spans="1:11">
      <c r="A8682" s="186" t="str">
        <f>B8682&amp;"_"&amp;COUNTIF($B$2:B8682,B8682)</f>
        <v>7044_1</v>
      </c>
      <c r="B8682" s="195">
        <v>7044</v>
      </c>
      <c r="C8682" s="195">
        <v>17</v>
      </c>
      <c r="D8682" s="195">
        <v>3007183725</v>
      </c>
      <c r="F8682" s="195">
        <v>4</v>
      </c>
      <c r="G8682" s="190" t="s">
        <v>3324</v>
      </c>
      <c r="H8682" s="195">
        <v>1</v>
      </c>
      <c r="J8682" s="191">
        <v>42816</v>
      </c>
      <c r="K8682" s="195" t="s">
        <v>120</v>
      </c>
    </row>
    <row r="8683" spans="1:11">
      <c r="A8683" s="186" t="str">
        <f>B8683&amp;"_"&amp;COUNTIF($B$2:B8683,B8683)</f>
        <v>7045_1</v>
      </c>
      <c r="B8683" s="195">
        <v>7045</v>
      </c>
      <c r="C8683" s="195">
        <v>17</v>
      </c>
      <c r="D8683" s="195">
        <v>3007429168</v>
      </c>
      <c r="F8683" s="195">
        <v>6</v>
      </c>
      <c r="G8683" s="190" t="s">
        <v>3188</v>
      </c>
      <c r="H8683" s="195">
        <v>2</v>
      </c>
      <c r="J8683" s="191">
        <v>42816</v>
      </c>
      <c r="K8683" s="195" t="s">
        <v>120</v>
      </c>
    </row>
    <row r="8684" spans="1:11">
      <c r="A8684" s="186" t="str">
        <f>B8684&amp;"_"&amp;COUNTIF($B$2:B8684,B8684)</f>
        <v>7046_1</v>
      </c>
      <c r="B8684" s="195">
        <v>7046</v>
      </c>
      <c r="E8684" s="195" t="s">
        <v>1744</v>
      </c>
      <c r="F8684" s="189">
        <v>1</v>
      </c>
      <c r="G8684" s="197" t="s">
        <v>3277</v>
      </c>
    </row>
    <row r="8685" spans="1:11">
      <c r="A8685" s="186" t="str">
        <f>B8685&amp;"_"&amp;COUNTIF($B$2:B8685,B8685)</f>
        <v>7046_2</v>
      </c>
      <c r="B8685" s="195">
        <v>7046</v>
      </c>
      <c r="E8685" s="195" t="s">
        <v>1744</v>
      </c>
      <c r="F8685" s="189">
        <v>28</v>
      </c>
      <c r="G8685" s="197" t="s">
        <v>3636</v>
      </c>
    </row>
    <row r="8686" spans="1:11">
      <c r="A8686" s="186" t="str">
        <f>B8686&amp;"_"&amp;COUNTIF($B$2:B8686,B8686)</f>
        <v>7046_3</v>
      </c>
      <c r="B8686" s="195">
        <v>7046</v>
      </c>
      <c r="E8686" s="195" t="s">
        <v>1744</v>
      </c>
      <c r="F8686" s="189">
        <v>36</v>
      </c>
      <c r="G8686" s="197" t="s">
        <v>3672</v>
      </c>
      <c r="K8686" s="213"/>
    </row>
    <row r="8687" spans="1:11">
      <c r="A8687" s="186" t="str">
        <f>B8687&amp;"_"&amp;COUNTIF($B$2:B8687,B8687)</f>
        <v>7046_4</v>
      </c>
      <c r="B8687" s="195">
        <v>7046</v>
      </c>
      <c r="E8687" s="195" t="s">
        <v>1744</v>
      </c>
      <c r="F8687" s="189">
        <v>28</v>
      </c>
      <c r="G8687" s="197" t="s">
        <v>3637</v>
      </c>
    </row>
    <row r="8688" spans="1:11">
      <c r="A8688" s="186" t="str">
        <f>B8688&amp;"_"&amp;COUNTIF($B$2:B8688,B8688)</f>
        <v>7046_5</v>
      </c>
      <c r="B8688" s="195">
        <v>7046</v>
      </c>
      <c r="E8688" s="195" t="s">
        <v>1744</v>
      </c>
      <c r="F8688" s="189">
        <v>32</v>
      </c>
      <c r="G8688" s="197" t="s">
        <v>3675</v>
      </c>
    </row>
    <row r="8689" spans="1:11">
      <c r="A8689" s="186" t="str">
        <f>B8689&amp;"_"&amp;COUNTIF($B$2:B8689,B8689)</f>
        <v>7046_6</v>
      </c>
      <c r="B8689" s="195">
        <v>7046</v>
      </c>
      <c r="C8689" s="195">
        <v>26</v>
      </c>
      <c r="E8689" s="195" t="s">
        <v>1744</v>
      </c>
      <c r="F8689" s="189">
        <v>84</v>
      </c>
      <c r="G8689" s="197" t="s">
        <v>3724</v>
      </c>
      <c r="J8689" s="191">
        <v>42816</v>
      </c>
      <c r="K8689" s="195" t="s">
        <v>33</v>
      </c>
    </row>
    <row r="8690" spans="1:11">
      <c r="A8690" s="186" t="str">
        <f>B8690&amp;"_"&amp;COUNTIF($B$2:B8690,B8690)</f>
        <v>7047_1</v>
      </c>
      <c r="B8690" s="195">
        <v>7047</v>
      </c>
      <c r="F8690" s="189">
        <v>100</v>
      </c>
      <c r="G8690" s="197" t="s">
        <v>3725</v>
      </c>
    </row>
    <row r="8691" spans="1:11">
      <c r="A8691" s="186" t="str">
        <f>B8691&amp;"_"&amp;COUNTIF($B$2:B8691,B8691)</f>
        <v>7047_2</v>
      </c>
      <c r="B8691" s="195">
        <v>7047</v>
      </c>
      <c r="F8691" s="189">
        <v>1500</v>
      </c>
      <c r="G8691" s="197" t="s">
        <v>3726</v>
      </c>
    </row>
    <row r="8692" spans="1:11">
      <c r="A8692" s="186" t="str">
        <f>B8692&amp;"_"&amp;COUNTIF($B$2:B8692,B8692)</f>
        <v>7047_3</v>
      </c>
      <c r="B8692" s="195">
        <v>7047</v>
      </c>
      <c r="C8692" s="195">
        <v>62</v>
      </c>
      <c r="D8692" s="195" t="s">
        <v>3727</v>
      </c>
      <c r="F8692" s="189">
        <v>150</v>
      </c>
      <c r="G8692" s="197" t="s">
        <v>3728</v>
      </c>
      <c r="H8692" s="195">
        <v>4</v>
      </c>
      <c r="J8692" s="191">
        <v>42817</v>
      </c>
      <c r="K8692" s="195" t="s">
        <v>27</v>
      </c>
    </row>
    <row r="8693" spans="1:11">
      <c r="A8693" s="186" t="str">
        <f>B8693&amp;"_"&amp;COUNTIF($B$2:B8693,B8693)</f>
        <v>7048_1</v>
      </c>
      <c r="B8693" s="195">
        <v>7048</v>
      </c>
      <c r="C8693" s="195">
        <v>59</v>
      </c>
      <c r="D8693" s="195">
        <v>3007484211</v>
      </c>
      <c r="E8693" s="195">
        <v>41222128</v>
      </c>
      <c r="F8693" s="189">
        <v>3</v>
      </c>
      <c r="G8693" s="197" t="s">
        <v>3729</v>
      </c>
      <c r="H8693" s="195">
        <v>3</v>
      </c>
      <c r="I8693" s="195">
        <v>15100</v>
      </c>
      <c r="J8693" s="191">
        <v>42817</v>
      </c>
      <c r="K8693" s="195" t="s">
        <v>27</v>
      </c>
    </row>
    <row r="8694" spans="1:11">
      <c r="A8694" s="186" t="str">
        <f>B8694&amp;"_"&amp;COUNTIF($B$2:B8694,B8694)</f>
        <v>7049_1</v>
      </c>
      <c r="B8694" s="195">
        <v>7049</v>
      </c>
      <c r="C8694" s="195">
        <v>31</v>
      </c>
      <c r="D8694" s="195" t="s">
        <v>3730</v>
      </c>
      <c r="F8694" s="189">
        <v>7</v>
      </c>
      <c r="G8694" s="197" t="s">
        <v>2980</v>
      </c>
      <c r="H8694" s="195">
        <v>7</v>
      </c>
      <c r="I8694" s="195">
        <v>21000</v>
      </c>
      <c r="J8694" s="191">
        <v>42821</v>
      </c>
      <c r="K8694" s="195" t="s">
        <v>27</v>
      </c>
    </row>
    <row r="8695" spans="1:11">
      <c r="A8695" s="186" t="str">
        <f>B8695&amp;"_"&amp;COUNTIF($B$2:B8695,B8695)</f>
        <v>7050_1</v>
      </c>
      <c r="B8695" s="195">
        <v>7050</v>
      </c>
      <c r="C8695" s="195">
        <v>31</v>
      </c>
      <c r="D8695" s="195" t="s">
        <v>3730</v>
      </c>
      <c r="F8695" s="189">
        <v>7</v>
      </c>
      <c r="G8695" s="197" t="s">
        <v>2980</v>
      </c>
      <c r="H8695" s="195">
        <v>7</v>
      </c>
      <c r="I8695" s="195">
        <v>21000</v>
      </c>
      <c r="J8695" s="191">
        <v>42821</v>
      </c>
      <c r="K8695" s="195" t="s">
        <v>27</v>
      </c>
    </row>
    <row r="8696" spans="1:11">
      <c r="A8696" s="186" t="str">
        <f>B8696&amp;"_"&amp;COUNTIF($B$2:B8696,B8696)</f>
        <v>7051_1</v>
      </c>
      <c r="B8696" s="195">
        <v>7051</v>
      </c>
      <c r="C8696" s="195">
        <v>59</v>
      </c>
      <c r="D8696" s="195">
        <v>3007497483</v>
      </c>
      <c r="E8696" s="195">
        <v>41222128</v>
      </c>
      <c r="F8696" s="189">
        <v>2</v>
      </c>
      <c r="G8696" s="197" t="s">
        <v>3731</v>
      </c>
      <c r="H8696" s="195">
        <v>2</v>
      </c>
      <c r="I8696" s="195">
        <v>10000</v>
      </c>
      <c r="J8696" s="191">
        <v>42822</v>
      </c>
      <c r="K8696" s="195" t="s">
        <v>27</v>
      </c>
    </row>
    <row r="8697" spans="1:11">
      <c r="A8697" s="186" t="str">
        <f>B8697&amp;"_"&amp;COUNTIF($B$2:B8697,B8697)</f>
        <v>7052_1</v>
      </c>
      <c r="B8697" s="195">
        <v>7052</v>
      </c>
      <c r="F8697" s="189">
        <v>11</v>
      </c>
      <c r="G8697" s="197" t="s">
        <v>359</v>
      </c>
      <c r="I8697" s="200"/>
    </row>
    <row r="8698" spans="1:11">
      <c r="A8698" s="186" t="str">
        <f>B8698&amp;"_"&amp;COUNTIF($B$2:B8698,B8698)</f>
        <v>7052_2</v>
      </c>
      <c r="B8698" s="195">
        <v>7052</v>
      </c>
      <c r="C8698" s="195">
        <v>7</v>
      </c>
      <c r="F8698" s="189">
        <v>5</v>
      </c>
      <c r="G8698" s="197" t="s">
        <v>358</v>
      </c>
      <c r="H8698" s="195">
        <v>1</v>
      </c>
      <c r="I8698" s="200"/>
      <c r="J8698" s="191">
        <v>42822</v>
      </c>
      <c r="K8698" s="195" t="s">
        <v>33</v>
      </c>
    </row>
    <row r="8699" spans="1:11">
      <c r="A8699" s="186" t="str">
        <f>B8699&amp;"_"&amp;COUNTIF($B$2:B8699,B8699)</f>
        <v>7053_1</v>
      </c>
      <c r="B8699" s="195">
        <v>7053</v>
      </c>
      <c r="E8699" s="195" t="s">
        <v>3429</v>
      </c>
      <c r="F8699" s="189">
        <v>1</v>
      </c>
      <c r="G8699" s="197" t="s">
        <v>3430</v>
      </c>
    </row>
    <row r="8700" spans="1:11">
      <c r="A8700" s="186" t="str">
        <f>B8700&amp;"_"&amp;COUNTIF($B$2:B8700,B8700)</f>
        <v>7053_2</v>
      </c>
      <c r="B8700" s="195">
        <v>7053</v>
      </c>
      <c r="E8700" s="195" t="s">
        <v>3429</v>
      </c>
      <c r="F8700" s="189">
        <v>1</v>
      </c>
      <c r="G8700" s="197" t="s">
        <v>3431</v>
      </c>
    </row>
    <row r="8701" spans="1:11">
      <c r="A8701" s="186" t="str">
        <f>B8701&amp;"_"&amp;COUNTIF($B$2:B8701,B8701)</f>
        <v>7053_3</v>
      </c>
      <c r="B8701" s="195">
        <v>7053</v>
      </c>
      <c r="E8701" s="195" t="s">
        <v>3429</v>
      </c>
      <c r="F8701" s="189">
        <v>1</v>
      </c>
      <c r="G8701" s="197" t="s">
        <v>3432</v>
      </c>
    </row>
    <row r="8702" spans="1:11">
      <c r="A8702" s="186" t="str">
        <f>B8702&amp;"_"&amp;COUNTIF($B$2:B8702,B8702)</f>
        <v>7053_4</v>
      </c>
      <c r="B8702" s="195">
        <v>7053</v>
      </c>
      <c r="E8702" s="195" t="s">
        <v>3429</v>
      </c>
      <c r="F8702" s="189">
        <v>1</v>
      </c>
      <c r="G8702" s="197" t="s">
        <v>3433</v>
      </c>
    </row>
    <row r="8703" spans="1:11">
      <c r="A8703" s="186" t="str">
        <f>B8703&amp;"_"&amp;COUNTIF($B$2:B8703,B8703)</f>
        <v>7053_5</v>
      </c>
      <c r="B8703" s="195">
        <v>7053</v>
      </c>
      <c r="E8703" s="195" t="s">
        <v>3429</v>
      </c>
      <c r="F8703" s="189">
        <v>1</v>
      </c>
      <c r="G8703" s="197" t="s">
        <v>3434</v>
      </c>
    </row>
    <row r="8704" spans="1:11">
      <c r="A8704" s="186" t="str">
        <f>B8704&amp;"_"&amp;COUNTIF($B$2:B8704,B8704)</f>
        <v>7053_6</v>
      </c>
      <c r="B8704" s="195">
        <v>7053</v>
      </c>
      <c r="E8704" s="195" t="s">
        <v>3429</v>
      </c>
      <c r="F8704" s="189">
        <v>1</v>
      </c>
      <c r="G8704" s="197" t="s">
        <v>3355</v>
      </c>
    </row>
    <row r="8705" spans="1:12">
      <c r="A8705" s="186" t="str">
        <f>B8705&amp;"_"&amp;COUNTIF($B$2:B8705,B8705)</f>
        <v>7053_7</v>
      </c>
      <c r="B8705" s="195">
        <v>7053</v>
      </c>
      <c r="E8705" s="195" t="s">
        <v>3429</v>
      </c>
      <c r="F8705" s="189">
        <v>1</v>
      </c>
      <c r="G8705" s="197" t="s">
        <v>3435</v>
      </c>
    </row>
    <row r="8706" spans="1:12">
      <c r="A8706" s="186" t="str">
        <f>B8706&amp;"_"&amp;COUNTIF($B$2:B8706,B8706)</f>
        <v>7053_8</v>
      </c>
      <c r="B8706" s="195">
        <v>7053</v>
      </c>
      <c r="E8706" s="195" t="s">
        <v>3429</v>
      </c>
      <c r="F8706" s="189">
        <v>30</v>
      </c>
      <c r="G8706" s="197" t="s">
        <v>3439</v>
      </c>
    </row>
    <row r="8707" spans="1:12">
      <c r="A8707" s="186" t="str">
        <f>B8707&amp;"_"&amp;COUNTIF($B$2:B8707,B8707)</f>
        <v>7053_9</v>
      </c>
      <c r="B8707" s="195">
        <v>7053</v>
      </c>
      <c r="E8707" s="195" t="s">
        <v>3429</v>
      </c>
      <c r="F8707" s="189">
        <v>40</v>
      </c>
      <c r="G8707" s="197" t="s">
        <v>3538</v>
      </c>
    </row>
    <row r="8708" spans="1:12">
      <c r="A8708" s="186" t="str">
        <f>B8708&amp;"_"&amp;COUNTIF($B$2:B8708,B8708)</f>
        <v>7053_10</v>
      </c>
      <c r="B8708" s="195">
        <v>7053</v>
      </c>
      <c r="E8708" s="195" t="s">
        <v>3429</v>
      </c>
      <c r="F8708" s="189">
        <v>120</v>
      </c>
      <c r="G8708" s="197" t="s">
        <v>464</v>
      </c>
    </row>
    <row r="8709" spans="1:12">
      <c r="A8709" s="186" t="str">
        <f>B8709&amp;"_"&amp;COUNTIF($B$2:B8709,B8709)</f>
        <v>7053_11</v>
      </c>
      <c r="B8709" s="195">
        <v>7053</v>
      </c>
      <c r="E8709" s="195" t="s">
        <v>3429</v>
      </c>
      <c r="F8709" s="189">
        <v>10</v>
      </c>
      <c r="G8709" s="197" t="s">
        <v>835</v>
      </c>
    </row>
    <row r="8710" spans="1:12">
      <c r="A8710" s="186" t="str">
        <f>B8710&amp;"_"&amp;COUNTIF($B$2:B8710,B8710)</f>
        <v>7053_12</v>
      </c>
      <c r="B8710" s="195">
        <v>7053</v>
      </c>
      <c r="E8710" s="195" t="s">
        <v>3429</v>
      </c>
      <c r="F8710" s="189">
        <v>10</v>
      </c>
      <c r="G8710" s="197" t="s">
        <v>3442</v>
      </c>
    </row>
    <row r="8711" spans="1:12">
      <c r="A8711" s="186" t="str">
        <f>B8711&amp;"_"&amp;COUNTIF($B$2:B8711,B8711)</f>
        <v>7053_13</v>
      </c>
      <c r="B8711" s="195">
        <v>7053</v>
      </c>
      <c r="C8711" s="195">
        <v>104</v>
      </c>
      <c r="D8711" s="195" t="s">
        <v>3732</v>
      </c>
      <c r="E8711" s="195" t="s">
        <v>3429</v>
      </c>
      <c r="F8711" s="189">
        <v>5</v>
      </c>
      <c r="G8711" s="197" t="s">
        <v>3443</v>
      </c>
      <c r="J8711" s="191">
        <v>42822</v>
      </c>
    </row>
    <row r="8712" spans="1:12">
      <c r="A8712" s="186" t="str">
        <f>B8712&amp;"_"&amp;COUNTIF($B$2:B8712,B8712)</f>
        <v>7054_1</v>
      </c>
      <c r="B8712" s="195">
        <v>7054</v>
      </c>
      <c r="F8712" s="189">
        <v>125</v>
      </c>
      <c r="G8712" s="197" t="s">
        <v>3573</v>
      </c>
    </row>
    <row r="8713" spans="1:12">
      <c r="A8713" s="186" t="str">
        <f>B8713&amp;"_"&amp;COUNTIF($B$2:B8713,B8713)</f>
        <v>7054_2</v>
      </c>
      <c r="B8713" s="195">
        <v>7054</v>
      </c>
      <c r="F8713" s="189">
        <v>300</v>
      </c>
      <c r="G8713" s="197" t="s">
        <v>3733</v>
      </c>
    </row>
    <row r="8714" spans="1:12">
      <c r="A8714" s="186" t="str">
        <f>B8714&amp;"_"&amp;COUNTIF($B$2:B8714,B8714)</f>
        <v>7054_3</v>
      </c>
      <c r="B8714" s="195">
        <v>7054</v>
      </c>
      <c r="F8714" s="189">
        <v>2000</v>
      </c>
      <c r="G8714" s="197" t="s">
        <v>3734</v>
      </c>
    </row>
    <row r="8715" spans="1:12">
      <c r="A8715" s="186" t="str">
        <f>B8715&amp;"_"&amp;COUNTIF($B$2:B8715,B8715)</f>
        <v>7054_4</v>
      </c>
      <c r="B8715" s="195">
        <v>7054</v>
      </c>
      <c r="F8715" s="189">
        <v>30</v>
      </c>
      <c r="G8715" s="197" t="s">
        <v>3524</v>
      </c>
    </row>
    <row r="8716" spans="1:12">
      <c r="A8716" s="186" t="str">
        <f>B8716&amp;"_"&amp;COUNTIF($B$2:B8716,B8716)</f>
        <v>7054_5</v>
      </c>
      <c r="B8716" s="195">
        <v>7054</v>
      </c>
      <c r="F8716" s="189">
        <v>5</v>
      </c>
      <c r="G8716" s="197" t="s">
        <v>3526</v>
      </c>
    </row>
    <row r="8717" spans="1:12">
      <c r="A8717" s="186" t="str">
        <f>B8717&amp;"_"&amp;COUNTIF($B$2:B8717,B8717)</f>
        <v>7054_6</v>
      </c>
      <c r="B8717" s="195">
        <v>7054</v>
      </c>
      <c r="C8717" s="195">
        <v>56</v>
      </c>
      <c r="D8717" s="195" t="s">
        <v>3735</v>
      </c>
      <c r="F8717" s="189">
        <v>1</v>
      </c>
      <c r="G8717" s="197" t="s">
        <v>3460</v>
      </c>
      <c r="H8717" s="195">
        <v>7</v>
      </c>
      <c r="J8717" s="191">
        <v>42824</v>
      </c>
      <c r="K8717" s="195" t="s">
        <v>27</v>
      </c>
    </row>
    <row r="8718" spans="1:12">
      <c r="A8718" s="186" t="str">
        <f>B8718&amp;"_"&amp;COUNTIF($B$2:B8718,B8718)</f>
        <v>7055_1</v>
      </c>
      <c r="B8718" s="195">
        <v>7055</v>
      </c>
      <c r="F8718" s="189">
        <v>1</v>
      </c>
      <c r="G8718" s="197" t="s">
        <v>3736</v>
      </c>
    </row>
    <row r="8719" spans="1:12">
      <c r="A8719" s="186" t="str">
        <f>B8719&amp;"_"&amp;COUNTIF($B$2:B8719,B8719)</f>
        <v>7055_2</v>
      </c>
      <c r="B8719" s="195">
        <v>7055</v>
      </c>
      <c r="C8719" s="195">
        <v>66</v>
      </c>
      <c r="D8719" s="195">
        <v>4500664164</v>
      </c>
      <c r="F8719" s="189">
        <v>12</v>
      </c>
      <c r="G8719" s="197" t="s">
        <v>3737</v>
      </c>
      <c r="H8719" s="195">
        <v>1</v>
      </c>
      <c r="I8719" s="195">
        <v>1800</v>
      </c>
      <c r="J8719" s="191">
        <v>42824</v>
      </c>
      <c r="K8719" s="195" t="s">
        <v>33</v>
      </c>
      <c r="L8719" s="195" t="s">
        <v>74</v>
      </c>
    </row>
    <row r="8720" spans="1:12">
      <c r="A8720" s="186" t="str">
        <f>B8720&amp;"_"&amp;COUNTIF($B$2:B8720,B8720)</f>
        <v>7056_1</v>
      </c>
      <c r="B8720" s="195">
        <v>7056</v>
      </c>
      <c r="C8720" s="195">
        <v>26</v>
      </c>
      <c r="D8720" s="195">
        <v>20083</v>
      </c>
      <c r="F8720" s="189">
        <v>2</v>
      </c>
      <c r="G8720" s="197" t="s">
        <v>2040</v>
      </c>
      <c r="H8720" s="195">
        <v>2</v>
      </c>
      <c r="I8720" s="195">
        <v>18000</v>
      </c>
      <c r="J8720" s="191">
        <v>42824</v>
      </c>
      <c r="K8720" s="195" t="s">
        <v>33</v>
      </c>
      <c r="L8720" s="195" t="s">
        <v>74</v>
      </c>
    </row>
    <row r="8721" spans="1:12">
      <c r="A8721" s="186" t="str">
        <f>B8721&amp;"_"&amp;COUNTIF($B$2:B8721,B8721)</f>
        <v>7057_1</v>
      </c>
      <c r="B8721" s="195">
        <v>7057</v>
      </c>
      <c r="C8721" s="195">
        <v>1</v>
      </c>
      <c r="D8721" s="195" t="s">
        <v>3599</v>
      </c>
      <c r="F8721" s="189">
        <v>1</v>
      </c>
      <c r="G8721" s="197" t="s">
        <v>3528</v>
      </c>
      <c r="H8721" s="195">
        <v>1</v>
      </c>
      <c r="J8721" s="191">
        <v>42824</v>
      </c>
      <c r="K8721" s="195" t="s">
        <v>27</v>
      </c>
    </row>
    <row r="8722" spans="1:12">
      <c r="A8722" s="186" t="str">
        <f>B8722&amp;"_"&amp;COUNTIF($B$2:B8722,B8722)</f>
        <v>7058_1</v>
      </c>
      <c r="B8722" s="195">
        <v>7058</v>
      </c>
      <c r="C8722" s="195">
        <v>59</v>
      </c>
      <c r="D8722" s="195">
        <v>3007497483</v>
      </c>
      <c r="E8722" s="195">
        <v>41222128</v>
      </c>
      <c r="F8722" s="189">
        <v>4</v>
      </c>
      <c r="G8722" s="197" t="s">
        <v>3738</v>
      </c>
      <c r="H8722" s="195">
        <v>4</v>
      </c>
      <c r="I8722" s="195">
        <v>20000</v>
      </c>
      <c r="J8722" s="191">
        <v>42825</v>
      </c>
      <c r="K8722" s="195" t="s">
        <v>27</v>
      </c>
    </row>
    <row r="8723" spans="1:12">
      <c r="A8723" s="186" t="str">
        <f>B8723&amp;"_"&amp;COUNTIF($B$2:B8723,B8723)</f>
        <v>7059_1</v>
      </c>
      <c r="B8723" s="195">
        <v>7059</v>
      </c>
      <c r="C8723" s="195">
        <v>1</v>
      </c>
      <c r="D8723" s="195" t="s">
        <v>3599</v>
      </c>
      <c r="F8723" s="189">
        <v>2</v>
      </c>
      <c r="G8723" s="197" t="s">
        <v>3238</v>
      </c>
      <c r="H8723" s="195">
        <v>2</v>
      </c>
      <c r="J8723" s="191">
        <v>42825</v>
      </c>
      <c r="K8723" s="195" t="s">
        <v>27</v>
      </c>
    </row>
    <row r="8724" spans="1:12">
      <c r="A8724" s="186" t="str">
        <f>B8724&amp;"_"&amp;COUNTIF($B$2:B8724,B8724)</f>
        <v>7060_1</v>
      </c>
      <c r="B8724" s="195">
        <v>7060</v>
      </c>
      <c r="E8724" s="195" t="s">
        <v>1744</v>
      </c>
      <c r="F8724" s="189">
        <v>1</v>
      </c>
      <c r="G8724" s="197" t="s">
        <v>3277</v>
      </c>
    </row>
    <row r="8725" spans="1:12">
      <c r="A8725" s="186" t="str">
        <f>B8725&amp;"_"&amp;COUNTIF($B$2:B8725,B8725)</f>
        <v>7060_2</v>
      </c>
      <c r="B8725" s="195">
        <v>7060</v>
      </c>
      <c r="E8725" s="195" t="s">
        <v>1744</v>
      </c>
      <c r="F8725" s="189">
        <v>42</v>
      </c>
      <c r="G8725" s="197" t="s">
        <v>3636</v>
      </c>
    </row>
    <row r="8726" spans="1:12">
      <c r="A8726" s="186" t="str">
        <f>B8726&amp;"_"&amp;COUNTIF($B$2:B8726,B8726)</f>
        <v>7060_3</v>
      </c>
      <c r="B8726" s="195">
        <v>7060</v>
      </c>
      <c r="E8726" s="195" t="s">
        <v>1744</v>
      </c>
      <c r="F8726" s="189">
        <v>24</v>
      </c>
      <c r="G8726" s="197" t="s">
        <v>3672</v>
      </c>
      <c r="K8726" s="213"/>
    </row>
    <row r="8727" spans="1:12">
      <c r="A8727" s="186" t="str">
        <f>B8727&amp;"_"&amp;COUNTIF($B$2:B8727,B8727)</f>
        <v>7060_4</v>
      </c>
      <c r="B8727" s="195">
        <v>7060</v>
      </c>
      <c r="E8727" s="195" t="s">
        <v>1744</v>
      </c>
      <c r="F8727" s="189">
        <v>6</v>
      </c>
      <c r="G8727" s="197" t="s">
        <v>3739</v>
      </c>
      <c r="K8727" s="213"/>
    </row>
    <row r="8728" spans="1:12">
      <c r="A8728" s="186" t="str">
        <f>B8728&amp;"_"&amp;COUNTIF($B$2:B8728,B8728)</f>
        <v>7060_5</v>
      </c>
      <c r="B8728" s="195">
        <v>7060</v>
      </c>
      <c r="E8728" s="195" t="s">
        <v>1744</v>
      </c>
      <c r="F8728" s="189">
        <v>28</v>
      </c>
      <c r="G8728" s="197" t="s">
        <v>3637</v>
      </c>
    </row>
    <row r="8729" spans="1:12">
      <c r="A8729" s="186" t="str">
        <f>B8729&amp;"_"&amp;COUNTIF($B$2:B8729,B8729)</f>
        <v>7060_6</v>
      </c>
      <c r="B8729" s="195">
        <v>7060</v>
      </c>
      <c r="C8729" s="195">
        <v>26</v>
      </c>
      <c r="E8729" s="195" t="s">
        <v>1744</v>
      </c>
      <c r="F8729" s="189">
        <v>26</v>
      </c>
      <c r="G8729" s="197" t="s">
        <v>3675</v>
      </c>
      <c r="J8729" s="191">
        <v>42825</v>
      </c>
      <c r="K8729" s="195" t="s">
        <v>33</v>
      </c>
    </row>
    <row r="8730" spans="1:12">
      <c r="A8730" s="186" t="str">
        <f>B8730&amp;"_"&amp;COUNTIF($B$2:B8730,B8730)</f>
        <v>7061_1</v>
      </c>
      <c r="B8730" s="195">
        <v>7061</v>
      </c>
      <c r="F8730" s="189">
        <v>5</v>
      </c>
      <c r="G8730" s="197" t="s">
        <v>3480</v>
      </c>
    </row>
    <row r="8731" spans="1:12">
      <c r="A8731" s="186" t="str">
        <f>B8731&amp;"_"&amp;COUNTIF($B$2:B8731,B8731)</f>
        <v>7061_2</v>
      </c>
      <c r="B8731" s="195">
        <v>7061</v>
      </c>
      <c r="C8731" s="195">
        <v>17</v>
      </c>
      <c r="D8731" s="195">
        <v>3007183725</v>
      </c>
      <c r="F8731" s="189">
        <v>4</v>
      </c>
      <c r="G8731" s="190" t="s">
        <v>3324</v>
      </c>
      <c r="H8731" s="195">
        <v>1</v>
      </c>
      <c r="J8731" s="191">
        <v>42828</v>
      </c>
      <c r="K8731" s="195" t="s">
        <v>120</v>
      </c>
    </row>
    <row r="8732" spans="1:12">
      <c r="A8732" s="186" t="str">
        <f>B8732&amp;"_"&amp;COUNTIF($B$2:B8732,B8732)</f>
        <v>7062_1</v>
      </c>
      <c r="B8732" s="195">
        <v>7062</v>
      </c>
      <c r="F8732" s="189">
        <v>19</v>
      </c>
      <c r="G8732" s="197" t="s">
        <v>3480</v>
      </c>
    </row>
    <row r="8733" spans="1:12">
      <c r="A8733" s="186" t="str">
        <f>B8733&amp;"_"&amp;COUNTIF($B$2:B8733,B8733)</f>
        <v>7062_2</v>
      </c>
      <c r="B8733" s="195">
        <v>7062</v>
      </c>
      <c r="F8733" s="189">
        <v>10</v>
      </c>
      <c r="G8733" s="190" t="s">
        <v>3189</v>
      </c>
    </row>
    <row r="8734" spans="1:12">
      <c r="A8734" s="186" t="str">
        <f>B8734&amp;"_"&amp;COUNTIF($B$2:B8734,B8734)</f>
        <v>7062_3</v>
      </c>
      <c r="B8734" s="195">
        <v>7062</v>
      </c>
      <c r="C8734" s="195">
        <v>17</v>
      </c>
      <c r="D8734" s="195">
        <v>3007429168</v>
      </c>
      <c r="F8734" s="189">
        <v>6</v>
      </c>
      <c r="G8734" s="190" t="s">
        <v>3188</v>
      </c>
      <c r="H8734" s="195">
        <v>6</v>
      </c>
      <c r="J8734" s="191">
        <v>42828</v>
      </c>
      <c r="K8734" s="195" t="s">
        <v>120</v>
      </c>
    </row>
    <row r="8735" spans="1:12">
      <c r="A8735" s="186" t="str">
        <f>B8735&amp;"_"&amp;COUNTIF($B$2:B8735,B8735)</f>
        <v>7063_1</v>
      </c>
      <c r="B8735" s="195">
        <v>7063</v>
      </c>
      <c r="E8735" s="195" t="s">
        <v>71</v>
      </c>
      <c r="F8735" s="189">
        <v>300</v>
      </c>
      <c r="G8735" s="197" t="s">
        <v>72</v>
      </c>
    </row>
    <row r="8736" spans="1:12">
      <c r="A8736" s="186" t="str">
        <f>B8736&amp;"_"&amp;COUNTIF($B$2:B8736,B8736)</f>
        <v>7063_2</v>
      </c>
      <c r="B8736" s="195">
        <v>7063</v>
      </c>
      <c r="C8736" s="195">
        <v>3</v>
      </c>
      <c r="D8736" s="195" t="s">
        <v>3740</v>
      </c>
      <c r="E8736" s="195" t="s">
        <v>71</v>
      </c>
      <c r="F8736" s="189">
        <v>100</v>
      </c>
      <c r="G8736" s="197" t="s">
        <v>68</v>
      </c>
      <c r="H8736" s="195">
        <v>2</v>
      </c>
      <c r="I8736" s="195">
        <v>2900</v>
      </c>
      <c r="J8736" s="191">
        <v>42828</v>
      </c>
      <c r="K8736" s="195" t="s">
        <v>33</v>
      </c>
      <c r="L8736" s="195" t="s">
        <v>74</v>
      </c>
    </row>
    <row r="8737" spans="1:12">
      <c r="A8737" s="186" t="str">
        <f>B8737&amp;"_"&amp;COUNTIF($B$2:B8737,B8737)</f>
        <v>7064_1</v>
      </c>
      <c r="B8737" s="195">
        <v>7064</v>
      </c>
      <c r="F8737" s="189">
        <v>14</v>
      </c>
      <c r="G8737" s="197" t="s">
        <v>2538</v>
      </c>
    </row>
    <row r="8738" spans="1:12">
      <c r="A8738" s="186" t="str">
        <f>B8738&amp;"_"&amp;COUNTIF($B$2:B8738,B8738)</f>
        <v>7064_2</v>
      </c>
      <c r="B8738" s="195">
        <v>7064</v>
      </c>
      <c r="C8738" s="195">
        <v>26</v>
      </c>
      <c r="D8738" s="195" t="s">
        <v>863</v>
      </c>
      <c r="F8738" s="189">
        <v>19</v>
      </c>
      <c r="G8738" s="197" t="s">
        <v>2539</v>
      </c>
      <c r="J8738" s="191">
        <v>42828</v>
      </c>
      <c r="K8738" s="195" t="s">
        <v>27</v>
      </c>
    </row>
    <row r="8739" spans="1:12">
      <c r="A8739" s="186" t="str">
        <f>B8739&amp;"_"&amp;COUNTIF($B$2:B8739,B8739)</f>
        <v>7065_1</v>
      </c>
      <c r="B8739" s="195">
        <v>7065</v>
      </c>
      <c r="C8739" s="195">
        <v>66</v>
      </c>
      <c r="D8739" s="195">
        <v>1000798444</v>
      </c>
      <c r="F8739" s="189">
        <v>1</v>
      </c>
      <c r="G8739" s="197" t="s">
        <v>3741</v>
      </c>
      <c r="H8739" s="195">
        <v>1</v>
      </c>
      <c r="I8739" s="195">
        <v>350</v>
      </c>
      <c r="J8739" s="191">
        <v>42829</v>
      </c>
      <c r="K8739" s="195" t="s">
        <v>33</v>
      </c>
      <c r="L8739" s="195" t="s">
        <v>74</v>
      </c>
    </row>
    <row r="8740" spans="1:12">
      <c r="A8740" s="186" t="str">
        <f>B8740&amp;"_"&amp;COUNTIF($B$2:B8740,B8740)</f>
        <v>7066_1</v>
      </c>
      <c r="B8740" s="195">
        <v>7066</v>
      </c>
      <c r="F8740" s="189">
        <v>9</v>
      </c>
      <c r="G8740" s="197" t="s">
        <v>359</v>
      </c>
      <c r="I8740" s="200"/>
    </row>
    <row r="8741" spans="1:12">
      <c r="A8741" s="186" t="str">
        <f>B8741&amp;"_"&amp;COUNTIF($B$2:B8741,B8741)</f>
        <v>7066_2</v>
      </c>
      <c r="B8741" s="195">
        <v>7066</v>
      </c>
      <c r="C8741" s="195">
        <v>7</v>
      </c>
      <c r="F8741" s="189">
        <v>0</v>
      </c>
      <c r="G8741" s="197" t="s">
        <v>358</v>
      </c>
      <c r="H8741" s="195">
        <v>1</v>
      </c>
      <c r="I8741" s="200"/>
      <c r="J8741" s="191">
        <v>42829</v>
      </c>
      <c r="K8741" s="195" t="s">
        <v>33</v>
      </c>
    </row>
    <row r="8742" spans="1:12">
      <c r="A8742" s="186" t="str">
        <f>B8742&amp;"_"&amp;COUNTIF($B$2:B8742,B8742)</f>
        <v>7067_1</v>
      </c>
      <c r="B8742" s="195">
        <v>7067</v>
      </c>
      <c r="E8742" s="195" t="s">
        <v>3676</v>
      </c>
      <c r="F8742" s="189">
        <v>1</v>
      </c>
      <c r="G8742" s="197" t="s">
        <v>3167</v>
      </c>
    </row>
    <row r="8743" spans="1:12">
      <c r="A8743" s="186" t="str">
        <f>B8743&amp;"_"&amp;COUNTIF($B$2:B8743,B8743)</f>
        <v>7067_2</v>
      </c>
      <c r="B8743" s="195">
        <v>7067</v>
      </c>
      <c r="C8743" s="195">
        <v>61</v>
      </c>
      <c r="D8743" s="195" t="s">
        <v>3677</v>
      </c>
      <c r="F8743" s="189">
        <v>1</v>
      </c>
      <c r="G8743" s="197" t="s">
        <v>7</v>
      </c>
      <c r="H8743" s="195">
        <v>1</v>
      </c>
      <c r="J8743" s="191">
        <v>42829</v>
      </c>
      <c r="K8743" s="195" t="s">
        <v>27</v>
      </c>
    </row>
    <row r="8744" spans="1:12">
      <c r="A8744" s="186" t="str">
        <f>B8744&amp;"_"&amp;COUNTIF($B$2:B8744,B8744)</f>
        <v>7068_1</v>
      </c>
      <c r="B8744" s="195">
        <v>7068</v>
      </c>
      <c r="C8744" s="195">
        <v>61</v>
      </c>
      <c r="D8744" s="195" t="s">
        <v>3742</v>
      </c>
      <c r="F8744" s="189">
        <v>3</v>
      </c>
      <c r="G8744" s="197" t="s">
        <v>3743</v>
      </c>
      <c r="H8744" s="195">
        <v>3</v>
      </c>
      <c r="I8744" s="195">
        <v>6000</v>
      </c>
      <c r="J8744" s="191">
        <v>42829</v>
      </c>
      <c r="K8744" s="195" t="s">
        <v>27</v>
      </c>
    </row>
    <row r="8745" spans="1:12">
      <c r="A8745" s="186" t="str">
        <f>B8745&amp;"_"&amp;COUNTIF($B$2:B8745,B8745)</f>
        <v>7069_1</v>
      </c>
      <c r="B8745" s="195">
        <v>7069</v>
      </c>
      <c r="C8745" s="195">
        <v>59</v>
      </c>
      <c r="D8745" s="195">
        <v>3007509229</v>
      </c>
      <c r="E8745" s="195">
        <v>20607070</v>
      </c>
      <c r="F8745" s="189">
        <v>150</v>
      </c>
      <c r="G8745" s="197" t="s">
        <v>2606</v>
      </c>
      <c r="H8745" s="195">
        <v>1</v>
      </c>
      <c r="I8745" s="195">
        <v>3300</v>
      </c>
      <c r="J8745" s="191">
        <v>42829</v>
      </c>
      <c r="K8745" s="195" t="s">
        <v>27</v>
      </c>
    </row>
    <row r="8746" spans="1:12">
      <c r="A8746" s="186" t="str">
        <f>B8746&amp;"_"&amp;COUNTIF($B$2:B8746,B8746)</f>
        <v>7070_1</v>
      </c>
      <c r="B8746" s="195">
        <v>7070</v>
      </c>
      <c r="C8746" s="195">
        <v>59</v>
      </c>
      <c r="D8746" s="195">
        <v>3007504833</v>
      </c>
      <c r="E8746" s="195">
        <v>41222128</v>
      </c>
      <c r="F8746" s="189">
        <v>2</v>
      </c>
      <c r="G8746" s="197" t="s">
        <v>3744</v>
      </c>
      <c r="H8746" s="195">
        <v>4</v>
      </c>
      <c r="I8746" s="195">
        <v>10000</v>
      </c>
      <c r="J8746" s="191">
        <v>42829</v>
      </c>
      <c r="K8746" s="195" t="s">
        <v>27</v>
      </c>
    </row>
    <row r="8747" spans="1:12">
      <c r="A8747" s="186" t="str">
        <f>B8747&amp;"_"&amp;COUNTIF($B$2:B8747,B8747)</f>
        <v>7071_1</v>
      </c>
      <c r="B8747" s="195">
        <v>7071</v>
      </c>
      <c r="F8747" s="189">
        <v>6</v>
      </c>
      <c r="G8747" s="197" t="s">
        <v>3102</v>
      </c>
    </row>
    <row r="8748" spans="1:12">
      <c r="A8748" s="186" t="str">
        <f>B8748&amp;"_"&amp;COUNTIF($B$2:B8748,B8748)</f>
        <v>7071_2</v>
      </c>
      <c r="B8748" s="195">
        <v>7071</v>
      </c>
      <c r="C8748" s="195">
        <v>65</v>
      </c>
      <c r="D8748" s="195">
        <v>3007274951</v>
      </c>
      <c r="F8748" s="189">
        <v>12</v>
      </c>
      <c r="G8748" s="197" t="s">
        <v>3103</v>
      </c>
      <c r="H8748" s="195">
        <v>6</v>
      </c>
      <c r="I8748" s="195">
        <v>19200</v>
      </c>
      <c r="J8748" s="191">
        <v>42829</v>
      </c>
      <c r="K8748" s="195" t="s">
        <v>120</v>
      </c>
    </row>
    <row r="8749" spans="1:12">
      <c r="A8749" s="186" t="str">
        <f>B8749&amp;"_"&amp;COUNTIF($B$2:B8749,B8749)</f>
        <v>7072_1</v>
      </c>
      <c r="B8749" s="195">
        <v>7072</v>
      </c>
      <c r="E8749" s="195">
        <v>32999</v>
      </c>
      <c r="F8749" s="189">
        <v>10</v>
      </c>
      <c r="G8749" s="197" t="s">
        <v>579</v>
      </c>
      <c r="I8749" s="200"/>
    </row>
    <row r="8750" spans="1:12">
      <c r="A8750" s="186" t="str">
        <f>B8750&amp;"_"&amp;COUNTIF($B$2:B8750,B8750)</f>
        <v>7072_2</v>
      </c>
      <c r="B8750" s="195">
        <v>7072</v>
      </c>
      <c r="C8750" s="195">
        <v>4</v>
      </c>
      <c r="D8750" s="195">
        <v>4500287740</v>
      </c>
      <c r="E8750" s="195">
        <v>33990</v>
      </c>
      <c r="F8750" s="189">
        <v>10</v>
      </c>
      <c r="G8750" s="197" t="s">
        <v>580</v>
      </c>
      <c r="H8750" s="195">
        <v>5</v>
      </c>
      <c r="I8750" s="195">
        <v>15000</v>
      </c>
      <c r="J8750" s="191">
        <v>42830</v>
      </c>
      <c r="K8750" s="195" t="s">
        <v>2501</v>
      </c>
      <c r="L8750" s="195" t="s">
        <v>74</v>
      </c>
    </row>
    <row r="8751" spans="1:12">
      <c r="A8751" s="186" t="str">
        <f>B8751&amp;"_"&amp;COUNTIF($B$2:B8751,B8751)</f>
        <v>7073_1</v>
      </c>
      <c r="B8751" s="195">
        <v>7073</v>
      </c>
      <c r="E8751" s="195">
        <v>500015295</v>
      </c>
      <c r="F8751" s="189">
        <v>1</v>
      </c>
      <c r="G8751" s="197" t="s">
        <v>3745</v>
      </c>
    </row>
    <row r="8752" spans="1:12">
      <c r="A8752" s="186" t="str">
        <f>B8752&amp;"_"&amp;COUNTIF($B$2:B8752,B8752)</f>
        <v>7073_2</v>
      </c>
      <c r="B8752" s="195">
        <v>7073</v>
      </c>
      <c r="E8752" s="195" t="s">
        <v>3335</v>
      </c>
      <c r="F8752" s="189">
        <v>3</v>
      </c>
      <c r="G8752" s="197" t="s">
        <v>3746</v>
      </c>
    </row>
    <row r="8753" spans="1:12">
      <c r="A8753" s="186" t="str">
        <f>B8753&amp;"_"&amp;COUNTIF($B$2:B8753,B8753)</f>
        <v>7073_3</v>
      </c>
      <c r="B8753" s="195">
        <v>7073</v>
      </c>
      <c r="C8753" s="195">
        <v>1</v>
      </c>
      <c r="D8753" s="195" t="s">
        <v>3747</v>
      </c>
      <c r="E8753" s="195" t="s">
        <v>3748</v>
      </c>
      <c r="F8753" s="189">
        <v>2</v>
      </c>
      <c r="G8753" s="197" t="s">
        <v>3749</v>
      </c>
      <c r="H8753" s="195">
        <v>3</v>
      </c>
      <c r="J8753" s="191">
        <v>42830</v>
      </c>
      <c r="K8753" s="195" t="s">
        <v>27</v>
      </c>
    </row>
    <row r="8754" spans="1:12">
      <c r="A8754" s="186" t="str">
        <f>B8754&amp;"_"&amp;COUNTIF($B$2:B8754,B8754)</f>
        <v>7074_1</v>
      </c>
      <c r="B8754" s="195">
        <v>7074</v>
      </c>
      <c r="C8754" s="195">
        <v>1</v>
      </c>
      <c r="D8754" s="195" t="s">
        <v>3599</v>
      </c>
      <c r="F8754" s="189">
        <v>2</v>
      </c>
      <c r="G8754" s="197" t="s">
        <v>3238</v>
      </c>
      <c r="H8754" s="195">
        <v>2</v>
      </c>
      <c r="J8754" s="191">
        <v>42830</v>
      </c>
      <c r="K8754" s="195" t="s">
        <v>27</v>
      </c>
    </row>
    <row r="8755" spans="1:12">
      <c r="A8755" s="186" t="str">
        <f>B8755&amp;"_"&amp;COUNTIF($B$2:B8755,B8755)</f>
        <v>7075_1</v>
      </c>
      <c r="B8755" s="195">
        <v>7075</v>
      </c>
      <c r="C8755" s="195">
        <v>1</v>
      </c>
      <c r="D8755" s="195" t="s">
        <v>3695</v>
      </c>
      <c r="F8755" s="189">
        <v>60</v>
      </c>
      <c r="G8755" s="197" t="s">
        <v>677</v>
      </c>
      <c r="H8755" s="195">
        <v>1</v>
      </c>
      <c r="I8755" s="200"/>
      <c r="J8755" s="191">
        <v>42830</v>
      </c>
      <c r="K8755" s="195" t="s">
        <v>27</v>
      </c>
    </row>
    <row r="8756" spans="1:12">
      <c r="A8756" s="186" t="str">
        <f>B8756&amp;"_"&amp;COUNTIF($B$2:B8756,B8756)</f>
        <v>7076_1</v>
      </c>
      <c r="B8756" s="195">
        <v>7076</v>
      </c>
      <c r="C8756" s="195">
        <v>1</v>
      </c>
      <c r="D8756" s="195" t="s">
        <v>3570</v>
      </c>
      <c r="F8756" s="189">
        <v>53</v>
      </c>
      <c r="G8756" s="197" t="s">
        <v>1690</v>
      </c>
      <c r="H8756" s="195">
        <v>1</v>
      </c>
      <c r="J8756" s="191">
        <v>42830</v>
      </c>
      <c r="K8756" s="195" t="s">
        <v>27</v>
      </c>
    </row>
    <row r="8757" spans="1:12">
      <c r="A8757" s="186" t="str">
        <f>B8757&amp;"_"&amp;COUNTIF($B$2:B8757,B8757)</f>
        <v>7077_1</v>
      </c>
      <c r="B8757" s="195">
        <v>7077</v>
      </c>
      <c r="C8757" s="195">
        <v>1</v>
      </c>
      <c r="D8757" s="195" t="s">
        <v>3750</v>
      </c>
      <c r="E8757" s="195" t="s">
        <v>62</v>
      </c>
      <c r="F8757" s="189">
        <v>492</v>
      </c>
      <c r="G8757" s="197" t="s">
        <v>2091</v>
      </c>
      <c r="H8757" s="195">
        <v>3</v>
      </c>
      <c r="J8757" s="191">
        <v>42830</v>
      </c>
      <c r="K8757" s="195" t="s">
        <v>27</v>
      </c>
    </row>
    <row r="8758" spans="1:12">
      <c r="A8758" s="186" t="str">
        <f>B8758&amp;"_"&amp;COUNTIF($B$2:B8758,B8758)</f>
        <v>7078_1</v>
      </c>
      <c r="B8758" s="195">
        <v>7078</v>
      </c>
      <c r="F8758" s="189">
        <v>14</v>
      </c>
      <c r="G8758" s="197" t="s">
        <v>359</v>
      </c>
    </row>
    <row r="8759" spans="1:12">
      <c r="A8759" s="186" t="str">
        <f>B8759&amp;"_"&amp;COUNTIF($B$2:B8759,B8759)</f>
        <v>7078_2</v>
      </c>
      <c r="B8759" s="195">
        <v>7078</v>
      </c>
      <c r="C8759" s="195">
        <v>107</v>
      </c>
      <c r="D8759" s="195">
        <v>23906</v>
      </c>
      <c r="F8759" s="189">
        <v>0</v>
      </c>
      <c r="G8759" s="197" t="s">
        <v>358</v>
      </c>
      <c r="H8759" s="195">
        <v>2</v>
      </c>
      <c r="J8759" s="191">
        <v>42831</v>
      </c>
      <c r="K8759" s="195" t="s">
        <v>33</v>
      </c>
    </row>
    <row r="8760" spans="1:12">
      <c r="A8760" s="186" t="str">
        <f>B8760&amp;"_"&amp;COUNTIF($B$2:B8760,B8760)</f>
        <v>7079_1</v>
      </c>
      <c r="B8760" s="195">
        <v>7079</v>
      </c>
      <c r="C8760" s="195">
        <v>96</v>
      </c>
      <c r="D8760" s="195">
        <v>272357</v>
      </c>
      <c r="F8760" s="189">
        <v>6</v>
      </c>
      <c r="G8760" s="197" t="s">
        <v>3330</v>
      </c>
      <c r="H8760" s="195">
        <v>1</v>
      </c>
      <c r="J8760" s="191">
        <v>42831</v>
      </c>
      <c r="K8760" s="213" t="s">
        <v>845</v>
      </c>
      <c r="L8760" s="195" t="s">
        <v>74</v>
      </c>
    </row>
    <row r="8761" spans="1:12">
      <c r="A8761" s="186" t="str">
        <f>B8761&amp;"_"&amp;COUNTIF($B$2:B8761,B8761)</f>
        <v>7080_1</v>
      </c>
      <c r="B8761" s="195">
        <v>7080</v>
      </c>
      <c r="F8761" s="189">
        <v>1</v>
      </c>
      <c r="G8761" s="197" t="s">
        <v>3751</v>
      </c>
      <c r="K8761" s="213"/>
    </row>
    <row r="8762" spans="1:12">
      <c r="A8762" s="186" t="str">
        <f>B8762&amp;"_"&amp;COUNTIF($B$2:B8762,B8762)</f>
        <v>7080_2</v>
      </c>
      <c r="B8762" s="195">
        <v>7080</v>
      </c>
      <c r="F8762" s="189">
        <v>1</v>
      </c>
      <c r="G8762" s="197" t="s">
        <v>3752</v>
      </c>
      <c r="K8762" s="213"/>
    </row>
    <row r="8763" spans="1:12">
      <c r="A8763" s="186" t="str">
        <f>B8763&amp;"_"&amp;COUNTIF($B$2:B8763,B8763)</f>
        <v>7080_3</v>
      </c>
      <c r="B8763" s="195">
        <v>7080</v>
      </c>
      <c r="F8763" s="189">
        <v>1</v>
      </c>
      <c r="G8763" s="197" t="s">
        <v>3753</v>
      </c>
      <c r="K8763" s="213"/>
    </row>
    <row r="8764" spans="1:12">
      <c r="A8764" s="186" t="str">
        <f>B8764&amp;"_"&amp;COUNTIF($B$2:B8764,B8764)</f>
        <v>7080_4</v>
      </c>
      <c r="B8764" s="195">
        <v>7080</v>
      </c>
      <c r="C8764" s="195">
        <v>1</v>
      </c>
      <c r="D8764" s="195" t="s">
        <v>3599</v>
      </c>
      <c r="F8764" s="189">
        <v>1</v>
      </c>
      <c r="G8764" s="197" t="s">
        <v>3754</v>
      </c>
      <c r="H8764" s="195">
        <v>2</v>
      </c>
      <c r="J8764" s="191">
        <v>42830</v>
      </c>
      <c r="K8764" s="195" t="s">
        <v>27</v>
      </c>
    </row>
    <row r="8765" spans="1:12">
      <c r="A8765" s="186" t="str">
        <f>B8765&amp;"_"&amp;COUNTIF($B$2:B8765,B8765)</f>
        <v>7081_1</v>
      </c>
      <c r="B8765" s="195">
        <v>7081</v>
      </c>
      <c r="C8765" s="195">
        <v>2</v>
      </c>
      <c r="D8765" s="195" t="s">
        <v>3719</v>
      </c>
      <c r="F8765" s="189">
        <v>1</v>
      </c>
      <c r="G8765" s="197" t="s">
        <v>3720</v>
      </c>
      <c r="H8765" s="195">
        <v>1</v>
      </c>
      <c r="J8765" s="191">
        <v>42832</v>
      </c>
      <c r="K8765" s="195" t="s">
        <v>27</v>
      </c>
    </row>
    <row r="8766" spans="1:12">
      <c r="A8766" s="186" t="str">
        <f>B8766&amp;"_"&amp;COUNTIF($B$2:B8766,B8766)</f>
        <v>7082_1</v>
      </c>
      <c r="B8766" s="195">
        <v>7082</v>
      </c>
      <c r="C8766" s="195">
        <v>59</v>
      </c>
      <c r="D8766" s="195">
        <v>3007523078</v>
      </c>
      <c r="E8766" s="195">
        <v>41227890</v>
      </c>
      <c r="F8766" s="189">
        <v>12</v>
      </c>
      <c r="G8766" s="197" t="s">
        <v>1873</v>
      </c>
      <c r="H8766" s="195">
        <v>2</v>
      </c>
      <c r="I8766" s="195">
        <v>3700</v>
      </c>
      <c r="J8766" s="191">
        <v>42832</v>
      </c>
      <c r="K8766" s="195" t="s">
        <v>27</v>
      </c>
    </row>
    <row r="8767" spans="1:12">
      <c r="A8767" s="186" t="str">
        <f>B8767&amp;"_"&amp;COUNTIF($B$2:B8767,B8767)</f>
        <v>7083_1</v>
      </c>
      <c r="B8767" s="195">
        <v>7083</v>
      </c>
      <c r="C8767" s="195">
        <v>9</v>
      </c>
      <c r="D8767" s="195" t="s">
        <v>3755</v>
      </c>
      <c r="F8767" s="189">
        <v>12</v>
      </c>
      <c r="G8767" s="195" t="s">
        <v>109</v>
      </c>
      <c r="H8767" s="195">
        <v>1</v>
      </c>
      <c r="I8767" s="195">
        <v>2000</v>
      </c>
      <c r="J8767" s="191">
        <v>42832</v>
      </c>
      <c r="K8767" s="186" t="s">
        <v>1711</v>
      </c>
      <c r="L8767" s="195" t="s">
        <v>74</v>
      </c>
    </row>
    <row r="8768" spans="1:12">
      <c r="A8768" s="186" t="str">
        <f>B8768&amp;"_"&amp;COUNTIF($B$2:B8768,B8768)</f>
        <v>7084_1</v>
      </c>
      <c r="B8768" s="195">
        <v>7084</v>
      </c>
      <c r="E8768" s="195">
        <v>41222136</v>
      </c>
      <c r="F8768" s="189">
        <v>4</v>
      </c>
      <c r="G8768" s="197" t="s">
        <v>2299</v>
      </c>
    </row>
    <row r="8769" spans="1:12">
      <c r="A8769" s="186" t="str">
        <f>B8769&amp;"_"&amp;COUNTIF($B$2:B8769,B8769)</f>
        <v>7084_2</v>
      </c>
      <c r="B8769" s="195">
        <v>7084</v>
      </c>
      <c r="C8769" s="195">
        <v>59</v>
      </c>
      <c r="D8769" s="195">
        <v>3007543139</v>
      </c>
      <c r="E8769" s="195">
        <v>41222082</v>
      </c>
      <c r="F8769" s="189">
        <v>4</v>
      </c>
      <c r="G8769" s="197" t="s">
        <v>3510</v>
      </c>
      <c r="H8769" s="195">
        <v>8</v>
      </c>
      <c r="I8769" s="195">
        <v>26000</v>
      </c>
      <c r="J8769" s="191">
        <v>42835</v>
      </c>
      <c r="K8769" s="195" t="s">
        <v>27</v>
      </c>
    </row>
    <row r="8770" spans="1:12">
      <c r="A8770" s="186" t="str">
        <f>B8770&amp;"_"&amp;COUNTIF($B$2:B8770,B8770)</f>
        <v>7085_1</v>
      </c>
      <c r="B8770" s="195">
        <v>7085</v>
      </c>
      <c r="E8770" s="195">
        <v>41222136</v>
      </c>
      <c r="F8770" s="189">
        <v>4</v>
      </c>
      <c r="G8770" s="197" t="s">
        <v>2299</v>
      </c>
    </row>
    <row r="8771" spans="1:12">
      <c r="A8771" s="186" t="str">
        <f>B8771&amp;"_"&amp;COUNTIF($B$2:B8771,B8771)</f>
        <v>7085_2</v>
      </c>
      <c r="B8771" s="195">
        <v>7085</v>
      </c>
      <c r="C8771" s="195">
        <v>59</v>
      </c>
      <c r="D8771" s="195">
        <v>3007543139</v>
      </c>
      <c r="E8771" s="195">
        <v>41222082</v>
      </c>
      <c r="F8771" s="189">
        <v>4</v>
      </c>
      <c r="G8771" s="197" t="s">
        <v>3510</v>
      </c>
      <c r="H8771" s="195">
        <v>8</v>
      </c>
      <c r="I8771" s="195">
        <v>26000</v>
      </c>
      <c r="J8771" s="191">
        <v>42835</v>
      </c>
      <c r="K8771" s="195" t="s">
        <v>27</v>
      </c>
    </row>
    <row r="8772" spans="1:12">
      <c r="A8772" s="186" t="str">
        <f>B8772&amp;"_"&amp;COUNTIF($B$2:B8772,B8772)</f>
        <v>7086_1</v>
      </c>
      <c r="B8772" s="195">
        <v>7086</v>
      </c>
      <c r="C8772" s="195">
        <v>59</v>
      </c>
      <c r="D8772" s="195">
        <v>3007528712</v>
      </c>
      <c r="E8772" s="195">
        <v>20607070</v>
      </c>
      <c r="F8772" s="189">
        <v>100</v>
      </c>
      <c r="G8772" s="197" t="s">
        <v>2606</v>
      </c>
      <c r="H8772" s="195">
        <v>1</v>
      </c>
      <c r="I8772" s="195">
        <v>2200</v>
      </c>
      <c r="J8772" s="191">
        <v>42835</v>
      </c>
      <c r="K8772" s="195" t="s">
        <v>27</v>
      </c>
    </row>
    <row r="8773" spans="1:12">
      <c r="A8773" s="186" t="str">
        <f>B8773&amp;"_"&amp;COUNTIF($B$2:B8773,B8773)</f>
        <v>7087_1</v>
      </c>
      <c r="B8773" s="195">
        <v>7087</v>
      </c>
      <c r="E8773" s="195">
        <v>32999</v>
      </c>
      <c r="F8773" s="189">
        <v>10</v>
      </c>
      <c r="G8773" s="197" t="s">
        <v>579</v>
      </c>
      <c r="I8773" s="200"/>
    </row>
    <row r="8774" spans="1:12">
      <c r="A8774" s="186" t="str">
        <f>B8774&amp;"_"&amp;COUNTIF($B$2:B8774,B8774)</f>
        <v>7087_2</v>
      </c>
      <c r="B8774" s="195">
        <v>7087</v>
      </c>
      <c r="C8774" s="195">
        <v>4</v>
      </c>
      <c r="D8774" s="195">
        <v>4500287740</v>
      </c>
      <c r="E8774" s="195">
        <v>33990</v>
      </c>
      <c r="F8774" s="189">
        <v>10</v>
      </c>
      <c r="G8774" s="197" t="s">
        <v>580</v>
      </c>
      <c r="H8774" s="195">
        <v>5</v>
      </c>
      <c r="I8774" s="195">
        <v>15000</v>
      </c>
      <c r="J8774" s="191">
        <v>42836</v>
      </c>
      <c r="K8774" s="195" t="s">
        <v>2501</v>
      </c>
      <c r="L8774" s="195" t="s">
        <v>74</v>
      </c>
    </row>
    <row r="8775" spans="1:12">
      <c r="A8775" s="186" t="str">
        <f>B8775&amp;"_"&amp;COUNTIF($B$2:B8775,B8775)</f>
        <v>7088_1</v>
      </c>
      <c r="B8775" s="195">
        <v>7088</v>
      </c>
      <c r="C8775" s="195">
        <v>1</v>
      </c>
      <c r="D8775" s="195" t="s">
        <v>3599</v>
      </c>
      <c r="F8775" s="189">
        <v>1</v>
      </c>
      <c r="G8775" s="197" t="s">
        <v>3528</v>
      </c>
      <c r="H8775" s="195">
        <v>1</v>
      </c>
      <c r="J8775" s="191">
        <v>42836</v>
      </c>
      <c r="K8775" s="195" t="s">
        <v>27</v>
      </c>
    </row>
    <row r="8776" spans="1:12">
      <c r="A8776" s="186" t="str">
        <f>B8776&amp;"_"&amp;COUNTIF($B$2:B8776,B8776)</f>
        <v>7089_1</v>
      </c>
      <c r="B8776" s="195">
        <v>7089</v>
      </c>
      <c r="F8776" s="189">
        <v>4</v>
      </c>
      <c r="G8776" s="197" t="s">
        <v>3102</v>
      </c>
    </row>
    <row r="8777" spans="1:12">
      <c r="A8777" s="186" t="str">
        <f>B8777&amp;"_"&amp;COUNTIF($B$2:B8777,B8777)</f>
        <v>7089_2</v>
      </c>
      <c r="B8777" s="195">
        <v>7089</v>
      </c>
      <c r="C8777" s="195">
        <v>65</v>
      </c>
      <c r="D8777" s="195">
        <v>3007274951</v>
      </c>
      <c r="F8777" s="189">
        <v>8</v>
      </c>
      <c r="G8777" s="197" t="s">
        <v>3103</v>
      </c>
      <c r="H8777" s="195">
        <v>4</v>
      </c>
      <c r="I8777" s="195">
        <v>12800</v>
      </c>
      <c r="J8777" s="191">
        <v>42836</v>
      </c>
      <c r="K8777" s="195" t="s">
        <v>120</v>
      </c>
    </row>
    <row r="8778" spans="1:12">
      <c r="A8778" s="186" t="str">
        <f>B8778&amp;"_"&amp;COUNTIF($B$2:B8778,B8778)</f>
        <v>7090_1</v>
      </c>
      <c r="B8778" s="195">
        <v>7090</v>
      </c>
      <c r="C8778" s="195">
        <v>1</v>
      </c>
      <c r="D8778" s="195" t="s">
        <v>3690</v>
      </c>
      <c r="F8778" s="189">
        <v>1</v>
      </c>
      <c r="G8778" s="197" t="s">
        <v>3691</v>
      </c>
      <c r="H8778" s="195">
        <v>1</v>
      </c>
      <c r="J8778" s="191">
        <v>42837</v>
      </c>
      <c r="K8778" s="195" t="s">
        <v>27</v>
      </c>
    </row>
    <row r="8779" spans="1:12">
      <c r="A8779" s="186" t="str">
        <f>B8779&amp;"_"&amp;COUNTIF($B$2:B8779,B8779)</f>
        <v>7091_1</v>
      </c>
      <c r="B8779" s="195">
        <v>7091</v>
      </c>
      <c r="E8779" s="195" t="s">
        <v>3429</v>
      </c>
      <c r="F8779" s="189">
        <v>1</v>
      </c>
      <c r="G8779" s="197" t="s">
        <v>3430</v>
      </c>
    </row>
    <row r="8780" spans="1:12">
      <c r="A8780" s="186" t="str">
        <f>B8780&amp;"_"&amp;COUNTIF($B$2:B8780,B8780)</f>
        <v>7091_2</v>
      </c>
      <c r="B8780" s="195">
        <v>7091</v>
      </c>
      <c r="E8780" s="195" t="s">
        <v>3429</v>
      </c>
      <c r="F8780" s="189">
        <v>1</v>
      </c>
      <c r="G8780" s="197" t="s">
        <v>3431</v>
      </c>
    </row>
    <row r="8781" spans="1:12">
      <c r="A8781" s="186" t="str">
        <f>B8781&amp;"_"&amp;COUNTIF($B$2:B8781,B8781)</f>
        <v>7091_3</v>
      </c>
      <c r="B8781" s="195">
        <v>7091</v>
      </c>
      <c r="E8781" s="195" t="s">
        <v>3429</v>
      </c>
      <c r="F8781" s="189">
        <v>1</v>
      </c>
      <c r="G8781" s="197" t="s">
        <v>3432</v>
      </c>
    </row>
    <row r="8782" spans="1:12">
      <c r="A8782" s="186" t="str">
        <f>B8782&amp;"_"&amp;COUNTIF($B$2:B8782,B8782)</f>
        <v>7091_4</v>
      </c>
      <c r="B8782" s="195">
        <v>7091</v>
      </c>
      <c r="E8782" s="195" t="s">
        <v>3429</v>
      </c>
      <c r="F8782" s="189">
        <v>1</v>
      </c>
      <c r="G8782" s="197" t="s">
        <v>3433</v>
      </c>
    </row>
    <row r="8783" spans="1:12">
      <c r="A8783" s="186" t="str">
        <f>B8783&amp;"_"&amp;COUNTIF($B$2:B8783,B8783)</f>
        <v>7091_5</v>
      </c>
      <c r="B8783" s="195">
        <v>7091</v>
      </c>
      <c r="E8783" s="195" t="s">
        <v>3429</v>
      </c>
      <c r="F8783" s="189">
        <v>1</v>
      </c>
      <c r="G8783" s="197" t="s">
        <v>3434</v>
      </c>
    </row>
    <row r="8784" spans="1:12">
      <c r="A8784" s="186" t="str">
        <f>B8784&amp;"_"&amp;COUNTIF($B$2:B8784,B8784)</f>
        <v>7091_6</v>
      </c>
      <c r="B8784" s="195">
        <v>7091</v>
      </c>
      <c r="E8784" s="195" t="s">
        <v>3429</v>
      </c>
      <c r="F8784" s="189">
        <v>1</v>
      </c>
      <c r="G8784" s="197" t="s">
        <v>3355</v>
      </c>
    </row>
    <row r="8785" spans="1:11">
      <c r="A8785" s="186" t="str">
        <f>B8785&amp;"_"&amp;COUNTIF($B$2:B8785,B8785)</f>
        <v>7091_7</v>
      </c>
      <c r="B8785" s="195">
        <v>7091</v>
      </c>
      <c r="E8785" s="195" t="s">
        <v>3429</v>
      </c>
      <c r="F8785" s="189">
        <v>1</v>
      </c>
      <c r="G8785" s="197" t="s">
        <v>3435</v>
      </c>
    </row>
    <row r="8786" spans="1:11">
      <c r="A8786" s="186" t="str">
        <f>B8786&amp;"_"&amp;COUNTIF($B$2:B8786,B8786)</f>
        <v>7091_8</v>
      </c>
      <c r="B8786" s="195">
        <v>7091</v>
      </c>
      <c r="E8786" s="195" t="s">
        <v>3429</v>
      </c>
      <c r="F8786" s="189">
        <v>30</v>
      </c>
      <c r="G8786" s="197" t="s">
        <v>3439</v>
      </c>
    </row>
    <row r="8787" spans="1:11">
      <c r="A8787" s="186" t="str">
        <f>B8787&amp;"_"&amp;COUNTIF($B$2:B8787,B8787)</f>
        <v>7091_9</v>
      </c>
      <c r="B8787" s="195">
        <v>7091</v>
      </c>
      <c r="E8787" s="195" t="s">
        <v>3429</v>
      </c>
      <c r="F8787" s="189">
        <v>40</v>
      </c>
      <c r="G8787" s="197" t="s">
        <v>3538</v>
      </c>
    </row>
    <row r="8788" spans="1:11">
      <c r="A8788" s="186" t="str">
        <f>B8788&amp;"_"&amp;COUNTIF($B$2:B8788,B8788)</f>
        <v>7091_10</v>
      </c>
      <c r="B8788" s="195">
        <v>7091</v>
      </c>
      <c r="E8788" s="195" t="s">
        <v>3429</v>
      </c>
      <c r="F8788" s="189">
        <v>300</v>
      </c>
      <c r="G8788" s="197" t="s">
        <v>464</v>
      </c>
    </row>
    <row r="8789" spans="1:11">
      <c r="A8789" s="186" t="str">
        <f>B8789&amp;"_"&amp;COUNTIF($B$2:B8789,B8789)</f>
        <v>7091_11</v>
      </c>
      <c r="B8789" s="195">
        <v>7091</v>
      </c>
      <c r="E8789" s="195" t="s">
        <v>3429</v>
      </c>
      <c r="F8789" s="189">
        <v>10</v>
      </c>
      <c r="G8789" s="197" t="s">
        <v>835</v>
      </c>
    </row>
    <row r="8790" spans="1:11">
      <c r="A8790" s="186" t="str">
        <f>B8790&amp;"_"&amp;COUNTIF($B$2:B8790,B8790)</f>
        <v>7091_12</v>
      </c>
      <c r="B8790" s="195">
        <v>7091</v>
      </c>
      <c r="E8790" s="195" t="s">
        <v>3429</v>
      </c>
      <c r="F8790" s="189">
        <v>10</v>
      </c>
      <c r="G8790" s="197" t="s">
        <v>3442</v>
      </c>
    </row>
    <row r="8791" spans="1:11">
      <c r="A8791" s="186" t="str">
        <f>B8791&amp;"_"&amp;COUNTIF($B$2:B8791,B8791)</f>
        <v>7091_13</v>
      </c>
      <c r="B8791" s="195">
        <v>7091</v>
      </c>
      <c r="C8791" s="195">
        <v>104</v>
      </c>
      <c r="D8791" s="195" t="s">
        <v>3756</v>
      </c>
      <c r="E8791" s="195" t="s">
        <v>3429</v>
      </c>
      <c r="F8791" s="189">
        <v>5</v>
      </c>
      <c r="G8791" s="197" t="s">
        <v>3443</v>
      </c>
      <c r="J8791" s="191">
        <v>42837</v>
      </c>
    </row>
    <row r="8792" spans="1:11">
      <c r="A8792" s="186" t="str">
        <f>B8792&amp;"_"&amp;COUNTIF($B$2:B8792,B8792)</f>
        <v>7092_1</v>
      </c>
      <c r="B8792" s="195">
        <v>7092</v>
      </c>
      <c r="C8792" s="195">
        <v>2</v>
      </c>
      <c r="D8792" s="195" t="s">
        <v>3719</v>
      </c>
      <c r="F8792" s="189">
        <v>1</v>
      </c>
      <c r="G8792" s="197" t="s">
        <v>3723</v>
      </c>
      <c r="H8792" s="195">
        <v>1</v>
      </c>
      <c r="J8792" s="191">
        <v>42832</v>
      </c>
      <c r="K8792" s="195" t="s">
        <v>27</v>
      </c>
    </row>
    <row r="8793" spans="1:11">
      <c r="A8793" s="186" t="str">
        <f>B8793&amp;"_"&amp;COUNTIF($B$2:B8793,B8793)</f>
        <v>7093_1</v>
      </c>
      <c r="B8793" s="195">
        <v>7093</v>
      </c>
      <c r="C8793" s="195">
        <v>1</v>
      </c>
      <c r="D8793" s="195" t="s">
        <v>3599</v>
      </c>
      <c r="F8793" s="189">
        <v>2</v>
      </c>
      <c r="G8793" s="197" t="s">
        <v>3238</v>
      </c>
      <c r="H8793" s="195">
        <v>2</v>
      </c>
      <c r="J8793" s="191">
        <v>42838</v>
      </c>
      <c r="K8793" s="195" t="s">
        <v>27</v>
      </c>
    </row>
    <row r="8794" spans="1:11">
      <c r="A8794" s="186" t="str">
        <f>B8794&amp;"_"&amp;COUNTIF($B$2:B8794,B8794)</f>
        <v>7094_1</v>
      </c>
      <c r="B8794" s="195">
        <v>7094</v>
      </c>
      <c r="C8794" s="195">
        <v>31</v>
      </c>
      <c r="D8794" s="195" t="s">
        <v>3757</v>
      </c>
      <c r="F8794" s="189">
        <v>7</v>
      </c>
      <c r="G8794" s="197" t="s">
        <v>2980</v>
      </c>
      <c r="H8794" s="195">
        <v>7</v>
      </c>
      <c r="I8794" s="195">
        <v>21000</v>
      </c>
      <c r="J8794" s="191">
        <v>42839</v>
      </c>
      <c r="K8794" s="195" t="s">
        <v>27</v>
      </c>
    </row>
    <row r="8795" spans="1:11">
      <c r="A8795" s="186" t="str">
        <f>B8795&amp;"_"&amp;COUNTIF($B$2:B8795,B8795)</f>
        <v>7095_1</v>
      </c>
      <c r="B8795" s="195">
        <v>7095</v>
      </c>
      <c r="C8795" s="195">
        <v>31</v>
      </c>
      <c r="D8795" s="195" t="s">
        <v>3757</v>
      </c>
      <c r="F8795" s="189">
        <v>7</v>
      </c>
      <c r="G8795" s="197" t="s">
        <v>2980</v>
      </c>
      <c r="H8795" s="195">
        <v>7</v>
      </c>
      <c r="I8795" s="195">
        <v>21000</v>
      </c>
      <c r="J8795" s="191">
        <v>42839</v>
      </c>
      <c r="K8795" s="195" t="s">
        <v>27</v>
      </c>
    </row>
    <row r="8796" spans="1:11">
      <c r="A8796" s="186" t="str">
        <f>B8796&amp;"_"&amp;COUNTIF($B$2:B8796,B8796)</f>
        <v>7096_1</v>
      </c>
      <c r="B8796" s="195">
        <v>7096</v>
      </c>
      <c r="C8796" s="195">
        <v>108</v>
      </c>
      <c r="D8796" s="195" t="s">
        <v>3758</v>
      </c>
      <c r="F8796" s="189">
        <v>4</v>
      </c>
      <c r="G8796" s="197" t="s">
        <v>3759</v>
      </c>
      <c r="J8796" s="191">
        <v>42839</v>
      </c>
      <c r="K8796" s="222" t="s">
        <v>27</v>
      </c>
    </row>
    <row r="8797" spans="1:11">
      <c r="A8797" s="186" t="str">
        <f>B8797&amp;"_"&amp;COUNTIF($B$2:B8797,B8797)</f>
        <v>7097_1</v>
      </c>
      <c r="B8797" s="195">
        <v>7097</v>
      </c>
      <c r="C8797" s="195">
        <v>1</v>
      </c>
      <c r="D8797" s="195" t="s">
        <v>3599</v>
      </c>
      <c r="F8797" s="189">
        <v>1</v>
      </c>
      <c r="G8797" s="197" t="s">
        <v>3528</v>
      </c>
      <c r="H8797" s="195">
        <v>1</v>
      </c>
      <c r="J8797" s="191">
        <v>42843</v>
      </c>
      <c r="K8797" s="195" t="s">
        <v>27</v>
      </c>
    </row>
    <row r="8798" spans="1:11">
      <c r="A8798" s="186" t="str">
        <f>B8798&amp;"_"&amp;COUNTIF($B$2:B8798,B8798)</f>
        <v>7098_1</v>
      </c>
      <c r="B8798" s="195">
        <v>7098</v>
      </c>
      <c r="E8798" s="195" t="s">
        <v>1744</v>
      </c>
      <c r="F8798" s="189">
        <v>1</v>
      </c>
      <c r="G8798" s="197" t="s">
        <v>3277</v>
      </c>
    </row>
    <row r="8799" spans="1:11">
      <c r="A8799" s="186" t="str">
        <f>B8799&amp;"_"&amp;COUNTIF($B$2:B8799,B8799)</f>
        <v>7098_2</v>
      </c>
      <c r="B8799" s="195">
        <v>7098</v>
      </c>
      <c r="E8799" s="195" t="s">
        <v>1744</v>
      </c>
      <c r="F8799" s="189">
        <v>18</v>
      </c>
      <c r="G8799" s="197" t="s">
        <v>3636</v>
      </c>
    </row>
    <row r="8800" spans="1:11">
      <c r="A8800" s="186" t="str">
        <f>B8800&amp;"_"&amp;COUNTIF($B$2:B8800,B8800)</f>
        <v>7098_3</v>
      </c>
      <c r="B8800" s="195">
        <v>7098</v>
      </c>
      <c r="E8800" s="195" t="s">
        <v>1744</v>
      </c>
      <c r="F8800" s="189">
        <v>24</v>
      </c>
      <c r="G8800" s="197" t="s">
        <v>3760</v>
      </c>
    </row>
    <row r="8801" spans="1:11">
      <c r="A8801" s="186" t="str">
        <f>B8801&amp;"_"&amp;COUNTIF($B$2:B8801,B8801)</f>
        <v>7098_4</v>
      </c>
      <c r="B8801" s="195">
        <v>7098</v>
      </c>
      <c r="E8801" s="195" t="s">
        <v>1744</v>
      </c>
      <c r="F8801" s="189">
        <v>24</v>
      </c>
      <c r="G8801" s="197" t="s">
        <v>3672</v>
      </c>
      <c r="K8801" s="213"/>
    </row>
    <row r="8802" spans="1:11">
      <c r="A8802" s="186" t="str">
        <f>B8802&amp;"_"&amp;COUNTIF($B$2:B8802,B8802)</f>
        <v>7098_5</v>
      </c>
      <c r="B8802" s="195">
        <v>7098</v>
      </c>
      <c r="E8802" s="195" t="s">
        <v>1744</v>
      </c>
      <c r="F8802" s="189">
        <v>14</v>
      </c>
      <c r="G8802" s="197" t="s">
        <v>3761</v>
      </c>
      <c r="K8802" s="213"/>
    </row>
    <row r="8803" spans="1:11">
      <c r="A8803" s="186" t="str">
        <f>B8803&amp;"_"&amp;COUNTIF($B$2:B8803,B8803)</f>
        <v>7098_6</v>
      </c>
      <c r="B8803" s="195">
        <v>7098</v>
      </c>
      <c r="E8803" s="195" t="s">
        <v>1744</v>
      </c>
      <c r="F8803" s="189">
        <v>14</v>
      </c>
      <c r="G8803" s="197" t="s">
        <v>3637</v>
      </c>
    </row>
    <row r="8804" spans="1:11">
      <c r="A8804" s="186" t="str">
        <f>B8804&amp;"_"&amp;COUNTIF($B$2:B8804,B8804)</f>
        <v>7098_7</v>
      </c>
      <c r="B8804" s="195">
        <v>7098</v>
      </c>
      <c r="E8804" s="195" t="s">
        <v>1744</v>
      </c>
      <c r="F8804" s="189">
        <v>32</v>
      </c>
      <c r="G8804" s="197" t="s">
        <v>3739</v>
      </c>
    </row>
    <row r="8805" spans="1:11">
      <c r="A8805" s="186" t="str">
        <f>B8805&amp;"_"&amp;COUNTIF($B$2:B8805,B8805)</f>
        <v>7098_8</v>
      </c>
      <c r="B8805" s="195">
        <v>7098</v>
      </c>
      <c r="C8805" s="195">
        <v>26</v>
      </c>
      <c r="E8805" s="195" t="s">
        <v>1744</v>
      </c>
      <c r="F8805" s="189">
        <v>12</v>
      </c>
      <c r="G8805" s="197" t="s">
        <v>3674</v>
      </c>
      <c r="J8805" s="191">
        <v>42838</v>
      </c>
      <c r="K8805" s="195" t="s">
        <v>33</v>
      </c>
    </row>
    <row r="8806" spans="1:11">
      <c r="A8806" s="186" t="str">
        <f>B8806&amp;"_"&amp;COUNTIF($B$2:B8806,B8806)</f>
        <v>7099_1</v>
      </c>
      <c r="B8806" s="195">
        <v>7099</v>
      </c>
      <c r="E8806" s="195" t="s">
        <v>1744</v>
      </c>
      <c r="F8806" s="189">
        <v>1</v>
      </c>
      <c r="G8806" s="197" t="s">
        <v>3277</v>
      </c>
    </row>
    <row r="8807" spans="1:11">
      <c r="A8807" s="186" t="str">
        <f>B8807&amp;"_"&amp;COUNTIF($B$2:B8807,B8807)</f>
        <v>7099_2</v>
      </c>
      <c r="B8807" s="195">
        <v>7099</v>
      </c>
      <c r="E8807" s="195" t="s">
        <v>1744</v>
      </c>
      <c r="F8807" s="189">
        <v>28</v>
      </c>
      <c r="G8807" s="197" t="s">
        <v>3760</v>
      </c>
    </row>
    <row r="8808" spans="1:11">
      <c r="A8808" s="186" t="str">
        <f>B8808&amp;"_"&amp;COUNTIF($B$2:B8808,B8808)</f>
        <v>7099_3</v>
      </c>
      <c r="B8808" s="195">
        <v>7099</v>
      </c>
      <c r="E8808" s="195" t="s">
        <v>1744</v>
      </c>
      <c r="F8808" s="189">
        <v>20</v>
      </c>
      <c r="G8808" s="197" t="s">
        <v>3762</v>
      </c>
    </row>
    <row r="8809" spans="1:11">
      <c r="A8809" s="186" t="str">
        <f>B8809&amp;"_"&amp;COUNTIF($B$2:B8809,B8809)</f>
        <v>7099_4</v>
      </c>
      <c r="B8809" s="195">
        <v>7099</v>
      </c>
      <c r="E8809" s="195" t="s">
        <v>1744</v>
      </c>
      <c r="F8809" s="189">
        <v>4</v>
      </c>
      <c r="G8809" s="197" t="s">
        <v>3672</v>
      </c>
      <c r="K8809" s="213"/>
    </row>
    <row r="8810" spans="1:11">
      <c r="A8810" s="186" t="str">
        <f>B8810&amp;"_"&amp;COUNTIF($B$2:B8810,B8810)</f>
        <v>7099_5</v>
      </c>
      <c r="B8810" s="195">
        <v>7099</v>
      </c>
      <c r="E8810" s="195" t="s">
        <v>1744</v>
      </c>
      <c r="F8810" s="189">
        <v>28</v>
      </c>
      <c r="G8810" s="197" t="s">
        <v>3761</v>
      </c>
      <c r="K8810" s="213"/>
    </row>
    <row r="8811" spans="1:11">
      <c r="A8811" s="186" t="str">
        <f>B8811&amp;"_"&amp;COUNTIF($B$2:B8811,B8811)</f>
        <v>7099_6</v>
      </c>
      <c r="B8811" s="195">
        <v>7099</v>
      </c>
      <c r="E8811" s="195" t="s">
        <v>1744</v>
      </c>
      <c r="F8811" s="189">
        <v>32</v>
      </c>
      <c r="G8811" s="197" t="s">
        <v>3739</v>
      </c>
    </row>
    <row r="8812" spans="1:11">
      <c r="A8812" s="186" t="str">
        <f>B8812&amp;"_"&amp;COUNTIF($B$2:B8812,B8812)</f>
        <v>7099_7</v>
      </c>
      <c r="B8812" s="195">
        <v>7099</v>
      </c>
      <c r="E8812" s="195" t="s">
        <v>1744</v>
      </c>
      <c r="F8812" s="189">
        <v>12</v>
      </c>
      <c r="G8812" s="197" t="s">
        <v>3763</v>
      </c>
    </row>
    <row r="8813" spans="1:11">
      <c r="A8813" s="186" t="str">
        <f>B8813&amp;"_"&amp;COUNTIF($B$2:B8813,B8813)</f>
        <v>7099_8</v>
      </c>
      <c r="B8813" s="195">
        <v>7099</v>
      </c>
      <c r="C8813" s="195">
        <v>26</v>
      </c>
      <c r="E8813" s="195" t="s">
        <v>1744</v>
      </c>
      <c r="F8813" s="189">
        <v>84</v>
      </c>
      <c r="G8813" s="197" t="s">
        <v>3764</v>
      </c>
      <c r="J8813" s="191">
        <v>42844</v>
      </c>
      <c r="K8813" s="195" t="s">
        <v>33</v>
      </c>
    </row>
    <row r="8814" spans="1:11">
      <c r="A8814" s="186" t="str">
        <f>B8814&amp;"_"&amp;COUNTIF($B$2:B8814,B8814)</f>
        <v>7100_1</v>
      </c>
      <c r="B8814" s="195">
        <v>7100</v>
      </c>
      <c r="E8814" s="195" t="s">
        <v>2935</v>
      </c>
      <c r="F8814" s="189">
        <v>6</v>
      </c>
      <c r="G8814" s="197" t="s">
        <v>2936</v>
      </c>
    </row>
    <row r="8815" spans="1:11">
      <c r="A8815" s="186" t="str">
        <f>B8815&amp;"_"&amp;COUNTIF($B$2:B8815,B8815)</f>
        <v>7100_2</v>
      </c>
      <c r="B8815" s="195">
        <v>7100</v>
      </c>
      <c r="C8815" s="195">
        <v>1</v>
      </c>
      <c r="D8815" s="195" t="s">
        <v>3572</v>
      </c>
      <c r="E8815" s="195" t="s">
        <v>2665</v>
      </c>
      <c r="F8815" s="189">
        <v>6</v>
      </c>
      <c r="G8815" s="197" t="s">
        <v>2938</v>
      </c>
      <c r="H8815" s="195">
        <v>3</v>
      </c>
      <c r="J8815" s="191">
        <v>42845</v>
      </c>
      <c r="K8815" s="195" t="s">
        <v>27</v>
      </c>
    </row>
    <row r="8816" spans="1:11">
      <c r="A8816" s="186" t="str">
        <f>B8816&amp;"_"&amp;COUNTIF($B$2:B8816,B8816)</f>
        <v>7101_1</v>
      </c>
      <c r="B8816" s="195">
        <v>7101</v>
      </c>
      <c r="E8816" s="195" t="s">
        <v>2730</v>
      </c>
      <c r="F8816" s="189">
        <v>6</v>
      </c>
      <c r="G8816" s="197" t="s">
        <v>3765</v>
      </c>
    </row>
    <row r="8817" spans="1:11">
      <c r="A8817" s="186" t="str">
        <f>B8817&amp;"_"&amp;COUNTIF($B$2:B8817,B8817)</f>
        <v>7101_2</v>
      </c>
      <c r="B8817" s="195">
        <v>7101</v>
      </c>
      <c r="C8817" s="195">
        <v>1</v>
      </c>
      <c r="D8817" s="195" t="s">
        <v>3766</v>
      </c>
      <c r="E8817" s="195" t="s">
        <v>2731</v>
      </c>
      <c r="F8817" s="189">
        <v>6</v>
      </c>
      <c r="G8817" s="197" t="s">
        <v>3767</v>
      </c>
      <c r="H8817" s="195">
        <v>3</v>
      </c>
      <c r="J8817" s="191">
        <v>42845</v>
      </c>
      <c r="K8817" s="195" t="s">
        <v>27</v>
      </c>
    </row>
    <row r="8818" spans="1:11">
      <c r="A8818" s="186" t="str">
        <f>B8818&amp;"_"&amp;COUNTIF($B$2:B8818,B8818)</f>
        <v>7102_1</v>
      </c>
      <c r="B8818" s="195">
        <v>7102</v>
      </c>
      <c r="C8818" s="195">
        <v>59</v>
      </c>
      <c r="D8818" s="195">
        <v>3007572423</v>
      </c>
      <c r="E8818" s="195">
        <v>41255162</v>
      </c>
      <c r="F8818" s="189">
        <v>2</v>
      </c>
      <c r="G8818" s="197" t="s">
        <v>3768</v>
      </c>
      <c r="H8818" s="195">
        <v>2</v>
      </c>
      <c r="I8818" s="195">
        <v>7400</v>
      </c>
      <c r="J8818" s="191">
        <v>42845</v>
      </c>
      <c r="K8818" s="195" t="s">
        <v>27</v>
      </c>
    </row>
    <row r="8819" spans="1:11">
      <c r="A8819" s="186" t="str">
        <f>B8819&amp;"_"&amp;COUNTIF($B$2:B8819,B8819)</f>
        <v>7103_1</v>
      </c>
      <c r="B8819" s="195">
        <v>7103</v>
      </c>
      <c r="C8819" s="195">
        <v>59</v>
      </c>
      <c r="D8819" s="195">
        <v>3007504833</v>
      </c>
      <c r="E8819" s="195">
        <v>41222128</v>
      </c>
      <c r="F8819" s="189">
        <v>2</v>
      </c>
      <c r="G8819" s="197" t="s">
        <v>3769</v>
      </c>
      <c r="H8819" s="195">
        <v>2</v>
      </c>
      <c r="I8819" s="195">
        <v>10000</v>
      </c>
      <c r="J8819" s="191">
        <v>42845</v>
      </c>
      <c r="K8819" s="195" t="s">
        <v>27</v>
      </c>
    </row>
    <row r="8820" spans="1:11">
      <c r="A8820" s="186" t="str">
        <f>B8820&amp;"_"&amp;COUNTIF($B$2:B8820,B8820)</f>
        <v>7104_1</v>
      </c>
      <c r="B8820" s="195">
        <v>7104</v>
      </c>
      <c r="C8820" s="195">
        <v>59</v>
      </c>
      <c r="D8820" s="195">
        <v>3007568845</v>
      </c>
      <c r="E8820" s="195">
        <v>41227890</v>
      </c>
      <c r="F8820" s="189">
        <v>12</v>
      </c>
      <c r="G8820" s="197" t="s">
        <v>1873</v>
      </c>
      <c r="H8820" s="195">
        <v>2</v>
      </c>
      <c r="I8820" s="195">
        <v>3700</v>
      </c>
      <c r="J8820" s="191">
        <v>42845</v>
      </c>
      <c r="K8820" s="195" t="s">
        <v>27</v>
      </c>
    </row>
    <row r="8821" spans="1:11">
      <c r="A8821" s="186" t="str">
        <f>B8821&amp;"_"&amp;COUNTIF($B$2:B8821,B8821)</f>
        <v>7105_1</v>
      </c>
      <c r="B8821" s="195">
        <v>7105</v>
      </c>
      <c r="C8821" s="195">
        <v>59</v>
      </c>
      <c r="D8821" s="195">
        <v>3007551561</v>
      </c>
      <c r="E8821" s="195">
        <v>20607070</v>
      </c>
      <c r="F8821" s="189">
        <v>150</v>
      </c>
      <c r="G8821" s="197" t="s">
        <v>2606</v>
      </c>
      <c r="H8821" s="195">
        <v>1</v>
      </c>
      <c r="I8821" s="195">
        <v>330</v>
      </c>
      <c r="J8821" s="191">
        <v>42845</v>
      </c>
      <c r="K8821" s="195" t="s">
        <v>27</v>
      </c>
    </row>
    <row r="8822" spans="1:11">
      <c r="A8822" s="186" t="str">
        <f>B8822&amp;"_"&amp;COUNTIF($B$2:B8822,B8822)</f>
        <v>7106_1</v>
      </c>
      <c r="B8822" s="195">
        <v>7106</v>
      </c>
      <c r="C8822" s="195">
        <v>59</v>
      </c>
      <c r="D8822" s="195">
        <v>3007516204</v>
      </c>
      <c r="E8822" s="195">
        <v>41222128</v>
      </c>
      <c r="F8822" s="189">
        <v>4</v>
      </c>
      <c r="G8822" s="197" t="s">
        <v>3770</v>
      </c>
      <c r="H8822" s="195">
        <v>4</v>
      </c>
      <c r="I8822" s="195">
        <v>20140</v>
      </c>
      <c r="J8822" s="191">
        <v>42846</v>
      </c>
      <c r="K8822" s="195" t="s">
        <v>27</v>
      </c>
    </row>
    <row r="8823" spans="1:11">
      <c r="A8823" s="186" t="str">
        <f>B8823&amp;"_"&amp;COUNTIF($B$2:B8823,B8823)</f>
        <v>7107_1</v>
      </c>
      <c r="B8823" s="195">
        <v>7107</v>
      </c>
      <c r="F8823" s="189">
        <v>1</v>
      </c>
      <c r="G8823" s="197" t="s">
        <v>3771</v>
      </c>
    </row>
    <row r="8824" spans="1:11">
      <c r="A8824" s="186" t="str">
        <f>B8824&amp;"_"&amp;COUNTIF($B$2:B8824,B8824)</f>
        <v>7107_2</v>
      </c>
      <c r="B8824" s="195">
        <v>7107</v>
      </c>
      <c r="C8824" s="195">
        <v>42</v>
      </c>
      <c r="D8824" s="195" t="s">
        <v>3772</v>
      </c>
      <c r="F8824" s="189">
        <v>1</v>
      </c>
      <c r="G8824" s="197" t="s">
        <v>3773</v>
      </c>
      <c r="H8824" s="195">
        <v>2</v>
      </c>
      <c r="I8824" s="195">
        <v>4000</v>
      </c>
      <c r="J8824" s="191">
        <v>42846</v>
      </c>
      <c r="K8824" s="195" t="s">
        <v>27</v>
      </c>
    </row>
    <row r="8825" spans="1:11">
      <c r="A8825" s="186" t="str">
        <f>B8825&amp;"_"&amp;COUNTIF($B$2:B8825,B8825)</f>
        <v>7108_1</v>
      </c>
      <c r="B8825" s="195">
        <v>7108</v>
      </c>
      <c r="C8825" s="195">
        <v>1</v>
      </c>
      <c r="D8825" s="195" t="s">
        <v>3599</v>
      </c>
      <c r="F8825" s="189">
        <v>2</v>
      </c>
      <c r="G8825" s="197" t="s">
        <v>3238</v>
      </c>
      <c r="H8825" s="195">
        <v>2</v>
      </c>
      <c r="J8825" s="191">
        <v>42846</v>
      </c>
      <c r="K8825" s="195" t="s">
        <v>27</v>
      </c>
    </row>
    <row r="8826" spans="1:11">
      <c r="A8826" s="186" t="str">
        <f>B8826&amp;"_"&amp;COUNTIF($B$2:B8826,B8826)</f>
        <v>7110_1</v>
      </c>
      <c r="B8826" s="195">
        <v>7110</v>
      </c>
      <c r="F8826" s="189">
        <v>10</v>
      </c>
      <c r="G8826" s="197" t="s">
        <v>359</v>
      </c>
      <c r="I8826" s="200"/>
    </row>
    <row r="8827" spans="1:11">
      <c r="A8827" s="186" t="str">
        <f>B8827&amp;"_"&amp;COUNTIF($B$2:B8827,B8827)</f>
        <v>7110_2</v>
      </c>
      <c r="B8827" s="195">
        <v>7110</v>
      </c>
      <c r="F8827" s="189">
        <v>1</v>
      </c>
      <c r="G8827" s="197" t="s">
        <v>358</v>
      </c>
      <c r="I8827" s="200"/>
    </row>
    <row r="8828" spans="1:11">
      <c r="A8828" s="186" t="str">
        <f>B8828&amp;"_"&amp;COUNTIF($B$2:B8828,B8828)</f>
        <v>7110_3</v>
      </c>
      <c r="B8828" s="195">
        <v>7110</v>
      </c>
      <c r="F8828" s="189">
        <v>3</v>
      </c>
      <c r="G8828" s="197" t="s">
        <v>3774</v>
      </c>
    </row>
    <row r="8829" spans="1:11">
      <c r="A8829" s="186" t="str">
        <f>B8829&amp;"_"&amp;COUNTIF($B$2:B8829,B8829)</f>
        <v>7110_4</v>
      </c>
      <c r="B8829" s="195">
        <v>7110</v>
      </c>
      <c r="C8829" s="195">
        <v>7</v>
      </c>
      <c r="F8829" s="189">
        <v>1</v>
      </c>
      <c r="G8829" s="197" t="s">
        <v>3775</v>
      </c>
      <c r="H8829" s="195">
        <v>1</v>
      </c>
      <c r="I8829" s="200"/>
      <c r="J8829" s="191">
        <v>42846</v>
      </c>
      <c r="K8829" s="195" t="s">
        <v>33</v>
      </c>
    </row>
    <row r="8830" spans="1:11">
      <c r="A8830" s="186" t="str">
        <f>B8830&amp;"_"&amp;COUNTIF($B$2:B8830,B8830)</f>
        <v>7111_1</v>
      </c>
      <c r="B8830" s="195">
        <v>7111</v>
      </c>
      <c r="C8830" s="195">
        <v>59</v>
      </c>
      <c r="D8830" s="195">
        <v>3007516204</v>
      </c>
      <c r="E8830" s="195">
        <v>41222128</v>
      </c>
      <c r="F8830" s="189">
        <v>1</v>
      </c>
      <c r="G8830" s="197" t="s">
        <v>3776</v>
      </c>
      <c r="H8830" s="195">
        <v>1</v>
      </c>
      <c r="I8830" s="195">
        <v>5036</v>
      </c>
      <c r="J8830" s="191">
        <v>42850</v>
      </c>
      <c r="K8830" s="195" t="s">
        <v>27</v>
      </c>
    </row>
    <row r="8831" spans="1:11">
      <c r="A8831" s="186" t="str">
        <f>B8831&amp;"_"&amp;COUNTIF($B$2:B8831,B8831)</f>
        <v>7112_1</v>
      </c>
      <c r="B8831" s="195">
        <v>7112</v>
      </c>
      <c r="C8831" s="195">
        <v>59</v>
      </c>
      <c r="D8831" s="195">
        <v>3007572423</v>
      </c>
      <c r="E8831" s="195">
        <v>41222128</v>
      </c>
      <c r="F8831" s="189">
        <v>5</v>
      </c>
      <c r="G8831" s="197" t="s">
        <v>3777</v>
      </c>
      <c r="H8831" s="195">
        <v>5</v>
      </c>
      <c r="I8831" s="195">
        <v>25200</v>
      </c>
      <c r="J8831" s="191">
        <v>42850</v>
      </c>
      <c r="K8831" s="195" t="s">
        <v>27</v>
      </c>
    </row>
    <row r="8832" spans="1:11">
      <c r="A8832" s="186" t="str">
        <f>B8832&amp;"_"&amp;COUNTIF($B$2:B8832,B8832)</f>
        <v>7113_1</v>
      </c>
      <c r="B8832" s="195">
        <v>7113</v>
      </c>
      <c r="C8832" s="195">
        <v>92</v>
      </c>
      <c r="D8832" s="195" t="s">
        <v>3778</v>
      </c>
      <c r="F8832" s="189">
        <v>1</v>
      </c>
      <c r="G8832" s="197" t="s">
        <v>3683</v>
      </c>
      <c r="H8832" s="195">
        <v>1</v>
      </c>
      <c r="J8832" s="191">
        <v>42850</v>
      </c>
      <c r="K8832" s="195" t="s">
        <v>27</v>
      </c>
    </row>
    <row r="8833" spans="1:11">
      <c r="A8833" s="186" t="str">
        <f>B8833&amp;"_"&amp;COUNTIF($B$2:B8833,B8833)</f>
        <v>7114_1</v>
      </c>
      <c r="B8833" s="195">
        <v>7114</v>
      </c>
      <c r="F8833" s="189">
        <v>6</v>
      </c>
      <c r="G8833" s="197" t="s">
        <v>3102</v>
      </c>
    </row>
    <row r="8834" spans="1:11">
      <c r="A8834" s="186" t="str">
        <f>B8834&amp;"_"&amp;COUNTIF($B$2:B8834,B8834)</f>
        <v>7114_2</v>
      </c>
      <c r="B8834" s="195">
        <v>7114</v>
      </c>
      <c r="C8834" s="195">
        <v>65</v>
      </c>
      <c r="D8834" s="195">
        <v>3007274951</v>
      </c>
      <c r="F8834" s="189">
        <v>12</v>
      </c>
      <c r="G8834" s="197" t="s">
        <v>3103</v>
      </c>
      <c r="H8834" s="195">
        <v>6</v>
      </c>
      <c r="I8834" s="195">
        <v>3200</v>
      </c>
      <c r="J8834" s="191">
        <v>42850</v>
      </c>
      <c r="K8834" s="195" t="s">
        <v>120</v>
      </c>
    </row>
    <row r="8835" spans="1:11">
      <c r="A8835" s="186" t="str">
        <f>B8835&amp;"_"&amp;COUNTIF($B$2:B8835,B8835)</f>
        <v>7115_1</v>
      </c>
      <c r="B8835" s="195">
        <v>7115</v>
      </c>
      <c r="F8835" s="189">
        <v>2</v>
      </c>
      <c r="G8835" s="197" t="s">
        <v>3779</v>
      </c>
    </row>
    <row r="8836" spans="1:11">
      <c r="A8836" s="186" t="str">
        <f>B8836&amp;"_"&amp;COUNTIF($B$2:B8836,B8836)</f>
        <v>7115_2</v>
      </c>
      <c r="B8836" s="195">
        <v>7115</v>
      </c>
      <c r="C8836" s="195">
        <v>31</v>
      </c>
      <c r="D8836" s="195" t="s">
        <v>3780</v>
      </c>
      <c r="F8836" s="189">
        <v>2</v>
      </c>
      <c r="G8836" s="197" t="s">
        <v>3781</v>
      </c>
      <c r="H8836" s="195">
        <v>4</v>
      </c>
      <c r="J8836" s="191">
        <v>42851</v>
      </c>
      <c r="K8836" s="195" t="s">
        <v>27</v>
      </c>
    </row>
    <row r="8837" spans="1:11">
      <c r="A8837" s="186" t="str">
        <f>B8837&amp;"_"&amp;COUNTIF($B$2:B8837,B8837)</f>
        <v>7116_1</v>
      </c>
      <c r="B8837" s="195">
        <v>7116</v>
      </c>
      <c r="E8837" s="195">
        <v>41222136</v>
      </c>
      <c r="F8837" s="189">
        <v>1</v>
      </c>
      <c r="G8837" s="197" t="s">
        <v>2299</v>
      </c>
    </row>
    <row r="8838" spans="1:11">
      <c r="A8838" s="186" t="str">
        <f>B8838&amp;"_"&amp;COUNTIF($B$2:B8838,B8838)</f>
        <v>7116_2</v>
      </c>
      <c r="B8838" s="195">
        <v>7116</v>
      </c>
      <c r="C8838" s="195">
        <v>59</v>
      </c>
      <c r="D8838" s="195">
        <v>3007588174</v>
      </c>
      <c r="E8838" s="195">
        <v>41222082</v>
      </c>
      <c r="F8838" s="189">
        <v>1</v>
      </c>
      <c r="G8838" s="197" t="s">
        <v>3510</v>
      </c>
      <c r="H8838" s="195">
        <v>2</v>
      </c>
      <c r="I8838" s="195">
        <v>6500</v>
      </c>
      <c r="J8838" s="191">
        <v>42852</v>
      </c>
      <c r="K8838" s="195" t="s">
        <v>27</v>
      </c>
    </row>
    <row r="8839" spans="1:11">
      <c r="A8839" s="186" t="str">
        <f>B8839&amp;"_"&amp;COUNTIF($B$2:B8839,B8839)</f>
        <v>7117_1</v>
      </c>
      <c r="B8839" s="195">
        <v>7117</v>
      </c>
      <c r="F8839" s="189">
        <v>3</v>
      </c>
      <c r="G8839" s="197" t="s">
        <v>3782</v>
      </c>
    </row>
    <row r="8840" spans="1:11">
      <c r="A8840" s="186" t="str">
        <f>B8840&amp;"_"&amp;COUNTIF($B$2:B8840,B8840)</f>
        <v>7117_2</v>
      </c>
      <c r="B8840" s="195">
        <v>7117</v>
      </c>
      <c r="F8840" s="189">
        <v>2</v>
      </c>
      <c r="G8840" s="197" t="s">
        <v>3783</v>
      </c>
    </row>
    <row r="8841" spans="1:11">
      <c r="A8841" s="186" t="str">
        <f>B8841&amp;"_"&amp;COUNTIF($B$2:B8841,B8841)</f>
        <v>7117_3</v>
      </c>
      <c r="B8841" s="195">
        <v>7117</v>
      </c>
      <c r="C8841" s="195">
        <v>59</v>
      </c>
      <c r="F8841" s="189">
        <v>2</v>
      </c>
      <c r="G8841" s="197" t="s">
        <v>3784</v>
      </c>
      <c r="H8841" s="195">
        <v>4</v>
      </c>
      <c r="J8841" s="191">
        <v>42852</v>
      </c>
      <c r="K8841" s="195" t="s">
        <v>27</v>
      </c>
    </row>
    <row r="8842" spans="1:11">
      <c r="A8842" s="186" t="str">
        <f>B8842&amp;"_"&amp;COUNTIF($B$2:B8842,B8842)</f>
        <v>7118_1</v>
      </c>
      <c r="B8842" s="195">
        <v>7118</v>
      </c>
      <c r="C8842" s="195">
        <v>17</v>
      </c>
      <c r="D8842" s="195">
        <v>3007469050</v>
      </c>
      <c r="F8842" s="189">
        <v>2</v>
      </c>
      <c r="G8842" s="190" t="s">
        <v>3324</v>
      </c>
      <c r="H8842" s="195">
        <v>1</v>
      </c>
      <c r="J8842" s="191">
        <v>42852</v>
      </c>
      <c r="K8842" s="195" t="s">
        <v>120</v>
      </c>
    </row>
    <row r="8843" spans="1:11">
      <c r="A8843" s="186" t="str">
        <f>B8843&amp;"_"&amp;COUNTIF($B$2:B8843,B8843)</f>
        <v>7119_1</v>
      </c>
      <c r="B8843" s="195">
        <v>7119</v>
      </c>
      <c r="C8843" s="195">
        <v>17</v>
      </c>
      <c r="D8843" s="195">
        <v>3007429168</v>
      </c>
      <c r="F8843" s="189">
        <v>2</v>
      </c>
      <c r="G8843" s="190" t="s">
        <v>3188</v>
      </c>
      <c r="H8843" s="195">
        <v>1</v>
      </c>
      <c r="J8843" s="191">
        <v>42852</v>
      </c>
      <c r="K8843" s="195" t="s">
        <v>120</v>
      </c>
    </row>
    <row r="8844" spans="1:11">
      <c r="A8844" s="186" t="str">
        <f>B8844&amp;"_"&amp;COUNTIF($B$2:B8844,B8844)</f>
        <v>7120_1</v>
      </c>
      <c r="B8844" s="195">
        <v>7120</v>
      </c>
      <c r="F8844" s="189">
        <v>2</v>
      </c>
      <c r="G8844" s="190" t="s">
        <v>3324</v>
      </c>
    </row>
    <row r="8845" spans="1:11">
      <c r="A8845" s="186" t="str">
        <f>B8845&amp;"_"&amp;COUNTIF($B$2:B8845,B8845)</f>
        <v>7120_2</v>
      </c>
      <c r="B8845" s="195">
        <v>7120</v>
      </c>
      <c r="F8845" s="189">
        <v>4</v>
      </c>
      <c r="G8845" s="190" t="s">
        <v>3188</v>
      </c>
    </row>
    <row r="8846" spans="1:11">
      <c r="A8846" s="186" t="str">
        <f>B8846&amp;"_"&amp;COUNTIF($B$2:B8846,B8846)</f>
        <v>7120_3</v>
      </c>
      <c r="B8846" s="195">
        <v>7120</v>
      </c>
      <c r="C8846" s="195">
        <v>17</v>
      </c>
      <c r="D8846" s="195">
        <v>3007469050</v>
      </c>
      <c r="F8846" s="189">
        <v>8</v>
      </c>
      <c r="G8846" s="190" t="s">
        <v>3189</v>
      </c>
      <c r="H8846" s="195">
        <v>4</v>
      </c>
      <c r="J8846" s="191">
        <v>42852</v>
      </c>
      <c r="K8846" s="195" t="s">
        <v>120</v>
      </c>
    </row>
    <row r="8847" spans="1:11">
      <c r="A8847" s="186" t="str">
        <f>B8847&amp;"_"&amp;COUNTIF($B$2:B8847,B8847)</f>
        <v>7121_1</v>
      </c>
      <c r="B8847" s="195">
        <v>7121</v>
      </c>
      <c r="C8847" s="195">
        <v>1</v>
      </c>
      <c r="D8847" s="195" t="s">
        <v>3599</v>
      </c>
      <c r="F8847" s="189">
        <v>2</v>
      </c>
      <c r="G8847" s="197" t="s">
        <v>3238</v>
      </c>
      <c r="H8847" s="195">
        <v>2</v>
      </c>
      <c r="J8847" s="191">
        <v>42852</v>
      </c>
      <c r="K8847" s="195" t="s">
        <v>27</v>
      </c>
    </row>
    <row r="8848" spans="1:11">
      <c r="A8848" s="186" t="str">
        <f>B8848&amp;"_"&amp;COUNTIF($B$2:B8848,B8848)</f>
        <v>7122_1</v>
      </c>
      <c r="B8848" s="195">
        <v>7122</v>
      </c>
      <c r="C8848" s="195">
        <v>1</v>
      </c>
      <c r="D8848" s="195" t="s">
        <v>3785</v>
      </c>
      <c r="E8848" s="195" t="s">
        <v>64</v>
      </c>
      <c r="F8848" s="189">
        <v>192</v>
      </c>
      <c r="G8848" s="197" t="s">
        <v>3786</v>
      </c>
      <c r="H8848" s="195">
        <v>4</v>
      </c>
      <c r="J8848" s="191">
        <v>42852</v>
      </c>
      <c r="K8848" s="195" t="s">
        <v>27</v>
      </c>
    </row>
    <row r="8849" spans="1:12">
      <c r="A8849" s="186" t="str">
        <f>B8849&amp;"_"&amp;COUNTIF($B$2:B8849,B8849)</f>
        <v>7123_1</v>
      </c>
      <c r="B8849" s="195">
        <v>7123</v>
      </c>
      <c r="C8849" s="195">
        <v>31</v>
      </c>
      <c r="D8849" s="195" t="s">
        <v>3787</v>
      </c>
      <c r="F8849" s="189">
        <v>7</v>
      </c>
      <c r="G8849" s="197" t="s">
        <v>2980</v>
      </c>
      <c r="H8849" s="195">
        <v>7</v>
      </c>
      <c r="I8849" s="195">
        <v>21000</v>
      </c>
      <c r="J8849" s="191">
        <v>42852</v>
      </c>
      <c r="K8849" s="195" t="s">
        <v>27</v>
      </c>
    </row>
    <row r="8850" spans="1:12">
      <c r="A8850" s="186" t="str">
        <f>B8850&amp;"_"&amp;COUNTIF($B$2:B8850,B8850)</f>
        <v>7124_1</v>
      </c>
      <c r="B8850" s="195">
        <v>7124</v>
      </c>
      <c r="C8850" s="195">
        <v>31</v>
      </c>
      <c r="D8850" s="195" t="s">
        <v>3787</v>
      </c>
      <c r="F8850" s="189">
        <v>7</v>
      </c>
      <c r="G8850" s="197" t="s">
        <v>2980</v>
      </c>
      <c r="H8850" s="195">
        <v>7</v>
      </c>
      <c r="I8850" s="195">
        <v>21000</v>
      </c>
      <c r="J8850" s="191">
        <v>42852</v>
      </c>
      <c r="K8850" s="195" t="s">
        <v>27</v>
      </c>
    </row>
    <row r="8851" spans="1:12">
      <c r="A8851" s="186" t="str">
        <f>B8851&amp;"_"&amp;COUNTIF($B$2:B8851,B8851)</f>
        <v>7125_1</v>
      </c>
      <c r="B8851" s="195">
        <v>7125</v>
      </c>
      <c r="C8851" s="195">
        <v>31</v>
      </c>
      <c r="D8851" s="195" t="s">
        <v>3788</v>
      </c>
      <c r="F8851" s="189">
        <v>5</v>
      </c>
      <c r="G8851" s="197" t="s">
        <v>3789</v>
      </c>
      <c r="H8851" s="195">
        <v>5</v>
      </c>
      <c r="I8851" s="195">
        <v>14000</v>
      </c>
      <c r="J8851" s="191">
        <v>42852</v>
      </c>
      <c r="K8851" s="195" t="s">
        <v>27</v>
      </c>
    </row>
    <row r="8852" spans="1:12">
      <c r="A8852" s="186" t="str">
        <f>B8852&amp;"_"&amp;COUNTIF($B$2:B8852,B8852)</f>
        <v>7126_1</v>
      </c>
      <c r="B8852" s="195">
        <v>7126</v>
      </c>
      <c r="C8852" s="195">
        <v>90</v>
      </c>
      <c r="D8852" s="200">
        <v>20856</v>
      </c>
      <c r="F8852" s="189">
        <v>1</v>
      </c>
      <c r="G8852" s="197" t="s">
        <v>3790</v>
      </c>
      <c r="H8852" s="195">
        <v>1</v>
      </c>
      <c r="J8852" s="191">
        <v>42852</v>
      </c>
      <c r="K8852" s="195" t="s">
        <v>33</v>
      </c>
      <c r="L8852" s="195" t="s">
        <v>74</v>
      </c>
    </row>
    <row r="8853" spans="1:12">
      <c r="A8853" s="186" t="str">
        <f>B8853&amp;"_"&amp;COUNTIF($B$2:B8853,B8853)</f>
        <v>7127_1</v>
      </c>
      <c r="B8853" s="195">
        <v>7127</v>
      </c>
      <c r="C8853" s="195">
        <v>1</v>
      </c>
      <c r="D8853" s="195" t="s">
        <v>3785</v>
      </c>
      <c r="E8853" s="195" t="s">
        <v>67</v>
      </c>
      <c r="F8853" s="189">
        <v>48</v>
      </c>
      <c r="G8853" s="197" t="s">
        <v>1890</v>
      </c>
      <c r="H8853" s="195">
        <v>1</v>
      </c>
      <c r="J8853" s="191">
        <v>42852</v>
      </c>
      <c r="K8853" s="195" t="s">
        <v>27</v>
      </c>
    </row>
    <row r="8854" spans="1:12">
      <c r="A8854" s="186" t="str">
        <f>B8854&amp;"_"&amp;COUNTIF($B$2:B8854,B8854)</f>
        <v>7128_1</v>
      </c>
      <c r="B8854" s="195">
        <v>7128</v>
      </c>
      <c r="E8854" s="195" t="s">
        <v>2935</v>
      </c>
      <c r="F8854" s="189">
        <v>4</v>
      </c>
      <c r="G8854" s="197" t="s">
        <v>2936</v>
      </c>
    </row>
    <row r="8855" spans="1:12">
      <c r="A8855" s="186" t="str">
        <f>B8855&amp;"_"&amp;COUNTIF($B$2:B8855,B8855)</f>
        <v>7128_2</v>
      </c>
      <c r="B8855" s="195">
        <v>7128</v>
      </c>
      <c r="C8855" s="195">
        <v>1</v>
      </c>
      <c r="D8855" s="195" t="s">
        <v>3791</v>
      </c>
      <c r="E8855" s="195" t="s">
        <v>2665</v>
      </c>
      <c r="F8855" s="189">
        <v>4</v>
      </c>
      <c r="G8855" s="197" t="s">
        <v>2938</v>
      </c>
      <c r="H8855" s="195">
        <v>2</v>
      </c>
      <c r="J8855" s="191">
        <v>42852</v>
      </c>
      <c r="K8855" s="195" t="s">
        <v>27</v>
      </c>
    </row>
    <row r="8856" spans="1:12">
      <c r="A8856" s="186" t="str">
        <f>B8856&amp;"_"&amp;COUNTIF($B$2:B8856,B8856)</f>
        <v>7129_1</v>
      </c>
      <c r="B8856" s="195">
        <v>7129</v>
      </c>
      <c r="E8856" s="195" t="s">
        <v>2730</v>
      </c>
      <c r="F8856" s="189">
        <v>6</v>
      </c>
      <c r="G8856" s="197" t="s">
        <v>3765</v>
      </c>
    </row>
    <row r="8857" spans="1:12">
      <c r="A8857" s="186" t="str">
        <f>B8857&amp;"_"&amp;COUNTIF($B$2:B8857,B8857)</f>
        <v>7129_2</v>
      </c>
      <c r="B8857" s="195">
        <v>7129</v>
      </c>
      <c r="C8857" s="195">
        <v>1</v>
      </c>
      <c r="D8857" s="195" t="s">
        <v>3766</v>
      </c>
      <c r="E8857" s="195" t="s">
        <v>2731</v>
      </c>
      <c r="F8857" s="189">
        <v>6</v>
      </c>
      <c r="G8857" s="197" t="s">
        <v>3767</v>
      </c>
      <c r="H8857" s="195">
        <v>3</v>
      </c>
      <c r="J8857" s="191">
        <v>42852</v>
      </c>
      <c r="K8857" s="195" t="s">
        <v>27</v>
      </c>
    </row>
    <row r="8858" spans="1:12">
      <c r="A8858" s="186" t="str">
        <f>B8858&amp;"_"&amp;COUNTIF($B$2:B8858,B8858)</f>
        <v>7130_1</v>
      </c>
      <c r="B8858" s="195">
        <v>7130</v>
      </c>
      <c r="E8858" s="195">
        <v>41222136</v>
      </c>
      <c r="F8858" s="189">
        <v>2</v>
      </c>
      <c r="G8858" s="197" t="s">
        <v>2299</v>
      </c>
    </row>
    <row r="8859" spans="1:12">
      <c r="A8859" s="186" t="str">
        <f>B8859&amp;"_"&amp;COUNTIF($B$2:B8859,B8859)</f>
        <v>7130_2</v>
      </c>
      <c r="B8859" s="195">
        <v>7130</v>
      </c>
      <c r="C8859" s="195">
        <v>59</v>
      </c>
      <c r="D8859" s="195">
        <v>3007588174</v>
      </c>
      <c r="E8859" s="195">
        <v>41222082</v>
      </c>
      <c r="F8859" s="189">
        <v>2</v>
      </c>
      <c r="G8859" s="197" t="s">
        <v>3510</v>
      </c>
      <c r="H8859" s="195">
        <v>4</v>
      </c>
      <c r="I8859" s="195">
        <v>13000</v>
      </c>
      <c r="J8859" s="191">
        <v>42852</v>
      </c>
      <c r="K8859" s="195" t="s">
        <v>27</v>
      </c>
    </row>
    <row r="8860" spans="1:12">
      <c r="A8860" s="186" t="str">
        <f>B8860&amp;"_"&amp;COUNTIF($B$2:B8860,B8860)</f>
        <v>7131_1</v>
      </c>
      <c r="B8860" s="195">
        <v>7131</v>
      </c>
      <c r="C8860" s="195">
        <v>107</v>
      </c>
      <c r="D8860" s="195">
        <v>23942</v>
      </c>
      <c r="F8860" s="189">
        <v>13</v>
      </c>
      <c r="G8860" s="197" t="s">
        <v>442</v>
      </c>
      <c r="H8860" s="195">
        <v>1</v>
      </c>
      <c r="J8860" s="191">
        <v>42853</v>
      </c>
      <c r="K8860" s="195" t="s">
        <v>33</v>
      </c>
    </row>
    <row r="8861" spans="1:12">
      <c r="A8861" s="186" t="str">
        <f>B8861&amp;"_"&amp;COUNTIF($B$2:B8861,B8861)</f>
        <v>7132_1</v>
      </c>
      <c r="B8861" s="195">
        <v>7132</v>
      </c>
      <c r="C8861" s="195">
        <v>1</v>
      </c>
      <c r="D8861" s="195" t="s">
        <v>3599</v>
      </c>
      <c r="F8861" s="189">
        <v>1</v>
      </c>
      <c r="G8861" s="197" t="s">
        <v>3528</v>
      </c>
      <c r="H8861" s="195">
        <v>1</v>
      </c>
      <c r="J8861" s="191">
        <v>42856</v>
      </c>
      <c r="K8861" s="195" t="s">
        <v>27</v>
      </c>
    </row>
    <row r="8862" spans="1:12">
      <c r="A8862" s="186" t="str">
        <f>B8862&amp;"_"&amp;COUNTIF($B$2:B8862,B8862)</f>
        <v>7133_1</v>
      </c>
      <c r="B8862" s="195">
        <v>7133</v>
      </c>
      <c r="F8862" s="189">
        <v>0</v>
      </c>
      <c r="G8862" s="197" t="s">
        <v>2538</v>
      </c>
    </row>
    <row r="8863" spans="1:12">
      <c r="A8863" s="186" t="str">
        <f>B8863&amp;"_"&amp;COUNTIF($B$2:B8863,B8863)</f>
        <v>7133_2</v>
      </c>
      <c r="B8863" s="195">
        <v>7133</v>
      </c>
      <c r="C8863" s="195">
        <v>26</v>
      </c>
      <c r="D8863" s="195" t="s">
        <v>863</v>
      </c>
      <c r="F8863" s="189">
        <v>15</v>
      </c>
      <c r="G8863" s="197" t="s">
        <v>2539</v>
      </c>
      <c r="J8863" s="191">
        <v>42856</v>
      </c>
      <c r="K8863" s="195" t="s">
        <v>27</v>
      </c>
    </row>
    <row r="8864" spans="1:12">
      <c r="A8864" s="186" t="str">
        <f>B8864&amp;"_"&amp;COUNTIF($B$2:B8864,B8864)</f>
        <v>7134_1</v>
      </c>
      <c r="B8864" s="195">
        <v>7134</v>
      </c>
      <c r="C8864" s="195">
        <v>55</v>
      </c>
      <c r="D8864" s="195" t="s">
        <v>3792</v>
      </c>
      <c r="F8864" s="189">
        <v>144</v>
      </c>
      <c r="G8864" s="197" t="s">
        <v>1971</v>
      </c>
      <c r="H8864" s="195">
        <v>2</v>
      </c>
      <c r="I8864" s="195">
        <v>8000</v>
      </c>
      <c r="J8864" s="191">
        <v>42856</v>
      </c>
      <c r="K8864" s="195" t="s">
        <v>33</v>
      </c>
      <c r="L8864" s="195" t="s">
        <v>74</v>
      </c>
    </row>
    <row r="8865" spans="1:12">
      <c r="A8865" s="186" t="str">
        <f>B8865&amp;"_"&amp;COUNTIF($B$2:B8865,B8865)</f>
        <v>7135_1</v>
      </c>
      <c r="B8865" s="195">
        <v>7135</v>
      </c>
      <c r="C8865" s="195">
        <v>59</v>
      </c>
      <c r="D8865" s="195">
        <v>3007595451</v>
      </c>
      <c r="E8865" s="195">
        <v>41222128</v>
      </c>
      <c r="F8865" s="189">
        <v>3</v>
      </c>
      <c r="G8865" s="197" t="s">
        <v>3793</v>
      </c>
      <c r="H8865" s="195">
        <v>3</v>
      </c>
      <c r="I8865" s="195">
        <v>15000</v>
      </c>
      <c r="J8865" s="191">
        <v>42857</v>
      </c>
      <c r="K8865" s="195" t="s">
        <v>27</v>
      </c>
    </row>
    <row r="8866" spans="1:12">
      <c r="A8866" s="186" t="str">
        <f>B8866&amp;"_"&amp;COUNTIF($B$2:B8866,B8866)</f>
        <v>7136_1</v>
      </c>
      <c r="B8866" s="195">
        <v>7136</v>
      </c>
      <c r="C8866" s="195">
        <v>59</v>
      </c>
      <c r="D8866" s="195">
        <v>3007595451</v>
      </c>
      <c r="E8866" s="195">
        <v>41222128</v>
      </c>
      <c r="F8866" s="189">
        <v>1</v>
      </c>
      <c r="G8866" s="197" t="s">
        <v>3794</v>
      </c>
      <c r="H8866" s="195">
        <v>1</v>
      </c>
      <c r="I8866" s="195">
        <v>5000</v>
      </c>
      <c r="J8866" s="191">
        <v>42857</v>
      </c>
      <c r="K8866" s="195" t="s">
        <v>27</v>
      </c>
    </row>
    <row r="8867" spans="1:12">
      <c r="A8867" s="186" t="str">
        <f>B8867&amp;"_"&amp;COUNTIF($B$2:B8867,B8867)</f>
        <v>7137_1</v>
      </c>
      <c r="B8867" s="195">
        <v>7137</v>
      </c>
      <c r="E8867" s="195">
        <v>41222136</v>
      </c>
      <c r="F8867" s="189">
        <v>1</v>
      </c>
      <c r="G8867" s="197" t="s">
        <v>2299</v>
      </c>
    </row>
    <row r="8868" spans="1:12">
      <c r="A8868" s="186" t="str">
        <f>B8868&amp;"_"&amp;COUNTIF($B$2:B8868,B8868)</f>
        <v>7137_2</v>
      </c>
      <c r="B8868" s="195">
        <v>7137</v>
      </c>
      <c r="C8868" s="195">
        <v>59</v>
      </c>
      <c r="D8868" s="195">
        <v>3007588174</v>
      </c>
      <c r="E8868" s="195">
        <v>41222082</v>
      </c>
      <c r="F8868" s="189">
        <v>1</v>
      </c>
      <c r="G8868" s="197" t="s">
        <v>3510</v>
      </c>
      <c r="H8868" s="195">
        <v>2</v>
      </c>
      <c r="I8868" s="195">
        <v>6500</v>
      </c>
      <c r="J8868" s="191">
        <v>42857</v>
      </c>
      <c r="K8868" s="195" t="s">
        <v>27</v>
      </c>
    </row>
    <row r="8869" spans="1:12">
      <c r="A8869" s="186" t="str">
        <f>B8869&amp;"_"&amp;COUNTIF($B$2:B8869,B8869)</f>
        <v>7138_1</v>
      </c>
      <c r="B8869" s="195">
        <v>7138</v>
      </c>
      <c r="C8869" s="195">
        <v>59</v>
      </c>
      <c r="D8869" s="195">
        <v>3007598890</v>
      </c>
      <c r="E8869" s="195">
        <v>41227890</v>
      </c>
      <c r="F8869" s="189">
        <v>12</v>
      </c>
      <c r="G8869" s="197" t="s">
        <v>1873</v>
      </c>
      <c r="H8869" s="195">
        <v>2</v>
      </c>
      <c r="I8869" s="195">
        <v>3700</v>
      </c>
      <c r="J8869" s="191">
        <v>42857</v>
      </c>
      <c r="K8869" s="195" t="s">
        <v>27</v>
      </c>
    </row>
    <row r="8870" spans="1:12">
      <c r="A8870" s="186" t="str">
        <f>B8870&amp;"_"&amp;COUNTIF($B$2:B8870,B8870)</f>
        <v>7139_1</v>
      </c>
      <c r="B8870" s="195">
        <v>7139</v>
      </c>
      <c r="E8870" s="195" t="s">
        <v>1744</v>
      </c>
      <c r="F8870" s="189">
        <v>1</v>
      </c>
      <c r="G8870" s="197" t="s">
        <v>3277</v>
      </c>
    </row>
    <row r="8871" spans="1:12">
      <c r="A8871" s="186" t="str">
        <f>B8871&amp;"_"&amp;COUNTIF($B$2:B8871,B8871)</f>
        <v>7139_2</v>
      </c>
      <c r="B8871" s="195">
        <v>7139</v>
      </c>
      <c r="E8871" s="195" t="s">
        <v>1744</v>
      </c>
      <c r="F8871" s="189">
        <v>28</v>
      </c>
      <c r="G8871" s="197" t="s">
        <v>3760</v>
      </c>
    </row>
    <row r="8872" spans="1:12">
      <c r="A8872" s="186" t="str">
        <f>B8872&amp;"_"&amp;COUNTIF($B$2:B8872,B8872)</f>
        <v>7139_3</v>
      </c>
      <c r="B8872" s="195">
        <v>7139</v>
      </c>
      <c r="E8872" s="195" t="s">
        <v>1744</v>
      </c>
      <c r="F8872" s="189">
        <v>36</v>
      </c>
      <c r="G8872" s="197" t="s">
        <v>3762</v>
      </c>
    </row>
    <row r="8873" spans="1:12">
      <c r="A8873" s="186" t="str">
        <f>B8873&amp;"_"&amp;COUNTIF($B$2:B8873,B8873)</f>
        <v>7139_4</v>
      </c>
      <c r="B8873" s="195">
        <v>7139</v>
      </c>
      <c r="E8873" s="195" t="s">
        <v>1744</v>
      </c>
      <c r="F8873" s="189">
        <v>28</v>
      </c>
      <c r="G8873" s="197" t="s">
        <v>3761</v>
      </c>
      <c r="K8873" s="213"/>
    </row>
    <row r="8874" spans="1:12">
      <c r="A8874" s="186" t="str">
        <f>B8874&amp;"_"&amp;COUNTIF($B$2:B8874,B8874)</f>
        <v>7139_5</v>
      </c>
      <c r="B8874" s="195">
        <v>7139</v>
      </c>
      <c r="C8874" s="195">
        <v>26</v>
      </c>
      <c r="E8874" s="195" t="s">
        <v>1744</v>
      </c>
      <c r="F8874" s="189">
        <v>32</v>
      </c>
      <c r="G8874" s="197" t="s">
        <v>3739</v>
      </c>
      <c r="J8874" s="191">
        <v>42857</v>
      </c>
      <c r="K8874" s="195" t="s">
        <v>33</v>
      </c>
    </row>
    <row r="8875" spans="1:12">
      <c r="A8875" s="186" t="str">
        <f>B8875&amp;"_"&amp;COUNTIF($B$2:B8875,B8875)</f>
        <v>7140_1</v>
      </c>
      <c r="B8875" s="195">
        <v>7140</v>
      </c>
      <c r="F8875" s="189">
        <v>10</v>
      </c>
      <c r="G8875" s="197" t="s">
        <v>3795</v>
      </c>
    </row>
    <row r="8876" spans="1:12">
      <c r="A8876" s="186" t="str">
        <f>B8876&amp;"_"&amp;COUNTIF($B$2:B8876,B8876)</f>
        <v>7140_2</v>
      </c>
      <c r="B8876" s="195">
        <v>7140</v>
      </c>
      <c r="F8876" s="189">
        <v>1</v>
      </c>
      <c r="G8876" s="197" t="s">
        <v>3796</v>
      </c>
    </row>
    <row r="8877" spans="1:12">
      <c r="A8877" s="186" t="str">
        <f>B8877&amp;"_"&amp;COUNTIF($B$2:B8877,B8877)</f>
        <v>7140_3</v>
      </c>
      <c r="B8877" s="195">
        <v>7140</v>
      </c>
      <c r="C8877" s="195">
        <v>26</v>
      </c>
      <c r="D8877" s="195">
        <v>20332</v>
      </c>
      <c r="F8877" s="189">
        <v>1</v>
      </c>
      <c r="G8877" s="197" t="s">
        <v>3797</v>
      </c>
      <c r="J8877" s="191">
        <v>42858</v>
      </c>
      <c r="K8877" s="195" t="s">
        <v>33</v>
      </c>
    </row>
    <row r="8878" spans="1:12">
      <c r="A8878" s="186" t="str">
        <f>B8878&amp;"_"&amp;COUNTIF($B$2:B8878,B8878)</f>
        <v>7141_1</v>
      </c>
      <c r="B8878" s="195">
        <v>7141</v>
      </c>
      <c r="C8878" s="195">
        <v>3</v>
      </c>
      <c r="D8878" s="195" t="s">
        <v>3798</v>
      </c>
      <c r="E8878" s="195" t="s">
        <v>71</v>
      </c>
      <c r="F8878" s="189">
        <v>300</v>
      </c>
      <c r="G8878" s="197" t="s">
        <v>72</v>
      </c>
      <c r="H8878" s="195">
        <v>1</v>
      </c>
      <c r="I8878" s="195">
        <v>2400</v>
      </c>
      <c r="J8878" s="191">
        <v>42858</v>
      </c>
      <c r="K8878" s="195" t="s">
        <v>33</v>
      </c>
      <c r="L8878" s="195" t="s">
        <v>74</v>
      </c>
    </row>
    <row r="8879" spans="1:12">
      <c r="A8879" s="186" t="str">
        <f>B8879&amp;"_"&amp;COUNTIF($B$2:B8879,B8879)</f>
        <v>7142_1</v>
      </c>
      <c r="B8879" s="195">
        <v>7142</v>
      </c>
      <c r="C8879" s="195">
        <v>3</v>
      </c>
      <c r="D8879" s="195">
        <v>340163341</v>
      </c>
      <c r="F8879" s="189">
        <v>300</v>
      </c>
      <c r="G8879" s="197" t="s">
        <v>3799</v>
      </c>
      <c r="H8879" s="195">
        <v>1</v>
      </c>
      <c r="I8879" s="195">
        <v>1800</v>
      </c>
      <c r="J8879" s="191">
        <v>42858</v>
      </c>
      <c r="K8879" s="195" t="s">
        <v>33</v>
      </c>
      <c r="L8879" s="195" t="s">
        <v>74</v>
      </c>
    </row>
    <row r="8880" spans="1:12">
      <c r="A8880" s="186" t="str">
        <f>B8880&amp;"_"&amp;COUNTIF($B$2:B8880,B8880)</f>
        <v>7143_1</v>
      </c>
      <c r="B8880" s="195">
        <v>7143</v>
      </c>
      <c r="C8880" s="195">
        <v>6</v>
      </c>
      <c r="D8880" s="195" t="s">
        <v>3800</v>
      </c>
      <c r="F8880" s="189">
        <v>1</v>
      </c>
      <c r="G8880" s="197" t="s">
        <v>3801</v>
      </c>
      <c r="H8880" s="195">
        <v>1</v>
      </c>
      <c r="J8880" s="191">
        <v>42858</v>
      </c>
      <c r="K8880" s="195" t="s">
        <v>27</v>
      </c>
    </row>
    <row r="8881" spans="1:12">
      <c r="A8881" s="186" t="str">
        <f>B8881&amp;"_"&amp;COUNTIF($B$2:B8881,B8881)</f>
        <v>7144_1</v>
      </c>
      <c r="B8881" s="195">
        <v>7144</v>
      </c>
      <c r="C8881" s="195">
        <v>1</v>
      </c>
      <c r="D8881" s="195" t="s">
        <v>3570</v>
      </c>
      <c r="F8881" s="189">
        <v>63</v>
      </c>
      <c r="G8881" s="197" t="s">
        <v>1690</v>
      </c>
      <c r="H8881" s="195">
        <v>1</v>
      </c>
      <c r="J8881" s="191">
        <v>42859</v>
      </c>
      <c r="K8881" s="195" t="s">
        <v>27</v>
      </c>
    </row>
    <row r="8882" spans="1:12">
      <c r="A8882" s="186" t="str">
        <f>B8882&amp;"_"&amp;COUNTIF($B$2:B8882,B8882)</f>
        <v>7145_1</v>
      </c>
      <c r="B8882" s="195">
        <v>7145</v>
      </c>
      <c r="E8882" s="195" t="s">
        <v>2935</v>
      </c>
      <c r="F8882" s="189">
        <v>2</v>
      </c>
      <c r="G8882" s="197" t="s">
        <v>2936</v>
      </c>
    </row>
    <row r="8883" spans="1:12">
      <c r="A8883" s="186" t="str">
        <f>B8883&amp;"_"&amp;COUNTIF($B$2:B8883,B8883)</f>
        <v>7145_2</v>
      </c>
      <c r="B8883" s="195">
        <v>7145</v>
      </c>
      <c r="C8883" s="195">
        <v>1</v>
      </c>
      <c r="D8883" s="195" t="s">
        <v>3791</v>
      </c>
      <c r="E8883" s="195" t="s">
        <v>2665</v>
      </c>
      <c r="F8883" s="189">
        <v>2</v>
      </c>
      <c r="G8883" s="197" t="s">
        <v>2938</v>
      </c>
      <c r="H8883" s="195">
        <v>1</v>
      </c>
      <c r="J8883" s="191">
        <v>42859</v>
      </c>
      <c r="K8883" s="195" t="s">
        <v>27</v>
      </c>
    </row>
    <row r="8884" spans="1:12">
      <c r="A8884" s="186" t="str">
        <f>B8884&amp;"_"&amp;COUNTIF($B$2:B8884,B8884)</f>
        <v>7146_1</v>
      </c>
      <c r="B8884" s="195">
        <v>7146</v>
      </c>
      <c r="E8884" s="195" t="s">
        <v>2730</v>
      </c>
      <c r="F8884" s="189">
        <v>2</v>
      </c>
      <c r="G8884" s="197" t="s">
        <v>3765</v>
      </c>
    </row>
    <row r="8885" spans="1:12">
      <c r="A8885" s="186" t="str">
        <f>B8885&amp;"_"&amp;COUNTIF($B$2:B8885,B8885)</f>
        <v>7146_2</v>
      </c>
      <c r="B8885" s="195">
        <v>7146</v>
      </c>
      <c r="C8885" s="195">
        <v>1</v>
      </c>
      <c r="D8885" s="195" t="s">
        <v>3766</v>
      </c>
      <c r="E8885" s="195" t="s">
        <v>2731</v>
      </c>
      <c r="F8885" s="189">
        <v>2</v>
      </c>
      <c r="G8885" s="197" t="s">
        <v>3767</v>
      </c>
      <c r="H8885" s="195">
        <v>1</v>
      </c>
      <c r="J8885" s="191">
        <v>42859</v>
      </c>
      <c r="K8885" s="195" t="s">
        <v>27</v>
      </c>
    </row>
    <row r="8886" spans="1:12">
      <c r="A8886" s="186" t="str">
        <f>B8886&amp;"_"&amp;COUNTIF($B$2:B8886,B8886)</f>
        <v>7147_1</v>
      </c>
      <c r="B8886" s="195">
        <v>7147</v>
      </c>
      <c r="F8886" s="189">
        <v>2</v>
      </c>
      <c r="G8886" s="197" t="s">
        <v>3238</v>
      </c>
    </row>
    <row r="8887" spans="1:12">
      <c r="A8887" s="186" t="str">
        <f>B8887&amp;"_"&amp;COUNTIF($B$2:B8887,B8887)</f>
        <v>7147_2</v>
      </c>
      <c r="B8887" s="195">
        <v>7147</v>
      </c>
      <c r="C8887" s="195">
        <v>1</v>
      </c>
      <c r="D8887" s="195" t="s">
        <v>3599</v>
      </c>
      <c r="F8887" s="189">
        <v>1</v>
      </c>
      <c r="G8887" s="197" t="s">
        <v>3528</v>
      </c>
      <c r="H8887" s="195">
        <v>3</v>
      </c>
      <c r="J8887" s="191">
        <v>42860</v>
      </c>
      <c r="K8887" s="195" t="s">
        <v>27</v>
      </c>
    </row>
    <row r="8888" spans="1:12">
      <c r="A8888" s="186" t="str">
        <f>B8888&amp;"_"&amp;COUNTIF($B$2:B8888,B8888)</f>
        <v>7148_1</v>
      </c>
      <c r="B8888" s="195">
        <v>7148</v>
      </c>
      <c r="F8888" s="189">
        <v>10</v>
      </c>
      <c r="G8888" s="197" t="s">
        <v>3802</v>
      </c>
    </row>
    <row r="8889" spans="1:12">
      <c r="A8889" s="186" t="str">
        <f>B8889&amp;"_"&amp;COUNTIF($B$2:B8889,B8889)</f>
        <v>7148_2</v>
      </c>
      <c r="B8889" s="195">
        <v>7148</v>
      </c>
      <c r="F8889" s="189">
        <v>1</v>
      </c>
      <c r="G8889" s="197" t="s">
        <v>3382</v>
      </c>
    </row>
    <row r="8890" spans="1:12">
      <c r="A8890" s="186" t="str">
        <f>B8890&amp;"_"&amp;COUNTIF($B$2:B8890,B8890)</f>
        <v>7148_3</v>
      </c>
      <c r="B8890" s="195">
        <v>7148</v>
      </c>
      <c r="C8890" s="195">
        <v>11</v>
      </c>
      <c r="F8890" s="189">
        <v>3</v>
      </c>
      <c r="G8890" s="197" t="s">
        <v>3156</v>
      </c>
      <c r="H8890" s="195">
        <v>1</v>
      </c>
      <c r="J8890" s="191">
        <v>42860</v>
      </c>
      <c r="K8890" s="195" t="s">
        <v>27</v>
      </c>
    </row>
    <row r="8891" spans="1:12">
      <c r="A8891" s="186" t="str">
        <f>B8891&amp;"_"&amp;COUNTIF($B$2:B8891,B8891)</f>
        <v>7149_1</v>
      </c>
      <c r="B8891" s="195">
        <v>7149</v>
      </c>
      <c r="C8891" s="195">
        <v>10</v>
      </c>
      <c r="D8891" s="195">
        <v>63265</v>
      </c>
      <c r="F8891" s="189">
        <v>20</v>
      </c>
      <c r="G8891" s="197" t="s">
        <v>3803</v>
      </c>
      <c r="H8891" s="195">
        <v>1</v>
      </c>
      <c r="I8891" s="195">
        <v>1100</v>
      </c>
      <c r="J8891" s="191">
        <v>42860</v>
      </c>
      <c r="K8891" s="195" t="s">
        <v>3650</v>
      </c>
      <c r="L8891" s="195" t="s">
        <v>74</v>
      </c>
    </row>
    <row r="8892" spans="1:12">
      <c r="A8892" s="186" t="str">
        <f>B8892&amp;"_"&amp;COUNTIF($B$2:B8892,B8892)</f>
        <v>7150_1</v>
      </c>
      <c r="B8892" s="195">
        <v>7150</v>
      </c>
      <c r="C8892" s="195">
        <v>94</v>
      </c>
      <c r="D8892" s="195">
        <v>10109170</v>
      </c>
      <c r="F8892" s="189">
        <v>15</v>
      </c>
      <c r="G8892" s="197" t="s">
        <v>3804</v>
      </c>
      <c r="H8892" s="195">
        <v>1</v>
      </c>
      <c r="I8892" s="195">
        <v>825</v>
      </c>
      <c r="J8892" s="191">
        <v>42860</v>
      </c>
      <c r="K8892" s="195" t="s">
        <v>3805</v>
      </c>
      <c r="L8892" s="195" t="s">
        <v>74</v>
      </c>
    </row>
    <row r="8893" spans="1:12">
      <c r="A8893" s="186" t="str">
        <f>B8893&amp;"_"&amp;COUNTIF($B$2:B8893,B8893)</f>
        <v>7151_1</v>
      </c>
      <c r="B8893" s="195">
        <v>7151</v>
      </c>
      <c r="C8893" s="195">
        <v>10</v>
      </c>
      <c r="D8893" s="195">
        <v>63265</v>
      </c>
      <c r="F8893" s="189">
        <v>2</v>
      </c>
      <c r="G8893" s="197" t="s">
        <v>3806</v>
      </c>
      <c r="H8893" s="195">
        <v>1</v>
      </c>
      <c r="I8893" s="195">
        <v>100</v>
      </c>
      <c r="J8893" s="191">
        <v>42863</v>
      </c>
      <c r="K8893" s="195" t="s">
        <v>789</v>
      </c>
      <c r="L8893" s="195" t="s">
        <v>74</v>
      </c>
    </row>
    <row r="8894" spans="1:12">
      <c r="A8894" s="186" t="str">
        <f>B8894&amp;"_"&amp;COUNTIF($B$2:B8894,B8894)</f>
        <v>7152_1</v>
      </c>
      <c r="B8894" s="195">
        <v>7152</v>
      </c>
      <c r="C8894" s="195">
        <v>99</v>
      </c>
      <c r="D8894" s="195" t="s">
        <v>3807</v>
      </c>
      <c r="F8894" s="189">
        <v>8</v>
      </c>
      <c r="G8894" s="197" t="s">
        <v>3808</v>
      </c>
      <c r="H8894" s="195">
        <v>1</v>
      </c>
      <c r="I8894" s="195">
        <v>900</v>
      </c>
      <c r="J8894" s="191">
        <v>42863</v>
      </c>
      <c r="K8894" s="195" t="s">
        <v>33</v>
      </c>
      <c r="L8894" s="195" t="s">
        <v>74</v>
      </c>
    </row>
    <row r="8895" spans="1:12">
      <c r="A8895" s="186" t="str">
        <f>B8895&amp;"_"&amp;COUNTIF($B$2:B8895,B8895)</f>
        <v>7153_1</v>
      </c>
      <c r="B8895" s="195">
        <v>7153</v>
      </c>
      <c r="C8895" s="195">
        <v>99</v>
      </c>
      <c r="D8895" s="195">
        <v>103367</v>
      </c>
      <c r="E8895" s="195">
        <v>404500</v>
      </c>
      <c r="F8895" s="189">
        <v>1</v>
      </c>
      <c r="G8895" s="197" t="s">
        <v>3809</v>
      </c>
      <c r="H8895" s="195">
        <v>1</v>
      </c>
      <c r="I8895" s="195">
        <v>100</v>
      </c>
      <c r="J8895" s="191">
        <v>42710</v>
      </c>
      <c r="K8895" s="195" t="s">
        <v>33</v>
      </c>
      <c r="L8895" s="195" t="s">
        <v>74</v>
      </c>
    </row>
    <row r="8896" spans="1:12">
      <c r="A8896" s="186" t="str">
        <f>B8896&amp;"_"&amp;COUNTIF($B$2:B8896,B8896)</f>
        <v>7154_1</v>
      </c>
      <c r="B8896" s="195">
        <v>7154</v>
      </c>
      <c r="C8896" s="195">
        <v>1</v>
      </c>
      <c r="D8896" s="195" t="s">
        <v>3599</v>
      </c>
      <c r="F8896" s="189">
        <v>1</v>
      </c>
      <c r="G8896" s="197" t="s">
        <v>3528</v>
      </c>
      <c r="H8896" s="195">
        <v>1</v>
      </c>
      <c r="J8896" s="191">
        <v>42863</v>
      </c>
      <c r="K8896" s="195" t="s">
        <v>27</v>
      </c>
    </row>
    <row r="8897" spans="1:11">
      <c r="A8897" s="186" t="str">
        <f>B8897&amp;"_"&amp;COUNTIF($B$2:B8897,B8897)</f>
        <v>7155_1</v>
      </c>
      <c r="B8897" s="195">
        <v>7155</v>
      </c>
      <c r="C8897" s="195">
        <v>1</v>
      </c>
      <c r="D8897" s="195" t="s">
        <v>3810</v>
      </c>
      <c r="E8897" s="195" t="s">
        <v>62</v>
      </c>
      <c r="F8897" s="189">
        <v>492</v>
      </c>
      <c r="G8897" s="197" t="s">
        <v>1909</v>
      </c>
      <c r="H8897" s="195">
        <v>3</v>
      </c>
      <c r="J8897" s="191">
        <v>42863</v>
      </c>
      <c r="K8897" s="195" t="s">
        <v>27</v>
      </c>
    </row>
    <row r="8898" spans="1:11">
      <c r="A8898" s="186" t="str">
        <f>B8898&amp;"_"&amp;COUNTIF($B$2:B8898,B8898)</f>
        <v>7156_1</v>
      </c>
      <c r="B8898" s="195">
        <v>7156</v>
      </c>
      <c r="D8898" s="195" t="s">
        <v>1744</v>
      </c>
      <c r="E8898" s="195" t="s">
        <v>1744</v>
      </c>
      <c r="F8898" s="189" t="s">
        <v>1744</v>
      </c>
      <c r="G8898" s="197" t="s">
        <v>3811</v>
      </c>
    </row>
    <row r="8899" spans="1:11">
      <c r="A8899" s="186" t="str">
        <f>B8899&amp;"_"&amp;COUNTIF($B$2:B8899,B8899)</f>
        <v>7156_2</v>
      </c>
      <c r="B8899" s="195">
        <v>7156</v>
      </c>
      <c r="D8899" s="195" t="s">
        <v>1744</v>
      </c>
      <c r="E8899" s="195" t="s">
        <v>1744</v>
      </c>
      <c r="F8899" s="189" t="s">
        <v>1744</v>
      </c>
      <c r="G8899" s="197" t="s">
        <v>2628</v>
      </c>
    </row>
    <row r="8900" spans="1:11">
      <c r="A8900" s="186" t="str">
        <f>B8900&amp;"_"&amp;COUNTIF($B$2:B8900,B8900)</f>
        <v>7157_1</v>
      </c>
      <c r="B8900" s="195">
        <v>7157</v>
      </c>
      <c r="C8900" s="195">
        <v>86</v>
      </c>
      <c r="D8900" s="195" t="s">
        <v>2629</v>
      </c>
      <c r="E8900" s="195" t="s">
        <v>1744</v>
      </c>
      <c r="F8900" s="189">
        <v>16</v>
      </c>
      <c r="G8900" s="197" t="s">
        <v>2630</v>
      </c>
      <c r="H8900" s="195">
        <v>3</v>
      </c>
      <c r="J8900" s="191">
        <v>42864</v>
      </c>
      <c r="K8900" s="195" t="s">
        <v>27</v>
      </c>
    </row>
    <row r="8901" spans="1:11">
      <c r="A8901" s="186" t="str">
        <f>B8901&amp;"_"&amp;COUNTIF($B$2:B8901,B8901)</f>
        <v>7158_1</v>
      </c>
      <c r="B8901" s="195">
        <v>7158</v>
      </c>
      <c r="F8901" s="189">
        <v>6</v>
      </c>
      <c r="G8901" s="197" t="s">
        <v>3188</v>
      </c>
    </row>
    <row r="8902" spans="1:11">
      <c r="A8902" s="186" t="str">
        <f>B8902&amp;"_"&amp;COUNTIF($B$2:B8902,B8902)</f>
        <v>7158_2</v>
      </c>
      <c r="B8902" s="195">
        <v>7158</v>
      </c>
      <c r="F8902" s="189">
        <v>4</v>
      </c>
      <c r="G8902" s="197" t="s">
        <v>3189</v>
      </c>
    </row>
    <row r="8903" spans="1:11">
      <c r="A8903" s="186" t="str">
        <f>B8903&amp;"_"&amp;COUNTIF($B$2:B8903,B8903)</f>
        <v>7158_3</v>
      </c>
      <c r="B8903" s="195">
        <v>7158</v>
      </c>
      <c r="C8903" s="195">
        <v>17</v>
      </c>
      <c r="D8903" s="195">
        <v>3007469050</v>
      </c>
      <c r="F8903" s="189">
        <v>4</v>
      </c>
      <c r="G8903" s="197" t="s">
        <v>3324</v>
      </c>
      <c r="H8903" s="195">
        <v>5</v>
      </c>
      <c r="I8903" s="195">
        <v>6300</v>
      </c>
      <c r="J8903" s="191">
        <v>42865</v>
      </c>
      <c r="K8903" s="195" t="s">
        <v>120</v>
      </c>
    </row>
    <row r="8904" spans="1:11">
      <c r="A8904" s="186" t="str">
        <f>B8904&amp;"_"&amp;COUNTIF($B$2:B8904,B8904)</f>
        <v>7159_1</v>
      </c>
      <c r="B8904" s="195">
        <v>7159</v>
      </c>
      <c r="C8904" s="195">
        <v>65</v>
      </c>
      <c r="D8904" s="195">
        <v>3007469076</v>
      </c>
      <c r="F8904" s="189">
        <v>6</v>
      </c>
      <c r="G8904" s="197" t="s">
        <v>3812</v>
      </c>
      <c r="H8904" s="195">
        <v>1</v>
      </c>
      <c r="I8904" s="195">
        <v>3500</v>
      </c>
      <c r="J8904" s="191">
        <v>42865</v>
      </c>
      <c r="K8904" s="195" t="s">
        <v>120</v>
      </c>
    </row>
    <row r="8905" spans="1:11">
      <c r="A8905" s="186" t="str">
        <f>B8905&amp;"_"&amp;COUNTIF($B$2:B8905,B8905)</f>
        <v>7160_1</v>
      </c>
      <c r="B8905" s="195">
        <v>7160</v>
      </c>
      <c r="F8905" s="189">
        <v>5</v>
      </c>
      <c r="G8905" s="197" t="s">
        <v>3102</v>
      </c>
    </row>
    <row r="8906" spans="1:11">
      <c r="A8906" s="186" t="str">
        <f>B8906&amp;"_"&amp;COUNTIF($B$2:B8906,B8906)</f>
        <v>7160_2</v>
      </c>
      <c r="B8906" s="195">
        <v>7160</v>
      </c>
      <c r="C8906" s="195">
        <v>65</v>
      </c>
      <c r="D8906" s="195">
        <v>3007274951</v>
      </c>
      <c r="F8906" s="189">
        <v>10</v>
      </c>
      <c r="G8906" s="197" t="s">
        <v>3103</v>
      </c>
      <c r="H8906" s="195">
        <v>5</v>
      </c>
      <c r="I8906" s="195">
        <v>16000</v>
      </c>
      <c r="J8906" s="191">
        <v>42865</v>
      </c>
      <c r="K8906" s="195" t="s">
        <v>120</v>
      </c>
    </row>
    <row r="8907" spans="1:11">
      <c r="A8907" s="186" t="str">
        <f>B8907&amp;"_"&amp;COUNTIF($B$2:B8907,B8907)</f>
        <v>7161_1</v>
      </c>
      <c r="B8907" s="195">
        <v>7161</v>
      </c>
      <c r="C8907" s="195">
        <v>6</v>
      </c>
      <c r="D8907" s="195" t="s">
        <v>3813</v>
      </c>
      <c r="F8907" s="189">
        <v>1</v>
      </c>
      <c r="G8907" s="197" t="s">
        <v>3814</v>
      </c>
      <c r="H8907" s="195">
        <v>1</v>
      </c>
      <c r="J8907" s="191">
        <v>42865</v>
      </c>
      <c r="K8907" s="195" t="s">
        <v>27</v>
      </c>
    </row>
    <row r="8908" spans="1:11">
      <c r="A8908" s="186" t="str">
        <f>B8908&amp;"_"&amp;COUNTIF($B$2:B8908,B8908)</f>
        <v>7162_1</v>
      </c>
      <c r="B8908" s="195">
        <v>7162</v>
      </c>
      <c r="C8908" s="195">
        <v>6</v>
      </c>
      <c r="D8908" s="195" t="s">
        <v>3815</v>
      </c>
      <c r="F8908" s="189">
        <v>1</v>
      </c>
      <c r="G8908" s="197" t="s">
        <v>3816</v>
      </c>
      <c r="H8908" s="195">
        <v>1</v>
      </c>
      <c r="J8908" s="191">
        <v>42865</v>
      </c>
      <c r="K8908" s="195" t="s">
        <v>27</v>
      </c>
    </row>
    <row r="8909" spans="1:11">
      <c r="A8909" s="186" t="str">
        <f>B8909&amp;"_"&amp;COUNTIF($B$2:B8909,B8909)</f>
        <v>7163_1</v>
      </c>
      <c r="B8909" s="195">
        <v>7163</v>
      </c>
      <c r="F8909" s="189">
        <v>3</v>
      </c>
      <c r="G8909" s="197" t="s">
        <v>358</v>
      </c>
    </row>
    <row r="8910" spans="1:11">
      <c r="A8910" s="186" t="str">
        <f>B8910&amp;"_"&amp;COUNTIF($B$2:B8910,B8910)</f>
        <v>7163_2</v>
      </c>
      <c r="B8910" s="195">
        <v>7163</v>
      </c>
      <c r="C8910" s="195">
        <v>107</v>
      </c>
      <c r="F8910" s="189">
        <v>11</v>
      </c>
      <c r="G8910" s="197" t="s">
        <v>359</v>
      </c>
      <c r="H8910" s="195">
        <v>1</v>
      </c>
      <c r="J8910" s="191">
        <v>42866</v>
      </c>
      <c r="K8910" s="195" t="s">
        <v>33</v>
      </c>
    </row>
    <row r="8911" spans="1:11">
      <c r="A8911" s="186" t="str">
        <f>B8911&amp;"_"&amp;COUNTIF($B$2:B8911,B8911)</f>
        <v>7164_1</v>
      </c>
      <c r="B8911" s="195">
        <v>7164</v>
      </c>
      <c r="C8911" s="195">
        <v>31</v>
      </c>
      <c r="D8911" s="195" t="s">
        <v>3817</v>
      </c>
      <c r="F8911" s="189">
        <v>8</v>
      </c>
      <c r="G8911" s="197" t="s">
        <v>2980</v>
      </c>
      <c r="H8911" s="195">
        <v>8</v>
      </c>
      <c r="I8911" s="195">
        <v>24000</v>
      </c>
      <c r="J8911" s="191">
        <v>42866</v>
      </c>
      <c r="K8911" s="195" t="s">
        <v>27</v>
      </c>
    </row>
    <row r="8912" spans="1:11">
      <c r="A8912" s="186" t="str">
        <f>B8912&amp;"_"&amp;COUNTIF($B$2:B8912,B8912)</f>
        <v>7165_1</v>
      </c>
      <c r="B8912" s="195">
        <v>7165</v>
      </c>
      <c r="C8912" s="195">
        <v>59</v>
      </c>
      <c r="D8912" s="195">
        <v>3007630272</v>
      </c>
      <c r="E8912" s="195">
        <v>41227890</v>
      </c>
      <c r="F8912" s="189">
        <v>12</v>
      </c>
      <c r="G8912" s="197" t="s">
        <v>1873</v>
      </c>
      <c r="H8912" s="195">
        <v>2</v>
      </c>
      <c r="I8912" s="195">
        <v>3700</v>
      </c>
      <c r="J8912" s="191">
        <v>42867</v>
      </c>
      <c r="K8912" s="195" t="s">
        <v>27</v>
      </c>
    </row>
    <row r="8913" spans="1:12">
      <c r="A8913" s="186" t="str">
        <f>B8913&amp;"_"&amp;COUNTIF($B$2:B8913,B8913)</f>
        <v>7166_1</v>
      </c>
      <c r="B8913" s="195">
        <v>7166</v>
      </c>
      <c r="F8913" s="189">
        <v>1</v>
      </c>
      <c r="G8913" s="197" t="s">
        <v>3277</v>
      </c>
    </row>
    <row r="8914" spans="1:12">
      <c r="A8914" s="186" t="str">
        <f>B8914&amp;"_"&amp;COUNTIF($B$2:B8914,B8914)</f>
        <v>7166_2</v>
      </c>
      <c r="B8914" s="195">
        <v>7166</v>
      </c>
      <c r="E8914" s="195" t="s">
        <v>1744</v>
      </c>
      <c r="F8914" s="189">
        <v>28</v>
      </c>
      <c r="G8914" s="197" t="s">
        <v>3760</v>
      </c>
    </row>
    <row r="8915" spans="1:12">
      <c r="A8915" s="186" t="str">
        <f>B8915&amp;"_"&amp;COUNTIF($B$2:B8915,B8915)</f>
        <v>7166_3</v>
      </c>
      <c r="B8915" s="195">
        <v>7166</v>
      </c>
      <c r="E8915" s="195" t="s">
        <v>1744</v>
      </c>
      <c r="F8915" s="189">
        <v>36</v>
      </c>
      <c r="G8915" s="197" t="s">
        <v>3762</v>
      </c>
    </row>
    <row r="8916" spans="1:12">
      <c r="A8916" s="186" t="str">
        <f>B8916&amp;"_"&amp;COUNTIF($B$2:B8916,B8916)</f>
        <v>7166_4</v>
      </c>
      <c r="B8916" s="195">
        <v>7166</v>
      </c>
      <c r="E8916" s="195" t="s">
        <v>1744</v>
      </c>
      <c r="F8916" s="189">
        <v>28</v>
      </c>
      <c r="G8916" s="197" t="s">
        <v>3761</v>
      </c>
      <c r="K8916" s="213"/>
    </row>
    <row r="8917" spans="1:12">
      <c r="A8917" s="186" t="str">
        <f>B8917&amp;"_"&amp;COUNTIF($B$2:B8917,B8917)</f>
        <v>7166_5</v>
      </c>
      <c r="B8917" s="195">
        <v>7166</v>
      </c>
      <c r="E8917" s="195" t="s">
        <v>1744</v>
      </c>
      <c r="F8917" s="189">
        <v>48</v>
      </c>
      <c r="G8917" s="197" t="s">
        <v>3739</v>
      </c>
    </row>
    <row r="8918" spans="1:12">
      <c r="A8918" s="186" t="str">
        <f>B8918&amp;"_"&amp;COUNTIF($B$2:B8918,B8918)</f>
        <v>7166_6</v>
      </c>
      <c r="B8918" s="195">
        <v>7166</v>
      </c>
      <c r="C8918" s="195">
        <v>26</v>
      </c>
      <c r="E8918" s="195" t="s">
        <v>1744</v>
      </c>
      <c r="F8918" s="189">
        <v>84</v>
      </c>
      <c r="G8918" s="197" t="s">
        <v>3818</v>
      </c>
      <c r="J8918" s="191">
        <v>42867</v>
      </c>
      <c r="K8918" s="195" t="s">
        <v>33</v>
      </c>
    </row>
    <row r="8919" spans="1:12">
      <c r="A8919" s="186" t="str">
        <f>B8919&amp;"_"&amp;COUNTIF($B$2:B8919,B8919)</f>
        <v>7167_1</v>
      </c>
      <c r="B8919" s="195">
        <v>7167</v>
      </c>
      <c r="C8919" s="195">
        <v>31</v>
      </c>
      <c r="D8919" s="195" t="s">
        <v>3817</v>
      </c>
      <c r="F8919" s="189">
        <v>6</v>
      </c>
      <c r="G8919" s="197" t="s">
        <v>2980</v>
      </c>
      <c r="H8919" s="195">
        <v>6</v>
      </c>
      <c r="I8919" s="195">
        <f>6*3000</f>
        <v>18000</v>
      </c>
      <c r="J8919" s="191">
        <v>42867</v>
      </c>
      <c r="K8919" s="195" t="s">
        <v>27</v>
      </c>
    </row>
    <row r="8920" spans="1:12">
      <c r="A8920" s="186" t="str">
        <f>B8920&amp;"_"&amp;COUNTIF($B$2:B8920,B8920)</f>
        <v>7168_1</v>
      </c>
      <c r="B8920" s="195">
        <v>7168</v>
      </c>
      <c r="C8920" s="195">
        <v>5</v>
      </c>
      <c r="D8920" s="195">
        <v>270443564</v>
      </c>
      <c r="E8920" s="195">
        <v>500032756</v>
      </c>
      <c r="F8920" s="189">
        <v>12</v>
      </c>
      <c r="G8920" s="197" t="s">
        <v>3611</v>
      </c>
      <c r="H8920" s="195">
        <v>1</v>
      </c>
      <c r="I8920" s="195">
        <v>2800</v>
      </c>
      <c r="J8920" s="191">
        <v>42870</v>
      </c>
      <c r="K8920" s="195" t="s">
        <v>33</v>
      </c>
      <c r="L8920" s="195" t="s">
        <v>74</v>
      </c>
    </row>
    <row r="8921" spans="1:12">
      <c r="A8921" s="186" t="str">
        <f>B8921&amp;"_"&amp;COUNTIF($B$2:B8921,B8921)</f>
        <v>7169_1</v>
      </c>
      <c r="B8921" s="195">
        <v>7169</v>
      </c>
      <c r="F8921" s="189">
        <v>3</v>
      </c>
      <c r="G8921" s="197" t="s">
        <v>3819</v>
      </c>
    </row>
    <row r="8922" spans="1:12">
      <c r="A8922" s="186" t="str">
        <f>B8922&amp;"_"&amp;COUNTIF($B$2:B8922,B8922)</f>
        <v>7169_2</v>
      </c>
      <c r="B8922" s="195">
        <v>7169</v>
      </c>
      <c r="C8922" s="195">
        <v>107</v>
      </c>
      <c r="D8922" s="195">
        <v>23971</v>
      </c>
      <c r="F8922" s="189">
        <v>3</v>
      </c>
      <c r="G8922" s="197" t="s">
        <v>358</v>
      </c>
      <c r="H8922" s="195">
        <v>1</v>
      </c>
      <c r="J8922" s="191">
        <v>42870</v>
      </c>
      <c r="K8922" s="195" t="s">
        <v>33</v>
      </c>
    </row>
    <row r="8923" spans="1:12">
      <c r="A8923" s="186" t="str">
        <f>B8923&amp;"_"&amp;COUNTIF($B$2:B8923,B8923)</f>
        <v>7170_1</v>
      </c>
      <c r="B8923" s="195">
        <v>7170</v>
      </c>
      <c r="E8923" s="195">
        <v>112145</v>
      </c>
      <c r="F8923" s="189">
        <v>10</v>
      </c>
      <c r="G8923" s="197" t="s">
        <v>2696</v>
      </c>
    </row>
    <row r="8924" spans="1:12">
      <c r="A8924" s="186" t="str">
        <f>B8924&amp;"_"&amp;COUNTIF($B$2:B8924,B8924)</f>
        <v>7170_2</v>
      </c>
      <c r="B8924" s="195">
        <v>7170</v>
      </c>
      <c r="C8924" s="195">
        <v>4</v>
      </c>
      <c r="D8924" s="195">
        <v>4500289509</v>
      </c>
      <c r="E8924" s="195">
        <v>112146</v>
      </c>
      <c r="F8924" s="189">
        <v>10</v>
      </c>
      <c r="G8924" s="197" t="s">
        <v>2697</v>
      </c>
      <c r="H8924" s="195">
        <v>5</v>
      </c>
      <c r="I8924" s="195">
        <v>17500</v>
      </c>
      <c r="J8924" s="191">
        <v>42871</v>
      </c>
      <c r="K8924" s="195" t="s">
        <v>2501</v>
      </c>
      <c r="L8924" s="195" t="s">
        <v>74</v>
      </c>
    </row>
    <row r="8925" spans="1:12">
      <c r="A8925" s="186" t="str">
        <f>B8925&amp;"_"&amp;COUNTIF($B$2:B8925,B8925)</f>
        <v>7171_1</v>
      </c>
      <c r="B8925" s="195">
        <v>7171</v>
      </c>
      <c r="C8925" s="195">
        <v>1</v>
      </c>
      <c r="D8925" s="195" t="s">
        <v>3810</v>
      </c>
      <c r="E8925" s="195" t="s">
        <v>3748</v>
      </c>
      <c r="F8925" s="189">
        <v>2</v>
      </c>
      <c r="G8925" s="197" t="s">
        <v>3820</v>
      </c>
      <c r="H8925" s="195">
        <v>1</v>
      </c>
      <c r="J8925" s="191">
        <v>42871</v>
      </c>
      <c r="K8925" s="195" t="s">
        <v>27</v>
      </c>
    </row>
    <row r="8926" spans="1:12">
      <c r="A8926" s="186" t="str">
        <f>B8926&amp;"_"&amp;COUNTIF($B$2:B8926,B8926)</f>
        <v>7172_1</v>
      </c>
      <c r="B8926" s="195">
        <v>7172</v>
      </c>
      <c r="C8926" s="195">
        <v>1</v>
      </c>
      <c r="D8926" s="195" t="s">
        <v>3695</v>
      </c>
      <c r="F8926" s="189">
        <v>60</v>
      </c>
      <c r="G8926" s="197" t="s">
        <v>677</v>
      </c>
      <c r="H8926" s="195">
        <v>1</v>
      </c>
      <c r="I8926" s="200"/>
      <c r="J8926" s="191">
        <v>42871</v>
      </c>
      <c r="K8926" s="195" t="s">
        <v>27</v>
      </c>
    </row>
    <row r="8927" spans="1:12">
      <c r="A8927" s="186" t="str">
        <f>B8927&amp;"_"&amp;COUNTIF($B$2:B8927,B8927)</f>
        <v>7173_1</v>
      </c>
      <c r="B8927" s="195">
        <v>7173</v>
      </c>
      <c r="C8927" s="195">
        <v>6</v>
      </c>
      <c r="D8927" s="195" t="s">
        <v>3821</v>
      </c>
      <c r="E8927" s="195">
        <v>500410781</v>
      </c>
      <c r="F8927" s="189">
        <v>2</v>
      </c>
      <c r="G8927" s="197" t="s">
        <v>3387</v>
      </c>
      <c r="H8927" s="195">
        <v>1</v>
      </c>
      <c r="J8927" s="191">
        <v>42871</v>
      </c>
      <c r="K8927" s="195" t="s">
        <v>27</v>
      </c>
    </row>
    <row r="8928" spans="1:12">
      <c r="A8928" s="186" t="str">
        <f>B8928&amp;"_"&amp;COUNTIF($B$2:B8928,B8928)</f>
        <v>7174_1</v>
      </c>
      <c r="B8928" s="195">
        <v>7174</v>
      </c>
      <c r="E8928" s="195" t="s">
        <v>2730</v>
      </c>
      <c r="F8928" s="189">
        <v>4</v>
      </c>
      <c r="G8928" s="197" t="s">
        <v>3765</v>
      </c>
    </row>
    <row r="8929" spans="1:12">
      <c r="A8929" s="186" t="str">
        <f>B8929&amp;"_"&amp;COUNTIF($B$2:B8929,B8929)</f>
        <v>7174_2</v>
      </c>
      <c r="B8929" s="195">
        <v>7174</v>
      </c>
      <c r="C8929" s="195">
        <v>1</v>
      </c>
      <c r="D8929" s="195" t="s">
        <v>3766</v>
      </c>
      <c r="E8929" s="195" t="s">
        <v>2731</v>
      </c>
      <c r="F8929" s="189">
        <v>4</v>
      </c>
      <c r="G8929" s="197" t="s">
        <v>3767</v>
      </c>
      <c r="H8929" s="195">
        <v>2</v>
      </c>
      <c r="J8929" s="191">
        <v>42871</v>
      </c>
      <c r="K8929" s="195" t="s">
        <v>27</v>
      </c>
    </row>
    <row r="8930" spans="1:12">
      <c r="A8930" s="186" t="str">
        <f>B8930&amp;"_"&amp;COUNTIF($B$2:B8930,B8930)</f>
        <v>7175_1</v>
      </c>
      <c r="B8930" s="195">
        <v>7175</v>
      </c>
      <c r="C8930" s="195">
        <v>6</v>
      </c>
      <c r="D8930" s="195" t="s">
        <v>3822</v>
      </c>
      <c r="F8930" s="189">
        <v>1</v>
      </c>
      <c r="G8930" s="197" t="s">
        <v>3823</v>
      </c>
      <c r="H8930" s="195">
        <v>1</v>
      </c>
      <c r="J8930" s="191">
        <v>42872</v>
      </c>
      <c r="K8930" s="195" t="s">
        <v>27</v>
      </c>
    </row>
    <row r="8931" spans="1:12">
      <c r="A8931" s="186" t="str">
        <f>B8931&amp;"_"&amp;COUNTIF($B$2:B8931,B8931)</f>
        <v>7176_1</v>
      </c>
      <c r="B8931" s="195">
        <v>7176</v>
      </c>
      <c r="F8931" s="189">
        <v>7</v>
      </c>
      <c r="G8931" s="197" t="s">
        <v>3102</v>
      </c>
    </row>
    <row r="8932" spans="1:12">
      <c r="A8932" s="186" t="str">
        <f>B8932&amp;"_"&amp;COUNTIF($B$2:B8932,B8932)</f>
        <v>7176_2</v>
      </c>
      <c r="B8932" s="195">
        <v>7176</v>
      </c>
      <c r="C8932" s="195">
        <v>65</v>
      </c>
      <c r="D8932" s="195">
        <v>3007274951</v>
      </c>
      <c r="F8932" s="189">
        <v>14</v>
      </c>
      <c r="G8932" s="197" t="s">
        <v>3103</v>
      </c>
      <c r="H8932" s="195">
        <v>7</v>
      </c>
      <c r="I8932" s="195">
        <v>22400</v>
      </c>
      <c r="J8932" s="191">
        <v>42872</v>
      </c>
      <c r="K8932" s="195" t="s">
        <v>120</v>
      </c>
    </row>
    <row r="8933" spans="1:12">
      <c r="A8933" s="186" t="str">
        <f>B8933&amp;"_"&amp;COUNTIF($B$2:B8933,B8933)</f>
        <v>7177_1</v>
      </c>
      <c r="B8933" s="195">
        <v>7177</v>
      </c>
      <c r="F8933" s="189">
        <v>48</v>
      </c>
      <c r="G8933" s="197" t="s">
        <v>3824</v>
      </c>
    </row>
    <row r="8934" spans="1:12">
      <c r="A8934" s="186" t="str">
        <f>B8934&amp;"_"&amp;COUNTIF($B$2:B8934,B8934)</f>
        <v>7177_2</v>
      </c>
      <c r="B8934" s="195">
        <v>7177</v>
      </c>
      <c r="F8934" s="189">
        <v>48</v>
      </c>
      <c r="G8934" s="197" t="s">
        <v>3825</v>
      </c>
    </row>
    <row r="8935" spans="1:12">
      <c r="A8935" s="186" t="str">
        <f>B8935&amp;"_"&amp;COUNTIF($B$2:B8935,B8935)</f>
        <v>7177_3</v>
      </c>
      <c r="B8935" s="195">
        <v>7177</v>
      </c>
      <c r="F8935" s="189">
        <v>36</v>
      </c>
      <c r="G8935" s="197" t="s">
        <v>3491</v>
      </c>
    </row>
    <row r="8936" spans="1:12">
      <c r="A8936" s="186" t="str">
        <f>B8936&amp;"_"&amp;COUNTIF($B$2:B8936,B8936)</f>
        <v>7177_4</v>
      </c>
      <c r="B8936" s="195">
        <v>7177</v>
      </c>
      <c r="C8936" s="195">
        <v>65</v>
      </c>
      <c r="F8936" s="189">
        <v>24</v>
      </c>
      <c r="G8936" s="197" t="s">
        <v>3492</v>
      </c>
      <c r="H8936" s="195">
        <v>2</v>
      </c>
      <c r="I8936" s="195">
        <v>6500</v>
      </c>
      <c r="J8936" s="191">
        <v>42872</v>
      </c>
      <c r="K8936" s="195" t="s">
        <v>120</v>
      </c>
    </row>
    <row r="8937" spans="1:12">
      <c r="A8937" s="186" t="str">
        <f>B8937&amp;"_"&amp;COUNTIF($B$2:B8937,B8937)</f>
        <v>7178_1</v>
      </c>
      <c r="B8937" s="195">
        <v>7178</v>
      </c>
      <c r="C8937" s="195">
        <v>37</v>
      </c>
      <c r="D8937" s="195">
        <v>10398</v>
      </c>
      <c r="F8937" s="189">
        <v>2</v>
      </c>
      <c r="G8937" s="197" t="s">
        <v>3156</v>
      </c>
      <c r="H8937" s="195">
        <v>1</v>
      </c>
      <c r="J8937" s="191">
        <v>42872</v>
      </c>
      <c r="K8937" s="195" t="s">
        <v>33</v>
      </c>
      <c r="L8937" s="195" t="s">
        <v>74</v>
      </c>
    </row>
    <row r="8938" spans="1:12">
      <c r="A8938" s="186" t="str">
        <f>B8938&amp;"_"&amp;COUNTIF($B$2:B8938,B8938)</f>
        <v>7179_1</v>
      </c>
      <c r="B8938" s="195">
        <v>7179</v>
      </c>
      <c r="C8938" s="195">
        <v>1</v>
      </c>
      <c r="D8938" s="195" t="s">
        <v>3570</v>
      </c>
      <c r="F8938" s="189">
        <v>63</v>
      </c>
      <c r="G8938" s="197" t="s">
        <v>1690</v>
      </c>
      <c r="H8938" s="195">
        <v>1</v>
      </c>
      <c r="J8938" s="191">
        <v>42873</v>
      </c>
      <c r="K8938" s="195" t="s">
        <v>27</v>
      </c>
    </row>
    <row r="8939" spans="1:12">
      <c r="A8939" s="186" t="str">
        <f>B8939&amp;"_"&amp;COUNTIF($B$2:B8939,B8939)</f>
        <v>7180_1</v>
      </c>
      <c r="B8939" s="195">
        <v>7180</v>
      </c>
      <c r="E8939" s="195" t="s">
        <v>2730</v>
      </c>
      <c r="F8939" s="189">
        <v>4</v>
      </c>
      <c r="G8939" s="197" t="s">
        <v>3765</v>
      </c>
    </row>
    <row r="8940" spans="1:12">
      <c r="A8940" s="186" t="str">
        <f>B8940&amp;"_"&amp;COUNTIF($B$2:B8940,B8940)</f>
        <v>7180_2</v>
      </c>
      <c r="B8940" s="195">
        <v>7180</v>
      </c>
      <c r="C8940" s="195">
        <v>1</v>
      </c>
      <c r="D8940" s="195" t="s">
        <v>3766</v>
      </c>
      <c r="E8940" s="195" t="s">
        <v>2731</v>
      </c>
      <c r="F8940" s="189">
        <v>4</v>
      </c>
      <c r="G8940" s="197" t="s">
        <v>3767</v>
      </c>
      <c r="H8940" s="195">
        <v>2</v>
      </c>
      <c r="J8940" s="191">
        <v>42873</v>
      </c>
      <c r="K8940" s="195" t="s">
        <v>27</v>
      </c>
    </row>
    <row r="8941" spans="1:12">
      <c r="A8941" s="186" t="str">
        <f>B8941&amp;"_"&amp;COUNTIF($B$2:B8941,B8941)</f>
        <v>7181_1</v>
      </c>
      <c r="B8941" s="195">
        <v>7181</v>
      </c>
      <c r="F8941" s="189">
        <v>1</v>
      </c>
      <c r="G8941" s="197" t="s">
        <v>3826</v>
      </c>
    </row>
    <row r="8942" spans="1:12">
      <c r="A8942" s="186" t="str">
        <f>B8942&amp;"_"&amp;COUNTIF($B$2:B8942,B8942)</f>
        <v>7181_2</v>
      </c>
      <c r="B8942" s="195">
        <v>7181</v>
      </c>
      <c r="C8942" s="195">
        <v>109</v>
      </c>
      <c r="D8942" s="195" t="s">
        <v>3827</v>
      </c>
      <c r="F8942" s="189">
        <v>1</v>
      </c>
      <c r="G8942" s="197" t="s">
        <v>3828</v>
      </c>
      <c r="H8942" s="195">
        <v>2</v>
      </c>
      <c r="J8942" s="191">
        <v>42873</v>
      </c>
      <c r="K8942" s="195" t="s">
        <v>27</v>
      </c>
    </row>
    <row r="8943" spans="1:12">
      <c r="A8943" s="186" t="str">
        <f>B8943&amp;"_"&amp;COUNTIF($B$2:B8943,B8943)</f>
        <v>7182_1</v>
      </c>
      <c r="B8943" s="195">
        <v>7182</v>
      </c>
      <c r="C8943" s="195">
        <v>31</v>
      </c>
      <c r="D8943" s="195" t="s">
        <v>3829</v>
      </c>
      <c r="F8943" s="189">
        <v>8</v>
      </c>
      <c r="G8943" s="197" t="s">
        <v>2980</v>
      </c>
      <c r="H8943" s="195">
        <v>8</v>
      </c>
      <c r="I8943" s="195">
        <v>24000</v>
      </c>
      <c r="J8943" s="191">
        <v>42873</v>
      </c>
      <c r="K8943" s="195" t="s">
        <v>27</v>
      </c>
    </row>
    <row r="8944" spans="1:12">
      <c r="A8944" s="186" t="str">
        <f>B8944&amp;"_"&amp;COUNTIF($B$2:B8944,B8944)</f>
        <v>7183_1</v>
      </c>
      <c r="B8944" s="195">
        <v>7183</v>
      </c>
      <c r="C8944" s="195">
        <v>31</v>
      </c>
      <c r="D8944" s="195" t="s">
        <v>3829</v>
      </c>
      <c r="F8944" s="189">
        <v>6</v>
      </c>
      <c r="G8944" s="197" t="s">
        <v>2980</v>
      </c>
      <c r="H8944" s="195">
        <v>6</v>
      </c>
      <c r="I8944" s="195">
        <v>18000</v>
      </c>
      <c r="J8944" s="191">
        <v>42873</v>
      </c>
      <c r="K8944" s="195" t="s">
        <v>27</v>
      </c>
    </row>
    <row r="8945" spans="1:12">
      <c r="A8945" s="186" t="str">
        <f>B8945&amp;"_"&amp;COUNTIF($B$2:B8945,B8945)</f>
        <v>7184_1</v>
      </c>
      <c r="B8945" s="195">
        <v>7184</v>
      </c>
      <c r="C8945" s="195">
        <v>59</v>
      </c>
      <c r="D8945" s="195">
        <v>3007655468</v>
      </c>
      <c r="E8945" s="195">
        <v>41227890</v>
      </c>
      <c r="F8945" s="189">
        <v>12</v>
      </c>
      <c r="G8945" s="197" t="s">
        <v>1873</v>
      </c>
      <c r="H8945" s="195">
        <v>2</v>
      </c>
      <c r="I8945" s="195">
        <v>3700</v>
      </c>
      <c r="J8945" s="191">
        <v>42873</v>
      </c>
      <c r="K8945" s="195" t="s">
        <v>27</v>
      </c>
    </row>
    <row r="8946" spans="1:12">
      <c r="A8946" s="186" t="str">
        <f>B8946&amp;"_"&amp;COUNTIF($B$2:B8946,B8946)</f>
        <v>7185_1</v>
      </c>
      <c r="B8946" s="195">
        <v>7185</v>
      </c>
      <c r="C8946" s="195">
        <v>109</v>
      </c>
      <c r="D8946" s="195" t="s">
        <v>3827</v>
      </c>
      <c r="F8946" s="189">
        <v>1</v>
      </c>
      <c r="G8946" s="197" t="s">
        <v>3830</v>
      </c>
      <c r="H8946" s="195">
        <v>0</v>
      </c>
      <c r="J8946" s="191">
        <v>42874</v>
      </c>
    </row>
    <row r="8947" spans="1:12">
      <c r="A8947" s="186" t="str">
        <f>B8947&amp;"_"&amp;COUNTIF($B$2:B8947,B8947)</f>
        <v>7186_1</v>
      </c>
      <c r="B8947" s="195">
        <v>7186</v>
      </c>
      <c r="C8947" s="195">
        <v>2</v>
      </c>
      <c r="D8947" s="195" t="s">
        <v>3831</v>
      </c>
      <c r="F8947" s="189">
        <v>1</v>
      </c>
      <c r="G8947" s="197" t="s">
        <v>3832</v>
      </c>
      <c r="H8947" s="195">
        <v>1</v>
      </c>
      <c r="J8947" s="191">
        <v>42878</v>
      </c>
      <c r="K8947" s="195" t="s">
        <v>27</v>
      </c>
    </row>
    <row r="8948" spans="1:12">
      <c r="A8948" s="186" t="str">
        <f>B8948&amp;"_"&amp;COUNTIF($B$2:B8948,B8948)</f>
        <v>7187_1</v>
      </c>
      <c r="B8948" s="195">
        <v>7187</v>
      </c>
      <c r="F8948" s="189">
        <v>1</v>
      </c>
      <c r="G8948" s="197" t="s">
        <v>3833</v>
      </c>
    </row>
    <row r="8949" spans="1:12">
      <c r="A8949" s="186" t="str">
        <f>B8949&amp;"_"&amp;COUNTIF($B$2:B8949,B8949)</f>
        <v>7187_2</v>
      </c>
      <c r="B8949" s="195">
        <v>7187</v>
      </c>
      <c r="C8949" s="195">
        <v>2</v>
      </c>
      <c r="D8949" s="195">
        <v>340164557</v>
      </c>
      <c r="F8949" s="189">
        <v>2</v>
      </c>
      <c r="G8949" s="197" t="s">
        <v>3834</v>
      </c>
      <c r="H8949" s="195">
        <v>4</v>
      </c>
      <c r="J8949" s="191">
        <v>42878</v>
      </c>
      <c r="K8949" s="195" t="s">
        <v>27</v>
      </c>
    </row>
    <row r="8950" spans="1:12">
      <c r="A8950" s="186" t="str">
        <f>B8950&amp;"_"&amp;COUNTIF($B$2:B8950,B8950)</f>
        <v>7188_1</v>
      </c>
      <c r="B8950" s="195">
        <v>7188</v>
      </c>
      <c r="E8950" s="195" t="s">
        <v>64</v>
      </c>
      <c r="F8950" s="189">
        <v>96</v>
      </c>
      <c r="G8950" s="197" t="s">
        <v>3786</v>
      </c>
    </row>
    <row r="8951" spans="1:12">
      <c r="A8951" s="186" t="str">
        <f>B8951&amp;"_"&amp;COUNTIF($B$2:B8951,B8951)</f>
        <v>7188_2</v>
      </c>
      <c r="B8951" s="195">
        <v>7188</v>
      </c>
      <c r="C8951" s="195">
        <v>1</v>
      </c>
      <c r="D8951" s="195" t="s">
        <v>3835</v>
      </c>
      <c r="E8951" s="195" t="s">
        <v>67</v>
      </c>
      <c r="F8951" s="189">
        <v>48</v>
      </c>
      <c r="G8951" s="197" t="s">
        <v>1890</v>
      </c>
      <c r="H8951" s="195">
        <v>3</v>
      </c>
      <c r="J8951" s="191">
        <v>42878</v>
      </c>
      <c r="K8951" s="195" t="s">
        <v>27</v>
      </c>
    </row>
    <row r="8952" spans="1:12">
      <c r="A8952" s="186" t="str">
        <f>B8952&amp;"_"&amp;COUNTIF($B$2:B8952,B8952)</f>
        <v>7189_1</v>
      </c>
      <c r="B8952" s="195">
        <v>7189</v>
      </c>
      <c r="E8952" s="195" t="s">
        <v>2730</v>
      </c>
      <c r="F8952" s="189">
        <v>4</v>
      </c>
      <c r="G8952" s="197" t="s">
        <v>3765</v>
      </c>
    </row>
    <row r="8953" spans="1:12">
      <c r="A8953" s="186" t="str">
        <f>B8953&amp;"_"&amp;COUNTIF($B$2:B8953,B8953)</f>
        <v>7189_2</v>
      </c>
      <c r="B8953" s="195">
        <v>7189</v>
      </c>
      <c r="C8953" s="195">
        <v>1</v>
      </c>
      <c r="D8953" s="195" t="s">
        <v>3766</v>
      </c>
      <c r="E8953" s="195" t="s">
        <v>2731</v>
      </c>
      <c r="F8953" s="189">
        <v>4</v>
      </c>
      <c r="G8953" s="197" t="s">
        <v>3767</v>
      </c>
      <c r="H8953" s="195">
        <v>2</v>
      </c>
      <c r="J8953" s="191">
        <v>42878</v>
      </c>
      <c r="K8953" s="195" t="s">
        <v>27</v>
      </c>
    </row>
    <row r="8954" spans="1:12">
      <c r="A8954" s="186" t="str">
        <f>B8954&amp;"_"&amp;COUNTIF($B$2:B8954,B8954)</f>
        <v>7190_1</v>
      </c>
      <c r="B8954" s="195">
        <v>7190</v>
      </c>
      <c r="C8954" s="195">
        <v>1</v>
      </c>
      <c r="D8954" s="195" t="s">
        <v>3599</v>
      </c>
      <c r="F8954" s="189">
        <v>2</v>
      </c>
      <c r="G8954" s="197" t="s">
        <v>3238</v>
      </c>
      <c r="H8954" s="195">
        <v>2</v>
      </c>
      <c r="J8954" s="191">
        <v>42878</v>
      </c>
      <c r="K8954" s="195" t="s">
        <v>27</v>
      </c>
    </row>
    <row r="8955" spans="1:12">
      <c r="A8955" s="186" t="str">
        <f>B8955&amp;"_"&amp;COUNTIF($B$2:B8955,B8955)</f>
        <v>7191_1</v>
      </c>
      <c r="B8955" s="195">
        <v>7191</v>
      </c>
      <c r="C8955" s="195">
        <v>1</v>
      </c>
      <c r="D8955" s="195">
        <v>540085671</v>
      </c>
      <c r="F8955" s="189">
        <v>60</v>
      </c>
      <c r="G8955" s="197" t="s">
        <v>3298</v>
      </c>
      <c r="H8955" s="195">
        <v>1</v>
      </c>
    </row>
    <row r="8956" spans="1:12">
      <c r="A8956" s="186" t="str">
        <f>B8956&amp;"_"&amp;COUNTIF($B$2:B8956,B8956)</f>
        <v>7192_1</v>
      </c>
      <c r="B8956" s="195">
        <v>7192</v>
      </c>
      <c r="C8956" s="195">
        <v>61</v>
      </c>
      <c r="D8956" s="195" t="s">
        <v>3836</v>
      </c>
      <c r="F8956" s="189">
        <v>1</v>
      </c>
      <c r="G8956" s="197" t="s">
        <v>3837</v>
      </c>
      <c r="H8956" s="195">
        <v>1</v>
      </c>
      <c r="J8956" s="191">
        <v>42878</v>
      </c>
      <c r="K8956" s="195" t="s">
        <v>33</v>
      </c>
      <c r="L8956" s="195" t="s">
        <v>74</v>
      </c>
    </row>
    <row r="8957" spans="1:12">
      <c r="A8957" s="186" t="str">
        <f>B8957&amp;"_"&amp;COUNTIF($B$2:B8957,B8957)</f>
        <v>7193_1</v>
      </c>
      <c r="B8957" s="195">
        <v>7193</v>
      </c>
      <c r="C8957" s="195">
        <v>6</v>
      </c>
      <c r="D8957" s="195" t="s">
        <v>3838</v>
      </c>
      <c r="F8957" s="189">
        <v>2</v>
      </c>
      <c r="G8957" s="197" t="s">
        <v>3839</v>
      </c>
      <c r="H8957" s="195">
        <v>2</v>
      </c>
      <c r="J8957" s="191">
        <v>42879</v>
      </c>
      <c r="K8957" s="195" t="s">
        <v>27</v>
      </c>
    </row>
    <row r="8958" spans="1:12">
      <c r="A8958" s="186" t="str">
        <f>B8958&amp;"_"&amp;COUNTIF($B$2:B8958,B8958)</f>
        <v>7194_1</v>
      </c>
      <c r="B8958" s="195">
        <v>7194</v>
      </c>
      <c r="C8958" s="195">
        <v>6</v>
      </c>
      <c r="D8958" s="195" t="s">
        <v>3840</v>
      </c>
      <c r="F8958" s="189">
        <v>1</v>
      </c>
      <c r="G8958" s="197" t="s">
        <v>3841</v>
      </c>
      <c r="H8958" s="195">
        <v>1</v>
      </c>
      <c r="J8958" s="191">
        <v>42879</v>
      </c>
      <c r="K8958" s="195" t="s">
        <v>27</v>
      </c>
    </row>
    <row r="8959" spans="1:12">
      <c r="A8959" s="186" t="str">
        <f>B8959&amp;"_"&amp;COUNTIF($B$2:B8959,B8959)</f>
        <v>7195_1</v>
      </c>
      <c r="B8959" s="195">
        <v>7195</v>
      </c>
      <c r="C8959" s="195">
        <v>107</v>
      </c>
      <c r="D8959" s="195">
        <v>23990</v>
      </c>
      <c r="F8959" s="189">
        <v>9</v>
      </c>
      <c r="G8959" s="197" t="s">
        <v>3842</v>
      </c>
      <c r="H8959" s="195">
        <v>1</v>
      </c>
      <c r="J8959" s="191">
        <v>42879</v>
      </c>
      <c r="K8959" s="195" t="s">
        <v>33</v>
      </c>
    </row>
    <row r="8960" spans="1:12">
      <c r="A8960" s="186" t="str">
        <f>B8960&amp;"_"&amp;COUNTIF($B$2:B8960,B8960)</f>
        <v>7196_1</v>
      </c>
      <c r="B8960" s="195">
        <v>7196</v>
      </c>
      <c r="C8960" s="195">
        <v>26</v>
      </c>
      <c r="D8960" s="195">
        <v>20440</v>
      </c>
      <c r="F8960" s="189">
        <v>1</v>
      </c>
      <c r="G8960" s="197" t="s">
        <v>3843</v>
      </c>
      <c r="H8960" s="195">
        <v>1</v>
      </c>
      <c r="J8960" s="191">
        <v>42880</v>
      </c>
      <c r="K8960" s="195" t="s">
        <v>33</v>
      </c>
      <c r="L8960" s="195" t="s">
        <v>74</v>
      </c>
    </row>
    <row r="8961" spans="1:12">
      <c r="A8961" s="186" t="str">
        <f>B8961&amp;"_"&amp;COUNTIF($B$2:B8961,B8961)</f>
        <v>7197_1</v>
      </c>
      <c r="B8961" s="195">
        <v>7197</v>
      </c>
      <c r="C8961" s="195">
        <v>26</v>
      </c>
      <c r="D8961" s="195">
        <v>20381</v>
      </c>
      <c r="F8961" s="189">
        <v>2</v>
      </c>
      <c r="G8961" s="197" t="s">
        <v>3844</v>
      </c>
      <c r="H8961" s="195">
        <v>2</v>
      </c>
      <c r="J8961" s="191">
        <v>42880</v>
      </c>
      <c r="K8961" s="195" t="s">
        <v>33</v>
      </c>
      <c r="L8961" s="195" t="s">
        <v>74</v>
      </c>
    </row>
    <row r="8962" spans="1:12">
      <c r="A8962" s="186" t="str">
        <f>B8962&amp;"_"&amp;COUNTIF($B$2:B8962,B8962)</f>
        <v>7198_1</v>
      </c>
      <c r="B8962" s="195">
        <v>7198</v>
      </c>
      <c r="C8962" s="195">
        <v>107</v>
      </c>
      <c r="D8962" s="195">
        <v>23990</v>
      </c>
      <c r="F8962" s="189">
        <v>21</v>
      </c>
      <c r="G8962" s="197" t="s">
        <v>3845</v>
      </c>
      <c r="H8962" s="195">
        <v>2</v>
      </c>
      <c r="J8962" s="191">
        <v>42881</v>
      </c>
      <c r="K8962" s="195" t="s">
        <v>33</v>
      </c>
    </row>
    <row r="8963" spans="1:12">
      <c r="A8963" s="186" t="str">
        <f>B8963&amp;"_"&amp;COUNTIF($B$2:B8963,B8963)</f>
        <v>7199_1</v>
      </c>
      <c r="B8963" s="195">
        <v>7199</v>
      </c>
      <c r="E8963" s="195" t="s">
        <v>1744</v>
      </c>
      <c r="F8963" s="189">
        <v>1</v>
      </c>
      <c r="G8963" s="197" t="s">
        <v>3277</v>
      </c>
    </row>
    <row r="8964" spans="1:12">
      <c r="A8964" s="186" t="str">
        <f>B8964&amp;"_"&amp;COUNTIF($B$2:B8964,B8964)</f>
        <v>7199_2</v>
      </c>
      <c r="B8964" s="195">
        <v>7199</v>
      </c>
      <c r="E8964" s="195" t="s">
        <v>1744</v>
      </c>
      <c r="F8964" s="189">
        <v>12</v>
      </c>
      <c r="G8964" s="197" t="s">
        <v>3846</v>
      </c>
    </row>
    <row r="8965" spans="1:12">
      <c r="A8965" s="186" t="str">
        <f>B8965&amp;"_"&amp;COUNTIF($B$2:B8965,B8965)</f>
        <v>7199_3</v>
      </c>
      <c r="B8965" s="195">
        <v>7199</v>
      </c>
      <c r="E8965" s="195" t="s">
        <v>1744</v>
      </c>
      <c r="F8965" s="189">
        <v>28</v>
      </c>
      <c r="G8965" s="197" t="s">
        <v>3760</v>
      </c>
    </row>
    <row r="8966" spans="1:12">
      <c r="A8966" s="186" t="str">
        <f>B8966&amp;"_"&amp;COUNTIF($B$2:B8966,B8966)</f>
        <v>7199_4</v>
      </c>
      <c r="B8966" s="195">
        <v>7199</v>
      </c>
      <c r="E8966" s="195" t="s">
        <v>1744</v>
      </c>
      <c r="F8966" s="189">
        <v>24</v>
      </c>
      <c r="G8966" s="197" t="s">
        <v>3762</v>
      </c>
    </row>
    <row r="8967" spans="1:12">
      <c r="A8967" s="186" t="str">
        <f>B8967&amp;"_"&amp;COUNTIF($B$2:B8967,B8967)</f>
        <v>7199_5</v>
      </c>
      <c r="B8967" s="195">
        <v>7199</v>
      </c>
      <c r="E8967" s="195" t="s">
        <v>1744</v>
      </c>
      <c r="F8967" s="189">
        <v>28</v>
      </c>
      <c r="G8967" s="197" t="s">
        <v>3761</v>
      </c>
      <c r="K8967" s="213"/>
    </row>
    <row r="8968" spans="1:12">
      <c r="A8968" s="186" t="str">
        <f>B8968&amp;"_"&amp;COUNTIF($B$2:B8968,B8968)</f>
        <v>7199_6</v>
      </c>
      <c r="B8968" s="195">
        <v>7199</v>
      </c>
      <c r="E8968" s="195" t="s">
        <v>1744</v>
      </c>
      <c r="F8968" s="189">
        <v>6</v>
      </c>
      <c r="G8968" s="197" t="s">
        <v>3847</v>
      </c>
      <c r="K8968" s="213"/>
    </row>
    <row r="8969" spans="1:12">
      <c r="A8969" s="186" t="str">
        <f>B8969&amp;"_"&amp;COUNTIF($B$2:B8969,B8969)</f>
        <v>7199_7</v>
      </c>
      <c r="B8969" s="195">
        <v>7199</v>
      </c>
      <c r="C8969" s="195">
        <v>26</v>
      </c>
      <c r="E8969" s="195" t="s">
        <v>1744</v>
      </c>
      <c r="F8969" s="189">
        <v>26</v>
      </c>
      <c r="G8969" s="197" t="s">
        <v>3739</v>
      </c>
      <c r="J8969" s="191">
        <v>42881</v>
      </c>
      <c r="K8969" s="195" t="s">
        <v>33</v>
      </c>
    </row>
    <row r="8970" spans="1:12">
      <c r="A8970" s="186" t="str">
        <f>B8970&amp;"_"&amp;COUNTIF($B$2:B8970,B8970)</f>
        <v>7200_1</v>
      </c>
      <c r="B8970" s="195">
        <v>7200</v>
      </c>
      <c r="F8970" s="189">
        <v>9</v>
      </c>
      <c r="G8970" s="197" t="s">
        <v>3188</v>
      </c>
    </row>
    <row r="8971" spans="1:12">
      <c r="A8971" s="186" t="str">
        <f>B8971&amp;"_"&amp;COUNTIF($B$2:B8971,B8971)</f>
        <v>7200_2</v>
      </c>
      <c r="B8971" s="195">
        <v>7200</v>
      </c>
      <c r="C8971" s="195">
        <v>17</v>
      </c>
      <c r="D8971" s="195">
        <v>3007469050</v>
      </c>
      <c r="F8971" s="189">
        <v>6</v>
      </c>
      <c r="G8971" s="197" t="s">
        <v>3324</v>
      </c>
      <c r="H8971" s="195">
        <v>4</v>
      </c>
      <c r="I8971" s="195">
        <v>4200</v>
      </c>
      <c r="J8971" s="191">
        <v>42884</v>
      </c>
      <c r="K8971" s="195" t="s">
        <v>120</v>
      </c>
    </row>
    <row r="8972" spans="1:12">
      <c r="A8972" s="186" t="str">
        <f>B8972&amp;"_"&amp;COUNTIF($B$2:B8972,B8972)</f>
        <v>7201_1</v>
      </c>
      <c r="B8972" s="195">
        <v>7201</v>
      </c>
      <c r="C8972" s="195">
        <v>1</v>
      </c>
      <c r="D8972" s="195" t="s">
        <v>3690</v>
      </c>
      <c r="F8972" s="189">
        <v>1</v>
      </c>
      <c r="G8972" s="197" t="s">
        <v>3848</v>
      </c>
      <c r="H8972" s="195">
        <v>1</v>
      </c>
      <c r="J8972" s="191">
        <v>42884</v>
      </c>
      <c r="K8972" s="195" t="s">
        <v>27</v>
      </c>
    </row>
    <row r="8973" spans="1:12">
      <c r="A8973" s="186" t="str">
        <f>B8973&amp;"_"&amp;COUNTIF($B$2:B8973,B8973)</f>
        <v>7202_1</v>
      </c>
      <c r="B8973" s="195">
        <v>7202</v>
      </c>
      <c r="C8973" s="195">
        <v>1</v>
      </c>
      <c r="D8973" s="195" t="s">
        <v>3570</v>
      </c>
      <c r="F8973" s="189">
        <v>32</v>
      </c>
      <c r="G8973" s="197" t="s">
        <v>1690</v>
      </c>
      <c r="H8973" s="195">
        <v>1</v>
      </c>
      <c r="J8973" s="191">
        <v>42885</v>
      </c>
      <c r="K8973" s="195" t="s">
        <v>27</v>
      </c>
    </row>
    <row r="8974" spans="1:12">
      <c r="A8974" s="186" t="str">
        <f>B8974&amp;"_"&amp;COUNTIF($B$2:B8974,B8974)</f>
        <v>7203_1</v>
      </c>
      <c r="B8974" s="195">
        <v>7203</v>
      </c>
      <c r="F8974" s="189">
        <v>30</v>
      </c>
      <c r="G8974" s="197" t="s">
        <v>3849</v>
      </c>
    </row>
    <row r="8975" spans="1:12">
      <c r="A8975" s="186" t="str">
        <f>B8975&amp;"_"&amp;COUNTIF($B$2:B8975,B8975)</f>
        <v>7203_2</v>
      </c>
      <c r="B8975" s="195">
        <v>7203</v>
      </c>
      <c r="C8975" s="195">
        <v>1</v>
      </c>
      <c r="D8975" s="195" t="s">
        <v>3695</v>
      </c>
      <c r="F8975" s="189">
        <v>73</v>
      </c>
      <c r="G8975" s="197" t="s">
        <v>677</v>
      </c>
      <c r="H8975" s="195">
        <v>2</v>
      </c>
      <c r="I8975" s="200"/>
      <c r="J8975" s="191">
        <v>42885</v>
      </c>
      <c r="K8975" s="195" t="s">
        <v>27</v>
      </c>
    </row>
    <row r="8976" spans="1:12">
      <c r="A8976" s="186" t="str">
        <f>B8976&amp;"_"&amp;COUNTIF($B$2:B8976,B8976)</f>
        <v>7204_1</v>
      </c>
      <c r="B8976" s="195">
        <v>7204</v>
      </c>
      <c r="E8976" s="195" t="s">
        <v>2730</v>
      </c>
      <c r="F8976" s="189">
        <v>4</v>
      </c>
      <c r="G8976" s="197" t="s">
        <v>3765</v>
      </c>
    </row>
    <row r="8977" spans="1:12">
      <c r="A8977" s="186" t="str">
        <f>B8977&amp;"_"&amp;COUNTIF($B$2:B8977,B8977)</f>
        <v>7204_2</v>
      </c>
      <c r="B8977" s="195">
        <v>7204</v>
      </c>
      <c r="C8977" s="195">
        <v>1</v>
      </c>
      <c r="D8977" s="195" t="s">
        <v>3766</v>
      </c>
      <c r="E8977" s="195" t="s">
        <v>2731</v>
      </c>
      <c r="F8977" s="189">
        <v>4</v>
      </c>
      <c r="G8977" s="197" t="s">
        <v>3767</v>
      </c>
      <c r="H8977" s="195">
        <v>2</v>
      </c>
      <c r="J8977" s="191">
        <v>42885</v>
      </c>
      <c r="K8977" s="195" t="s">
        <v>27</v>
      </c>
    </row>
    <row r="8978" spans="1:12">
      <c r="A8978" s="186" t="str">
        <f>B8978&amp;"_"&amp;COUNTIF($B$2:B8978,B8978)</f>
        <v>7205_1</v>
      </c>
      <c r="B8978" s="195">
        <v>7205</v>
      </c>
      <c r="C8978" s="195">
        <v>109</v>
      </c>
      <c r="D8978" s="195" t="s">
        <v>3850</v>
      </c>
      <c r="F8978" s="189">
        <v>1</v>
      </c>
      <c r="G8978" s="197" t="s">
        <v>3851</v>
      </c>
      <c r="H8978" s="195">
        <v>1</v>
      </c>
      <c r="J8978" s="191">
        <v>42885</v>
      </c>
      <c r="K8978" s="195" t="s">
        <v>27</v>
      </c>
    </row>
    <row r="8979" spans="1:12">
      <c r="A8979" s="186" t="str">
        <f>B8979&amp;"_"&amp;COUNTIF($B$2:B8979,B8979)</f>
        <v>7206_1</v>
      </c>
      <c r="B8979" s="195">
        <v>7206</v>
      </c>
      <c r="C8979" s="195">
        <v>31</v>
      </c>
      <c r="D8979" s="195" t="s">
        <v>3852</v>
      </c>
      <c r="F8979" s="189">
        <v>10</v>
      </c>
      <c r="G8979" s="197" t="s">
        <v>3853</v>
      </c>
      <c r="H8979" s="195">
        <v>1</v>
      </c>
      <c r="J8979" s="191">
        <v>42886</v>
      </c>
      <c r="K8979" s="195" t="s">
        <v>27</v>
      </c>
    </row>
    <row r="8980" spans="1:12">
      <c r="A8980" s="186" t="str">
        <f>B8980&amp;"_"&amp;COUNTIF($B$2:B8980,B8980)</f>
        <v>7207_1</v>
      </c>
      <c r="B8980" s="195">
        <v>7207</v>
      </c>
      <c r="C8980" s="195">
        <v>5</v>
      </c>
      <c r="D8980" s="195">
        <v>270443564</v>
      </c>
      <c r="E8980" s="195">
        <v>500032756</v>
      </c>
      <c r="F8980" s="189">
        <v>12</v>
      </c>
      <c r="G8980" s="197" t="s">
        <v>3611</v>
      </c>
      <c r="H8980" s="195">
        <v>1</v>
      </c>
      <c r="I8980" s="195">
        <v>2800</v>
      </c>
      <c r="J8980" s="191">
        <v>42886</v>
      </c>
      <c r="K8980" s="195" t="s">
        <v>33</v>
      </c>
      <c r="L8980" s="195" t="s">
        <v>74</v>
      </c>
    </row>
    <row r="8981" spans="1:12">
      <c r="A8981" s="186" t="str">
        <f>B8981&amp;"_"&amp;COUNTIF($B$2:B8981,B8981)</f>
        <v>7208_1</v>
      </c>
      <c r="B8981" s="195">
        <v>7208</v>
      </c>
      <c r="F8981" s="189">
        <v>1</v>
      </c>
      <c r="G8981" s="197" t="s">
        <v>3854</v>
      </c>
    </row>
    <row r="8982" spans="1:12">
      <c r="A8982" s="186" t="str">
        <f>B8982&amp;"_"&amp;COUNTIF($B$2:B8982,B8982)</f>
        <v>7208_2</v>
      </c>
      <c r="B8982" s="195">
        <v>7208</v>
      </c>
      <c r="C8982" s="195">
        <v>96</v>
      </c>
      <c r="D8982" s="195">
        <v>17107</v>
      </c>
      <c r="F8982" s="189">
        <v>1</v>
      </c>
      <c r="G8982" s="197" t="s">
        <v>3708</v>
      </c>
      <c r="H8982" s="195">
        <v>2</v>
      </c>
      <c r="J8982" s="191">
        <v>42886</v>
      </c>
      <c r="K8982" s="195" t="s">
        <v>33</v>
      </c>
      <c r="L8982" s="195" t="s">
        <v>74</v>
      </c>
    </row>
    <row r="8983" spans="1:12">
      <c r="A8983" s="186" t="str">
        <f>B8983&amp;"_"&amp;COUNTIF($B$2:B8983,B8983)</f>
        <v>7209_1</v>
      </c>
      <c r="B8983" s="195">
        <v>7209</v>
      </c>
      <c r="F8983" s="189">
        <v>7</v>
      </c>
      <c r="G8983" s="197" t="s">
        <v>3102</v>
      </c>
    </row>
    <row r="8984" spans="1:12">
      <c r="A8984" s="186" t="str">
        <f>B8984&amp;"_"&amp;COUNTIF($B$2:B8984,B8984)</f>
        <v>7209_2</v>
      </c>
      <c r="B8984" s="195">
        <v>7209</v>
      </c>
      <c r="C8984" s="195">
        <v>65</v>
      </c>
      <c r="D8984" s="195">
        <v>3007274951</v>
      </c>
      <c r="F8984" s="189">
        <v>14</v>
      </c>
      <c r="G8984" s="197" t="s">
        <v>3103</v>
      </c>
      <c r="H8984" s="195">
        <v>7</v>
      </c>
      <c r="I8984" s="195">
        <v>22400</v>
      </c>
      <c r="J8984" s="191">
        <v>42887</v>
      </c>
      <c r="K8984" s="195" t="s">
        <v>120</v>
      </c>
    </row>
    <row r="8985" spans="1:12">
      <c r="A8985" s="186" t="str">
        <f>B8985&amp;"_"&amp;COUNTIF($B$2:B8985,B8985)</f>
        <v>7210_1</v>
      </c>
      <c r="B8985" s="195">
        <v>7210</v>
      </c>
      <c r="E8985" s="195" t="s">
        <v>2730</v>
      </c>
      <c r="F8985" s="189">
        <v>8</v>
      </c>
      <c r="G8985" s="197" t="s">
        <v>3765</v>
      </c>
    </row>
    <row r="8986" spans="1:12">
      <c r="A8986" s="186" t="str">
        <f>B8986&amp;"_"&amp;COUNTIF($B$2:B8986,B8986)</f>
        <v>7210_2</v>
      </c>
      <c r="B8986" s="195">
        <v>7210</v>
      </c>
      <c r="C8986" s="195">
        <v>1</v>
      </c>
      <c r="D8986" s="195" t="s">
        <v>3766</v>
      </c>
      <c r="E8986" s="195" t="s">
        <v>2731</v>
      </c>
      <c r="F8986" s="189">
        <v>8</v>
      </c>
      <c r="G8986" s="197" t="s">
        <v>3767</v>
      </c>
      <c r="H8986" s="195">
        <v>2</v>
      </c>
      <c r="J8986" s="191">
        <v>42887</v>
      </c>
      <c r="K8986" s="195" t="s">
        <v>27</v>
      </c>
    </row>
    <row r="8987" spans="1:12">
      <c r="A8987" s="186" t="str">
        <f>B8987&amp;"_"&amp;COUNTIF($B$2:B8987,B8987)</f>
        <v>7211_1</v>
      </c>
      <c r="B8987" s="195">
        <v>7211</v>
      </c>
      <c r="F8987" s="189">
        <v>1</v>
      </c>
      <c r="G8987" s="197" t="s">
        <v>3855</v>
      </c>
    </row>
    <row r="8988" spans="1:12">
      <c r="A8988" s="186" t="str">
        <f>B8988&amp;"_"&amp;COUNTIF($B$2:B8988,B8988)</f>
        <v>7211_2</v>
      </c>
      <c r="B8988" s="195">
        <v>7211</v>
      </c>
      <c r="C8988" s="195">
        <v>59</v>
      </c>
      <c r="D8988" s="195">
        <v>3007532668</v>
      </c>
      <c r="F8988" s="189">
        <v>1</v>
      </c>
      <c r="G8988" s="197" t="s">
        <v>3856</v>
      </c>
      <c r="H8988" s="195">
        <v>2</v>
      </c>
      <c r="J8988" s="191">
        <v>42888</v>
      </c>
      <c r="K8988" s="195" t="s">
        <v>27</v>
      </c>
    </row>
    <row r="8989" spans="1:12">
      <c r="A8989" s="186" t="str">
        <f>B8989&amp;"_"&amp;COUNTIF($B$2:B8989,B8989)</f>
        <v>7212_1</v>
      </c>
      <c r="B8989" s="195">
        <v>7212</v>
      </c>
      <c r="C8989" s="195">
        <v>31</v>
      </c>
      <c r="D8989" s="195" t="s">
        <v>3857</v>
      </c>
      <c r="F8989" s="189">
        <v>7</v>
      </c>
      <c r="G8989" s="197" t="s">
        <v>2980</v>
      </c>
      <c r="H8989" s="195">
        <v>7</v>
      </c>
      <c r="I8989" s="195">
        <v>21000</v>
      </c>
      <c r="J8989" s="191">
        <v>42888</v>
      </c>
      <c r="K8989" s="195" t="s">
        <v>27</v>
      </c>
    </row>
    <row r="8990" spans="1:12">
      <c r="A8990" s="186" t="str">
        <f>B8990&amp;"_"&amp;COUNTIF($B$2:B8990,B8990)</f>
        <v>7213_1</v>
      </c>
      <c r="B8990" s="195">
        <v>7213</v>
      </c>
      <c r="C8990" s="195">
        <v>31</v>
      </c>
      <c r="D8990" s="195" t="s">
        <v>3857</v>
      </c>
      <c r="F8990" s="189">
        <v>7</v>
      </c>
      <c r="G8990" s="197" t="s">
        <v>2980</v>
      </c>
      <c r="H8990" s="195">
        <v>7</v>
      </c>
      <c r="I8990" s="195">
        <v>21000</v>
      </c>
      <c r="J8990" s="191">
        <v>42888</v>
      </c>
      <c r="K8990" s="195" t="s">
        <v>27</v>
      </c>
    </row>
    <row r="8991" spans="1:12">
      <c r="A8991" s="186" t="str">
        <f>B8991&amp;"_"&amp;COUNTIF($B$2:B8991,B8991)</f>
        <v>7214_1</v>
      </c>
      <c r="B8991" s="195">
        <v>7214</v>
      </c>
      <c r="E8991" s="195" t="s">
        <v>1744</v>
      </c>
      <c r="F8991" s="189">
        <v>1</v>
      </c>
      <c r="G8991" s="197" t="s">
        <v>3277</v>
      </c>
    </row>
    <row r="8992" spans="1:12">
      <c r="A8992" s="186" t="str">
        <f>B8992&amp;"_"&amp;COUNTIF($B$2:B8992,B8992)</f>
        <v>7214_2</v>
      </c>
      <c r="B8992" s="195">
        <v>7214</v>
      </c>
      <c r="E8992" s="195" t="s">
        <v>1744</v>
      </c>
      <c r="F8992" s="189">
        <v>28</v>
      </c>
      <c r="G8992" s="197" t="s">
        <v>3760</v>
      </c>
    </row>
    <row r="8993" spans="1:12">
      <c r="A8993" s="186" t="str">
        <f>B8993&amp;"_"&amp;COUNTIF($B$2:B8993,B8993)</f>
        <v>7214_3</v>
      </c>
      <c r="B8993" s="195">
        <v>7214</v>
      </c>
      <c r="E8993" s="195" t="s">
        <v>1744</v>
      </c>
      <c r="F8993" s="189">
        <v>36</v>
      </c>
      <c r="G8993" s="197" t="s">
        <v>3762</v>
      </c>
    </row>
    <row r="8994" spans="1:12">
      <c r="A8994" s="186" t="str">
        <f>B8994&amp;"_"&amp;COUNTIF($B$2:B8994,B8994)</f>
        <v>7214_4</v>
      </c>
      <c r="B8994" s="195">
        <v>7214</v>
      </c>
      <c r="E8994" s="195" t="s">
        <v>1744</v>
      </c>
      <c r="F8994" s="189">
        <v>28</v>
      </c>
      <c r="G8994" s="197" t="s">
        <v>3761</v>
      </c>
      <c r="K8994" s="213"/>
    </row>
    <row r="8995" spans="1:12">
      <c r="A8995" s="186" t="str">
        <f>B8995&amp;"_"&amp;COUNTIF($B$2:B8995,B8995)</f>
        <v>7214_5</v>
      </c>
      <c r="B8995" s="195">
        <v>7214</v>
      </c>
      <c r="C8995" s="195">
        <v>26</v>
      </c>
      <c r="E8995" s="195" t="s">
        <v>1744</v>
      </c>
      <c r="F8995" s="189">
        <v>32</v>
      </c>
      <c r="G8995" s="197" t="s">
        <v>3739</v>
      </c>
      <c r="J8995" s="191">
        <v>42888</v>
      </c>
      <c r="K8995" s="195" t="s">
        <v>33</v>
      </c>
    </row>
    <row r="8996" spans="1:12">
      <c r="A8996" s="186" t="str">
        <f>B8996&amp;"_"&amp;COUNTIF($B$2:B8996,B8996)</f>
        <v>7215_1</v>
      </c>
      <c r="B8996" s="195">
        <v>7215</v>
      </c>
      <c r="C8996" s="195">
        <v>59</v>
      </c>
      <c r="D8996" s="195">
        <v>3007702097</v>
      </c>
      <c r="E8996" s="195">
        <v>41222128</v>
      </c>
      <c r="F8996" s="189">
        <v>3</v>
      </c>
      <c r="G8996" s="197" t="s">
        <v>3858</v>
      </c>
      <c r="H8996" s="195">
        <v>3</v>
      </c>
      <c r="I8996" s="195">
        <v>15000</v>
      </c>
      <c r="J8996" s="191">
        <v>42888</v>
      </c>
      <c r="K8996" s="195" t="s">
        <v>27</v>
      </c>
    </row>
    <row r="8997" spans="1:12">
      <c r="A8997" s="186" t="str">
        <f>B8997&amp;"_"&amp;COUNTIF($B$2:B8997,B8997)</f>
        <v>7216_1</v>
      </c>
      <c r="B8997" s="195">
        <v>7216</v>
      </c>
      <c r="F8997" s="189">
        <v>18</v>
      </c>
      <c r="G8997" s="197" t="s">
        <v>2538</v>
      </c>
    </row>
    <row r="8998" spans="1:12">
      <c r="A8998" s="186" t="str">
        <f>B8998&amp;"_"&amp;COUNTIF($B$2:B8998,B8998)</f>
        <v>7216_2</v>
      </c>
      <c r="B8998" s="195">
        <v>7216</v>
      </c>
      <c r="C8998" s="195">
        <v>26</v>
      </c>
      <c r="D8998" s="195" t="s">
        <v>863</v>
      </c>
      <c r="F8998" s="189">
        <v>20</v>
      </c>
      <c r="G8998" s="197" t="s">
        <v>2539</v>
      </c>
      <c r="J8998" s="191">
        <v>42887</v>
      </c>
      <c r="K8998" s="195" t="s">
        <v>27</v>
      </c>
    </row>
    <row r="8999" spans="1:12">
      <c r="A8999" s="186" t="str">
        <f>B8999&amp;"_"&amp;COUNTIF($B$2:B8999,B8999)</f>
        <v>7217_1</v>
      </c>
      <c r="B8999" s="195">
        <v>7217</v>
      </c>
      <c r="C8999" s="195">
        <v>3</v>
      </c>
      <c r="D8999" s="195" t="s">
        <v>3798</v>
      </c>
      <c r="E8999" s="195" t="s">
        <v>71</v>
      </c>
      <c r="F8999" s="189">
        <v>300</v>
      </c>
      <c r="G8999" s="197" t="s">
        <v>72</v>
      </c>
      <c r="H8999" s="195">
        <v>1</v>
      </c>
      <c r="I8999" s="195">
        <v>2400</v>
      </c>
      <c r="J8999" s="191">
        <v>42891</v>
      </c>
      <c r="K8999" s="195" t="s">
        <v>33</v>
      </c>
      <c r="L8999" s="195" t="s">
        <v>74</v>
      </c>
    </row>
    <row r="9000" spans="1:12">
      <c r="A9000" s="186" t="str">
        <f>B9000&amp;"_"&amp;COUNTIF($B$2:B9000,B9000)</f>
        <v>7218_1</v>
      </c>
      <c r="B9000" s="195">
        <v>7218</v>
      </c>
      <c r="C9000" s="195">
        <v>3</v>
      </c>
      <c r="D9000" s="195">
        <v>340163341</v>
      </c>
      <c r="F9000" s="189">
        <v>300</v>
      </c>
      <c r="G9000" s="197" t="s">
        <v>3799</v>
      </c>
      <c r="H9000" s="195">
        <v>1</v>
      </c>
      <c r="I9000" s="195">
        <v>1800</v>
      </c>
      <c r="J9000" s="191">
        <v>42891</v>
      </c>
      <c r="K9000" s="195" t="s">
        <v>33</v>
      </c>
      <c r="L9000" s="195" t="s">
        <v>74</v>
      </c>
    </row>
    <row r="9001" spans="1:12">
      <c r="A9001" s="186" t="str">
        <f>B9001&amp;"_"&amp;COUNTIF($B$2:B9001,B9001)</f>
        <v>7219_1</v>
      </c>
      <c r="B9001" s="195">
        <v>7219</v>
      </c>
      <c r="C9001" s="195">
        <v>59</v>
      </c>
      <c r="D9001" s="195">
        <v>3007702097</v>
      </c>
      <c r="E9001" s="195">
        <v>41222128</v>
      </c>
      <c r="F9001" s="189">
        <v>1</v>
      </c>
      <c r="G9001" s="197" t="s">
        <v>3859</v>
      </c>
      <c r="H9001" s="195">
        <v>1</v>
      </c>
      <c r="I9001" s="195">
        <v>5000</v>
      </c>
      <c r="J9001" s="191">
        <v>42891</v>
      </c>
      <c r="K9001" s="195" t="s">
        <v>27</v>
      </c>
    </row>
    <row r="9002" spans="1:12">
      <c r="A9002" s="186" t="str">
        <f>B9002&amp;"_"&amp;COUNTIF($B$2:B9002,B9002)</f>
        <v>7220_1</v>
      </c>
      <c r="B9002" s="195">
        <v>7220</v>
      </c>
      <c r="E9002" s="195">
        <v>41222082</v>
      </c>
      <c r="F9002" s="189">
        <v>2</v>
      </c>
      <c r="G9002" s="197" t="s">
        <v>3510</v>
      </c>
    </row>
    <row r="9003" spans="1:12">
      <c r="A9003" s="186" t="str">
        <f>B9003&amp;"_"&amp;COUNTIF($B$2:B9003,B9003)</f>
        <v>7220_2</v>
      </c>
      <c r="B9003" s="195">
        <v>7220</v>
      </c>
      <c r="C9003" s="195">
        <v>59</v>
      </c>
      <c r="D9003" s="195">
        <v>3007702098</v>
      </c>
      <c r="E9003" s="195">
        <v>41222136</v>
      </c>
      <c r="F9003" s="189">
        <v>2</v>
      </c>
      <c r="G9003" s="197" t="s">
        <v>3860</v>
      </c>
      <c r="H9003" s="195">
        <v>4</v>
      </c>
      <c r="I9003" s="195">
        <v>13000</v>
      </c>
      <c r="J9003" s="191">
        <v>42891</v>
      </c>
      <c r="K9003" s="195" t="s">
        <v>27</v>
      </c>
    </row>
    <row r="9004" spans="1:12">
      <c r="A9004" s="186" t="str">
        <f>B9004&amp;"_"&amp;COUNTIF($B$2:B9004,B9004)</f>
        <v>7221_1</v>
      </c>
      <c r="B9004" s="195">
        <v>7221</v>
      </c>
      <c r="C9004" s="195">
        <v>59</v>
      </c>
      <c r="D9004" s="195">
        <v>3007702099</v>
      </c>
      <c r="E9004" s="195">
        <v>41227890</v>
      </c>
      <c r="F9004" s="189">
        <v>12</v>
      </c>
      <c r="G9004" s="197" t="s">
        <v>1873</v>
      </c>
      <c r="H9004" s="195">
        <v>2</v>
      </c>
      <c r="I9004" s="195">
        <v>3700</v>
      </c>
      <c r="J9004" s="191">
        <v>42891</v>
      </c>
      <c r="K9004" s="195" t="s">
        <v>27</v>
      </c>
    </row>
    <row r="9005" spans="1:12">
      <c r="A9005" s="186" t="str">
        <f>B9005&amp;"_"&amp;COUNTIF($B$2:B9005,B9005)</f>
        <v>7222_1</v>
      </c>
      <c r="B9005" s="195">
        <v>7222</v>
      </c>
      <c r="C9005" s="195">
        <v>59</v>
      </c>
      <c r="D9005" s="195">
        <v>3007702099</v>
      </c>
      <c r="E9005" s="195">
        <v>41227890</v>
      </c>
      <c r="F9005" s="189">
        <v>18</v>
      </c>
      <c r="G9005" s="197" t="s">
        <v>1873</v>
      </c>
      <c r="H9005" s="195">
        <v>3</v>
      </c>
      <c r="I9005" s="195">
        <v>5550</v>
      </c>
      <c r="J9005" s="191">
        <v>42892</v>
      </c>
      <c r="K9005" s="195" t="s">
        <v>27</v>
      </c>
    </row>
    <row r="9006" spans="1:12">
      <c r="A9006" s="186" t="str">
        <f>B9006&amp;"_"&amp;COUNTIF($B$2:B9006,B9006)</f>
        <v>7223_1</v>
      </c>
      <c r="B9006" s="195">
        <v>7223</v>
      </c>
      <c r="E9006" s="195">
        <v>41222082</v>
      </c>
      <c r="F9006" s="189">
        <v>2</v>
      </c>
      <c r="G9006" s="197" t="s">
        <v>3510</v>
      </c>
    </row>
    <row r="9007" spans="1:12">
      <c r="A9007" s="186" t="str">
        <f>B9007&amp;"_"&amp;COUNTIF($B$2:B9007,B9007)</f>
        <v>7223_2</v>
      </c>
      <c r="B9007" s="195">
        <v>7223</v>
      </c>
      <c r="C9007" s="195">
        <v>59</v>
      </c>
      <c r="D9007" s="195">
        <v>3007702098</v>
      </c>
      <c r="E9007" s="195">
        <v>41222136</v>
      </c>
      <c r="F9007" s="189">
        <v>2</v>
      </c>
      <c r="G9007" s="197" t="s">
        <v>2299</v>
      </c>
      <c r="H9007" s="195">
        <v>4</v>
      </c>
      <c r="I9007" s="195">
        <v>13000</v>
      </c>
      <c r="J9007" s="191">
        <v>42891</v>
      </c>
      <c r="K9007" s="195" t="s">
        <v>27</v>
      </c>
    </row>
    <row r="9008" spans="1:12">
      <c r="A9008" s="186" t="str">
        <f>B9008&amp;"_"&amp;COUNTIF($B$2:B9008,B9008)</f>
        <v>7224_1</v>
      </c>
      <c r="B9008" s="195">
        <v>7224</v>
      </c>
      <c r="C9008" s="195">
        <v>1</v>
      </c>
      <c r="D9008" s="195" t="s">
        <v>3835</v>
      </c>
      <c r="E9008" s="195" t="s">
        <v>64</v>
      </c>
      <c r="F9008" s="189">
        <v>48</v>
      </c>
      <c r="G9008" s="197" t="s">
        <v>3786</v>
      </c>
      <c r="H9008" s="195">
        <v>1</v>
      </c>
      <c r="J9008" s="191">
        <v>42892</v>
      </c>
      <c r="K9008" s="195" t="s">
        <v>27</v>
      </c>
    </row>
    <row r="9009" spans="1:12">
      <c r="A9009" s="186" t="str">
        <f>B9009&amp;"_"&amp;COUNTIF($B$2:B9009,B9009)</f>
        <v>7225_1</v>
      </c>
      <c r="B9009" s="195">
        <v>7225</v>
      </c>
      <c r="C9009" s="195">
        <v>1</v>
      </c>
      <c r="D9009" s="195" t="s">
        <v>3861</v>
      </c>
      <c r="E9009" s="195" t="s">
        <v>62</v>
      </c>
      <c r="F9009" s="189">
        <v>492</v>
      </c>
      <c r="G9009" s="197" t="s">
        <v>3862</v>
      </c>
      <c r="H9009" s="195">
        <v>3</v>
      </c>
      <c r="J9009" s="191">
        <v>42892</v>
      </c>
      <c r="K9009" s="195" t="s">
        <v>27</v>
      </c>
    </row>
    <row r="9010" spans="1:12">
      <c r="A9010" s="186" t="str">
        <f>B9010&amp;"_"&amp;COUNTIF($B$2:B9010,B9010)</f>
        <v>7226_1</v>
      </c>
      <c r="B9010" s="195">
        <v>7226</v>
      </c>
      <c r="C9010" s="195">
        <v>1</v>
      </c>
      <c r="D9010" s="195" t="s">
        <v>3690</v>
      </c>
      <c r="F9010" s="189">
        <v>1</v>
      </c>
      <c r="G9010" s="197" t="s">
        <v>3848</v>
      </c>
      <c r="H9010" s="195">
        <v>1</v>
      </c>
      <c r="J9010" s="191">
        <v>42892</v>
      </c>
      <c r="K9010" s="195" t="s">
        <v>27</v>
      </c>
    </row>
    <row r="9011" spans="1:12">
      <c r="A9011" s="186" t="str">
        <f>B9011&amp;"_"&amp;COUNTIF($B$2:B9011,B9011)</f>
        <v>7227_1</v>
      </c>
      <c r="B9011" s="195">
        <v>7227</v>
      </c>
      <c r="C9011" s="195">
        <v>1</v>
      </c>
      <c r="D9011" s="195" t="s">
        <v>3599</v>
      </c>
      <c r="F9011" s="189">
        <v>2</v>
      </c>
      <c r="G9011" s="197" t="s">
        <v>3238</v>
      </c>
      <c r="H9011" s="195">
        <v>2</v>
      </c>
      <c r="J9011" s="191">
        <v>42892</v>
      </c>
      <c r="K9011" s="195" t="s">
        <v>27</v>
      </c>
    </row>
    <row r="9012" spans="1:12">
      <c r="A9012" s="186" t="str">
        <f>B9012&amp;"_"&amp;COUNTIF($B$2:B9012,B9012)</f>
        <v>7228_1</v>
      </c>
      <c r="B9012" s="195">
        <v>7228</v>
      </c>
      <c r="C9012" s="195">
        <v>92</v>
      </c>
      <c r="D9012" s="195" t="s">
        <v>3863</v>
      </c>
      <c r="F9012" s="189">
        <v>1</v>
      </c>
      <c r="G9012" s="197" t="s">
        <v>3683</v>
      </c>
      <c r="H9012" s="195">
        <v>1</v>
      </c>
      <c r="J9012" s="191">
        <v>42892</v>
      </c>
      <c r="K9012" s="195" t="s">
        <v>27</v>
      </c>
    </row>
    <row r="9013" spans="1:12">
      <c r="A9013" s="186" t="str">
        <f>B9013&amp;"_"&amp;COUNTIF($B$2:B9013,B9013)</f>
        <v>7229_1</v>
      </c>
      <c r="B9013" s="195">
        <v>7229</v>
      </c>
      <c r="C9013" s="195">
        <v>10</v>
      </c>
      <c r="D9013" s="195">
        <v>63184</v>
      </c>
      <c r="E9013" s="195">
        <v>15020022</v>
      </c>
      <c r="F9013" s="189">
        <v>110</v>
      </c>
      <c r="G9013" s="197" t="s">
        <v>3864</v>
      </c>
      <c r="H9013" s="195">
        <v>2</v>
      </c>
      <c r="J9013" s="191">
        <v>42892</v>
      </c>
      <c r="K9013" s="195" t="s">
        <v>3650</v>
      </c>
      <c r="L9013" s="195" t="s">
        <v>74</v>
      </c>
    </row>
    <row r="9014" spans="1:12">
      <c r="A9014" s="186" t="str">
        <f>B9014&amp;"_"&amp;COUNTIF($B$2:B9014,B9014)</f>
        <v>7230_1</v>
      </c>
      <c r="B9014" s="195">
        <v>7230</v>
      </c>
      <c r="F9014" s="189">
        <v>4</v>
      </c>
      <c r="G9014" s="197" t="s">
        <v>3188</v>
      </c>
    </row>
    <row r="9015" spans="1:12">
      <c r="A9015" s="186" t="str">
        <f>B9015&amp;"_"&amp;COUNTIF($B$2:B9015,B9015)</f>
        <v>7230_2</v>
      </c>
      <c r="B9015" s="195">
        <v>7230</v>
      </c>
      <c r="C9015" s="195">
        <v>17</v>
      </c>
      <c r="D9015" s="195">
        <v>3007469050</v>
      </c>
      <c r="F9015" s="189">
        <v>4</v>
      </c>
      <c r="G9015" s="197" t="s">
        <v>3324</v>
      </c>
      <c r="H9015" s="195">
        <v>2</v>
      </c>
      <c r="I9015" s="195">
        <v>8400</v>
      </c>
      <c r="J9015" s="191">
        <v>42892</v>
      </c>
      <c r="K9015" s="195" t="s">
        <v>120</v>
      </c>
    </row>
    <row r="9016" spans="1:12">
      <c r="A9016" s="186" t="str">
        <f>B9016&amp;"_"&amp;COUNTIF($B$2:B9016,B9016)</f>
        <v>7231_1</v>
      </c>
      <c r="B9016" s="195">
        <v>7231</v>
      </c>
      <c r="C9016" s="195">
        <v>5</v>
      </c>
      <c r="D9016" s="195">
        <v>270443564</v>
      </c>
      <c r="E9016" s="195">
        <v>500032756</v>
      </c>
      <c r="F9016" s="189">
        <v>12</v>
      </c>
      <c r="G9016" s="197" t="s">
        <v>3611</v>
      </c>
      <c r="H9016" s="195">
        <v>1</v>
      </c>
      <c r="I9016" s="195">
        <v>2800</v>
      </c>
      <c r="J9016" s="191">
        <v>42886</v>
      </c>
      <c r="K9016" s="195" t="s">
        <v>33</v>
      </c>
      <c r="L9016" s="195" t="s">
        <v>74</v>
      </c>
    </row>
    <row r="9017" spans="1:12">
      <c r="A9017" s="186" t="str">
        <f>B9017&amp;"_"&amp;COUNTIF($B$2:B9017,B9017)</f>
        <v>7232_1</v>
      </c>
      <c r="B9017" s="195">
        <v>7232</v>
      </c>
      <c r="C9017" s="195">
        <v>42</v>
      </c>
      <c r="D9017" s="195" t="s">
        <v>3865</v>
      </c>
      <c r="F9017" s="189">
        <v>1</v>
      </c>
      <c r="G9017" s="197" t="s">
        <v>3866</v>
      </c>
      <c r="H9017" s="195">
        <v>1</v>
      </c>
      <c r="I9017" s="195">
        <v>4000</v>
      </c>
      <c r="J9017" s="191">
        <v>42895</v>
      </c>
      <c r="K9017" s="195" t="s">
        <v>27</v>
      </c>
    </row>
    <row r="9018" spans="1:12">
      <c r="A9018" s="186" t="str">
        <f>B9018&amp;"_"&amp;COUNTIF($B$2:B9018,B9018)</f>
        <v>7233_1</v>
      </c>
      <c r="B9018" s="195">
        <v>7233</v>
      </c>
      <c r="C9018" s="195">
        <v>96</v>
      </c>
      <c r="D9018" s="195">
        <v>17107</v>
      </c>
      <c r="F9018" s="189">
        <v>6</v>
      </c>
      <c r="G9018" s="197" t="s">
        <v>3330</v>
      </c>
      <c r="H9018" s="195">
        <v>1</v>
      </c>
      <c r="J9018" s="191">
        <v>42895</v>
      </c>
      <c r="K9018" s="213" t="s">
        <v>845</v>
      </c>
      <c r="L9018" s="195" t="s">
        <v>74</v>
      </c>
    </row>
    <row r="9019" spans="1:12">
      <c r="A9019" s="186" t="str">
        <f>B9019&amp;"_"&amp;COUNTIF($B$2:B9019,B9019)</f>
        <v>7234_1</v>
      </c>
      <c r="B9019" s="195">
        <v>7234</v>
      </c>
      <c r="C9019" s="195">
        <v>96</v>
      </c>
      <c r="D9019" s="195" t="s">
        <v>3867</v>
      </c>
      <c r="F9019" s="189">
        <v>1</v>
      </c>
      <c r="G9019" s="197" t="s">
        <v>3854</v>
      </c>
      <c r="H9019" s="195">
        <v>1</v>
      </c>
      <c r="J9019" s="191">
        <v>42898</v>
      </c>
      <c r="K9019" s="195" t="s">
        <v>33</v>
      </c>
      <c r="L9019" s="195" t="s">
        <v>74</v>
      </c>
    </row>
    <row r="9020" spans="1:12">
      <c r="A9020" s="186" t="str">
        <f>B9020&amp;"_"&amp;COUNTIF($B$2:B9020,B9020)</f>
        <v>7235_1</v>
      </c>
      <c r="B9020" s="195">
        <v>7235</v>
      </c>
      <c r="E9020" s="195">
        <v>112145</v>
      </c>
      <c r="F9020" s="189">
        <v>10</v>
      </c>
      <c r="G9020" s="197" t="s">
        <v>2696</v>
      </c>
    </row>
    <row r="9021" spans="1:12">
      <c r="A9021" s="186" t="str">
        <f>B9021&amp;"_"&amp;COUNTIF($B$2:B9021,B9021)</f>
        <v>7235_2</v>
      </c>
      <c r="B9021" s="195">
        <v>7235</v>
      </c>
      <c r="C9021" s="195">
        <v>4</v>
      </c>
      <c r="D9021" s="195">
        <v>4500290703</v>
      </c>
      <c r="E9021" s="195">
        <v>112146</v>
      </c>
      <c r="F9021" s="189">
        <v>10</v>
      </c>
      <c r="G9021" s="197" t="s">
        <v>2697</v>
      </c>
      <c r="H9021" s="195">
        <v>5</v>
      </c>
      <c r="I9021" s="195">
        <v>17500</v>
      </c>
      <c r="J9021" s="191">
        <v>42898</v>
      </c>
      <c r="K9021" s="195" t="s">
        <v>2501</v>
      </c>
      <c r="L9021" s="195" t="s">
        <v>74</v>
      </c>
    </row>
    <row r="9022" spans="1:12">
      <c r="A9022" s="186" t="str">
        <f>B9022&amp;"_"&amp;COUNTIF($B$2:B9022,B9022)</f>
        <v>7237r1_1</v>
      </c>
      <c r="B9022" s="195" t="s">
        <v>3868</v>
      </c>
      <c r="E9022" s="195" t="s">
        <v>1744</v>
      </c>
      <c r="F9022" s="189">
        <v>1</v>
      </c>
      <c r="G9022" s="197" t="s">
        <v>3277</v>
      </c>
    </row>
    <row r="9023" spans="1:12">
      <c r="A9023" s="186" t="str">
        <f>B9023&amp;"_"&amp;COUNTIF($B$2:B9023,B9023)</f>
        <v>7237r1_2</v>
      </c>
      <c r="B9023" s="195" t="s">
        <v>3868</v>
      </c>
      <c r="E9023" s="195" t="s">
        <v>3869</v>
      </c>
      <c r="F9023" s="189">
        <v>12</v>
      </c>
      <c r="G9023" s="197" t="s">
        <v>3870</v>
      </c>
    </row>
    <row r="9024" spans="1:12">
      <c r="A9024" s="186" t="str">
        <f>B9024&amp;"_"&amp;COUNTIF($B$2:B9024,B9024)</f>
        <v>7237r1_3</v>
      </c>
      <c r="B9024" s="195" t="s">
        <v>3868</v>
      </c>
      <c r="E9024" s="195" t="s">
        <v>1744</v>
      </c>
      <c r="F9024" s="189">
        <v>12</v>
      </c>
      <c r="G9024" s="197" t="s">
        <v>3871</v>
      </c>
    </row>
    <row r="9025" spans="1:11">
      <c r="A9025" s="186" t="str">
        <f>B9025&amp;"_"&amp;COUNTIF($B$2:B9025,B9025)</f>
        <v>7237r1_4</v>
      </c>
      <c r="B9025" s="195" t="s">
        <v>3868</v>
      </c>
      <c r="E9025" s="195" t="s">
        <v>1744</v>
      </c>
      <c r="F9025" s="189">
        <v>16</v>
      </c>
      <c r="G9025" s="197" t="s">
        <v>3760</v>
      </c>
    </row>
    <row r="9026" spans="1:11">
      <c r="A9026" s="186" t="str">
        <f>B9026&amp;"_"&amp;COUNTIF($B$2:B9026,B9026)</f>
        <v>7237r1_5</v>
      </c>
      <c r="B9026" s="195" t="s">
        <v>3868</v>
      </c>
      <c r="E9026" s="195" t="s">
        <v>1744</v>
      </c>
      <c r="F9026" s="189">
        <v>24</v>
      </c>
      <c r="G9026" s="197" t="s">
        <v>3762</v>
      </c>
    </row>
    <row r="9027" spans="1:11">
      <c r="A9027" s="186" t="str">
        <f>B9027&amp;"_"&amp;COUNTIF($B$2:B9027,B9027)</f>
        <v>7237r1_6</v>
      </c>
      <c r="B9027" s="195" t="s">
        <v>3868</v>
      </c>
      <c r="C9027" s="195">
        <v>26</v>
      </c>
      <c r="E9027" s="195" t="s">
        <v>1744</v>
      </c>
      <c r="F9027" s="189">
        <v>32</v>
      </c>
      <c r="G9027" s="197" t="s">
        <v>3847</v>
      </c>
    </row>
    <row r="9028" spans="1:11">
      <c r="A9028" s="186" t="str">
        <f>B9028&amp;"_"&amp;COUNTIF($B$2:B9028,B9028)</f>
        <v>7238_1</v>
      </c>
      <c r="B9028" s="195">
        <v>7238</v>
      </c>
      <c r="C9028" s="195">
        <v>59</v>
      </c>
      <c r="D9028" s="195">
        <v>3007723140</v>
      </c>
      <c r="E9028" s="195">
        <v>41222128</v>
      </c>
      <c r="F9028" s="189">
        <v>6</v>
      </c>
      <c r="G9028" s="197" t="s">
        <v>3872</v>
      </c>
      <c r="H9028" s="195">
        <v>6</v>
      </c>
      <c r="I9028" s="195">
        <v>30000</v>
      </c>
      <c r="J9028" s="191">
        <v>42898</v>
      </c>
      <c r="K9028" s="195" t="s">
        <v>27</v>
      </c>
    </row>
    <row r="9029" spans="1:11">
      <c r="A9029" s="186" t="str">
        <f>B9029&amp;"_"&amp;COUNTIF($B$2:B9029,B9029)</f>
        <v>7239_1</v>
      </c>
      <c r="B9029" s="195">
        <v>7239</v>
      </c>
      <c r="C9029" s="195">
        <v>1</v>
      </c>
      <c r="D9029" s="195" t="s">
        <v>3873</v>
      </c>
      <c r="E9029" s="195" t="s">
        <v>3270</v>
      </c>
      <c r="F9029" s="189">
        <v>2</v>
      </c>
      <c r="G9029" s="197" t="s">
        <v>3874</v>
      </c>
      <c r="H9029" s="195">
        <v>1</v>
      </c>
      <c r="J9029" s="191">
        <v>42899</v>
      </c>
      <c r="K9029" s="195" t="s">
        <v>27</v>
      </c>
    </row>
    <row r="9030" spans="1:11">
      <c r="A9030" s="186" t="str">
        <f>B9030&amp;"_"&amp;COUNTIF($B$2:B9030,B9030)</f>
        <v>7240_1</v>
      </c>
      <c r="B9030" s="195">
        <v>7240</v>
      </c>
      <c r="C9030" s="195">
        <v>1</v>
      </c>
      <c r="D9030" s="195" t="s">
        <v>3835</v>
      </c>
      <c r="E9030" s="195" t="s">
        <v>64</v>
      </c>
      <c r="F9030" s="189">
        <v>48</v>
      </c>
      <c r="G9030" s="197" t="s">
        <v>2804</v>
      </c>
      <c r="H9030" s="195">
        <v>1</v>
      </c>
      <c r="J9030" s="191">
        <v>42899</v>
      </c>
      <c r="K9030" s="195" t="s">
        <v>27</v>
      </c>
    </row>
    <row r="9031" spans="1:11">
      <c r="A9031" s="186" t="str">
        <f>B9031&amp;"_"&amp;COUNTIF($B$2:B9031,B9031)</f>
        <v>7241_1</v>
      </c>
      <c r="B9031" s="195">
        <v>7241</v>
      </c>
      <c r="C9031" s="195">
        <v>1</v>
      </c>
      <c r="D9031" s="195" t="s">
        <v>3570</v>
      </c>
      <c r="F9031" s="189">
        <v>81</v>
      </c>
      <c r="G9031" s="197" t="s">
        <v>1690</v>
      </c>
      <c r="H9031" s="195">
        <v>1</v>
      </c>
      <c r="J9031" s="191">
        <v>42899</v>
      </c>
      <c r="K9031" s="195" t="s">
        <v>27</v>
      </c>
    </row>
    <row r="9032" spans="1:11">
      <c r="A9032" s="186" t="str">
        <f>B9032&amp;"_"&amp;COUNTIF($B$2:B9032,B9032)</f>
        <v>7242_1</v>
      </c>
      <c r="B9032" s="195">
        <v>7242</v>
      </c>
      <c r="F9032" s="189">
        <v>17</v>
      </c>
      <c r="G9032" s="197" t="s">
        <v>3849</v>
      </c>
    </row>
    <row r="9033" spans="1:11">
      <c r="A9033" s="186" t="str">
        <f>B9033&amp;"_"&amp;COUNTIF($B$2:B9033,B9033)</f>
        <v>7242_2</v>
      </c>
      <c r="B9033" s="195">
        <v>7242</v>
      </c>
      <c r="C9033" s="195">
        <v>1</v>
      </c>
      <c r="D9033" s="195" t="s">
        <v>3695</v>
      </c>
      <c r="F9033" s="189">
        <v>38</v>
      </c>
      <c r="G9033" s="197" t="s">
        <v>677</v>
      </c>
      <c r="H9033" s="195">
        <v>2</v>
      </c>
      <c r="I9033" s="200"/>
      <c r="J9033" s="191">
        <v>42899</v>
      </c>
      <c r="K9033" s="195" t="s">
        <v>27</v>
      </c>
    </row>
    <row r="9034" spans="1:11">
      <c r="A9034" s="186" t="str">
        <f>B9034&amp;"_"&amp;COUNTIF($B$2:B9034,B9034)</f>
        <v>7243_1</v>
      </c>
      <c r="B9034" s="195">
        <v>7243</v>
      </c>
      <c r="C9034" s="195">
        <v>1</v>
      </c>
      <c r="D9034" s="195" t="s">
        <v>3599</v>
      </c>
      <c r="F9034" s="189">
        <v>2</v>
      </c>
      <c r="G9034" s="197" t="s">
        <v>3238</v>
      </c>
      <c r="H9034" s="195">
        <v>2</v>
      </c>
      <c r="J9034" s="191">
        <v>42892</v>
      </c>
      <c r="K9034" s="195" t="s">
        <v>27</v>
      </c>
    </row>
    <row r="9035" spans="1:11">
      <c r="A9035" s="186" t="str">
        <f>B9035&amp;"_"&amp;COUNTIF($B$2:B9035,B9035)</f>
        <v>7244_1</v>
      </c>
      <c r="B9035" s="195">
        <v>7244</v>
      </c>
      <c r="C9035" s="195">
        <v>13</v>
      </c>
      <c r="D9035" s="195">
        <v>601776</v>
      </c>
      <c r="F9035" s="189">
        <v>9</v>
      </c>
      <c r="G9035" s="197" t="s">
        <v>3875</v>
      </c>
      <c r="H9035" s="195">
        <v>1</v>
      </c>
      <c r="J9035" s="191">
        <v>42899</v>
      </c>
      <c r="K9035" s="195" t="s">
        <v>27</v>
      </c>
    </row>
    <row r="9036" spans="1:11">
      <c r="A9036" s="186" t="str">
        <f>B9036&amp;"_"&amp;COUNTIF($B$2:B9036,B9036)</f>
        <v>7245_1</v>
      </c>
      <c r="B9036" s="195">
        <v>7245</v>
      </c>
      <c r="C9036" s="195">
        <v>17</v>
      </c>
      <c r="D9036" s="195">
        <v>3007183725</v>
      </c>
      <c r="F9036" s="189">
        <v>8</v>
      </c>
      <c r="G9036" s="197" t="s">
        <v>3876</v>
      </c>
      <c r="H9036" s="195">
        <v>1</v>
      </c>
      <c r="J9036" s="191">
        <v>42900</v>
      </c>
      <c r="K9036" s="195" t="s">
        <v>120</v>
      </c>
    </row>
    <row r="9037" spans="1:11">
      <c r="A9037" s="186" t="str">
        <f>B9037&amp;"_"&amp;COUNTIF($B$2:B9037,B9037)</f>
        <v>7246_1</v>
      </c>
      <c r="B9037" s="195">
        <v>7246</v>
      </c>
      <c r="F9037" s="189">
        <v>24</v>
      </c>
      <c r="G9037" s="197" t="s">
        <v>3480</v>
      </c>
    </row>
    <row r="9038" spans="1:11">
      <c r="A9038" s="186" t="str">
        <f>B9038&amp;"_"&amp;COUNTIF($B$2:B9038,B9038)</f>
        <v>7246_2</v>
      </c>
      <c r="B9038" s="195">
        <v>7246</v>
      </c>
      <c r="F9038" s="189">
        <v>4</v>
      </c>
      <c r="G9038" s="197" t="s">
        <v>3189</v>
      </c>
    </row>
    <row r="9039" spans="1:11">
      <c r="A9039" s="186" t="str">
        <f>B9039&amp;"_"&amp;COUNTIF($B$2:B9039,B9039)</f>
        <v>7246_3</v>
      </c>
      <c r="B9039" s="195">
        <v>7246</v>
      </c>
      <c r="F9039" s="189">
        <v>4</v>
      </c>
      <c r="G9039" s="197" t="s">
        <v>3188</v>
      </c>
    </row>
    <row r="9040" spans="1:11">
      <c r="A9040" s="186" t="str">
        <f>B9040&amp;"_"&amp;COUNTIF($B$2:B9040,B9040)</f>
        <v>7246_4</v>
      </c>
      <c r="B9040" s="195">
        <v>7246</v>
      </c>
      <c r="C9040" s="195">
        <v>17</v>
      </c>
      <c r="D9040" s="195">
        <v>3007469050</v>
      </c>
      <c r="F9040" s="189">
        <v>2</v>
      </c>
      <c r="G9040" s="197" t="s">
        <v>3324</v>
      </c>
      <c r="H9040" s="195">
        <v>6</v>
      </c>
      <c r="J9040" s="191">
        <v>42900</v>
      </c>
      <c r="K9040" s="195" t="s">
        <v>120</v>
      </c>
    </row>
    <row r="9041" spans="1:12">
      <c r="A9041" s="186" t="str">
        <f>B9041&amp;"_"&amp;COUNTIF($B$2:B9041,B9041)</f>
        <v>7246A_1</v>
      </c>
      <c r="B9041" s="195" t="s">
        <v>3877</v>
      </c>
      <c r="F9041" s="189">
        <v>4</v>
      </c>
      <c r="G9041" s="197" t="s">
        <v>3878</v>
      </c>
    </row>
    <row r="9042" spans="1:12">
      <c r="A9042" s="186" t="str">
        <f>B9042&amp;"_"&amp;COUNTIF($B$2:B9042,B9042)</f>
        <v>7246A_2</v>
      </c>
      <c r="B9042" s="195" t="s">
        <v>3877</v>
      </c>
      <c r="C9042" s="195">
        <v>17</v>
      </c>
      <c r="F9042" s="189">
        <v>4</v>
      </c>
      <c r="G9042" s="197" t="s">
        <v>3879</v>
      </c>
      <c r="J9042" s="191">
        <v>42900</v>
      </c>
      <c r="K9042" s="195" t="s">
        <v>120</v>
      </c>
    </row>
    <row r="9043" spans="1:12">
      <c r="A9043" s="186" t="str">
        <f>B9043&amp;"_"&amp;COUNTIF($B$2:B9043,B9043)</f>
        <v>7247_1</v>
      </c>
      <c r="B9043" s="195">
        <v>7247</v>
      </c>
      <c r="C9043" s="195">
        <v>17</v>
      </c>
      <c r="D9043" s="195">
        <v>3007658331</v>
      </c>
      <c r="F9043" s="189">
        <v>8</v>
      </c>
      <c r="G9043" s="197" t="s">
        <v>3189</v>
      </c>
      <c r="H9043" s="195">
        <v>2</v>
      </c>
      <c r="J9043" s="191">
        <v>42900</v>
      </c>
      <c r="K9043" s="195" t="s">
        <v>120</v>
      </c>
    </row>
    <row r="9044" spans="1:12">
      <c r="A9044" s="186" t="str">
        <f>B9044&amp;"_"&amp;COUNTIF($B$2:B9044,B9044)</f>
        <v>7248_1</v>
      </c>
      <c r="B9044" s="195">
        <v>7248</v>
      </c>
      <c r="F9044" s="189">
        <v>1</v>
      </c>
      <c r="G9044" s="197" t="s">
        <v>3102</v>
      </c>
    </row>
    <row r="9045" spans="1:12">
      <c r="A9045" s="186" t="str">
        <f>B9045&amp;"_"&amp;COUNTIF($B$2:B9045,B9045)</f>
        <v>7248_2</v>
      </c>
      <c r="B9045" s="195">
        <v>7248</v>
      </c>
      <c r="C9045" s="195">
        <v>65</v>
      </c>
      <c r="D9045" s="195">
        <v>3007274951</v>
      </c>
      <c r="F9045" s="189">
        <v>2</v>
      </c>
      <c r="G9045" s="197" t="s">
        <v>3103</v>
      </c>
      <c r="H9045" s="195">
        <v>1</v>
      </c>
      <c r="I9045" s="195">
        <v>3200</v>
      </c>
      <c r="J9045" s="191">
        <v>42900</v>
      </c>
      <c r="K9045" s="195" t="s">
        <v>120</v>
      </c>
    </row>
    <row r="9046" spans="1:12">
      <c r="A9046" s="186" t="str">
        <f>B9046&amp;"_"&amp;COUNTIF($B$2:B9046,B9046)</f>
        <v>7249_1</v>
      </c>
      <c r="B9046" s="195">
        <v>7249</v>
      </c>
      <c r="F9046" s="189">
        <v>2</v>
      </c>
      <c r="G9046" s="197" t="s">
        <v>3880</v>
      </c>
    </row>
    <row r="9047" spans="1:12">
      <c r="A9047" s="186" t="str">
        <f>B9047&amp;"_"&amp;COUNTIF($B$2:B9047,B9047)</f>
        <v>7249_2</v>
      </c>
      <c r="B9047" s="195">
        <v>7249</v>
      </c>
      <c r="C9047" s="195">
        <v>110</v>
      </c>
      <c r="D9047" s="195" t="s">
        <v>3881</v>
      </c>
      <c r="F9047" s="189">
        <v>20</v>
      </c>
      <c r="G9047" s="197" t="s">
        <v>3882</v>
      </c>
      <c r="H9047" s="195">
        <v>1</v>
      </c>
      <c r="J9047" s="191">
        <v>42901</v>
      </c>
      <c r="K9047" s="195" t="s">
        <v>789</v>
      </c>
    </row>
    <row r="9048" spans="1:12">
      <c r="A9048" s="186" t="str">
        <f>B9048&amp;"_"&amp;COUNTIF($B$2:B9048,B9048)</f>
        <v>7250_1</v>
      </c>
      <c r="B9048" s="195">
        <v>7250</v>
      </c>
      <c r="C9048" s="195">
        <v>31</v>
      </c>
      <c r="D9048" s="195" t="s">
        <v>3883</v>
      </c>
      <c r="F9048" s="189">
        <v>8</v>
      </c>
      <c r="G9048" s="197" t="s">
        <v>2980</v>
      </c>
      <c r="H9048" s="195">
        <v>8</v>
      </c>
      <c r="I9048" s="195">
        <v>24000</v>
      </c>
      <c r="J9048" s="191">
        <v>42902</v>
      </c>
      <c r="K9048" s="195" t="s">
        <v>27</v>
      </c>
    </row>
    <row r="9049" spans="1:12">
      <c r="A9049" s="186" t="str">
        <f>B9049&amp;"_"&amp;COUNTIF($B$2:B9049,B9049)</f>
        <v>7251_1</v>
      </c>
      <c r="B9049" s="195">
        <v>7251</v>
      </c>
      <c r="C9049" s="195">
        <v>31</v>
      </c>
      <c r="D9049" s="195" t="s">
        <v>3883</v>
      </c>
      <c r="F9049" s="189">
        <v>6</v>
      </c>
      <c r="G9049" s="197" t="s">
        <v>2980</v>
      </c>
      <c r="H9049" s="195">
        <v>6</v>
      </c>
      <c r="I9049" s="195">
        <v>18000</v>
      </c>
      <c r="J9049" s="191">
        <v>42902</v>
      </c>
      <c r="K9049" s="195" t="s">
        <v>27</v>
      </c>
    </row>
    <row r="9050" spans="1:12">
      <c r="A9050" s="186" t="str">
        <f>B9050&amp;"_"&amp;COUNTIF($B$2:B9050,B9050)</f>
        <v>7252_1</v>
      </c>
      <c r="B9050" s="195">
        <v>7252</v>
      </c>
      <c r="C9050" s="195">
        <v>96</v>
      </c>
      <c r="D9050" s="195" t="s">
        <v>3884</v>
      </c>
      <c r="F9050" s="189">
        <v>2</v>
      </c>
      <c r="G9050" s="197" t="s">
        <v>3311</v>
      </c>
      <c r="H9050" s="195">
        <v>2</v>
      </c>
      <c r="J9050" s="191">
        <v>42902</v>
      </c>
      <c r="K9050" s="195" t="s">
        <v>33</v>
      </c>
      <c r="L9050" s="195" t="s">
        <v>74</v>
      </c>
    </row>
    <row r="9051" spans="1:12">
      <c r="A9051" s="186" t="str">
        <f>B9051&amp;"_"&amp;COUNTIF($B$2:B9051,B9051)</f>
        <v>7253_1</v>
      </c>
      <c r="B9051" s="195">
        <v>7253</v>
      </c>
      <c r="C9051" s="195">
        <v>59</v>
      </c>
      <c r="D9051" s="195">
        <v>3007729148</v>
      </c>
      <c r="E9051" s="195">
        <v>41227890</v>
      </c>
      <c r="F9051" s="189">
        <v>18</v>
      </c>
      <c r="G9051" s="197" t="s">
        <v>1873</v>
      </c>
      <c r="H9051" s="195">
        <v>3</v>
      </c>
      <c r="I9051" s="195">
        <v>5550</v>
      </c>
      <c r="J9051" s="191">
        <v>42905</v>
      </c>
      <c r="K9051" s="195" t="s">
        <v>27</v>
      </c>
    </row>
    <row r="9052" spans="1:12">
      <c r="A9052" s="186" t="str">
        <f>B9052&amp;"_"&amp;COUNTIF($B$2:B9052,B9052)</f>
        <v>7254_1</v>
      </c>
      <c r="B9052" s="195">
        <v>7254</v>
      </c>
      <c r="C9052" s="195">
        <v>59</v>
      </c>
      <c r="D9052" s="195">
        <v>3007723140</v>
      </c>
      <c r="E9052" s="195">
        <v>41222128</v>
      </c>
      <c r="F9052" s="189">
        <v>2</v>
      </c>
      <c r="G9052" s="197" t="s">
        <v>3885</v>
      </c>
      <c r="H9052" s="195">
        <v>2</v>
      </c>
      <c r="I9052" s="195">
        <v>10000</v>
      </c>
      <c r="J9052" s="191">
        <v>42905</v>
      </c>
      <c r="K9052" s="195" t="s">
        <v>27</v>
      </c>
    </row>
    <row r="9053" spans="1:12">
      <c r="A9053" s="186" t="str">
        <f>B9053&amp;"_"&amp;COUNTIF($B$2:B9053,B9053)</f>
        <v>7255_1</v>
      </c>
      <c r="B9053" s="195">
        <v>7255</v>
      </c>
      <c r="C9053" s="195">
        <v>111</v>
      </c>
      <c r="D9053" s="195" t="s">
        <v>3886</v>
      </c>
      <c r="F9053" s="189">
        <v>2</v>
      </c>
      <c r="G9053" s="197" t="s">
        <v>3887</v>
      </c>
      <c r="H9053" s="195">
        <v>2</v>
      </c>
      <c r="J9053" s="191">
        <v>42905</v>
      </c>
      <c r="K9053" s="195" t="s">
        <v>33</v>
      </c>
      <c r="L9053" s="195" t="s">
        <v>74</v>
      </c>
    </row>
    <row r="9054" spans="1:12">
      <c r="A9054" s="186" t="str">
        <f>B9054&amp;"_"&amp;COUNTIF($B$2:B9054,B9054)</f>
        <v>7256_1</v>
      </c>
      <c r="B9054" s="195">
        <v>7256</v>
      </c>
      <c r="E9054" s="195" t="s">
        <v>1744</v>
      </c>
      <c r="F9054" s="189">
        <v>1</v>
      </c>
      <c r="G9054" s="197" t="s">
        <v>3277</v>
      </c>
    </row>
    <row r="9055" spans="1:12">
      <c r="A9055" s="186" t="str">
        <f>B9055&amp;"_"&amp;COUNTIF($B$2:B9055,B9055)</f>
        <v>7256_2</v>
      </c>
      <c r="B9055" s="195">
        <v>7256</v>
      </c>
      <c r="E9055" s="195" t="s">
        <v>1744</v>
      </c>
      <c r="F9055" s="189">
        <v>12</v>
      </c>
      <c r="G9055" s="197" t="s">
        <v>3888</v>
      </c>
    </row>
    <row r="9056" spans="1:12">
      <c r="A9056" s="186" t="str">
        <f>B9056&amp;"_"&amp;COUNTIF($B$2:B9056,B9056)</f>
        <v>7256_3</v>
      </c>
      <c r="B9056" s="195">
        <v>7256</v>
      </c>
      <c r="E9056" s="195" t="s">
        <v>1744</v>
      </c>
      <c r="F9056" s="189">
        <v>14</v>
      </c>
      <c r="G9056" s="197" t="s">
        <v>3871</v>
      </c>
    </row>
    <row r="9057" spans="1:12">
      <c r="A9057" s="186" t="str">
        <f>B9057&amp;"_"&amp;COUNTIF($B$2:B9057,B9057)</f>
        <v>7256_4</v>
      </c>
      <c r="B9057" s="195">
        <v>7256</v>
      </c>
      <c r="E9057" s="195" t="s">
        <v>1744</v>
      </c>
      <c r="F9057" s="189">
        <v>4</v>
      </c>
      <c r="G9057" s="197" t="s">
        <v>3762</v>
      </c>
    </row>
    <row r="9058" spans="1:12">
      <c r="A9058" s="186" t="str">
        <f>B9058&amp;"_"&amp;COUNTIF($B$2:B9058,B9058)</f>
        <v>7256_5</v>
      </c>
      <c r="B9058" s="195">
        <v>7256</v>
      </c>
      <c r="E9058" s="195" t="s">
        <v>1744</v>
      </c>
      <c r="F9058" s="189">
        <v>20</v>
      </c>
      <c r="G9058" s="197" t="s">
        <v>3889</v>
      </c>
    </row>
    <row r="9059" spans="1:12">
      <c r="A9059" s="186" t="str">
        <f>B9059&amp;"_"&amp;COUNTIF($B$2:B9059,B9059)</f>
        <v>7256_6</v>
      </c>
      <c r="B9059" s="195">
        <v>7256</v>
      </c>
      <c r="E9059" s="195" t="s">
        <v>1744</v>
      </c>
      <c r="F9059" s="189">
        <v>32</v>
      </c>
      <c r="G9059" s="197" t="s">
        <v>3847</v>
      </c>
    </row>
    <row r="9060" spans="1:12">
      <c r="A9060" s="186" t="str">
        <f>B9060&amp;"_"&amp;COUNTIF($B$2:B9060,B9060)</f>
        <v>7256_7</v>
      </c>
      <c r="B9060" s="195">
        <v>7256</v>
      </c>
      <c r="E9060" s="195" t="s">
        <v>1744</v>
      </c>
      <c r="F9060" s="189">
        <v>26</v>
      </c>
      <c r="G9060" s="197" t="s">
        <v>3761</v>
      </c>
    </row>
    <row r="9061" spans="1:12">
      <c r="A9061" s="186" t="str">
        <f>B9061&amp;"_"&amp;COUNTIF($B$2:B9061,B9061)</f>
        <v>7256_8</v>
      </c>
      <c r="B9061" s="195">
        <v>7256</v>
      </c>
      <c r="E9061" s="195" t="s">
        <v>1744</v>
      </c>
      <c r="F9061" s="189">
        <v>30</v>
      </c>
      <c r="G9061" s="197" t="s">
        <v>3890</v>
      </c>
    </row>
    <row r="9062" spans="1:12">
      <c r="A9062" s="186" t="str">
        <f>B9062&amp;"_"&amp;COUNTIF($B$2:B9062,B9062)</f>
        <v>7256_9</v>
      </c>
      <c r="B9062" s="195">
        <v>7256</v>
      </c>
      <c r="E9062" s="195" t="s">
        <v>1744</v>
      </c>
      <c r="F9062" s="189">
        <v>12</v>
      </c>
      <c r="G9062" s="197" t="s">
        <v>3764</v>
      </c>
    </row>
    <row r="9063" spans="1:12">
      <c r="A9063" s="186" t="str">
        <f>B9063&amp;"_"&amp;COUNTIF($B$2:B9063,B9063)</f>
        <v>7256_10</v>
      </c>
      <c r="B9063" s="195">
        <v>7256</v>
      </c>
      <c r="C9063" s="195">
        <v>26</v>
      </c>
      <c r="E9063" s="195" t="s">
        <v>1744</v>
      </c>
      <c r="F9063" s="189">
        <v>72</v>
      </c>
      <c r="G9063" s="197" t="s">
        <v>3891</v>
      </c>
    </row>
    <row r="9064" spans="1:12">
      <c r="A9064" s="186" t="str">
        <f>B9064&amp;"_"&amp;COUNTIF($B$2:B9064,B9064)</f>
        <v>7257_1</v>
      </c>
      <c r="B9064" s="195">
        <v>7257</v>
      </c>
      <c r="C9064" s="195">
        <v>78</v>
      </c>
      <c r="D9064" s="195">
        <v>25798</v>
      </c>
      <c r="F9064" s="189">
        <v>23</v>
      </c>
      <c r="G9064" s="197" t="s">
        <v>3317</v>
      </c>
      <c r="H9064" s="195">
        <v>1</v>
      </c>
      <c r="J9064" s="191">
        <v>42906</v>
      </c>
      <c r="K9064" s="195" t="s">
        <v>33</v>
      </c>
      <c r="L9064" s="195" t="s">
        <v>74</v>
      </c>
    </row>
    <row r="9065" spans="1:12">
      <c r="A9065" s="186" t="str">
        <f>B9065&amp;"_"&amp;COUNTIF($B$2:B9065,B9065)</f>
        <v>7258_1</v>
      </c>
      <c r="B9065" s="195">
        <v>7258</v>
      </c>
      <c r="C9065" s="195">
        <v>5</v>
      </c>
      <c r="D9065" s="195">
        <v>270443564</v>
      </c>
      <c r="E9065" s="195">
        <v>500032756</v>
      </c>
      <c r="F9065" s="189">
        <v>14</v>
      </c>
      <c r="G9065" s="197" t="s">
        <v>3611</v>
      </c>
      <c r="H9065" s="195">
        <v>1</v>
      </c>
      <c r="I9065" s="195">
        <v>3270</v>
      </c>
      <c r="J9065" s="191">
        <v>42907</v>
      </c>
      <c r="K9065" s="195" t="s">
        <v>33</v>
      </c>
      <c r="L9065" s="195" t="s">
        <v>74</v>
      </c>
    </row>
    <row r="9066" spans="1:12">
      <c r="A9066" s="186" t="str">
        <f>B9066&amp;"_"&amp;COUNTIF($B$2:B9066,B9066)</f>
        <v>7259_1</v>
      </c>
      <c r="B9066" s="195">
        <v>7259</v>
      </c>
      <c r="C9066" s="195">
        <v>31</v>
      </c>
      <c r="D9066" s="195" t="s">
        <v>3780</v>
      </c>
      <c r="F9066" s="189">
        <v>5</v>
      </c>
      <c r="G9066" s="197" t="s">
        <v>3892</v>
      </c>
      <c r="H9066" s="195">
        <v>5</v>
      </c>
      <c r="J9066" s="191">
        <v>42907</v>
      </c>
      <c r="K9066" s="195" t="s">
        <v>27</v>
      </c>
    </row>
    <row r="9067" spans="1:12">
      <c r="A9067" s="186" t="str">
        <f>B9067&amp;"_"&amp;COUNTIF($B$2:B9067,B9067)</f>
        <v>7260_1</v>
      </c>
      <c r="B9067" s="195">
        <v>7260</v>
      </c>
      <c r="F9067" s="189">
        <v>2</v>
      </c>
      <c r="G9067" s="197" t="s">
        <v>3188</v>
      </c>
    </row>
    <row r="9068" spans="1:12">
      <c r="A9068" s="186" t="str">
        <f>B9068&amp;"_"&amp;COUNTIF($B$2:B9068,B9068)</f>
        <v>7260_2</v>
      </c>
      <c r="B9068" s="195">
        <v>7260</v>
      </c>
      <c r="C9068" s="195">
        <v>17</v>
      </c>
      <c r="D9068" s="195">
        <v>3007469050</v>
      </c>
      <c r="F9068" s="189">
        <v>6</v>
      </c>
      <c r="G9068" s="197" t="s">
        <v>3324</v>
      </c>
      <c r="H9068" s="195">
        <v>3</v>
      </c>
      <c r="J9068" s="191">
        <v>42907</v>
      </c>
      <c r="K9068" s="195" t="s">
        <v>120</v>
      </c>
    </row>
    <row r="9069" spans="1:12">
      <c r="A9069" s="186" t="str">
        <f>B9069&amp;"_"&amp;COUNTIF($B$2:B9069,B9069)</f>
        <v>7261_1</v>
      </c>
      <c r="B9069" s="195">
        <v>7261</v>
      </c>
      <c r="F9069" s="189">
        <v>9</v>
      </c>
      <c r="G9069" s="197" t="s">
        <v>3893</v>
      </c>
    </row>
    <row r="9070" spans="1:12">
      <c r="A9070" s="186" t="str">
        <f>B9070&amp;"_"&amp;COUNTIF($B$2:B9070,B9070)</f>
        <v>7261_2</v>
      </c>
      <c r="B9070" s="195">
        <v>7261</v>
      </c>
      <c r="F9070" s="189">
        <v>1</v>
      </c>
      <c r="G9070" s="197" t="s">
        <v>3894</v>
      </c>
    </row>
    <row r="9071" spans="1:12">
      <c r="A9071" s="186" t="str">
        <f>B9071&amp;"_"&amp;COUNTIF($B$2:B9071,B9071)</f>
        <v>7261_3</v>
      </c>
      <c r="B9071" s="195">
        <v>7261</v>
      </c>
      <c r="C9071" s="195">
        <v>107</v>
      </c>
      <c r="D9071" s="195">
        <v>24091</v>
      </c>
      <c r="F9071" s="189">
        <v>13</v>
      </c>
      <c r="G9071" s="197" t="s">
        <v>3895</v>
      </c>
      <c r="H9071" s="195">
        <v>2</v>
      </c>
      <c r="J9071" s="191">
        <v>42907</v>
      </c>
      <c r="K9071" s="195" t="s">
        <v>33</v>
      </c>
    </row>
    <row r="9072" spans="1:12">
      <c r="A9072" s="186" t="str">
        <f>B9072&amp;"_"&amp;COUNTIF($B$2:B9072,B9072)</f>
        <v>7262_1</v>
      </c>
      <c r="B9072" s="195">
        <v>7262</v>
      </c>
      <c r="C9072" s="195">
        <v>92</v>
      </c>
      <c r="D9072" s="195" t="s">
        <v>3896</v>
      </c>
      <c r="F9072" s="189">
        <v>1</v>
      </c>
      <c r="G9072" s="197" t="s">
        <v>3897</v>
      </c>
      <c r="H9072" s="195">
        <v>1</v>
      </c>
      <c r="J9072" s="191">
        <v>42908</v>
      </c>
      <c r="K9072" s="195" t="s">
        <v>27</v>
      </c>
    </row>
    <row r="9073" spans="1:12">
      <c r="A9073" s="186" t="str">
        <f>B9073&amp;"_"&amp;COUNTIF($B$2:B9073,B9073)</f>
        <v>7263_1</v>
      </c>
      <c r="B9073" s="195">
        <v>7263</v>
      </c>
      <c r="C9073" s="195">
        <v>78</v>
      </c>
      <c r="D9073" s="195">
        <v>25798</v>
      </c>
      <c r="F9073" s="189">
        <v>7</v>
      </c>
      <c r="G9073" s="197" t="s">
        <v>3317</v>
      </c>
      <c r="H9073" s="195">
        <v>1</v>
      </c>
      <c r="J9073" s="191">
        <v>42913</v>
      </c>
      <c r="K9073" s="195" t="s">
        <v>33</v>
      </c>
      <c r="L9073" s="195" t="s">
        <v>74</v>
      </c>
    </row>
    <row r="9074" spans="1:12">
      <c r="A9074" s="186" t="str">
        <f>B9074&amp;"_"&amp;COUNTIF($B$2:B9074,B9074)</f>
        <v>7264_1</v>
      </c>
      <c r="B9074" s="195">
        <v>7264</v>
      </c>
      <c r="C9074" s="195">
        <v>108</v>
      </c>
      <c r="D9074" s="195" t="s">
        <v>3758</v>
      </c>
      <c r="F9074" s="189">
        <v>2</v>
      </c>
      <c r="G9074" s="197" t="s">
        <v>3759</v>
      </c>
      <c r="H9074" s="195">
        <v>2</v>
      </c>
      <c r="J9074" s="191">
        <v>42913</v>
      </c>
      <c r="K9074" s="222" t="s">
        <v>27</v>
      </c>
    </row>
    <row r="9075" spans="1:12">
      <c r="A9075" s="186" t="str">
        <f>B9075&amp;"_"&amp;COUNTIF($B$2:B9075,B9075)</f>
        <v>7265_1</v>
      </c>
      <c r="B9075" s="195">
        <v>7265</v>
      </c>
      <c r="C9075" s="195">
        <v>108</v>
      </c>
      <c r="D9075" s="195" t="s">
        <v>3758</v>
      </c>
      <c r="F9075" s="189">
        <v>2</v>
      </c>
      <c r="G9075" s="197" t="s">
        <v>3759</v>
      </c>
      <c r="H9075" s="195">
        <v>2</v>
      </c>
      <c r="J9075" s="191">
        <v>42913</v>
      </c>
      <c r="K9075" s="222" t="s">
        <v>27</v>
      </c>
    </row>
    <row r="9076" spans="1:12">
      <c r="A9076" s="186" t="str">
        <f>B9076&amp;"_"&amp;COUNTIF($B$2:B9076,B9076)</f>
        <v>7266_1</v>
      </c>
      <c r="B9076" s="195">
        <v>7266</v>
      </c>
      <c r="C9076" s="195">
        <v>31</v>
      </c>
      <c r="D9076" s="195" t="s">
        <v>3898</v>
      </c>
      <c r="F9076" s="189">
        <v>4</v>
      </c>
      <c r="G9076" s="197" t="s">
        <v>2980</v>
      </c>
      <c r="H9076" s="195">
        <v>4</v>
      </c>
      <c r="I9076" s="195">
        <v>12000</v>
      </c>
      <c r="J9076" s="191">
        <v>42913</v>
      </c>
      <c r="K9076" s="195" t="s">
        <v>27</v>
      </c>
    </row>
    <row r="9077" spans="1:12">
      <c r="A9077" s="186" t="str">
        <f>B9077&amp;"_"&amp;COUNTIF($B$2:B9077,B9077)</f>
        <v>7267_1</v>
      </c>
      <c r="B9077" s="195">
        <v>7267</v>
      </c>
      <c r="E9077" s="195">
        <v>32999</v>
      </c>
      <c r="F9077" s="189">
        <v>10</v>
      </c>
      <c r="G9077" s="197" t="s">
        <v>579</v>
      </c>
      <c r="I9077" s="200"/>
    </row>
    <row r="9078" spans="1:12">
      <c r="A9078" s="186" t="str">
        <f>B9078&amp;"_"&amp;COUNTIF($B$2:B9078,B9078)</f>
        <v>7267_2</v>
      </c>
      <c r="B9078" s="195">
        <v>7267</v>
      </c>
      <c r="C9078" s="195">
        <v>4</v>
      </c>
      <c r="D9078" s="195">
        <v>4500291234</v>
      </c>
      <c r="E9078" s="195">
        <v>33990</v>
      </c>
      <c r="F9078" s="189">
        <v>10</v>
      </c>
      <c r="G9078" s="197" t="s">
        <v>580</v>
      </c>
      <c r="H9078" s="195">
        <v>5</v>
      </c>
      <c r="I9078" s="195">
        <v>15000</v>
      </c>
      <c r="J9078" s="191">
        <v>42913</v>
      </c>
      <c r="K9078" s="195" t="s">
        <v>2501</v>
      </c>
      <c r="L9078" s="195" t="s">
        <v>74</v>
      </c>
    </row>
    <row r="9079" spans="1:12">
      <c r="A9079" s="186" t="str">
        <f>B9079&amp;"_"&amp;COUNTIF($B$2:B9079,B9079)</f>
        <v>7268_1</v>
      </c>
      <c r="B9079" s="195">
        <v>7268</v>
      </c>
      <c r="E9079" s="195" t="s">
        <v>64</v>
      </c>
      <c r="F9079" s="189">
        <v>48</v>
      </c>
      <c r="G9079" s="197" t="s">
        <v>3786</v>
      </c>
    </row>
    <row r="9080" spans="1:12">
      <c r="A9080" s="186" t="str">
        <f>B9080&amp;"_"&amp;COUNTIF($B$2:B9080,B9080)</f>
        <v>7268_2</v>
      </c>
      <c r="B9080" s="195">
        <v>7268</v>
      </c>
      <c r="C9080" s="195">
        <v>1</v>
      </c>
      <c r="D9080" s="195" t="s">
        <v>3899</v>
      </c>
      <c r="E9080" s="195" t="s">
        <v>62</v>
      </c>
      <c r="F9080" s="189">
        <v>164</v>
      </c>
      <c r="G9080" s="197" t="s">
        <v>3862</v>
      </c>
      <c r="H9080" s="195">
        <v>2</v>
      </c>
      <c r="J9080" s="191">
        <v>42914</v>
      </c>
      <c r="K9080" s="195" t="s">
        <v>27</v>
      </c>
    </row>
    <row r="9081" spans="1:12">
      <c r="A9081" s="186" t="str">
        <f>B9081&amp;"_"&amp;COUNTIF($B$2:B9081,B9081)</f>
        <v>7269_1</v>
      </c>
      <c r="B9081" s="195">
        <v>7269</v>
      </c>
      <c r="E9081" s="195" t="s">
        <v>2730</v>
      </c>
      <c r="F9081" s="189">
        <v>2</v>
      </c>
      <c r="G9081" s="197" t="s">
        <v>3765</v>
      </c>
    </row>
    <row r="9082" spans="1:12">
      <c r="A9082" s="186" t="str">
        <f>B9082&amp;"_"&amp;COUNTIF($B$2:B9082,B9082)</f>
        <v>7269_2</v>
      </c>
      <c r="B9082" s="195">
        <v>7269</v>
      </c>
      <c r="C9082" s="195">
        <v>1</v>
      </c>
      <c r="D9082" s="195" t="s">
        <v>3766</v>
      </c>
      <c r="E9082" s="195" t="s">
        <v>2731</v>
      </c>
      <c r="F9082" s="189">
        <v>2</v>
      </c>
      <c r="G9082" s="197" t="s">
        <v>3767</v>
      </c>
      <c r="H9082" s="195">
        <v>1</v>
      </c>
      <c r="J9082" s="191">
        <v>42914</v>
      </c>
      <c r="K9082" s="195" t="s">
        <v>27</v>
      </c>
    </row>
    <row r="9083" spans="1:12">
      <c r="A9083" s="186" t="str">
        <f>B9083&amp;"_"&amp;COUNTIF($B$2:B9083,B9083)</f>
        <v>7270_1</v>
      </c>
      <c r="B9083" s="195">
        <v>7270</v>
      </c>
      <c r="C9083" s="195">
        <v>1</v>
      </c>
      <c r="D9083" s="195" t="s">
        <v>3660</v>
      </c>
      <c r="E9083" s="195" t="s">
        <v>2731</v>
      </c>
      <c r="F9083" s="189">
        <v>2</v>
      </c>
      <c r="G9083" s="197" t="s">
        <v>3767</v>
      </c>
      <c r="H9083" s="195">
        <v>1</v>
      </c>
      <c r="J9083" s="191">
        <v>42914</v>
      </c>
      <c r="K9083" s="195" t="s">
        <v>27</v>
      </c>
    </row>
    <row r="9084" spans="1:12">
      <c r="A9084" s="186" t="str">
        <f>B9084&amp;"_"&amp;COUNTIF($B$2:B9084,B9084)</f>
        <v>7271_1</v>
      </c>
      <c r="B9084" s="195">
        <v>7271</v>
      </c>
      <c r="C9084" s="195">
        <v>1</v>
      </c>
      <c r="D9084" s="195" t="s">
        <v>3900</v>
      </c>
      <c r="E9084" s="195" t="s">
        <v>2730</v>
      </c>
      <c r="F9084" s="189">
        <v>2</v>
      </c>
      <c r="G9084" s="197" t="s">
        <v>3765</v>
      </c>
      <c r="H9084" s="195">
        <v>1</v>
      </c>
      <c r="J9084" s="191">
        <v>42914</v>
      </c>
      <c r="K9084" s="195" t="s">
        <v>27</v>
      </c>
    </row>
    <row r="9085" spans="1:12">
      <c r="A9085" s="186" t="str">
        <f>B9085&amp;"_"&amp;COUNTIF($B$2:B9085,B9085)</f>
        <v>7272_1</v>
      </c>
      <c r="B9085" s="195">
        <v>7272</v>
      </c>
      <c r="E9085" s="195" t="s">
        <v>2935</v>
      </c>
      <c r="F9085" s="189">
        <v>4</v>
      </c>
      <c r="G9085" s="197" t="s">
        <v>2936</v>
      </c>
    </row>
    <row r="9086" spans="1:12">
      <c r="A9086" s="186" t="str">
        <f>B9086&amp;"_"&amp;COUNTIF($B$2:B9086,B9086)</f>
        <v>7272_2</v>
      </c>
      <c r="B9086" s="195">
        <v>7272</v>
      </c>
      <c r="C9086" s="195">
        <v>1</v>
      </c>
      <c r="D9086" s="195" t="s">
        <v>3791</v>
      </c>
      <c r="E9086" s="195" t="s">
        <v>2665</v>
      </c>
      <c r="F9086" s="189">
        <v>4</v>
      </c>
      <c r="G9086" s="197" t="s">
        <v>2938</v>
      </c>
      <c r="H9086" s="195">
        <v>2</v>
      </c>
      <c r="J9086" s="191">
        <v>42914</v>
      </c>
      <c r="K9086" s="195" t="s">
        <v>27</v>
      </c>
    </row>
    <row r="9087" spans="1:12">
      <c r="A9087" s="186" t="str">
        <f>B9087&amp;"_"&amp;COUNTIF($B$2:B9087,B9087)</f>
        <v>7273_1</v>
      </c>
      <c r="B9087" s="195">
        <v>7273</v>
      </c>
      <c r="C9087" s="195">
        <v>31</v>
      </c>
      <c r="D9087" s="195" t="s">
        <v>3898</v>
      </c>
      <c r="F9087" s="189">
        <v>4</v>
      </c>
      <c r="G9087" s="197" t="s">
        <v>2980</v>
      </c>
      <c r="H9087" s="195">
        <v>4</v>
      </c>
      <c r="I9087" s="195">
        <v>12000</v>
      </c>
      <c r="J9087" s="191">
        <v>42913</v>
      </c>
      <c r="K9087" s="195" t="s">
        <v>27</v>
      </c>
    </row>
    <row r="9088" spans="1:12">
      <c r="A9088" s="186" t="str">
        <f>B9088&amp;"_"&amp;COUNTIF($B$2:B9088,B9088)</f>
        <v>7274_1</v>
      </c>
      <c r="B9088" s="195">
        <v>7274</v>
      </c>
      <c r="C9088" s="195">
        <v>31</v>
      </c>
      <c r="D9088" s="195" t="s">
        <v>3898</v>
      </c>
      <c r="F9088" s="189">
        <v>6</v>
      </c>
      <c r="G9088" s="197" t="s">
        <v>2980</v>
      </c>
      <c r="H9088" s="195">
        <v>6</v>
      </c>
      <c r="I9088" s="195">
        <v>18000</v>
      </c>
      <c r="J9088" s="191">
        <v>42913</v>
      </c>
      <c r="K9088" s="195" t="s">
        <v>27</v>
      </c>
    </row>
    <row r="9089" spans="1:12">
      <c r="A9089" s="186" t="str">
        <f>B9089&amp;"_"&amp;COUNTIF($B$2:B9089,B9089)</f>
        <v>7275_1</v>
      </c>
      <c r="B9089" s="195">
        <v>7275</v>
      </c>
      <c r="C9089" s="195">
        <v>59</v>
      </c>
      <c r="D9089" s="195">
        <v>3007773315</v>
      </c>
      <c r="E9089" s="195">
        <v>41222128</v>
      </c>
      <c r="F9089" s="189">
        <v>5</v>
      </c>
      <c r="G9089" s="197" t="s">
        <v>3901</v>
      </c>
      <c r="H9089" s="195">
        <v>5</v>
      </c>
      <c r="I9089" s="195">
        <v>25200</v>
      </c>
      <c r="J9089" s="191">
        <v>42914</v>
      </c>
      <c r="K9089" s="195" t="s">
        <v>27</v>
      </c>
    </row>
    <row r="9090" spans="1:12">
      <c r="A9090" s="186" t="str">
        <f>B9090&amp;"_"&amp;COUNTIF($B$2:B9090,B9090)</f>
        <v>7276_1</v>
      </c>
      <c r="B9090" s="195">
        <v>7276</v>
      </c>
      <c r="C9090" s="195">
        <v>1</v>
      </c>
      <c r="D9090" s="195" t="s">
        <v>3899</v>
      </c>
      <c r="E9090" s="195" t="s">
        <v>64</v>
      </c>
      <c r="F9090" s="189">
        <v>48</v>
      </c>
      <c r="G9090" s="197" t="s">
        <v>3786</v>
      </c>
      <c r="H9090" s="195">
        <v>1</v>
      </c>
      <c r="J9090" s="191">
        <v>42915</v>
      </c>
      <c r="K9090" s="195" t="s">
        <v>27</v>
      </c>
    </row>
    <row r="9091" spans="1:12">
      <c r="A9091" s="186" t="str">
        <f>B9091&amp;"_"&amp;COUNTIF($B$2:B9091,B9091)</f>
        <v>7277_1</v>
      </c>
      <c r="B9091" s="195">
        <v>7277</v>
      </c>
      <c r="C9091" s="195">
        <v>1</v>
      </c>
      <c r="D9091" s="195" t="s">
        <v>3599</v>
      </c>
      <c r="F9091" s="189">
        <v>2</v>
      </c>
      <c r="G9091" s="197" t="s">
        <v>3238</v>
      </c>
      <c r="H9091" s="195">
        <v>2</v>
      </c>
      <c r="J9091" s="191">
        <v>42915</v>
      </c>
      <c r="K9091" s="195" t="s">
        <v>27</v>
      </c>
    </row>
    <row r="9092" spans="1:12">
      <c r="A9092" s="186" t="str">
        <f>B9092&amp;"_"&amp;COUNTIF($B$2:B9092,B9092)</f>
        <v>7278_1</v>
      </c>
      <c r="B9092" s="195">
        <v>7278</v>
      </c>
      <c r="C9092" s="195">
        <v>31</v>
      </c>
      <c r="D9092" s="195" t="s">
        <v>3780</v>
      </c>
      <c r="F9092" s="189">
        <v>5</v>
      </c>
      <c r="G9092" s="197" t="s">
        <v>3892</v>
      </c>
      <c r="H9092" s="195">
        <v>5</v>
      </c>
      <c r="J9092" s="191">
        <v>42915</v>
      </c>
      <c r="K9092" s="195" t="s">
        <v>27</v>
      </c>
    </row>
    <row r="9093" spans="1:12">
      <c r="A9093" s="186" t="str">
        <f>B9093&amp;"_"&amp;COUNTIF($B$2:B9093,B9093)</f>
        <v>7279_1</v>
      </c>
      <c r="B9093" s="195">
        <v>7279</v>
      </c>
      <c r="F9093" s="189">
        <v>4</v>
      </c>
      <c r="G9093" s="197" t="s">
        <v>2538</v>
      </c>
    </row>
    <row r="9094" spans="1:12">
      <c r="A9094" s="186" t="str">
        <f>B9094&amp;"_"&amp;COUNTIF($B$2:B9094,B9094)</f>
        <v>7279_2</v>
      </c>
      <c r="B9094" s="195">
        <v>7279</v>
      </c>
      <c r="C9094" s="195">
        <v>26</v>
      </c>
      <c r="D9094" s="195" t="s">
        <v>863</v>
      </c>
      <c r="F9094" s="189">
        <v>5</v>
      </c>
      <c r="G9094" s="197" t="s">
        <v>2539</v>
      </c>
      <c r="J9094" s="191">
        <v>42916</v>
      </c>
      <c r="K9094" s="195" t="s">
        <v>27</v>
      </c>
    </row>
    <row r="9095" spans="1:12">
      <c r="A9095" s="186" t="str">
        <f>B9095&amp;"_"&amp;COUNTIF($B$2:B9095,B9095)</f>
        <v>7280_1</v>
      </c>
      <c r="B9095" s="195">
        <v>7280</v>
      </c>
      <c r="E9095" s="195">
        <v>41222082</v>
      </c>
      <c r="F9095" s="189">
        <v>2</v>
      </c>
      <c r="G9095" s="197" t="s">
        <v>3510</v>
      </c>
    </row>
    <row r="9096" spans="1:12">
      <c r="A9096" s="186" t="str">
        <f>B9096&amp;"_"&amp;COUNTIF($B$2:B9096,B9096)</f>
        <v>7280_2</v>
      </c>
      <c r="B9096" s="195">
        <v>7280</v>
      </c>
      <c r="C9096" s="195">
        <v>59</v>
      </c>
      <c r="D9096" s="195">
        <v>3007780916</v>
      </c>
      <c r="E9096" s="195">
        <v>41222136</v>
      </c>
      <c r="F9096" s="189">
        <v>2</v>
      </c>
      <c r="G9096" s="197" t="s">
        <v>2299</v>
      </c>
      <c r="H9096" s="195">
        <v>7</v>
      </c>
      <c r="I9096" s="195">
        <v>13000</v>
      </c>
      <c r="J9096" s="191">
        <v>42919</v>
      </c>
      <c r="K9096" s="195" t="s">
        <v>27</v>
      </c>
    </row>
    <row r="9097" spans="1:12">
      <c r="A9097" s="186" t="str">
        <f>B9097&amp;"_"&amp;COUNTIF($B$2:B9097,B9097)</f>
        <v>7281_1</v>
      </c>
      <c r="B9097" s="195">
        <v>7281</v>
      </c>
      <c r="C9097" s="195">
        <v>59</v>
      </c>
      <c r="D9097" s="195">
        <v>3102632790</v>
      </c>
      <c r="F9097" s="189">
        <v>1</v>
      </c>
      <c r="G9097" s="197" t="s">
        <v>3902</v>
      </c>
      <c r="H9097" s="195">
        <v>1</v>
      </c>
      <c r="I9097" s="195">
        <v>2200</v>
      </c>
      <c r="J9097" s="191">
        <v>42919</v>
      </c>
      <c r="K9097" s="195" t="s">
        <v>27</v>
      </c>
    </row>
    <row r="9098" spans="1:12">
      <c r="A9098" s="186" t="str">
        <f>B9098&amp;"_"&amp;COUNTIF($B$2:B9098,B9098)</f>
        <v>7282_1</v>
      </c>
      <c r="B9098" s="195">
        <v>7282</v>
      </c>
      <c r="E9098" s="195">
        <v>41222082</v>
      </c>
      <c r="F9098" s="189">
        <v>2</v>
      </c>
      <c r="G9098" s="197" t="s">
        <v>3510</v>
      </c>
    </row>
    <row r="9099" spans="1:12">
      <c r="A9099" s="186" t="str">
        <f>B9099&amp;"_"&amp;COUNTIF($B$2:B9099,B9099)</f>
        <v>7282_2</v>
      </c>
      <c r="B9099" s="195">
        <v>7282</v>
      </c>
      <c r="C9099" s="195">
        <v>59</v>
      </c>
      <c r="D9099" s="195">
        <v>3007780916</v>
      </c>
      <c r="E9099" s="195">
        <v>41222136</v>
      </c>
      <c r="F9099" s="189">
        <v>1</v>
      </c>
      <c r="G9099" s="197" t="s">
        <v>2299</v>
      </c>
      <c r="H9099" s="195">
        <v>7</v>
      </c>
      <c r="I9099" s="195">
        <v>11100</v>
      </c>
      <c r="J9099" s="191">
        <v>42919</v>
      </c>
      <c r="K9099" s="195" t="s">
        <v>27</v>
      </c>
    </row>
    <row r="9100" spans="1:12">
      <c r="A9100" s="186" t="str">
        <f>B9100&amp;"_"&amp;COUNTIF($B$2:B9100,B9100)</f>
        <v>7283_1</v>
      </c>
      <c r="B9100" s="195">
        <v>7283</v>
      </c>
      <c r="C9100" s="195">
        <v>3</v>
      </c>
      <c r="D9100" s="195">
        <v>340166841</v>
      </c>
      <c r="E9100" s="195" t="s">
        <v>3903</v>
      </c>
      <c r="F9100" s="189">
        <v>40</v>
      </c>
      <c r="G9100" s="197" t="s">
        <v>3904</v>
      </c>
      <c r="H9100" s="195">
        <v>4</v>
      </c>
      <c r="I9100" s="195">
        <v>900</v>
      </c>
      <c r="J9100" s="191">
        <v>42919</v>
      </c>
      <c r="K9100" s="195" t="s">
        <v>33</v>
      </c>
      <c r="L9100" s="195" t="s">
        <v>74</v>
      </c>
    </row>
    <row r="9101" spans="1:12">
      <c r="A9101" s="186" t="str">
        <f>B9101&amp;"_"&amp;COUNTIF($B$2:B9101,B9101)</f>
        <v>7284_1</v>
      </c>
      <c r="B9101" s="195">
        <v>7284</v>
      </c>
      <c r="F9101" s="189">
        <v>65</v>
      </c>
      <c r="G9101" s="197" t="s">
        <v>3905</v>
      </c>
    </row>
    <row r="9102" spans="1:12">
      <c r="A9102" s="186" t="str">
        <f>B9102&amp;"_"&amp;COUNTIF($B$2:B9102,B9102)</f>
        <v>7284_2</v>
      </c>
      <c r="B9102" s="195">
        <v>7284</v>
      </c>
      <c r="F9102" s="189">
        <v>175</v>
      </c>
      <c r="G9102" s="197" t="s">
        <v>1539</v>
      </c>
    </row>
    <row r="9103" spans="1:12">
      <c r="A9103" s="186" t="str">
        <f>B9103&amp;"_"&amp;COUNTIF($B$2:B9103,B9103)</f>
        <v>7284_3</v>
      </c>
      <c r="B9103" s="195">
        <v>7284</v>
      </c>
      <c r="G9103" s="197" t="s">
        <v>3906</v>
      </c>
    </row>
    <row r="9104" spans="1:12">
      <c r="A9104" s="186" t="str">
        <f>B9104&amp;"_"&amp;COUNTIF($B$2:B9104,B9104)</f>
        <v>7284_4</v>
      </c>
      <c r="B9104" s="195">
        <v>7284</v>
      </c>
      <c r="G9104" s="197" t="s">
        <v>3907</v>
      </c>
    </row>
    <row r="9105" spans="1:12">
      <c r="A9105" s="186" t="str">
        <f>B9105&amp;"_"&amp;COUNTIF($B$2:B9105,B9105)</f>
        <v>7284_5</v>
      </c>
      <c r="B9105" s="195">
        <v>7284</v>
      </c>
      <c r="F9105" s="189">
        <v>30</v>
      </c>
      <c r="G9105" s="197" t="s">
        <v>3908</v>
      </c>
    </row>
    <row r="9106" spans="1:12">
      <c r="A9106" s="186" t="str">
        <f>B9106&amp;"_"&amp;COUNTIF($B$2:B9106,B9106)</f>
        <v>7284_6</v>
      </c>
      <c r="B9106" s="195">
        <v>7284</v>
      </c>
      <c r="C9106" s="195">
        <v>0</v>
      </c>
      <c r="D9106" s="195" t="s">
        <v>2809</v>
      </c>
      <c r="F9106" s="189">
        <v>12</v>
      </c>
      <c r="G9106" s="197" t="s">
        <v>3909</v>
      </c>
      <c r="H9106" s="195">
        <v>1</v>
      </c>
      <c r="J9106" s="191">
        <v>42919</v>
      </c>
      <c r="K9106" s="195" t="s">
        <v>33</v>
      </c>
      <c r="L9106" s="195" t="s">
        <v>74</v>
      </c>
    </row>
    <row r="9107" spans="1:12">
      <c r="A9107" s="186" t="str">
        <f>B9107&amp;"_"&amp;COUNTIF($B$2:B9107,B9107)</f>
        <v>7285_1</v>
      </c>
      <c r="B9107" s="195">
        <v>7285</v>
      </c>
      <c r="F9107" s="189">
        <v>6</v>
      </c>
      <c r="G9107" s="197" t="s">
        <v>3102</v>
      </c>
    </row>
    <row r="9108" spans="1:12">
      <c r="A9108" s="186" t="str">
        <f>B9108&amp;"_"&amp;COUNTIF($B$2:B9108,B9108)</f>
        <v>7285_2</v>
      </c>
      <c r="B9108" s="195">
        <v>7285</v>
      </c>
      <c r="C9108" s="195">
        <v>65</v>
      </c>
      <c r="D9108" s="195">
        <v>3007274951</v>
      </c>
      <c r="F9108" s="189">
        <v>12</v>
      </c>
      <c r="G9108" s="197" t="s">
        <v>3103</v>
      </c>
      <c r="H9108" s="195">
        <v>6</v>
      </c>
      <c r="I9108" s="195">
        <v>3200</v>
      </c>
      <c r="J9108" s="191">
        <v>42920</v>
      </c>
      <c r="K9108" s="195" t="s">
        <v>120</v>
      </c>
    </row>
    <row r="9109" spans="1:12">
      <c r="A9109" s="186" t="str">
        <f>B9109&amp;"_"&amp;COUNTIF($B$2:B9109,B9109)</f>
        <v>7286_1</v>
      </c>
      <c r="B9109" s="195">
        <v>7286</v>
      </c>
      <c r="F9109" s="189">
        <v>60</v>
      </c>
      <c r="G9109" s="197" t="s">
        <v>3824</v>
      </c>
    </row>
    <row r="9110" spans="1:12">
      <c r="A9110" s="186" t="str">
        <f>B9110&amp;"_"&amp;COUNTIF($B$2:B9110,B9110)</f>
        <v>7286_2</v>
      </c>
      <c r="B9110" s="195">
        <v>7286</v>
      </c>
      <c r="F9110" s="189">
        <v>60</v>
      </c>
      <c r="G9110" s="197" t="s">
        <v>3825</v>
      </c>
    </row>
    <row r="9111" spans="1:12">
      <c r="A9111" s="186" t="str">
        <f>B9111&amp;"_"&amp;COUNTIF($B$2:B9111,B9111)</f>
        <v>7286_3</v>
      </c>
      <c r="B9111" s="195">
        <v>7286</v>
      </c>
      <c r="F9111" s="189">
        <v>48</v>
      </c>
      <c r="G9111" s="197" t="s">
        <v>3491</v>
      </c>
    </row>
    <row r="9112" spans="1:12">
      <c r="A9112" s="186" t="str">
        <f>B9112&amp;"_"&amp;COUNTIF($B$2:B9112,B9112)</f>
        <v>7286_4</v>
      </c>
      <c r="B9112" s="195">
        <v>7286</v>
      </c>
      <c r="F9112" s="189">
        <v>40</v>
      </c>
      <c r="G9112" s="197" t="s">
        <v>3492</v>
      </c>
    </row>
    <row r="9113" spans="1:12">
      <c r="A9113" s="186" t="str">
        <f>B9113&amp;"_"&amp;COUNTIF($B$2:B9113,B9113)</f>
        <v>7286_5</v>
      </c>
      <c r="B9113" s="195">
        <v>7286</v>
      </c>
      <c r="C9113" s="195">
        <v>65</v>
      </c>
      <c r="D9113" s="195">
        <v>3007568562</v>
      </c>
      <c r="F9113" s="189">
        <v>24</v>
      </c>
      <c r="G9113" s="197" t="s">
        <v>3910</v>
      </c>
      <c r="H9113" s="195">
        <v>3</v>
      </c>
      <c r="I9113" s="195">
        <v>8000</v>
      </c>
      <c r="J9113" s="191">
        <v>42920</v>
      </c>
      <c r="K9113" s="195" t="s">
        <v>120</v>
      </c>
    </row>
    <row r="9114" spans="1:12">
      <c r="A9114" s="186" t="str">
        <f>B9114&amp;"_"&amp;COUNTIF($B$2:B9114,B9114)</f>
        <v>7287_1</v>
      </c>
      <c r="B9114" s="195">
        <v>7287</v>
      </c>
      <c r="C9114" s="195">
        <v>5</v>
      </c>
      <c r="D9114" s="195">
        <v>270443564</v>
      </c>
      <c r="E9114" s="195">
        <v>500032756</v>
      </c>
      <c r="F9114" s="189">
        <v>12</v>
      </c>
      <c r="G9114" s="197" t="s">
        <v>3611</v>
      </c>
      <c r="H9114" s="195">
        <v>1</v>
      </c>
      <c r="I9114" s="195">
        <v>2800</v>
      </c>
      <c r="J9114" s="191">
        <v>42920</v>
      </c>
      <c r="K9114" s="195" t="s">
        <v>33</v>
      </c>
      <c r="L9114" s="195" t="s">
        <v>74</v>
      </c>
    </row>
    <row r="9115" spans="1:12">
      <c r="A9115" s="186" t="str">
        <f>B9115&amp;"_"&amp;COUNTIF($B$2:B9115,B9115)</f>
        <v>7288_1</v>
      </c>
      <c r="B9115" s="195">
        <v>7288</v>
      </c>
      <c r="C9115" s="195">
        <v>26</v>
      </c>
      <c r="D9115" s="195">
        <v>20404</v>
      </c>
      <c r="E9115" s="195" t="s">
        <v>1744</v>
      </c>
      <c r="F9115" s="189">
        <v>1</v>
      </c>
      <c r="G9115" s="197" t="s">
        <v>3277</v>
      </c>
      <c r="J9115" s="191">
        <v>42920</v>
      </c>
    </row>
    <row r="9116" spans="1:12">
      <c r="A9116" s="186" t="str">
        <f>B9116&amp;"_"&amp;COUNTIF($B$2:B9116,B9116)</f>
        <v>7288_2</v>
      </c>
      <c r="B9116" s="195">
        <v>7288</v>
      </c>
      <c r="C9116" s="195">
        <v>26</v>
      </c>
      <c r="D9116" s="195">
        <v>20404</v>
      </c>
      <c r="E9116" s="195" t="s">
        <v>1744</v>
      </c>
      <c r="F9116" s="189">
        <v>28</v>
      </c>
      <c r="G9116" s="197" t="s">
        <v>3871</v>
      </c>
      <c r="J9116" s="191">
        <v>42920</v>
      </c>
    </row>
    <row r="9117" spans="1:12">
      <c r="A9117" s="186" t="str">
        <f>B9117&amp;"_"&amp;COUNTIF($B$2:B9117,B9117)</f>
        <v>7288_3</v>
      </c>
      <c r="B9117" s="195">
        <v>7288</v>
      </c>
      <c r="C9117" s="195">
        <v>26</v>
      </c>
      <c r="D9117" s="195">
        <v>20404</v>
      </c>
      <c r="E9117" s="195" t="s">
        <v>1744</v>
      </c>
      <c r="F9117" s="189">
        <v>24</v>
      </c>
      <c r="G9117" s="197" t="s">
        <v>3889</v>
      </c>
      <c r="J9117" s="191">
        <v>42920</v>
      </c>
    </row>
    <row r="9118" spans="1:12">
      <c r="A9118" s="186" t="str">
        <f>B9118&amp;"_"&amp;COUNTIF($B$2:B9118,B9118)</f>
        <v>7288_4</v>
      </c>
      <c r="B9118" s="195">
        <v>7288</v>
      </c>
      <c r="C9118" s="195">
        <v>26</v>
      </c>
      <c r="D9118" s="195">
        <v>20404</v>
      </c>
      <c r="E9118" s="195" t="s">
        <v>1744</v>
      </c>
      <c r="F9118" s="189">
        <v>28</v>
      </c>
      <c r="G9118" s="197" t="s">
        <v>3890</v>
      </c>
      <c r="J9118" s="191">
        <v>42920</v>
      </c>
    </row>
    <row r="9119" spans="1:12">
      <c r="A9119" s="186" t="str">
        <f>B9119&amp;"_"&amp;COUNTIF($B$2:B9119,B9119)</f>
        <v>7289_1</v>
      </c>
      <c r="B9119" s="195">
        <v>7289</v>
      </c>
      <c r="C9119" s="195">
        <v>59</v>
      </c>
      <c r="D9119" s="195">
        <v>3007780916</v>
      </c>
      <c r="E9119" s="195">
        <v>41222136</v>
      </c>
      <c r="F9119" s="189">
        <v>1</v>
      </c>
      <c r="G9119" s="197" t="s">
        <v>2299</v>
      </c>
      <c r="H9119" s="195">
        <v>1</v>
      </c>
      <c r="I9119" s="195">
        <v>1900</v>
      </c>
      <c r="J9119" s="191">
        <v>42922</v>
      </c>
      <c r="K9119" s="195" t="s">
        <v>27</v>
      </c>
    </row>
    <row r="9120" spans="1:12">
      <c r="A9120" s="186" t="str">
        <f>B9120&amp;"_"&amp;COUNTIF($B$2:B9120,B9120)</f>
        <v>7290_1</v>
      </c>
      <c r="B9120" s="195">
        <v>7290</v>
      </c>
      <c r="C9120" s="195">
        <v>59</v>
      </c>
      <c r="D9120" s="195">
        <v>3007793983</v>
      </c>
      <c r="E9120" s="195">
        <v>41227890</v>
      </c>
      <c r="F9120" s="189">
        <v>6</v>
      </c>
      <c r="G9120" s="197" t="s">
        <v>1873</v>
      </c>
      <c r="H9120" s="195">
        <v>1</v>
      </c>
      <c r="I9120" s="195">
        <v>1835</v>
      </c>
      <c r="J9120" s="191">
        <v>42922</v>
      </c>
      <c r="K9120" s="195" t="s">
        <v>27</v>
      </c>
    </row>
    <row r="9121" spans="1:12">
      <c r="A9121" s="186" t="str">
        <f>B9121&amp;"_"&amp;COUNTIF($B$2:B9121,B9121)</f>
        <v>7291_1</v>
      </c>
      <c r="B9121" s="195">
        <v>7291</v>
      </c>
      <c r="C9121" s="195">
        <v>59</v>
      </c>
      <c r="D9121" s="195">
        <v>3007793826</v>
      </c>
      <c r="E9121" s="195">
        <v>41222128</v>
      </c>
      <c r="F9121" s="189">
        <v>5</v>
      </c>
      <c r="G9121" s="197" t="s">
        <v>3911</v>
      </c>
      <c r="H9121" s="195">
        <v>2</v>
      </c>
      <c r="I9121" s="195">
        <v>10075</v>
      </c>
      <c r="J9121" s="191">
        <v>42922</v>
      </c>
      <c r="K9121" s="195" t="s">
        <v>27</v>
      </c>
    </row>
    <row r="9122" spans="1:12">
      <c r="A9122" s="186" t="str">
        <f>B9122&amp;"_"&amp;COUNTIF($B$2:B9122,B9122)</f>
        <v>7292_1</v>
      </c>
      <c r="B9122" s="195">
        <v>7292</v>
      </c>
      <c r="C9122" s="195">
        <v>59</v>
      </c>
      <c r="D9122" s="195">
        <v>3007794052</v>
      </c>
      <c r="E9122" s="195">
        <v>20607070</v>
      </c>
      <c r="F9122" s="189">
        <v>150</v>
      </c>
      <c r="G9122" s="197" t="s">
        <v>2606</v>
      </c>
      <c r="H9122" s="195">
        <v>1</v>
      </c>
      <c r="I9122" s="195">
        <v>330</v>
      </c>
      <c r="J9122" s="191">
        <v>42922</v>
      </c>
      <c r="K9122" s="195" t="s">
        <v>27</v>
      </c>
    </row>
    <row r="9123" spans="1:12">
      <c r="A9123" s="186" t="str">
        <f>B9123&amp;"_"&amp;COUNTIF($B$2:B9123,B9123)</f>
        <v>7293_1</v>
      </c>
      <c r="B9123" s="195">
        <v>7293</v>
      </c>
      <c r="C9123" s="195">
        <v>59</v>
      </c>
      <c r="D9123" s="195">
        <v>3007793826</v>
      </c>
      <c r="E9123" s="195">
        <v>41222128</v>
      </c>
      <c r="F9123" s="189">
        <v>2</v>
      </c>
      <c r="G9123" s="197" t="s">
        <v>3912</v>
      </c>
      <c r="H9123" s="195">
        <v>2</v>
      </c>
      <c r="I9123" s="195">
        <v>10075</v>
      </c>
      <c r="J9123" s="191">
        <v>42922</v>
      </c>
      <c r="K9123" s="195" t="s">
        <v>27</v>
      </c>
    </row>
    <row r="9124" spans="1:12">
      <c r="A9124" s="186" t="str">
        <f>B9124&amp;"_"&amp;COUNTIF($B$2:B9124,B9124)</f>
        <v>7294_1</v>
      </c>
      <c r="B9124" s="195">
        <v>7294</v>
      </c>
      <c r="C9124" s="195">
        <v>96</v>
      </c>
      <c r="D9124" s="195" t="s">
        <v>3913</v>
      </c>
      <c r="F9124" s="189">
        <v>6</v>
      </c>
      <c r="G9124" s="197" t="s">
        <v>3330</v>
      </c>
      <c r="H9124" s="195">
        <v>1</v>
      </c>
      <c r="J9124" s="191">
        <v>42926</v>
      </c>
      <c r="K9124" s="213" t="s">
        <v>845</v>
      </c>
      <c r="L9124" s="195" t="s">
        <v>74</v>
      </c>
    </row>
    <row r="9125" spans="1:12">
      <c r="A9125" s="186" t="str">
        <f>B9125&amp;"_"&amp;COUNTIF($B$2:B9125,B9125)</f>
        <v>7295_1</v>
      </c>
      <c r="B9125" s="195">
        <v>7295</v>
      </c>
      <c r="C9125" s="195">
        <v>55</v>
      </c>
      <c r="D9125" s="195" t="s">
        <v>3914</v>
      </c>
      <c r="F9125" s="189">
        <v>72</v>
      </c>
      <c r="G9125" s="197" t="s">
        <v>1971</v>
      </c>
      <c r="H9125" s="195">
        <v>1</v>
      </c>
      <c r="I9125" s="195">
        <v>4000</v>
      </c>
      <c r="J9125" s="191">
        <v>42926</v>
      </c>
      <c r="K9125" s="195" t="s">
        <v>33</v>
      </c>
      <c r="L9125" s="195" t="s">
        <v>74</v>
      </c>
    </row>
    <row r="9126" spans="1:12">
      <c r="A9126" s="186" t="str">
        <f>B9126&amp;"_"&amp;COUNTIF($B$2:B9126,B9126)</f>
        <v>7296_1</v>
      </c>
      <c r="B9126" s="195">
        <v>7296</v>
      </c>
      <c r="E9126" s="195" t="s">
        <v>67</v>
      </c>
      <c r="F9126" s="189">
        <v>48</v>
      </c>
      <c r="G9126" s="197" t="s">
        <v>1890</v>
      </c>
    </row>
    <row r="9127" spans="1:12">
      <c r="A9127" s="186" t="str">
        <f>B9127&amp;"_"&amp;COUNTIF($B$2:B9127,B9127)</f>
        <v>7296_2</v>
      </c>
      <c r="B9127" s="195">
        <v>7296</v>
      </c>
      <c r="C9127" s="195">
        <v>1</v>
      </c>
      <c r="D9127" s="195" t="s">
        <v>3915</v>
      </c>
      <c r="E9127" s="195" t="s">
        <v>62</v>
      </c>
      <c r="F9127" s="189">
        <v>164</v>
      </c>
      <c r="G9127" s="197" t="s">
        <v>3862</v>
      </c>
      <c r="H9127" s="195">
        <v>2</v>
      </c>
      <c r="J9127" s="191">
        <v>42927</v>
      </c>
      <c r="K9127" s="195" t="s">
        <v>27</v>
      </c>
    </row>
    <row r="9128" spans="1:12">
      <c r="A9128" s="186" t="str">
        <f>B9128&amp;"_"&amp;COUNTIF($B$2:B9128,B9128)</f>
        <v>7297_1</v>
      </c>
      <c r="B9128" s="195">
        <v>7297</v>
      </c>
      <c r="C9128" s="195">
        <v>1</v>
      </c>
      <c r="D9128" s="195" t="s">
        <v>3570</v>
      </c>
      <c r="F9128" s="189">
        <v>59</v>
      </c>
      <c r="G9128" s="197" t="s">
        <v>1690</v>
      </c>
      <c r="H9128" s="195">
        <v>1</v>
      </c>
      <c r="J9128" s="191">
        <v>42927</v>
      </c>
      <c r="K9128" s="195" t="s">
        <v>27</v>
      </c>
    </row>
    <row r="9129" spans="1:12">
      <c r="A9129" s="186" t="str">
        <f>B9129&amp;"_"&amp;COUNTIF($B$2:B9129,B9129)</f>
        <v>7298_1</v>
      </c>
      <c r="B9129" s="195">
        <v>7298</v>
      </c>
      <c r="C9129" s="195">
        <v>1</v>
      </c>
      <c r="D9129" s="195" t="s">
        <v>3695</v>
      </c>
      <c r="F9129" s="189">
        <v>24</v>
      </c>
      <c r="G9129" s="197" t="s">
        <v>3916</v>
      </c>
      <c r="H9129" s="195">
        <v>1</v>
      </c>
      <c r="I9129" s="200"/>
      <c r="J9129" s="191">
        <v>42927</v>
      </c>
      <c r="K9129" s="195" t="s">
        <v>27</v>
      </c>
    </row>
    <row r="9130" spans="1:12">
      <c r="A9130" s="186" t="str">
        <f>B9130&amp;"_"&amp;COUNTIF($B$2:B9130,B9130)</f>
        <v>7299_1</v>
      </c>
      <c r="B9130" s="195">
        <v>7299</v>
      </c>
      <c r="F9130" s="189">
        <v>10</v>
      </c>
      <c r="G9130" s="197" t="s">
        <v>3188</v>
      </c>
    </row>
    <row r="9131" spans="1:12">
      <c r="A9131" s="186" t="str">
        <f>B9131&amp;"_"&amp;COUNTIF($B$2:B9131,B9131)</f>
        <v>7299_2</v>
      </c>
      <c r="B9131" s="195">
        <v>7299</v>
      </c>
      <c r="C9131" s="195">
        <v>17</v>
      </c>
      <c r="D9131" s="195">
        <v>3007469050</v>
      </c>
      <c r="F9131" s="189">
        <v>4</v>
      </c>
      <c r="G9131" s="197" t="s">
        <v>3324</v>
      </c>
      <c r="H9131" s="195">
        <v>4</v>
      </c>
      <c r="I9131" s="195">
        <v>14700</v>
      </c>
      <c r="J9131" s="191">
        <v>42928</v>
      </c>
      <c r="K9131" s="195" t="s">
        <v>120</v>
      </c>
    </row>
    <row r="9132" spans="1:12">
      <c r="A9132" s="186" t="str">
        <f>B9132&amp;"_"&amp;COUNTIF($B$2:B9132,B9132)</f>
        <v>7300_1</v>
      </c>
      <c r="B9132" s="195">
        <v>7300</v>
      </c>
      <c r="C9132" s="195">
        <v>17</v>
      </c>
      <c r="D9132" s="195">
        <v>3007658331</v>
      </c>
      <c r="F9132" s="189">
        <v>12</v>
      </c>
      <c r="G9132" s="197" t="s">
        <v>3189</v>
      </c>
      <c r="H9132" s="195">
        <v>3</v>
      </c>
      <c r="I9132" s="195">
        <v>12600</v>
      </c>
      <c r="J9132" s="191">
        <v>42928</v>
      </c>
      <c r="K9132" s="195" t="s">
        <v>120</v>
      </c>
    </row>
    <row r="9133" spans="1:12">
      <c r="A9133" s="186" t="str">
        <f>B9133&amp;"_"&amp;COUNTIF($B$2:B9133,B9133)</f>
        <v>7301_1</v>
      </c>
      <c r="B9133" s="195">
        <v>7301</v>
      </c>
      <c r="E9133" s="195">
        <v>41222082</v>
      </c>
      <c r="F9133" s="189">
        <v>1</v>
      </c>
      <c r="G9133" s="197" t="s">
        <v>3510</v>
      </c>
    </row>
    <row r="9134" spans="1:12">
      <c r="A9134" s="186" t="str">
        <f>B9134&amp;"_"&amp;COUNTIF($B$2:B9134,B9134)</f>
        <v>7301_2</v>
      </c>
      <c r="B9134" s="195">
        <v>7301</v>
      </c>
      <c r="C9134" s="195">
        <v>59</v>
      </c>
      <c r="D9134" s="195">
        <v>3007813593</v>
      </c>
      <c r="E9134" s="195">
        <v>41222136</v>
      </c>
      <c r="F9134" s="189">
        <v>1</v>
      </c>
      <c r="G9134" s="197" t="s">
        <v>2299</v>
      </c>
      <c r="H9134" s="195">
        <v>2</v>
      </c>
      <c r="I9134" s="195">
        <v>6500</v>
      </c>
      <c r="J9134" s="191">
        <v>42928</v>
      </c>
      <c r="K9134" s="195" t="s">
        <v>27</v>
      </c>
    </row>
    <row r="9135" spans="1:12">
      <c r="A9135" s="186" t="str">
        <f>B9135&amp;"_"&amp;COUNTIF($B$2:B9135,B9135)</f>
        <v>7302_1</v>
      </c>
      <c r="B9135" s="195">
        <v>7302</v>
      </c>
      <c r="E9135" s="195" t="s">
        <v>1744</v>
      </c>
      <c r="F9135" s="223">
        <v>2</v>
      </c>
      <c r="G9135" s="197" t="s">
        <v>3277</v>
      </c>
    </row>
    <row r="9136" spans="1:12">
      <c r="A9136" s="186" t="str">
        <f>B9136&amp;"_"&amp;COUNTIF($B$2:B9136,B9136)</f>
        <v>7302_2</v>
      </c>
      <c r="B9136" s="195">
        <v>7302</v>
      </c>
      <c r="E9136" s="195" t="s">
        <v>1744</v>
      </c>
      <c r="F9136" s="189">
        <v>12</v>
      </c>
      <c r="G9136" s="197" t="s">
        <v>3888</v>
      </c>
    </row>
    <row r="9137" spans="1:11">
      <c r="A9137" s="186" t="str">
        <f>B9137&amp;"_"&amp;COUNTIF($B$2:B9137,B9137)</f>
        <v>7302_3</v>
      </c>
      <c r="B9137" s="195">
        <v>7302</v>
      </c>
      <c r="E9137" s="195" t="s">
        <v>1744</v>
      </c>
      <c r="F9137" s="189">
        <v>28</v>
      </c>
      <c r="G9137" s="197" t="s">
        <v>3871</v>
      </c>
    </row>
    <row r="9138" spans="1:11">
      <c r="A9138" s="186" t="str">
        <f>B9138&amp;"_"&amp;COUNTIF($B$2:B9138,B9138)</f>
        <v>7302_4</v>
      </c>
      <c r="B9138" s="195">
        <v>7302</v>
      </c>
      <c r="E9138" s="195" t="s">
        <v>1744</v>
      </c>
      <c r="F9138" s="189">
        <v>36</v>
      </c>
      <c r="G9138" s="197" t="s">
        <v>3889</v>
      </c>
    </row>
    <row r="9139" spans="1:11">
      <c r="A9139" s="186" t="str">
        <f>B9139&amp;"_"&amp;COUNTIF($B$2:B9139,B9139)</f>
        <v>7302_5</v>
      </c>
      <c r="B9139" s="195">
        <v>7302</v>
      </c>
      <c r="E9139" s="195" t="s">
        <v>1744</v>
      </c>
      <c r="F9139" s="189">
        <v>48</v>
      </c>
      <c r="G9139" s="197" t="s">
        <v>3847</v>
      </c>
    </row>
    <row r="9140" spans="1:11">
      <c r="A9140" s="186" t="str">
        <f>B9140&amp;"_"&amp;COUNTIF($B$2:B9140,B9140)</f>
        <v>7302_6</v>
      </c>
      <c r="B9140" s="195">
        <v>7302</v>
      </c>
      <c r="E9140" s="195" t="s">
        <v>1744</v>
      </c>
      <c r="F9140" s="189">
        <v>56</v>
      </c>
      <c r="G9140" s="197" t="s">
        <v>3890</v>
      </c>
    </row>
    <row r="9141" spans="1:11">
      <c r="A9141" s="186" t="str">
        <f>B9141&amp;"_"&amp;COUNTIF($B$2:B9141,B9141)</f>
        <v>7302_7</v>
      </c>
      <c r="B9141" s="195">
        <v>7302</v>
      </c>
      <c r="C9141" s="195">
        <v>26</v>
      </c>
      <c r="E9141" s="195" t="s">
        <v>1744</v>
      </c>
      <c r="F9141" s="189">
        <v>84</v>
      </c>
      <c r="G9141" s="197" t="s">
        <v>3891</v>
      </c>
    </row>
    <row r="9142" spans="1:11">
      <c r="A9142" s="186" t="str">
        <f>B9142&amp;"_"&amp;COUNTIF($B$2:B9142,B9142)</f>
        <v>7303_1</v>
      </c>
      <c r="B9142" s="195">
        <v>7303</v>
      </c>
      <c r="C9142" s="195">
        <v>2</v>
      </c>
      <c r="D9142" s="195">
        <v>340161858</v>
      </c>
      <c r="F9142" s="189">
        <v>16</v>
      </c>
      <c r="G9142" s="197" t="s">
        <v>1342</v>
      </c>
      <c r="H9142" s="195">
        <v>5</v>
      </c>
      <c r="J9142" s="191">
        <v>42928</v>
      </c>
      <c r="K9142" s="195" t="s">
        <v>27</v>
      </c>
    </row>
    <row r="9143" spans="1:11">
      <c r="A9143" s="186" t="str">
        <f>B9143&amp;"_"&amp;COUNTIF($B$2:B9143,B9143)</f>
        <v>7304_1</v>
      </c>
      <c r="B9143" s="195">
        <v>7304</v>
      </c>
      <c r="E9143" s="195">
        <v>41222082</v>
      </c>
      <c r="F9143" s="189">
        <v>1</v>
      </c>
      <c r="G9143" s="197" t="s">
        <v>3510</v>
      </c>
    </row>
    <row r="9144" spans="1:11">
      <c r="A9144" s="186" t="str">
        <f>B9144&amp;"_"&amp;COUNTIF($B$2:B9144,B9144)</f>
        <v>7304_2</v>
      </c>
      <c r="B9144" s="195">
        <v>7304</v>
      </c>
      <c r="C9144" s="195">
        <v>59</v>
      </c>
      <c r="D9144" s="195">
        <v>3007813593</v>
      </c>
      <c r="E9144" s="195">
        <v>41222136</v>
      </c>
      <c r="F9144" s="189">
        <v>2</v>
      </c>
      <c r="G9144" s="197" t="s">
        <v>2299</v>
      </c>
      <c r="H9144" s="195">
        <v>3</v>
      </c>
      <c r="I9144" s="195">
        <v>8400</v>
      </c>
      <c r="J9144" s="191">
        <v>42929</v>
      </c>
      <c r="K9144" s="195" t="s">
        <v>27</v>
      </c>
    </row>
    <row r="9145" spans="1:11">
      <c r="A9145" s="186" t="str">
        <f>B9145&amp;"_"&amp;COUNTIF($B$2:B9145,B9145)</f>
        <v>7305_1</v>
      </c>
      <c r="B9145" s="195">
        <v>7305</v>
      </c>
      <c r="E9145" s="195">
        <v>41222082</v>
      </c>
      <c r="F9145" s="189">
        <v>2</v>
      </c>
      <c r="G9145" s="197" t="s">
        <v>3510</v>
      </c>
    </row>
    <row r="9146" spans="1:11">
      <c r="A9146" s="186" t="str">
        <f>B9146&amp;"_"&amp;COUNTIF($B$2:B9146,B9146)</f>
        <v>7305_2</v>
      </c>
      <c r="B9146" s="195">
        <v>7305</v>
      </c>
      <c r="C9146" s="195">
        <v>59</v>
      </c>
      <c r="D9146" s="195">
        <v>3007813593</v>
      </c>
      <c r="E9146" s="195">
        <v>41222136</v>
      </c>
      <c r="F9146" s="189">
        <v>2</v>
      </c>
      <c r="G9146" s="197" t="s">
        <v>2299</v>
      </c>
      <c r="H9146" s="195">
        <v>4</v>
      </c>
      <c r="I9146" s="195">
        <v>13000</v>
      </c>
      <c r="J9146" s="191">
        <v>42929</v>
      </c>
      <c r="K9146" s="195" t="s">
        <v>27</v>
      </c>
    </row>
    <row r="9147" spans="1:11">
      <c r="A9147" s="186" t="str">
        <f>B9147&amp;"_"&amp;COUNTIF($B$2:B9147,B9147)</f>
        <v>7306_1</v>
      </c>
      <c r="B9147" s="195">
        <v>7306</v>
      </c>
      <c r="E9147" s="195">
        <v>41222082</v>
      </c>
      <c r="F9147" s="189">
        <v>2</v>
      </c>
      <c r="G9147" s="197" t="s">
        <v>3510</v>
      </c>
    </row>
    <row r="9148" spans="1:11">
      <c r="A9148" s="186" t="str">
        <f>B9148&amp;"_"&amp;COUNTIF($B$2:B9148,B9148)</f>
        <v>7306_2</v>
      </c>
      <c r="B9148" s="195">
        <v>7306</v>
      </c>
      <c r="C9148" s="195">
        <v>59</v>
      </c>
      <c r="D9148" s="195">
        <v>3007813593</v>
      </c>
      <c r="E9148" s="195">
        <v>41222136</v>
      </c>
      <c r="F9148" s="189">
        <v>1</v>
      </c>
      <c r="G9148" s="197" t="s">
        <v>2299</v>
      </c>
      <c r="H9148" s="195">
        <v>3</v>
      </c>
      <c r="I9148" s="195">
        <v>11100</v>
      </c>
      <c r="J9148" s="191">
        <v>42929</v>
      </c>
      <c r="K9148" s="195" t="s">
        <v>27</v>
      </c>
    </row>
    <row r="9149" spans="1:11">
      <c r="A9149" s="186" t="str">
        <f>B9149&amp;"_"&amp;COUNTIF($B$2:B9149,B9149)</f>
        <v>7307_1</v>
      </c>
      <c r="B9149" s="195">
        <v>7307</v>
      </c>
      <c r="C9149" s="195">
        <v>59</v>
      </c>
      <c r="D9149" s="195">
        <v>3007793826</v>
      </c>
      <c r="E9149" s="195">
        <v>41222128</v>
      </c>
      <c r="F9149" s="189">
        <v>1</v>
      </c>
      <c r="G9149" s="197" t="s">
        <v>3917</v>
      </c>
      <c r="H9149" s="195">
        <v>1</v>
      </c>
      <c r="I9149" s="195">
        <v>5035</v>
      </c>
      <c r="J9149" s="191">
        <v>42929</v>
      </c>
      <c r="K9149" s="195" t="s">
        <v>27</v>
      </c>
    </row>
    <row r="9150" spans="1:11">
      <c r="A9150" s="186" t="str">
        <f>B9150&amp;"_"&amp;COUNTIF($B$2:B9150,B9150)</f>
        <v>7308_1</v>
      </c>
      <c r="B9150" s="195">
        <v>7308</v>
      </c>
      <c r="F9150" s="189">
        <v>270</v>
      </c>
      <c r="G9150" s="197" t="s">
        <v>3918</v>
      </c>
    </row>
    <row r="9151" spans="1:11">
      <c r="A9151" s="186" t="str">
        <f>B9151&amp;"_"&amp;COUNTIF($B$2:B9151,B9151)</f>
        <v>7308_2</v>
      </c>
      <c r="B9151" s="195">
        <v>7308</v>
      </c>
      <c r="F9151" s="189">
        <v>3</v>
      </c>
      <c r="G9151" s="197" t="s">
        <v>3919</v>
      </c>
      <c r="H9151" s="195">
        <v>1</v>
      </c>
      <c r="I9151" s="195">
        <v>2400</v>
      </c>
      <c r="J9151" s="191">
        <v>42928</v>
      </c>
      <c r="K9151" s="195" t="s">
        <v>2654</v>
      </c>
    </row>
    <row r="9152" spans="1:11">
      <c r="A9152" s="186" t="str">
        <f>B9152&amp;"_"&amp;COUNTIF($B$2:B9152,B9152)</f>
        <v>7309_1</v>
      </c>
      <c r="B9152" s="195">
        <v>7309</v>
      </c>
      <c r="C9152" s="195">
        <v>1</v>
      </c>
      <c r="D9152" s="195" t="s">
        <v>3915</v>
      </c>
      <c r="E9152" s="195" t="s">
        <v>64</v>
      </c>
      <c r="F9152" s="189">
        <v>48</v>
      </c>
      <c r="G9152" s="197" t="s">
        <v>3920</v>
      </c>
      <c r="H9152" s="195">
        <v>1</v>
      </c>
      <c r="J9152" s="191">
        <v>42929</v>
      </c>
      <c r="K9152" s="195" t="s">
        <v>27</v>
      </c>
    </row>
    <row r="9153" spans="1:12">
      <c r="A9153" s="186" t="str">
        <f>B9153&amp;"_"&amp;COUNTIF($B$2:B9153,B9153)</f>
        <v>7310_1</v>
      </c>
      <c r="B9153" s="195">
        <v>7310</v>
      </c>
      <c r="E9153" s="195" t="s">
        <v>2935</v>
      </c>
      <c r="F9153" s="189">
        <v>4</v>
      </c>
      <c r="G9153" s="197" t="s">
        <v>2936</v>
      </c>
    </row>
    <row r="9154" spans="1:12">
      <c r="A9154" s="186" t="str">
        <f>B9154&amp;"_"&amp;COUNTIF($B$2:B9154,B9154)</f>
        <v>7310_2</v>
      </c>
      <c r="B9154" s="195">
        <v>7310</v>
      </c>
      <c r="C9154" s="195">
        <v>1</v>
      </c>
      <c r="D9154" s="195" t="s">
        <v>3791</v>
      </c>
      <c r="E9154" s="195" t="s">
        <v>2665</v>
      </c>
      <c r="F9154" s="189">
        <v>4</v>
      </c>
      <c r="G9154" s="197" t="s">
        <v>2938</v>
      </c>
      <c r="H9154" s="195">
        <v>2</v>
      </c>
      <c r="J9154" s="191">
        <v>42929</v>
      </c>
      <c r="K9154" s="195" t="s">
        <v>27</v>
      </c>
    </row>
    <row r="9155" spans="1:12">
      <c r="A9155" s="186" t="str">
        <f>B9155&amp;"_"&amp;COUNTIF($B$2:B9155,B9155)</f>
        <v>7311_1</v>
      </c>
      <c r="B9155" s="195">
        <v>7311</v>
      </c>
      <c r="C9155" s="195">
        <v>1</v>
      </c>
      <c r="D9155" s="195" t="s">
        <v>3900</v>
      </c>
      <c r="E9155" s="195" t="s">
        <v>2730</v>
      </c>
      <c r="F9155" s="189">
        <v>2</v>
      </c>
      <c r="G9155" s="197" t="s">
        <v>3765</v>
      </c>
      <c r="H9155" s="195">
        <v>1</v>
      </c>
      <c r="J9155" s="191">
        <v>42929</v>
      </c>
      <c r="K9155" s="195" t="s">
        <v>27</v>
      </c>
    </row>
    <row r="9156" spans="1:12">
      <c r="A9156" s="186" t="str">
        <f>B9156&amp;"_"&amp;COUNTIF($B$2:B9156,B9156)</f>
        <v>7312_1</v>
      </c>
      <c r="B9156" s="195">
        <v>7312</v>
      </c>
      <c r="C9156" s="195">
        <v>1</v>
      </c>
      <c r="D9156" s="195" t="s">
        <v>3921</v>
      </c>
      <c r="E9156" s="195" t="s">
        <v>2731</v>
      </c>
      <c r="F9156" s="189">
        <v>2</v>
      </c>
      <c r="G9156" s="197" t="s">
        <v>3767</v>
      </c>
      <c r="H9156" s="195">
        <v>1</v>
      </c>
      <c r="J9156" s="191">
        <v>42929</v>
      </c>
      <c r="K9156" s="195" t="s">
        <v>27</v>
      </c>
    </row>
    <row r="9157" spans="1:12">
      <c r="A9157" s="186" t="str">
        <f>B9157&amp;"_"&amp;COUNTIF($B$2:B9157,B9157)</f>
        <v>7313_1</v>
      </c>
      <c r="B9157" s="195">
        <v>7313</v>
      </c>
      <c r="C9157" s="195">
        <v>1</v>
      </c>
      <c r="D9157" s="195" t="s">
        <v>3599</v>
      </c>
      <c r="F9157" s="189">
        <v>2</v>
      </c>
      <c r="G9157" s="197" t="s">
        <v>3238</v>
      </c>
      <c r="H9157" s="195">
        <v>2</v>
      </c>
      <c r="J9157" s="191">
        <v>42930</v>
      </c>
      <c r="K9157" s="195" t="s">
        <v>27</v>
      </c>
    </row>
    <row r="9158" spans="1:12">
      <c r="A9158" s="186" t="str">
        <f>B9158&amp;"_"&amp;COUNTIF($B$2:B9158,B9158)</f>
        <v>7314_1</v>
      </c>
      <c r="B9158" s="195">
        <v>7314</v>
      </c>
      <c r="C9158" s="195">
        <v>37</v>
      </c>
      <c r="D9158" s="195">
        <v>10421</v>
      </c>
      <c r="F9158" s="189">
        <v>10</v>
      </c>
      <c r="G9158" s="197" t="s">
        <v>3922</v>
      </c>
      <c r="J9158" s="191">
        <v>42930</v>
      </c>
    </row>
    <row r="9159" spans="1:12">
      <c r="A9159" s="186" t="str">
        <f>B9159&amp;"_"&amp;COUNTIF($B$2:B9159,B9159)</f>
        <v>7315_1</v>
      </c>
      <c r="B9159" s="195">
        <v>7315</v>
      </c>
      <c r="C9159" s="195">
        <v>59</v>
      </c>
      <c r="D9159" s="195">
        <v>3007816908</v>
      </c>
      <c r="E9159" s="195">
        <v>41222128</v>
      </c>
      <c r="F9159" s="189">
        <v>3</v>
      </c>
      <c r="G9159" s="197" t="s">
        <v>3923</v>
      </c>
      <c r="H9159" s="195">
        <v>3</v>
      </c>
      <c r="I9159" s="195">
        <v>15000</v>
      </c>
      <c r="J9159" s="191">
        <v>42933</v>
      </c>
      <c r="K9159" s="195" t="s">
        <v>27</v>
      </c>
    </row>
    <row r="9160" spans="1:12">
      <c r="A9160" s="186" t="str">
        <f>B9160&amp;"_"&amp;COUNTIF($B$2:B9160,B9160)</f>
        <v>7316_1</v>
      </c>
      <c r="B9160" s="195">
        <v>7316</v>
      </c>
      <c r="C9160" s="195">
        <v>59</v>
      </c>
      <c r="D9160" s="195">
        <v>3007820611</v>
      </c>
      <c r="E9160" s="195">
        <v>41227890</v>
      </c>
      <c r="F9160" s="189">
        <v>6</v>
      </c>
      <c r="G9160" s="197" t="s">
        <v>1873</v>
      </c>
      <c r="H9160" s="195">
        <v>1</v>
      </c>
      <c r="I9160" s="195">
        <v>1835</v>
      </c>
      <c r="J9160" s="191">
        <v>42933</v>
      </c>
      <c r="K9160" s="195" t="s">
        <v>27</v>
      </c>
    </row>
    <row r="9161" spans="1:12">
      <c r="A9161" s="186" t="str">
        <f>B9161&amp;"_"&amp;COUNTIF($B$2:B9161,B9161)</f>
        <v>7317_1</v>
      </c>
      <c r="B9161" s="195">
        <v>7317</v>
      </c>
      <c r="E9161" s="195">
        <v>32999</v>
      </c>
      <c r="F9161" s="189">
        <v>10</v>
      </c>
      <c r="G9161" s="197" t="s">
        <v>579</v>
      </c>
      <c r="I9161" s="200"/>
    </row>
    <row r="9162" spans="1:12">
      <c r="A9162" s="186" t="str">
        <f>B9162&amp;"_"&amp;COUNTIF($B$2:B9162,B9162)</f>
        <v>7317_2</v>
      </c>
      <c r="B9162" s="195">
        <v>7317</v>
      </c>
      <c r="C9162" s="195">
        <v>4</v>
      </c>
      <c r="D9162" s="195">
        <v>4500291867</v>
      </c>
      <c r="E9162" s="195">
        <v>33990</v>
      </c>
      <c r="F9162" s="189">
        <v>10</v>
      </c>
      <c r="G9162" s="197" t="s">
        <v>580</v>
      </c>
      <c r="H9162" s="195">
        <v>5</v>
      </c>
      <c r="I9162" s="195">
        <v>15000</v>
      </c>
      <c r="J9162" s="191">
        <v>42933</v>
      </c>
      <c r="K9162" s="195" t="s">
        <v>2501</v>
      </c>
      <c r="L9162" s="195" t="s">
        <v>74</v>
      </c>
    </row>
    <row r="9163" spans="1:12">
      <c r="A9163" s="186" t="str">
        <f>B9163&amp;"_"&amp;COUNTIF($B$2:B9163,B9163)</f>
        <v>7318_1</v>
      </c>
      <c r="B9163" s="195">
        <v>7318</v>
      </c>
      <c r="C9163" s="195">
        <v>13</v>
      </c>
      <c r="D9163" s="195">
        <v>601893</v>
      </c>
      <c r="F9163" s="189">
        <v>1</v>
      </c>
      <c r="G9163" s="197" t="s">
        <v>880</v>
      </c>
      <c r="H9163" s="195">
        <v>1</v>
      </c>
      <c r="J9163" s="191">
        <v>42933</v>
      </c>
      <c r="K9163" s="195" t="s">
        <v>33</v>
      </c>
      <c r="L9163" s="195" t="s">
        <v>74</v>
      </c>
    </row>
    <row r="9164" spans="1:12">
      <c r="A9164" s="186" t="str">
        <f>B9164&amp;"_"&amp;COUNTIF($B$2:B9164,B9164)</f>
        <v>7319_1</v>
      </c>
      <c r="B9164" s="195">
        <v>7319</v>
      </c>
      <c r="C9164" s="195">
        <v>31</v>
      </c>
      <c r="D9164" s="195" t="s">
        <v>3924</v>
      </c>
      <c r="F9164" s="189">
        <v>7</v>
      </c>
      <c r="G9164" s="197" t="s">
        <v>2980</v>
      </c>
      <c r="H9164" s="195">
        <v>7</v>
      </c>
      <c r="I9164" s="195">
        <v>21000</v>
      </c>
      <c r="J9164" s="191">
        <v>42934</v>
      </c>
      <c r="K9164" s="195" t="s">
        <v>27</v>
      </c>
    </row>
    <row r="9165" spans="1:12">
      <c r="A9165" s="186" t="str">
        <f>B9165&amp;"_"&amp;COUNTIF($B$2:B9165,B9165)</f>
        <v>7320_1</v>
      </c>
      <c r="B9165" s="195">
        <v>7320</v>
      </c>
      <c r="C9165" s="195">
        <v>31</v>
      </c>
      <c r="D9165" s="195" t="s">
        <v>3924</v>
      </c>
      <c r="F9165" s="189">
        <v>7</v>
      </c>
      <c r="G9165" s="197" t="s">
        <v>2980</v>
      </c>
      <c r="H9165" s="195">
        <v>7</v>
      </c>
      <c r="I9165" s="195">
        <v>21000</v>
      </c>
      <c r="J9165" s="191">
        <v>42934</v>
      </c>
      <c r="K9165" s="195" t="s">
        <v>27</v>
      </c>
    </row>
    <row r="9166" spans="1:12">
      <c r="A9166" s="186" t="str">
        <f>B9166&amp;"_"&amp;COUNTIF($B$2:B9166,B9166)</f>
        <v>7321_1</v>
      </c>
      <c r="B9166" s="195">
        <v>7321</v>
      </c>
      <c r="C9166" s="195">
        <v>13</v>
      </c>
      <c r="D9166" s="195">
        <v>601906</v>
      </c>
      <c r="F9166" s="189">
        <v>4</v>
      </c>
      <c r="G9166" s="197" t="s">
        <v>3925</v>
      </c>
      <c r="H9166" s="195">
        <v>1</v>
      </c>
      <c r="J9166" s="191">
        <v>42936</v>
      </c>
      <c r="K9166" s="195" t="s">
        <v>27</v>
      </c>
    </row>
    <row r="9167" spans="1:12">
      <c r="A9167" s="186" t="str">
        <f>B9167&amp;"_"&amp;COUNTIF($B$2:B9167,B9167)</f>
        <v>7322_1</v>
      </c>
      <c r="B9167" s="195">
        <v>7322</v>
      </c>
      <c r="C9167" s="195">
        <v>96</v>
      </c>
      <c r="D9167" s="195" t="s">
        <v>3926</v>
      </c>
      <c r="F9167" s="189">
        <v>1</v>
      </c>
      <c r="G9167" s="197" t="s">
        <v>3927</v>
      </c>
      <c r="H9167" s="195">
        <v>1</v>
      </c>
      <c r="J9167" s="191">
        <v>42936</v>
      </c>
      <c r="K9167" s="195" t="s">
        <v>33</v>
      </c>
      <c r="L9167" s="195" t="s">
        <v>74</v>
      </c>
    </row>
    <row r="9168" spans="1:12">
      <c r="A9168" s="186" t="str">
        <f>B9168&amp;"_"&amp;COUNTIF($B$2:B9168,B9168)</f>
        <v>7323_1</v>
      </c>
      <c r="B9168" s="195">
        <v>7323</v>
      </c>
      <c r="C9168" s="195">
        <v>59</v>
      </c>
      <c r="D9168" s="195">
        <v>3007816908</v>
      </c>
      <c r="E9168" s="195">
        <v>41222128</v>
      </c>
      <c r="F9168" s="189">
        <v>3</v>
      </c>
      <c r="G9168" s="197" t="s">
        <v>3928</v>
      </c>
      <c r="H9168" s="195">
        <v>3</v>
      </c>
      <c r="I9168" s="195">
        <v>15000</v>
      </c>
      <c r="J9168" s="191">
        <v>42936</v>
      </c>
      <c r="K9168" s="195" t="s">
        <v>27</v>
      </c>
    </row>
    <row r="9169" spans="1:12">
      <c r="A9169" s="186" t="str">
        <f>B9169&amp;"_"&amp;COUNTIF($B$2:B9169,B9169)</f>
        <v>7324_1</v>
      </c>
      <c r="B9169" s="195">
        <v>7324</v>
      </c>
      <c r="C9169" s="195">
        <v>10</v>
      </c>
      <c r="D9169" s="195">
        <v>63507</v>
      </c>
      <c r="F9169" s="189">
        <v>15</v>
      </c>
      <c r="G9169" s="197" t="s">
        <v>3929</v>
      </c>
      <c r="H9169" s="195">
        <v>1</v>
      </c>
      <c r="J9169" s="191">
        <v>42936</v>
      </c>
      <c r="K9169" s="195" t="s">
        <v>33</v>
      </c>
      <c r="L9169" s="195" t="s">
        <v>74</v>
      </c>
    </row>
    <row r="9170" spans="1:12">
      <c r="A9170" s="186" t="str">
        <f>B9170&amp;"_"&amp;COUNTIF($B$2:B9170,B9170)</f>
        <v>7325_1</v>
      </c>
      <c r="B9170" s="195">
        <v>7325</v>
      </c>
      <c r="C9170" s="195">
        <v>59</v>
      </c>
      <c r="D9170" s="195">
        <v>3007844342</v>
      </c>
      <c r="E9170" s="195">
        <v>41227890</v>
      </c>
      <c r="F9170" s="189">
        <v>12</v>
      </c>
      <c r="G9170" s="197" t="s">
        <v>1873</v>
      </c>
      <c r="H9170" s="195">
        <v>2</v>
      </c>
      <c r="I9170" s="195">
        <v>3670</v>
      </c>
      <c r="J9170" s="191">
        <v>42937</v>
      </c>
      <c r="K9170" s="195" t="s">
        <v>27</v>
      </c>
    </row>
    <row r="9171" spans="1:12">
      <c r="A9171" s="186" t="str">
        <f>B9171&amp;"_"&amp;COUNTIF($B$2:B9171,B9171)</f>
        <v>7326_1</v>
      </c>
      <c r="B9171" s="195">
        <v>7326</v>
      </c>
      <c r="C9171" s="195">
        <v>1</v>
      </c>
      <c r="D9171" s="195" t="s">
        <v>3930</v>
      </c>
      <c r="E9171" s="195" t="s">
        <v>64</v>
      </c>
      <c r="F9171" s="189">
        <v>48</v>
      </c>
      <c r="G9171" s="197" t="s">
        <v>3920</v>
      </c>
      <c r="H9171" s="195">
        <v>1</v>
      </c>
      <c r="J9171" s="191">
        <v>42940</v>
      </c>
      <c r="K9171" s="195" t="s">
        <v>27</v>
      </c>
    </row>
    <row r="9172" spans="1:12">
      <c r="A9172" s="186" t="str">
        <f>B9172&amp;"_"&amp;COUNTIF($B$2:B9172,B9172)</f>
        <v>7327_1</v>
      </c>
      <c r="B9172" s="195">
        <v>7327</v>
      </c>
      <c r="C9172" s="195">
        <v>107</v>
      </c>
      <c r="D9172" s="195">
        <v>24116</v>
      </c>
      <c r="F9172" s="189">
        <v>26</v>
      </c>
      <c r="G9172" s="197" t="s">
        <v>3894</v>
      </c>
      <c r="H9172" s="195">
        <v>3</v>
      </c>
      <c r="J9172" s="191">
        <v>42940</v>
      </c>
      <c r="K9172" s="195" t="s">
        <v>33</v>
      </c>
    </row>
    <row r="9173" spans="1:12">
      <c r="A9173" s="186" t="str">
        <f>B9173&amp;"_"&amp;COUNTIF($B$2:B9173,B9173)</f>
        <v>7328_1</v>
      </c>
      <c r="B9173" s="195">
        <v>7328</v>
      </c>
      <c r="C9173" s="195">
        <v>59</v>
      </c>
      <c r="D9173" s="195">
        <v>3007816908</v>
      </c>
      <c r="E9173" s="195">
        <v>41222128</v>
      </c>
      <c r="F9173" s="189">
        <v>2</v>
      </c>
      <c r="G9173" s="197" t="s">
        <v>3931</v>
      </c>
      <c r="H9173" s="195">
        <v>2</v>
      </c>
      <c r="I9173" s="195">
        <v>10100</v>
      </c>
      <c r="J9173" s="191">
        <v>42941</v>
      </c>
      <c r="K9173" s="195" t="s">
        <v>27</v>
      </c>
    </row>
    <row r="9174" spans="1:12">
      <c r="A9174" s="186" t="str">
        <f>B9174&amp;"_"&amp;COUNTIF($B$2:B9174,B9174)</f>
        <v>7329_1</v>
      </c>
      <c r="B9174" s="195">
        <v>7329</v>
      </c>
      <c r="C9174" s="195">
        <v>1</v>
      </c>
      <c r="D9174" s="195" t="s">
        <v>3599</v>
      </c>
      <c r="F9174" s="189">
        <v>2</v>
      </c>
      <c r="G9174" s="197" t="s">
        <v>3238</v>
      </c>
      <c r="H9174" s="195">
        <v>2</v>
      </c>
      <c r="J9174" s="191">
        <v>42942</v>
      </c>
      <c r="K9174" s="195" t="s">
        <v>27</v>
      </c>
    </row>
    <row r="9175" spans="1:12">
      <c r="A9175" s="186" t="str">
        <f>B9175&amp;"_"&amp;COUNTIF($B$2:B9175,B9175)</f>
        <v>7330_1</v>
      </c>
      <c r="B9175" s="195">
        <v>7330</v>
      </c>
      <c r="C9175" s="195">
        <v>10</v>
      </c>
      <c r="D9175" s="195">
        <v>63530</v>
      </c>
      <c r="E9175" s="195">
        <v>13020001</v>
      </c>
      <c r="F9175" s="189">
        <v>20</v>
      </c>
      <c r="G9175" s="197" t="s">
        <v>3922</v>
      </c>
      <c r="H9175" s="195">
        <v>1</v>
      </c>
      <c r="J9175" s="191">
        <v>42942</v>
      </c>
    </row>
    <row r="9176" spans="1:12">
      <c r="A9176" s="186" t="str">
        <f>B9176&amp;"_"&amp;COUNTIF($B$2:B9176,B9176)</f>
        <v>7331_1</v>
      </c>
      <c r="B9176" s="195">
        <v>7331</v>
      </c>
      <c r="E9176" s="195" t="s">
        <v>1744</v>
      </c>
      <c r="F9176" s="223">
        <v>1</v>
      </c>
      <c r="G9176" s="197" t="s">
        <v>3277</v>
      </c>
    </row>
    <row r="9177" spans="1:12">
      <c r="A9177" s="186" t="str">
        <f>B9177&amp;"_"&amp;COUNTIF($B$2:B9177,B9177)</f>
        <v>7331_2</v>
      </c>
      <c r="B9177" s="195">
        <v>7331</v>
      </c>
      <c r="E9177" s="195" t="s">
        <v>1744</v>
      </c>
      <c r="F9177" s="189">
        <v>28</v>
      </c>
      <c r="G9177" s="197" t="s">
        <v>3871</v>
      </c>
    </row>
    <row r="9178" spans="1:12">
      <c r="A9178" s="186" t="str">
        <f>B9178&amp;"_"&amp;COUNTIF($B$2:B9178,B9178)</f>
        <v>7331_3</v>
      </c>
      <c r="B9178" s="195">
        <v>7331</v>
      </c>
      <c r="E9178" s="195" t="s">
        <v>1744</v>
      </c>
      <c r="F9178" s="189">
        <v>36</v>
      </c>
      <c r="G9178" s="197" t="s">
        <v>3889</v>
      </c>
    </row>
    <row r="9179" spans="1:12">
      <c r="A9179" s="186" t="str">
        <f>B9179&amp;"_"&amp;COUNTIF($B$2:B9179,B9179)</f>
        <v>7331_4</v>
      </c>
      <c r="B9179" s="195">
        <v>7331</v>
      </c>
      <c r="E9179" s="195" t="s">
        <v>1744</v>
      </c>
      <c r="F9179" s="189">
        <v>30</v>
      </c>
      <c r="G9179" s="197" t="s">
        <v>3847</v>
      </c>
    </row>
    <row r="9180" spans="1:12">
      <c r="A9180" s="186" t="str">
        <f>B9180&amp;"_"&amp;COUNTIF($B$2:B9180,B9180)</f>
        <v>7331_5</v>
      </c>
      <c r="B9180" s="195">
        <v>7331</v>
      </c>
      <c r="E9180" s="195" t="s">
        <v>1744</v>
      </c>
      <c r="F9180" s="189">
        <v>18</v>
      </c>
      <c r="G9180" s="197" t="s">
        <v>3932</v>
      </c>
    </row>
    <row r="9181" spans="1:12">
      <c r="A9181" s="186" t="str">
        <f>B9181&amp;"_"&amp;COUNTIF($B$2:B9181,B9181)</f>
        <v>7331_6</v>
      </c>
      <c r="B9181" s="195">
        <v>7331</v>
      </c>
      <c r="E9181" s="195" t="s">
        <v>1744</v>
      </c>
      <c r="F9181" s="189">
        <v>56</v>
      </c>
      <c r="G9181" s="197" t="s">
        <v>3890</v>
      </c>
    </row>
    <row r="9182" spans="1:12">
      <c r="A9182" s="186" t="str">
        <f>B9182&amp;"_"&amp;COUNTIF($B$2:B9182,B9182)</f>
        <v>7331_7</v>
      </c>
      <c r="B9182" s="195">
        <v>7331</v>
      </c>
      <c r="E9182" s="195" t="s">
        <v>1744</v>
      </c>
      <c r="F9182" s="189">
        <v>24</v>
      </c>
      <c r="G9182" s="197" t="s">
        <v>3891</v>
      </c>
    </row>
    <row r="9183" spans="1:12">
      <c r="A9183" s="186" t="str">
        <f>B9183&amp;"_"&amp;COUNTIF($B$2:B9183,B9183)</f>
        <v>7331_8</v>
      </c>
      <c r="B9183" s="195">
        <v>7331</v>
      </c>
      <c r="C9183" s="195">
        <v>26</v>
      </c>
      <c r="E9183" s="195" t="s">
        <v>1744</v>
      </c>
      <c r="F9183" s="189">
        <v>18</v>
      </c>
      <c r="G9183" s="197" t="s">
        <v>3933</v>
      </c>
    </row>
    <row r="9184" spans="1:12">
      <c r="A9184" s="186" t="str">
        <f>B9184&amp;"_"&amp;COUNTIF($B$2:B9184,B9184)</f>
        <v>7332_1</v>
      </c>
      <c r="B9184" s="195">
        <v>7332</v>
      </c>
      <c r="C9184" s="195">
        <v>5</v>
      </c>
      <c r="D9184" s="195">
        <v>270443564</v>
      </c>
      <c r="E9184" s="195">
        <v>500032756</v>
      </c>
      <c r="F9184" s="189">
        <v>12</v>
      </c>
      <c r="G9184" s="197" t="s">
        <v>3611</v>
      </c>
      <c r="H9184" s="195">
        <v>1</v>
      </c>
      <c r="I9184" s="195">
        <v>2800</v>
      </c>
      <c r="J9184" s="191">
        <v>42943</v>
      </c>
      <c r="K9184" s="195" t="s">
        <v>33</v>
      </c>
      <c r="L9184" s="195" t="s">
        <v>74</v>
      </c>
    </row>
    <row r="9185" spans="1:12">
      <c r="A9185" s="186" t="str">
        <f>B9185&amp;"_"&amp;COUNTIF($B$2:B9185,B9185)</f>
        <v>7333_1</v>
      </c>
      <c r="B9185" s="195">
        <v>7333</v>
      </c>
      <c r="C9185" s="195">
        <v>3</v>
      </c>
      <c r="D9185" s="195" t="s">
        <v>3934</v>
      </c>
      <c r="E9185" s="195" t="s">
        <v>71</v>
      </c>
      <c r="F9185" s="189">
        <v>300</v>
      </c>
      <c r="G9185" s="197" t="s">
        <v>72</v>
      </c>
      <c r="H9185" s="195">
        <v>1</v>
      </c>
      <c r="I9185" s="195">
        <v>2400</v>
      </c>
      <c r="J9185" s="191">
        <v>42943</v>
      </c>
      <c r="K9185" s="195" t="s">
        <v>33</v>
      </c>
      <c r="L9185" s="195" t="s">
        <v>74</v>
      </c>
    </row>
    <row r="9186" spans="1:12">
      <c r="A9186" s="186" t="str">
        <f>B9186&amp;"_"&amp;COUNTIF($B$2:B9186,B9186)</f>
        <v>7334_1</v>
      </c>
      <c r="B9186" s="195">
        <v>7334</v>
      </c>
      <c r="C9186" s="195">
        <v>59</v>
      </c>
      <c r="D9186" s="195">
        <v>3007844342</v>
      </c>
      <c r="E9186" s="195">
        <v>41227890</v>
      </c>
      <c r="F9186" s="189">
        <v>6</v>
      </c>
      <c r="G9186" s="197" t="s">
        <v>1873</v>
      </c>
      <c r="H9186" s="195">
        <v>1</v>
      </c>
      <c r="I9186" s="195">
        <v>1837</v>
      </c>
      <c r="J9186" s="191">
        <v>42944</v>
      </c>
      <c r="K9186" s="195" t="s">
        <v>27</v>
      </c>
    </row>
    <row r="9187" spans="1:12">
      <c r="A9187" s="186" t="str">
        <f>B9187&amp;"_"&amp;COUNTIF($B$2:B9187,B9187)</f>
        <v>7335_1</v>
      </c>
      <c r="B9187" s="195">
        <v>7335</v>
      </c>
      <c r="C9187" s="195">
        <v>1</v>
      </c>
      <c r="D9187" s="195" t="s">
        <v>3915</v>
      </c>
      <c r="E9187" s="195" t="s">
        <v>64</v>
      </c>
      <c r="F9187" s="189">
        <v>48</v>
      </c>
      <c r="G9187" s="197" t="s">
        <v>3920</v>
      </c>
      <c r="H9187" s="195">
        <v>1</v>
      </c>
      <c r="J9187" s="191">
        <v>42944</v>
      </c>
      <c r="K9187" s="195" t="s">
        <v>27</v>
      </c>
    </row>
    <row r="9188" spans="1:12">
      <c r="A9188" s="186" t="str">
        <f>B9188&amp;"_"&amp;COUNTIF($B$2:B9188,B9188)</f>
        <v>7336_1</v>
      </c>
      <c r="B9188" s="195">
        <v>7336</v>
      </c>
      <c r="C9188" s="195">
        <v>1</v>
      </c>
      <c r="D9188" s="195" t="s">
        <v>3930</v>
      </c>
      <c r="E9188" s="195" t="s">
        <v>62</v>
      </c>
      <c r="F9188" s="189">
        <v>328</v>
      </c>
      <c r="G9188" s="197" t="s">
        <v>3862</v>
      </c>
      <c r="H9188" s="195">
        <v>2</v>
      </c>
      <c r="J9188" s="191">
        <v>42944</v>
      </c>
      <c r="K9188" s="195" t="s">
        <v>27</v>
      </c>
    </row>
    <row r="9189" spans="1:12">
      <c r="A9189" s="186" t="str">
        <f>B9189&amp;"_"&amp;COUNTIF($B$2:B9189,B9189)</f>
        <v>7337_1</v>
      </c>
      <c r="B9189" s="195">
        <v>7337</v>
      </c>
      <c r="C9189" s="195">
        <v>59</v>
      </c>
      <c r="D9189" s="195">
        <v>3007853635</v>
      </c>
      <c r="E9189" s="195">
        <v>41222128</v>
      </c>
      <c r="F9189" s="189">
        <v>3</v>
      </c>
      <c r="G9189" s="197" t="s">
        <v>3935</v>
      </c>
      <c r="H9189" s="195">
        <v>3</v>
      </c>
      <c r="I9189" s="195">
        <v>15100</v>
      </c>
      <c r="J9189" s="191">
        <v>42944</v>
      </c>
      <c r="K9189" s="195" t="s">
        <v>27</v>
      </c>
    </row>
    <row r="9190" spans="1:12">
      <c r="A9190" s="186" t="str">
        <f>B9190&amp;"_"&amp;COUNTIF($B$2:B9190,B9190)</f>
        <v>7338_1</v>
      </c>
      <c r="B9190" s="195">
        <v>7338</v>
      </c>
      <c r="E9190" s="195" t="s">
        <v>3869</v>
      </c>
      <c r="F9190" s="189">
        <v>1</v>
      </c>
      <c r="G9190" s="197" t="s">
        <v>3936</v>
      </c>
    </row>
    <row r="9191" spans="1:12">
      <c r="A9191" s="186" t="str">
        <f>B9191&amp;"_"&amp;COUNTIF($B$2:B9191,B9191)</f>
        <v>7338_2</v>
      </c>
      <c r="B9191" s="195">
        <v>7338</v>
      </c>
      <c r="E9191" s="195" t="s">
        <v>3869</v>
      </c>
      <c r="F9191" s="189">
        <v>1</v>
      </c>
      <c r="G9191" s="197" t="s">
        <v>3937</v>
      </c>
    </row>
    <row r="9192" spans="1:12">
      <c r="A9192" s="186" t="str">
        <f>B9192&amp;"_"&amp;COUNTIF($B$2:B9192,B9192)</f>
        <v>7338_3</v>
      </c>
      <c r="B9192" s="195">
        <v>7338</v>
      </c>
      <c r="C9192" s="195">
        <v>112</v>
      </c>
      <c r="D9192" s="195">
        <v>53648</v>
      </c>
      <c r="E9192" s="195" t="s">
        <v>3869</v>
      </c>
      <c r="F9192" s="189">
        <v>1</v>
      </c>
      <c r="G9192" s="197" t="s">
        <v>3938</v>
      </c>
      <c r="H9192" s="195">
        <v>14</v>
      </c>
      <c r="I9192" s="195">
        <f>15515*2.2</f>
        <v>34133</v>
      </c>
      <c r="J9192" s="191">
        <v>42944</v>
      </c>
      <c r="K9192" s="195" t="s">
        <v>3939</v>
      </c>
    </row>
    <row r="9193" spans="1:12">
      <c r="A9193" s="186" t="str">
        <f>B9193&amp;"_"&amp;COUNTIF($B$2:B9193,B9193)</f>
        <v>7339_1</v>
      </c>
      <c r="B9193" s="195">
        <v>7339</v>
      </c>
      <c r="C9193" s="195">
        <v>99</v>
      </c>
      <c r="D9193" s="195" t="s">
        <v>3869</v>
      </c>
      <c r="E9193" s="195" t="s">
        <v>3869</v>
      </c>
      <c r="F9193" s="189">
        <v>1</v>
      </c>
      <c r="G9193" s="197" t="s">
        <v>3940</v>
      </c>
      <c r="H9193" s="195">
        <v>3</v>
      </c>
      <c r="I9193" s="195">
        <v>3000</v>
      </c>
      <c r="J9193" s="191">
        <v>42944</v>
      </c>
      <c r="K9193" s="195" t="s">
        <v>3939</v>
      </c>
    </row>
    <row r="9194" spans="1:12">
      <c r="A9194" s="186" t="str">
        <f>B9194&amp;"_"&amp;COUNTIF($B$2:B9194,B9194)</f>
        <v>7340_1</v>
      </c>
      <c r="B9194" s="195">
        <v>7340</v>
      </c>
      <c r="C9194" s="195">
        <v>59</v>
      </c>
      <c r="D9194" s="195">
        <v>3007853635</v>
      </c>
      <c r="E9194" s="195">
        <v>41222128</v>
      </c>
      <c r="F9194" s="189">
        <v>2</v>
      </c>
      <c r="G9194" s="197" t="s">
        <v>3941</v>
      </c>
      <c r="H9194" s="195">
        <v>2</v>
      </c>
      <c r="I9194" s="195">
        <v>10100</v>
      </c>
      <c r="J9194" s="191">
        <v>42948</v>
      </c>
      <c r="K9194" s="195" t="s">
        <v>27</v>
      </c>
    </row>
    <row r="9195" spans="1:12">
      <c r="A9195" s="186" t="str">
        <f>B9195&amp;"_"&amp;COUNTIF($B$2:B9195,B9195)</f>
        <v>7341_1</v>
      </c>
      <c r="B9195" s="195">
        <v>7341</v>
      </c>
      <c r="F9195" s="189">
        <v>27</v>
      </c>
      <c r="G9195" s="197" t="s">
        <v>2538</v>
      </c>
    </row>
    <row r="9196" spans="1:12">
      <c r="A9196" s="186" t="str">
        <f>B9196&amp;"_"&amp;COUNTIF($B$2:B9196,B9196)</f>
        <v>7341_2</v>
      </c>
      <c r="B9196" s="195">
        <v>7341</v>
      </c>
      <c r="C9196" s="195">
        <v>26</v>
      </c>
      <c r="D9196" s="195" t="s">
        <v>863</v>
      </c>
      <c r="F9196" s="189">
        <v>19</v>
      </c>
      <c r="G9196" s="197" t="s">
        <v>2539</v>
      </c>
      <c r="J9196" s="191">
        <v>42948</v>
      </c>
      <c r="K9196" s="195" t="s">
        <v>27</v>
      </c>
    </row>
    <row r="9197" spans="1:12">
      <c r="A9197" s="186" t="str">
        <f>B9197&amp;"_"&amp;COUNTIF($B$2:B9197,B9197)</f>
        <v>7342_1</v>
      </c>
      <c r="B9197" s="195">
        <v>7342</v>
      </c>
      <c r="C9197" s="195">
        <v>31</v>
      </c>
      <c r="D9197" s="195" t="s">
        <v>2400</v>
      </c>
      <c r="F9197" s="189">
        <v>7</v>
      </c>
      <c r="G9197" s="197" t="s">
        <v>2980</v>
      </c>
      <c r="H9197" s="195">
        <v>7</v>
      </c>
      <c r="I9197" s="195">
        <v>21000</v>
      </c>
      <c r="J9197" s="191">
        <v>42949</v>
      </c>
      <c r="K9197" s="195" t="s">
        <v>27</v>
      </c>
    </row>
    <row r="9198" spans="1:12">
      <c r="A9198" s="186" t="str">
        <f>B9198&amp;"_"&amp;COUNTIF($B$2:B9198,B9198)</f>
        <v>7343_1</v>
      </c>
      <c r="B9198" s="195">
        <v>7343</v>
      </c>
      <c r="C9198" s="195">
        <v>31</v>
      </c>
      <c r="D9198" s="195" t="s">
        <v>2400</v>
      </c>
      <c r="F9198" s="189">
        <v>7</v>
      </c>
      <c r="G9198" s="197" t="s">
        <v>2980</v>
      </c>
      <c r="H9198" s="195">
        <v>7</v>
      </c>
      <c r="I9198" s="195">
        <v>21000</v>
      </c>
      <c r="J9198" s="191">
        <v>42949</v>
      </c>
      <c r="K9198" s="195" t="s">
        <v>27</v>
      </c>
    </row>
    <row r="9199" spans="1:12">
      <c r="A9199" s="186" t="str">
        <f>B9199&amp;"_"&amp;COUNTIF($B$2:B9199,B9199)</f>
        <v>7344_1</v>
      </c>
      <c r="B9199" s="195">
        <v>7344</v>
      </c>
      <c r="C9199" s="195">
        <v>1</v>
      </c>
      <c r="D9199" s="195" t="s">
        <v>3599</v>
      </c>
      <c r="F9199" s="189">
        <v>1</v>
      </c>
      <c r="G9199" s="197" t="s">
        <v>3238</v>
      </c>
      <c r="H9199" s="195">
        <v>1</v>
      </c>
      <c r="J9199" s="191">
        <v>42949</v>
      </c>
      <c r="K9199" s="195" t="s">
        <v>27</v>
      </c>
    </row>
    <row r="9200" spans="1:12">
      <c r="A9200" s="186" t="str">
        <f>B9200&amp;"_"&amp;COUNTIF($B$2:B9200,B9200)</f>
        <v>7345_1</v>
      </c>
      <c r="B9200" s="195">
        <v>7345</v>
      </c>
      <c r="E9200" s="195">
        <v>41222082</v>
      </c>
      <c r="F9200" s="189">
        <v>2</v>
      </c>
      <c r="G9200" s="197" t="s">
        <v>3510</v>
      </c>
    </row>
    <row r="9201" spans="1:12">
      <c r="A9201" s="186" t="str">
        <f>B9201&amp;"_"&amp;COUNTIF($B$2:B9201,B9201)</f>
        <v>7345_2</v>
      </c>
      <c r="B9201" s="195">
        <v>7345</v>
      </c>
      <c r="C9201" s="195">
        <v>59</v>
      </c>
      <c r="D9201" s="195">
        <v>3007874846</v>
      </c>
      <c r="E9201" s="195">
        <v>41222136</v>
      </c>
      <c r="F9201" s="189">
        <v>2</v>
      </c>
      <c r="G9201" s="197" t="s">
        <v>2299</v>
      </c>
      <c r="H9201" s="195">
        <v>4</v>
      </c>
      <c r="I9201" s="195">
        <v>13000</v>
      </c>
      <c r="J9201" s="191">
        <v>42950</v>
      </c>
      <c r="K9201" s="195" t="s">
        <v>27</v>
      </c>
    </row>
    <row r="9202" spans="1:12">
      <c r="A9202" s="186" t="str">
        <f>B9202&amp;"_"&amp;COUNTIF($B$2:B9202,B9202)</f>
        <v>7346_1</v>
      </c>
      <c r="B9202" s="195">
        <v>7346</v>
      </c>
      <c r="C9202" s="195">
        <v>1</v>
      </c>
      <c r="D9202" s="195" t="s">
        <v>3930</v>
      </c>
      <c r="E9202" s="195" t="s">
        <v>64</v>
      </c>
      <c r="F9202" s="189">
        <v>48</v>
      </c>
      <c r="G9202" s="197" t="s">
        <v>3920</v>
      </c>
      <c r="H9202" s="195">
        <v>1</v>
      </c>
      <c r="J9202" s="191">
        <v>42950</v>
      </c>
      <c r="K9202" s="195" t="s">
        <v>27</v>
      </c>
    </row>
    <row r="9203" spans="1:12">
      <c r="A9203" s="186" t="str">
        <f>B9203&amp;"_"&amp;COUNTIF($B$2:B9203,B9203)</f>
        <v>7347_1</v>
      </c>
      <c r="B9203" s="195">
        <v>7347</v>
      </c>
      <c r="E9203" s="195">
        <v>41222082</v>
      </c>
      <c r="F9203" s="189">
        <v>2</v>
      </c>
      <c r="G9203" s="197" t="s">
        <v>3510</v>
      </c>
    </row>
    <row r="9204" spans="1:12">
      <c r="A9204" s="186" t="str">
        <f>B9204&amp;"_"&amp;COUNTIF($B$2:B9204,B9204)</f>
        <v>7347_2</v>
      </c>
      <c r="B9204" s="195">
        <v>7347</v>
      </c>
      <c r="C9204" s="195">
        <v>59</v>
      </c>
      <c r="D9204" s="195">
        <v>3007874846</v>
      </c>
      <c r="E9204" s="195">
        <v>41222136</v>
      </c>
      <c r="F9204" s="189">
        <v>2</v>
      </c>
      <c r="G9204" s="197" t="s">
        <v>2299</v>
      </c>
      <c r="H9204" s="195">
        <v>4</v>
      </c>
      <c r="I9204" s="195">
        <v>13000</v>
      </c>
      <c r="J9204" s="191">
        <v>42950</v>
      </c>
      <c r="K9204" s="195" t="s">
        <v>27</v>
      </c>
    </row>
    <row r="9205" spans="1:12">
      <c r="A9205" s="186" t="str">
        <f>B9205&amp;"_"&amp;COUNTIF($B$2:B9205,B9205)</f>
        <v>7348_1</v>
      </c>
      <c r="B9205" s="195">
        <v>7348</v>
      </c>
      <c r="C9205" s="195">
        <v>99</v>
      </c>
      <c r="D9205" s="195">
        <v>114394</v>
      </c>
      <c r="F9205" s="189">
        <v>25</v>
      </c>
      <c r="G9205" s="197" t="s">
        <v>3942</v>
      </c>
      <c r="H9205" s="195">
        <v>1</v>
      </c>
      <c r="J9205" s="191">
        <v>42950</v>
      </c>
      <c r="K9205" s="195" t="s">
        <v>33</v>
      </c>
      <c r="L9205" s="195" t="s">
        <v>74</v>
      </c>
    </row>
    <row r="9206" spans="1:12">
      <c r="A9206" s="186" t="str">
        <f>B9206&amp;"_"&amp;COUNTIF($B$2:B9206,B9206)</f>
        <v>7349_1</v>
      </c>
      <c r="B9206" s="195">
        <v>7349</v>
      </c>
      <c r="E9206" s="195" t="s">
        <v>1744</v>
      </c>
      <c r="F9206" s="223">
        <v>1</v>
      </c>
      <c r="G9206" s="197" t="s">
        <v>3277</v>
      </c>
    </row>
    <row r="9207" spans="1:12">
      <c r="A9207" s="186" t="str">
        <f>B9207&amp;"_"&amp;COUNTIF($B$2:B9207,B9207)</f>
        <v>7349_2</v>
      </c>
      <c r="B9207" s="195">
        <v>7349</v>
      </c>
      <c r="E9207" s="195" t="s">
        <v>1744</v>
      </c>
      <c r="F9207" s="189">
        <v>42</v>
      </c>
      <c r="G9207" s="197" t="s">
        <v>3871</v>
      </c>
    </row>
    <row r="9208" spans="1:12">
      <c r="A9208" s="186" t="str">
        <f>B9208&amp;"_"&amp;COUNTIF($B$2:B9208,B9208)</f>
        <v>7349_3</v>
      </c>
      <c r="B9208" s="195">
        <v>7349</v>
      </c>
      <c r="E9208" s="195" t="s">
        <v>1744</v>
      </c>
      <c r="F9208" s="189">
        <v>12</v>
      </c>
      <c r="G9208" s="197" t="s">
        <v>3889</v>
      </c>
    </row>
    <row r="9209" spans="1:12">
      <c r="A9209" s="186" t="str">
        <f>B9209&amp;"_"&amp;COUNTIF($B$2:B9209,B9209)</f>
        <v>7349_4</v>
      </c>
      <c r="B9209" s="195">
        <v>7349</v>
      </c>
      <c r="E9209" s="195" t="s">
        <v>1744</v>
      </c>
      <c r="F9209" s="189">
        <v>16</v>
      </c>
      <c r="G9209" s="197" t="s">
        <v>3932</v>
      </c>
    </row>
    <row r="9210" spans="1:12">
      <c r="A9210" s="186" t="str">
        <f>B9210&amp;"_"&amp;COUNTIF($B$2:B9210,B9210)</f>
        <v>7349_5</v>
      </c>
      <c r="B9210" s="195">
        <v>7349</v>
      </c>
      <c r="C9210" s="195">
        <v>26</v>
      </c>
      <c r="E9210" s="195" t="s">
        <v>1744</v>
      </c>
      <c r="F9210" s="189">
        <v>12</v>
      </c>
      <c r="G9210" s="197" t="s">
        <v>3943</v>
      </c>
      <c r="J9210" s="191">
        <v>42951</v>
      </c>
      <c r="K9210" s="195" t="s">
        <v>27</v>
      </c>
    </row>
    <row r="9211" spans="1:12">
      <c r="A9211" s="186" t="str">
        <f>B9211&amp;"_"&amp;COUNTIF($B$2:B9211,B9211)</f>
        <v>7350_1</v>
      </c>
      <c r="B9211" s="195">
        <v>7350</v>
      </c>
      <c r="C9211" s="195">
        <v>5</v>
      </c>
      <c r="D9211" s="195">
        <v>270443564</v>
      </c>
      <c r="E9211" s="195">
        <v>500032756</v>
      </c>
      <c r="F9211" s="189">
        <v>12</v>
      </c>
      <c r="G9211" s="197" t="s">
        <v>3611</v>
      </c>
      <c r="H9211" s="195">
        <v>1</v>
      </c>
      <c r="I9211" s="195">
        <v>2800</v>
      </c>
      <c r="J9211" s="191">
        <v>42954</v>
      </c>
      <c r="K9211" s="195" t="s">
        <v>33</v>
      </c>
      <c r="L9211" s="195" t="s">
        <v>74</v>
      </c>
    </row>
    <row r="9212" spans="1:12">
      <c r="A9212" s="186" t="str">
        <f>B9212&amp;"_"&amp;COUNTIF($B$2:B9212,B9212)</f>
        <v>7351_1</v>
      </c>
      <c r="B9212" s="195">
        <v>7351</v>
      </c>
      <c r="F9212" s="189">
        <v>1</v>
      </c>
      <c r="G9212" s="197" t="s">
        <v>3944</v>
      </c>
    </row>
    <row r="9213" spans="1:12">
      <c r="A9213" s="186" t="str">
        <f>B9213&amp;"_"&amp;COUNTIF($B$2:B9213,B9213)</f>
        <v>7351_2</v>
      </c>
      <c r="B9213" s="195">
        <v>7351</v>
      </c>
      <c r="C9213" s="195">
        <v>9</v>
      </c>
      <c r="D9213" s="195" t="s">
        <v>3945</v>
      </c>
      <c r="F9213" s="189">
        <v>33</v>
      </c>
      <c r="G9213" s="197" t="s">
        <v>109</v>
      </c>
      <c r="H9213" s="195">
        <v>1</v>
      </c>
      <c r="I9213" s="195">
        <v>5200</v>
      </c>
      <c r="J9213" s="191">
        <v>42954</v>
      </c>
      <c r="K9213" s="186" t="s">
        <v>1711</v>
      </c>
      <c r="L9213" s="195" t="s">
        <v>74</v>
      </c>
    </row>
    <row r="9214" spans="1:12">
      <c r="A9214" s="186" t="str">
        <f>B9214&amp;"_"&amp;COUNTIF($B$2:B9214,B9214)</f>
        <v>7352_1</v>
      </c>
      <c r="B9214" s="195">
        <v>7352</v>
      </c>
      <c r="C9214" s="195">
        <v>3</v>
      </c>
      <c r="D9214" s="195">
        <v>340163341</v>
      </c>
      <c r="F9214" s="189">
        <v>300</v>
      </c>
      <c r="G9214" s="197" t="s">
        <v>3799</v>
      </c>
      <c r="H9214" s="195">
        <v>1</v>
      </c>
      <c r="I9214" s="195">
        <v>1800</v>
      </c>
      <c r="J9214" s="191">
        <v>42956</v>
      </c>
      <c r="K9214" s="195" t="s">
        <v>33</v>
      </c>
      <c r="L9214" s="195" t="s">
        <v>74</v>
      </c>
    </row>
    <row r="9215" spans="1:12">
      <c r="A9215" s="186" t="str">
        <f>B9215&amp;"_"&amp;COUNTIF($B$2:B9215,B9215)</f>
        <v>7353_1</v>
      </c>
      <c r="B9215" s="195">
        <v>7353</v>
      </c>
      <c r="C9215" s="195">
        <v>3</v>
      </c>
      <c r="D9215" s="195" t="s">
        <v>3946</v>
      </c>
      <c r="E9215" s="195" t="s">
        <v>71</v>
      </c>
      <c r="F9215" s="189">
        <v>300</v>
      </c>
      <c r="G9215" s="197" t="s">
        <v>72</v>
      </c>
      <c r="H9215" s="195">
        <v>1</v>
      </c>
      <c r="I9215" s="195">
        <v>2400</v>
      </c>
      <c r="J9215" s="191">
        <v>42963</v>
      </c>
      <c r="K9215" s="195" t="s">
        <v>33</v>
      </c>
      <c r="L9215" s="195" t="s">
        <v>74</v>
      </c>
    </row>
    <row r="9216" spans="1:12">
      <c r="A9216" s="186" t="str">
        <f>B9216&amp;"_"&amp;COUNTIF($B$2:B9216,B9216)</f>
        <v>7354_1</v>
      </c>
      <c r="B9216" s="195">
        <v>7354</v>
      </c>
      <c r="F9216" s="189">
        <v>63</v>
      </c>
      <c r="G9216" s="197" t="s">
        <v>3947</v>
      </c>
    </row>
    <row r="9217" spans="1:12">
      <c r="A9217" s="186" t="str">
        <f>B9217&amp;"_"&amp;COUNTIF($B$2:B9217,B9217)</f>
        <v>7354_2</v>
      </c>
      <c r="B9217" s="195">
        <v>7354</v>
      </c>
      <c r="F9217" s="189">
        <v>15</v>
      </c>
      <c r="G9217" s="197" t="s">
        <v>3948</v>
      </c>
    </row>
    <row r="9218" spans="1:12">
      <c r="A9218" s="186" t="str">
        <f>B9218&amp;"_"&amp;COUNTIF($B$2:B9218,B9218)</f>
        <v>7354_3</v>
      </c>
      <c r="B9218" s="195">
        <v>7354</v>
      </c>
      <c r="C9218" s="195">
        <v>10</v>
      </c>
      <c r="D9218" s="195">
        <v>63563</v>
      </c>
      <c r="F9218" s="189">
        <v>1</v>
      </c>
      <c r="G9218" s="197" t="s">
        <v>782</v>
      </c>
      <c r="H9218" s="195">
        <v>1</v>
      </c>
      <c r="I9218" s="195">
        <v>4000</v>
      </c>
      <c r="J9218" s="191">
        <v>42955</v>
      </c>
      <c r="K9218" s="195" t="s">
        <v>33</v>
      </c>
      <c r="L9218" s="195" t="s">
        <v>74</v>
      </c>
    </row>
    <row r="9219" spans="1:12">
      <c r="A9219" s="186" t="str">
        <f>B9219&amp;"_"&amp;COUNTIF($B$2:B9219,B9219)</f>
        <v>7355_1</v>
      </c>
      <c r="B9219" s="195">
        <v>7355</v>
      </c>
      <c r="E9219" s="195" t="s">
        <v>3949</v>
      </c>
      <c r="F9219" s="189">
        <v>1</v>
      </c>
      <c r="G9219" s="197" t="s">
        <v>3950</v>
      </c>
    </row>
    <row r="9220" spans="1:12">
      <c r="A9220" s="186" t="str">
        <f>B9220&amp;"_"&amp;COUNTIF($B$2:B9220,B9220)</f>
        <v>7355_2</v>
      </c>
      <c r="B9220" s="195">
        <v>7355</v>
      </c>
      <c r="E9220" s="195" t="s">
        <v>3951</v>
      </c>
      <c r="F9220" s="189">
        <v>2</v>
      </c>
      <c r="G9220" s="197" t="s">
        <v>3952</v>
      </c>
    </row>
    <row r="9221" spans="1:12">
      <c r="A9221" s="186" t="str">
        <f>B9221&amp;"_"&amp;COUNTIF($B$2:B9221,B9221)</f>
        <v>7355_3</v>
      </c>
      <c r="B9221" s="195">
        <v>7355</v>
      </c>
      <c r="E9221" s="195" t="s">
        <v>3953</v>
      </c>
      <c r="F9221" s="189">
        <v>1</v>
      </c>
      <c r="G9221" s="197" t="s">
        <v>3954</v>
      </c>
    </row>
    <row r="9222" spans="1:12">
      <c r="A9222" s="186" t="str">
        <f>B9222&amp;"_"&amp;COUNTIF($B$2:B9222,B9222)</f>
        <v>7355_4</v>
      </c>
      <c r="B9222" s="195">
        <v>7355</v>
      </c>
      <c r="C9222" s="195">
        <v>61</v>
      </c>
      <c r="D9222" s="195" t="s">
        <v>3955</v>
      </c>
      <c r="E9222" s="195" t="s">
        <v>3956</v>
      </c>
      <c r="F9222" s="189">
        <v>1</v>
      </c>
      <c r="G9222" s="197" t="s">
        <v>3957</v>
      </c>
      <c r="H9222" s="195">
        <v>5</v>
      </c>
      <c r="I9222" s="195">
        <v>9300</v>
      </c>
      <c r="J9222" s="191">
        <v>42956</v>
      </c>
      <c r="K9222" s="195" t="s">
        <v>33</v>
      </c>
      <c r="L9222" s="195" t="s">
        <v>74</v>
      </c>
    </row>
    <row r="9223" spans="1:12">
      <c r="A9223" s="186" t="str">
        <f>B9223&amp;"_"&amp;COUNTIF($B$2:B9223,B9223)</f>
        <v>7356_1</v>
      </c>
      <c r="B9223" s="195">
        <v>7356</v>
      </c>
      <c r="F9223" s="189">
        <v>40</v>
      </c>
      <c r="G9223" s="197" t="s">
        <v>3376</v>
      </c>
    </row>
    <row r="9224" spans="1:12">
      <c r="A9224" s="186" t="str">
        <f>B9224&amp;"_"&amp;COUNTIF($B$2:B9224,B9224)</f>
        <v>7356_2</v>
      </c>
      <c r="B9224" s="195">
        <v>7356</v>
      </c>
      <c r="C9224" s="195">
        <v>113</v>
      </c>
      <c r="D9224" s="195" t="s">
        <v>3958</v>
      </c>
      <c r="F9224" s="189">
        <v>1</v>
      </c>
      <c r="G9224" s="197" t="s">
        <v>985</v>
      </c>
      <c r="H9224" s="195">
        <v>1</v>
      </c>
      <c r="I9224" s="200">
        <v>2255</v>
      </c>
      <c r="J9224" s="191">
        <v>42956</v>
      </c>
      <c r="K9224" s="195" t="s">
        <v>33</v>
      </c>
      <c r="L9224" s="195" t="s">
        <v>74</v>
      </c>
    </row>
    <row r="9225" spans="1:12">
      <c r="A9225" s="186" t="str">
        <f>B9225&amp;"_"&amp;COUNTIF($B$2:B9225,B9225)</f>
        <v>7357_1</v>
      </c>
      <c r="B9225" s="195">
        <v>7357</v>
      </c>
      <c r="C9225" s="195">
        <v>26</v>
      </c>
      <c r="D9225" s="195">
        <v>20502</v>
      </c>
      <c r="F9225" s="189">
        <v>2</v>
      </c>
      <c r="G9225" s="197" t="s">
        <v>3959</v>
      </c>
      <c r="H9225" s="195">
        <v>2</v>
      </c>
      <c r="I9225" s="195">
        <v>4000</v>
      </c>
      <c r="J9225" s="191">
        <v>42956</v>
      </c>
      <c r="K9225" s="195" t="s">
        <v>27</v>
      </c>
    </row>
    <row r="9226" spans="1:12">
      <c r="A9226" s="186" t="str">
        <f>B9226&amp;"_"&amp;COUNTIF($B$2:B9226,B9226)</f>
        <v>7358_1</v>
      </c>
      <c r="B9226" s="195">
        <v>7358</v>
      </c>
      <c r="C9226" s="195">
        <v>96</v>
      </c>
      <c r="D9226" s="195">
        <v>275097</v>
      </c>
      <c r="F9226" s="189">
        <v>1</v>
      </c>
      <c r="G9226" s="197" t="s">
        <v>3960</v>
      </c>
      <c r="H9226" s="195">
        <v>1</v>
      </c>
      <c r="I9226" s="195">
        <f>4500+3500</f>
        <v>8000</v>
      </c>
      <c r="J9226" s="191">
        <v>42957</v>
      </c>
      <c r="K9226" s="195" t="s">
        <v>33</v>
      </c>
      <c r="L9226" s="195" t="s">
        <v>74</v>
      </c>
    </row>
    <row r="9227" spans="1:12">
      <c r="A9227" s="186" t="str">
        <f>B9227&amp;"_"&amp;COUNTIF($B$2:B9227,B9227)</f>
        <v>7359_1</v>
      </c>
      <c r="B9227" s="195">
        <v>7359</v>
      </c>
      <c r="C9227" s="195">
        <v>17</v>
      </c>
      <c r="D9227" s="195">
        <v>3007469050</v>
      </c>
      <c r="F9227" s="189">
        <v>8</v>
      </c>
      <c r="G9227" s="197" t="s">
        <v>3188</v>
      </c>
      <c r="H9227" s="195">
        <v>2</v>
      </c>
      <c r="I9227" s="195">
        <v>8400</v>
      </c>
      <c r="J9227" s="191">
        <v>42957</v>
      </c>
      <c r="K9227" s="195" t="s">
        <v>120</v>
      </c>
    </row>
    <row r="9228" spans="1:12">
      <c r="A9228" s="186" t="str">
        <f>B9228&amp;"_"&amp;COUNTIF($B$2:B9228,B9228)</f>
        <v>7360_1</v>
      </c>
      <c r="B9228" s="195">
        <v>7360</v>
      </c>
      <c r="C9228" s="195">
        <v>17</v>
      </c>
      <c r="D9228" s="195">
        <v>3007658331</v>
      </c>
      <c r="F9228" s="189">
        <v>8</v>
      </c>
      <c r="G9228" s="197" t="s">
        <v>3324</v>
      </c>
      <c r="H9228" s="195">
        <v>2</v>
      </c>
      <c r="I9228" s="195">
        <v>8400</v>
      </c>
      <c r="J9228" s="191">
        <v>42957</v>
      </c>
      <c r="K9228" s="195" t="s">
        <v>120</v>
      </c>
    </row>
    <row r="9229" spans="1:12">
      <c r="A9229" s="186" t="str">
        <f>B9229&amp;"_"&amp;COUNTIF($B$2:B9229,B9229)</f>
        <v>7361_1</v>
      </c>
      <c r="B9229" s="195">
        <v>7361</v>
      </c>
      <c r="F9229" s="189">
        <v>6</v>
      </c>
      <c r="G9229" s="197" t="s">
        <v>3102</v>
      </c>
    </row>
    <row r="9230" spans="1:12">
      <c r="A9230" s="186" t="str">
        <f>B9230&amp;"_"&amp;COUNTIF($B$2:B9230,B9230)</f>
        <v>7361_2</v>
      </c>
      <c r="B9230" s="195">
        <v>7361</v>
      </c>
      <c r="C9230" s="195">
        <v>65</v>
      </c>
      <c r="D9230" s="195">
        <v>3007274951</v>
      </c>
      <c r="F9230" s="189">
        <v>12</v>
      </c>
      <c r="G9230" s="197" t="s">
        <v>3103</v>
      </c>
      <c r="H9230" s="195">
        <v>6</v>
      </c>
      <c r="I9230" s="195">
        <v>19200</v>
      </c>
      <c r="J9230" s="191">
        <v>42957</v>
      </c>
      <c r="K9230" s="195" t="s">
        <v>120</v>
      </c>
    </row>
    <row r="9231" spans="1:12">
      <c r="A9231" s="186" t="str">
        <f>B9231&amp;"_"&amp;COUNTIF($B$2:B9231,B9231)</f>
        <v>7362_1</v>
      </c>
      <c r="B9231" s="195">
        <v>7362</v>
      </c>
      <c r="E9231" s="195" t="s">
        <v>3961</v>
      </c>
      <c r="F9231" s="189">
        <v>4</v>
      </c>
      <c r="G9231" s="197" t="s">
        <v>3962</v>
      </c>
    </row>
    <row r="9232" spans="1:12">
      <c r="A9232" s="186" t="str">
        <f>B9232&amp;"_"&amp;COUNTIF($B$2:B9232,B9232)</f>
        <v>7362_2</v>
      </c>
      <c r="B9232" s="195">
        <v>7362</v>
      </c>
      <c r="C9232" s="195">
        <v>61</v>
      </c>
      <c r="D9232" s="195" t="s">
        <v>3955</v>
      </c>
      <c r="E9232" s="195" t="s">
        <v>3953</v>
      </c>
      <c r="F9232" s="189">
        <v>1</v>
      </c>
      <c r="G9232" s="197" t="s">
        <v>3954</v>
      </c>
      <c r="H9232" s="195">
        <v>5</v>
      </c>
      <c r="I9232" s="195">
        <v>13200</v>
      </c>
      <c r="J9232" s="191">
        <v>42957</v>
      </c>
      <c r="K9232" s="195" t="s">
        <v>33</v>
      </c>
      <c r="L9232" s="195" t="s">
        <v>74</v>
      </c>
    </row>
    <row r="9233" spans="1:12">
      <c r="A9233" s="186" t="str">
        <f>B9233&amp;"_"&amp;COUNTIF($B$2:B9233,B9233)</f>
        <v>7363_1</v>
      </c>
      <c r="B9233" s="195">
        <v>7363</v>
      </c>
      <c r="C9233" s="195">
        <v>1</v>
      </c>
      <c r="D9233" s="195" t="s">
        <v>3570</v>
      </c>
      <c r="F9233" s="189">
        <v>83</v>
      </c>
      <c r="G9233" s="197" t="s">
        <v>1690</v>
      </c>
      <c r="H9233" s="195">
        <v>1</v>
      </c>
      <c r="J9233" s="191">
        <v>42957</v>
      </c>
      <c r="K9233" s="195" t="s">
        <v>27</v>
      </c>
    </row>
    <row r="9234" spans="1:12">
      <c r="A9234" s="186" t="str">
        <f>B9234&amp;"_"&amp;COUNTIF($B$2:B9234,B9234)</f>
        <v>7364_1</v>
      </c>
      <c r="B9234" s="195">
        <v>7364</v>
      </c>
      <c r="F9234" s="189">
        <v>164</v>
      </c>
      <c r="G9234" s="197" t="s">
        <v>2011</v>
      </c>
      <c r="H9234" s="195">
        <v>1</v>
      </c>
    </row>
    <row r="9235" spans="1:12">
      <c r="A9235" s="186" t="str">
        <f>B9235&amp;"_"&amp;COUNTIF($B$2:B9235,B9235)</f>
        <v>7364_2</v>
      </c>
      <c r="B9235" s="195">
        <v>7364</v>
      </c>
      <c r="C9235" s="195">
        <v>1</v>
      </c>
      <c r="D9235" s="195" t="s">
        <v>3930</v>
      </c>
      <c r="E9235" s="195" t="s">
        <v>64</v>
      </c>
      <c r="F9235" s="189">
        <v>96</v>
      </c>
      <c r="G9235" s="197" t="s">
        <v>3920</v>
      </c>
      <c r="H9235" s="195">
        <v>1</v>
      </c>
      <c r="J9235" s="191">
        <v>42957</v>
      </c>
      <c r="K9235" s="195" t="s">
        <v>27</v>
      </c>
    </row>
    <row r="9236" spans="1:12">
      <c r="A9236" s="186" t="str">
        <f>B9236&amp;"_"&amp;COUNTIF($B$2:B9236,B9236)</f>
        <v>7365_1</v>
      </c>
      <c r="B9236" s="195">
        <v>7365</v>
      </c>
      <c r="C9236" s="195">
        <v>1</v>
      </c>
      <c r="D9236" s="195" t="s">
        <v>3900</v>
      </c>
      <c r="E9236" s="195" t="s">
        <v>2730</v>
      </c>
      <c r="F9236" s="189">
        <v>4</v>
      </c>
      <c r="G9236" s="197" t="s">
        <v>3765</v>
      </c>
      <c r="H9236" s="195">
        <v>1</v>
      </c>
      <c r="J9236" s="191">
        <v>42957</v>
      </c>
      <c r="K9236" s="195" t="s">
        <v>27</v>
      </c>
    </row>
    <row r="9237" spans="1:12">
      <c r="A9237" s="186" t="str">
        <f>B9237&amp;"_"&amp;COUNTIF($B$2:B9237,B9237)</f>
        <v>7366_1</v>
      </c>
      <c r="B9237" s="195">
        <v>7366</v>
      </c>
      <c r="C9237" s="195">
        <v>1</v>
      </c>
      <c r="D9237" s="195" t="s">
        <v>3921</v>
      </c>
      <c r="E9237" s="195" t="s">
        <v>2731</v>
      </c>
      <c r="F9237" s="189">
        <v>4</v>
      </c>
      <c r="G9237" s="197" t="s">
        <v>3767</v>
      </c>
      <c r="H9237" s="195">
        <v>1</v>
      </c>
      <c r="J9237" s="191">
        <v>42957</v>
      </c>
      <c r="K9237" s="195" t="s">
        <v>27</v>
      </c>
    </row>
    <row r="9238" spans="1:12">
      <c r="A9238" s="186" t="str">
        <f>B9238&amp;"_"&amp;COUNTIF($B$2:B9238,B9238)</f>
        <v>7367_1</v>
      </c>
      <c r="B9238" s="195">
        <v>7367</v>
      </c>
      <c r="E9238" s="195" t="s">
        <v>2935</v>
      </c>
      <c r="F9238" s="189">
        <v>4</v>
      </c>
      <c r="G9238" s="197" t="s">
        <v>2936</v>
      </c>
    </row>
    <row r="9239" spans="1:12">
      <c r="A9239" s="186" t="str">
        <f>B9239&amp;"_"&amp;COUNTIF($B$2:B9239,B9239)</f>
        <v>7367_2</v>
      </c>
      <c r="B9239" s="195">
        <v>7367</v>
      </c>
      <c r="C9239" s="195">
        <v>1</v>
      </c>
      <c r="D9239" s="195" t="s">
        <v>3791</v>
      </c>
      <c r="E9239" s="195" t="s">
        <v>2665</v>
      </c>
      <c r="F9239" s="189">
        <v>4</v>
      </c>
      <c r="G9239" s="197" t="s">
        <v>2938</v>
      </c>
      <c r="H9239" s="195">
        <v>2</v>
      </c>
      <c r="J9239" s="191">
        <v>42957</v>
      </c>
      <c r="K9239" s="195" t="s">
        <v>27</v>
      </c>
    </row>
    <row r="9240" spans="1:12">
      <c r="A9240" s="186" t="str">
        <f>B9240&amp;"_"&amp;COUNTIF($B$2:B9240,B9240)</f>
        <v>7368_1</v>
      </c>
      <c r="B9240" s="195">
        <v>7368</v>
      </c>
      <c r="C9240" s="195">
        <v>107</v>
      </c>
      <c r="D9240" s="195">
        <v>24116</v>
      </c>
      <c r="F9240" s="189">
        <v>4</v>
      </c>
      <c r="G9240" s="197" t="s">
        <v>3894</v>
      </c>
      <c r="H9240" s="195">
        <v>1</v>
      </c>
      <c r="J9240" s="191">
        <v>42957</v>
      </c>
      <c r="K9240" s="195" t="s">
        <v>33</v>
      </c>
    </row>
    <row r="9241" spans="1:12">
      <c r="A9241" s="186" t="str">
        <f>B9241&amp;"_"&amp;COUNTIF($B$2:B9241,B9241)</f>
        <v>7369_1</v>
      </c>
      <c r="B9241" s="195">
        <v>7369</v>
      </c>
      <c r="F9241" s="189">
        <v>1</v>
      </c>
      <c r="G9241" s="197" t="s">
        <v>3963</v>
      </c>
    </row>
    <row r="9242" spans="1:12">
      <c r="A9242" s="186" t="str">
        <f>B9242&amp;"_"&amp;COUNTIF($B$2:B9242,B9242)</f>
        <v>7369_2</v>
      </c>
      <c r="B9242" s="195">
        <v>7369</v>
      </c>
      <c r="F9242" s="189">
        <v>14</v>
      </c>
      <c r="G9242" s="197" t="s">
        <v>3964</v>
      </c>
    </row>
    <row r="9243" spans="1:12">
      <c r="A9243" s="186" t="str">
        <f>B9243&amp;"_"&amp;COUNTIF($B$2:B9243,B9243)</f>
        <v>7369_3</v>
      </c>
      <c r="B9243" s="195">
        <v>7369</v>
      </c>
      <c r="C9243" s="195">
        <v>107</v>
      </c>
      <c r="D9243" s="195">
        <v>24220</v>
      </c>
      <c r="F9243" s="189">
        <v>4</v>
      </c>
      <c r="G9243" s="197" t="s">
        <v>3893</v>
      </c>
      <c r="H9243" s="195">
        <v>2</v>
      </c>
      <c r="J9243" s="191">
        <v>42957</v>
      </c>
      <c r="K9243" s="195" t="s">
        <v>33</v>
      </c>
    </row>
    <row r="9244" spans="1:12">
      <c r="A9244" s="186" t="str">
        <f>B9244&amp;"_"&amp;COUNTIF($B$2:B9244,B9244)</f>
        <v>7370_1</v>
      </c>
      <c r="B9244" s="195">
        <v>7370</v>
      </c>
      <c r="C9244" s="195">
        <v>59</v>
      </c>
      <c r="D9244" s="195">
        <v>3007898430</v>
      </c>
      <c r="E9244" s="195">
        <v>41222128</v>
      </c>
      <c r="F9244" s="189">
        <v>3</v>
      </c>
      <c r="G9244" s="197" t="s">
        <v>3965</v>
      </c>
      <c r="H9244" s="195">
        <v>3</v>
      </c>
      <c r="I9244" s="195">
        <v>15000</v>
      </c>
      <c r="J9244" s="191">
        <v>42957</v>
      </c>
      <c r="K9244" s="195" t="s">
        <v>27</v>
      </c>
    </row>
    <row r="9245" spans="1:12">
      <c r="A9245" s="186" t="str">
        <f>B9245&amp;"_"&amp;COUNTIF($B$2:B9245,B9245)</f>
        <v>7371_1</v>
      </c>
      <c r="B9245" s="195">
        <v>7371</v>
      </c>
      <c r="E9245" s="195" t="s">
        <v>3953</v>
      </c>
      <c r="F9245" s="189">
        <v>2</v>
      </c>
      <c r="G9245" s="197" t="s">
        <v>3954</v>
      </c>
    </row>
    <row r="9246" spans="1:12">
      <c r="A9246" s="186" t="str">
        <f>B9246&amp;"_"&amp;COUNTIF($B$2:B9246,B9246)</f>
        <v>7371_2</v>
      </c>
      <c r="B9246" s="195">
        <v>7371</v>
      </c>
      <c r="C9246" s="195">
        <v>61</v>
      </c>
      <c r="D9246" s="195" t="s">
        <v>3955</v>
      </c>
      <c r="E9246" s="195" t="s">
        <v>3961</v>
      </c>
      <c r="F9246" s="189">
        <v>2</v>
      </c>
      <c r="G9246" s="197" t="s">
        <v>3962</v>
      </c>
      <c r="H9246" s="195">
        <v>4</v>
      </c>
      <c r="I9246" s="195">
        <f>2*2350+2*3800</f>
        <v>12300</v>
      </c>
      <c r="J9246" s="191">
        <v>42958</v>
      </c>
      <c r="K9246" s="195" t="s">
        <v>33</v>
      </c>
      <c r="L9246" s="195" t="s">
        <v>74</v>
      </c>
    </row>
    <row r="9247" spans="1:12">
      <c r="A9247" s="186" t="str">
        <f>B9247&amp;"_"&amp;COUNTIF($B$2:B9247,B9247)</f>
        <v>7372_1</v>
      </c>
      <c r="B9247" s="195">
        <v>7372</v>
      </c>
      <c r="C9247" s="195">
        <v>31</v>
      </c>
      <c r="D9247" s="195" t="s">
        <v>3966</v>
      </c>
      <c r="F9247" s="189">
        <v>7</v>
      </c>
      <c r="G9247" s="197" t="s">
        <v>2980</v>
      </c>
      <c r="H9247" s="195">
        <v>7</v>
      </c>
      <c r="I9247" s="195">
        <v>21000</v>
      </c>
      <c r="J9247" s="191">
        <v>42958</v>
      </c>
      <c r="K9247" s="195" t="s">
        <v>27</v>
      </c>
    </row>
    <row r="9248" spans="1:12">
      <c r="A9248" s="186" t="str">
        <f>B9248&amp;"_"&amp;COUNTIF($B$2:B9248,B9248)</f>
        <v>7373_1</v>
      </c>
      <c r="B9248" s="195">
        <v>7373</v>
      </c>
      <c r="C9248" s="195">
        <v>31</v>
      </c>
      <c r="D9248" s="195" t="s">
        <v>3966</v>
      </c>
      <c r="F9248" s="189">
        <v>7</v>
      </c>
      <c r="G9248" s="197" t="s">
        <v>2980</v>
      </c>
      <c r="H9248" s="195">
        <v>7</v>
      </c>
      <c r="I9248" s="195">
        <v>21000</v>
      </c>
      <c r="J9248" s="191">
        <v>42958</v>
      </c>
      <c r="K9248" s="195" t="s">
        <v>27</v>
      </c>
    </row>
    <row r="9249" spans="1:12">
      <c r="A9249" s="186" t="str">
        <f>B9249&amp;"_"&amp;COUNTIF($B$2:B9249,B9249)</f>
        <v>7374_1</v>
      </c>
      <c r="B9249" s="195">
        <v>7374</v>
      </c>
      <c r="C9249" s="195">
        <v>59</v>
      </c>
      <c r="D9249" s="195">
        <v>3007898430</v>
      </c>
      <c r="E9249" s="195">
        <v>41222128</v>
      </c>
      <c r="F9249" s="189">
        <v>2</v>
      </c>
      <c r="G9249" s="197" t="s">
        <v>3967</v>
      </c>
      <c r="H9249" s="195">
        <v>2</v>
      </c>
      <c r="I9249" s="195">
        <v>10000</v>
      </c>
      <c r="J9249" s="191">
        <v>42961</v>
      </c>
      <c r="K9249" s="195" t="s">
        <v>27</v>
      </c>
    </row>
    <row r="9250" spans="1:12">
      <c r="A9250" s="186" t="str">
        <f>B9250&amp;"_"&amp;COUNTIF($B$2:B9250,B9250)</f>
        <v>7375_1</v>
      </c>
      <c r="B9250" s="195">
        <v>7375</v>
      </c>
      <c r="C9250" s="195">
        <v>59</v>
      </c>
      <c r="D9250" s="195">
        <v>3007906545</v>
      </c>
      <c r="E9250" s="195">
        <v>41222128</v>
      </c>
      <c r="F9250" s="189">
        <v>1</v>
      </c>
      <c r="G9250" s="197" t="s">
        <v>3968</v>
      </c>
      <c r="H9250" s="195">
        <v>1</v>
      </c>
      <c r="I9250" s="195">
        <v>5000</v>
      </c>
      <c r="J9250" s="191">
        <v>42961</v>
      </c>
      <c r="K9250" s="195" t="s">
        <v>27</v>
      </c>
    </row>
    <row r="9251" spans="1:12">
      <c r="A9251" s="186" t="str">
        <f>B9251&amp;"_"&amp;COUNTIF($B$2:B9251,B9251)</f>
        <v>7376_1</v>
      </c>
      <c r="B9251" s="195">
        <v>7376</v>
      </c>
      <c r="F9251" s="189">
        <v>100</v>
      </c>
      <c r="G9251" s="197" t="s">
        <v>3376</v>
      </c>
    </row>
    <row r="9252" spans="1:12">
      <c r="A9252" s="186" t="str">
        <f>B9252&amp;"_"&amp;COUNTIF($B$2:B9252,B9252)</f>
        <v>7376_2</v>
      </c>
      <c r="B9252" s="195">
        <v>7376</v>
      </c>
      <c r="F9252" s="189">
        <v>1</v>
      </c>
      <c r="G9252" s="197" t="s">
        <v>985</v>
      </c>
    </row>
    <row r="9253" spans="1:12">
      <c r="A9253" s="186" t="str">
        <f>B9253&amp;"_"&amp;COUNTIF($B$2:B9253,B9253)</f>
        <v>7376_3</v>
      </c>
      <c r="B9253" s="195">
        <v>7376</v>
      </c>
      <c r="C9253" s="195">
        <v>113</v>
      </c>
      <c r="F9253" s="189">
        <v>2</v>
      </c>
      <c r="G9253" s="197" t="s">
        <v>3908</v>
      </c>
      <c r="H9253" s="195">
        <v>2</v>
      </c>
      <c r="I9253" s="195">
        <v>5700</v>
      </c>
      <c r="J9253" s="191">
        <v>42962</v>
      </c>
      <c r="K9253" s="195" t="s">
        <v>33</v>
      </c>
    </row>
    <row r="9254" spans="1:12">
      <c r="A9254" s="186" t="str">
        <f>B9254&amp;"_"&amp;COUNTIF($B$2:B9254,B9254)</f>
        <v>7377_1</v>
      </c>
      <c r="B9254" s="195">
        <v>7377</v>
      </c>
      <c r="C9254" s="195">
        <v>96</v>
      </c>
      <c r="D9254" s="195" t="s">
        <v>3969</v>
      </c>
      <c r="F9254" s="189">
        <v>1</v>
      </c>
      <c r="G9254" s="197" t="s">
        <v>3970</v>
      </c>
      <c r="H9254" s="195">
        <v>1</v>
      </c>
      <c r="J9254" s="191">
        <v>42963</v>
      </c>
      <c r="K9254" s="195" t="s">
        <v>33</v>
      </c>
      <c r="L9254" s="195" t="s">
        <v>74</v>
      </c>
    </row>
    <row r="9255" spans="1:12">
      <c r="A9255" s="186" t="str">
        <f>B9255&amp;"_"&amp;COUNTIF($B$2:B9255,B9255)</f>
        <v>7378_1</v>
      </c>
      <c r="B9255" s="195">
        <v>7378</v>
      </c>
      <c r="C9255" s="195">
        <v>6</v>
      </c>
      <c r="D9255" s="195" t="s">
        <v>3971</v>
      </c>
      <c r="F9255" s="189">
        <v>1</v>
      </c>
      <c r="G9255" s="197" t="s">
        <v>3972</v>
      </c>
      <c r="H9255" s="195">
        <v>1</v>
      </c>
      <c r="J9255" s="191">
        <v>42962</v>
      </c>
      <c r="K9255" s="195" t="s">
        <v>27</v>
      </c>
    </row>
    <row r="9256" spans="1:12">
      <c r="A9256" s="186" t="str">
        <f>B9256&amp;"_"&amp;COUNTIF($B$2:B9256,B9256)</f>
        <v>7379_1</v>
      </c>
      <c r="B9256" s="195">
        <v>7379</v>
      </c>
      <c r="C9256" s="195">
        <v>6</v>
      </c>
      <c r="D9256" s="195" t="s">
        <v>3973</v>
      </c>
      <c r="F9256" s="189">
        <v>1</v>
      </c>
      <c r="G9256" s="197" t="s">
        <v>3972</v>
      </c>
      <c r="H9256" s="195">
        <v>1</v>
      </c>
      <c r="J9256" s="191">
        <v>42962</v>
      </c>
      <c r="K9256" s="195" t="s">
        <v>27</v>
      </c>
    </row>
    <row r="9257" spans="1:12">
      <c r="A9257" s="186" t="str">
        <f>B9257&amp;"_"&amp;COUNTIF($B$2:B9257,B9257)</f>
        <v>7380_1</v>
      </c>
      <c r="B9257" s="195">
        <v>7380</v>
      </c>
      <c r="C9257" s="195">
        <v>10</v>
      </c>
      <c r="D9257" s="195">
        <v>63584</v>
      </c>
      <c r="F9257" s="189">
        <v>6</v>
      </c>
      <c r="G9257" s="197" t="s">
        <v>3919</v>
      </c>
      <c r="H9257" s="195">
        <v>1</v>
      </c>
      <c r="J9257" s="191">
        <v>42962</v>
      </c>
      <c r="K9257" s="195" t="s">
        <v>33</v>
      </c>
    </row>
    <row r="9258" spans="1:12">
      <c r="A9258" s="186" t="str">
        <f>B9258&amp;"_"&amp;COUNTIF($B$2:B9258,B9258)</f>
        <v>7381_1</v>
      </c>
      <c r="B9258" s="195">
        <v>7381</v>
      </c>
      <c r="C9258" s="195">
        <v>26</v>
      </c>
      <c r="D9258" s="195">
        <v>20460</v>
      </c>
      <c r="F9258" s="189">
        <v>1</v>
      </c>
      <c r="G9258" s="197" t="s">
        <v>3974</v>
      </c>
      <c r="H9258" s="195">
        <v>1</v>
      </c>
      <c r="I9258" s="195">
        <v>8250</v>
      </c>
      <c r="J9258" s="191">
        <v>42963</v>
      </c>
      <c r="K9258" s="195" t="s">
        <v>33</v>
      </c>
    </row>
    <row r="9259" spans="1:12">
      <c r="A9259" s="186" t="str">
        <f>B9259&amp;"_"&amp;COUNTIF($B$2:B9259,B9259)</f>
        <v>7382_1</v>
      </c>
      <c r="B9259" s="195">
        <v>7382</v>
      </c>
      <c r="C9259" s="195">
        <v>26</v>
      </c>
      <c r="D9259" s="195">
        <v>20331</v>
      </c>
      <c r="F9259" s="189">
        <v>1</v>
      </c>
      <c r="G9259" s="197" t="s">
        <v>1523</v>
      </c>
      <c r="H9259" s="195">
        <v>1</v>
      </c>
      <c r="I9259" s="195">
        <v>16000</v>
      </c>
      <c r="J9259" s="191">
        <v>42963</v>
      </c>
      <c r="K9259" s="195" t="s">
        <v>33</v>
      </c>
    </row>
    <row r="9260" spans="1:12">
      <c r="A9260" s="186" t="str">
        <f>B9260&amp;"_"&amp;COUNTIF($B$2:B9260,B9260)</f>
        <v>7383_1</v>
      </c>
      <c r="B9260" s="195">
        <v>7383</v>
      </c>
      <c r="C9260" s="195">
        <v>66</v>
      </c>
      <c r="D9260" s="195">
        <v>4500682617</v>
      </c>
      <c r="F9260" s="189">
        <v>1</v>
      </c>
      <c r="G9260" s="197" t="s">
        <v>3975</v>
      </c>
      <c r="H9260" s="195">
        <v>1</v>
      </c>
      <c r="I9260" s="195">
        <v>1300</v>
      </c>
      <c r="J9260" s="191">
        <v>42963</v>
      </c>
      <c r="K9260" s="195" t="s">
        <v>33</v>
      </c>
    </row>
    <row r="9261" spans="1:12">
      <c r="A9261" s="186" t="str">
        <f>B9261&amp;"_"&amp;COUNTIF($B$2:B9261,B9261)</f>
        <v>7384_1</v>
      </c>
      <c r="B9261" s="195">
        <v>7384</v>
      </c>
      <c r="C9261" s="195">
        <v>66</v>
      </c>
      <c r="D9261" s="195">
        <v>4500658696</v>
      </c>
      <c r="F9261" s="189">
        <v>2</v>
      </c>
      <c r="G9261" s="197" t="s">
        <v>3976</v>
      </c>
      <c r="H9261" s="195">
        <v>2</v>
      </c>
      <c r="I9261" s="195">
        <v>2600</v>
      </c>
      <c r="J9261" s="191">
        <v>42963</v>
      </c>
      <c r="K9261" s="195" t="s">
        <v>33</v>
      </c>
    </row>
    <row r="9262" spans="1:12">
      <c r="A9262" s="186" t="str">
        <f>B9262&amp;"_"&amp;COUNTIF($B$2:B9262,B9262)</f>
        <v>7385_1</v>
      </c>
      <c r="B9262" s="195">
        <v>7385</v>
      </c>
      <c r="C9262" s="195">
        <v>5</v>
      </c>
      <c r="D9262" s="195">
        <v>270443564</v>
      </c>
      <c r="E9262" s="195">
        <v>500032756</v>
      </c>
      <c r="F9262" s="189">
        <v>14</v>
      </c>
      <c r="G9262" s="197" t="s">
        <v>3611</v>
      </c>
      <c r="H9262" s="195">
        <v>1</v>
      </c>
      <c r="I9262" s="195">
        <v>3300</v>
      </c>
      <c r="J9262" s="191">
        <v>42964</v>
      </c>
      <c r="K9262" s="195" t="s">
        <v>33</v>
      </c>
      <c r="L9262" s="195" t="s">
        <v>74</v>
      </c>
    </row>
    <row r="9263" spans="1:12">
      <c r="A9263" s="186" t="str">
        <f>B9263&amp;"_"&amp;COUNTIF($B$2:B9263,B9263)</f>
        <v>7386_1</v>
      </c>
      <c r="B9263" s="195">
        <v>7386</v>
      </c>
      <c r="E9263" s="195">
        <v>41222082</v>
      </c>
      <c r="F9263" s="189">
        <v>2</v>
      </c>
      <c r="G9263" s="197" t="s">
        <v>3510</v>
      </c>
    </row>
    <row r="9264" spans="1:12">
      <c r="A9264" s="186" t="str">
        <f>B9264&amp;"_"&amp;COUNTIF($B$2:B9264,B9264)</f>
        <v>7386_2</v>
      </c>
      <c r="B9264" s="195">
        <v>7386</v>
      </c>
      <c r="C9264" s="195">
        <v>59</v>
      </c>
      <c r="D9264" s="195">
        <v>3007919093</v>
      </c>
      <c r="E9264" s="195">
        <v>41222136</v>
      </c>
      <c r="F9264" s="189">
        <v>2</v>
      </c>
      <c r="G9264" s="197" t="s">
        <v>2299</v>
      </c>
      <c r="H9264" s="195">
        <v>4</v>
      </c>
      <c r="I9264" s="195">
        <v>13000</v>
      </c>
      <c r="J9264" s="191">
        <v>42964</v>
      </c>
      <c r="K9264" s="195" t="s">
        <v>27</v>
      </c>
    </row>
    <row r="9265" spans="1:12">
      <c r="A9265" s="186" t="str">
        <f>B9265&amp;"_"&amp;COUNTIF($B$2:B9265,B9265)</f>
        <v>7387_1</v>
      </c>
      <c r="B9265" s="195">
        <v>7387</v>
      </c>
      <c r="F9265" s="189">
        <v>1</v>
      </c>
      <c r="G9265" s="197" t="s">
        <v>3977</v>
      </c>
    </row>
    <row r="9266" spans="1:12">
      <c r="A9266" s="186" t="str">
        <f>B9266&amp;"_"&amp;COUNTIF($B$2:B9266,B9266)</f>
        <v>7387_2</v>
      </c>
      <c r="B9266" s="195">
        <v>7387</v>
      </c>
      <c r="C9266" s="195">
        <v>2</v>
      </c>
      <c r="D9266" s="195" t="s">
        <v>3978</v>
      </c>
      <c r="F9266" s="189">
        <v>1</v>
      </c>
      <c r="G9266" s="197" t="s">
        <v>3979</v>
      </c>
      <c r="H9266" s="195">
        <v>2</v>
      </c>
      <c r="I9266" s="195">
        <v>15000</v>
      </c>
      <c r="J9266" s="191">
        <v>42964</v>
      </c>
      <c r="K9266" s="195" t="s">
        <v>27</v>
      </c>
    </row>
    <row r="9267" spans="1:12">
      <c r="A9267" s="186" t="str">
        <f>B9267&amp;"_"&amp;COUNTIF($B$2:B9267,B9267)</f>
        <v>7388_1</v>
      </c>
      <c r="B9267" s="195">
        <v>7388</v>
      </c>
      <c r="E9267" s="195" t="s">
        <v>62</v>
      </c>
      <c r="F9267" s="189">
        <v>164</v>
      </c>
      <c r="G9267" s="197" t="s">
        <v>2011</v>
      </c>
    </row>
    <row r="9268" spans="1:12">
      <c r="A9268" s="186" t="str">
        <f>B9268&amp;"_"&amp;COUNTIF($B$2:B9268,B9268)</f>
        <v>7388_2</v>
      </c>
      <c r="B9268" s="195">
        <v>7388</v>
      </c>
      <c r="C9268" s="195">
        <v>1</v>
      </c>
      <c r="D9268" s="195" t="s">
        <v>3980</v>
      </c>
      <c r="E9268" s="195" t="s">
        <v>64</v>
      </c>
      <c r="F9268" s="189">
        <v>48</v>
      </c>
      <c r="G9268" s="197" t="s">
        <v>3920</v>
      </c>
      <c r="H9268" s="195">
        <v>2</v>
      </c>
      <c r="J9268" s="191">
        <v>42964</v>
      </c>
      <c r="K9268" s="195" t="s">
        <v>27</v>
      </c>
    </row>
    <row r="9269" spans="1:12">
      <c r="A9269" s="186" t="str">
        <f>B9269&amp;"_"&amp;COUNTIF($B$2:B9269,B9269)</f>
        <v>7389_1</v>
      </c>
      <c r="B9269" s="195">
        <v>7389</v>
      </c>
      <c r="E9269" s="195" t="s">
        <v>2730</v>
      </c>
      <c r="F9269" s="189">
        <v>4</v>
      </c>
      <c r="G9269" s="197" t="s">
        <v>3765</v>
      </c>
    </row>
    <row r="9270" spans="1:12">
      <c r="A9270" s="186" t="str">
        <f>B9270&amp;"_"&amp;COUNTIF($B$2:B9270,B9270)</f>
        <v>7389_2</v>
      </c>
      <c r="B9270" s="195">
        <v>7389</v>
      </c>
      <c r="C9270" s="195">
        <v>1</v>
      </c>
      <c r="D9270" s="195" t="s">
        <v>3981</v>
      </c>
      <c r="E9270" s="195" t="s">
        <v>2731</v>
      </c>
      <c r="F9270" s="189">
        <v>4</v>
      </c>
      <c r="G9270" s="197" t="s">
        <v>3767</v>
      </c>
      <c r="H9270" s="195">
        <v>2</v>
      </c>
      <c r="J9270" s="191">
        <v>42964</v>
      </c>
      <c r="K9270" s="195" t="s">
        <v>27</v>
      </c>
    </row>
    <row r="9271" spans="1:12">
      <c r="A9271" s="186" t="str">
        <f>B9271&amp;"_"&amp;COUNTIF($B$2:B9271,B9271)</f>
        <v>7390_1</v>
      </c>
      <c r="B9271" s="195">
        <v>7390</v>
      </c>
      <c r="E9271" s="195" t="s">
        <v>2935</v>
      </c>
      <c r="F9271" s="189">
        <v>4</v>
      </c>
      <c r="G9271" s="197" t="s">
        <v>2936</v>
      </c>
    </row>
    <row r="9272" spans="1:12">
      <c r="A9272" s="186" t="str">
        <f>B9272&amp;"_"&amp;COUNTIF($B$2:B9272,B9272)</f>
        <v>7390_2</v>
      </c>
      <c r="B9272" s="195">
        <v>7390</v>
      </c>
      <c r="C9272" s="195">
        <v>1</v>
      </c>
      <c r="D9272" s="195" t="s">
        <v>3791</v>
      </c>
      <c r="E9272" s="195" t="s">
        <v>2665</v>
      </c>
      <c r="F9272" s="189">
        <v>4</v>
      </c>
      <c r="G9272" s="197" t="s">
        <v>2938</v>
      </c>
      <c r="H9272" s="195">
        <v>2</v>
      </c>
      <c r="J9272" s="191">
        <v>42964</v>
      </c>
      <c r="K9272" s="195" t="s">
        <v>27</v>
      </c>
    </row>
    <row r="9273" spans="1:12">
      <c r="A9273" s="186" t="str">
        <f>B9273&amp;"_"&amp;COUNTIF($B$2:B9273,B9273)</f>
        <v>7391_1</v>
      </c>
      <c r="B9273" s="195">
        <v>7391</v>
      </c>
      <c r="F9273" s="189">
        <v>1</v>
      </c>
      <c r="G9273" s="197" t="s">
        <v>3982</v>
      </c>
    </row>
    <row r="9274" spans="1:12">
      <c r="A9274" s="186" t="str">
        <f>B9274&amp;"_"&amp;COUNTIF($B$2:B9274,B9274)</f>
        <v>7391_2</v>
      </c>
      <c r="B9274" s="195">
        <v>7391</v>
      </c>
      <c r="C9274" s="195">
        <v>1</v>
      </c>
      <c r="D9274" s="195" t="s">
        <v>3599</v>
      </c>
      <c r="F9274" s="189">
        <v>2</v>
      </c>
      <c r="G9274" s="197" t="s">
        <v>3238</v>
      </c>
      <c r="H9274" s="195">
        <v>2</v>
      </c>
      <c r="J9274" s="191">
        <v>42964</v>
      </c>
      <c r="K9274" s="195" t="s">
        <v>27</v>
      </c>
    </row>
    <row r="9275" spans="1:12">
      <c r="A9275" s="186" t="str">
        <f>B9275&amp;"_"&amp;COUNTIF($B$2:B9275,B9275)</f>
        <v>7392_1</v>
      </c>
      <c r="B9275" s="195">
        <v>7392</v>
      </c>
      <c r="E9275" s="195" t="s">
        <v>1744</v>
      </c>
      <c r="F9275" s="223">
        <v>1</v>
      </c>
      <c r="G9275" s="197" t="s">
        <v>3277</v>
      </c>
    </row>
    <row r="9276" spans="1:12">
      <c r="A9276" s="186" t="str">
        <f>B9276&amp;"_"&amp;COUNTIF($B$2:B9276,B9276)</f>
        <v>7392_2</v>
      </c>
      <c r="B9276" s="195">
        <v>7392</v>
      </c>
      <c r="E9276" s="195" t="s">
        <v>1744</v>
      </c>
      <c r="F9276" s="189">
        <v>28</v>
      </c>
      <c r="G9276" s="197" t="s">
        <v>3871</v>
      </c>
    </row>
    <row r="9277" spans="1:12">
      <c r="A9277" s="186" t="str">
        <f>B9277&amp;"_"&amp;COUNTIF($B$2:B9277,B9277)</f>
        <v>7392_3</v>
      </c>
      <c r="B9277" s="195">
        <v>7392</v>
      </c>
      <c r="E9277" s="195" t="s">
        <v>1744</v>
      </c>
      <c r="F9277" s="189">
        <v>36</v>
      </c>
      <c r="G9277" s="197" t="s">
        <v>3889</v>
      </c>
    </row>
    <row r="9278" spans="1:12">
      <c r="A9278" s="186" t="str">
        <f>B9278&amp;"_"&amp;COUNTIF($B$2:B9278,B9278)</f>
        <v>7392_4</v>
      </c>
      <c r="B9278" s="195">
        <v>7392</v>
      </c>
      <c r="C9278" s="195">
        <v>26</v>
      </c>
      <c r="E9278" s="195" t="s">
        <v>1744</v>
      </c>
      <c r="F9278" s="189">
        <v>48</v>
      </c>
      <c r="G9278" s="197" t="s">
        <v>3932</v>
      </c>
      <c r="J9278" s="191">
        <v>42956</v>
      </c>
      <c r="K9278" s="195" t="s">
        <v>27</v>
      </c>
    </row>
    <row r="9279" spans="1:12">
      <c r="A9279" s="186" t="str">
        <f>B9279&amp;"_"&amp;COUNTIF($B$2:B9279,B9279)</f>
        <v>7393_1</v>
      </c>
      <c r="B9279" s="195">
        <v>7393</v>
      </c>
      <c r="C9279" s="195">
        <v>26</v>
      </c>
      <c r="D9279" s="195">
        <v>20444</v>
      </c>
      <c r="F9279" s="189">
        <v>1</v>
      </c>
      <c r="G9279" s="197" t="s">
        <v>3983</v>
      </c>
      <c r="H9279" s="195">
        <v>1</v>
      </c>
      <c r="J9279" s="191">
        <v>42957</v>
      </c>
      <c r="K9279" s="195" t="s">
        <v>33</v>
      </c>
      <c r="L9279" s="195" t="s">
        <v>74</v>
      </c>
    </row>
    <row r="9280" spans="1:12">
      <c r="A9280" s="186" t="str">
        <f>B9280&amp;"_"&amp;COUNTIF($B$2:B9280,B9280)</f>
        <v>7394_1</v>
      </c>
      <c r="B9280" s="195">
        <v>7394</v>
      </c>
      <c r="C9280" s="195">
        <v>10</v>
      </c>
      <c r="D9280" s="195">
        <v>63604</v>
      </c>
      <c r="F9280" s="189">
        <v>37</v>
      </c>
      <c r="G9280" s="197" t="s">
        <v>3984</v>
      </c>
      <c r="H9280" s="195">
        <v>1</v>
      </c>
      <c r="J9280" s="191">
        <v>42957</v>
      </c>
      <c r="K9280" s="195" t="s">
        <v>33</v>
      </c>
      <c r="L9280" s="195" t="s">
        <v>74</v>
      </c>
    </row>
    <row r="9281" spans="1:19">
      <c r="A9281" s="186" t="str">
        <f>B9281&amp;"_"&amp;COUNTIF($B$2:B9281,B9281)</f>
        <v>7395_1</v>
      </c>
      <c r="B9281" s="195">
        <v>7395</v>
      </c>
      <c r="C9281" s="195">
        <v>10</v>
      </c>
      <c r="D9281" s="195">
        <v>63607</v>
      </c>
      <c r="F9281" s="189">
        <v>2</v>
      </c>
      <c r="G9281" s="197" t="s">
        <v>3985</v>
      </c>
      <c r="J9281" s="191">
        <v>42964</v>
      </c>
      <c r="K9281" s="195" t="s">
        <v>33</v>
      </c>
      <c r="L9281" s="195" t="s">
        <v>74</v>
      </c>
    </row>
    <row r="9282" spans="1:19">
      <c r="A9282" s="186" t="str">
        <f>B9282&amp;"_"&amp;COUNTIF($B$2:B9282,B9282)</f>
        <v>7396_1</v>
      </c>
      <c r="B9282" s="195">
        <v>7396</v>
      </c>
      <c r="E9282" s="195">
        <v>41222082</v>
      </c>
      <c r="F9282" s="189">
        <v>2</v>
      </c>
      <c r="G9282" s="197" t="s">
        <v>3510</v>
      </c>
    </row>
    <row r="9283" spans="1:19">
      <c r="A9283" s="186" t="str">
        <f>B9283&amp;"_"&amp;COUNTIF($B$2:B9283,B9283)</f>
        <v>7396_2</v>
      </c>
      <c r="B9283" s="195">
        <v>7396</v>
      </c>
      <c r="C9283" s="195">
        <v>59</v>
      </c>
      <c r="D9283" s="195">
        <v>3007919093</v>
      </c>
      <c r="E9283" s="195">
        <v>41222136</v>
      </c>
      <c r="F9283" s="189">
        <v>2</v>
      </c>
      <c r="G9283" s="197" t="s">
        <v>2299</v>
      </c>
      <c r="H9283" s="195">
        <v>4</v>
      </c>
      <c r="I9283" s="195">
        <v>13000</v>
      </c>
      <c r="J9283" s="191">
        <v>42965</v>
      </c>
      <c r="K9283" s="195" t="s">
        <v>27</v>
      </c>
    </row>
    <row r="9284" spans="1:19">
      <c r="A9284" s="186" t="str">
        <f>B9284&amp;"_"&amp;COUNTIF($B$2:B9284,B9284)</f>
        <v>7397_1</v>
      </c>
      <c r="B9284" s="195">
        <v>7397</v>
      </c>
      <c r="F9284" s="189">
        <v>64</v>
      </c>
      <c r="G9284" s="197" t="s">
        <v>3376</v>
      </c>
    </row>
    <row r="9285" spans="1:19">
      <c r="A9285" s="186" t="str">
        <f>B9285&amp;"_"&amp;COUNTIF($B$2:B9285,B9285)</f>
        <v>7397_2</v>
      </c>
      <c r="B9285" s="195">
        <v>7397</v>
      </c>
      <c r="C9285" s="195">
        <v>113</v>
      </c>
      <c r="F9285" s="189">
        <v>1</v>
      </c>
      <c r="G9285" s="197" t="s">
        <v>3986</v>
      </c>
      <c r="H9285" s="195">
        <v>1</v>
      </c>
      <c r="I9285" s="195">
        <v>4000</v>
      </c>
      <c r="J9285" s="191">
        <v>42965</v>
      </c>
      <c r="K9285" s="195" t="s">
        <v>33</v>
      </c>
    </row>
    <row r="9286" spans="1:19">
      <c r="A9286" s="186" t="str">
        <f>B9286&amp;"_"&amp;COUNTIF($B$2:B9286,B9286)</f>
        <v>7398_1</v>
      </c>
      <c r="B9286" s="195">
        <v>7398</v>
      </c>
      <c r="C9286" s="195">
        <v>59</v>
      </c>
      <c r="D9286" s="195">
        <v>3007906545</v>
      </c>
      <c r="E9286" s="195">
        <v>41222128</v>
      </c>
      <c r="F9286" s="189">
        <v>2</v>
      </c>
      <c r="G9286" s="197" t="s">
        <v>3987</v>
      </c>
      <c r="H9286" s="195">
        <v>1</v>
      </c>
      <c r="I9286" s="195">
        <v>5000</v>
      </c>
      <c r="J9286" s="191">
        <v>42965</v>
      </c>
      <c r="K9286" s="195" t="s">
        <v>27</v>
      </c>
    </row>
    <row r="9287" spans="1:19">
      <c r="A9287" s="186" t="str">
        <f>B9287&amp;"_"&amp;COUNTIF($B$2:B9287,B9287)</f>
        <v>7399_1</v>
      </c>
      <c r="B9287" s="195">
        <v>7399</v>
      </c>
      <c r="F9287" s="189">
        <v>6</v>
      </c>
      <c r="G9287" s="197" t="s">
        <v>3102</v>
      </c>
    </row>
    <row r="9288" spans="1:19">
      <c r="A9288" s="186" t="str">
        <f>B9288&amp;"_"&amp;COUNTIF($B$2:B9288,B9288)</f>
        <v>7399_2</v>
      </c>
      <c r="B9288" s="195">
        <v>7399</v>
      </c>
      <c r="C9288" s="195">
        <v>65</v>
      </c>
      <c r="D9288" s="195">
        <v>3007274951</v>
      </c>
      <c r="F9288" s="189">
        <v>12</v>
      </c>
      <c r="G9288" s="197" t="s">
        <v>3103</v>
      </c>
      <c r="H9288" s="195">
        <v>6</v>
      </c>
      <c r="I9288" s="195">
        <v>19200</v>
      </c>
      <c r="J9288" s="191">
        <v>42968</v>
      </c>
      <c r="K9288" s="195" t="s">
        <v>120</v>
      </c>
    </row>
    <row r="9289" spans="1:19">
      <c r="A9289" s="186" t="str">
        <f>B9289&amp;"_"&amp;COUNTIF($B$2:B9289,B9289)</f>
        <v>7400_1</v>
      </c>
      <c r="B9289" s="195">
        <v>7400</v>
      </c>
      <c r="F9289" s="189">
        <v>60</v>
      </c>
      <c r="G9289" s="197" t="s">
        <v>3988</v>
      </c>
    </row>
    <row r="9290" spans="1:19">
      <c r="A9290" s="186" t="str">
        <f>B9290&amp;"_"&amp;COUNTIF($B$2:B9290,B9290)</f>
        <v>7400_2</v>
      </c>
      <c r="B9290" s="195">
        <v>7400</v>
      </c>
      <c r="C9290" s="195">
        <v>113</v>
      </c>
      <c r="F9290" s="189">
        <v>64</v>
      </c>
      <c r="G9290" s="197" t="s">
        <v>3376</v>
      </c>
      <c r="H9290" s="195">
        <v>2</v>
      </c>
      <c r="I9290" s="195">
        <v>4000</v>
      </c>
      <c r="J9290" s="191">
        <v>42968</v>
      </c>
      <c r="K9290" s="195" t="s">
        <v>33</v>
      </c>
    </row>
    <row r="9291" spans="1:19">
      <c r="A9291" s="186" t="str">
        <f>B9291&amp;"_"&amp;COUNTIF($B$2:B9291,B9291)</f>
        <v>7401_1</v>
      </c>
      <c r="B9291" s="195">
        <v>7401</v>
      </c>
      <c r="C9291" s="195">
        <v>59</v>
      </c>
      <c r="D9291" s="195">
        <v>3007906545</v>
      </c>
      <c r="E9291" s="195">
        <v>41222128</v>
      </c>
      <c r="F9291" s="189">
        <v>3</v>
      </c>
      <c r="G9291" s="197" t="s">
        <v>3989</v>
      </c>
      <c r="H9291" s="195">
        <v>3</v>
      </c>
      <c r="I9291" s="195">
        <v>15000</v>
      </c>
      <c r="J9291" s="191">
        <v>42968</v>
      </c>
      <c r="K9291" s="195" t="s">
        <v>27</v>
      </c>
    </row>
    <row r="9292" spans="1:19">
      <c r="A9292" s="186" t="str">
        <f>B9292&amp;"_"&amp;COUNTIF($B$2:B9292,B9292)</f>
        <v>7402_1</v>
      </c>
      <c r="B9292" s="195">
        <v>7402</v>
      </c>
      <c r="C9292" s="195">
        <v>31</v>
      </c>
      <c r="D9292" s="195" t="s">
        <v>3780</v>
      </c>
      <c r="F9292" s="189">
        <v>4</v>
      </c>
      <c r="G9292" s="197" t="s">
        <v>3892</v>
      </c>
      <c r="H9292" s="195">
        <v>4</v>
      </c>
      <c r="J9292" s="191">
        <v>42969</v>
      </c>
      <c r="K9292" s="195" t="s">
        <v>27</v>
      </c>
    </row>
    <row r="9293" spans="1:19">
      <c r="A9293" s="186" t="str">
        <f>B9293&amp;"_"&amp;COUNTIF($B$2:B9293,B9293)</f>
        <v>7403_1</v>
      </c>
      <c r="B9293" s="195">
        <v>7403</v>
      </c>
      <c r="C9293" s="195">
        <v>31</v>
      </c>
      <c r="D9293" s="195" t="s">
        <v>3780</v>
      </c>
      <c r="F9293" s="189">
        <v>4</v>
      </c>
      <c r="G9293" s="197" t="s">
        <v>3892</v>
      </c>
      <c r="H9293" s="195">
        <v>4</v>
      </c>
      <c r="J9293" s="191">
        <v>42969</v>
      </c>
      <c r="K9293" s="195" t="s">
        <v>27</v>
      </c>
    </row>
    <row r="9294" spans="1:19">
      <c r="A9294" s="186" t="str">
        <f>B9294&amp;"_"&amp;COUNTIF($B$2:B9294,B9294)</f>
        <v>7404_1</v>
      </c>
      <c r="B9294" s="195">
        <v>7404</v>
      </c>
      <c r="F9294" s="189">
        <v>1</v>
      </c>
      <c r="G9294" s="197" t="s">
        <v>3990</v>
      </c>
    </row>
    <row r="9295" spans="1:19">
      <c r="A9295" s="186" t="str">
        <f>B9295&amp;"_"&amp;COUNTIF($B$2:B9295,B9295)</f>
        <v>7404_2</v>
      </c>
      <c r="B9295" s="195">
        <v>7404</v>
      </c>
      <c r="F9295" s="189">
        <v>1</v>
      </c>
      <c r="G9295" s="197" t="s">
        <v>3991</v>
      </c>
      <c r="O9295" s="224" t="s">
        <v>3188</v>
      </c>
      <c r="P9295" s="224" t="s">
        <v>3189</v>
      </c>
      <c r="Q9295" s="224" t="s">
        <v>3324</v>
      </c>
      <c r="R9295" s="224" t="s">
        <v>3190</v>
      </c>
      <c r="S9295" s="224" t="s">
        <v>3992</v>
      </c>
    </row>
    <row r="9296" spans="1:19">
      <c r="A9296" s="186" t="str">
        <f>B9296&amp;"_"&amp;COUNTIF($B$2:B9296,B9296)</f>
        <v>7404_3</v>
      </c>
      <c r="B9296" s="195">
        <v>7404</v>
      </c>
      <c r="C9296" s="195">
        <v>42</v>
      </c>
      <c r="D9296" s="195" t="s">
        <v>3993</v>
      </c>
      <c r="F9296" s="189">
        <v>1</v>
      </c>
      <c r="G9296" s="197" t="s">
        <v>3994</v>
      </c>
      <c r="H9296" s="195">
        <v>2</v>
      </c>
      <c r="I9296" s="195">
        <v>6000</v>
      </c>
      <c r="J9296" s="191">
        <v>42969</v>
      </c>
      <c r="K9296" s="195" t="s">
        <v>27</v>
      </c>
      <c r="O9296" s="224">
        <f>SUMIFS(F6635:F9311,G6635:G9311,"couronne type A")</f>
        <v>205</v>
      </c>
      <c r="P9296" s="224">
        <f>SUMIFS(F:F,G:G,"couronne type B")</f>
        <v>304</v>
      </c>
      <c r="Q9296" s="224">
        <f>SUMIFS(F:F,G:G,"couronne type C")</f>
        <v>360</v>
      </c>
      <c r="R9296" s="224">
        <f>SUMIFS(F:F,G:G,"ouvraux T")</f>
        <v>12</v>
      </c>
      <c r="S9296" s="224">
        <f>SUMIFS(F:F,G:G,"ouvreaux ouvert")</f>
        <v>351</v>
      </c>
    </row>
    <row r="9297" spans="1:19">
      <c r="A9297" s="186" t="str">
        <f>B9297&amp;"_"&amp;COUNTIF($B$2:B9297,B9297)</f>
        <v>7405_1</v>
      </c>
      <c r="B9297" s="195">
        <v>7405</v>
      </c>
      <c r="C9297" s="195">
        <v>114</v>
      </c>
      <c r="D9297" s="195">
        <v>270453096</v>
      </c>
      <c r="F9297" s="189">
        <v>75</v>
      </c>
      <c r="G9297" s="197" t="s">
        <v>3995</v>
      </c>
      <c r="H9297" s="195">
        <v>1</v>
      </c>
      <c r="I9297" s="195">
        <v>1775</v>
      </c>
      <c r="J9297" s="191">
        <v>42972</v>
      </c>
      <c r="K9297" s="195" t="s">
        <v>33</v>
      </c>
      <c r="O9297" s="224">
        <f>SUMIFS(F6635:F9311,G6635:G9311,"monobloc type A")</f>
        <v>10</v>
      </c>
      <c r="P9297" s="224">
        <v>4</v>
      </c>
      <c r="Q9297" s="225"/>
      <c r="R9297" s="224">
        <f>SUMIFS(F:F,G:G,"ouvreaux T")</f>
        <v>562</v>
      </c>
      <c r="S9297" s="224">
        <v>4</v>
      </c>
    </row>
    <row r="9298" spans="1:19">
      <c r="A9298" s="186" t="str">
        <f>B9298&amp;"_"&amp;COUNTIF($B$2:B9298,B9298)</f>
        <v>7406_1</v>
      </c>
      <c r="B9298" s="195">
        <v>7406</v>
      </c>
      <c r="C9298" s="195">
        <v>55</v>
      </c>
      <c r="D9298" s="195" t="s">
        <v>3792</v>
      </c>
      <c r="F9298" s="189">
        <v>144</v>
      </c>
      <c r="G9298" s="197" t="s">
        <v>1971</v>
      </c>
      <c r="H9298" s="195">
        <v>2</v>
      </c>
      <c r="I9298" s="195">
        <v>8000</v>
      </c>
      <c r="J9298" s="191">
        <v>42971</v>
      </c>
      <c r="K9298" s="195" t="s">
        <v>33</v>
      </c>
      <c r="L9298" s="195" t="s">
        <v>74</v>
      </c>
      <c r="P9298" s="195">
        <f>SUMIFS(F6635:F9311,G6635:G9311,"monobloc type B")</f>
        <v>0</v>
      </c>
      <c r="Q9298" s="194">
        <f>SUMIFS(F6635:F9311,G6635:G9311,"monobloc type C")</f>
        <v>0</v>
      </c>
    </row>
    <row r="9299" spans="1:19">
      <c r="A9299" s="186" t="str">
        <f>B9299&amp;"_"&amp;COUNTIF($B$2:B9299,B9299)</f>
        <v>7407_1</v>
      </c>
      <c r="B9299" s="195">
        <v>7407</v>
      </c>
      <c r="F9299" s="189">
        <v>1</v>
      </c>
      <c r="G9299" s="197" t="s">
        <v>3996</v>
      </c>
      <c r="P9299" s="195">
        <f>SUMIFS(F6635:F9311,G6635:G9311,"couronne type  B")</f>
        <v>16</v>
      </c>
      <c r="Q9299" s="194">
        <f>SUMIFS(F6635:F9311,G6635:G9311,"couronne type  C")</f>
        <v>0</v>
      </c>
    </row>
    <row r="9300" spans="1:19">
      <c r="A9300" s="186" t="str">
        <f>B9300&amp;"_"&amp;COUNTIF($B$2:B9300,B9300)</f>
        <v>7407_2</v>
      </c>
      <c r="B9300" s="195">
        <v>7407</v>
      </c>
      <c r="C9300" s="195">
        <v>1</v>
      </c>
      <c r="D9300" s="195" t="s">
        <v>3599</v>
      </c>
      <c r="F9300" s="189">
        <v>1</v>
      </c>
      <c r="G9300" s="197" t="s">
        <v>3528</v>
      </c>
      <c r="H9300" s="195">
        <v>1</v>
      </c>
      <c r="J9300" s="191">
        <v>42971</v>
      </c>
      <c r="K9300" s="195" t="s">
        <v>27</v>
      </c>
    </row>
    <row r="9301" spans="1:19">
      <c r="A9301" s="186" t="str">
        <f>B9301&amp;"_"&amp;COUNTIF($B$2:B9301,B9301)</f>
        <v>7408_1</v>
      </c>
      <c r="B9301" s="195">
        <v>7408</v>
      </c>
      <c r="E9301" s="195" t="s">
        <v>62</v>
      </c>
      <c r="F9301" s="189">
        <v>164</v>
      </c>
      <c r="G9301" s="197" t="s">
        <v>2011</v>
      </c>
      <c r="O9301" s="224">
        <f>SUM(O9296:O9300)</f>
        <v>215</v>
      </c>
      <c r="P9301" s="224">
        <f>SUM(P9296:P9300)</f>
        <v>324</v>
      </c>
      <c r="Q9301" s="224">
        <f>SUM(Q9296:Q9300)</f>
        <v>360</v>
      </c>
      <c r="R9301" s="224">
        <f>SUM(R9296:R9300)</f>
        <v>574</v>
      </c>
      <c r="S9301" s="224">
        <f>SUM(S9296:S9300)</f>
        <v>355</v>
      </c>
    </row>
    <row r="9302" spans="1:19">
      <c r="A9302" s="186" t="str">
        <f>B9302&amp;"_"&amp;COUNTIF($B$2:B9302,B9302)</f>
        <v>7408_2</v>
      </c>
      <c r="B9302" s="195">
        <v>7408</v>
      </c>
      <c r="C9302" s="195">
        <v>1</v>
      </c>
      <c r="D9302" s="195" t="s">
        <v>3980</v>
      </c>
      <c r="E9302" s="195" t="s">
        <v>64</v>
      </c>
      <c r="F9302" s="189">
        <f>48*2</f>
        <v>96</v>
      </c>
      <c r="G9302" s="197" t="s">
        <v>3920</v>
      </c>
      <c r="H9302" s="195">
        <v>3</v>
      </c>
      <c r="J9302" s="191">
        <v>42971</v>
      </c>
      <c r="K9302" s="195" t="s">
        <v>27</v>
      </c>
    </row>
    <row r="9303" spans="1:19">
      <c r="A9303" s="186" t="str">
        <f>B9303&amp;"_"&amp;COUNTIF($B$2:B9303,B9303)</f>
        <v>7409_1</v>
      </c>
      <c r="B9303" s="195">
        <v>7409</v>
      </c>
      <c r="E9303" s="195" t="s">
        <v>2730</v>
      </c>
      <c r="F9303" s="189">
        <v>4</v>
      </c>
      <c r="G9303" s="197" t="s">
        <v>3765</v>
      </c>
    </row>
    <row r="9304" spans="1:19">
      <c r="A9304" s="186" t="str">
        <f>B9304&amp;"_"&amp;COUNTIF($B$2:B9304,B9304)</f>
        <v>7409_2</v>
      </c>
      <c r="B9304" s="195">
        <v>7409</v>
      </c>
      <c r="C9304" s="195">
        <v>1</v>
      </c>
      <c r="D9304" s="195" t="s">
        <v>3981</v>
      </c>
      <c r="E9304" s="195" t="s">
        <v>2731</v>
      </c>
      <c r="F9304" s="189">
        <v>4</v>
      </c>
      <c r="G9304" s="197" t="s">
        <v>3767</v>
      </c>
      <c r="H9304" s="195">
        <v>2</v>
      </c>
      <c r="J9304" s="191">
        <v>42971</v>
      </c>
      <c r="K9304" s="195" t="s">
        <v>27</v>
      </c>
    </row>
    <row r="9305" spans="1:19">
      <c r="A9305" s="186" t="str">
        <f>B9305&amp;"_"&amp;COUNTIF($B$2:B9305,B9305)</f>
        <v>7410_1</v>
      </c>
      <c r="B9305" s="195">
        <v>7410</v>
      </c>
      <c r="E9305" s="195" t="s">
        <v>2935</v>
      </c>
      <c r="F9305" s="189">
        <v>4</v>
      </c>
      <c r="G9305" s="197" t="s">
        <v>2936</v>
      </c>
    </row>
    <row r="9306" spans="1:19">
      <c r="A9306" s="186" t="str">
        <f>B9306&amp;"_"&amp;COUNTIF($B$2:B9306,B9306)</f>
        <v>7410_2</v>
      </c>
      <c r="B9306" s="195">
        <v>7410</v>
      </c>
      <c r="C9306" s="195">
        <v>1</v>
      </c>
      <c r="D9306" s="195" t="s">
        <v>3791</v>
      </c>
      <c r="E9306" s="195" t="s">
        <v>2665</v>
      </c>
      <c r="F9306" s="189">
        <v>4</v>
      </c>
      <c r="G9306" s="197" t="s">
        <v>2938</v>
      </c>
      <c r="H9306" s="195">
        <v>2</v>
      </c>
      <c r="J9306" s="191">
        <v>42971</v>
      </c>
      <c r="K9306" s="195" t="s">
        <v>27</v>
      </c>
    </row>
    <row r="9307" spans="1:19">
      <c r="A9307" s="186" t="str">
        <f>B9307&amp;"_"&amp;COUNTIF($B$2:B9307,B9307)</f>
        <v>7411_1</v>
      </c>
      <c r="B9307" s="195">
        <v>7411</v>
      </c>
      <c r="E9307" s="195">
        <v>41222082</v>
      </c>
      <c r="F9307" s="189">
        <v>2</v>
      </c>
      <c r="G9307" s="197" t="s">
        <v>3510</v>
      </c>
      <c r="O9307" s="224">
        <f>SUMIFS(F7637:F9347,G7637:G9347,"palettes Ultrateck UL70")</f>
        <v>398</v>
      </c>
    </row>
    <row r="9308" spans="1:19">
      <c r="A9308" s="186" t="str">
        <f>B9308&amp;"_"&amp;COUNTIF($B$2:B9308,B9308)</f>
        <v>7411_2</v>
      </c>
      <c r="B9308" s="195">
        <v>7411</v>
      </c>
      <c r="C9308" s="195">
        <v>59</v>
      </c>
      <c r="D9308" s="195">
        <v>3007943433</v>
      </c>
      <c r="E9308" s="195">
        <v>41222136</v>
      </c>
      <c r="F9308" s="189">
        <v>2</v>
      </c>
      <c r="G9308" s="197" t="s">
        <v>2299</v>
      </c>
      <c r="H9308" s="195">
        <v>4</v>
      </c>
      <c r="I9308" s="195">
        <v>13000</v>
      </c>
      <c r="J9308" s="191">
        <v>42972</v>
      </c>
      <c r="K9308" s="195" t="s">
        <v>27</v>
      </c>
      <c r="O9308" s="224">
        <f>SUMIFS(F7637:F9347,G7637:G9347,"palettes Ultrateck ULc70")</f>
        <v>0</v>
      </c>
    </row>
    <row r="9309" spans="1:19">
      <c r="A9309" s="186" t="str">
        <f>B9309&amp;"_"&amp;COUNTIF($B$2:B9309,B9309)</f>
        <v>7412_1</v>
      </c>
      <c r="B9309" s="195">
        <v>7412</v>
      </c>
      <c r="E9309" s="195">
        <v>41222082</v>
      </c>
      <c r="F9309" s="189">
        <v>2</v>
      </c>
      <c r="G9309" s="197" t="s">
        <v>3510</v>
      </c>
      <c r="O9309" s="195">
        <f>SUMIFS(F7637:F9347,G7637:G9347,"palettes Ultra-teck UL70")</f>
        <v>0</v>
      </c>
    </row>
    <row r="9310" spans="1:19">
      <c r="A9310" s="186" t="str">
        <f>B9310&amp;"_"&amp;COUNTIF($B$2:B9310,B9310)</f>
        <v>7412_2</v>
      </c>
      <c r="B9310" s="195">
        <v>7412</v>
      </c>
      <c r="C9310" s="195">
        <v>59</v>
      </c>
      <c r="D9310" s="195">
        <v>3007943433</v>
      </c>
      <c r="E9310" s="195">
        <v>41222136</v>
      </c>
      <c r="F9310" s="189">
        <v>2</v>
      </c>
      <c r="G9310" s="197" t="s">
        <v>2299</v>
      </c>
      <c r="H9310" s="195">
        <v>4</v>
      </c>
      <c r="I9310" s="195">
        <v>13000</v>
      </c>
      <c r="J9310" s="191">
        <v>42975</v>
      </c>
      <c r="K9310" s="195" t="s">
        <v>27</v>
      </c>
      <c r="O9310" s="195">
        <f>SUMIFS(F7637:F9347,G7637:G9347,"palettes Ultratek UL70")</f>
        <v>0</v>
      </c>
    </row>
    <row r="9311" spans="1:19">
      <c r="A9311" s="186" t="str">
        <f>B9311&amp;"_"&amp;COUNTIF($B$2:B9311,B9311)</f>
        <v>7413_1</v>
      </c>
      <c r="B9311" s="195">
        <v>7413</v>
      </c>
      <c r="C9311" s="195">
        <v>59</v>
      </c>
      <c r="D9311" s="195">
        <v>3007944332</v>
      </c>
      <c r="E9311" s="195">
        <v>41227890</v>
      </c>
      <c r="F9311" s="189">
        <v>6</v>
      </c>
      <c r="G9311" s="197" t="s">
        <v>1873</v>
      </c>
      <c r="H9311" s="195">
        <v>1</v>
      </c>
      <c r="I9311" s="195">
        <v>1837</v>
      </c>
      <c r="J9311" s="191">
        <v>42975</v>
      </c>
      <c r="K9311" s="195" t="s">
        <v>27</v>
      </c>
    </row>
    <row r="9312" spans="1:19">
      <c r="A9312" s="186" t="str">
        <f>B9312&amp;"_"&amp;COUNTIF($B$2:B9312,B9312)</f>
        <v>7414_1</v>
      </c>
      <c r="B9312" s="195">
        <v>7414</v>
      </c>
      <c r="E9312" s="195" t="s">
        <v>1744</v>
      </c>
      <c r="F9312" s="223">
        <v>1</v>
      </c>
      <c r="G9312" s="197" t="s">
        <v>3277</v>
      </c>
    </row>
    <row r="9313" spans="1:12">
      <c r="A9313" s="186" t="str">
        <f>B9313&amp;"_"&amp;COUNTIF($B$2:B9313,B9313)</f>
        <v>7414_2</v>
      </c>
      <c r="B9313" s="195">
        <v>7414</v>
      </c>
      <c r="E9313" s="195" t="s">
        <v>1744</v>
      </c>
      <c r="F9313" s="189">
        <v>16</v>
      </c>
      <c r="G9313" s="197" t="s">
        <v>3889</v>
      </c>
    </row>
    <row r="9314" spans="1:12">
      <c r="A9314" s="186" t="str">
        <f>B9314&amp;"_"&amp;COUNTIF($B$2:B9314,B9314)</f>
        <v>7414_3</v>
      </c>
      <c r="B9314" s="195">
        <v>7414</v>
      </c>
      <c r="E9314" s="195" t="s">
        <v>1744</v>
      </c>
      <c r="F9314" s="189">
        <v>10</v>
      </c>
      <c r="G9314" s="197" t="s">
        <v>3890</v>
      </c>
    </row>
    <row r="9315" spans="1:12">
      <c r="A9315" s="186" t="str">
        <f>B9315&amp;"_"&amp;COUNTIF($B$2:B9315,B9315)</f>
        <v>7414_4</v>
      </c>
      <c r="B9315" s="195">
        <v>7414</v>
      </c>
      <c r="E9315" s="195" t="s">
        <v>1744</v>
      </c>
      <c r="F9315" s="189">
        <v>28</v>
      </c>
      <c r="G9315" s="197" t="s">
        <v>3871</v>
      </c>
    </row>
    <row r="9316" spans="1:12">
      <c r="A9316" s="186" t="str">
        <f>B9316&amp;"_"&amp;COUNTIF($B$2:B9316,B9316)</f>
        <v>7414_5</v>
      </c>
      <c r="B9316" s="195">
        <v>7414</v>
      </c>
      <c r="E9316" s="195" t="s">
        <v>1744</v>
      </c>
      <c r="F9316" s="189">
        <f>36-16</f>
        <v>20</v>
      </c>
      <c r="G9316" s="197" t="s">
        <v>3997</v>
      </c>
    </row>
    <row r="9317" spans="1:12">
      <c r="A9317" s="186" t="str">
        <f>B9317&amp;"_"&amp;COUNTIF($B$2:B9317,B9317)</f>
        <v>7414_6</v>
      </c>
      <c r="B9317" s="195">
        <v>7414</v>
      </c>
      <c r="C9317" s="195">
        <v>26</v>
      </c>
      <c r="E9317" s="195" t="s">
        <v>1744</v>
      </c>
      <c r="F9317" s="189">
        <v>18</v>
      </c>
      <c r="G9317" s="197" t="s">
        <v>3998</v>
      </c>
      <c r="J9317" s="191">
        <v>42972</v>
      </c>
      <c r="K9317" s="195" t="s">
        <v>27</v>
      </c>
    </row>
    <row r="9318" spans="1:12">
      <c r="A9318" s="186" t="str">
        <f>B9318&amp;"_"&amp;COUNTIF($B$2:B9318,B9318)</f>
        <v>7415_1</v>
      </c>
      <c r="B9318" s="195">
        <v>7415</v>
      </c>
      <c r="E9318" s="195">
        <v>41222082</v>
      </c>
      <c r="F9318" s="189">
        <v>2</v>
      </c>
      <c r="G9318" s="197" t="s">
        <v>3510</v>
      </c>
    </row>
    <row r="9319" spans="1:12">
      <c r="A9319" s="186" t="str">
        <f>B9319&amp;"_"&amp;COUNTIF($B$2:B9319,B9319)</f>
        <v>7415_2</v>
      </c>
      <c r="B9319" s="195">
        <v>7415</v>
      </c>
      <c r="C9319" s="195">
        <v>59</v>
      </c>
      <c r="D9319" s="195">
        <v>3007943433</v>
      </c>
      <c r="E9319" s="195">
        <v>41222136</v>
      </c>
      <c r="F9319" s="189">
        <v>2</v>
      </c>
      <c r="G9319" s="197" t="s">
        <v>2299</v>
      </c>
      <c r="H9319" s="195">
        <v>4</v>
      </c>
      <c r="I9319" s="195">
        <v>13000</v>
      </c>
      <c r="J9319" s="191">
        <v>42975</v>
      </c>
      <c r="K9319" s="195" t="s">
        <v>27</v>
      </c>
    </row>
    <row r="9320" spans="1:12">
      <c r="A9320" s="186" t="str">
        <f>B9320&amp;"_"&amp;COUNTIF($B$2:B9320,B9320)</f>
        <v>7416_1</v>
      </c>
      <c r="B9320" s="195">
        <v>7416</v>
      </c>
      <c r="C9320" s="195">
        <v>59</v>
      </c>
      <c r="D9320" s="195">
        <v>3007944332</v>
      </c>
      <c r="E9320" s="195">
        <v>41227890</v>
      </c>
      <c r="F9320" s="189">
        <v>6</v>
      </c>
      <c r="G9320" s="197" t="s">
        <v>1873</v>
      </c>
      <c r="H9320" s="195">
        <v>1</v>
      </c>
      <c r="I9320" s="195">
        <v>1837</v>
      </c>
      <c r="J9320" s="191">
        <v>42975</v>
      </c>
      <c r="K9320" s="195" t="s">
        <v>27</v>
      </c>
    </row>
    <row r="9321" spans="1:12">
      <c r="A9321" s="186" t="str">
        <f>B9321&amp;"_"&amp;COUNTIF($B$2:B9321,B9321)</f>
        <v>7417_1</v>
      </c>
      <c r="B9321" s="195">
        <v>7417</v>
      </c>
      <c r="C9321" s="195">
        <v>31</v>
      </c>
      <c r="D9321" s="195" t="s">
        <v>3999</v>
      </c>
      <c r="F9321" s="189">
        <v>7</v>
      </c>
      <c r="G9321" s="197" t="s">
        <v>2980</v>
      </c>
      <c r="H9321" s="195">
        <v>7</v>
      </c>
      <c r="I9321" s="195">
        <v>21000</v>
      </c>
      <c r="J9321" s="191">
        <v>42977</v>
      </c>
      <c r="K9321" s="195" t="s">
        <v>27</v>
      </c>
    </row>
    <row r="9322" spans="1:12">
      <c r="A9322" s="186" t="str">
        <f>B9322&amp;"_"&amp;COUNTIF($B$2:B9322,B9322)</f>
        <v>7418_1</v>
      </c>
      <c r="B9322" s="195">
        <v>7418</v>
      </c>
      <c r="C9322" s="195">
        <v>31</v>
      </c>
      <c r="D9322" s="195" t="s">
        <v>3999</v>
      </c>
      <c r="F9322" s="189">
        <v>3</v>
      </c>
      <c r="G9322" s="197" t="s">
        <v>2980</v>
      </c>
      <c r="H9322" s="195">
        <v>3</v>
      </c>
      <c r="I9322" s="195">
        <v>9000</v>
      </c>
      <c r="J9322" s="191">
        <v>42977</v>
      </c>
      <c r="K9322" s="195" t="s">
        <v>27</v>
      </c>
    </row>
    <row r="9323" spans="1:12">
      <c r="A9323" s="186" t="str">
        <f>B9323&amp;"_"&amp;COUNTIF($B$2:B9323,B9323)</f>
        <v>7419_1</v>
      </c>
      <c r="B9323" s="195">
        <v>7419</v>
      </c>
      <c r="E9323" s="195">
        <v>32999</v>
      </c>
      <c r="F9323" s="189">
        <v>15</v>
      </c>
      <c r="G9323" s="197" t="s">
        <v>579</v>
      </c>
      <c r="I9323" s="200"/>
    </row>
    <row r="9324" spans="1:12">
      <c r="A9324" s="186" t="str">
        <f>B9324&amp;"_"&amp;COUNTIF($B$2:B9324,B9324)</f>
        <v>7419_2</v>
      </c>
      <c r="B9324" s="195">
        <v>7419</v>
      </c>
      <c r="C9324" s="195">
        <v>4</v>
      </c>
      <c r="D9324" s="195">
        <v>4500293687</v>
      </c>
      <c r="E9324" s="195">
        <v>33990</v>
      </c>
      <c r="F9324" s="189">
        <v>15</v>
      </c>
      <c r="G9324" s="197" t="s">
        <v>580</v>
      </c>
      <c r="H9324" s="195">
        <v>8</v>
      </c>
      <c r="I9324" s="195">
        <v>22500</v>
      </c>
      <c r="J9324" s="191">
        <v>42977</v>
      </c>
      <c r="K9324" s="195" t="s">
        <v>2501</v>
      </c>
      <c r="L9324" s="195" t="s">
        <v>74</v>
      </c>
    </row>
    <row r="9325" spans="1:12">
      <c r="A9325" s="186" t="str">
        <f>B9325&amp;"_"&amp;COUNTIF($B$2:B9325,B9325)</f>
        <v>7420_1</v>
      </c>
      <c r="B9325" s="195">
        <v>7420</v>
      </c>
      <c r="F9325" s="189">
        <v>1</v>
      </c>
      <c r="G9325" s="197" t="s">
        <v>4000</v>
      </c>
    </row>
    <row r="9326" spans="1:12">
      <c r="A9326" s="186" t="str">
        <f>B9326&amp;"_"&amp;COUNTIF($B$2:B9326,B9326)</f>
        <v>7420_2</v>
      </c>
      <c r="B9326" s="195">
        <v>7420</v>
      </c>
      <c r="C9326" s="195">
        <v>4</v>
      </c>
      <c r="D9326" s="195">
        <v>4500291190</v>
      </c>
      <c r="F9326" s="189">
        <v>1</v>
      </c>
      <c r="G9326" s="197" t="s">
        <v>4001</v>
      </c>
      <c r="H9326" s="195">
        <v>2</v>
      </c>
      <c r="I9326" s="195">
        <v>4500</v>
      </c>
      <c r="J9326" s="191">
        <v>42977</v>
      </c>
      <c r="K9326" s="195" t="s">
        <v>2501</v>
      </c>
      <c r="L9326" s="195" t="s">
        <v>74</v>
      </c>
    </row>
    <row r="9327" spans="1:12">
      <c r="A9327" s="186" t="str">
        <f>B9327&amp;"_"&amp;COUNTIF($B$2:B9327,B9327)</f>
        <v>7421_1</v>
      </c>
      <c r="B9327" s="195">
        <v>7421</v>
      </c>
      <c r="C9327" s="195">
        <v>10</v>
      </c>
      <c r="D9327" s="195">
        <v>63654</v>
      </c>
      <c r="F9327" s="189">
        <v>5</v>
      </c>
      <c r="G9327" s="197" t="s">
        <v>4002</v>
      </c>
      <c r="J9327" s="191">
        <v>42977</v>
      </c>
      <c r="K9327" s="195" t="s">
        <v>789</v>
      </c>
    </row>
    <row r="9328" spans="1:12">
      <c r="A9328" s="186" t="str">
        <f>B9328&amp;"_"&amp;COUNTIF($B$2:B9328,B9328)</f>
        <v>7422_1</v>
      </c>
      <c r="B9328" s="195">
        <v>7422</v>
      </c>
      <c r="C9328" s="195">
        <v>80</v>
      </c>
      <c r="D9328" s="195" t="s">
        <v>4003</v>
      </c>
      <c r="F9328" s="189">
        <v>2</v>
      </c>
      <c r="G9328" s="197" t="s">
        <v>4004</v>
      </c>
      <c r="I9328" s="195">
        <v>110</v>
      </c>
      <c r="J9328" s="191">
        <v>42977</v>
      </c>
      <c r="K9328" s="195" t="s">
        <v>4005</v>
      </c>
    </row>
    <row r="9329" spans="1:11">
      <c r="A9329" s="186" t="str">
        <f>B9329&amp;"_"&amp;COUNTIF($B$2:B9329,B9329)</f>
        <v>7423_1</v>
      </c>
      <c r="B9329" s="195">
        <v>7423</v>
      </c>
      <c r="C9329" s="195">
        <v>10</v>
      </c>
      <c r="D9329" s="195">
        <v>63657</v>
      </c>
      <c r="F9329" s="189">
        <v>10</v>
      </c>
      <c r="G9329" s="197" t="s">
        <v>3919</v>
      </c>
      <c r="J9329" s="191">
        <v>42977</v>
      </c>
      <c r="K9329" s="195" t="s">
        <v>789</v>
      </c>
    </row>
    <row r="9330" spans="1:11">
      <c r="A9330" s="186" t="str">
        <f>B9330&amp;"_"&amp;COUNTIF($B$2:B9330,B9330)</f>
        <v>7424_1</v>
      </c>
      <c r="B9330" s="195">
        <v>7424</v>
      </c>
      <c r="C9330" s="195">
        <v>31</v>
      </c>
      <c r="D9330" s="195" t="s">
        <v>3999</v>
      </c>
      <c r="F9330" s="189">
        <v>4</v>
      </c>
      <c r="G9330" s="197" t="s">
        <v>2980</v>
      </c>
      <c r="H9330" s="195">
        <v>4</v>
      </c>
      <c r="I9330" s="195">
        <v>12000</v>
      </c>
      <c r="J9330" s="191">
        <v>42978</v>
      </c>
      <c r="K9330" s="195" t="s">
        <v>27</v>
      </c>
    </row>
    <row r="9331" spans="1:11">
      <c r="A9331" s="186" t="str">
        <f>B9331&amp;"_"&amp;COUNTIF($B$2:B9331,B9331)</f>
        <v>7425_1</v>
      </c>
      <c r="B9331" s="195">
        <v>7425</v>
      </c>
      <c r="C9331" s="195">
        <v>1</v>
      </c>
      <c r="D9331" s="195" t="s">
        <v>4006</v>
      </c>
      <c r="E9331" s="195" t="s">
        <v>67</v>
      </c>
      <c r="F9331" s="189">
        <v>48</v>
      </c>
      <c r="G9331" s="197" t="s">
        <v>1890</v>
      </c>
      <c r="H9331" s="195">
        <v>1</v>
      </c>
      <c r="J9331" s="191">
        <v>42978</v>
      </c>
      <c r="K9331" s="195" t="s">
        <v>27</v>
      </c>
    </row>
    <row r="9332" spans="1:11">
      <c r="A9332" s="186" t="str">
        <f>B9332&amp;"_"&amp;COUNTIF($B$2:B9332,B9332)</f>
        <v>7426_1</v>
      </c>
      <c r="B9332" s="195">
        <v>7426</v>
      </c>
      <c r="C9332" s="195">
        <v>1</v>
      </c>
      <c r="D9332" s="195" t="s">
        <v>3980</v>
      </c>
      <c r="E9332" s="195" t="s">
        <v>64</v>
      </c>
      <c r="F9332" s="189">
        <v>48</v>
      </c>
      <c r="G9332" s="197" t="s">
        <v>2804</v>
      </c>
      <c r="H9332" s="195">
        <v>1</v>
      </c>
      <c r="J9332" s="191">
        <v>42978</v>
      </c>
      <c r="K9332" s="195" t="s">
        <v>27</v>
      </c>
    </row>
    <row r="9333" spans="1:11">
      <c r="A9333" s="186" t="str">
        <f>B9333&amp;"_"&amp;COUNTIF($B$2:B9333,B9333)</f>
        <v>7427_1</v>
      </c>
      <c r="B9333" s="195">
        <v>7427</v>
      </c>
      <c r="C9333" s="195">
        <v>1</v>
      </c>
      <c r="D9333" s="195" t="s">
        <v>3599</v>
      </c>
      <c r="F9333" s="189">
        <v>2</v>
      </c>
      <c r="G9333" s="197" t="s">
        <v>3238</v>
      </c>
      <c r="H9333" s="195">
        <v>2</v>
      </c>
      <c r="J9333" s="191">
        <v>42978</v>
      </c>
      <c r="K9333" s="195" t="s">
        <v>27</v>
      </c>
    </row>
    <row r="9334" spans="1:11">
      <c r="A9334" s="186" t="str">
        <f>B9334&amp;"_"&amp;COUNTIF($B$2:B9334,B9334)</f>
        <v>7428_1</v>
      </c>
      <c r="B9334" s="195">
        <v>7428</v>
      </c>
      <c r="C9334" s="195">
        <v>1</v>
      </c>
      <c r="D9334" s="195" t="s">
        <v>4007</v>
      </c>
      <c r="F9334" s="189">
        <v>32</v>
      </c>
      <c r="G9334" s="197" t="s">
        <v>4008</v>
      </c>
      <c r="H9334" s="195">
        <v>1</v>
      </c>
      <c r="J9334" s="191">
        <v>42978</v>
      </c>
      <c r="K9334" s="195" t="s">
        <v>27</v>
      </c>
    </row>
    <row r="9335" spans="1:11">
      <c r="A9335" s="186" t="str">
        <f>B9335&amp;"_"&amp;COUNTIF($B$2:B9335,B9335)</f>
        <v>7429_1</v>
      </c>
      <c r="B9335" s="195">
        <v>7429</v>
      </c>
      <c r="C9335" s="195">
        <v>1</v>
      </c>
      <c r="D9335" s="195" t="s">
        <v>3570</v>
      </c>
      <c r="F9335" s="189">
        <v>41</v>
      </c>
      <c r="G9335" s="197" t="s">
        <v>1690</v>
      </c>
      <c r="H9335" s="195">
        <v>1</v>
      </c>
      <c r="J9335" s="191">
        <v>42978</v>
      </c>
      <c r="K9335" s="195" t="s">
        <v>27</v>
      </c>
    </row>
    <row r="9336" spans="1:11">
      <c r="A9336" s="186" t="str">
        <f>B9336&amp;"_"&amp;COUNTIF($B$2:B9336,B9336)</f>
        <v>7430_1</v>
      </c>
      <c r="B9336" s="195">
        <v>7430</v>
      </c>
      <c r="E9336" s="195" t="s">
        <v>2730</v>
      </c>
      <c r="F9336" s="189">
        <v>4</v>
      </c>
      <c r="G9336" s="197" t="s">
        <v>3765</v>
      </c>
    </row>
    <row r="9337" spans="1:11">
      <c r="A9337" s="186" t="str">
        <f>B9337&amp;"_"&amp;COUNTIF($B$2:B9337,B9337)</f>
        <v>7430_2</v>
      </c>
      <c r="B9337" s="195">
        <v>7430</v>
      </c>
      <c r="C9337" s="195">
        <v>1</v>
      </c>
      <c r="D9337" s="195" t="s">
        <v>3981</v>
      </c>
      <c r="E9337" s="195" t="s">
        <v>2731</v>
      </c>
      <c r="F9337" s="189">
        <v>4</v>
      </c>
      <c r="G9337" s="197" t="s">
        <v>3767</v>
      </c>
      <c r="H9337" s="195">
        <v>2</v>
      </c>
      <c r="J9337" s="191">
        <v>42978</v>
      </c>
      <c r="K9337" s="195" t="s">
        <v>27</v>
      </c>
    </row>
    <row r="9338" spans="1:11">
      <c r="A9338" s="186" t="str">
        <f>B9338&amp;"_"&amp;COUNTIF($B$2:B9338,B9338)</f>
        <v>7431_1</v>
      </c>
      <c r="B9338" s="195">
        <v>7431</v>
      </c>
      <c r="E9338" s="195" t="s">
        <v>2935</v>
      </c>
      <c r="F9338" s="189">
        <v>4</v>
      </c>
      <c r="G9338" s="197" t="s">
        <v>2936</v>
      </c>
    </row>
    <row r="9339" spans="1:11">
      <c r="A9339" s="186" t="str">
        <f>B9339&amp;"_"&amp;COUNTIF($B$2:B9339,B9339)</f>
        <v>7431_2</v>
      </c>
      <c r="B9339" s="195">
        <v>7431</v>
      </c>
      <c r="C9339" s="195">
        <v>1</v>
      </c>
      <c r="D9339" s="195" t="s">
        <v>3791</v>
      </c>
      <c r="E9339" s="195" t="s">
        <v>2665</v>
      </c>
      <c r="F9339" s="189">
        <v>4</v>
      </c>
      <c r="G9339" s="197" t="s">
        <v>2938</v>
      </c>
      <c r="H9339" s="195">
        <v>2</v>
      </c>
      <c r="J9339" s="191">
        <v>42978</v>
      </c>
      <c r="K9339" s="195" t="s">
        <v>27</v>
      </c>
    </row>
    <row r="9340" spans="1:11">
      <c r="A9340" s="186" t="str">
        <f>B9340&amp;"_"&amp;COUNTIF($B$2:B9340,B9340)</f>
        <v>7432_1</v>
      </c>
      <c r="B9340" s="195">
        <v>7432</v>
      </c>
      <c r="F9340" s="189">
        <v>22</v>
      </c>
      <c r="G9340" s="197" t="s">
        <v>2538</v>
      </c>
    </row>
    <row r="9341" spans="1:11">
      <c r="A9341" s="186" t="str">
        <f>B9341&amp;"_"&amp;COUNTIF($B$2:B9341,B9341)</f>
        <v>7432_2</v>
      </c>
      <c r="B9341" s="195">
        <v>7432</v>
      </c>
      <c r="C9341" s="195">
        <v>26</v>
      </c>
      <c r="D9341" s="195" t="s">
        <v>863</v>
      </c>
      <c r="F9341" s="189">
        <v>30</v>
      </c>
      <c r="G9341" s="197" t="s">
        <v>2539</v>
      </c>
      <c r="J9341" s="191">
        <v>42979</v>
      </c>
      <c r="K9341" s="195" t="s">
        <v>27</v>
      </c>
    </row>
    <row r="9342" spans="1:11">
      <c r="A9342" s="186" t="str">
        <f>B9342&amp;"_"&amp;COUNTIF($B$2:B9342,B9342)</f>
        <v>7433_1</v>
      </c>
      <c r="B9342" s="195">
        <v>7433</v>
      </c>
      <c r="E9342" s="195">
        <v>41222082</v>
      </c>
      <c r="F9342" s="189">
        <v>2</v>
      </c>
      <c r="G9342" s="197" t="s">
        <v>3510</v>
      </c>
    </row>
    <row r="9343" spans="1:11">
      <c r="A9343" s="186" t="str">
        <f>B9343&amp;"_"&amp;COUNTIF($B$2:B9343,B9343)</f>
        <v>7433_2</v>
      </c>
      <c r="B9343" s="195">
        <v>7433</v>
      </c>
      <c r="C9343" s="195">
        <v>59</v>
      </c>
      <c r="D9343" s="195">
        <v>3007943433</v>
      </c>
      <c r="E9343" s="195">
        <v>41222136</v>
      </c>
      <c r="F9343" s="189">
        <v>2</v>
      </c>
      <c r="G9343" s="197" t="s">
        <v>2299</v>
      </c>
      <c r="H9343" s="195">
        <v>4</v>
      </c>
      <c r="I9343" s="195">
        <v>13000</v>
      </c>
      <c r="J9343" s="191">
        <v>42979</v>
      </c>
      <c r="K9343" s="195" t="s">
        <v>27</v>
      </c>
    </row>
    <row r="9344" spans="1:11">
      <c r="A9344" s="186" t="str">
        <f>B9344&amp;"_"&amp;COUNTIF($B$2:B9344,B9344)</f>
        <v>7435_1</v>
      </c>
      <c r="B9344" s="195">
        <v>7435</v>
      </c>
      <c r="C9344" s="195">
        <v>114</v>
      </c>
      <c r="D9344" s="195">
        <v>270453096</v>
      </c>
      <c r="F9344" s="189">
        <v>75</v>
      </c>
      <c r="G9344" s="197" t="s">
        <v>3995</v>
      </c>
      <c r="H9344" s="195">
        <v>1</v>
      </c>
      <c r="I9344" s="195">
        <v>1775</v>
      </c>
      <c r="J9344" s="191">
        <v>42979</v>
      </c>
      <c r="K9344" s="195" t="s">
        <v>33</v>
      </c>
    </row>
    <row r="9345" spans="1:12">
      <c r="A9345" s="186" t="str">
        <f>B9345&amp;"_"&amp;COUNTIF($B$2:B9345,B9345)</f>
        <v>7436_1</v>
      </c>
      <c r="B9345" s="195">
        <v>7436</v>
      </c>
      <c r="C9345" s="195">
        <v>59</v>
      </c>
      <c r="D9345" s="195">
        <v>3007964709</v>
      </c>
      <c r="E9345" s="195">
        <v>41222128</v>
      </c>
      <c r="F9345" s="189">
        <v>3</v>
      </c>
      <c r="G9345" s="197" t="s">
        <v>4009</v>
      </c>
      <c r="H9345" s="195">
        <v>3</v>
      </c>
      <c r="I9345" s="195">
        <v>15000</v>
      </c>
      <c r="J9345" s="191">
        <v>42979</v>
      </c>
      <c r="K9345" s="195" t="s">
        <v>27</v>
      </c>
    </row>
    <row r="9346" spans="1:12">
      <c r="A9346" s="186" t="str">
        <f>B9346&amp;"_"&amp;COUNTIF($B$2:B9346,B9346)</f>
        <v>7437_1</v>
      </c>
      <c r="B9346" s="195">
        <v>7437</v>
      </c>
      <c r="C9346" s="195">
        <v>13</v>
      </c>
      <c r="D9346" s="195" t="s">
        <v>1131</v>
      </c>
      <c r="F9346" s="189">
        <v>1</v>
      </c>
      <c r="G9346" s="197" t="s">
        <v>3569</v>
      </c>
      <c r="H9346" s="195">
        <v>1</v>
      </c>
      <c r="J9346" s="191">
        <v>42979</v>
      </c>
      <c r="K9346" s="195" t="s">
        <v>33</v>
      </c>
      <c r="L9346" s="195" t="s">
        <v>74</v>
      </c>
    </row>
    <row r="9347" spans="1:12">
      <c r="A9347" s="186" t="str">
        <f>B9347&amp;"_"&amp;COUNTIF($B$2:B9347,B9347)</f>
        <v>7438_1</v>
      </c>
      <c r="B9347" s="195">
        <v>7438</v>
      </c>
      <c r="E9347" s="195">
        <v>32999</v>
      </c>
      <c r="F9347" s="189">
        <v>5</v>
      </c>
      <c r="G9347" s="197" t="s">
        <v>579</v>
      </c>
      <c r="I9347" s="200"/>
    </row>
    <row r="9348" spans="1:12">
      <c r="A9348" s="186" t="str">
        <f>B9348&amp;"_"&amp;COUNTIF($B$2:B9348,B9348)</f>
        <v>7438_2</v>
      </c>
      <c r="B9348" s="195">
        <v>7438</v>
      </c>
      <c r="C9348" s="195">
        <v>4</v>
      </c>
      <c r="D9348" s="195">
        <v>4500293687</v>
      </c>
      <c r="E9348" s="195">
        <v>33990</v>
      </c>
      <c r="F9348" s="189">
        <v>5</v>
      </c>
      <c r="G9348" s="197" t="s">
        <v>580</v>
      </c>
      <c r="H9348" s="195">
        <v>3</v>
      </c>
      <c r="I9348" s="195">
        <v>8750</v>
      </c>
      <c r="J9348" s="191">
        <v>42983</v>
      </c>
      <c r="K9348" s="195" t="s">
        <v>2501</v>
      </c>
      <c r="L9348" s="195" t="s">
        <v>74</v>
      </c>
    </row>
    <row r="9349" spans="1:12">
      <c r="A9349" s="186" t="str">
        <f>B9349&amp;"_"&amp;COUNTIF($B$2:B9349,B9349)</f>
        <v>7439_1</v>
      </c>
      <c r="B9349" s="195">
        <v>7439</v>
      </c>
      <c r="C9349" s="195">
        <v>59</v>
      </c>
      <c r="D9349" s="195">
        <v>3007964709</v>
      </c>
      <c r="E9349" s="195">
        <v>41222128</v>
      </c>
      <c r="F9349" s="189">
        <v>3</v>
      </c>
      <c r="G9349" s="197" t="s">
        <v>4010</v>
      </c>
      <c r="H9349" s="195">
        <v>3</v>
      </c>
      <c r="I9349" s="195">
        <v>15000</v>
      </c>
      <c r="J9349" s="191">
        <v>42983</v>
      </c>
      <c r="K9349" s="195" t="s">
        <v>27</v>
      </c>
    </row>
    <row r="9350" spans="1:12">
      <c r="A9350" s="186" t="str">
        <f>B9350&amp;"_"&amp;COUNTIF($B$2:B9350,B9350)</f>
        <v>7440_1</v>
      </c>
      <c r="B9350" s="195">
        <v>7440</v>
      </c>
      <c r="C9350" s="195">
        <v>61</v>
      </c>
      <c r="D9350" s="195" t="s">
        <v>4011</v>
      </c>
      <c r="F9350" s="189">
        <v>2</v>
      </c>
      <c r="G9350" s="197" t="s">
        <v>3081</v>
      </c>
      <c r="H9350" s="195">
        <v>2</v>
      </c>
      <c r="I9350" s="195">
        <v>1000</v>
      </c>
      <c r="J9350" s="191">
        <v>42983</v>
      </c>
      <c r="K9350" s="195" t="s">
        <v>33</v>
      </c>
      <c r="L9350" s="195" t="s">
        <v>74</v>
      </c>
    </row>
    <row r="9351" spans="1:12">
      <c r="A9351" s="186" t="str">
        <f>B9351&amp;"_"&amp;COUNTIF($B$2:B9351,B9351)</f>
        <v>7441_1</v>
      </c>
      <c r="B9351" s="195">
        <v>7441</v>
      </c>
      <c r="C9351" s="195">
        <v>61</v>
      </c>
      <c r="D9351" s="195" t="s">
        <v>4011</v>
      </c>
      <c r="F9351" s="189">
        <v>2</v>
      </c>
      <c r="G9351" s="197" t="s">
        <v>4012</v>
      </c>
      <c r="H9351" s="195">
        <v>2</v>
      </c>
      <c r="J9351" s="191">
        <v>42983</v>
      </c>
      <c r="K9351" s="195" t="s">
        <v>33</v>
      </c>
      <c r="L9351" s="195" t="s">
        <v>74</v>
      </c>
    </row>
    <row r="9352" spans="1:12">
      <c r="A9352" s="186" t="str">
        <f>B9352&amp;"_"&amp;COUNTIF($B$2:B9352,B9352)</f>
        <v>7442_1</v>
      </c>
      <c r="B9352" s="195">
        <v>7442</v>
      </c>
      <c r="F9352" s="189">
        <v>1</v>
      </c>
      <c r="G9352" s="197" t="s">
        <v>4013</v>
      </c>
    </row>
    <row r="9353" spans="1:12">
      <c r="A9353" s="186" t="str">
        <f>B9353&amp;"_"&amp;COUNTIF($B$2:B9353,B9353)</f>
        <v>7442_2</v>
      </c>
      <c r="B9353" s="195">
        <v>7442</v>
      </c>
      <c r="C9353" s="195">
        <v>114</v>
      </c>
      <c r="D9353" s="195">
        <v>270451019</v>
      </c>
      <c r="F9353" s="189">
        <v>16</v>
      </c>
      <c r="G9353" s="197" t="s">
        <v>4014</v>
      </c>
      <c r="H9353" s="195">
        <v>16</v>
      </c>
      <c r="I9353" s="195">
        <v>36800</v>
      </c>
      <c r="J9353" s="191">
        <v>42984</v>
      </c>
      <c r="K9353" s="195" t="s">
        <v>33</v>
      </c>
      <c r="L9353" s="195" t="s">
        <v>74</v>
      </c>
    </row>
    <row r="9354" spans="1:12">
      <c r="A9354" s="186" t="str">
        <f>B9354&amp;"_"&amp;COUNTIF($B$2:B9354,B9354)</f>
        <v>7443_1</v>
      </c>
      <c r="B9354" s="195">
        <v>7443</v>
      </c>
      <c r="C9354" s="195">
        <v>115</v>
      </c>
      <c r="D9354" s="195">
        <v>199886</v>
      </c>
      <c r="F9354" s="189">
        <v>5</v>
      </c>
      <c r="G9354" s="197" t="s">
        <v>4015</v>
      </c>
      <c r="H9354" s="195">
        <v>1</v>
      </c>
      <c r="I9354" s="195">
        <v>2000</v>
      </c>
      <c r="J9354" s="191">
        <v>42984</v>
      </c>
      <c r="K9354" s="195" t="s">
        <v>33</v>
      </c>
      <c r="L9354" s="195" t="s">
        <v>74</v>
      </c>
    </row>
    <row r="9355" spans="1:12">
      <c r="A9355" s="186" t="str">
        <f>B9355&amp;"_"&amp;COUNTIF($B$2:B9355,B9355)</f>
        <v>7444_1</v>
      </c>
      <c r="B9355" s="195">
        <v>7444</v>
      </c>
      <c r="C9355" s="195">
        <v>1</v>
      </c>
      <c r="D9355" s="195" t="s">
        <v>3599</v>
      </c>
      <c r="F9355" s="189">
        <v>2</v>
      </c>
      <c r="G9355" s="197" t="s">
        <v>3238</v>
      </c>
      <c r="H9355" s="195">
        <v>2</v>
      </c>
      <c r="J9355" s="191">
        <v>42985</v>
      </c>
      <c r="K9355" s="195" t="s">
        <v>27</v>
      </c>
    </row>
    <row r="9356" spans="1:12">
      <c r="A9356" s="186" t="str">
        <f>B9356&amp;"_"&amp;COUNTIF($B$2:B9356,B9356)</f>
        <v>7445_1</v>
      </c>
      <c r="B9356" s="195">
        <v>7445</v>
      </c>
      <c r="C9356" s="195">
        <v>1</v>
      </c>
      <c r="D9356" s="195" t="s">
        <v>3980</v>
      </c>
      <c r="E9356" s="195" t="s">
        <v>62</v>
      </c>
      <c r="F9356" s="189">
        <v>164</v>
      </c>
      <c r="G9356" s="197" t="s">
        <v>2011</v>
      </c>
      <c r="H9356" s="195">
        <v>1</v>
      </c>
      <c r="J9356" s="191">
        <v>42985</v>
      </c>
      <c r="K9356" s="195" t="s">
        <v>27</v>
      </c>
    </row>
    <row r="9357" spans="1:12">
      <c r="A9357" s="186" t="str">
        <f>B9357&amp;"_"&amp;COUNTIF($B$2:B9357,B9357)</f>
        <v>7446_1</v>
      </c>
      <c r="B9357" s="195">
        <v>7446</v>
      </c>
      <c r="C9357" s="195">
        <v>96</v>
      </c>
      <c r="D9357" s="195" t="s">
        <v>4016</v>
      </c>
      <c r="F9357" s="189">
        <v>1</v>
      </c>
      <c r="G9357" s="197" t="s">
        <v>3970</v>
      </c>
      <c r="H9357" s="195">
        <v>1</v>
      </c>
      <c r="J9357" s="191">
        <v>42985</v>
      </c>
      <c r="K9357" s="195" t="s">
        <v>33</v>
      </c>
      <c r="L9357" s="195" t="s">
        <v>74</v>
      </c>
    </row>
    <row r="9358" spans="1:12">
      <c r="A9358" s="186" t="str">
        <f>B9358&amp;"_"&amp;COUNTIF($B$2:B9358,B9358)</f>
        <v>7447_1</v>
      </c>
      <c r="B9358" s="195">
        <v>7447</v>
      </c>
      <c r="C9358" s="195">
        <v>114</v>
      </c>
      <c r="D9358" s="195">
        <v>270451019</v>
      </c>
      <c r="F9358" s="189">
        <v>16</v>
      </c>
      <c r="G9358" s="197" t="s">
        <v>4014</v>
      </c>
      <c r="H9358" s="195">
        <v>16</v>
      </c>
      <c r="I9358" s="195">
        <v>36800</v>
      </c>
      <c r="J9358" s="191">
        <v>42985</v>
      </c>
      <c r="K9358" s="195" t="s">
        <v>33</v>
      </c>
      <c r="L9358" s="195" t="s">
        <v>74</v>
      </c>
    </row>
    <row r="9359" spans="1:12">
      <c r="A9359" s="186" t="str">
        <f>B9359&amp;"_"&amp;COUNTIF($B$2:B9359,B9359)</f>
        <v>7448_1</v>
      </c>
      <c r="B9359" s="195">
        <v>7448</v>
      </c>
      <c r="C9359" s="195">
        <v>114</v>
      </c>
      <c r="D9359" s="195">
        <v>270453096</v>
      </c>
      <c r="F9359" s="189">
        <v>75</v>
      </c>
      <c r="G9359" s="197" t="s">
        <v>3995</v>
      </c>
      <c r="H9359" s="195">
        <v>1</v>
      </c>
      <c r="I9359" s="195">
        <v>1775</v>
      </c>
      <c r="J9359" s="191">
        <v>42985</v>
      </c>
      <c r="K9359" s="195" t="s">
        <v>33</v>
      </c>
      <c r="L9359" s="195" t="s">
        <v>74</v>
      </c>
    </row>
    <row r="9360" spans="1:12">
      <c r="A9360" s="186" t="str">
        <f>B9360&amp;"_"&amp;COUNTIF($B$2:B9360,B9360)</f>
        <v>7449_1</v>
      </c>
      <c r="B9360" s="195">
        <v>7449</v>
      </c>
      <c r="E9360" s="195" t="s">
        <v>1744</v>
      </c>
      <c r="F9360" s="223">
        <v>2</v>
      </c>
      <c r="G9360" s="197" t="s">
        <v>3277</v>
      </c>
    </row>
    <row r="9361" spans="1:11">
      <c r="A9361" s="186" t="str">
        <f>B9361&amp;"_"&amp;COUNTIF($B$2:B9361,B9361)</f>
        <v>7449_2</v>
      </c>
      <c r="B9361" s="195">
        <v>7449</v>
      </c>
      <c r="E9361" s="195" t="s">
        <v>1744</v>
      </c>
      <c r="F9361" s="189">
        <v>48</v>
      </c>
      <c r="G9361" s="197" t="s">
        <v>3997</v>
      </c>
    </row>
    <row r="9362" spans="1:11">
      <c r="A9362" s="186" t="str">
        <f>B9362&amp;"_"&amp;COUNTIF($B$2:B9362,B9362)</f>
        <v>7449_3</v>
      </c>
      <c r="B9362" s="195">
        <v>7449</v>
      </c>
      <c r="E9362" s="195" t="s">
        <v>1744</v>
      </c>
      <c r="F9362" s="189">
        <v>14</v>
      </c>
      <c r="G9362" s="197" t="s">
        <v>4017</v>
      </c>
    </row>
    <row r="9363" spans="1:11">
      <c r="A9363" s="186" t="str">
        <f>B9363&amp;"_"&amp;COUNTIF($B$2:B9363,B9363)</f>
        <v>7449_4</v>
      </c>
      <c r="B9363" s="195">
        <v>7449</v>
      </c>
      <c r="E9363" s="195" t="s">
        <v>1744</v>
      </c>
      <c r="F9363" s="189">
        <v>18</v>
      </c>
      <c r="G9363" s="197" t="s">
        <v>4018</v>
      </c>
    </row>
    <row r="9364" spans="1:11">
      <c r="A9364" s="186" t="str">
        <f>B9364&amp;"_"&amp;COUNTIF($B$2:B9364,B9364)</f>
        <v>7449_5</v>
      </c>
      <c r="B9364" s="195">
        <v>7449</v>
      </c>
      <c r="E9364" s="195" t="s">
        <v>1744</v>
      </c>
      <c r="F9364" s="189">
        <v>42</v>
      </c>
      <c r="G9364" s="197" t="s">
        <v>4019</v>
      </c>
    </row>
    <row r="9365" spans="1:11">
      <c r="A9365" s="186" t="str">
        <f>B9365&amp;"_"&amp;COUNTIF($B$2:B9365,B9365)</f>
        <v>7449_6</v>
      </c>
      <c r="B9365" s="195">
        <v>7449</v>
      </c>
      <c r="E9365" s="195" t="s">
        <v>1744</v>
      </c>
      <c r="F9365" s="189">
        <v>28</v>
      </c>
      <c r="G9365" s="197" t="s">
        <v>3998</v>
      </c>
    </row>
    <row r="9366" spans="1:11">
      <c r="A9366" s="186" t="str">
        <f>B9366&amp;"_"&amp;COUNTIF($B$2:B9366,B9366)</f>
        <v>7449_7</v>
      </c>
      <c r="B9366" s="195">
        <v>7449</v>
      </c>
      <c r="E9366" s="195" t="s">
        <v>1744</v>
      </c>
      <c r="F9366" s="189">
        <v>12</v>
      </c>
      <c r="G9366" s="197" t="s">
        <v>4020</v>
      </c>
    </row>
    <row r="9367" spans="1:11">
      <c r="A9367" s="186" t="str">
        <f>B9367&amp;"_"&amp;COUNTIF($B$2:B9367,B9367)</f>
        <v>7449_8</v>
      </c>
      <c r="B9367" s="195">
        <v>7449</v>
      </c>
      <c r="C9367" s="195">
        <v>26</v>
      </c>
      <c r="E9367" s="195" t="s">
        <v>1744</v>
      </c>
      <c r="F9367" s="189">
        <v>84</v>
      </c>
      <c r="G9367" s="197" t="s">
        <v>3933</v>
      </c>
      <c r="J9367" s="191">
        <v>42985</v>
      </c>
      <c r="K9367" s="195" t="s">
        <v>27</v>
      </c>
    </row>
    <row r="9368" spans="1:11">
      <c r="A9368" s="186" t="str">
        <f>B9368&amp;"_"&amp;COUNTIF($B$2:B9368,B9368)</f>
        <v>7450_1</v>
      </c>
      <c r="B9368" s="195">
        <v>7450</v>
      </c>
      <c r="F9368" s="189">
        <v>7</v>
      </c>
      <c r="G9368" s="197" t="s">
        <v>4021</v>
      </c>
    </row>
    <row r="9369" spans="1:11">
      <c r="A9369" s="186" t="str">
        <f>B9369&amp;"_"&amp;COUNTIF($B$2:B9369,B9369)</f>
        <v>7450_2</v>
      </c>
      <c r="B9369" s="195">
        <v>7450</v>
      </c>
      <c r="C9369" s="195">
        <v>107</v>
      </c>
      <c r="D9369" s="195">
        <v>29074</v>
      </c>
      <c r="F9369" s="189">
        <v>1</v>
      </c>
      <c r="G9369" s="197" t="s">
        <v>4022</v>
      </c>
      <c r="J9369" s="191">
        <v>42986</v>
      </c>
      <c r="K9369" s="195" t="s">
        <v>33</v>
      </c>
    </row>
    <row r="9370" spans="1:11">
      <c r="A9370" s="186" t="str">
        <f>B9370&amp;"_"&amp;COUNTIF($B$2:B9370,B9370)</f>
        <v>7451_1</v>
      </c>
      <c r="B9370" s="195">
        <v>7451</v>
      </c>
      <c r="C9370" s="195">
        <v>108</v>
      </c>
      <c r="D9370" s="195" t="s">
        <v>3758</v>
      </c>
      <c r="F9370" s="189">
        <v>2</v>
      </c>
      <c r="G9370" s="197" t="s">
        <v>3759</v>
      </c>
      <c r="H9370" s="195">
        <v>2</v>
      </c>
      <c r="J9370" s="191">
        <v>42986</v>
      </c>
      <c r="K9370" s="222" t="s">
        <v>27</v>
      </c>
    </row>
    <row r="9371" spans="1:11">
      <c r="A9371" s="186" t="str">
        <f>B9371&amp;"_"&amp;COUNTIF($B$2:B9371,B9371)</f>
        <v>7452_1</v>
      </c>
      <c r="B9371" s="195">
        <v>7452</v>
      </c>
      <c r="C9371" s="195">
        <v>108</v>
      </c>
      <c r="D9371" s="195" t="s">
        <v>3758</v>
      </c>
      <c r="F9371" s="189">
        <v>3</v>
      </c>
      <c r="G9371" s="197" t="s">
        <v>3759</v>
      </c>
      <c r="H9371" s="195">
        <v>3</v>
      </c>
      <c r="J9371" s="191">
        <v>42986</v>
      </c>
      <c r="K9371" s="222" t="s">
        <v>27</v>
      </c>
    </row>
    <row r="9372" spans="1:11">
      <c r="A9372" s="186" t="str">
        <f>B9372&amp;"_"&amp;COUNTIF($B$2:B9372,B9372)</f>
        <v>7453_1</v>
      </c>
      <c r="B9372" s="195">
        <v>7453</v>
      </c>
      <c r="C9372" s="195">
        <v>17</v>
      </c>
      <c r="D9372" s="195">
        <v>3007469050</v>
      </c>
      <c r="F9372" s="189">
        <v>3</v>
      </c>
      <c r="G9372" s="197" t="s">
        <v>3188</v>
      </c>
      <c r="H9372" s="195">
        <v>1</v>
      </c>
      <c r="I9372" s="195">
        <v>3150</v>
      </c>
      <c r="J9372" s="191">
        <v>42986</v>
      </c>
      <c r="K9372" s="195" t="s">
        <v>120</v>
      </c>
    </row>
    <row r="9373" spans="1:11">
      <c r="A9373" s="186" t="str">
        <f>B9373&amp;"_"&amp;COUNTIF($B$2:B9373,B9373)</f>
        <v>7454_1</v>
      </c>
      <c r="B9373" s="195">
        <v>7454</v>
      </c>
      <c r="C9373" s="195">
        <v>17</v>
      </c>
      <c r="D9373" s="195">
        <v>3007658331</v>
      </c>
      <c r="F9373" s="189">
        <v>7</v>
      </c>
      <c r="G9373" s="197" t="s">
        <v>3324</v>
      </c>
      <c r="H9373" s="195">
        <v>1</v>
      </c>
      <c r="I9373" s="195">
        <v>7350</v>
      </c>
      <c r="J9373" s="191">
        <v>42986</v>
      </c>
      <c r="K9373" s="195" t="s">
        <v>120</v>
      </c>
    </row>
    <row r="9374" spans="1:11">
      <c r="A9374" s="186" t="str">
        <f>B9374&amp;"_"&amp;COUNTIF($B$2:B9374,B9374)</f>
        <v>7455_1</v>
      </c>
      <c r="B9374" s="195">
        <v>7455</v>
      </c>
      <c r="D9374" s="195">
        <v>3007837558</v>
      </c>
      <c r="F9374" s="189">
        <v>9</v>
      </c>
      <c r="G9374" s="197" t="s">
        <v>3188</v>
      </c>
    </row>
    <row r="9375" spans="1:11">
      <c r="A9375" s="186" t="str">
        <f>B9375&amp;"_"&amp;COUNTIF($B$2:B9375,B9375)</f>
        <v>7455_2</v>
      </c>
      <c r="B9375" s="195">
        <v>7455</v>
      </c>
      <c r="C9375" s="195">
        <v>17</v>
      </c>
      <c r="D9375" s="195">
        <v>3007837458</v>
      </c>
      <c r="F9375" s="189">
        <v>1</v>
      </c>
      <c r="G9375" s="197" t="s">
        <v>3324</v>
      </c>
      <c r="H9375" s="195">
        <v>3</v>
      </c>
      <c r="I9375" s="195">
        <v>10500</v>
      </c>
      <c r="J9375" s="191">
        <v>42986</v>
      </c>
      <c r="K9375" s="195" t="s">
        <v>120</v>
      </c>
    </row>
    <row r="9376" spans="1:11">
      <c r="A9376" s="186" t="str">
        <f>B9376&amp;"_"&amp;COUNTIF($B$2:B9376,B9376)</f>
        <v>7456_1</v>
      </c>
      <c r="B9376" s="195">
        <v>7456</v>
      </c>
      <c r="C9376" s="195">
        <v>59</v>
      </c>
      <c r="D9376" s="195">
        <v>3007878215</v>
      </c>
      <c r="F9376" s="189">
        <v>2</v>
      </c>
      <c r="G9376" s="197" t="s">
        <v>4023</v>
      </c>
      <c r="H9376" s="195">
        <v>2</v>
      </c>
      <c r="I9376" s="195">
        <v>10100</v>
      </c>
      <c r="J9376" s="191">
        <v>42979</v>
      </c>
      <c r="K9376" s="195" t="s">
        <v>27</v>
      </c>
    </row>
    <row r="9377" spans="1:12">
      <c r="A9377" s="186" t="str">
        <f>B9377&amp;"_"&amp;COUNTIF($B$2:B9377,B9377)</f>
        <v>7457_1</v>
      </c>
      <c r="B9377" s="195">
        <v>7457</v>
      </c>
      <c r="C9377" s="195">
        <v>1</v>
      </c>
      <c r="D9377" s="195" t="s">
        <v>4024</v>
      </c>
      <c r="F9377" s="189">
        <v>1</v>
      </c>
      <c r="G9377" s="197" t="s">
        <v>4025</v>
      </c>
      <c r="H9377" s="195">
        <v>1</v>
      </c>
      <c r="I9377" s="195">
        <f>15*65</f>
        <v>975</v>
      </c>
      <c r="J9377" s="191">
        <v>42989</v>
      </c>
      <c r="K9377" s="195" t="s">
        <v>27</v>
      </c>
    </row>
    <row r="9378" spans="1:12">
      <c r="A9378" s="186" t="str">
        <f>B9378&amp;"_"&amp;COUNTIF($B$2:B9378,B9378)</f>
        <v>7458_1</v>
      </c>
      <c r="B9378" s="195">
        <v>7458</v>
      </c>
      <c r="C9378" s="195">
        <v>12</v>
      </c>
      <c r="D9378" s="195" t="s">
        <v>4026</v>
      </c>
      <c r="F9378" s="189">
        <v>3</v>
      </c>
      <c r="G9378" s="197" t="s">
        <v>4027</v>
      </c>
      <c r="H9378" s="195">
        <v>1</v>
      </c>
      <c r="J9378" s="191">
        <v>42990</v>
      </c>
      <c r="K9378" s="195" t="s">
        <v>27</v>
      </c>
    </row>
    <row r="9379" spans="1:12">
      <c r="A9379" s="186" t="str">
        <f>B9379&amp;"_"&amp;COUNTIF($B$2:B9379,B9379)</f>
        <v>7459_1</v>
      </c>
      <c r="B9379" s="195">
        <v>7459</v>
      </c>
      <c r="C9379" s="195">
        <v>13</v>
      </c>
      <c r="D9379" s="195" t="s">
        <v>1131</v>
      </c>
      <c r="F9379" s="189">
        <v>1</v>
      </c>
      <c r="G9379" s="197" t="s">
        <v>3569</v>
      </c>
      <c r="H9379" s="195">
        <v>1</v>
      </c>
      <c r="J9379" s="191">
        <v>42991</v>
      </c>
      <c r="K9379" s="195" t="s">
        <v>33</v>
      </c>
      <c r="L9379" s="195" t="s">
        <v>74</v>
      </c>
    </row>
    <row r="9380" spans="1:12">
      <c r="A9380" s="186" t="str">
        <f>B9380&amp;"_"&amp;COUNTIF($B$2:B9380,B9380)</f>
        <v>7460_1</v>
      </c>
      <c r="B9380" s="195">
        <v>7460</v>
      </c>
      <c r="F9380" s="189">
        <v>2</v>
      </c>
      <c r="G9380" s="197" t="s">
        <v>3894</v>
      </c>
    </row>
    <row r="9381" spans="1:12">
      <c r="A9381" s="186" t="str">
        <f>B9381&amp;"_"&amp;COUNTIF($B$2:B9381,B9381)</f>
        <v>7460_2</v>
      </c>
      <c r="B9381" s="195">
        <v>7460</v>
      </c>
      <c r="F9381" s="189">
        <v>4</v>
      </c>
      <c r="G9381" s="197" t="s">
        <v>3893</v>
      </c>
    </row>
    <row r="9382" spans="1:12">
      <c r="A9382" s="186" t="str">
        <f>B9382&amp;"_"&amp;COUNTIF($B$2:B9382,B9382)</f>
        <v>7460_3</v>
      </c>
      <c r="B9382" s="195">
        <v>7460</v>
      </c>
      <c r="C9382" s="195">
        <v>107</v>
      </c>
      <c r="D9382" s="195">
        <v>29075</v>
      </c>
      <c r="F9382" s="189">
        <v>2</v>
      </c>
      <c r="G9382" s="197" t="s">
        <v>3895</v>
      </c>
      <c r="J9382" s="191">
        <v>42991</v>
      </c>
      <c r="K9382" s="195" t="s">
        <v>33</v>
      </c>
    </row>
    <row r="9383" spans="1:12">
      <c r="A9383" s="186" t="str">
        <f>B9383&amp;"_"&amp;COUNTIF($B$2:B9383,B9383)</f>
        <v>7461_1</v>
      </c>
      <c r="B9383" s="195">
        <v>7461</v>
      </c>
      <c r="C9383" s="195">
        <v>1</v>
      </c>
      <c r="D9383" s="195" t="s">
        <v>4028</v>
      </c>
      <c r="E9383" s="195" t="s">
        <v>3335</v>
      </c>
      <c r="F9383" s="189">
        <v>4</v>
      </c>
      <c r="G9383" s="197" t="s">
        <v>4029</v>
      </c>
      <c r="H9383" s="195">
        <v>1</v>
      </c>
      <c r="J9383" s="191">
        <v>42992</v>
      </c>
      <c r="K9383" s="195" t="s">
        <v>27</v>
      </c>
    </row>
    <row r="9384" spans="1:12">
      <c r="A9384" s="186" t="str">
        <f>B9384&amp;"_"&amp;COUNTIF($B$2:B9384,B9384)</f>
        <v>7462_1</v>
      </c>
      <c r="B9384" s="195">
        <v>7462</v>
      </c>
      <c r="C9384" s="195">
        <v>1</v>
      </c>
      <c r="D9384" s="195" t="s">
        <v>3599</v>
      </c>
      <c r="F9384" s="189">
        <v>2</v>
      </c>
      <c r="G9384" s="197" t="s">
        <v>3238</v>
      </c>
      <c r="H9384" s="195">
        <v>2</v>
      </c>
      <c r="J9384" s="191">
        <v>42992</v>
      </c>
      <c r="K9384" s="195" t="s">
        <v>27</v>
      </c>
    </row>
    <row r="9385" spans="1:12">
      <c r="A9385" s="186" t="str">
        <f>B9385&amp;"_"&amp;COUNTIF($B$2:B9385,B9385)</f>
        <v>7463_1</v>
      </c>
      <c r="B9385" s="195">
        <v>7463</v>
      </c>
      <c r="E9385" s="195" t="s">
        <v>2935</v>
      </c>
      <c r="F9385" s="189">
        <v>2</v>
      </c>
      <c r="G9385" s="197" t="s">
        <v>2936</v>
      </c>
    </row>
    <row r="9386" spans="1:12">
      <c r="A9386" s="186" t="str">
        <f>B9386&amp;"_"&amp;COUNTIF($B$2:B9386,B9386)</f>
        <v>7463_2</v>
      </c>
      <c r="B9386" s="195">
        <v>7463</v>
      </c>
      <c r="C9386" s="195">
        <v>1</v>
      </c>
      <c r="D9386" s="195" t="s">
        <v>3791</v>
      </c>
      <c r="E9386" s="195" t="s">
        <v>2665</v>
      </c>
      <c r="F9386" s="189">
        <v>2</v>
      </c>
      <c r="G9386" s="197" t="s">
        <v>2938</v>
      </c>
      <c r="H9386" s="195">
        <v>1</v>
      </c>
      <c r="J9386" s="191">
        <v>42992</v>
      </c>
      <c r="K9386" s="195" t="s">
        <v>27</v>
      </c>
    </row>
    <row r="9387" spans="1:12">
      <c r="A9387" s="186" t="str">
        <f>B9387&amp;"_"&amp;COUNTIF($B$2:B9387,B9387)</f>
        <v>7464_1</v>
      </c>
      <c r="B9387" s="195">
        <v>7464</v>
      </c>
      <c r="C9387" s="195">
        <v>1</v>
      </c>
      <c r="D9387" s="195" t="s">
        <v>4030</v>
      </c>
      <c r="E9387" s="195" t="s">
        <v>64</v>
      </c>
      <c r="F9387" s="189">
        <v>144</v>
      </c>
      <c r="G9387" s="197" t="s">
        <v>2804</v>
      </c>
      <c r="H9387" s="195">
        <v>3</v>
      </c>
      <c r="J9387" s="191">
        <v>42992</v>
      </c>
      <c r="K9387" s="195" t="s">
        <v>27</v>
      </c>
    </row>
    <row r="9388" spans="1:12">
      <c r="A9388" s="186" t="str">
        <f>B9388&amp;"_"&amp;COUNTIF($B$2:B9388,B9388)</f>
        <v>7465_1</v>
      </c>
      <c r="B9388" s="195">
        <v>7465</v>
      </c>
      <c r="C9388" s="195">
        <v>59</v>
      </c>
      <c r="D9388" s="195">
        <v>3007995826</v>
      </c>
      <c r="E9388" s="195">
        <v>41222082</v>
      </c>
      <c r="F9388" s="189">
        <v>3</v>
      </c>
      <c r="G9388" s="197" t="s">
        <v>3510</v>
      </c>
      <c r="H9388" s="195">
        <v>13800</v>
      </c>
      <c r="I9388" s="195">
        <v>3</v>
      </c>
      <c r="J9388" s="191">
        <v>42992</v>
      </c>
      <c r="K9388" s="195" t="s">
        <v>27</v>
      </c>
    </row>
    <row r="9389" spans="1:12">
      <c r="A9389" s="186" t="str">
        <f>B9389&amp;"_"&amp;COUNTIF($B$2:B9389,B9389)</f>
        <v>7466_1</v>
      </c>
      <c r="B9389" s="195">
        <v>7466</v>
      </c>
      <c r="C9389" s="195">
        <v>1</v>
      </c>
      <c r="D9389" s="195" t="s">
        <v>4007</v>
      </c>
      <c r="F9389" s="189">
        <v>28</v>
      </c>
      <c r="G9389" s="197" t="s">
        <v>4008</v>
      </c>
      <c r="H9389" s="195">
        <v>1</v>
      </c>
      <c r="J9389" s="191">
        <v>42992</v>
      </c>
      <c r="K9389" s="195" t="s">
        <v>27</v>
      </c>
    </row>
    <row r="9390" spans="1:12">
      <c r="A9390" s="186" t="str">
        <f>B9390&amp;"_"&amp;COUNTIF($B$2:B9390,B9390)</f>
        <v>7467_1</v>
      </c>
      <c r="B9390" s="195">
        <v>7467</v>
      </c>
      <c r="E9390" s="195" t="s">
        <v>2730</v>
      </c>
      <c r="F9390" s="189">
        <v>2</v>
      </c>
      <c r="G9390" s="197" t="s">
        <v>3765</v>
      </c>
    </row>
    <row r="9391" spans="1:12">
      <c r="A9391" s="186" t="str">
        <f>B9391&amp;"_"&amp;COUNTIF($B$2:B9391,B9391)</f>
        <v>7467_2</v>
      </c>
      <c r="B9391" s="195">
        <v>7467</v>
      </c>
      <c r="C9391" s="195">
        <v>1</v>
      </c>
      <c r="D9391" s="195" t="s">
        <v>3981</v>
      </c>
      <c r="E9391" s="195" t="s">
        <v>2731</v>
      </c>
      <c r="F9391" s="189">
        <v>2</v>
      </c>
      <c r="G9391" s="197" t="s">
        <v>3767</v>
      </c>
      <c r="H9391" s="195">
        <v>1</v>
      </c>
      <c r="J9391" s="191">
        <v>42992</v>
      </c>
      <c r="K9391" s="195" t="s">
        <v>27</v>
      </c>
    </row>
    <row r="9392" spans="1:12">
      <c r="A9392" s="186" t="str">
        <f>B9392&amp;"_"&amp;COUNTIF($B$2:B9392,B9392)</f>
        <v>7568_1</v>
      </c>
      <c r="B9392" s="195">
        <v>7568</v>
      </c>
      <c r="C9392" s="195">
        <v>59</v>
      </c>
      <c r="D9392" s="195">
        <v>3007999350</v>
      </c>
      <c r="E9392" s="195">
        <v>41227890</v>
      </c>
      <c r="F9392" s="189">
        <v>6</v>
      </c>
      <c r="G9392" s="197" t="s">
        <v>1873</v>
      </c>
      <c r="H9392" s="195">
        <v>1</v>
      </c>
      <c r="I9392" s="195">
        <v>1837</v>
      </c>
      <c r="J9392" s="191">
        <v>42992</v>
      </c>
      <c r="K9392" s="195" t="s">
        <v>27</v>
      </c>
    </row>
    <row r="9393" spans="1:12">
      <c r="A9393" s="186" t="str">
        <f>B9393&amp;"_"&amp;COUNTIF($B$2:B9393,B9393)</f>
        <v>7569_1</v>
      </c>
      <c r="B9393" s="195">
        <v>7569</v>
      </c>
      <c r="C9393" s="195">
        <v>3</v>
      </c>
      <c r="D9393" s="195" t="s">
        <v>4031</v>
      </c>
      <c r="E9393" s="195" t="s">
        <v>71</v>
      </c>
      <c r="F9393" s="189">
        <v>300</v>
      </c>
      <c r="G9393" s="197" t="s">
        <v>72</v>
      </c>
      <c r="H9393" s="195">
        <v>1</v>
      </c>
      <c r="I9393" s="195">
        <v>2400</v>
      </c>
      <c r="J9393" s="191">
        <v>42992</v>
      </c>
      <c r="K9393" s="195" t="s">
        <v>33</v>
      </c>
      <c r="L9393" s="195" t="s">
        <v>74</v>
      </c>
    </row>
    <row r="9394" spans="1:12">
      <c r="A9394" s="186" t="str">
        <f>B9394&amp;"_"&amp;COUNTIF($B$2:B9394,B9394)</f>
        <v>7570_1</v>
      </c>
      <c r="B9394" s="195">
        <v>7570</v>
      </c>
      <c r="C9394" s="195">
        <v>114</v>
      </c>
      <c r="D9394" s="195">
        <v>270453096</v>
      </c>
      <c r="F9394" s="189">
        <v>75</v>
      </c>
      <c r="G9394" s="197" t="s">
        <v>3995</v>
      </c>
      <c r="H9394" s="195">
        <v>1</v>
      </c>
      <c r="I9394" s="195">
        <v>1775</v>
      </c>
      <c r="J9394" s="191">
        <v>42992</v>
      </c>
      <c r="K9394" s="195" t="s">
        <v>33</v>
      </c>
      <c r="L9394" s="195" t="s">
        <v>74</v>
      </c>
    </row>
    <row r="9395" spans="1:12">
      <c r="A9395" s="186" t="str">
        <f>B9395&amp;"_"&amp;COUNTIF($B$2:B9395,B9395)</f>
        <v>7571_1</v>
      </c>
      <c r="B9395" s="195">
        <v>7571</v>
      </c>
      <c r="C9395" s="195">
        <v>59</v>
      </c>
      <c r="D9395" s="195">
        <v>3007999350</v>
      </c>
      <c r="E9395" s="195">
        <v>41227890</v>
      </c>
      <c r="F9395" s="189">
        <v>6</v>
      </c>
      <c r="G9395" s="197" t="s">
        <v>1873</v>
      </c>
      <c r="H9395" s="195">
        <v>1</v>
      </c>
      <c r="I9395" s="195">
        <v>1837</v>
      </c>
      <c r="J9395" s="191">
        <v>42993</v>
      </c>
      <c r="K9395" s="195" t="s">
        <v>27</v>
      </c>
    </row>
    <row r="9396" spans="1:12">
      <c r="A9396" s="186" t="str">
        <f>B9396&amp;"_"&amp;COUNTIF($B$2:B9396,B9396)</f>
        <v>7572_1</v>
      </c>
      <c r="B9396" s="195">
        <v>7572</v>
      </c>
      <c r="C9396" s="195">
        <v>59</v>
      </c>
      <c r="D9396" s="195">
        <v>3008005901</v>
      </c>
      <c r="E9396" s="195">
        <v>41222136</v>
      </c>
      <c r="F9396" s="189">
        <v>3</v>
      </c>
      <c r="G9396" s="197" t="s">
        <v>2299</v>
      </c>
      <c r="H9396" s="195">
        <v>3</v>
      </c>
      <c r="I9396" s="195">
        <v>5700</v>
      </c>
      <c r="J9396" s="191">
        <v>42996</v>
      </c>
      <c r="K9396" s="195" t="s">
        <v>27</v>
      </c>
    </row>
    <row r="9397" spans="1:12">
      <c r="A9397" s="186" t="str">
        <f>B9397&amp;"_"&amp;COUNTIF($B$2:B9397,B9397)</f>
        <v>7573_1</v>
      </c>
      <c r="B9397" s="195">
        <v>7573</v>
      </c>
      <c r="F9397" s="189">
        <v>6</v>
      </c>
      <c r="G9397" s="197" t="s">
        <v>3102</v>
      </c>
    </row>
    <row r="9398" spans="1:12">
      <c r="A9398" s="186" t="str">
        <f>B9398&amp;"_"&amp;COUNTIF($B$2:B9398,B9398)</f>
        <v>7573_2</v>
      </c>
      <c r="B9398" s="195">
        <v>7573</v>
      </c>
      <c r="C9398" s="195">
        <v>65</v>
      </c>
      <c r="D9398" s="195">
        <v>3007274951</v>
      </c>
      <c r="F9398" s="189">
        <v>12</v>
      </c>
      <c r="G9398" s="197" t="s">
        <v>3103</v>
      </c>
      <c r="H9398" s="195">
        <v>6</v>
      </c>
      <c r="I9398" s="195">
        <v>19200</v>
      </c>
      <c r="J9398" s="191">
        <v>42996</v>
      </c>
      <c r="K9398" s="195" t="s">
        <v>120</v>
      </c>
    </row>
    <row r="9399" spans="1:12">
      <c r="A9399" s="186" t="str">
        <f>B9399&amp;"_"&amp;COUNTIF($B$2:B9399,B9399)</f>
        <v>7574_1</v>
      </c>
      <c r="B9399" s="195">
        <v>7574</v>
      </c>
      <c r="F9399" s="189">
        <v>92</v>
      </c>
      <c r="G9399" s="197" t="s">
        <v>3824</v>
      </c>
    </row>
    <row r="9400" spans="1:12">
      <c r="A9400" s="186" t="str">
        <f>B9400&amp;"_"&amp;COUNTIF($B$2:B9400,B9400)</f>
        <v>7574_2</v>
      </c>
      <c r="B9400" s="195">
        <v>7574</v>
      </c>
      <c r="F9400" s="189">
        <v>42</v>
      </c>
      <c r="G9400" s="197" t="s">
        <v>3825</v>
      </c>
    </row>
    <row r="9401" spans="1:12">
      <c r="A9401" s="186" t="str">
        <f>B9401&amp;"_"&amp;COUNTIF($B$2:B9401,B9401)</f>
        <v>7574_3</v>
      </c>
      <c r="B9401" s="195">
        <v>7574</v>
      </c>
      <c r="F9401" s="189">
        <v>66</v>
      </c>
      <c r="G9401" s="197" t="s">
        <v>3491</v>
      </c>
    </row>
    <row r="9402" spans="1:12">
      <c r="A9402" s="186" t="str">
        <f>B9402&amp;"_"&amp;COUNTIF($B$2:B9402,B9402)</f>
        <v>7574_4</v>
      </c>
      <c r="B9402" s="195">
        <v>7574</v>
      </c>
      <c r="F9402" s="189">
        <v>72</v>
      </c>
      <c r="G9402" s="197" t="s">
        <v>3492</v>
      </c>
    </row>
    <row r="9403" spans="1:12">
      <c r="A9403" s="186" t="str">
        <f>B9403&amp;"_"&amp;COUNTIF($B$2:B9403,B9403)</f>
        <v>7574_5</v>
      </c>
      <c r="B9403" s="195">
        <v>7574</v>
      </c>
      <c r="C9403" s="195">
        <v>65</v>
      </c>
      <c r="D9403" s="195">
        <v>3007568562</v>
      </c>
      <c r="F9403" s="189">
        <v>26</v>
      </c>
      <c r="G9403" s="197" t="s">
        <v>3910</v>
      </c>
      <c r="H9403" s="195">
        <v>3</v>
      </c>
      <c r="I9403" s="195">
        <v>10500</v>
      </c>
      <c r="J9403" s="191">
        <v>42996</v>
      </c>
      <c r="K9403" s="195" t="s">
        <v>120</v>
      </c>
    </row>
    <row r="9404" spans="1:12">
      <c r="A9404" s="186" t="str">
        <f>B9404&amp;"_"&amp;COUNTIF($B$2:B9404,B9404)</f>
        <v>7575_1</v>
      </c>
      <c r="B9404" s="195">
        <v>7575</v>
      </c>
      <c r="E9404" s="195" t="s">
        <v>1744</v>
      </c>
      <c r="F9404" s="223">
        <v>1</v>
      </c>
      <c r="G9404" s="197" t="s">
        <v>3277</v>
      </c>
    </row>
    <row r="9405" spans="1:12">
      <c r="A9405" s="186" t="str">
        <f>B9405&amp;"_"&amp;COUNTIF($B$2:B9405,B9405)</f>
        <v>7575_2</v>
      </c>
      <c r="B9405" s="195">
        <v>7575</v>
      </c>
      <c r="E9405" s="195" t="s">
        <v>1744</v>
      </c>
      <c r="F9405" s="189">
        <v>24</v>
      </c>
      <c r="G9405" s="197" t="s">
        <v>3997</v>
      </c>
    </row>
    <row r="9406" spans="1:12">
      <c r="A9406" s="186" t="str">
        <f>B9406&amp;"_"&amp;COUNTIF($B$2:B9406,B9406)</f>
        <v>7575_3</v>
      </c>
      <c r="B9406" s="195">
        <v>7575</v>
      </c>
      <c r="E9406" s="195" t="s">
        <v>1744</v>
      </c>
      <c r="F9406" s="189">
        <v>32</v>
      </c>
      <c r="G9406" s="197" t="s">
        <v>4017</v>
      </c>
    </row>
    <row r="9407" spans="1:12">
      <c r="A9407" s="186" t="str">
        <f>B9407&amp;"_"&amp;COUNTIF($B$2:B9407,B9407)</f>
        <v>7575_4</v>
      </c>
      <c r="B9407" s="195">
        <v>7575</v>
      </c>
      <c r="E9407" s="195" t="s">
        <v>1744</v>
      </c>
      <c r="F9407" s="189">
        <v>28</v>
      </c>
      <c r="G9407" s="197" t="s">
        <v>4019</v>
      </c>
    </row>
    <row r="9408" spans="1:12">
      <c r="A9408" s="186" t="str">
        <f>B9408&amp;"_"&amp;COUNTIF($B$2:B9408,B9408)</f>
        <v>7575_5</v>
      </c>
      <c r="B9408" s="195">
        <v>7575</v>
      </c>
      <c r="E9408" s="195" t="s">
        <v>1744</v>
      </c>
      <c r="F9408" s="189">
        <v>28</v>
      </c>
      <c r="G9408" s="197" t="s">
        <v>3998</v>
      </c>
    </row>
    <row r="9409" spans="1:12">
      <c r="A9409" s="186" t="str">
        <f>B9409&amp;"_"&amp;COUNTIF($B$2:B9409,B9409)</f>
        <v>7575_6</v>
      </c>
      <c r="B9409" s="195">
        <v>7575</v>
      </c>
      <c r="C9409" s="195">
        <v>26</v>
      </c>
      <c r="E9409" s="195" t="s">
        <v>1744</v>
      </c>
      <c r="F9409" s="189">
        <v>12</v>
      </c>
      <c r="G9409" s="197" t="s">
        <v>4032</v>
      </c>
      <c r="J9409" s="191">
        <v>42993</v>
      </c>
      <c r="K9409" s="195" t="s">
        <v>27</v>
      </c>
    </row>
    <row r="9410" spans="1:12">
      <c r="A9410" s="186" t="str">
        <f>B9410&amp;"_"&amp;COUNTIF($B$2:B9410,B9410)</f>
        <v>7576_1</v>
      </c>
      <c r="B9410" s="195">
        <v>7576</v>
      </c>
      <c r="C9410" s="195">
        <v>107</v>
      </c>
      <c r="D9410" s="195">
        <v>29075</v>
      </c>
      <c r="F9410" s="189">
        <v>10</v>
      </c>
      <c r="G9410" s="197" t="s">
        <v>3893</v>
      </c>
      <c r="H9410" s="195">
        <v>1</v>
      </c>
      <c r="J9410" s="191">
        <v>42996</v>
      </c>
      <c r="K9410" s="195" t="s">
        <v>33</v>
      </c>
    </row>
    <row r="9411" spans="1:12">
      <c r="A9411" s="186" t="str">
        <f>B9411&amp;"_"&amp;COUNTIF($B$2:B9411,B9411)</f>
        <v>7577_1</v>
      </c>
      <c r="B9411" s="195">
        <v>7577</v>
      </c>
      <c r="C9411" s="195">
        <v>2</v>
      </c>
      <c r="D9411" s="195" t="s">
        <v>3655</v>
      </c>
      <c r="F9411" s="189">
        <v>8</v>
      </c>
      <c r="G9411" s="197" t="s">
        <v>2184</v>
      </c>
      <c r="H9411" s="195">
        <v>1</v>
      </c>
      <c r="J9411" s="191">
        <v>42997</v>
      </c>
      <c r="K9411" s="195" t="s">
        <v>27</v>
      </c>
    </row>
    <row r="9412" spans="1:12">
      <c r="A9412" s="186" t="str">
        <f>B9412&amp;"_"&amp;COUNTIF($B$2:B9412,B9412)</f>
        <v>7578_1</v>
      </c>
      <c r="B9412" s="195">
        <v>7578</v>
      </c>
      <c r="C9412" s="195">
        <v>2</v>
      </c>
      <c r="D9412" s="195">
        <v>340167462</v>
      </c>
      <c r="F9412" s="189">
        <v>3</v>
      </c>
      <c r="G9412" s="197" t="s">
        <v>4033</v>
      </c>
      <c r="H9412" s="195">
        <v>4</v>
      </c>
      <c r="J9412" s="191">
        <v>42997</v>
      </c>
      <c r="K9412" s="195" t="s">
        <v>27</v>
      </c>
    </row>
    <row r="9413" spans="1:12">
      <c r="A9413" s="186" t="str">
        <f>B9413&amp;"_"&amp;COUNTIF($B$2:B9413,B9413)</f>
        <v>7579_1</v>
      </c>
      <c r="B9413" s="195">
        <v>7579</v>
      </c>
      <c r="C9413" s="195">
        <v>92</v>
      </c>
      <c r="D9413" s="195" t="s">
        <v>4034</v>
      </c>
      <c r="F9413" s="189">
        <v>1</v>
      </c>
      <c r="G9413" s="197" t="s">
        <v>3683</v>
      </c>
      <c r="H9413" s="195">
        <v>1</v>
      </c>
      <c r="J9413" s="191">
        <v>42997</v>
      </c>
      <c r="K9413" s="195" t="s">
        <v>27</v>
      </c>
    </row>
    <row r="9414" spans="1:12">
      <c r="A9414" s="186" t="str">
        <f>B9414&amp;"_"&amp;COUNTIF($B$2:B9414,B9414)</f>
        <v>7580_1</v>
      </c>
      <c r="B9414" s="195">
        <v>7580</v>
      </c>
      <c r="C9414" s="195">
        <v>114</v>
      </c>
      <c r="D9414" s="195">
        <v>270451019</v>
      </c>
      <c r="F9414" s="189">
        <v>16</v>
      </c>
      <c r="G9414" s="197" t="s">
        <v>4035</v>
      </c>
      <c r="H9414" s="195">
        <v>16</v>
      </c>
      <c r="I9414" s="195">
        <v>36800</v>
      </c>
      <c r="J9414" s="191">
        <v>42997</v>
      </c>
      <c r="K9414" s="195" t="s">
        <v>33</v>
      </c>
      <c r="L9414" s="195" t="s">
        <v>74</v>
      </c>
    </row>
    <row r="9415" spans="1:12">
      <c r="A9415" s="186" t="str">
        <f>B9415&amp;"_"&amp;COUNTIF($B$2:B9415,B9415)</f>
        <v>7581_1</v>
      </c>
      <c r="B9415" s="195">
        <v>7581</v>
      </c>
      <c r="C9415" s="195">
        <v>114</v>
      </c>
      <c r="D9415" s="195">
        <v>270451019</v>
      </c>
      <c r="F9415" s="189">
        <v>16</v>
      </c>
      <c r="G9415" s="197" t="s">
        <v>4036</v>
      </c>
      <c r="H9415" s="195">
        <v>16</v>
      </c>
      <c r="I9415" s="195">
        <v>36800</v>
      </c>
      <c r="J9415" s="191">
        <v>42997</v>
      </c>
      <c r="K9415" s="195" t="s">
        <v>33</v>
      </c>
      <c r="L9415" s="195" t="s">
        <v>74</v>
      </c>
    </row>
    <row r="9416" spans="1:12">
      <c r="A9416" s="186" t="str">
        <f>B9416&amp;"_"&amp;COUNTIF($B$2:B9416,B9416)</f>
        <v>7582_1</v>
      </c>
      <c r="B9416" s="195">
        <v>7582</v>
      </c>
      <c r="C9416" s="195">
        <v>15</v>
      </c>
      <c r="D9416" s="195">
        <v>3488</v>
      </c>
      <c r="F9416" s="189">
        <v>1</v>
      </c>
      <c r="G9416" s="197" t="s">
        <v>723</v>
      </c>
      <c r="H9416" s="195">
        <v>1</v>
      </c>
      <c r="J9416" s="191">
        <v>42997</v>
      </c>
      <c r="K9416" s="195" t="s">
        <v>33</v>
      </c>
      <c r="L9416" s="195" t="s">
        <v>74</v>
      </c>
    </row>
    <row r="9417" spans="1:12">
      <c r="A9417" s="186" t="str">
        <f>B9417&amp;"_"&amp;COUNTIF($B$2:B9417,B9417)</f>
        <v>7583_1</v>
      </c>
      <c r="B9417" s="195">
        <v>7583</v>
      </c>
      <c r="C9417" s="195">
        <v>59</v>
      </c>
      <c r="D9417" s="195">
        <v>3008018896</v>
      </c>
      <c r="E9417" s="195">
        <v>41222128</v>
      </c>
      <c r="F9417" s="189">
        <v>3</v>
      </c>
      <c r="G9417" s="197" t="s">
        <v>4037</v>
      </c>
      <c r="H9417" s="195">
        <v>3</v>
      </c>
      <c r="I9417" s="195">
        <v>15000</v>
      </c>
      <c r="J9417" s="191">
        <v>42998</v>
      </c>
      <c r="K9417" s="195" t="s">
        <v>27</v>
      </c>
    </row>
    <row r="9418" spans="1:12">
      <c r="A9418" s="186" t="str">
        <f>B9418&amp;"_"&amp;COUNTIF($B$2:B9418,B9418)</f>
        <v>7584_1</v>
      </c>
      <c r="B9418" s="195">
        <v>7584</v>
      </c>
      <c r="C9418" s="195">
        <v>31</v>
      </c>
      <c r="D9418" s="195" t="s">
        <v>4038</v>
      </c>
      <c r="F9418" s="189">
        <v>7</v>
      </c>
      <c r="G9418" s="197" t="s">
        <v>2980</v>
      </c>
      <c r="H9418" s="195">
        <v>7</v>
      </c>
      <c r="I9418" s="195">
        <v>21000</v>
      </c>
      <c r="J9418" s="191">
        <v>42999</v>
      </c>
      <c r="K9418" s="195" t="s">
        <v>27</v>
      </c>
    </row>
    <row r="9419" spans="1:12">
      <c r="A9419" s="186" t="str">
        <f>B9419&amp;"_"&amp;COUNTIF($B$2:B9419,B9419)</f>
        <v>7585_1</v>
      </c>
      <c r="B9419" s="195">
        <v>7585</v>
      </c>
      <c r="C9419" s="195">
        <v>31</v>
      </c>
      <c r="D9419" s="195" t="s">
        <v>4038</v>
      </c>
      <c r="F9419" s="189">
        <v>7</v>
      </c>
      <c r="G9419" s="197" t="s">
        <v>2980</v>
      </c>
      <c r="H9419" s="195">
        <v>7</v>
      </c>
      <c r="I9419" s="195">
        <v>21000</v>
      </c>
      <c r="J9419" s="191">
        <v>42999</v>
      </c>
      <c r="K9419" s="195" t="s">
        <v>27</v>
      </c>
    </row>
    <row r="9420" spans="1:12">
      <c r="A9420" s="186" t="str">
        <f>B9420&amp;"_"&amp;COUNTIF($B$2:B9420,B9420)</f>
        <v>7586_1</v>
      </c>
      <c r="B9420" s="195">
        <v>7586</v>
      </c>
      <c r="C9420" s="195">
        <v>59</v>
      </c>
      <c r="D9420" s="195">
        <v>3008018896</v>
      </c>
      <c r="E9420" s="195">
        <v>41222128</v>
      </c>
      <c r="F9420" s="189">
        <v>3</v>
      </c>
      <c r="G9420" s="197" t="s">
        <v>4039</v>
      </c>
      <c r="H9420" s="195">
        <v>3</v>
      </c>
      <c r="I9420" s="195">
        <v>15000</v>
      </c>
      <c r="J9420" s="191">
        <v>42999</v>
      </c>
      <c r="K9420" s="195" t="s">
        <v>27</v>
      </c>
    </row>
    <row r="9421" spans="1:12">
      <c r="A9421" s="186" t="str">
        <f>B9421&amp;"_"&amp;COUNTIF($B$2:B9421,B9421)</f>
        <v>7587_1</v>
      </c>
      <c r="B9421" s="195">
        <v>7587</v>
      </c>
      <c r="E9421" s="195" t="s">
        <v>2935</v>
      </c>
      <c r="F9421" s="189">
        <v>4</v>
      </c>
      <c r="G9421" s="197" t="s">
        <v>2936</v>
      </c>
    </row>
    <row r="9422" spans="1:12">
      <c r="A9422" s="186" t="str">
        <f>B9422&amp;"_"&amp;COUNTIF($B$2:B9422,B9422)</f>
        <v>7587_2</v>
      </c>
      <c r="B9422" s="195">
        <v>7587</v>
      </c>
      <c r="C9422" s="195">
        <v>1</v>
      </c>
      <c r="D9422" s="195" t="s">
        <v>3791</v>
      </c>
      <c r="E9422" s="195" t="s">
        <v>2665</v>
      </c>
      <c r="F9422" s="189">
        <v>4</v>
      </c>
      <c r="G9422" s="197" t="s">
        <v>2938</v>
      </c>
      <c r="H9422" s="195">
        <v>2</v>
      </c>
      <c r="J9422" s="191">
        <v>43003</v>
      </c>
      <c r="K9422" s="195" t="s">
        <v>27</v>
      </c>
    </row>
    <row r="9423" spans="1:12">
      <c r="A9423" s="186" t="str">
        <f>B9423&amp;"_"&amp;COUNTIF($B$2:B9423,B9423)</f>
        <v>7588_1</v>
      </c>
      <c r="B9423" s="195">
        <v>7588</v>
      </c>
      <c r="E9423" s="195" t="s">
        <v>64</v>
      </c>
      <c r="F9423" s="189">
        <v>96</v>
      </c>
      <c r="G9423" s="197" t="s">
        <v>2804</v>
      </c>
    </row>
    <row r="9424" spans="1:12">
      <c r="A9424" s="186" t="str">
        <f>B9424&amp;"_"&amp;COUNTIF($B$2:B9424,B9424)</f>
        <v>7588_2</v>
      </c>
      <c r="B9424" s="195">
        <v>7588</v>
      </c>
      <c r="C9424" s="195">
        <v>1</v>
      </c>
      <c r="D9424" s="195" t="s">
        <v>4030</v>
      </c>
      <c r="E9424" s="195" t="s">
        <v>62</v>
      </c>
      <c r="F9424" s="189">
        <v>164</v>
      </c>
      <c r="G9424" s="197" t="s">
        <v>1909</v>
      </c>
      <c r="H9424" s="195">
        <v>3</v>
      </c>
      <c r="J9424" s="191">
        <v>43004</v>
      </c>
      <c r="K9424" s="195" t="s">
        <v>27</v>
      </c>
    </row>
    <row r="9425" spans="1:12">
      <c r="A9425" s="186" t="str">
        <f>B9425&amp;"_"&amp;COUNTIF($B$2:B9425,B9425)</f>
        <v>7589_1</v>
      </c>
      <c r="B9425" s="195">
        <v>7589</v>
      </c>
      <c r="E9425" s="195" t="s">
        <v>2730</v>
      </c>
      <c r="F9425" s="189">
        <v>4</v>
      </c>
      <c r="G9425" s="197" t="s">
        <v>3765</v>
      </c>
    </row>
    <row r="9426" spans="1:12">
      <c r="A9426" s="186" t="str">
        <f>B9426&amp;"_"&amp;COUNTIF($B$2:B9426,B9426)</f>
        <v>7589_2</v>
      </c>
      <c r="B9426" s="195">
        <v>7589</v>
      </c>
      <c r="C9426" s="195">
        <v>1</v>
      </c>
      <c r="D9426" s="195" t="s">
        <v>3981</v>
      </c>
      <c r="E9426" s="195" t="s">
        <v>2731</v>
      </c>
      <c r="F9426" s="189">
        <v>4</v>
      </c>
      <c r="G9426" s="197" t="s">
        <v>3767</v>
      </c>
      <c r="H9426" s="195">
        <v>2</v>
      </c>
      <c r="J9426" s="191">
        <v>43004</v>
      </c>
      <c r="K9426" s="195" t="s">
        <v>27</v>
      </c>
    </row>
    <row r="9427" spans="1:12">
      <c r="A9427" s="186" t="str">
        <f>B9427&amp;"_"&amp;COUNTIF($B$2:B9427,B9427)</f>
        <v>7590_1</v>
      </c>
      <c r="B9427" s="195">
        <v>7590</v>
      </c>
      <c r="C9427" s="195">
        <v>1</v>
      </c>
      <c r="D9427" s="195" t="s">
        <v>3570</v>
      </c>
      <c r="F9427" s="189">
        <v>104</v>
      </c>
      <c r="G9427" s="197" t="s">
        <v>1690</v>
      </c>
      <c r="H9427" s="195">
        <v>1</v>
      </c>
      <c r="J9427" s="191">
        <v>43004</v>
      </c>
      <c r="K9427" s="195" t="s">
        <v>27</v>
      </c>
    </row>
    <row r="9428" spans="1:12">
      <c r="A9428" s="186" t="str">
        <f>B9428&amp;"_"&amp;COUNTIF($B$2:B9428,B9428)</f>
        <v>7591_1</v>
      </c>
      <c r="B9428" s="195">
        <v>7591</v>
      </c>
      <c r="C9428" s="195">
        <v>1</v>
      </c>
      <c r="D9428" s="195" t="s">
        <v>4040</v>
      </c>
      <c r="F9428" s="189">
        <v>32</v>
      </c>
      <c r="G9428" s="197" t="s">
        <v>4008</v>
      </c>
      <c r="H9428" s="195">
        <v>1</v>
      </c>
      <c r="J9428" s="191">
        <v>43004</v>
      </c>
      <c r="K9428" s="195" t="s">
        <v>27</v>
      </c>
    </row>
    <row r="9429" spans="1:12">
      <c r="A9429" s="186" t="str">
        <f>B9429&amp;"_"&amp;COUNTIF($B$2:B9429,B9429)</f>
        <v>7592_1</v>
      </c>
      <c r="B9429" s="195">
        <v>7592</v>
      </c>
      <c r="E9429" s="195" t="s">
        <v>1744</v>
      </c>
      <c r="F9429" s="223">
        <v>1</v>
      </c>
      <c r="G9429" s="197" t="s">
        <v>3277</v>
      </c>
    </row>
    <row r="9430" spans="1:12">
      <c r="A9430" s="186" t="str">
        <f>B9430&amp;"_"&amp;COUNTIF($B$2:B9430,B9430)</f>
        <v>7592_2</v>
      </c>
      <c r="B9430" s="195">
        <v>7592</v>
      </c>
      <c r="E9430" s="195" t="s">
        <v>1744</v>
      </c>
      <c r="F9430" s="189">
        <v>36</v>
      </c>
      <c r="G9430" s="197" t="s">
        <v>3997</v>
      </c>
    </row>
    <row r="9431" spans="1:12">
      <c r="A9431" s="186" t="str">
        <f>B9431&amp;"_"&amp;COUNTIF($B$2:B9431,B9431)</f>
        <v>7592_3</v>
      </c>
      <c r="B9431" s="195">
        <v>7592</v>
      </c>
      <c r="E9431" s="195" t="s">
        <v>1744</v>
      </c>
      <c r="F9431" s="189">
        <v>32</v>
      </c>
      <c r="G9431" s="197" t="s">
        <v>4017</v>
      </c>
    </row>
    <row r="9432" spans="1:12">
      <c r="A9432" s="186" t="str">
        <f>B9432&amp;"_"&amp;COUNTIF($B$2:B9432,B9432)</f>
        <v>7592_4</v>
      </c>
      <c r="B9432" s="195">
        <v>7592</v>
      </c>
      <c r="E9432" s="195" t="s">
        <v>1744</v>
      </c>
      <c r="F9432" s="189">
        <v>28</v>
      </c>
      <c r="G9432" s="197" t="s">
        <v>4019</v>
      </c>
    </row>
    <row r="9433" spans="1:12">
      <c r="A9433" s="186" t="str">
        <f>B9433&amp;"_"&amp;COUNTIF($B$2:B9433,B9433)</f>
        <v>7592_5</v>
      </c>
      <c r="B9433" s="195">
        <v>7592</v>
      </c>
      <c r="E9433" s="195" t="s">
        <v>1744</v>
      </c>
      <c r="F9433" s="189">
        <v>12</v>
      </c>
      <c r="G9433" s="197" t="s">
        <v>4032</v>
      </c>
    </row>
    <row r="9434" spans="1:12">
      <c r="A9434" s="186" t="str">
        <f>B9434&amp;"_"&amp;COUNTIF($B$2:B9434,B9434)</f>
        <v>7592_6</v>
      </c>
      <c r="B9434" s="195">
        <v>7592</v>
      </c>
      <c r="E9434" s="195" t="s">
        <v>1744</v>
      </c>
      <c r="F9434" s="189">
        <v>78</v>
      </c>
      <c r="G9434" s="197" t="s">
        <v>3933</v>
      </c>
    </row>
    <row r="9435" spans="1:12">
      <c r="A9435" s="186" t="str">
        <f>B9435&amp;"_"&amp;COUNTIF($B$2:B9435,B9435)</f>
        <v>7592_7</v>
      </c>
      <c r="B9435" s="195">
        <v>7592</v>
      </c>
      <c r="C9435" s="195">
        <v>26</v>
      </c>
      <c r="E9435" s="195" t="s">
        <v>1744</v>
      </c>
      <c r="F9435" s="189">
        <v>6</v>
      </c>
      <c r="G9435" s="197" t="s">
        <v>4041</v>
      </c>
      <c r="J9435" s="191">
        <v>43004</v>
      </c>
      <c r="K9435" s="195" t="s">
        <v>27</v>
      </c>
    </row>
    <row r="9436" spans="1:12">
      <c r="A9436" s="186" t="str">
        <f>B9436&amp;"_"&amp;COUNTIF($B$2:B9436,B9436)</f>
        <v>7593_1</v>
      </c>
      <c r="B9436" s="195">
        <v>7593</v>
      </c>
      <c r="C9436" s="195">
        <v>114</v>
      </c>
      <c r="D9436" s="195">
        <v>270453096</v>
      </c>
      <c r="F9436" s="189">
        <v>150</v>
      </c>
      <c r="G9436" s="197" t="s">
        <v>3995</v>
      </c>
      <c r="H9436" s="195">
        <v>2</v>
      </c>
      <c r="I9436" s="195">
        <v>3550</v>
      </c>
      <c r="J9436" s="191">
        <v>43004</v>
      </c>
      <c r="K9436" s="195" t="s">
        <v>33</v>
      </c>
      <c r="L9436" s="195" t="s">
        <v>74</v>
      </c>
    </row>
    <row r="9437" spans="1:12">
      <c r="A9437" s="186" t="str">
        <f>B9437&amp;"_"&amp;COUNTIF($B$2:B9437,B9437)</f>
        <v>7594_1</v>
      </c>
      <c r="B9437" s="195">
        <v>7594</v>
      </c>
      <c r="C9437" s="195">
        <v>9</v>
      </c>
      <c r="D9437" s="195" t="s">
        <v>4042</v>
      </c>
      <c r="F9437" s="189">
        <v>23</v>
      </c>
      <c r="G9437" s="197" t="s">
        <v>109</v>
      </c>
      <c r="H9437" s="195">
        <v>1</v>
      </c>
      <c r="I9437" s="195">
        <v>3650</v>
      </c>
      <c r="J9437" s="191">
        <v>43004</v>
      </c>
      <c r="K9437" s="186" t="s">
        <v>1711</v>
      </c>
      <c r="L9437" s="195" t="s">
        <v>74</v>
      </c>
    </row>
    <row r="9438" spans="1:12">
      <c r="A9438" s="186" t="str">
        <f>B9438&amp;"_"&amp;COUNTIF($B$2:B9438,B9438)</f>
        <v>7595_1</v>
      </c>
      <c r="B9438" s="195">
        <v>7595</v>
      </c>
      <c r="C9438" s="195">
        <v>112</v>
      </c>
      <c r="D9438" s="195">
        <v>53715</v>
      </c>
      <c r="F9438" s="189">
        <v>358</v>
      </c>
      <c r="G9438" s="197" t="s">
        <v>4043</v>
      </c>
      <c r="H9438" s="195">
        <v>2</v>
      </c>
      <c r="J9438" s="191">
        <v>43004</v>
      </c>
      <c r="K9438" s="195" t="s">
        <v>33</v>
      </c>
      <c r="L9438" s="195" t="s">
        <v>74</v>
      </c>
    </row>
    <row r="9439" spans="1:12">
      <c r="A9439" s="186" t="str">
        <f>B9439&amp;"_"&amp;COUNTIF($B$2:B9439,B9439)</f>
        <v>7596_1</v>
      </c>
      <c r="B9439" s="195">
        <v>7596</v>
      </c>
      <c r="C9439" s="195">
        <v>59</v>
      </c>
      <c r="D9439" s="195">
        <v>3008022505</v>
      </c>
      <c r="E9439" s="195">
        <v>41227890</v>
      </c>
      <c r="F9439" s="189">
        <v>12</v>
      </c>
      <c r="G9439" s="197" t="s">
        <v>1873</v>
      </c>
      <c r="H9439" s="195">
        <v>1</v>
      </c>
      <c r="I9439" s="195">
        <v>3675</v>
      </c>
      <c r="J9439" s="191">
        <v>43006</v>
      </c>
      <c r="K9439" s="195" t="s">
        <v>27</v>
      </c>
    </row>
    <row r="9440" spans="1:12">
      <c r="A9440" s="186" t="str">
        <f>B9440&amp;"_"&amp;COUNTIF($B$2:B9440,B9440)</f>
        <v>7597_1</v>
      </c>
      <c r="B9440" s="195">
        <v>7597</v>
      </c>
      <c r="F9440" s="189">
        <v>4</v>
      </c>
      <c r="G9440" s="197" t="s">
        <v>4044</v>
      </c>
    </row>
    <row r="9441" spans="1:12">
      <c r="A9441" s="186" t="str">
        <f>B9441&amp;"_"&amp;COUNTIF($B$2:B9441,B9441)</f>
        <v>7597_2</v>
      </c>
      <c r="B9441" s="195">
        <v>7597</v>
      </c>
      <c r="F9441" s="189">
        <v>3</v>
      </c>
      <c r="G9441" s="197" t="s">
        <v>3984</v>
      </c>
    </row>
    <row r="9442" spans="1:12">
      <c r="A9442" s="186" t="str">
        <f>B9442&amp;"_"&amp;COUNTIF($B$2:B9442,B9442)</f>
        <v>7597_3</v>
      </c>
      <c r="B9442" s="195">
        <v>7597</v>
      </c>
      <c r="C9442" s="195">
        <v>46</v>
      </c>
      <c r="D9442" s="195">
        <v>171580498</v>
      </c>
      <c r="F9442" s="189">
        <v>1</v>
      </c>
      <c r="G9442" s="197" t="s">
        <v>3922</v>
      </c>
      <c r="H9442" s="195">
        <v>1</v>
      </c>
      <c r="J9442" s="191">
        <v>43006</v>
      </c>
      <c r="K9442" s="195" t="s">
        <v>27</v>
      </c>
    </row>
    <row r="9443" spans="1:12">
      <c r="A9443" s="186" t="str">
        <f>B9443&amp;"_"&amp;COUNTIF($B$2:B9443,B9443)</f>
        <v>7598_1</v>
      </c>
      <c r="B9443" s="195">
        <v>7598</v>
      </c>
      <c r="C9443" s="195">
        <v>1</v>
      </c>
      <c r="D9443" s="195" t="s">
        <v>4030</v>
      </c>
      <c r="E9443" s="195" t="s">
        <v>62</v>
      </c>
      <c r="F9443" s="189">
        <v>164</v>
      </c>
      <c r="G9443" s="197" t="s">
        <v>1909</v>
      </c>
      <c r="H9443" s="195">
        <v>1</v>
      </c>
      <c r="J9443" s="191">
        <v>43007</v>
      </c>
      <c r="K9443" s="195" t="s">
        <v>27</v>
      </c>
    </row>
    <row r="9444" spans="1:12">
      <c r="A9444" s="186" t="str">
        <f>B9444&amp;"_"&amp;COUNTIF($B$2:B9444,B9444)</f>
        <v>7599_1</v>
      </c>
      <c r="B9444" s="195">
        <v>7599</v>
      </c>
      <c r="C9444" s="195">
        <v>1</v>
      </c>
      <c r="D9444" s="195" t="s">
        <v>3690</v>
      </c>
      <c r="F9444" s="189">
        <v>1</v>
      </c>
      <c r="G9444" s="197" t="s">
        <v>3848</v>
      </c>
      <c r="H9444" s="195">
        <v>1</v>
      </c>
      <c r="J9444" s="191">
        <v>43007</v>
      </c>
      <c r="K9444" s="195" t="s">
        <v>27</v>
      </c>
    </row>
    <row r="9445" spans="1:12">
      <c r="A9445" s="186" t="str">
        <f>B9445&amp;"_"&amp;COUNTIF($B$2:B9445,B9445)</f>
        <v>7600_1</v>
      </c>
      <c r="B9445" s="195">
        <v>7600</v>
      </c>
      <c r="F9445" s="189">
        <v>6</v>
      </c>
      <c r="G9445" s="197" t="s">
        <v>3102</v>
      </c>
    </row>
    <row r="9446" spans="1:12">
      <c r="A9446" s="186" t="str">
        <f>B9446&amp;"_"&amp;COUNTIF($B$2:B9446,B9446)</f>
        <v>7600_2</v>
      </c>
      <c r="B9446" s="195">
        <v>7600</v>
      </c>
      <c r="C9446" s="195">
        <v>65</v>
      </c>
      <c r="D9446" s="195">
        <v>3007274951</v>
      </c>
      <c r="F9446" s="189">
        <v>12</v>
      </c>
      <c r="G9446" s="197" t="s">
        <v>3103</v>
      </c>
      <c r="H9446" s="195">
        <v>6</v>
      </c>
      <c r="I9446" s="195">
        <v>19200</v>
      </c>
      <c r="J9446" s="191">
        <v>43010</v>
      </c>
      <c r="K9446" s="195" t="s">
        <v>120</v>
      </c>
    </row>
    <row r="9447" spans="1:12">
      <c r="A9447" s="186" t="str">
        <f>B9447&amp;"_"&amp;COUNTIF($B$2:B9447,B9447)</f>
        <v>7601_1</v>
      </c>
      <c r="B9447" s="195">
        <v>7601</v>
      </c>
      <c r="C9447" s="195">
        <v>96</v>
      </c>
      <c r="D9447" s="195">
        <v>276070</v>
      </c>
      <c r="F9447" s="189">
        <v>1</v>
      </c>
      <c r="G9447" s="197" t="s">
        <v>4045</v>
      </c>
      <c r="H9447" s="195">
        <v>1</v>
      </c>
      <c r="J9447" s="191">
        <v>43010</v>
      </c>
      <c r="K9447" s="213" t="s">
        <v>845</v>
      </c>
      <c r="L9447" s="195" t="s">
        <v>74</v>
      </c>
    </row>
    <row r="9448" spans="1:12">
      <c r="A9448" s="186" t="str">
        <f>B9448&amp;"_"&amp;COUNTIF($B$2:B9448,B9448)</f>
        <v>7602_1</v>
      </c>
      <c r="B9448" s="195">
        <v>7602</v>
      </c>
      <c r="C9448" s="195">
        <v>96</v>
      </c>
      <c r="D9448" s="195" t="s">
        <v>4046</v>
      </c>
      <c r="F9448" s="189">
        <v>6</v>
      </c>
      <c r="G9448" s="197" t="s">
        <v>3330</v>
      </c>
      <c r="H9448" s="195">
        <v>1</v>
      </c>
      <c r="J9448" s="191">
        <v>43010</v>
      </c>
      <c r="K9448" s="213" t="s">
        <v>845</v>
      </c>
      <c r="L9448" s="195" t="s">
        <v>74</v>
      </c>
    </row>
    <row r="9449" spans="1:12">
      <c r="A9449" s="186" t="str">
        <f>B9449&amp;"_"&amp;COUNTIF($B$2:B9449,B9449)</f>
        <v>7603_1</v>
      </c>
      <c r="B9449" s="195">
        <v>7603</v>
      </c>
      <c r="F9449" s="189">
        <v>8</v>
      </c>
      <c r="G9449" s="197" t="s">
        <v>3893</v>
      </c>
    </row>
    <row r="9450" spans="1:12">
      <c r="A9450" s="186" t="str">
        <f>B9450&amp;"_"&amp;COUNTIF($B$2:B9450,B9450)</f>
        <v>7603_2</v>
      </c>
      <c r="B9450" s="195">
        <v>7603</v>
      </c>
      <c r="C9450" s="195">
        <v>107</v>
      </c>
      <c r="D9450" s="195">
        <v>29075</v>
      </c>
      <c r="F9450" s="189">
        <v>3</v>
      </c>
      <c r="G9450" s="197" t="s">
        <v>3895</v>
      </c>
      <c r="J9450" s="191">
        <v>43010</v>
      </c>
      <c r="K9450" s="195" t="s">
        <v>33</v>
      </c>
    </row>
    <row r="9451" spans="1:12">
      <c r="A9451" s="186" t="str">
        <f>B9451&amp;"_"&amp;COUNTIF($B$2:B9451,B9451)</f>
        <v>7604_1</v>
      </c>
      <c r="B9451" s="195">
        <v>7604</v>
      </c>
      <c r="E9451" s="195" t="s">
        <v>2935</v>
      </c>
      <c r="F9451" s="189">
        <v>2</v>
      </c>
      <c r="G9451" s="197" t="s">
        <v>2936</v>
      </c>
    </row>
    <row r="9452" spans="1:12">
      <c r="A9452" s="186" t="str">
        <f>B9452&amp;"_"&amp;COUNTIF($B$2:B9452,B9452)</f>
        <v>7604_2</v>
      </c>
      <c r="B9452" s="195">
        <v>7604</v>
      </c>
      <c r="C9452" s="195">
        <v>1</v>
      </c>
      <c r="D9452" s="195" t="s">
        <v>3791</v>
      </c>
      <c r="E9452" s="195" t="s">
        <v>2665</v>
      </c>
      <c r="F9452" s="189">
        <v>2</v>
      </c>
      <c r="G9452" s="197" t="s">
        <v>2938</v>
      </c>
      <c r="H9452" s="195">
        <v>1</v>
      </c>
      <c r="J9452" s="191">
        <v>43010</v>
      </c>
      <c r="K9452" s="195" t="s">
        <v>27</v>
      </c>
    </row>
    <row r="9453" spans="1:12">
      <c r="A9453" s="186" t="str">
        <f>B9453&amp;"_"&amp;COUNTIF($B$2:B9453,B9453)</f>
        <v>7605_1</v>
      </c>
      <c r="B9453" s="195">
        <v>7605</v>
      </c>
      <c r="E9453" s="195" t="s">
        <v>2730</v>
      </c>
      <c r="F9453" s="189">
        <v>2</v>
      </c>
      <c r="G9453" s="197" t="s">
        <v>3765</v>
      </c>
    </row>
    <row r="9454" spans="1:12">
      <c r="A9454" s="186" t="str">
        <f>B9454&amp;"_"&amp;COUNTIF($B$2:B9454,B9454)</f>
        <v>7605_2</v>
      </c>
      <c r="B9454" s="195">
        <v>7605</v>
      </c>
      <c r="C9454" s="195">
        <v>1</v>
      </c>
      <c r="D9454" s="195" t="s">
        <v>3981</v>
      </c>
      <c r="E9454" s="195" t="s">
        <v>2731</v>
      </c>
      <c r="F9454" s="189">
        <v>2</v>
      </c>
      <c r="G9454" s="197" t="s">
        <v>3767</v>
      </c>
      <c r="H9454" s="195">
        <v>1</v>
      </c>
      <c r="J9454" s="191">
        <v>43010</v>
      </c>
      <c r="K9454" s="195" t="s">
        <v>27</v>
      </c>
    </row>
    <row r="9455" spans="1:12">
      <c r="A9455" s="186" t="str">
        <f>B9455&amp;"_"&amp;COUNTIF($B$2:B9455,B9455)</f>
        <v>7606_1</v>
      </c>
      <c r="B9455" s="195">
        <v>7606</v>
      </c>
      <c r="C9455" s="195">
        <v>3</v>
      </c>
      <c r="D9455" s="195">
        <v>340170119</v>
      </c>
      <c r="F9455" s="189">
        <v>2</v>
      </c>
      <c r="G9455" s="197" t="s">
        <v>4033</v>
      </c>
      <c r="H9455" s="195">
        <v>3</v>
      </c>
      <c r="I9455" s="195">
        <v>6800</v>
      </c>
      <c r="J9455" s="191">
        <v>43010</v>
      </c>
      <c r="K9455" s="195" t="s">
        <v>33</v>
      </c>
      <c r="L9455" s="195" t="s">
        <v>74</v>
      </c>
    </row>
    <row r="9456" spans="1:12">
      <c r="A9456" s="186" t="str">
        <f>B9456&amp;"_"&amp;COUNTIF($B$2:B9456,B9456)</f>
        <v>7607_1</v>
      </c>
      <c r="B9456" s="195">
        <v>7607</v>
      </c>
      <c r="F9456" s="189">
        <v>20</v>
      </c>
      <c r="G9456" s="197" t="s">
        <v>3188</v>
      </c>
    </row>
    <row r="9457" spans="1:12">
      <c r="A9457" s="186" t="str">
        <f>B9457&amp;"_"&amp;COUNTIF($B$2:B9457,B9457)</f>
        <v>7607_2</v>
      </c>
      <c r="B9457" s="195">
        <v>7607</v>
      </c>
      <c r="C9457" s="195">
        <v>17</v>
      </c>
      <c r="D9457" s="195">
        <v>3007837458</v>
      </c>
      <c r="F9457" s="189">
        <v>12</v>
      </c>
      <c r="G9457" s="197" t="s">
        <v>3324</v>
      </c>
      <c r="H9457" s="195">
        <v>8</v>
      </c>
      <c r="I9457" s="195">
        <v>33600</v>
      </c>
      <c r="J9457" s="191">
        <v>43011</v>
      </c>
      <c r="K9457" s="195" t="s">
        <v>120</v>
      </c>
    </row>
    <row r="9458" spans="1:12">
      <c r="A9458" s="186" t="str">
        <f>B9458&amp;"_"&amp;COUNTIF($B$2:B9458,B9458)</f>
        <v>7608_1</v>
      </c>
      <c r="B9458" s="195">
        <v>7608</v>
      </c>
      <c r="F9458" s="189">
        <v>24</v>
      </c>
      <c r="G9458" s="197" t="s">
        <v>3480</v>
      </c>
    </row>
    <row r="9459" spans="1:12">
      <c r="A9459" s="186" t="str">
        <f>B9459&amp;"_"&amp;COUNTIF($B$2:B9459,B9459)</f>
        <v>7608_2</v>
      </c>
      <c r="B9459" s="195">
        <v>7608</v>
      </c>
      <c r="C9459" s="195">
        <v>17</v>
      </c>
      <c r="D9459" s="195">
        <v>3007469050</v>
      </c>
      <c r="F9459" s="189">
        <v>24</v>
      </c>
      <c r="G9459" s="197" t="s">
        <v>3398</v>
      </c>
      <c r="H9459" s="195">
        <v>4</v>
      </c>
      <c r="I9459" s="195">
        <v>4400</v>
      </c>
      <c r="J9459" s="191">
        <v>43011</v>
      </c>
      <c r="K9459" s="195" t="s">
        <v>120</v>
      </c>
    </row>
    <row r="9460" spans="1:12">
      <c r="A9460" s="186" t="str">
        <f>B9460&amp;"_"&amp;COUNTIF($B$2:B9460,B9460)</f>
        <v>7609_1</v>
      </c>
      <c r="B9460" s="195">
        <v>7609</v>
      </c>
      <c r="E9460" s="195" t="s">
        <v>1744</v>
      </c>
      <c r="F9460" s="189">
        <v>1</v>
      </c>
      <c r="G9460" s="197" t="s">
        <v>7</v>
      </c>
    </row>
    <row r="9461" spans="1:12">
      <c r="A9461" s="186" t="str">
        <f>B9461&amp;"_"&amp;COUNTIF($B$2:B9461,B9461)</f>
        <v>7609_2</v>
      </c>
      <c r="B9461" s="195">
        <v>7609</v>
      </c>
      <c r="C9461" s="195">
        <v>26</v>
      </c>
      <c r="E9461" s="195" t="s">
        <v>1744</v>
      </c>
      <c r="F9461" s="189">
        <v>84</v>
      </c>
      <c r="G9461" s="197" t="s">
        <v>3998</v>
      </c>
      <c r="J9461" s="191">
        <v>43011</v>
      </c>
      <c r="K9461" s="195" t="s">
        <v>27</v>
      </c>
    </row>
    <row r="9462" spans="1:12">
      <c r="A9462" s="186" t="str">
        <f>B9462&amp;"_"&amp;COUNTIF($B$2:B9462,B9462)</f>
        <v>7610_1</v>
      </c>
      <c r="B9462" s="195">
        <v>7610</v>
      </c>
      <c r="F9462" s="189">
        <v>11</v>
      </c>
      <c r="G9462" s="197" t="s">
        <v>2538</v>
      </c>
    </row>
    <row r="9463" spans="1:12">
      <c r="A9463" s="186" t="str">
        <f>B9463&amp;"_"&amp;COUNTIF($B$2:B9463,B9463)</f>
        <v>7610_2</v>
      </c>
      <c r="B9463" s="195">
        <v>7610</v>
      </c>
      <c r="C9463" s="195">
        <v>26</v>
      </c>
      <c r="D9463" s="195" t="s">
        <v>863</v>
      </c>
      <c r="F9463" s="189">
        <v>34</v>
      </c>
      <c r="G9463" s="197" t="s">
        <v>2539</v>
      </c>
      <c r="J9463" s="191">
        <v>43010</v>
      </c>
      <c r="K9463" s="195" t="s">
        <v>27</v>
      </c>
    </row>
    <row r="9464" spans="1:12">
      <c r="A9464" s="186" t="str">
        <f>B9464&amp;"_"&amp;COUNTIF($B$2:B9464,B9464)</f>
        <v>7611_1</v>
      </c>
      <c r="B9464" s="195">
        <v>7611</v>
      </c>
      <c r="C9464" s="195">
        <v>31</v>
      </c>
      <c r="D9464" s="195" t="s">
        <v>4047</v>
      </c>
      <c r="F9464" s="189">
        <v>7</v>
      </c>
      <c r="G9464" s="197" t="s">
        <v>2980</v>
      </c>
      <c r="H9464" s="195">
        <v>7</v>
      </c>
      <c r="I9464" s="195">
        <v>21000</v>
      </c>
      <c r="J9464" s="191">
        <v>43011</v>
      </c>
      <c r="K9464" s="195" t="s">
        <v>27</v>
      </c>
    </row>
    <row r="9465" spans="1:12">
      <c r="A9465" s="186" t="str">
        <f>B9465&amp;"_"&amp;COUNTIF($B$2:B9465,B9465)</f>
        <v>7612_1</v>
      </c>
      <c r="B9465" s="195">
        <v>7612</v>
      </c>
      <c r="C9465" s="195">
        <v>31</v>
      </c>
      <c r="D9465" s="195" t="s">
        <v>4047</v>
      </c>
      <c r="F9465" s="189">
        <v>7</v>
      </c>
      <c r="G9465" s="197" t="s">
        <v>2980</v>
      </c>
      <c r="H9465" s="195">
        <v>7</v>
      </c>
      <c r="I9465" s="195">
        <v>21000</v>
      </c>
      <c r="J9465" s="191">
        <v>43011</v>
      </c>
      <c r="K9465" s="195" t="s">
        <v>27</v>
      </c>
    </row>
    <row r="9466" spans="1:12">
      <c r="A9466" s="186" t="str">
        <f>B9466&amp;"_"&amp;COUNTIF($B$2:B9466,B9466)</f>
        <v>7613_1</v>
      </c>
      <c r="B9466" s="195">
        <v>7613</v>
      </c>
      <c r="C9466" s="195">
        <v>112</v>
      </c>
      <c r="D9466" s="195">
        <v>53715</v>
      </c>
      <c r="F9466" s="189">
        <v>738</v>
      </c>
      <c r="G9466" s="197" t="s">
        <v>4043</v>
      </c>
      <c r="H9466" s="195">
        <v>4</v>
      </c>
      <c r="J9466" s="191">
        <v>43004</v>
      </c>
      <c r="K9466" s="195" t="s">
        <v>33</v>
      </c>
      <c r="L9466" s="195" t="s">
        <v>74</v>
      </c>
    </row>
    <row r="9467" spans="1:12">
      <c r="A9467" s="186" t="str">
        <f>B9467&amp;"_"&amp;COUNTIF($B$2:B9467,B9467)</f>
        <v>7614_1</v>
      </c>
      <c r="B9467" s="195">
        <v>7614</v>
      </c>
      <c r="C9467" s="195">
        <v>111</v>
      </c>
      <c r="D9467" s="195" t="s">
        <v>4048</v>
      </c>
      <c r="F9467" s="189">
        <v>1</v>
      </c>
      <c r="G9467" s="197" t="s">
        <v>4049</v>
      </c>
      <c r="H9467" s="195">
        <v>1</v>
      </c>
      <c r="J9467" s="191">
        <v>43011</v>
      </c>
      <c r="K9467" s="195" t="s">
        <v>33</v>
      </c>
      <c r="L9467" s="195" t="s">
        <v>74</v>
      </c>
    </row>
    <row r="9468" spans="1:12">
      <c r="A9468" s="186" t="str">
        <f>B9468&amp;"_"&amp;COUNTIF($B$2:B9468,B9468)</f>
        <v>7615_1</v>
      </c>
      <c r="B9468" s="195">
        <v>7615</v>
      </c>
      <c r="C9468" s="195">
        <v>1</v>
      </c>
      <c r="D9468" s="195" t="s">
        <v>4030</v>
      </c>
      <c r="E9468" s="195" t="s">
        <v>62</v>
      </c>
      <c r="F9468" s="189">
        <v>164</v>
      </c>
      <c r="G9468" s="197" t="s">
        <v>1909</v>
      </c>
      <c r="H9468" s="195">
        <v>1</v>
      </c>
      <c r="J9468" s="191">
        <v>43012</v>
      </c>
      <c r="K9468" s="195" t="s">
        <v>27</v>
      </c>
    </row>
    <row r="9469" spans="1:12">
      <c r="A9469" s="186" t="str">
        <f>B9469&amp;"_"&amp;COUNTIF($B$2:B9469,B9469)</f>
        <v>7616_1</v>
      </c>
      <c r="B9469" s="195">
        <v>7616</v>
      </c>
      <c r="C9469" s="195">
        <v>1</v>
      </c>
      <c r="D9469" s="195" t="s">
        <v>4050</v>
      </c>
      <c r="E9469" s="195" t="s">
        <v>67</v>
      </c>
      <c r="F9469" s="189">
        <v>48</v>
      </c>
      <c r="G9469" s="197" t="s">
        <v>68</v>
      </c>
      <c r="H9469" s="195">
        <v>1</v>
      </c>
      <c r="J9469" s="191">
        <v>43012</v>
      </c>
      <c r="K9469" s="195" t="s">
        <v>27</v>
      </c>
    </row>
    <row r="9470" spans="1:12">
      <c r="A9470" s="186" t="str">
        <f>B9470&amp;"_"&amp;COUNTIF($B$2:B9470,B9470)</f>
        <v>7617_1</v>
      </c>
      <c r="B9470" s="195">
        <v>7617</v>
      </c>
      <c r="E9470" s="195" t="s">
        <v>2935</v>
      </c>
      <c r="F9470" s="189">
        <v>2</v>
      </c>
      <c r="G9470" s="197" t="s">
        <v>2936</v>
      </c>
    </row>
    <row r="9471" spans="1:12">
      <c r="A9471" s="186" t="str">
        <f>B9471&amp;"_"&amp;COUNTIF($B$2:B9471,B9471)</f>
        <v>7617_2</v>
      </c>
      <c r="B9471" s="195">
        <v>7617</v>
      </c>
      <c r="C9471" s="195">
        <v>1</v>
      </c>
      <c r="D9471" s="195" t="s">
        <v>3791</v>
      </c>
      <c r="E9471" s="195" t="s">
        <v>2665</v>
      </c>
      <c r="F9471" s="189">
        <v>2</v>
      </c>
      <c r="G9471" s="197" t="s">
        <v>2938</v>
      </c>
      <c r="H9471" s="195">
        <v>1</v>
      </c>
      <c r="J9471" s="191">
        <v>43012</v>
      </c>
      <c r="K9471" s="195" t="s">
        <v>27</v>
      </c>
    </row>
    <row r="9472" spans="1:12">
      <c r="A9472" s="186" t="str">
        <f>B9472&amp;"_"&amp;COUNTIF($B$2:B9472,B9472)</f>
        <v>7618_1</v>
      </c>
      <c r="B9472" s="195">
        <v>7618</v>
      </c>
      <c r="E9472" s="195" t="s">
        <v>2730</v>
      </c>
      <c r="F9472" s="189">
        <v>2</v>
      </c>
      <c r="G9472" s="197" t="s">
        <v>3765</v>
      </c>
    </row>
    <row r="9473" spans="1:12">
      <c r="A9473" s="186" t="str">
        <f>B9473&amp;"_"&amp;COUNTIF($B$2:B9473,B9473)</f>
        <v>7618_2</v>
      </c>
      <c r="B9473" s="195">
        <v>7618</v>
      </c>
      <c r="C9473" s="195">
        <v>1</v>
      </c>
      <c r="D9473" s="195" t="s">
        <v>3981</v>
      </c>
      <c r="E9473" s="195" t="s">
        <v>2731</v>
      </c>
      <c r="F9473" s="189">
        <v>2</v>
      </c>
      <c r="G9473" s="197" t="s">
        <v>3767</v>
      </c>
      <c r="H9473" s="195">
        <v>1</v>
      </c>
      <c r="J9473" s="191">
        <v>43012</v>
      </c>
      <c r="K9473" s="195" t="s">
        <v>27</v>
      </c>
    </row>
    <row r="9474" spans="1:12">
      <c r="A9474" s="186" t="str">
        <f>B9474&amp;"_"&amp;COUNTIF($B$2:B9474,B9474)</f>
        <v>7619_1</v>
      </c>
      <c r="B9474" s="195">
        <v>7619</v>
      </c>
      <c r="C9474" s="195">
        <v>1</v>
      </c>
      <c r="D9474" s="195" t="s">
        <v>3570</v>
      </c>
      <c r="F9474" s="189">
        <v>50</v>
      </c>
      <c r="G9474" s="197" t="s">
        <v>1690</v>
      </c>
      <c r="H9474" s="195">
        <v>1</v>
      </c>
      <c r="J9474" s="191">
        <v>43012</v>
      </c>
      <c r="K9474" s="195" t="s">
        <v>27</v>
      </c>
    </row>
    <row r="9475" spans="1:12">
      <c r="A9475" s="186" t="str">
        <f>B9475&amp;"_"&amp;COUNTIF($B$2:B9475,B9475)</f>
        <v>7620_1</v>
      </c>
      <c r="B9475" s="195">
        <v>7620</v>
      </c>
      <c r="C9475" s="195">
        <v>114</v>
      </c>
      <c r="D9475" s="195">
        <v>270453096</v>
      </c>
      <c r="F9475" s="189">
        <v>75</v>
      </c>
      <c r="G9475" s="197" t="s">
        <v>3995</v>
      </c>
      <c r="H9475" s="195">
        <v>1</v>
      </c>
      <c r="I9475" s="195">
        <v>1775</v>
      </c>
      <c r="J9475" s="191">
        <v>43012</v>
      </c>
      <c r="K9475" s="195" t="s">
        <v>33</v>
      </c>
      <c r="L9475" s="195" t="s">
        <v>74</v>
      </c>
    </row>
    <row r="9476" spans="1:12">
      <c r="A9476" s="186" t="str">
        <f>B9476&amp;"_"&amp;COUNTIF($B$2:B9476,B9476)</f>
        <v>7621_1</v>
      </c>
      <c r="B9476" s="195">
        <v>7621</v>
      </c>
      <c r="C9476" s="195">
        <v>114</v>
      </c>
      <c r="D9476" s="195">
        <v>270451019</v>
      </c>
      <c r="F9476" s="189">
        <v>7</v>
      </c>
      <c r="G9476" s="197" t="s">
        <v>4036</v>
      </c>
      <c r="H9476" s="195">
        <v>7</v>
      </c>
      <c r="I9476" s="195">
        <v>16100</v>
      </c>
      <c r="J9476" s="191">
        <v>43012</v>
      </c>
      <c r="K9476" s="195" t="s">
        <v>33</v>
      </c>
      <c r="L9476" s="195" t="s">
        <v>74</v>
      </c>
    </row>
    <row r="9477" spans="1:12">
      <c r="A9477" s="186" t="str">
        <f>B9477&amp;"_"&amp;COUNTIF($B$2:B9477,B9477)</f>
        <v>7622_1</v>
      </c>
      <c r="B9477" s="195">
        <v>7622</v>
      </c>
      <c r="F9477" s="189">
        <v>5</v>
      </c>
      <c r="G9477" s="197" t="s">
        <v>4051</v>
      </c>
    </row>
    <row r="9478" spans="1:12">
      <c r="A9478" s="186" t="str">
        <f>B9478&amp;"_"&amp;COUNTIF($B$2:B9478,B9478)</f>
        <v>7622_2</v>
      </c>
      <c r="B9478" s="195">
        <v>7622</v>
      </c>
      <c r="E9478" s="195" t="s">
        <v>4052</v>
      </c>
      <c r="F9478" s="189">
        <v>4</v>
      </c>
      <c r="G9478" s="197" t="s">
        <v>4053</v>
      </c>
    </row>
    <row r="9479" spans="1:12">
      <c r="A9479" s="186" t="str">
        <f>B9479&amp;"_"&amp;COUNTIF($B$2:B9479,B9479)</f>
        <v>7622_3</v>
      </c>
      <c r="B9479" s="195">
        <v>7622</v>
      </c>
      <c r="E9479" s="195" t="s">
        <v>4054</v>
      </c>
      <c r="F9479" s="189">
        <v>4</v>
      </c>
      <c r="G9479" s="197" t="s">
        <v>4055</v>
      </c>
    </row>
    <row r="9480" spans="1:12">
      <c r="A9480" s="186" t="str">
        <f>B9480&amp;"_"&amp;COUNTIF($B$2:B9480,B9480)</f>
        <v>7622_4</v>
      </c>
      <c r="B9480" s="195">
        <v>7622</v>
      </c>
      <c r="E9480" s="195" t="s">
        <v>4056</v>
      </c>
      <c r="F9480" s="189">
        <v>4</v>
      </c>
      <c r="G9480" s="197" t="s">
        <v>4057</v>
      </c>
    </row>
    <row r="9481" spans="1:12">
      <c r="A9481" s="186" t="str">
        <f>B9481&amp;"_"&amp;COUNTIF($B$2:B9481,B9481)</f>
        <v>7622_5</v>
      </c>
      <c r="B9481" s="195">
        <v>7622</v>
      </c>
      <c r="C9481" s="195">
        <v>65</v>
      </c>
      <c r="D9481" s="195">
        <v>3008022953</v>
      </c>
      <c r="E9481" s="195" t="s">
        <v>4058</v>
      </c>
      <c r="F9481" s="189">
        <v>2</v>
      </c>
      <c r="G9481" s="197" t="s">
        <v>4059</v>
      </c>
      <c r="H9481" s="195">
        <v>6</v>
      </c>
      <c r="I9481" s="195">
        <v>18600</v>
      </c>
      <c r="J9481" s="191">
        <v>43013</v>
      </c>
      <c r="K9481" s="195" t="s">
        <v>120</v>
      </c>
    </row>
    <row r="9482" spans="1:12">
      <c r="A9482" s="186" t="str">
        <f>B9482&amp;"_"&amp;COUNTIF($B$2:B9482,B9482)</f>
        <v>7623_1</v>
      </c>
      <c r="B9482" s="195">
        <v>7623</v>
      </c>
      <c r="F9482" s="189">
        <v>5</v>
      </c>
      <c r="G9482" s="197" t="s">
        <v>3102</v>
      </c>
    </row>
    <row r="9483" spans="1:12">
      <c r="A9483" s="186" t="str">
        <f>B9483&amp;"_"&amp;COUNTIF($B$2:B9483,B9483)</f>
        <v>7623_2</v>
      </c>
      <c r="B9483" s="195">
        <v>7623</v>
      </c>
      <c r="C9483" s="195">
        <v>65</v>
      </c>
      <c r="D9483" s="195">
        <v>3007274951</v>
      </c>
      <c r="F9483" s="189">
        <v>10</v>
      </c>
      <c r="G9483" s="197" t="s">
        <v>3103</v>
      </c>
      <c r="H9483" s="195">
        <v>5</v>
      </c>
      <c r="I9483" s="195">
        <v>16000</v>
      </c>
      <c r="J9483" s="191">
        <v>43013</v>
      </c>
      <c r="K9483" s="195" t="s">
        <v>120</v>
      </c>
    </row>
    <row r="9484" spans="1:12">
      <c r="A9484" s="186" t="str">
        <f>B9484&amp;"_"&amp;COUNTIF($B$2:B9484,B9484)</f>
        <v>7624_1</v>
      </c>
      <c r="B9484" s="195">
        <v>7624</v>
      </c>
      <c r="F9484" s="189">
        <v>1</v>
      </c>
      <c r="G9484" s="197" t="s">
        <v>4060</v>
      </c>
    </row>
    <row r="9485" spans="1:12">
      <c r="A9485" s="186" t="str">
        <f>B9485&amp;"_"&amp;COUNTIF($B$2:B9485,B9485)</f>
        <v>7624_2</v>
      </c>
      <c r="B9485" s="195">
        <v>7624</v>
      </c>
      <c r="C9485" s="195">
        <v>4</v>
      </c>
      <c r="D9485" s="195" t="s">
        <v>3505</v>
      </c>
      <c r="F9485" s="189">
        <v>1</v>
      </c>
      <c r="G9485" s="197" t="s">
        <v>4061</v>
      </c>
      <c r="J9485" s="191">
        <v>43013</v>
      </c>
    </row>
    <row r="9486" spans="1:12">
      <c r="A9486" s="186" t="str">
        <f>B9486&amp;"_"&amp;COUNTIF($B$2:B9486,B9486)</f>
        <v>7625_1</v>
      </c>
      <c r="B9486" s="195">
        <v>7625</v>
      </c>
      <c r="E9486" s="195" t="s">
        <v>3676</v>
      </c>
      <c r="F9486" s="189">
        <v>1</v>
      </c>
      <c r="G9486" s="197" t="s">
        <v>3167</v>
      </c>
    </row>
    <row r="9487" spans="1:12">
      <c r="A9487" s="186" t="str">
        <f>B9487&amp;"_"&amp;COUNTIF($B$2:B9487,B9487)</f>
        <v>7625_2</v>
      </c>
      <c r="B9487" s="195">
        <v>7625</v>
      </c>
      <c r="C9487" s="195">
        <v>61</v>
      </c>
      <c r="D9487" s="195" t="s">
        <v>3677</v>
      </c>
      <c r="F9487" s="189">
        <v>1</v>
      </c>
      <c r="G9487" s="197" t="s">
        <v>7</v>
      </c>
      <c r="H9487" s="195">
        <v>1</v>
      </c>
      <c r="J9487" s="191">
        <v>43014</v>
      </c>
      <c r="K9487" s="195" t="s">
        <v>27</v>
      </c>
    </row>
    <row r="9488" spans="1:12">
      <c r="A9488" s="186" t="str">
        <f>B9488&amp;"_"&amp;COUNTIF($B$2:B9488,B9488)</f>
        <v>7626_1</v>
      </c>
      <c r="B9488" s="195">
        <v>7626</v>
      </c>
      <c r="C9488" s="195">
        <v>59</v>
      </c>
      <c r="D9488" s="195">
        <v>3008061798</v>
      </c>
      <c r="E9488" s="195">
        <v>41222128</v>
      </c>
      <c r="F9488" s="189">
        <v>3</v>
      </c>
      <c r="G9488" s="197" t="s">
        <v>4062</v>
      </c>
      <c r="H9488" s="195">
        <v>3</v>
      </c>
      <c r="I9488" s="195">
        <v>15000</v>
      </c>
      <c r="J9488" s="191">
        <v>43014</v>
      </c>
      <c r="K9488" s="195" t="s">
        <v>27</v>
      </c>
    </row>
    <row r="9489" spans="1:12">
      <c r="A9489" s="186" t="str">
        <f>B9489&amp;"_"&amp;COUNTIF($B$2:B9489,B9489)</f>
        <v>7627_1</v>
      </c>
      <c r="B9489" s="195">
        <v>7627</v>
      </c>
      <c r="C9489" s="195">
        <v>112</v>
      </c>
      <c r="D9489" s="195">
        <v>53715</v>
      </c>
      <c r="F9489" s="189">
        <v>540</v>
      </c>
      <c r="G9489" s="197" t="s">
        <v>4043</v>
      </c>
      <c r="H9489" s="195">
        <v>4</v>
      </c>
      <c r="J9489" s="191">
        <v>43014</v>
      </c>
      <c r="K9489" s="195" t="s">
        <v>33</v>
      </c>
      <c r="L9489" s="195" t="s">
        <v>74</v>
      </c>
    </row>
    <row r="9490" spans="1:12">
      <c r="A9490" s="186" t="str">
        <f>B9490&amp;"_"&amp;COUNTIF($B$2:B9490,B9490)</f>
        <v>7628_1</v>
      </c>
      <c r="B9490" s="195">
        <v>7628</v>
      </c>
      <c r="C9490" s="195">
        <v>1</v>
      </c>
      <c r="D9490" s="195" t="s">
        <v>3599</v>
      </c>
      <c r="F9490" s="189">
        <v>2</v>
      </c>
      <c r="G9490" s="197" t="s">
        <v>3238</v>
      </c>
      <c r="H9490" s="195">
        <v>2</v>
      </c>
      <c r="J9490" s="191">
        <v>43014</v>
      </c>
      <c r="K9490" s="195" t="s">
        <v>27</v>
      </c>
    </row>
    <row r="9491" spans="1:12">
      <c r="A9491" s="186" t="str">
        <f>B9491&amp;"_"&amp;COUNTIF($B$2:B9491,B9491)</f>
        <v>7629_1</v>
      </c>
      <c r="B9491" s="195">
        <v>7629</v>
      </c>
      <c r="E9491" s="195" t="s">
        <v>2935</v>
      </c>
      <c r="F9491" s="189">
        <v>2</v>
      </c>
      <c r="G9491" s="197" t="s">
        <v>2936</v>
      </c>
    </row>
    <row r="9492" spans="1:12">
      <c r="A9492" s="186" t="str">
        <f>B9492&amp;"_"&amp;COUNTIF($B$2:B9492,B9492)</f>
        <v>7629_2</v>
      </c>
      <c r="B9492" s="195">
        <v>7629</v>
      </c>
      <c r="C9492" s="195">
        <v>1</v>
      </c>
      <c r="D9492" s="195" t="s">
        <v>4063</v>
      </c>
      <c r="E9492" s="195" t="s">
        <v>2665</v>
      </c>
      <c r="F9492" s="189">
        <v>2</v>
      </c>
      <c r="G9492" s="197" t="s">
        <v>2938</v>
      </c>
      <c r="H9492" s="195">
        <v>1</v>
      </c>
      <c r="J9492" s="191">
        <v>43018</v>
      </c>
      <c r="K9492" s="195" t="s">
        <v>27</v>
      </c>
    </row>
    <row r="9493" spans="1:12">
      <c r="A9493" s="186" t="str">
        <f>B9493&amp;"_"&amp;COUNTIF($B$2:B9493,B9493)</f>
        <v>7630_1</v>
      </c>
      <c r="B9493" s="195">
        <v>7630</v>
      </c>
      <c r="E9493" s="195" t="s">
        <v>2730</v>
      </c>
      <c r="F9493" s="189">
        <v>2</v>
      </c>
      <c r="G9493" s="197" t="s">
        <v>3765</v>
      </c>
    </row>
    <row r="9494" spans="1:12">
      <c r="A9494" s="186" t="str">
        <f>B9494&amp;"_"&amp;COUNTIF($B$2:B9494,B9494)</f>
        <v>7630_2</v>
      </c>
      <c r="B9494" s="195">
        <v>7630</v>
      </c>
      <c r="C9494" s="195">
        <v>1</v>
      </c>
      <c r="D9494" s="195" t="s">
        <v>3981</v>
      </c>
      <c r="E9494" s="195" t="s">
        <v>2731</v>
      </c>
      <c r="F9494" s="189">
        <v>2</v>
      </c>
      <c r="G9494" s="197" t="s">
        <v>3767</v>
      </c>
      <c r="H9494" s="195">
        <v>1</v>
      </c>
      <c r="J9494" s="191">
        <v>43018</v>
      </c>
      <c r="K9494" s="195" t="s">
        <v>27</v>
      </c>
    </row>
    <row r="9495" spans="1:12">
      <c r="A9495" s="186" t="str">
        <f>B9495&amp;"_"&amp;COUNTIF($B$2:B9495,B9495)</f>
        <v>7631_1</v>
      </c>
      <c r="B9495" s="195">
        <v>7631</v>
      </c>
      <c r="C9495" s="195">
        <v>59</v>
      </c>
      <c r="D9495" s="195">
        <v>3008061798</v>
      </c>
      <c r="E9495" s="195">
        <v>41222128</v>
      </c>
      <c r="F9495" s="189">
        <v>1</v>
      </c>
      <c r="G9495" s="197" t="s">
        <v>4064</v>
      </c>
      <c r="H9495" s="195">
        <v>1</v>
      </c>
      <c r="I9495" s="195">
        <v>5036</v>
      </c>
      <c r="J9495" s="191">
        <v>43018</v>
      </c>
      <c r="K9495" s="195" t="s">
        <v>27</v>
      </c>
    </row>
    <row r="9496" spans="1:12">
      <c r="A9496" s="186" t="str">
        <f>B9496&amp;"_"&amp;COUNTIF($B$2:B9496,B9496)</f>
        <v>7632_1</v>
      </c>
      <c r="B9496" s="195">
        <v>7632</v>
      </c>
      <c r="C9496" s="195">
        <v>59</v>
      </c>
      <c r="D9496" s="195">
        <v>3008062617</v>
      </c>
      <c r="E9496" s="195">
        <v>41255162</v>
      </c>
      <c r="F9496" s="189">
        <v>1</v>
      </c>
      <c r="G9496" s="197" t="s">
        <v>4065</v>
      </c>
      <c r="H9496" s="195">
        <v>1</v>
      </c>
      <c r="I9496" s="195">
        <v>3700</v>
      </c>
      <c r="J9496" s="191">
        <v>43018</v>
      </c>
      <c r="K9496" s="195" t="s">
        <v>27</v>
      </c>
    </row>
    <row r="9497" spans="1:12">
      <c r="A9497" s="186" t="str">
        <f>B9497&amp;"_"&amp;COUNTIF($B$2:B9497,B9497)</f>
        <v>7633_1</v>
      </c>
      <c r="B9497" s="195">
        <v>7633</v>
      </c>
      <c r="C9497" s="195">
        <v>59</v>
      </c>
      <c r="D9497" s="195">
        <v>300862619</v>
      </c>
      <c r="E9497" s="195">
        <v>41222082</v>
      </c>
      <c r="F9497" s="189">
        <v>1</v>
      </c>
      <c r="G9497" s="197" t="s">
        <v>3510</v>
      </c>
      <c r="H9497" s="195">
        <v>1</v>
      </c>
      <c r="I9497" s="195">
        <v>4600</v>
      </c>
      <c r="J9497" s="191">
        <v>43018</v>
      </c>
      <c r="K9497" s="195" t="s">
        <v>27</v>
      </c>
    </row>
    <row r="9498" spans="1:12">
      <c r="A9498" s="186" t="str">
        <f>B9498&amp;"_"&amp;COUNTIF($B$2:B9498,B9498)</f>
        <v>7634_1</v>
      </c>
      <c r="B9498" s="195">
        <v>7634</v>
      </c>
      <c r="C9498" s="195">
        <v>31</v>
      </c>
      <c r="D9498" s="195" t="s">
        <v>4066</v>
      </c>
      <c r="F9498" s="189">
        <v>10</v>
      </c>
      <c r="G9498" s="197" t="s">
        <v>4067</v>
      </c>
      <c r="H9498" s="195">
        <v>1</v>
      </c>
      <c r="J9498" s="191">
        <v>43018</v>
      </c>
      <c r="K9498" s="195" t="s">
        <v>27</v>
      </c>
    </row>
    <row r="9499" spans="1:12">
      <c r="A9499" s="186" t="str">
        <f>B9499&amp;"_"&amp;COUNTIF($B$2:B9499,B9499)</f>
        <v>7635_1</v>
      </c>
      <c r="B9499" s="195">
        <v>7635</v>
      </c>
      <c r="C9499" s="195">
        <v>116</v>
      </c>
      <c r="D9499" s="195" t="s">
        <v>4068</v>
      </c>
      <c r="F9499" s="189">
        <v>40</v>
      </c>
      <c r="G9499" s="197" t="s">
        <v>3725</v>
      </c>
      <c r="H9499" s="195">
        <v>4</v>
      </c>
      <c r="J9499" s="191">
        <v>43018</v>
      </c>
      <c r="K9499" s="195" t="s">
        <v>4069</v>
      </c>
      <c r="L9499" s="195" t="s">
        <v>74</v>
      </c>
    </row>
    <row r="9500" spans="1:12">
      <c r="A9500" s="186" t="str">
        <f>B9500&amp;"_"&amp;COUNTIF($B$2:B9500,B9500)</f>
        <v>7636_1</v>
      </c>
      <c r="B9500" s="195">
        <v>7636</v>
      </c>
      <c r="C9500" s="195">
        <v>112</v>
      </c>
      <c r="D9500" s="195">
        <v>53715</v>
      </c>
      <c r="F9500" s="189">
        <v>680</v>
      </c>
      <c r="G9500" s="197" t="s">
        <v>4043</v>
      </c>
      <c r="H9500" s="195">
        <v>8</v>
      </c>
      <c r="J9500" s="191">
        <v>43018</v>
      </c>
      <c r="K9500" s="195" t="s">
        <v>33</v>
      </c>
      <c r="L9500" s="195" t="s">
        <v>74</v>
      </c>
    </row>
    <row r="9501" spans="1:12">
      <c r="A9501" s="186" t="str">
        <f>B9501&amp;"_"&amp;COUNTIF($B$2:B9501,B9501)</f>
        <v>7637_1</v>
      </c>
      <c r="B9501" s="195">
        <v>7637</v>
      </c>
      <c r="E9501" s="195" t="s">
        <v>1744</v>
      </c>
      <c r="F9501" s="223">
        <v>1</v>
      </c>
      <c r="G9501" s="197" t="s">
        <v>3277</v>
      </c>
    </row>
    <row r="9502" spans="1:12">
      <c r="A9502" s="186" t="str">
        <f>B9502&amp;"_"&amp;COUNTIF($B$2:B9502,B9502)</f>
        <v>7637_2</v>
      </c>
      <c r="B9502" s="195">
        <v>7637</v>
      </c>
      <c r="E9502" s="195" t="s">
        <v>1744</v>
      </c>
      <c r="F9502" s="189">
        <v>48</v>
      </c>
      <c r="G9502" s="197" t="s">
        <v>3997</v>
      </c>
    </row>
    <row r="9503" spans="1:12">
      <c r="A9503" s="186" t="str">
        <f>B9503&amp;"_"&amp;COUNTIF($B$2:B9503,B9503)</f>
        <v>7637_3</v>
      </c>
      <c r="B9503" s="195">
        <v>7637</v>
      </c>
      <c r="E9503" s="195" t="s">
        <v>1744</v>
      </c>
      <c r="F9503" s="189">
        <v>32</v>
      </c>
      <c r="G9503" s="197" t="s">
        <v>4017</v>
      </c>
    </row>
    <row r="9504" spans="1:12">
      <c r="A9504" s="186" t="str">
        <f>B9504&amp;"_"&amp;COUNTIF($B$2:B9504,B9504)</f>
        <v>7637_4</v>
      </c>
      <c r="B9504" s="195">
        <v>7637</v>
      </c>
      <c r="C9504" s="195">
        <v>26</v>
      </c>
      <c r="E9504" s="195" t="s">
        <v>1744</v>
      </c>
      <c r="F9504" s="189">
        <v>28</v>
      </c>
      <c r="G9504" s="197" t="s">
        <v>4019</v>
      </c>
      <c r="J9504" s="191">
        <v>43019</v>
      </c>
      <c r="K9504" s="195" t="s">
        <v>27</v>
      </c>
    </row>
    <row r="9505" spans="1:12">
      <c r="A9505" s="186" t="str">
        <f>B9505&amp;"_"&amp;COUNTIF($B$2:B9505,B9505)</f>
        <v>7638_1</v>
      </c>
      <c r="B9505" s="195">
        <v>7638</v>
      </c>
      <c r="F9505" s="189">
        <v>1</v>
      </c>
      <c r="G9505" s="197" t="s">
        <v>4070</v>
      </c>
    </row>
    <row r="9506" spans="1:12">
      <c r="A9506" s="186" t="str">
        <f>B9506&amp;"_"&amp;COUNTIF($B$2:B9506,B9506)</f>
        <v>7638_2</v>
      </c>
      <c r="B9506" s="195">
        <v>7638</v>
      </c>
      <c r="C9506" s="195">
        <v>26</v>
      </c>
      <c r="F9506" s="189">
        <v>1</v>
      </c>
      <c r="G9506" s="197" t="s">
        <v>4071</v>
      </c>
      <c r="H9506" s="195">
        <v>2</v>
      </c>
      <c r="I9506" s="195">
        <v>16500</v>
      </c>
      <c r="J9506" s="191">
        <v>43019</v>
      </c>
      <c r="K9506" s="195" t="s">
        <v>33</v>
      </c>
    </row>
    <row r="9507" spans="1:12">
      <c r="A9507" s="186" t="str">
        <f>B9507&amp;"_"&amp;COUNTIF($B$2:B9507,B9507)</f>
        <v>7639_1</v>
      </c>
      <c r="B9507" s="195">
        <v>7639</v>
      </c>
      <c r="C9507" s="195">
        <v>59</v>
      </c>
      <c r="D9507" s="195">
        <v>300862619</v>
      </c>
      <c r="E9507" s="195">
        <v>41222082</v>
      </c>
      <c r="F9507" s="189">
        <v>2</v>
      </c>
      <c r="G9507" s="197" t="s">
        <v>3510</v>
      </c>
      <c r="H9507" s="195">
        <v>2</v>
      </c>
      <c r="I9507" s="195">
        <v>9200</v>
      </c>
      <c r="J9507" s="191">
        <v>43019</v>
      </c>
      <c r="K9507" s="195" t="s">
        <v>27</v>
      </c>
    </row>
    <row r="9508" spans="1:12">
      <c r="A9508" s="186" t="str">
        <f>B9508&amp;"_"&amp;COUNTIF($B$2:B9508,B9508)</f>
        <v>7640_1</v>
      </c>
      <c r="B9508" s="195">
        <v>7640</v>
      </c>
      <c r="C9508" s="195">
        <v>59</v>
      </c>
      <c r="D9508" s="195">
        <v>3008071292</v>
      </c>
      <c r="E9508" s="195">
        <v>41222136</v>
      </c>
      <c r="F9508" s="189">
        <v>2</v>
      </c>
      <c r="G9508" s="197" t="s">
        <v>2299</v>
      </c>
      <c r="H9508" s="195">
        <v>2</v>
      </c>
      <c r="I9508" s="195">
        <v>3800</v>
      </c>
      <c r="J9508" s="191">
        <v>43019</v>
      </c>
      <c r="K9508" s="195" t="s">
        <v>27</v>
      </c>
    </row>
    <row r="9509" spans="1:12">
      <c r="A9509" s="186" t="str">
        <f>B9509&amp;"_"&amp;COUNTIF($B$2:B9509,B9509)</f>
        <v>7641_1</v>
      </c>
      <c r="B9509" s="195">
        <v>7641</v>
      </c>
      <c r="C9509" s="195">
        <v>59</v>
      </c>
      <c r="D9509" s="195">
        <v>3008061798</v>
      </c>
      <c r="E9509" s="195">
        <v>41222128</v>
      </c>
      <c r="F9509" s="189">
        <v>2</v>
      </c>
      <c r="G9509" s="197" t="s">
        <v>4072</v>
      </c>
      <c r="H9509" s="195">
        <v>2</v>
      </c>
      <c r="I9509" s="195">
        <v>10100</v>
      </c>
      <c r="J9509" s="191">
        <v>43020</v>
      </c>
      <c r="K9509" s="195" t="s">
        <v>27</v>
      </c>
    </row>
    <row r="9510" spans="1:12">
      <c r="A9510" s="186" t="str">
        <f>B9510&amp;"_"&amp;COUNTIF($B$2:B9510,B9510)</f>
        <v>7642_1</v>
      </c>
      <c r="B9510" s="195">
        <v>7642</v>
      </c>
      <c r="C9510" s="195">
        <v>59</v>
      </c>
      <c r="D9510" s="195">
        <v>3008077629</v>
      </c>
      <c r="E9510" s="195">
        <v>20633239</v>
      </c>
      <c r="F9510" s="189">
        <v>1</v>
      </c>
      <c r="G9510" s="197" t="s">
        <v>4073</v>
      </c>
      <c r="H9510" s="195">
        <v>1</v>
      </c>
      <c r="I9510" s="195">
        <v>3200</v>
      </c>
      <c r="J9510" s="191">
        <v>43020</v>
      </c>
      <c r="K9510" s="195" t="s">
        <v>27</v>
      </c>
    </row>
    <row r="9511" spans="1:12">
      <c r="A9511" s="186" t="str">
        <f>B9511&amp;"_"&amp;COUNTIF($B$2:B9511,B9511)</f>
        <v>7643_1</v>
      </c>
      <c r="B9511" s="195">
        <v>7643</v>
      </c>
      <c r="C9511" s="195">
        <v>31</v>
      </c>
      <c r="D9511" s="195" t="s">
        <v>4074</v>
      </c>
      <c r="F9511" s="189">
        <v>5</v>
      </c>
      <c r="G9511" s="197" t="s">
        <v>4075</v>
      </c>
      <c r="H9511" s="195">
        <v>5</v>
      </c>
      <c r="I9511" s="195">
        <v>15000</v>
      </c>
      <c r="J9511" s="191">
        <v>43021</v>
      </c>
      <c r="K9511" s="195" t="s">
        <v>27</v>
      </c>
    </row>
    <row r="9512" spans="1:12">
      <c r="A9512" s="186" t="str">
        <f>B9512&amp;"_"&amp;COUNTIF($B$2:B9512,B9512)</f>
        <v>7644_1</v>
      </c>
      <c r="B9512" s="195">
        <v>7644</v>
      </c>
      <c r="C9512" s="195">
        <v>59</v>
      </c>
      <c r="D9512" s="195">
        <v>3008071292</v>
      </c>
      <c r="E9512" s="195">
        <v>41222136</v>
      </c>
      <c r="F9512" s="189">
        <v>1</v>
      </c>
      <c r="G9512" s="197" t="s">
        <v>2299</v>
      </c>
      <c r="H9512" s="195">
        <v>1</v>
      </c>
      <c r="I9512" s="195">
        <v>1900</v>
      </c>
      <c r="J9512" s="191">
        <v>43021</v>
      </c>
      <c r="K9512" s="195" t="s">
        <v>27</v>
      </c>
    </row>
    <row r="9513" spans="1:12">
      <c r="A9513" s="186" t="str">
        <f>B9513&amp;"_"&amp;COUNTIF($B$2:B9513,B9513)</f>
        <v>7645_1</v>
      </c>
      <c r="B9513" s="195">
        <v>7645</v>
      </c>
      <c r="C9513" s="195">
        <v>59</v>
      </c>
      <c r="D9513" s="195">
        <v>3008061798</v>
      </c>
      <c r="E9513" s="195">
        <v>41222128</v>
      </c>
      <c r="F9513" s="189">
        <v>2</v>
      </c>
      <c r="G9513" s="197" t="s">
        <v>4076</v>
      </c>
      <c r="H9513" s="195">
        <v>2</v>
      </c>
      <c r="I9513" s="195">
        <v>10100</v>
      </c>
      <c r="J9513" s="191">
        <v>43021</v>
      </c>
      <c r="K9513" s="195" t="s">
        <v>27</v>
      </c>
    </row>
    <row r="9514" spans="1:12">
      <c r="A9514" s="186" t="str">
        <f>B9514&amp;"_"&amp;COUNTIF($B$2:B9514,B9514)</f>
        <v>7646_1</v>
      </c>
      <c r="B9514" s="195">
        <v>7646</v>
      </c>
      <c r="E9514" s="195" t="s">
        <v>2935</v>
      </c>
      <c r="F9514" s="189">
        <v>2</v>
      </c>
      <c r="G9514" s="197" t="s">
        <v>2936</v>
      </c>
    </row>
    <row r="9515" spans="1:12">
      <c r="A9515" s="186" t="str">
        <f>B9515&amp;"_"&amp;COUNTIF($B$2:B9515,B9515)</f>
        <v>7646_2</v>
      </c>
      <c r="B9515" s="195">
        <v>7646</v>
      </c>
      <c r="C9515" s="195">
        <v>1</v>
      </c>
      <c r="D9515" s="195" t="s">
        <v>4077</v>
      </c>
      <c r="E9515" s="195" t="s">
        <v>2665</v>
      </c>
      <c r="F9515" s="189">
        <v>2</v>
      </c>
      <c r="G9515" s="197" t="s">
        <v>2938</v>
      </c>
      <c r="H9515" s="195">
        <v>1</v>
      </c>
      <c r="J9515" s="191">
        <v>43024</v>
      </c>
      <c r="K9515" s="195" t="s">
        <v>27</v>
      </c>
    </row>
    <row r="9516" spans="1:12">
      <c r="A9516" s="186" t="str">
        <f>B9516&amp;"_"&amp;COUNTIF($B$2:B9516,B9516)</f>
        <v>7647_1</v>
      </c>
      <c r="B9516" s="195">
        <v>7647</v>
      </c>
      <c r="E9516" s="195" t="s">
        <v>2730</v>
      </c>
      <c r="F9516" s="189">
        <v>2</v>
      </c>
      <c r="G9516" s="197" t="s">
        <v>3765</v>
      </c>
    </row>
    <row r="9517" spans="1:12">
      <c r="A9517" s="186" t="str">
        <f>B9517&amp;"_"&amp;COUNTIF($B$2:B9517,B9517)</f>
        <v>7647_2</v>
      </c>
      <c r="B9517" s="195">
        <v>7647</v>
      </c>
      <c r="C9517" s="195">
        <v>1</v>
      </c>
      <c r="D9517" s="195" t="s">
        <v>3981</v>
      </c>
      <c r="E9517" s="195" t="s">
        <v>2731</v>
      </c>
      <c r="F9517" s="189">
        <v>2</v>
      </c>
      <c r="G9517" s="197" t="s">
        <v>3767</v>
      </c>
      <c r="H9517" s="195">
        <v>1</v>
      </c>
      <c r="J9517" s="191">
        <v>43024</v>
      </c>
      <c r="K9517" s="195" t="s">
        <v>27</v>
      </c>
    </row>
    <row r="9518" spans="1:12">
      <c r="A9518" s="186" t="str">
        <f>B9518&amp;"_"&amp;COUNTIF($B$2:B9518,B9518)</f>
        <v>7648_1</v>
      </c>
      <c r="B9518" s="195">
        <v>7648</v>
      </c>
      <c r="C9518" s="195">
        <v>1</v>
      </c>
      <c r="D9518" s="195" t="s">
        <v>3570</v>
      </c>
      <c r="F9518" s="189">
        <v>50</v>
      </c>
      <c r="G9518" s="197" t="s">
        <v>1690</v>
      </c>
      <c r="H9518" s="195">
        <v>1</v>
      </c>
      <c r="J9518" s="191">
        <v>43024</v>
      </c>
      <c r="K9518" s="195" t="s">
        <v>27</v>
      </c>
    </row>
    <row r="9519" spans="1:12">
      <c r="A9519" s="186" t="str">
        <f>B9519&amp;"_"&amp;COUNTIF($B$2:B9519,B9519)</f>
        <v>7649_1</v>
      </c>
      <c r="B9519" s="195">
        <v>7649</v>
      </c>
      <c r="C9519" s="195">
        <v>92</v>
      </c>
      <c r="D9519" s="195" t="s">
        <v>3778</v>
      </c>
      <c r="F9519" s="189">
        <v>4</v>
      </c>
      <c r="G9519" s="197" t="s">
        <v>4078</v>
      </c>
      <c r="H9519" s="195">
        <v>4</v>
      </c>
      <c r="J9519" s="191">
        <v>43024</v>
      </c>
      <c r="K9519" s="195" t="s">
        <v>27</v>
      </c>
    </row>
    <row r="9520" spans="1:12">
      <c r="A9520" s="186" t="str">
        <f>B9520&amp;"_"&amp;COUNTIF($B$2:B9520,B9520)</f>
        <v>7650_1</v>
      </c>
      <c r="B9520" s="195">
        <v>7650</v>
      </c>
      <c r="C9520" s="195">
        <v>117</v>
      </c>
      <c r="D9520" s="195" t="s">
        <v>4079</v>
      </c>
      <c r="F9520" s="189">
        <v>3</v>
      </c>
      <c r="G9520" s="197" t="s">
        <v>4080</v>
      </c>
      <c r="H9520" s="195">
        <v>3</v>
      </c>
      <c r="J9520" s="191">
        <v>43024</v>
      </c>
      <c r="K9520" s="195" t="s">
        <v>33</v>
      </c>
      <c r="L9520" s="195" t="s">
        <v>74</v>
      </c>
    </row>
    <row r="9521" spans="1:12">
      <c r="A9521" s="186" t="str">
        <f>B9521&amp;"_"&amp;COUNTIF($B$2:B9521,B9521)</f>
        <v>7651_1</v>
      </c>
      <c r="B9521" s="195">
        <v>7651</v>
      </c>
      <c r="C9521" s="195">
        <v>5</v>
      </c>
      <c r="D9521" s="195">
        <v>270456783</v>
      </c>
      <c r="E9521" s="195">
        <v>500032756</v>
      </c>
      <c r="F9521" s="189">
        <v>14</v>
      </c>
      <c r="G9521" s="197" t="s">
        <v>3611</v>
      </c>
      <c r="H9521" s="195">
        <v>1</v>
      </c>
      <c r="I9521" s="195">
        <v>3300</v>
      </c>
      <c r="J9521" s="191">
        <v>43024</v>
      </c>
      <c r="K9521" s="195" t="s">
        <v>33</v>
      </c>
      <c r="L9521" s="195" t="s">
        <v>74</v>
      </c>
    </row>
    <row r="9522" spans="1:12">
      <c r="A9522" s="186" t="str">
        <f>B9522&amp;"_"&amp;COUNTIF($B$2:B9522,B9522)</f>
        <v>7652_1</v>
      </c>
      <c r="B9522" s="195">
        <v>7652</v>
      </c>
      <c r="C9522" s="195">
        <v>114</v>
      </c>
      <c r="D9522" s="195">
        <v>270453096</v>
      </c>
      <c r="F9522" s="189">
        <v>75</v>
      </c>
      <c r="G9522" s="197" t="s">
        <v>3995</v>
      </c>
      <c r="H9522" s="195">
        <v>1</v>
      </c>
      <c r="I9522" s="195">
        <v>1775</v>
      </c>
      <c r="J9522" s="191">
        <v>43024</v>
      </c>
      <c r="K9522" s="195" t="s">
        <v>33</v>
      </c>
      <c r="L9522" s="195" t="s">
        <v>74</v>
      </c>
    </row>
    <row r="9523" spans="1:12">
      <c r="A9523" s="186" t="str">
        <f>B9523&amp;"_"&amp;COUNTIF($B$2:B9523,B9523)</f>
        <v>7653_1</v>
      </c>
      <c r="B9523" s="195">
        <v>7653</v>
      </c>
      <c r="C9523" s="195">
        <v>59</v>
      </c>
      <c r="D9523" s="195">
        <v>3008061798</v>
      </c>
      <c r="E9523" s="195">
        <v>41222128</v>
      </c>
      <c r="F9523" s="189">
        <v>1</v>
      </c>
      <c r="G9523" s="197" t="s">
        <v>4081</v>
      </c>
      <c r="H9523" s="195">
        <v>1</v>
      </c>
      <c r="I9523" s="195">
        <v>5036</v>
      </c>
      <c r="J9523" s="191">
        <v>43025</v>
      </c>
      <c r="K9523" s="195" t="s">
        <v>27</v>
      </c>
    </row>
    <row r="9524" spans="1:12">
      <c r="A9524" s="186" t="str">
        <f>B9524&amp;"_"&amp;COUNTIF($B$2:B9524,B9524)</f>
        <v>7654_1</v>
      </c>
      <c r="B9524" s="195">
        <v>7654</v>
      </c>
      <c r="C9524" s="195">
        <v>59</v>
      </c>
      <c r="D9524" s="195">
        <v>3008080480</v>
      </c>
      <c r="E9524" s="195">
        <v>41227890</v>
      </c>
      <c r="F9524" s="189">
        <v>12</v>
      </c>
      <c r="G9524" s="197" t="s">
        <v>1873</v>
      </c>
      <c r="H9524" s="195">
        <v>2</v>
      </c>
      <c r="I9524" s="195">
        <v>3675</v>
      </c>
      <c r="J9524" s="191">
        <v>43025</v>
      </c>
      <c r="K9524" s="195" t="s">
        <v>27</v>
      </c>
    </row>
    <row r="9525" spans="1:12">
      <c r="A9525" s="186" t="str">
        <f>B9525&amp;"_"&amp;COUNTIF($B$2:B9525,B9525)</f>
        <v>7655_1</v>
      </c>
      <c r="B9525" s="195">
        <v>7655</v>
      </c>
      <c r="G9525" s="197" t="s">
        <v>4082</v>
      </c>
      <c r="I9525" s="195">
        <v>4000</v>
      </c>
    </row>
    <row r="9526" spans="1:12">
      <c r="A9526" s="186" t="str">
        <f>B9526&amp;"_"&amp;COUNTIF($B$2:B9526,B9526)</f>
        <v>7655_2</v>
      </c>
      <c r="B9526" s="195">
        <v>7655</v>
      </c>
      <c r="G9526" s="197" t="s">
        <v>4083</v>
      </c>
      <c r="I9526" s="195">
        <v>15000</v>
      </c>
    </row>
    <row r="9527" spans="1:12">
      <c r="A9527" s="186" t="str">
        <f>B9527&amp;"_"&amp;COUNTIF($B$2:B9527,B9527)</f>
        <v>7655_3</v>
      </c>
      <c r="B9527" s="195">
        <v>7655</v>
      </c>
      <c r="G9527" s="197" t="s">
        <v>1744</v>
      </c>
    </row>
    <row r="9528" spans="1:12">
      <c r="A9528" s="186" t="str">
        <f>B9528&amp;"_"&amp;COUNTIF($B$2:B9528,B9528)</f>
        <v>7655_4</v>
      </c>
      <c r="B9528" s="195">
        <v>7655</v>
      </c>
      <c r="G9528" s="197" t="s">
        <v>4084</v>
      </c>
      <c r="I9528" s="195">
        <v>19000</v>
      </c>
      <c r="J9528" s="191">
        <v>43025</v>
      </c>
    </row>
    <row r="9529" spans="1:12">
      <c r="A9529" s="186" t="str">
        <f>B9529&amp;"_"&amp;COUNTIF($B$2:B9529,B9529)</f>
        <v>7656_1</v>
      </c>
      <c r="B9529" s="195">
        <v>7656</v>
      </c>
      <c r="D9529" s="195">
        <v>53715</v>
      </c>
      <c r="F9529" s="189">
        <v>252</v>
      </c>
      <c r="G9529" s="197" t="s">
        <v>4043</v>
      </c>
    </row>
    <row r="9530" spans="1:12">
      <c r="A9530" s="186" t="str">
        <f>B9530&amp;"_"&amp;COUNTIF($B$2:B9530,B9530)</f>
        <v>7656_2</v>
      </c>
      <c r="B9530" s="195">
        <v>7656</v>
      </c>
      <c r="C9530" s="195">
        <v>112</v>
      </c>
      <c r="D9530" s="195">
        <v>53715</v>
      </c>
      <c r="F9530" s="189">
        <v>1</v>
      </c>
      <c r="G9530" s="197" t="s">
        <v>4085</v>
      </c>
      <c r="H9530" s="195">
        <v>4</v>
      </c>
      <c r="J9530" s="191">
        <v>43025</v>
      </c>
      <c r="K9530" s="195" t="s">
        <v>33</v>
      </c>
      <c r="L9530" s="195" t="s">
        <v>74</v>
      </c>
    </row>
    <row r="9531" spans="1:12">
      <c r="A9531" s="186" t="str">
        <f>B9531&amp;"_"&amp;COUNTIF($B$2:B9531,B9531)</f>
        <v>7657_1</v>
      </c>
      <c r="B9531" s="195">
        <v>7657</v>
      </c>
      <c r="C9531" s="195">
        <v>1</v>
      </c>
      <c r="D9531" s="195" t="s">
        <v>3690</v>
      </c>
      <c r="F9531" s="189">
        <v>1</v>
      </c>
      <c r="G9531" s="197" t="s">
        <v>3848</v>
      </c>
      <c r="H9531" s="195">
        <v>1</v>
      </c>
      <c r="J9531" s="191">
        <v>43026</v>
      </c>
      <c r="K9531" s="195" t="s">
        <v>27</v>
      </c>
    </row>
    <row r="9532" spans="1:12">
      <c r="A9532" s="186" t="str">
        <f>B9532&amp;"_"&amp;COUNTIF($B$2:B9532,B9532)</f>
        <v>7658_1</v>
      </c>
      <c r="B9532" s="195">
        <v>7658</v>
      </c>
      <c r="E9532" s="195">
        <v>112145</v>
      </c>
      <c r="F9532" s="189">
        <v>10</v>
      </c>
      <c r="G9532" s="197" t="s">
        <v>2696</v>
      </c>
    </row>
    <row r="9533" spans="1:12">
      <c r="A9533" s="186" t="str">
        <f>B9533&amp;"_"&amp;COUNTIF($B$2:B9533,B9533)</f>
        <v>7658_2</v>
      </c>
      <c r="B9533" s="195">
        <v>7658</v>
      </c>
      <c r="E9533" s="195">
        <v>112146</v>
      </c>
      <c r="F9533" s="189">
        <v>10</v>
      </c>
      <c r="G9533" s="197" t="s">
        <v>2697</v>
      </c>
    </row>
    <row r="9534" spans="1:12">
      <c r="A9534" s="186" t="str">
        <f>B9534&amp;"_"&amp;COUNTIF($B$2:B9534,B9534)</f>
        <v>7658_3</v>
      </c>
      <c r="B9534" s="195">
        <v>7658</v>
      </c>
      <c r="E9534" s="195">
        <v>32999</v>
      </c>
      <c r="F9534" s="189">
        <v>10</v>
      </c>
      <c r="G9534" s="197" t="s">
        <v>4086</v>
      </c>
    </row>
    <row r="9535" spans="1:12">
      <c r="A9535" s="186" t="str">
        <f>B9535&amp;"_"&amp;COUNTIF($B$2:B9535,B9535)</f>
        <v>7658_4</v>
      </c>
      <c r="B9535" s="195">
        <v>7658</v>
      </c>
      <c r="C9535" s="195">
        <v>4</v>
      </c>
      <c r="D9535" s="195">
        <v>4500295745</v>
      </c>
      <c r="E9535" s="195">
        <v>33990</v>
      </c>
      <c r="F9535" s="189">
        <v>10</v>
      </c>
      <c r="G9535" s="197" t="s">
        <v>4087</v>
      </c>
      <c r="H9535" s="195">
        <v>10</v>
      </c>
      <c r="I9535" s="195">
        <v>32500</v>
      </c>
      <c r="J9535" s="191">
        <v>43026</v>
      </c>
      <c r="K9535" s="195" t="s">
        <v>2501</v>
      </c>
      <c r="L9535" s="195" t="s">
        <v>74</v>
      </c>
    </row>
    <row r="9536" spans="1:12">
      <c r="A9536" s="186" t="str">
        <f>B9536&amp;"_"&amp;COUNTIF($B$2:B9536,B9536)</f>
        <v>7659_1</v>
      </c>
      <c r="B9536" s="195">
        <v>7659</v>
      </c>
      <c r="E9536" s="195" t="s">
        <v>2730</v>
      </c>
      <c r="F9536" s="189">
        <v>2</v>
      </c>
      <c r="G9536" s="197" t="s">
        <v>3765</v>
      </c>
    </row>
    <row r="9537" spans="1:12">
      <c r="A9537" s="186" t="str">
        <f>B9537&amp;"_"&amp;COUNTIF($B$2:B9537,B9537)</f>
        <v>7659_2</v>
      </c>
      <c r="B9537" s="195">
        <v>7659</v>
      </c>
      <c r="C9537" s="195">
        <v>1</v>
      </c>
      <c r="D9537" s="195" t="s">
        <v>3981</v>
      </c>
      <c r="E9537" s="195" t="s">
        <v>2731</v>
      </c>
      <c r="F9537" s="189">
        <v>2</v>
      </c>
      <c r="G9537" s="197" t="s">
        <v>3767</v>
      </c>
      <c r="H9537" s="195">
        <v>1</v>
      </c>
      <c r="J9537" s="191">
        <v>43028</v>
      </c>
      <c r="K9537" s="195" t="s">
        <v>27</v>
      </c>
    </row>
    <row r="9538" spans="1:12">
      <c r="A9538" s="186" t="str">
        <f>B9538&amp;"_"&amp;COUNTIF($B$2:B9538,B9538)</f>
        <v>7660_1</v>
      </c>
      <c r="B9538" s="195">
        <v>7660</v>
      </c>
      <c r="C9538" s="195">
        <v>31</v>
      </c>
      <c r="D9538" s="195" t="s">
        <v>4088</v>
      </c>
      <c r="F9538" s="189">
        <v>7</v>
      </c>
      <c r="G9538" s="197" t="s">
        <v>2980</v>
      </c>
      <c r="H9538" s="195">
        <v>7</v>
      </c>
      <c r="I9538" s="195">
        <v>21000</v>
      </c>
      <c r="J9538" s="191">
        <v>43001</v>
      </c>
      <c r="K9538" s="195" t="s">
        <v>27</v>
      </c>
    </row>
    <row r="9539" spans="1:12">
      <c r="A9539" s="186" t="str">
        <f>B9539&amp;"_"&amp;COUNTIF($B$2:B9539,B9539)</f>
        <v>7661_1</v>
      </c>
      <c r="B9539" s="195">
        <v>7661</v>
      </c>
      <c r="C9539" s="195">
        <v>31</v>
      </c>
      <c r="D9539" s="195" t="s">
        <v>4088</v>
      </c>
      <c r="F9539" s="189">
        <v>7</v>
      </c>
      <c r="G9539" s="197" t="s">
        <v>2980</v>
      </c>
      <c r="H9539" s="195">
        <v>7</v>
      </c>
      <c r="I9539" s="195">
        <v>21000</v>
      </c>
      <c r="J9539" s="191">
        <v>43001</v>
      </c>
      <c r="K9539" s="195" t="s">
        <v>27</v>
      </c>
    </row>
    <row r="9540" spans="1:12">
      <c r="A9540" s="186" t="str">
        <f>B9540&amp;"_"&amp;COUNTIF($B$2:B9540,B9540)</f>
        <v>7662_1</v>
      </c>
      <c r="B9540" s="195">
        <v>7662</v>
      </c>
      <c r="E9540" s="195" t="s">
        <v>1744</v>
      </c>
      <c r="F9540" s="223">
        <v>1</v>
      </c>
      <c r="G9540" s="197" t="s">
        <v>3277</v>
      </c>
    </row>
    <row r="9541" spans="1:12">
      <c r="A9541" s="186" t="str">
        <f>B9541&amp;"_"&amp;COUNTIF($B$2:B9541,B9541)</f>
        <v>7662_2</v>
      </c>
      <c r="B9541" s="195">
        <v>7662</v>
      </c>
      <c r="E9541" s="195" t="s">
        <v>1744</v>
      </c>
      <c r="F9541" s="189">
        <v>4</v>
      </c>
      <c r="G9541" s="197" t="s">
        <v>3997</v>
      </c>
    </row>
    <row r="9542" spans="1:12">
      <c r="A9542" s="186" t="str">
        <f>B9542&amp;"_"&amp;COUNTIF($B$2:B9542,B9542)</f>
        <v>7662_3</v>
      </c>
      <c r="B9542" s="195">
        <v>7662</v>
      </c>
      <c r="E9542" s="195" t="s">
        <v>1744</v>
      </c>
      <c r="F9542" s="189">
        <v>32</v>
      </c>
      <c r="G9542" s="197" t="s">
        <v>4089</v>
      </c>
    </row>
    <row r="9543" spans="1:12">
      <c r="A9543" s="186" t="str">
        <f>B9543&amp;"_"&amp;COUNTIF($B$2:B9543,B9543)</f>
        <v>7662_4</v>
      </c>
      <c r="B9543" s="195">
        <v>7662</v>
      </c>
      <c r="E9543" s="195" t="s">
        <v>1744</v>
      </c>
      <c r="F9543" s="189">
        <v>48</v>
      </c>
      <c r="G9543" s="197" t="s">
        <v>4017</v>
      </c>
    </row>
    <row r="9544" spans="1:12">
      <c r="A9544" s="186" t="str">
        <f>B9544&amp;"_"&amp;COUNTIF($B$2:B9544,B9544)</f>
        <v>7662_5</v>
      </c>
      <c r="B9544" s="195">
        <v>7662</v>
      </c>
      <c r="E9544" s="195" t="s">
        <v>1744</v>
      </c>
      <c r="F9544" s="189">
        <v>26</v>
      </c>
      <c r="G9544" s="197" t="s">
        <v>4019</v>
      </c>
    </row>
    <row r="9545" spans="1:12">
      <c r="A9545" s="186" t="str">
        <f>B9545&amp;"_"&amp;COUNTIF($B$2:B9545,B9545)</f>
        <v>7662_6</v>
      </c>
      <c r="B9545" s="195">
        <v>7662</v>
      </c>
      <c r="C9545" s="195">
        <v>26</v>
      </c>
      <c r="E9545" s="195" t="s">
        <v>1744</v>
      </c>
      <c r="F9545" s="189">
        <v>2</v>
      </c>
      <c r="G9545" s="197" t="s">
        <v>4090</v>
      </c>
      <c r="J9545" s="191">
        <v>43027</v>
      </c>
      <c r="K9545" s="195" t="s">
        <v>27</v>
      </c>
    </row>
    <row r="9546" spans="1:12">
      <c r="A9546" s="186" t="str">
        <f>B9546&amp;"_"&amp;COUNTIF($B$2:B9546,B9546)</f>
        <v>7663_1</v>
      </c>
      <c r="B9546" s="195">
        <v>7663</v>
      </c>
      <c r="C9546" s="195">
        <v>1</v>
      </c>
      <c r="D9546" s="195" t="s">
        <v>3599</v>
      </c>
      <c r="F9546" s="189">
        <v>2</v>
      </c>
      <c r="G9546" s="197" t="s">
        <v>3238</v>
      </c>
      <c r="H9546" s="195">
        <v>2</v>
      </c>
      <c r="J9546" s="191">
        <v>43031</v>
      </c>
      <c r="K9546" s="195" t="s">
        <v>27</v>
      </c>
    </row>
    <row r="9547" spans="1:12">
      <c r="A9547" s="186" t="str">
        <f>B9547&amp;"_"&amp;COUNTIF($B$2:B9547,B9547)</f>
        <v>7664_1</v>
      </c>
      <c r="B9547" s="195">
        <v>7664</v>
      </c>
      <c r="C9547" s="195">
        <v>59</v>
      </c>
      <c r="D9547" s="195">
        <v>3008096292</v>
      </c>
      <c r="E9547" s="195">
        <v>41222128</v>
      </c>
      <c r="F9547" s="189">
        <v>3</v>
      </c>
      <c r="G9547" s="197" t="s">
        <v>4091</v>
      </c>
      <c r="H9547" s="195">
        <v>3</v>
      </c>
      <c r="J9547" s="191">
        <v>43031</v>
      </c>
      <c r="K9547" s="195" t="s">
        <v>27</v>
      </c>
    </row>
    <row r="9548" spans="1:12">
      <c r="A9548" s="186" t="str">
        <f>B9548&amp;"_"&amp;COUNTIF($B$2:B9548,B9548)</f>
        <v>7665_1</v>
      </c>
      <c r="B9548" s="195">
        <v>7665</v>
      </c>
      <c r="C9548" s="195">
        <v>107</v>
      </c>
      <c r="D9548" s="195">
        <v>29075</v>
      </c>
      <c r="F9548" s="189">
        <v>16</v>
      </c>
      <c r="G9548" s="197" t="s">
        <v>3894</v>
      </c>
      <c r="H9548" s="195">
        <v>2</v>
      </c>
      <c r="J9548" s="191">
        <v>43031</v>
      </c>
      <c r="K9548" s="195" t="s">
        <v>33</v>
      </c>
    </row>
    <row r="9549" spans="1:12">
      <c r="A9549" s="186" t="str">
        <f>B9549&amp;"_"&amp;COUNTIF($B$2:B9549,B9549)</f>
        <v>7666_1</v>
      </c>
      <c r="B9549" s="195">
        <v>7666</v>
      </c>
      <c r="E9549" s="195" t="s">
        <v>2730</v>
      </c>
      <c r="F9549" s="189">
        <v>2</v>
      </c>
      <c r="G9549" s="197" t="s">
        <v>3765</v>
      </c>
    </row>
    <row r="9550" spans="1:12">
      <c r="A9550" s="186" t="str">
        <f>B9550&amp;"_"&amp;COUNTIF($B$2:B9550,B9550)</f>
        <v>7666_2</v>
      </c>
      <c r="B9550" s="195">
        <v>7666</v>
      </c>
      <c r="C9550" s="195">
        <v>1</v>
      </c>
      <c r="D9550" s="195" t="s">
        <v>3981</v>
      </c>
      <c r="E9550" s="195" t="s">
        <v>2731</v>
      </c>
      <c r="F9550" s="189">
        <v>2</v>
      </c>
      <c r="G9550" s="197" t="s">
        <v>3767</v>
      </c>
      <c r="H9550" s="195">
        <v>1</v>
      </c>
      <c r="J9550" s="191">
        <v>43032</v>
      </c>
      <c r="K9550" s="195" t="s">
        <v>27</v>
      </c>
    </row>
    <row r="9551" spans="1:12">
      <c r="A9551" s="186" t="str">
        <f>B9551&amp;"_"&amp;COUNTIF($B$2:B9551,B9551)</f>
        <v>7667_1</v>
      </c>
      <c r="B9551" s="195">
        <v>7667</v>
      </c>
      <c r="C9551" s="195">
        <v>114</v>
      </c>
      <c r="D9551" s="195" t="s">
        <v>4092</v>
      </c>
      <c r="F9551" s="189">
        <v>22</v>
      </c>
      <c r="G9551" s="197" t="s">
        <v>4093</v>
      </c>
      <c r="H9551" s="195">
        <v>11</v>
      </c>
      <c r="I9551" s="195">
        <v>44000</v>
      </c>
      <c r="J9551" s="191">
        <v>43032</v>
      </c>
      <c r="K9551" s="195" t="s">
        <v>33</v>
      </c>
      <c r="L9551" s="195" t="s">
        <v>74</v>
      </c>
    </row>
    <row r="9552" spans="1:12">
      <c r="A9552" s="186" t="str">
        <f>B9552&amp;"_"&amp;COUNTIF($B$2:B9552,B9552)</f>
        <v>7668_1</v>
      </c>
      <c r="B9552" s="195">
        <v>7668</v>
      </c>
      <c r="C9552" s="195">
        <v>114</v>
      </c>
      <c r="D9552" s="195" t="s">
        <v>4092</v>
      </c>
      <c r="F9552" s="189">
        <v>22</v>
      </c>
      <c r="G9552" s="197" t="s">
        <v>4093</v>
      </c>
      <c r="H9552" s="195">
        <v>11</v>
      </c>
      <c r="I9552" s="195">
        <v>44000</v>
      </c>
      <c r="J9552" s="191">
        <v>43032</v>
      </c>
      <c r="K9552" s="195" t="s">
        <v>33</v>
      </c>
      <c r="L9552" s="195" t="s">
        <v>74</v>
      </c>
    </row>
    <row r="9553" spans="1:12">
      <c r="A9553" s="186" t="str">
        <f>B9553&amp;"_"&amp;COUNTIF($B$2:B9553,B9553)</f>
        <v>7669_1</v>
      </c>
      <c r="B9553" s="195">
        <v>7669</v>
      </c>
      <c r="C9553" s="195">
        <v>114</v>
      </c>
      <c r="D9553" s="195" t="s">
        <v>4092</v>
      </c>
      <c r="F9553" s="189">
        <v>22</v>
      </c>
      <c r="G9553" s="197" t="s">
        <v>4093</v>
      </c>
      <c r="H9553" s="195">
        <v>11</v>
      </c>
      <c r="I9553" s="195">
        <v>44000</v>
      </c>
      <c r="J9553" s="191">
        <v>43032</v>
      </c>
      <c r="K9553" s="195" t="s">
        <v>33</v>
      </c>
      <c r="L9553" s="195" t="s">
        <v>74</v>
      </c>
    </row>
    <row r="9554" spans="1:12">
      <c r="A9554" s="186" t="str">
        <f>B9554&amp;"_"&amp;COUNTIF($B$2:B9554,B9554)</f>
        <v>7670_1</v>
      </c>
      <c r="B9554" s="216">
        <v>7670</v>
      </c>
      <c r="C9554" s="195">
        <v>114</v>
      </c>
      <c r="D9554" s="195" t="s">
        <v>4092</v>
      </c>
      <c r="F9554" s="189">
        <v>22</v>
      </c>
      <c r="G9554" s="197" t="s">
        <v>4093</v>
      </c>
      <c r="H9554" s="195">
        <v>11</v>
      </c>
      <c r="I9554" s="195">
        <v>44000</v>
      </c>
      <c r="J9554" s="191">
        <v>43032</v>
      </c>
      <c r="K9554" s="195" t="s">
        <v>33</v>
      </c>
      <c r="L9554" s="195" t="s">
        <v>74</v>
      </c>
    </row>
    <row r="9555" spans="1:12">
      <c r="A9555" s="186" t="str">
        <f>B9555&amp;"_"&amp;COUNTIF($B$2:B9555,B9555)</f>
        <v>7671_1</v>
      </c>
      <c r="B9555" s="195">
        <v>7671</v>
      </c>
      <c r="C9555" s="195">
        <v>114</v>
      </c>
      <c r="D9555" s="195" t="s">
        <v>4094</v>
      </c>
      <c r="F9555" s="189">
        <v>168</v>
      </c>
      <c r="G9555" s="197" t="s">
        <v>4095</v>
      </c>
      <c r="H9555" s="195">
        <v>8</v>
      </c>
      <c r="I9555" s="195">
        <f>164*95</f>
        <v>15580</v>
      </c>
      <c r="J9555" s="191">
        <v>43032</v>
      </c>
      <c r="K9555" s="195" t="s">
        <v>33</v>
      </c>
      <c r="L9555" s="195" t="s">
        <v>74</v>
      </c>
    </row>
    <row r="9556" spans="1:12">
      <c r="A9556" s="186" t="str">
        <f>B9556&amp;"_"&amp;COUNTIF($B$2:B9556,B9556)</f>
        <v>7672_1</v>
      </c>
      <c r="B9556" s="195">
        <v>7672</v>
      </c>
      <c r="F9556" s="189">
        <f>204-168</f>
        <v>36</v>
      </c>
      <c r="G9556" s="197" t="s">
        <v>4096</v>
      </c>
    </row>
    <row r="9557" spans="1:12">
      <c r="A9557" s="186" t="str">
        <f>B9557&amp;"_"&amp;COUNTIF($B$2:B9557,B9557)</f>
        <v>7672_2</v>
      </c>
      <c r="B9557" s="195">
        <v>7672</v>
      </c>
      <c r="F9557" s="189">
        <v>16</v>
      </c>
      <c r="G9557" s="197" t="s">
        <v>4097</v>
      </c>
    </row>
    <row r="9558" spans="1:12">
      <c r="A9558" s="186" t="str">
        <f>B9558&amp;"_"&amp;COUNTIF($B$2:B9558,B9558)</f>
        <v>7672_3</v>
      </c>
      <c r="B9558" s="195">
        <v>7672</v>
      </c>
      <c r="C9558" s="195">
        <v>114</v>
      </c>
      <c r="D9558" s="195">
        <v>270461516</v>
      </c>
      <c r="F9558" s="189">
        <v>150</v>
      </c>
      <c r="G9558" s="197" t="s">
        <v>4098</v>
      </c>
      <c r="H9558" s="195">
        <v>12</v>
      </c>
      <c r="I9558" s="195">
        <f>3550+35300</f>
        <v>38850</v>
      </c>
      <c r="J9558" s="191">
        <v>43068</v>
      </c>
      <c r="K9558" s="195" t="s">
        <v>33</v>
      </c>
      <c r="L9558" s="195" t="s">
        <v>74</v>
      </c>
    </row>
    <row r="9559" spans="1:12">
      <c r="A9559" s="186" t="str">
        <f>B9559&amp;"_"&amp;COUNTIF($B$2:B9559,B9559)</f>
        <v>7673_1</v>
      </c>
      <c r="B9559" s="195">
        <v>7673</v>
      </c>
      <c r="C9559" s="195">
        <v>59</v>
      </c>
      <c r="D9559" s="195">
        <v>3008100203</v>
      </c>
      <c r="E9559" s="195">
        <v>41222082</v>
      </c>
      <c r="F9559" s="189">
        <v>1</v>
      </c>
      <c r="G9559" s="197" t="s">
        <v>3510</v>
      </c>
      <c r="H9559" s="195">
        <v>1</v>
      </c>
      <c r="I9559" s="195">
        <v>4600</v>
      </c>
      <c r="J9559" s="191">
        <v>43032</v>
      </c>
      <c r="K9559" s="195" t="s">
        <v>27</v>
      </c>
    </row>
    <row r="9560" spans="1:12">
      <c r="A9560" s="186" t="str">
        <f>B9560&amp;"_"&amp;COUNTIF($B$2:B9560,B9560)</f>
        <v>7674_1</v>
      </c>
      <c r="B9560" s="195">
        <v>7674</v>
      </c>
      <c r="F9560" s="189">
        <v>1</v>
      </c>
      <c r="G9560" s="197" t="s">
        <v>4099</v>
      </c>
    </row>
    <row r="9561" spans="1:12">
      <c r="A9561" s="186" t="str">
        <f>B9561&amp;"_"&amp;COUNTIF($B$2:B9561,B9561)</f>
        <v>7674_2</v>
      </c>
      <c r="B9561" s="195">
        <v>7674</v>
      </c>
      <c r="C9561" s="195">
        <v>59</v>
      </c>
      <c r="D9561" s="195">
        <v>3102632790</v>
      </c>
      <c r="F9561" s="189">
        <v>1</v>
      </c>
      <c r="G9561" s="197" t="s">
        <v>4100</v>
      </c>
      <c r="H9561" s="195">
        <v>3</v>
      </c>
      <c r="I9561" s="195">
        <v>10000</v>
      </c>
      <c r="J9561" s="191">
        <v>43032</v>
      </c>
      <c r="K9561" s="195" t="s">
        <v>27</v>
      </c>
    </row>
    <row r="9562" spans="1:12">
      <c r="A9562" s="186" t="str">
        <f>B9562&amp;"_"&amp;COUNTIF($B$2:B9562,B9562)</f>
        <v>7675_1</v>
      </c>
      <c r="B9562" s="195">
        <v>7675</v>
      </c>
      <c r="C9562" s="195">
        <v>17</v>
      </c>
      <c r="D9562" s="195">
        <v>3007944217</v>
      </c>
      <c r="F9562" s="189">
        <v>1</v>
      </c>
      <c r="G9562" s="197" t="s">
        <v>4101</v>
      </c>
      <c r="H9562" s="195">
        <v>1</v>
      </c>
      <c r="I9562" s="195">
        <v>2000</v>
      </c>
      <c r="J9562" s="191">
        <v>43032</v>
      </c>
      <c r="K9562" s="195" t="s">
        <v>120</v>
      </c>
    </row>
    <row r="9563" spans="1:12">
      <c r="A9563" s="186" t="str">
        <f>B9563&amp;"_"&amp;COUNTIF($B$2:B9563,B9563)</f>
        <v>7676_1</v>
      </c>
      <c r="B9563" s="195">
        <v>7676</v>
      </c>
      <c r="C9563" s="195">
        <v>96</v>
      </c>
      <c r="D9563" s="195" t="s">
        <v>4102</v>
      </c>
      <c r="F9563" s="189">
        <v>1</v>
      </c>
      <c r="G9563" s="197" t="s">
        <v>3970</v>
      </c>
      <c r="H9563" s="195">
        <v>1</v>
      </c>
      <c r="J9563" s="191">
        <v>43032</v>
      </c>
      <c r="K9563" s="195" t="s">
        <v>33</v>
      </c>
      <c r="L9563" s="195" t="s">
        <v>74</v>
      </c>
    </row>
    <row r="9564" spans="1:12">
      <c r="A9564" s="186" t="str">
        <f>B9564&amp;"_"&amp;COUNTIF($B$2:B9564,B9564)</f>
        <v>7677_1</v>
      </c>
      <c r="B9564" s="195">
        <v>7677</v>
      </c>
      <c r="E9564" s="195" t="s">
        <v>3676</v>
      </c>
      <c r="F9564" s="189">
        <v>1</v>
      </c>
      <c r="G9564" s="197" t="s">
        <v>3167</v>
      </c>
    </row>
    <row r="9565" spans="1:12">
      <c r="A9565" s="186" t="str">
        <f>B9565&amp;"_"&amp;COUNTIF($B$2:B9565,B9565)</f>
        <v>7677_2</v>
      </c>
      <c r="B9565" s="195">
        <v>7677</v>
      </c>
      <c r="C9565" s="195">
        <v>61</v>
      </c>
      <c r="D9565" s="195" t="s">
        <v>3677</v>
      </c>
      <c r="F9565" s="189">
        <v>1</v>
      </c>
      <c r="G9565" s="197" t="s">
        <v>7</v>
      </c>
      <c r="H9565" s="195">
        <v>1</v>
      </c>
      <c r="J9565" s="191">
        <v>43033</v>
      </c>
      <c r="K9565" s="195" t="s">
        <v>27</v>
      </c>
    </row>
    <row r="9566" spans="1:12">
      <c r="A9566" s="186" t="str">
        <f>B9566&amp;"_"&amp;COUNTIF($B$2:B9566,B9566)</f>
        <v>7678_1</v>
      </c>
      <c r="B9566" s="195">
        <v>7678</v>
      </c>
      <c r="C9566" s="195">
        <v>15</v>
      </c>
      <c r="D9566" s="195">
        <v>3488</v>
      </c>
      <c r="F9566" s="189">
        <v>1</v>
      </c>
      <c r="G9566" s="197" t="s">
        <v>4103</v>
      </c>
      <c r="H9566" s="195">
        <v>1</v>
      </c>
      <c r="J9566" s="191">
        <v>43033</v>
      </c>
      <c r="K9566" s="195" t="s">
        <v>33</v>
      </c>
      <c r="L9566" s="195" t="s">
        <v>74</v>
      </c>
    </row>
    <row r="9567" spans="1:12">
      <c r="A9567" s="186" t="str">
        <f>B9567&amp;"_"&amp;COUNTIF($B$2:B9567,B9567)</f>
        <v>7679_1</v>
      </c>
      <c r="B9567" s="195">
        <v>7679</v>
      </c>
      <c r="E9567" s="195" t="s">
        <v>2730</v>
      </c>
      <c r="F9567" s="189">
        <v>2</v>
      </c>
      <c r="G9567" s="197" t="s">
        <v>3765</v>
      </c>
    </row>
    <row r="9568" spans="1:12">
      <c r="A9568" s="186" t="str">
        <f>B9568&amp;"_"&amp;COUNTIF($B$2:B9568,B9568)</f>
        <v>7679_2</v>
      </c>
      <c r="B9568" s="195">
        <v>7679</v>
      </c>
      <c r="C9568" s="195">
        <v>1</v>
      </c>
      <c r="D9568" s="195" t="s">
        <v>3981</v>
      </c>
      <c r="E9568" s="195" t="s">
        <v>2731</v>
      </c>
      <c r="F9568" s="189">
        <v>2</v>
      </c>
      <c r="G9568" s="197" t="s">
        <v>3767</v>
      </c>
      <c r="H9568" s="195">
        <v>1</v>
      </c>
      <c r="J9568" s="191">
        <v>43033</v>
      </c>
      <c r="K9568" s="195" t="s">
        <v>27</v>
      </c>
    </row>
    <row r="9569" spans="1:12">
      <c r="A9569" s="186" t="str">
        <f>B9569&amp;"_"&amp;COUNTIF($B$2:B9569,B9569)</f>
        <v>7680_1</v>
      </c>
      <c r="B9569" s="195">
        <v>7680</v>
      </c>
      <c r="E9569" s="195" t="s">
        <v>67</v>
      </c>
      <c r="F9569" s="189">
        <v>48</v>
      </c>
      <c r="G9569" s="197" t="s">
        <v>68</v>
      </c>
    </row>
    <row r="9570" spans="1:12">
      <c r="A9570" s="186" t="str">
        <f>B9570&amp;"_"&amp;COUNTIF($B$2:B9570,B9570)</f>
        <v>7680_2</v>
      </c>
      <c r="B9570" s="195">
        <v>7680</v>
      </c>
      <c r="C9570" s="195">
        <v>1</v>
      </c>
      <c r="D9570" s="195" t="s">
        <v>4104</v>
      </c>
      <c r="E9570" s="195" t="s">
        <v>64</v>
      </c>
      <c r="F9570" s="189">
        <v>192</v>
      </c>
      <c r="G9570" s="197" t="s">
        <v>2804</v>
      </c>
      <c r="H9570" s="195">
        <v>4</v>
      </c>
      <c r="J9570" s="191">
        <v>43033</v>
      </c>
      <c r="K9570" s="195" t="s">
        <v>27</v>
      </c>
    </row>
    <row r="9571" spans="1:12">
      <c r="A9571" s="186" t="str">
        <f>B9571&amp;"_"&amp;COUNTIF($B$2:B9571,B9571)</f>
        <v>7681_1</v>
      </c>
      <c r="B9571" s="195">
        <v>7681</v>
      </c>
      <c r="C9571" s="195">
        <v>1</v>
      </c>
      <c r="D9571" s="195" t="s">
        <v>3695</v>
      </c>
      <c r="F9571" s="189">
        <v>60</v>
      </c>
      <c r="G9571" s="197" t="s">
        <v>656</v>
      </c>
      <c r="H9571" s="195">
        <v>2</v>
      </c>
      <c r="I9571" s="200"/>
      <c r="J9571" s="191">
        <v>43033</v>
      </c>
      <c r="K9571" s="195" t="s">
        <v>27</v>
      </c>
    </row>
    <row r="9572" spans="1:12">
      <c r="A9572" s="186" t="str">
        <f>B9572&amp;"_"&amp;COUNTIF($B$2:B9572,B9572)</f>
        <v>7682_1</v>
      </c>
      <c r="B9572" s="195">
        <v>7682</v>
      </c>
      <c r="C9572" s="195">
        <v>1</v>
      </c>
      <c r="D9572" s="195" t="s">
        <v>4040</v>
      </c>
      <c r="F9572" s="189">
        <v>28</v>
      </c>
      <c r="G9572" s="197" t="s">
        <v>4008</v>
      </c>
      <c r="H9572" s="195">
        <v>1</v>
      </c>
      <c r="J9572" s="191">
        <v>43033</v>
      </c>
      <c r="K9572" s="195" t="s">
        <v>27</v>
      </c>
    </row>
    <row r="9573" spans="1:12">
      <c r="A9573" s="186" t="str">
        <f>B9573&amp;"_"&amp;COUNTIF($B$2:B9573,B9573)</f>
        <v>7683_1</v>
      </c>
      <c r="B9573" s="195">
        <v>7683</v>
      </c>
      <c r="C9573" s="195">
        <v>59</v>
      </c>
      <c r="D9573" s="195">
        <v>3008096292</v>
      </c>
      <c r="E9573" s="195">
        <v>41222128</v>
      </c>
      <c r="F9573" s="189">
        <v>3</v>
      </c>
      <c r="G9573" s="197" t="s">
        <v>4105</v>
      </c>
      <c r="H9573" s="195">
        <v>3</v>
      </c>
      <c r="J9573" s="191">
        <v>43033</v>
      </c>
      <c r="K9573" s="195" t="s">
        <v>27</v>
      </c>
    </row>
    <row r="9574" spans="1:12">
      <c r="A9574" s="186" t="str">
        <f>B9574&amp;"_"&amp;COUNTIF($B$2:B9574,B9574)</f>
        <v>7684_1</v>
      </c>
      <c r="B9574" s="195">
        <v>7684</v>
      </c>
      <c r="C9574" s="195">
        <v>3</v>
      </c>
      <c r="D9574" s="195" t="s">
        <v>4106</v>
      </c>
      <c r="E9574" s="195" t="s">
        <v>71</v>
      </c>
      <c r="F9574" s="189">
        <v>300</v>
      </c>
      <c r="G9574" s="197" t="s">
        <v>72</v>
      </c>
      <c r="H9574" s="195">
        <v>1</v>
      </c>
      <c r="I9574" s="195">
        <v>2400</v>
      </c>
      <c r="J9574" s="191">
        <v>43034</v>
      </c>
      <c r="K9574" s="195" t="s">
        <v>33</v>
      </c>
      <c r="L9574" s="195" t="s">
        <v>74</v>
      </c>
    </row>
    <row r="9575" spans="1:12">
      <c r="A9575" s="186" t="str">
        <f>B9575&amp;"_"&amp;COUNTIF($B$2:B9575,B9575)</f>
        <v>7685_1</v>
      </c>
      <c r="B9575" s="195">
        <v>7685</v>
      </c>
      <c r="E9575" s="195" t="s">
        <v>1744</v>
      </c>
      <c r="F9575" s="223">
        <v>1</v>
      </c>
      <c r="G9575" s="197" t="s">
        <v>3277</v>
      </c>
    </row>
    <row r="9576" spans="1:12">
      <c r="A9576" s="186" t="str">
        <f>B9576&amp;"_"&amp;COUNTIF($B$2:B9576,B9576)</f>
        <v>7685_2</v>
      </c>
      <c r="B9576" s="195">
        <v>7685</v>
      </c>
      <c r="E9576" s="195" t="s">
        <v>1744</v>
      </c>
      <c r="F9576" s="189">
        <v>36</v>
      </c>
      <c r="G9576" s="197" t="s">
        <v>4089</v>
      </c>
    </row>
    <row r="9577" spans="1:12">
      <c r="A9577" s="186" t="str">
        <f>B9577&amp;"_"&amp;COUNTIF($B$2:B9577,B9577)</f>
        <v>7685_3</v>
      </c>
      <c r="B9577" s="195">
        <v>7685</v>
      </c>
      <c r="E9577" s="195" t="s">
        <v>1744</v>
      </c>
      <c r="F9577" s="189">
        <v>22</v>
      </c>
      <c r="G9577" s="197" t="s">
        <v>4017</v>
      </c>
    </row>
    <row r="9578" spans="1:12">
      <c r="A9578" s="186" t="str">
        <f>B9578&amp;"_"&amp;COUNTIF($B$2:B9578,B9578)</f>
        <v>7685_4</v>
      </c>
      <c r="B9578" s="195">
        <v>7685</v>
      </c>
      <c r="E9578" s="195" t="s">
        <v>1744</v>
      </c>
      <c r="F9578" s="189">
        <v>10</v>
      </c>
      <c r="G9578" s="197" t="s">
        <v>4107</v>
      </c>
    </row>
    <row r="9579" spans="1:12">
      <c r="A9579" s="186" t="str">
        <f>B9579&amp;"_"&amp;COUNTIF($B$2:B9579,B9579)</f>
        <v>7685_5</v>
      </c>
      <c r="B9579" s="195">
        <v>7685</v>
      </c>
      <c r="E9579" s="195" t="s">
        <v>1744</v>
      </c>
      <c r="F9579" s="189">
        <v>28</v>
      </c>
      <c r="G9579" s="197" t="s">
        <v>4090</v>
      </c>
    </row>
    <row r="9580" spans="1:12">
      <c r="A9580" s="186" t="str">
        <f>B9580&amp;"_"&amp;COUNTIF($B$2:B9580,B9580)</f>
        <v>7685_6</v>
      </c>
      <c r="B9580" s="195">
        <v>7685</v>
      </c>
      <c r="E9580" s="195" t="s">
        <v>1744</v>
      </c>
      <c r="F9580" s="189">
        <v>22</v>
      </c>
      <c r="G9580" s="197" t="s">
        <v>3998</v>
      </c>
    </row>
    <row r="9581" spans="1:12">
      <c r="A9581" s="186" t="str">
        <f>B9581&amp;"_"&amp;COUNTIF($B$2:B9581,B9581)</f>
        <v>7685_7</v>
      </c>
      <c r="B9581" s="195">
        <v>7685</v>
      </c>
      <c r="C9581" s="195">
        <v>26</v>
      </c>
      <c r="E9581" s="195" t="s">
        <v>1744</v>
      </c>
      <c r="F9581" s="189">
        <v>6</v>
      </c>
      <c r="G9581" s="197" t="s">
        <v>4108</v>
      </c>
      <c r="J9581" s="191">
        <v>43033</v>
      </c>
      <c r="K9581" s="195" t="s">
        <v>27</v>
      </c>
    </row>
    <row r="9582" spans="1:12">
      <c r="A9582" s="186" t="str">
        <f>B9582&amp;"_"&amp;COUNTIF($B$2:B9582,B9582)</f>
        <v>7686_1</v>
      </c>
      <c r="B9582" s="195">
        <v>7686</v>
      </c>
      <c r="C9582" s="195">
        <v>59</v>
      </c>
      <c r="D9582" s="195">
        <v>3008100203</v>
      </c>
      <c r="E9582" s="195">
        <v>41222082</v>
      </c>
      <c r="F9582" s="189">
        <v>2</v>
      </c>
      <c r="G9582" s="197" t="s">
        <v>3510</v>
      </c>
      <c r="H9582" s="195">
        <v>2</v>
      </c>
      <c r="I9582" s="195">
        <v>9200</v>
      </c>
      <c r="J9582" s="191">
        <v>43035</v>
      </c>
      <c r="K9582" s="195" t="s">
        <v>27</v>
      </c>
    </row>
    <row r="9583" spans="1:12">
      <c r="A9583" s="186" t="str">
        <f>B9583&amp;"_"&amp;COUNTIF($B$2:B9583,B9583)</f>
        <v>7687_1</v>
      </c>
      <c r="B9583" s="195">
        <v>7687</v>
      </c>
      <c r="C9583" s="195">
        <v>59</v>
      </c>
      <c r="D9583" s="195">
        <v>3008105150</v>
      </c>
      <c r="E9583" s="195">
        <v>41227890</v>
      </c>
      <c r="F9583" s="189">
        <v>12</v>
      </c>
      <c r="G9583" s="197" t="s">
        <v>1873</v>
      </c>
      <c r="H9583" s="195">
        <v>2</v>
      </c>
      <c r="I9583" s="195">
        <v>3675</v>
      </c>
      <c r="J9583" s="191">
        <v>43035</v>
      </c>
      <c r="K9583" s="195" t="s">
        <v>27</v>
      </c>
    </row>
    <row r="9584" spans="1:12">
      <c r="A9584" s="186" t="str">
        <f>B9584&amp;"_"&amp;COUNTIF($B$2:B9584,B9584)</f>
        <v>7688_1</v>
      </c>
      <c r="B9584" s="195">
        <v>7688</v>
      </c>
      <c r="E9584" s="195" t="s">
        <v>1744</v>
      </c>
      <c r="F9584" s="223">
        <v>1</v>
      </c>
      <c r="G9584" s="197" t="s">
        <v>3277</v>
      </c>
    </row>
    <row r="9585" spans="1:12">
      <c r="A9585" s="186" t="str">
        <f>B9585&amp;"_"&amp;COUNTIF($B$2:B9585,B9585)</f>
        <v>7688_2</v>
      </c>
      <c r="B9585" s="195">
        <v>7688</v>
      </c>
      <c r="C9585" s="195">
        <v>26</v>
      </c>
      <c r="E9585" s="195" t="s">
        <v>1744</v>
      </c>
      <c r="F9585" s="189">
        <v>16</v>
      </c>
      <c r="G9585" s="197" t="s">
        <v>4107</v>
      </c>
    </row>
    <row r="9586" spans="1:12">
      <c r="A9586" s="186" t="str">
        <f>B9586&amp;"_"&amp;COUNTIF($B$2:B9586,B9586)</f>
        <v>7689_1</v>
      </c>
      <c r="B9586" s="195">
        <v>7689</v>
      </c>
      <c r="E9586" s="195" t="s">
        <v>2730</v>
      </c>
      <c r="F9586" s="189">
        <v>2</v>
      </c>
      <c r="G9586" s="197" t="s">
        <v>3765</v>
      </c>
    </row>
    <row r="9587" spans="1:12">
      <c r="A9587" s="186" t="str">
        <f>B9587&amp;"_"&amp;COUNTIF($B$2:B9587,B9587)</f>
        <v>7689_2</v>
      </c>
      <c r="B9587" s="195">
        <v>7689</v>
      </c>
      <c r="C9587" s="195">
        <v>1</v>
      </c>
      <c r="D9587" s="195" t="s">
        <v>3981</v>
      </c>
      <c r="E9587" s="195" t="s">
        <v>2731</v>
      </c>
      <c r="F9587" s="189">
        <v>2</v>
      </c>
      <c r="G9587" s="197" t="s">
        <v>3767</v>
      </c>
      <c r="H9587" s="195">
        <v>1</v>
      </c>
      <c r="J9587" s="191">
        <v>43035</v>
      </c>
      <c r="K9587" s="195" t="s">
        <v>27</v>
      </c>
    </row>
    <row r="9588" spans="1:12">
      <c r="A9588" s="186" t="str">
        <f>B9588&amp;"_"&amp;COUNTIF($B$2:B9588,B9588)</f>
        <v>7690_1</v>
      </c>
      <c r="B9588" s="195">
        <v>7690</v>
      </c>
      <c r="C9588" s="195">
        <v>1</v>
      </c>
      <c r="D9588" s="195" t="s">
        <v>3599</v>
      </c>
      <c r="F9588" s="189">
        <v>2</v>
      </c>
      <c r="G9588" s="197" t="s">
        <v>3238</v>
      </c>
      <c r="H9588" s="195">
        <v>2</v>
      </c>
      <c r="J9588" s="191">
        <v>43035</v>
      </c>
      <c r="K9588" s="195" t="s">
        <v>27</v>
      </c>
    </row>
    <row r="9589" spans="1:12">
      <c r="A9589" s="186" t="str">
        <f>B9589&amp;"_"&amp;COUNTIF($B$2:B9589,B9589)</f>
        <v>7691_1</v>
      </c>
      <c r="B9589" s="195">
        <v>7691</v>
      </c>
      <c r="C9589" s="195">
        <v>1</v>
      </c>
      <c r="D9589" s="195" t="s">
        <v>3570</v>
      </c>
      <c r="F9589" s="189">
        <v>68</v>
      </c>
      <c r="G9589" s="197" t="s">
        <v>1690</v>
      </c>
      <c r="H9589" s="195">
        <v>1</v>
      </c>
      <c r="J9589" s="191">
        <v>43035</v>
      </c>
      <c r="K9589" s="195" t="s">
        <v>27</v>
      </c>
    </row>
    <row r="9590" spans="1:12">
      <c r="A9590" s="186" t="str">
        <f>B9590&amp;"_"&amp;COUNTIF($B$2:B9590,B9590)</f>
        <v>7692_1</v>
      </c>
      <c r="B9590" s="216">
        <v>7692</v>
      </c>
      <c r="C9590" s="195">
        <v>59</v>
      </c>
      <c r="D9590" s="195">
        <v>3008119434</v>
      </c>
      <c r="E9590" s="195">
        <v>41222082</v>
      </c>
      <c r="F9590" s="189">
        <v>2</v>
      </c>
      <c r="G9590" s="197" t="s">
        <v>3510</v>
      </c>
      <c r="H9590" s="195">
        <v>2</v>
      </c>
      <c r="I9590" s="195">
        <v>9200</v>
      </c>
      <c r="J9590" s="191">
        <v>43032</v>
      </c>
      <c r="K9590" s="195" t="s">
        <v>27</v>
      </c>
    </row>
    <row r="9591" spans="1:12">
      <c r="A9591" s="186" t="str">
        <f>B9591&amp;"_"&amp;COUNTIF($B$2:B9591,B9591)</f>
        <v>7693_1</v>
      </c>
      <c r="B9591" s="195">
        <v>7693</v>
      </c>
      <c r="C9591" s="195">
        <v>13</v>
      </c>
      <c r="D9591" s="195">
        <v>602401</v>
      </c>
      <c r="F9591" s="189">
        <v>2</v>
      </c>
      <c r="G9591" s="197" t="s">
        <v>3875</v>
      </c>
      <c r="H9591" s="195">
        <v>1</v>
      </c>
      <c r="J9591" s="191">
        <v>43038</v>
      </c>
      <c r="K9591" s="195" t="s">
        <v>27</v>
      </c>
    </row>
    <row r="9592" spans="1:12">
      <c r="A9592" s="186" t="str">
        <f>B9592&amp;"_"&amp;COUNTIF($B$2:B9592,B9592)</f>
        <v>7694_1</v>
      </c>
      <c r="B9592" s="195">
        <v>7694</v>
      </c>
      <c r="E9592" s="195">
        <v>41222082</v>
      </c>
      <c r="F9592" s="189">
        <v>2</v>
      </c>
      <c r="G9592" s="197" t="s">
        <v>3510</v>
      </c>
    </row>
    <row r="9593" spans="1:12">
      <c r="A9593" s="186" t="str">
        <f>B9593&amp;"_"&amp;COUNTIF($B$2:B9593,B9593)</f>
        <v>7694_2</v>
      </c>
      <c r="B9593" s="195">
        <v>7694</v>
      </c>
      <c r="C9593" s="195">
        <v>59</v>
      </c>
      <c r="D9593" s="195">
        <v>3008119434</v>
      </c>
      <c r="E9593" s="195">
        <v>41222136</v>
      </c>
      <c r="F9593" s="189">
        <v>2</v>
      </c>
      <c r="G9593" s="197" t="s">
        <v>2299</v>
      </c>
      <c r="H9593" s="195">
        <v>4</v>
      </c>
      <c r="I9593" s="195">
        <v>9200</v>
      </c>
      <c r="J9593" s="191">
        <v>43038</v>
      </c>
      <c r="K9593" s="195" t="s">
        <v>27</v>
      </c>
    </row>
    <row r="9594" spans="1:12">
      <c r="A9594" s="186" t="str">
        <f>B9594&amp;"_"&amp;COUNTIF($B$2:B9594,B9594)</f>
        <v>7695_1</v>
      </c>
      <c r="B9594" s="195">
        <v>7695</v>
      </c>
      <c r="F9594" s="189">
        <v>8</v>
      </c>
      <c r="G9594" s="197" t="s">
        <v>3102</v>
      </c>
    </row>
    <row r="9595" spans="1:12">
      <c r="A9595" s="186" t="str">
        <f>B9595&amp;"_"&amp;COUNTIF($B$2:B9595,B9595)</f>
        <v>7695_2</v>
      </c>
      <c r="B9595" s="195">
        <v>7695</v>
      </c>
      <c r="C9595" s="195">
        <v>65</v>
      </c>
      <c r="D9595" s="195">
        <v>3007274951</v>
      </c>
      <c r="F9595" s="189">
        <v>16</v>
      </c>
      <c r="G9595" s="197" t="s">
        <v>3103</v>
      </c>
      <c r="H9595" s="195">
        <v>8</v>
      </c>
      <c r="I9595" s="195">
        <v>25600</v>
      </c>
      <c r="J9595" s="191">
        <v>43038</v>
      </c>
      <c r="K9595" s="195" t="s">
        <v>120</v>
      </c>
    </row>
    <row r="9596" spans="1:12">
      <c r="A9596" s="186" t="str">
        <f>B9596&amp;"_"&amp;COUNTIF($B$2:B9596,B9596)</f>
        <v>7696_1</v>
      </c>
      <c r="B9596" s="195">
        <v>7696</v>
      </c>
      <c r="E9596" s="195">
        <v>41222082</v>
      </c>
      <c r="F9596" s="189">
        <v>1</v>
      </c>
      <c r="G9596" s="197" t="s">
        <v>3510</v>
      </c>
    </row>
    <row r="9597" spans="1:12">
      <c r="A9597" s="186" t="str">
        <f>B9597&amp;"_"&amp;COUNTIF($B$2:B9597,B9597)</f>
        <v>7696_2</v>
      </c>
      <c r="B9597" s="195">
        <v>7696</v>
      </c>
      <c r="C9597" s="195">
        <v>59</v>
      </c>
      <c r="D9597" s="195">
        <v>3008119434</v>
      </c>
      <c r="E9597" s="195">
        <v>41222136</v>
      </c>
      <c r="F9597" s="189">
        <v>3</v>
      </c>
      <c r="G9597" s="197" t="s">
        <v>2299</v>
      </c>
      <c r="H9597" s="195">
        <v>4</v>
      </c>
      <c r="I9597" s="195">
        <v>10300</v>
      </c>
      <c r="J9597" s="191">
        <v>43039</v>
      </c>
      <c r="K9597" s="195" t="s">
        <v>27</v>
      </c>
    </row>
    <row r="9598" spans="1:12">
      <c r="A9598" s="186" t="str">
        <f>B9598&amp;"_"&amp;COUNTIF($B$2:B9598,B9598)</f>
        <v>7697_1</v>
      </c>
      <c r="B9598" s="195">
        <v>7697</v>
      </c>
      <c r="C9598" s="195">
        <v>3</v>
      </c>
      <c r="D9598" s="195" t="s">
        <v>4109</v>
      </c>
      <c r="E9598" s="195" t="s">
        <v>3903</v>
      </c>
      <c r="F9598" s="189">
        <v>66</v>
      </c>
      <c r="G9598" s="197" t="s">
        <v>3904</v>
      </c>
      <c r="H9598" s="195">
        <v>4</v>
      </c>
      <c r="I9598" s="195">
        <v>4000</v>
      </c>
      <c r="J9598" s="191">
        <v>43039</v>
      </c>
      <c r="K9598" s="195" t="s">
        <v>33</v>
      </c>
      <c r="L9598" s="195" t="s">
        <v>74</v>
      </c>
    </row>
    <row r="9599" spans="1:12">
      <c r="A9599" s="186" t="str">
        <f>B9599&amp;"_"&amp;COUNTIF($B$2:B9599,B9599)</f>
        <v>7698_1</v>
      </c>
      <c r="B9599" s="195">
        <v>7698</v>
      </c>
      <c r="C9599" s="195">
        <v>114</v>
      </c>
      <c r="D9599" s="195">
        <v>270453096</v>
      </c>
      <c r="F9599" s="189">
        <v>75</v>
      </c>
      <c r="G9599" s="197" t="s">
        <v>3995</v>
      </c>
      <c r="H9599" s="195">
        <v>1</v>
      </c>
      <c r="I9599" s="195">
        <v>1775</v>
      </c>
      <c r="J9599" s="191">
        <v>43039</v>
      </c>
      <c r="K9599" s="195" t="s">
        <v>33</v>
      </c>
      <c r="L9599" s="195" t="s">
        <v>74</v>
      </c>
    </row>
    <row r="9600" spans="1:12">
      <c r="A9600" s="186" t="str">
        <f>B9600&amp;"_"&amp;COUNTIF($B$2:B9600,B9600)</f>
        <v>7699_1</v>
      </c>
      <c r="B9600" s="195">
        <v>7699</v>
      </c>
      <c r="C9600" s="195">
        <v>96</v>
      </c>
      <c r="D9600" s="195" t="s">
        <v>4110</v>
      </c>
      <c r="F9600" s="189">
        <v>1</v>
      </c>
      <c r="G9600" s="197" t="s">
        <v>3970</v>
      </c>
      <c r="H9600" s="195">
        <v>1</v>
      </c>
      <c r="J9600" s="191">
        <v>43039</v>
      </c>
      <c r="K9600" s="195" t="s">
        <v>33</v>
      </c>
      <c r="L9600" s="195" t="s">
        <v>74</v>
      </c>
    </row>
    <row r="9601" spans="1:12">
      <c r="A9601" s="186" t="str">
        <f>B9601&amp;"_"&amp;COUNTIF($B$2:B9601,B9601)</f>
        <v>7700_1</v>
      </c>
      <c r="B9601" s="195">
        <v>7700</v>
      </c>
      <c r="C9601" s="195">
        <v>1</v>
      </c>
      <c r="D9601" s="195" t="s">
        <v>4050</v>
      </c>
      <c r="E9601" s="195" t="s">
        <v>62</v>
      </c>
      <c r="F9601" s="189">
        <v>164</v>
      </c>
      <c r="G9601" s="197" t="s">
        <v>1909</v>
      </c>
      <c r="H9601" s="195">
        <v>1</v>
      </c>
      <c r="J9601" s="191">
        <v>43039</v>
      </c>
      <c r="K9601" s="195" t="s">
        <v>27</v>
      </c>
    </row>
    <row r="9602" spans="1:12">
      <c r="A9602" s="186" t="str">
        <f>B9602&amp;"_"&amp;COUNTIF($B$2:B9602,B9602)</f>
        <v>7701_1</v>
      </c>
      <c r="B9602" s="195">
        <v>7701</v>
      </c>
      <c r="E9602" s="195">
        <v>32999</v>
      </c>
      <c r="F9602" s="189">
        <v>10</v>
      </c>
      <c r="G9602" s="197" t="s">
        <v>4086</v>
      </c>
    </row>
    <row r="9603" spans="1:12">
      <c r="A9603" s="186" t="str">
        <f>B9603&amp;"_"&amp;COUNTIF($B$2:B9603,B9603)</f>
        <v>7701_2</v>
      </c>
      <c r="B9603" s="195">
        <v>7701</v>
      </c>
      <c r="C9603" s="195">
        <v>4</v>
      </c>
      <c r="D9603" s="195">
        <v>4500296458</v>
      </c>
      <c r="E9603" s="195">
        <v>33990</v>
      </c>
      <c r="F9603" s="189">
        <v>10</v>
      </c>
      <c r="G9603" s="197" t="s">
        <v>4087</v>
      </c>
      <c r="H9603" s="195">
        <v>5</v>
      </c>
      <c r="I9603" s="195">
        <v>15000</v>
      </c>
      <c r="J9603" s="191">
        <v>43040</v>
      </c>
      <c r="K9603" s="195" t="s">
        <v>2501</v>
      </c>
      <c r="L9603" s="195" t="s">
        <v>74</v>
      </c>
    </row>
    <row r="9604" spans="1:12">
      <c r="A9604" s="186" t="str">
        <f>B9604&amp;"_"&amp;COUNTIF($B$2:B9604,B9604)</f>
        <v>7702_1</v>
      </c>
      <c r="B9604" s="195">
        <v>7702</v>
      </c>
      <c r="C9604" s="195">
        <v>5</v>
      </c>
      <c r="D9604" s="195">
        <v>270456783</v>
      </c>
      <c r="E9604" s="195">
        <v>500032756</v>
      </c>
      <c r="F9604" s="189">
        <v>12</v>
      </c>
      <c r="G9604" s="197" t="s">
        <v>3611</v>
      </c>
      <c r="H9604" s="195">
        <v>1</v>
      </c>
      <c r="I9604" s="195">
        <v>2850</v>
      </c>
      <c r="J9604" s="191">
        <v>43040</v>
      </c>
      <c r="K9604" s="195" t="s">
        <v>33</v>
      </c>
      <c r="L9604" s="195" t="s">
        <v>74</v>
      </c>
    </row>
    <row r="9605" spans="1:12">
      <c r="A9605" s="186" t="str">
        <f>B9605&amp;"_"&amp;COUNTIF($B$2:B9605,B9605)</f>
        <v>7703_1</v>
      </c>
      <c r="B9605" s="195">
        <v>7703</v>
      </c>
      <c r="E9605" s="195" t="s">
        <v>2935</v>
      </c>
      <c r="F9605" s="189">
        <v>4</v>
      </c>
      <c r="G9605" s="197" t="s">
        <v>2936</v>
      </c>
    </row>
    <row r="9606" spans="1:12">
      <c r="A9606" s="186" t="str">
        <f>B9606&amp;"_"&amp;COUNTIF($B$2:B9606,B9606)</f>
        <v>7703_2</v>
      </c>
      <c r="B9606" s="195">
        <v>7703</v>
      </c>
      <c r="C9606" s="195">
        <v>1</v>
      </c>
      <c r="D9606" s="195" t="s">
        <v>4077</v>
      </c>
      <c r="E9606" s="195" t="s">
        <v>2665</v>
      </c>
      <c r="F9606" s="189">
        <v>4</v>
      </c>
      <c r="G9606" s="197" t="s">
        <v>2938</v>
      </c>
      <c r="H9606" s="195">
        <v>2</v>
      </c>
      <c r="J9606" s="191">
        <v>43040</v>
      </c>
      <c r="K9606" s="195" t="s">
        <v>27</v>
      </c>
    </row>
    <row r="9607" spans="1:12">
      <c r="A9607" s="186" t="str">
        <f>B9607&amp;"_"&amp;COUNTIF($B$2:B9607,B9607)</f>
        <v>7704_1</v>
      </c>
      <c r="B9607" s="195">
        <v>7704</v>
      </c>
      <c r="C9607" s="195">
        <v>66</v>
      </c>
      <c r="D9607" s="195">
        <v>1000836659</v>
      </c>
      <c r="F9607" s="189">
        <v>2</v>
      </c>
      <c r="G9607" s="197" t="s">
        <v>4111</v>
      </c>
      <c r="H9607" s="195">
        <v>2</v>
      </c>
      <c r="I9607" s="195">
        <v>2200</v>
      </c>
      <c r="J9607" s="191">
        <v>43040</v>
      </c>
      <c r="K9607" s="195" t="s">
        <v>33</v>
      </c>
      <c r="L9607" s="195" t="s">
        <v>74</v>
      </c>
    </row>
    <row r="9608" spans="1:12">
      <c r="A9608" s="186" t="str">
        <f>B9608&amp;"_"&amp;COUNTIF($B$2:B9608,B9608)</f>
        <v>7705_1</v>
      </c>
      <c r="B9608" s="195">
        <v>7705</v>
      </c>
      <c r="C9608" s="195">
        <v>118</v>
      </c>
      <c r="D9608" s="195">
        <v>3007979695</v>
      </c>
      <c r="F9608" s="189">
        <v>960</v>
      </c>
      <c r="G9608" s="197" t="s">
        <v>4112</v>
      </c>
      <c r="H9608" s="195">
        <v>20</v>
      </c>
      <c r="I9608" s="195">
        <v>20000</v>
      </c>
      <c r="J9608" s="191">
        <v>43040</v>
      </c>
      <c r="K9608" s="195" t="s">
        <v>4113</v>
      </c>
    </row>
    <row r="9609" spans="1:12">
      <c r="A9609" s="186" t="str">
        <f>B9609&amp;"_"&amp;COUNTIF($B$2:B9609,B9609)</f>
        <v>7706_1</v>
      </c>
      <c r="B9609" s="195">
        <v>7706</v>
      </c>
      <c r="F9609" s="189">
        <v>0</v>
      </c>
      <c r="G9609" s="197" t="s">
        <v>2538</v>
      </c>
    </row>
    <row r="9610" spans="1:12">
      <c r="A9610" s="186" t="str">
        <f>B9610&amp;"_"&amp;COUNTIF($B$2:B9610,B9610)</f>
        <v>7706_2</v>
      </c>
      <c r="B9610" s="195">
        <v>7706</v>
      </c>
      <c r="C9610" s="195">
        <v>26</v>
      </c>
      <c r="D9610" s="195" t="s">
        <v>863</v>
      </c>
      <c r="F9610" s="189">
        <v>16</v>
      </c>
      <c r="G9610" s="197" t="s">
        <v>2539</v>
      </c>
      <c r="J9610" s="191">
        <v>43039</v>
      </c>
      <c r="K9610" s="195" t="s">
        <v>27</v>
      </c>
    </row>
    <row r="9611" spans="1:12">
      <c r="A9611" s="186" t="str">
        <f>B9611&amp;"_"&amp;COUNTIF($B$2:B9611,B9611)</f>
        <v>7707_1</v>
      </c>
      <c r="B9611" s="195">
        <v>7707</v>
      </c>
      <c r="E9611" s="195" t="s">
        <v>4114</v>
      </c>
      <c r="F9611" s="189">
        <v>1</v>
      </c>
      <c r="G9611" s="197" t="s">
        <v>4115</v>
      </c>
    </row>
    <row r="9612" spans="1:12">
      <c r="A9612" s="186" t="str">
        <f>B9612&amp;"_"&amp;COUNTIF($B$2:B9612,B9612)</f>
        <v>7707_2</v>
      </c>
      <c r="B9612" s="195">
        <v>7707</v>
      </c>
      <c r="F9612" s="189">
        <v>1</v>
      </c>
      <c r="G9612" s="197" t="s">
        <v>4116</v>
      </c>
    </row>
    <row r="9613" spans="1:12">
      <c r="A9613" s="186" t="str">
        <f>B9613&amp;"_"&amp;COUNTIF($B$2:B9613,B9613)</f>
        <v>7707_3</v>
      </c>
      <c r="B9613" s="195">
        <v>7707</v>
      </c>
      <c r="F9613" s="189">
        <v>1</v>
      </c>
      <c r="G9613" s="197" t="s">
        <v>4117</v>
      </c>
    </row>
    <row r="9614" spans="1:12">
      <c r="A9614" s="186" t="str">
        <f>B9614&amp;"_"&amp;COUNTIF($B$2:B9614,B9614)</f>
        <v>7707_4</v>
      </c>
      <c r="B9614" s="195">
        <v>7707</v>
      </c>
      <c r="F9614" s="189">
        <v>1</v>
      </c>
      <c r="G9614" s="197" t="s">
        <v>4118</v>
      </c>
    </row>
    <row r="9615" spans="1:12">
      <c r="A9615" s="186" t="str">
        <f>B9615&amp;"_"&amp;COUNTIF($B$2:B9615,B9615)</f>
        <v>7707_5</v>
      </c>
      <c r="B9615" s="195">
        <v>7707</v>
      </c>
      <c r="C9615" s="195">
        <v>1</v>
      </c>
      <c r="D9615" s="195">
        <v>540089791</v>
      </c>
      <c r="F9615" s="189">
        <v>1</v>
      </c>
      <c r="G9615" s="197" t="s">
        <v>4119</v>
      </c>
      <c r="J9615" s="191">
        <v>43040</v>
      </c>
      <c r="K9615" s="195" t="s">
        <v>27</v>
      </c>
    </row>
    <row r="9616" spans="1:12">
      <c r="A9616" s="186" t="str">
        <f>B9616&amp;"_"&amp;COUNTIF($B$2:B9616,B9616)</f>
        <v>7708_1</v>
      </c>
      <c r="B9616" s="195">
        <v>7708</v>
      </c>
      <c r="C9616" s="195">
        <v>6</v>
      </c>
      <c r="D9616" s="195" t="s">
        <v>4120</v>
      </c>
      <c r="F9616" s="189">
        <v>1</v>
      </c>
      <c r="G9616" s="197" t="s">
        <v>3972</v>
      </c>
      <c r="H9616" s="195">
        <v>1</v>
      </c>
      <c r="J9616" s="191">
        <v>43041</v>
      </c>
      <c r="K9616" s="195" t="s">
        <v>27</v>
      </c>
    </row>
    <row r="9617" spans="1:13">
      <c r="A9617" s="186" t="str">
        <f>B9617&amp;"_"&amp;COUNTIF($B$2:B9617,B9617)</f>
        <v>7709_1</v>
      </c>
      <c r="B9617" s="195">
        <v>7709</v>
      </c>
      <c r="C9617" s="195">
        <v>96</v>
      </c>
      <c r="D9617" s="195">
        <v>277437</v>
      </c>
      <c r="F9617" s="189">
        <v>1</v>
      </c>
      <c r="G9617" s="197" t="s">
        <v>4103</v>
      </c>
      <c r="H9617" s="195">
        <v>1</v>
      </c>
      <c r="I9617" s="195">
        <v>900</v>
      </c>
      <c r="J9617" s="191">
        <v>43041</v>
      </c>
      <c r="K9617" s="195" t="s">
        <v>33</v>
      </c>
      <c r="L9617" s="195" t="s">
        <v>74</v>
      </c>
    </row>
    <row r="9618" spans="1:13">
      <c r="A9618" s="186" t="str">
        <f>B9618&amp;"_"&amp;COUNTIF($B$2:B9618,B9618)</f>
        <v>7710_1</v>
      </c>
      <c r="B9618" s="195">
        <v>7710</v>
      </c>
      <c r="C9618" s="195">
        <v>61</v>
      </c>
      <c r="D9618" s="195" t="s">
        <v>4121</v>
      </c>
      <c r="F9618" s="189">
        <v>2</v>
      </c>
      <c r="G9618" s="197" t="s">
        <v>4122</v>
      </c>
      <c r="H9618" s="195">
        <v>2</v>
      </c>
      <c r="I9618" s="195">
        <v>1000</v>
      </c>
      <c r="J9618" s="191">
        <v>43041</v>
      </c>
      <c r="K9618" s="195" t="s">
        <v>33</v>
      </c>
      <c r="L9618" s="195" t="s">
        <v>74</v>
      </c>
      <c r="M9618" s="195"/>
    </row>
    <row r="9619" spans="1:13">
      <c r="A9619" s="186" t="str">
        <f>B9619&amp;"_"&amp;COUNTIF($B$2:B9619,B9619)</f>
        <v>7711_1</v>
      </c>
      <c r="B9619" s="195">
        <v>7711</v>
      </c>
      <c r="C9619" s="195">
        <v>59</v>
      </c>
      <c r="D9619" s="195">
        <v>3008132902</v>
      </c>
      <c r="E9619" s="195">
        <v>41222136</v>
      </c>
      <c r="F9619" s="189">
        <v>2</v>
      </c>
      <c r="G9619" s="197" t="s">
        <v>2299</v>
      </c>
      <c r="H9619" s="195">
        <v>2</v>
      </c>
      <c r="I9619" s="195">
        <v>9200</v>
      </c>
      <c r="J9619" s="191">
        <v>43042</v>
      </c>
      <c r="K9619" s="195" t="s">
        <v>27</v>
      </c>
    </row>
    <row r="9620" spans="1:13">
      <c r="A9620" s="186" t="str">
        <f>B9620&amp;"_"&amp;COUNTIF($B$2:B9620,B9620)</f>
        <v>7712_1</v>
      </c>
      <c r="B9620" s="195">
        <v>7712</v>
      </c>
      <c r="F9620" s="189" t="s">
        <v>1744</v>
      </c>
      <c r="G9620" s="197" t="s">
        <v>4123</v>
      </c>
    </row>
    <row r="9621" spans="1:13">
      <c r="A9621" s="186" t="str">
        <f>B9621&amp;"_"&amp;COUNTIF($B$2:B9621,B9621)</f>
        <v>7712_2</v>
      </c>
      <c r="B9621" s="195">
        <v>7712</v>
      </c>
      <c r="C9621" s="195">
        <v>59</v>
      </c>
      <c r="D9621" s="195">
        <v>3102632790</v>
      </c>
      <c r="F9621" s="189">
        <v>2</v>
      </c>
      <c r="G9621" s="197" t="s">
        <v>4124</v>
      </c>
      <c r="H9621" s="195">
        <v>1</v>
      </c>
      <c r="J9621" s="191">
        <v>43042</v>
      </c>
      <c r="K9621" s="195" t="s">
        <v>27</v>
      </c>
    </row>
    <row r="9622" spans="1:13">
      <c r="A9622" s="186" t="str">
        <f>B9622&amp;"_"&amp;COUNTIF($B$2:B9622,B9622)</f>
        <v>7713_1</v>
      </c>
      <c r="B9622" s="195">
        <v>7713</v>
      </c>
      <c r="C9622" s="195">
        <v>31</v>
      </c>
      <c r="D9622" s="195" t="s">
        <v>4125</v>
      </c>
      <c r="F9622" s="189">
        <v>3000</v>
      </c>
      <c r="G9622" s="197" t="s">
        <v>4126</v>
      </c>
      <c r="H9622" s="195">
        <v>1</v>
      </c>
      <c r="J9622" s="191">
        <v>43045</v>
      </c>
      <c r="K9622" s="195" t="s">
        <v>27</v>
      </c>
    </row>
    <row r="9623" spans="1:13">
      <c r="A9623" s="186" t="str">
        <f>B9623&amp;"_"&amp;COUNTIF($B$2:B9623,B9623)</f>
        <v>7714_1</v>
      </c>
      <c r="B9623" s="195">
        <v>7714</v>
      </c>
      <c r="C9623" s="195">
        <v>31</v>
      </c>
      <c r="D9623" s="195" t="s">
        <v>4127</v>
      </c>
      <c r="F9623" s="189">
        <v>10</v>
      </c>
      <c r="G9623" s="197" t="s">
        <v>4128</v>
      </c>
      <c r="H9623" s="195">
        <v>1</v>
      </c>
      <c r="J9623" s="191">
        <v>43045</v>
      </c>
      <c r="K9623" s="195" t="s">
        <v>27</v>
      </c>
    </row>
    <row r="9624" spans="1:13">
      <c r="A9624" s="186" t="str">
        <f>B9624&amp;"_"&amp;COUNTIF($B$2:B9624,B9624)</f>
        <v>7715_1</v>
      </c>
      <c r="B9624" s="195">
        <v>7715</v>
      </c>
      <c r="C9624" s="195">
        <v>96</v>
      </c>
      <c r="D9624" s="195" t="s">
        <v>4129</v>
      </c>
      <c r="F9624" s="189">
        <v>6</v>
      </c>
      <c r="G9624" s="197" t="s">
        <v>3330</v>
      </c>
      <c r="H9624" s="195">
        <v>1</v>
      </c>
      <c r="J9624" s="191">
        <v>43045</v>
      </c>
      <c r="K9624" s="213" t="s">
        <v>845</v>
      </c>
      <c r="L9624" s="195" t="s">
        <v>74</v>
      </c>
    </row>
    <row r="9625" spans="1:13">
      <c r="A9625" s="186" t="str">
        <f>B9625&amp;"_"&amp;COUNTIF($B$2:B9625,B9625)</f>
        <v>7716_1</v>
      </c>
      <c r="B9625" s="195">
        <v>7716</v>
      </c>
      <c r="C9625" s="195">
        <v>114</v>
      </c>
      <c r="D9625" s="195">
        <v>270453096</v>
      </c>
      <c r="F9625" s="189">
        <v>75</v>
      </c>
      <c r="G9625" s="197" t="s">
        <v>3995</v>
      </c>
      <c r="H9625" s="195">
        <v>1</v>
      </c>
      <c r="I9625" s="195">
        <v>1775</v>
      </c>
      <c r="J9625" s="191">
        <v>43045</v>
      </c>
      <c r="K9625" s="195" t="s">
        <v>33</v>
      </c>
      <c r="L9625" s="195" t="s">
        <v>74</v>
      </c>
    </row>
    <row r="9626" spans="1:13">
      <c r="A9626" s="186" t="str">
        <f>B9626&amp;"_"&amp;COUNTIF($B$2:B9626,B9626)</f>
        <v>7717_1</v>
      </c>
      <c r="B9626" s="195">
        <v>7717</v>
      </c>
      <c r="E9626" s="195" t="s">
        <v>1744</v>
      </c>
      <c r="F9626" s="223">
        <v>1</v>
      </c>
      <c r="G9626" s="197" t="s">
        <v>3277</v>
      </c>
    </row>
    <row r="9627" spans="1:13">
      <c r="A9627" s="186" t="str">
        <f>B9627&amp;"_"&amp;COUNTIF($B$2:B9627,B9627)</f>
        <v>7717_2</v>
      </c>
      <c r="B9627" s="195">
        <v>7717</v>
      </c>
      <c r="E9627" s="195" t="s">
        <v>1744</v>
      </c>
      <c r="F9627" s="189">
        <v>84</v>
      </c>
      <c r="G9627" s="197" t="s">
        <v>4130</v>
      </c>
    </row>
    <row r="9628" spans="1:13">
      <c r="A9628" s="186" t="str">
        <f>B9628&amp;"_"&amp;COUNTIF($B$2:B9628,B9628)</f>
        <v>7717_3</v>
      </c>
      <c r="B9628" s="195">
        <v>7717</v>
      </c>
      <c r="E9628" s="195" t="s">
        <v>1744</v>
      </c>
      <c r="F9628" s="189">
        <v>14</v>
      </c>
      <c r="G9628" s="197" t="s">
        <v>4090</v>
      </c>
    </row>
    <row r="9629" spans="1:13">
      <c r="A9629" s="186" t="str">
        <f>B9629&amp;"_"&amp;COUNTIF($B$2:B9629,B9629)</f>
        <v>7717_4</v>
      </c>
      <c r="B9629" s="195">
        <v>7717</v>
      </c>
      <c r="C9629" s="195">
        <v>26</v>
      </c>
      <c r="E9629" s="195" t="s">
        <v>1744</v>
      </c>
      <c r="F9629" s="189">
        <v>56</v>
      </c>
      <c r="G9629" s="197" t="s">
        <v>4108</v>
      </c>
      <c r="J9629" s="191">
        <v>43045</v>
      </c>
      <c r="K9629" s="195" t="s">
        <v>27</v>
      </c>
    </row>
    <row r="9630" spans="1:13">
      <c r="A9630" s="186" t="str">
        <f>B9630&amp;"_"&amp;COUNTIF($B$2:B9630,B9630)</f>
        <v>7718_1</v>
      </c>
      <c r="B9630" s="195">
        <v>7718</v>
      </c>
      <c r="F9630" s="189">
        <v>12</v>
      </c>
      <c r="G9630" s="197" t="s">
        <v>3480</v>
      </c>
    </row>
    <row r="9631" spans="1:13">
      <c r="A9631" s="186" t="str">
        <f>B9631&amp;"_"&amp;COUNTIF($B$2:B9631,B9631)</f>
        <v>7718_2</v>
      </c>
      <c r="B9631" s="195">
        <v>7718</v>
      </c>
      <c r="C9631" s="195">
        <v>17</v>
      </c>
      <c r="D9631" s="195">
        <v>3007469050</v>
      </c>
      <c r="F9631" s="189">
        <v>12</v>
      </c>
      <c r="G9631" s="197" t="s">
        <v>3398</v>
      </c>
      <c r="H9631" s="195">
        <v>2</v>
      </c>
      <c r="I9631" s="195">
        <v>2200</v>
      </c>
      <c r="J9631" s="191">
        <v>43045</v>
      </c>
      <c r="K9631" s="195" t="s">
        <v>120</v>
      </c>
    </row>
    <row r="9632" spans="1:13">
      <c r="A9632" s="186" t="str">
        <f>B9632&amp;"_"&amp;COUNTIF($B$2:B9632,B9632)</f>
        <v>7719_1</v>
      </c>
      <c r="B9632" s="195">
        <v>7719</v>
      </c>
      <c r="G9632" s="197" t="s">
        <v>4131</v>
      </c>
    </row>
    <row r="9633" spans="1:12">
      <c r="A9633" s="186" t="str">
        <f>B9633&amp;"_"&amp;COUNTIF($B$2:B9633,B9633)</f>
        <v>7719_2</v>
      </c>
      <c r="B9633" s="195">
        <v>7719</v>
      </c>
      <c r="C9633" s="195">
        <v>6</v>
      </c>
      <c r="D9633" s="195" t="s">
        <v>4120</v>
      </c>
      <c r="F9633" s="189">
        <v>1</v>
      </c>
      <c r="G9633" s="197" t="s">
        <v>3972</v>
      </c>
      <c r="H9633" s="195">
        <v>1</v>
      </c>
      <c r="J9633" s="191">
        <v>43046</v>
      </c>
      <c r="K9633" s="195" t="s">
        <v>27</v>
      </c>
    </row>
    <row r="9634" spans="1:12">
      <c r="A9634" s="186" t="str">
        <f>B9634&amp;"_"&amp;COUNTIF($B$2:B9634,B9634)</f>
        <v>7720_1</v>
      </c>
      <c r="B9634" s="195">
        <v>7720</v>
      </c>
      <c r="C9634" s="195">
        <v>114</v>
      </c>
      <c r="D9634" s="195" t="s">
        <v>4132</v>
      </c>
      <c r="F9634" s="189">
        <v>22</v>
      </c>
      <c r="G9634" s="197" t="s">
        <v>4093</v>
      </c>
      <c r="H9634" s="195">
        <v>11</v>
      </c>
      <c r="I9634" s="195">
        <v>44000</v>
      </c>
      <c r="J9634" s="191">
        <v>43047</v>
      </c>
      <c r="K9634" s="195" t="s">
        <v>33</v>
      </c>
      <c r="L9634" s="195" t="s">
        <v>74</v>
      </c>
    </row>
    <row r="9635" spans="1:12">
      <c r="A9635" s="186" t="str">
        <f>B9635&amp;"_"&amp;COUNTIF($B$2:B9635,B9635)</f>
        <v>7721_1</v>
      </c>
      <c r="B9635" s="195">
        <v>7721</v>
      </c>
      <c r="C9635" s="195">
        <v>114</v>
      </c>
      <c r="D9635" s="195" t="s">
        <v>4132</v>
      </c>
      <c r="F9635" s="189">
        <v>22</v>
      </c>
      <c r="G9635" s="197" t="s">
        <v>4093</v>
      </c>
      <c r="H9635" s="195">
        <v>11</v>
      </c>
      <c r="I9635" s="195">
        <v>44000</v>
      </c>
      <c r="J9635" s="191" t="s">
        <v>4133</v>
      </c>
      <c r="K9635" s="195" t="s">
        <v>33</v>
      </c>
      <c r="L9635" s="195" t="s">
        <v>74</v>
      </c>
    </row>
    <row r="9636" spans="1:12">
      <c r="A9636" s="186" t="str">
        <f>B9636&amp;"_"&amp;COUNTIF($B$2:B9636,B9636)</f>
        <v>7722_1</v>
      </c>
      <c r="B9636" s="195">
        <v>7722</v>
      </c>
      <c r="C9636" s="195">
        <v>114</v>
      </c>
      <c r="D9636" s="195" t="s">
        <v>4132</v>
      </c>
      <c r="F9636" s="189">
        <v>22</v>
      </c>
      <c r="G9636" s="197" t="s">
        <v>4093</v>
      </c>
      <c r="H9636" s="195">
        <v>11</v>
      </c>
      <c r="I9636" s="195">
        <v>44000</v>
      </c>
      <c r="J9636" s="191" t="s">
        <v>4134</v>
      </c>
      <c r="K9636" s="195" t="s">
        <v>33</v>
      </c>
      <c r="L9636" s="195" t="s">
        <v>74</v>
      </c>
    </row>
    <row r="9637" spans="1:12">
      <c r="A9637" s="186" t="str">
        <f>B9637&amp;"_"&amp;COUNTIF($B$2:B9637,B9637)</f>
        <v>7723_1</v>
      </c>
      <c r="B9637" s="195">
        <v>7723</v>
      </c>
      <c r="C9637" s="195">
        <v>114</v>
      </c>
      <c r="D9637" s="195" t="s">
        <v>4132</v>
      </c>
      <c r="F9637" s="189">
        <v>22</v>
      </c>
      <c r="G9637" s="197" t="s">
        <v>4093</v>
      </c>
      <c r="H9637" s="195">
        <v>15</v>
      </c>
      <c r="I9637" s="195">
        <v>44000</v>
      </c>
      <c r="J9637" s="191" t="s">
        <v>4135</v>
      </c>
      <c r="K9637" s="195" t="s">
        <v>33</v>
      </c>
      <c r="L9637" s="195" t="s">
        <v>74</v>
      </c>
    </row>
    <row r="9638" spans="1:12">
      <c r="A9638" s="186" t="str">
        <f>B9638&amp;"_"&amp;COUNTIF($B$2:B9638,B9638)</f>
        <v>7724_1</v>
      </c>
      <c r="B9638" s="195">
        <v>7724</v>
      </c>
      <c r="C9638" s="195">
        <v>114</v>
      </c>
      <c r="D9638" s="195" t="s">
        <v>4132</v>
      </c>
      <c r="F9638" s="189">
        <v>22</v>
      </c>
      <c r="G9638" s="197" t="s">
        <v>4093</v>
      </c>
      <c r="H9638" s="195">
        <v>15</v>
      </c>
      <c r="I9638" s="195">
        <v>44000</v>
      </c>
      <c r="J9638" s="191" t="s">
        <v>4136</v>
      </c>
      <c r="K9638" s="195" t="s">
        <v>33</v>
      </c>
      <c r="L9638" s="195" t="s">
        <v>74</v>
      </c>
    </row>
    <row r="9639" spans="1:12">
      <c r="A9639" s="186" t="str">
        <f>B9639&amp;"_"&amp;COUNTIF($B$2:B9639,B9639)</f>
        <v>7725_1</v>
      </c>
      <c r="B9639" s="195">
        <v>7725</v>
      </c>
      <c r="E9639" s="195">
        <v>26727</v>
      </c>
      <c r="F9639" s="189">
        <v>16</v>
      </c>
      <c r="G9639" s="197" t="s">
        <v>4137</v>
      </c>
    </row>
    <row r="9640" spans="1:12">
      <c r="A9640" s="186" t="str">
        <f>B9640&amp;"_"&amp;COUNTIF($B$2:B9640,B9640)</f>
        <v>7725_2</v>
      </c>
      <c r="B9640" s="195">
        <v>7725</v>
      </c>
      <c r="E9640" s="195">
        <v>26733</v>
      </c>
      <c r="F9640" s="189">
        <v>16</v>
      </c>
      <c r="G9640" s="197" t="s">
        <v>4138</v>
      </c>
    </row>
    <row r="9641" spans="1:12">
      <c r="A9641" s="186" t="str">
        <f>B9641&amp;"_"&amp;COUNTIF($B$2:B9641,B9641)</f>
        <v>7725_3</v>
      </c>
      <c r="B9641" s="195">
        <v>7725</v>
      </c>
      <c r="C9641" s="195">
        <v>4</v>
      </c>
      <c r="D9641" s="195">
        <v>4500296778</v>
      </c>
      <c r="E9641" s="195">
        <v>105068</v>
      </c>
      <c r="F9641" s="189">
        <v>20</v>
      </c>
      <c r="G9641" s="197" t="s">
        <v>4139</v>
      </c>
      <c r="H9641" s="195">
        <v>3</v>
      </c>
      <c r="I9641" s="195">
        <v>3500</v>
      </c>
      <c r="J9641" s="191">
        <v>43046</v>
      </c>
      <c r="K9641" s="195" t="s">
        <v>2501</v>
      </c>
      <c r="L9641" s="195" t="s">
        <v>74</v>
      </c>
    </row>
    <row r="9642" spans="1:12">
      <c r="A9642" s="186" t="str">
        <f>B9642&amp;"_"&amp;COUNTIF($B$2:B9642,B9642)</f>
        <v>7726_1</v>
      </c>
      <c r="B9642" s="195">
        <v>7726</v>
      </c>
      <c r="C9642" s="195">
        <v>1</v>
      </c>
      <c r="D9642" s="195" t="s">
        <v>4050</v>
      </c>
      <c r="E9642" s="195" t="s">
        <v>62</v>
      </c>
      <c r="F9642" s="189">
        <v>164</v>
      </c>
      <c r="G9642" s="197" t="s">
        <v>1909</v>
      </c>
      <c r="H9642" s="195">
        <v>1</v>
      </c>
      <c r="J9642" s="191">
        <v>43047</v>
      </c>
      <c r="K9642" s="195" t="s">
        <v>27</v>
      </c>
    </row>
    <row r="9643" spans="1:12">
      <c r="A9643" s="186" t="str">
        <f>B9643&amp;"_"&amp;COUNTIF($B$2:B9643,B9643)</f>
        <v>7727_1</v>
      </c>
      <c r="B9643" s="195">
        <v>7727</v>
      </c>
      <c r="C9643" s="195">
        <v>1</v>
      </c>
      <c r="D9643" s="195" t="s">
        <v>3570</v>
      </c>
      <c r="F9643" s="189">
        <v>85</v>
      </c>
      <c r="G9643" s="197" t="s">
        <v>1690</v>
      </c>
      <c r="H9643" s="195">
        <v>1</v>
      </c>
      <c r="J9643" s="191">
        <v>43047</v>
      </c>
      <c r="K9643" s="195" t="s">
        <v>27</v>
      </c>
    </row>
    <row r="9644" spans="1:12">
      <c r="A9644" s="186" t="str">
        <f>B9644&amp;"_"&amp;COUNTIF($B$2:B9644,B9644)</f>
        <v>7728_1</v>
      </c>
      <c r="B9644" s="195">
        <v>7728</v>
      </c>
      <c r="E9644" s="195" t="s">
        <v>2730</v>
      </c>
      <c r="F9644" s="189">
        <v>2</v>
      </c>
      <c r="G9644" s="197" t="s">
        <v>3765</v>
      </c>
    </row>
    <row r="9645" spans="1:12">
      <c r="A9645" s="186" t="str">
        <f>B9645&amp;"_"&amp;COUNTIF($B$2:B9645,B9645)</f>
        <v>7728_2</v>
      </c>
      <c r="B9645" s="195">
        <v>7728</v>
      </c>
      <c r="C9645" s="195">
        <v>1</v>
      </c>
      <c r="D9645" s="195" t="s">
        <v>3981</v>
      </c>
      <c r="E9645" s="195" t="s">
        <v>2731</v>
      </c>
      <c r="F9645" s="189">
        <v>2</v>
      </c>
      <c r="G9645" s="197" t="s">
        <v>3767</v>
      </c>
      <c r="H9645" s="195">
        <v>1</v>
      </c>
      <c r="J9645" s="191">
        <v>43047</v>
      </c>
      <c r="K9645" s="195" t="s">
        <v>27</v>
      </c>
    </row>
    <row r="9646" spans="1:12">
      <c r="A9646" s="186" t="str">
        <f>B9646&amp;"_"&amp;COUNTIF($B$2:B9646,B9646)</f>
        <v>7729_1</v>
      </c>
      <c r="B9646" s="195">
        <v>7729</v>
      </c>
      <c r="E9646" s="195" t="s">
        <v>2935</v>
      </c>
      <c r="F9646" s="189">
        <v>2</v>
      </c>
      <c r="G9646" s="197" t="s">
        <v>2936</v>
      </c>
    </row>
    <row r="9647" spans="1:12">
      <c r="A9647" s="186" t="str">
        <f>B9647&amp;"_"&amp;COUNTIF($B$2:B9647,B9647)</f>
        <v>7729_2</v>
      </c>
      <c r="B9647" s="195">
        <v>7729</v>
      </c>
      <c r="C9647" s="195">
        <v>1</v>
      </c>
      <c r="D9647" s="195" t="s">
        <v>4077</v>
      </c>
      <c r="E9647" s="195" t="s">
        <v>2665</v>
      </c>
      <c r="F9647" s="189">
        <v>2</v>
      </c>
      <c r="G9647" s="197" t="s">
        <v>2938</v>
      </c>
      <c r="H9647" s="195">
        <v>1</v>
      </c>
      <c r="J9647" s="191">
        <v>43047</v>
      </c>
      <c r="K9647" s="195" t="s">
        <v>27</v>
      </c>
    </row>
    <row r="9648" spans="1:12">
      <c r="A9648" s="186" t="str">
        <f>B9648&amp;"_"&amp;COUNTIF($B$2:B9648,B9648)</f>
        <v>7730_1</v>
      </c>
      <c r="B9648" s="195">
        <v>7730</v>
      </c>
    </row>
    <row r="9649" spans="1:12">
      <c r="A9649" s="186" t="str">
        <f>B9649&amp;"_"&amp;COUNTIF($B$2:B9649,B9649)</f>
        <v>7731_1</v>
      </c>
      <c r="B9649" s="195">
        <v>7731</v>
      </c>
      <c r="C9649" s="195">
        <v>59</v>
      </c>
      <c r="D9649" s="195">
        <v>3008132902</v>
      </c>
      <c r="E9649" s="195">
        <v>41222136</v>
      </c>
      <c r="F9649" s="189">
        <v>1</v>
      </c>
      <c r="G9649" s="197" t="s">
        <v>2299</v>
      </c>
      <c r="H9649" s="195">
        <v>1</v>
      </c>
      <c r="I9649" s="195">
        <v>1900</v>
      </c>
      <c r="J9649" s="191">
        <v>43048</v>
      </c>
      <c r="K9649" s="195" t="s">
        <v>27</v>
      </c>
    </row>
    <row r="9650" spans="1:12">
      <c r="A9650" s="186" t="str">
        <f>B9650&amp;"_"&amp;COUNTIF($B$2:B9650,B9650)</f>
        <v>7732_1</v>
      </c>
      <c r="B9650" s="195">
        <v>7732</v>
      </c>
      <c r="C9650" s="195">
        <v>59</v>
      </c>
      <c r="D9650" s="195">
        <v>3008139288</v>
      </c>
      <c r="E9650" s="195">
        <v>41227890</v>
      </c>
      <c r="F9650" s="189">
        <v>12</v>
      </c>
      <c r="G9650" s="197" t="s">
        <v>1873</v>
      </c>
      <c r="H9650" s="195">
        <v>2</v>
      </c>
      <c r="I9650" s="195">
        <v>3675</v>
      </c>
      <c r="J9650" s="191">
        <v>43048</v>
      </c>
      <c r="K9650" s="195" t="s">
        <v>27</v>
      </c>
    </row>
    <row r="9651" spans="1:12">
      <c r="A9651" s="186" t="str">
        <f>B9651&amp;"_"&amp;COUNTIF($B$2:B9651,B9651)</f>
        <v>7733_1</v>
      </c>
      <c r="B9651" s="195">
        <v>7733</v>
      </c>
      <c r="C9651" s="195">
        <v>99</v>
      </c>
      <c r="F9651" s="189">
        <v>1</v>
      </c>
      <c r="G9651" s="197" t="s">
        <v>4140</v>
      </c>
      <c r="H9651" s="195">
        <v>1</v>
      </c>
      <c r="J9651" s="191">
        <v>43049</v>
      </c>
      <c r="K9651" s="195" t="s">
        <v>33</v>
      </c>
      <c r="L9651" s="195" t="s">
        <v>74</v>
      </c>
    </row>
    <row r="9652" spans="1:12">
      <c r="A9652" s="186" t="str">
        <f>B9652&amp;"_"&amp;COUNTIF($B$2:B9652,B9652)</f>
        <v>7734_1</v>
      </c>
      <c r="B9652" s="195">
        <v>7734</v>
      </c>
      <c r="F9652" s="189">
        <v>1</v>
      </c>
      <c r="G9652" s="197" t="s">
        <v>4141</v>
      </c>
    </row>
    <row r="9653" spans="1:12">
      <c r="A9653" s="186" t="str">
        <f>B9653&amp;"_"&amp;COUNTIF($B$2:B9653,B9653)</f>
        <v>7734_2</v>
      </c>
      <c r="B9653" s="195">
        <v>7734</v>
      </c>
      <c r="C9653" s="195">
        <v>9</v>
      </c>
      <c r="D9653" s="195" t="s">
        <v>4142</v>
      </c>
      <c r="F9653" s="189">
        <v>10</v>
      </c>
      <c r="G9653" s="197" t="s">
        <v>109</v>
      </c>
      <c r="H9653" s="195">
        <v>1</v>
      </c>
      <c r="I9653" s="195">
        <v>1600</v>
      </c>
      <c r="J9653" s="191">
        <v>43049</v>
      </c>
      <c r="K9653" s="195" t="s">
        <v>33</v>
      </c>
      <c r="L9653" s="195" t="s">
        <v>74</v>
      </c>
    </row>
    <row r="9654" spans="1:12">
      <c r="A9654" s="186" t="str">
        <f>B9654&amp;"_"&amp;COUNTIF($B$2:B9654,B9654)</f>
        <v>7735_1</v>
      </c>
      <c r="B9654" s="195">
        <v>7735</v>
      </c>
      <c r="C9654" s="195">
        <v>1</v>
      </c>
      <c r="D9654" s="195" t="s">
        <v>3599</v>
      </c>
      <c r="F9654" s="189">
        <v>1</v>
      </c>
      <c r="G9654" s="197" t="s">
        <v>2998</v>
      </c>
      <c r="H9654" s="195">
        <v>1</v>
      </c>
      <c r="J9654" s="191">
        <v>43049</v>
      </c>
      <c r="K9654" s="195" t="s">
        <v>27</v>
      </c>
    </row>
    <row r="9655" spans="1:12">
      <c r="A9655" s="186" t="str">
        <f>B9655&amp;"_"&amp;COUNTIF($B$2:B9655,B9655)</f>
        <v>7736_1</v>
      </c>
      <c r="B9655" s="195">
        <v>7736</v>
      </c>
      <c r="C9655" s="195">
        <v>1</v>
      </c>
      <c r="D9655" s="195" t="s">
        <v>3599</v>
      </c>
      <c r="F9655" s="189">
        <v>2</v>
      </c>
      <c r="G9655" s="197" t="s">
        <v>3238</v>
      </c>
      <c r="H9655" s="195">
        <v>2</v>
      </c>
      <c r="J9655" s="191">
        <v>43052</v>
      </c>
      <c r="K9655" s="195" t="s">
        <v>27</v>
      </c>
    </row>
    <row r="9656" spans="1:12">
      <c r="A9656" s="186" t="str">
        <f>B9656&amp;"_"&amp;COUNTIF($B$2:B9656,B9656)</f>
        <v>7737_1</v>
      </c>
      <c r="B9656" s="195">
        <v>7737</v>
      </c>
      <c r="E9656" s="195" t="s">
        <v>2730</v>
      </c>
      <c r="F9656" s="189">
        <v>2</v>
      </c>
      <c r="G9656" s="197" t="s">
        <v>3765</v>
      </c>
    </row>
    <row r="9657" spans="1:12">
      <c r="A9657" s="186" t="str">
        <f>B9657&amp;"_"&amp;COUNTIF($B$2:B9657,B9657)</f>
        <v>7737_2</v>
      </c>
      <c r="B9657" s="195">
        <v>7737</v>
      </c>
      <c r="C9657" s="195">
        <v>1</v>
      </c>
      <c r="D9657" s="195" t="s">
        <v>3981</v>
      </c>
      <c r="E9657" s="195" t="s">
        <v>2731</v>
      </c>
      <c r="F9657" s="189">
        <v>2</v>
      </c>
      <c r="G9657" s="197" t="s">
        <v>3767</v>
      </c>
      <c r="H9657" s="195">
        <v>1</v>
      </c>
      <c r="J9657" s="191">
        <v>43052</v>
      </c>
      <c r="K9657" s="195" t="s">
        <v>27</v>
      </c>
    </row>
    <row r="9658" spans="1:12">
      <c r="A9658" s="186" t="str">
        <f>B9658&amp;"_"&amp;COUNTIF($B$2:B9658,B9658)</f>
        <v>7738_1</v>
      </c>
      <c r="B9658" s="195">
        <v>7738</v>
      </c>
      <c r="E9658" s="195" t="s">
        <v>2935</v>
      </c>
      <c r="F9658" s="189">
        <v>2</v>
      </c>
      <c r="G9658" s="197" t="s">
        <v>2936</v>
      </c>
    </row>
    <row r="9659" spans="1:12">
      <c r="A9659" s="186" t="str">
        <f>B9659&amp;"_"&amp;COUNTIF($B$2:B9659,B9659)</f>
        <v>7738_2</v>
      </c>
      <c r="B9659" s="195">
        <v>7738</v>
      </c>
      <c r="C9659" s="195">
        <v>1</v>
      </c>
      <c r="D9659" s="195" t="s">
        <v>4077</v>
      </c>
      <c r="E9659" s="195" t="s">
        <v>2665</v>
      </c>
      <c r="F9659" s="189">
        <v>2</v>
      </c>
      <c r="G9659" s="197" t="s">
        <v>2938</v>
      </c>
      <c r="H9659" s="195">
        <v>1</v>
      </c>
      <c r="J9659" s="191">
        <v>43052</v>
      </c>
      <c r="K9659" s="195" t="s">
        <v>27</v>
      </c>
    </row>
    <row r="9660" spans="1:12">
      <c r="A9660" s="186" t="str">
        <f>B9660&amp;"_"&amp;COUNTIF($B$2:B9660,B9660)</f>
        <v>7739_1</v>
      </c>
      <c r="B9660" s="195">
        <v>7739</v>
      </c>
      <c r="C9660" s="195">
        <v>59</v>
      </c>
      <c r="D9660" s="195">
        <v>3008161538</v>
      </c>
      <c r="E9660" s="195">
        <v>41222128</v>
      </c>
      <c r="F9660" s="189">
        <v>3</v>
      </c>
      <c r="G9660" s="197" t="s">
        <v>4143</v>
      </c>
      <c r="H9660" s="195">
        <v>3</v>
      </c>
      <c r="J9660" s="191">
        <v>43052</v>
      </c>
      <c r="K9660" s="195" t="s">
        <v>27</v>
      </c>
    </row>
    <row r="9661" spans="1:12">
      <c r="A9661" s="186" t="str">
        <f>B9661&amp;"_"&amp;COUNTIF($B$2:B9661,B9661)</f>
        <v>7740_1</v>
      </c>
      <c r="B9661" s="195">
        <v>7740</v>
      </c>
      <c r="C9661" s="195">
        <v>5</v>
      </c>
      <c r="D9661" s="195">
        <v>270456783</v>
      </c>
      <c r="E9661" s="195">
        <v>500032756</v>
      </c>
      <c r="F9661" s="189">
        <v>14</v>
      </c>
      <c r="G9661" s="197" t="s">
        <v>3611</v>
      </c>
      <c r="H9661" s="195">
        <v>1</v>
      </c>
      <c r="I9661" s="195">
        <v>3300</v>
      </c>
      <c r="J9661" s="191">
        <v>43052</v>
      </c>
      <c r="K9661" s="195" t="s">
        <v>33</v>
      </c>
      <c r="L9661" s="195" t="s">
        <v>74</v>
      </c>
    </row>
    <row r="9662" spans="1:12">
      <c r="A9662" s="186" t="str">
        <f>B9662&amp;"_"&amp;COUNTIF($B$2:B9662,B9662)</f>
        <v>7741_1</v>
      </c>
      <c r="B9662" s="195">
        <v>7741</v>
      </c>
      <c r="C9662" s="195">
        <v>59</v>
      </c>
      <c r="D9662" s="195">
        <v>3008161538</v>
      </c>
      <c r="E9662" s="195">
        <v>41222128</v>
      </c>
      <c r="F9662" s="189">
        <v>3</v>
      </c>
      <c r="G9662" s="197" t="s">
        <v>4144</v>
      </c>
      <c r="H9662" s="195">
        <v>3</v>
      </c>
      <c r="I9662" s="195">
        <v>15100</v>
      </c>
      <c r="J9662" s="191">
        <v>43053</v>
      </c>
      <c r="K9662" s="195" t="s">
        <v>27</v>
      </c>
    </row>
    <row r="9663" spans="1:12">
      <c r="A9663" s="186" t="str">
        <f>B9663&amp;"_"&amp;COUNTIF($B$2:B9663,B9663)</f>
        <v>7742_1</v>
      </c>
      <c r="B9663" s="195">
        <v>7742</v>
      </c>
      <c r="C9663" s="195">
        <v>59</v>
      </c>
      <c r="D9663" s="195">
        <v>3008166319</v>
      </c>
      <c r="E9663" s="195">
        <v>41227890</v>
      </c>
      <c r="F9663" s="189">
        <v>6</v>
      </c>
      <c r="G9663" s="197" t="s">
        <v>1873</v>
      </c>
      <c r="H9663" s="195">
        <v>1</v>
      </c>
      <c r="I9663" s="195">
        <v>1837</v>
      </c>
      <c r="J9663" s="191">
        <v>43053</v>
      </c>
      <c r="K9663" s="195" t="s">
        <v>27</v>
      </c>
    </row>
    <row r="9664" spans="1:12">
      <c r="A9664" s="186" t="str">
        <f>B9664&amp;"_"&amp;COUNTIF($B$2:B9664,B9664)</f>
        <v>7743_1</v>
      </c>
      <c r="B9664" s="195">
        <v>7743</v>
      </c>
      <c r="F9664" s="189">
        <v>1</v>
      </c>
      <c r="G9664" s="197" t="s">
        <v>4141</v>
      </c>
    </row>
    <row r="9665" spans="1:12">
      <c r="A9665" s="186" t="str">
        <f>B9665&amp;"_"&amp;COUNTIF($B$2:B9665,B9665)</f>
        <v>7743_2</v>
      </c>
      <c r="B9665" s="195">
        <v>7743</v>
      </c>
      <c r="C9665" s="195">
        <v>9</v>
      </c>
      <c r="D9665" s="195" t="s">
        <v>4142</v>
      </c>
      <c r="F9665" s="189">
        <v>10</v>
      </c>
      <c r="G9665" s="197" t="s">
        <v>109</v>
      </c>
      <c r="H9665" s="195">
        <v>1</v>
      </c>
      <c r="I9665" s="195">
        <v>1600</v>
      </c>
      <c r="J9665" s="191">
        <v>43053</v>
      </c>
      <c r="K9665" s="195" t="s">
        <v>33</v>
      </c>
      <c r="L9665" s="195" t="s">
        <v>74</v>
      </c>
    </row>
    <row r="9666" spans="1:12">
      <c r="A9666" s="186" t="str">
        <f>B9666&amp;"_"&amp;COUNTIF($B$2:B9666,B9666)</f>
        <v>7744_1</v>
      </c>
      <c r="B9666" s="195">
        <v>7744</v>
      </c>
      <c r="C9666" s="195">
        <v>59</v>
      </c>
      <c r="D9666" s="195">
        <v>3008161538</v>
      </c>
      <c r="E9666" s="195">
        <v>41222128</v>
      </c>
      <c r="F9666" s="189">
        <v>3</v>
      </c>
      <c r="G9666" s="197" t="s">
        <v>4145</v>
      </c>
      <c r="H9666" s="195">
        <v>3</v>
      </c>
      <c r="I9666" s="195">
        <v>15100</v>
      </c>
      <c r="J9666" s="191">
        <v>43053</v>
      </c>
      <c r="K9666" s="195" t="s">
        <v>27</v>
      </c>
    </row>
    <row r="9667" spans="1:12">
      <c r="A9667" s="186" t="str">
        <f>B9667&amp;"_"&amp;COUNTIF($B$2:B9667,B9667)</f>
        <v>7745_1</v>
      </c>
      <c r="B9667" s="195">
        <v>7745</v>
      </c>
      <c r="C9667" s="195">
        <v>59</v>
      </c>
      <c r="D9667" s="195">
        <v>3008166319</v>
      </c>
      <c r="E9667" s="195">
        <v>41227890</v>
      </c>
      <c r="F9667" s="189">
        <v>6</v>
      </c>
      <c r="G9667" s="197" t="s">
        <v>1873</v>
      </c>
      <c r="H9667" s="195">
        <v>1</v>
      </c>
      <c r="I9667" s="195">
        <v>1837</v>
      </c>
      <c r="J9667" s="191">
        <v>43053</v>
      </c>
      <c r="K9667" s="195" t="s">
        <v>27</v>
      </c>
    </row>
    <row r="9668" spans="1:12">
      <c r="A9668" s="186" t="str">
        <f>B9668&amp;"_"&amp;COUNTIF($B$2:B9668,B9668)</f>
        <v>7746_1</v>
      </c>
      <c r="B9668" s="195">
        <v>7746</v>
      </c>
      <c r="C9668" s="195">
        <v>13</v>
      </c>
      <c r="D9668" s="195">
        <v>602526</v>
      </c>
      <c r="F9668" s="189">
        <v>1</v>
      </c>
      <c r="G9668" s="197" t="s">
        <v>4146</v>
      </c>
      <c r="H9668" s="195">
        <v>2</v>
      </c>
      <c r="J9668" s="191">
        <v>43054</v>
      </c>
      <c r="K9668" s="195" t="s">
        <v>33</v>
      </c>
      <c r="L9668" s="195" t="s">
        <v>74</v>
      </c>
    </row>
    <row r="9669" spans="1:12">
      <c r="A9669" s="186" t="str">
        <f>B9669&amp;"_"&amp;COUNTIF($B$2:B9669,B9669)</f>
        <v>7747_1</v>
      </c>
      <c r="B9669" s="195">
        <v>7747</v>
      </c>
      <c r="F9669" s="189">
        <v>50</v>
      </c>
      <c r="G9669" s="197" t="s">
        <v>4147</v>
      </c>
    </row>
    <row r="9670" spans="1:12">
      <c r="A9670" s="186" t="str">
        <f>B9670&amp;"_"&amp;COUNTIF($B$2:B9670,B9670)</f>
        <v>7747_2</v>
      </c>
      <c r="B9670" s="195">
        <v>7747</v>
      </c>
      <c r="C9670" s="195">
        <v>110</v>
      </c>
      <c r="F9670" s="189">
        <v>1</v>
      </c>
      <c r="G9670" s="197" t="s">
        <v>4148</v>
      </c>
      <c r="H9670" s="195">
        <v>1</v>
      </c>
      <c r="J9670" s="191">
        <v>43054</v>
      </c>
      <c r="K9670" s="195" t="s">
        <v>33</v>
      </c>
      <c r="L9670" s="195" t="s">
        <v>74</v>
      </c>
    </row>
    <row r="9671" spans="1:12">
      <c r="A9671" s="186" t="str">
        <f>B9671&amp;"_"&amp;COUNTIF($B$2:B9671,B9671)</f>
        <v>7748_1</v>
      </c>
      <c r="B9671" s="195">
        <v>7748</v>
      </c>
      <c r="C9671" s="195">
        <v>107</v>
      </c>
      <c r="D9671" s="195">
        <v>29075</v>
      </c>
      <c r="F9671" s="189">
        <v>14</v>
      </c>
      <c r="G9671" s="197" t="s">
        <v>4149</v>
      </c>
      <c r="H9671" s="195">
        <v>1</v>
      </c>
      <c r="J9671" s="191">
        <v>43054</v>
      </c>
      <c r="K9671" s="195" t="s">
        <v>33</v>
      </c>
      <c r="L9671" s="195" t="s">
        <v>74</v>
      </c>
    </row>
    <row r="9672" spans="1:12">
      <c r="A9672" s="186" t="str">
        <f>B9672&amp;"_"&amp;COUNTIF($B$2:B9672,B9672)</f>
        <v>7749_1</v>
      </c>
      <c r="B9672" s="195">
        <v>7749</v>
      </c>
      <c r="C9672" s="195">
        <v>110</v>
      </c>
      <c r="F9672" s="189">
        <v>2</v>
      </c>
      <c r="G9672" s="197" t="s">
        <v>4148</v>
      </c>
      <c r="H9672" s="195">
        <v>2</v>
      </c>
      <c r="J9672" s="191">
        <v>43054</v>
      </c>
      <c r="K9672" s="195" t="s">
        <v>33</v>
      </c>
      <c r="L9672" s="195" t="s">
        <v>74</v>
      </c>
    </row>
    <row r="9673" spans="1:12">
      <c r="A9673" s="186" t="str">
        <f>B9673&amp;"_"&amp;COUNTIF($B$2:B9673,B9673)</f>
        <v>7750_1</v>
      </c>
      <c r="B9673" s="195">
        <v>7750</v>
      </c>
      <c r="C9673" s="195">
        <v>65</v>
      </c>
      <c r="D9673" s="195">
        <v>3007568562</v>
      </c>
      <c r="F9673" s="189">
        <v>14</v>
      </c>
      <c r="G9673" s="197" t="s">
        <v>4150</v>
      </c>
      <c r="H9673" s="195">
        <v>1</v>
      </c>
      <c r="I9673" s="195">
        <v>450</v>
      </c>
      <c r="J9673" s="191">
        <v>43055</v>
      </c>
      <c r="K9673" s="195" t="s">
        <v>120</v>
      </c>
    </row>
    <row r="9674" spans="1:12">
      <c r="A9674" s="186" t="str">
        <f>B9674&amp;"_"&amp;COUNTIF($B$2:B9674,B9674)</f>
        <v>7751_1</v>
      </c>
      <c r="B9674" s="195">
        <v>7751</v>
      </c>
      <c r="F9674" s="189">
        <v>2</v>
      </c>
      <c r="G9674" s="197" t="s">
        <v>3927</v>
      </c>
    </row>
    <row r="9675" spans="1:12">
      <c r="A9675" s="186" t="str">
        <f>B9675&amp;"_"&amp;COUNTIF($B$2:B9675,B9675)</f>
        <v>7751_2</v>
      </c>
      <c r="B9675" s="195">
        <v>7751</v>
      </c>
      <c r="C9675" s="195">
        <v>96</v>
      </c>
      <c r="D9675" s="195" t="s">
        <v>4151</v>
      </c>
      <c r="F9675" s="189">
        <v>1</v>
      </c>
      <c r="G9675" s="197" t="s">
        <v>3970</v>
      </c>
      <c r="H9675" s="195">
        <v>3</v>
      </c>
      <c r="J9675" s="191">
        <v>43055</v>
      </c>
      <c r="K9675" s="195" t="s">
        <v>33</v>
      </c>
      <c r="L9675" s="195" t="s">
        <v>74</v>
      </c>
    </row>
    <row r="9676" spans="1:12">
      <c r="A9676" s="186" t="str">
        <f>B9676&amp;"_"&amp;COUNTIF($B$2:B9676,B9676)</f>
        <v>7752_1</v>
      </c>
      <c r="B9676" s="195">
        <v>7752</v>
      </c>
      <c r="F9676" s="189">
        <v>1</v>
      </c>
      <c r="G9676" s="197" t="s">
        <v>4152</v>
      </c>
    </row>
    <row r="9677" spans="1:12">
      <c r="A9677" s="186" t="str">
        <f>B9677&amp;"_"&amp;COUNTIF($B$2:B9677,B9677)</f>
        <v>7752_2</v>
      </c>
      <c r="B9677" s="195">
        <v>7752</v>
      </c>
      <c r="C9677" s="195">
        <v>96</v>
      </c>
      <c r="D9677" s="195">
        <v>275304</v>
      </c>
      <c r="F9677" s="189">
        <v>2</v>
      </c>
      <c r="G9677" s="197" t="s">
        <v>4153</v>
      </c>
      <c r="H9677" s="195">
        <v>0</v>
      </c>
      <c r="J9677" s="191">
        <v>43055</v>
      </c>
      <c r="K9677" s="195" t="s">
        <v>33</v>
      </c>
      <c r="L9677" s="195" t="s">
        <v>74</v>
      </c>
    </row>
    <row r="9678" spans="1:12">
      <c r="A9678" s="186" t="str">
        <f>B9678&amp;"_"&amp;COUNTIF($B$2:B9678,B9678)</f>
        <v>7753_1</v>
      </c>
      <c r="B9678" s="195">
        <v>7753</v>
      </c>
      <c r="E9678" s="195" t="s">
        <v>2935</v>
      </c>
      <c r="F9678" s="189">
        <v>2</v>
      </c>
      <c r="G9678" s="197" t="s">
        <v>2936</v>
      </c>
    </row>
    <row r="9679" spans="1:12">
      <c r="A9679" s="186" t="str">
        <f>B9679&amp;"_"&amp;COUNTIF($B$2:B9679,B9679)</f>
        <v>7753_2</v>
      </c>
      <c r="B9679" s="195">
        <v>7753</v>
      </c>
      <c r="C9679" s="195">
        <v>1</v>
      </c>
      <c r="D9679" s="195" t="s">
        <v>4077</v>
      </c>
      <c r="E9679" s="195" t="s">
        <v>2665</v>
      </c>
      <c r="F9679" s="189">
        <v>2</v>
      </c>
      <c r="G9679" s="197" t="s">
        <v>2938</v>
      </c>
      <c r="H9679" s="195">
        <v>1</v>
      </c>
      <c r="J9679" s="191">
        <v>43055</v>
      </c>
      <c r="K9679" s="195" t="s">
        <v>27</v>
      </c>
    </row>
    <row r="9680" spans="1:12">
      <c r="A9680" s="186" t="str">
        <f>B9680&amp;"_"&amp;COUNTIF($B$2:B9680,B9680)</f>
        <v>7754_1</v>
      </c>
      <c r="B9680" s="195">
        <v>7754</v>
      </c>
      <c r="F9680" s="189">
        <v>8</v>
      </c>
      <c r="G9680" s="197" t="s">
        <v>3102</v>
      </c>
    </row>
    <row r="9681" spans="1:12">
      <c r="A9681" s="186" t="str">
        <f>B9681&amp;"_"&amp;COUNTIF($B$2:B9681,B9681)</f>
        <v>7754_2</v>
      </c>
      <c r="B9681" s="195">
        <v>7754</v>
      </c>
      <c r="C9681" s="195">
        <v>65</v>
      </c>
      <c r="D9681" s="195">
        <v>3007274951</v>
      </c>
      <c r="F9681" s="189">
        <v>16</v>
      </c>
      <c r="G9681" s="197" t="s">
        <v>3103</v>
      </c>
      <c r="H9681" s="195">
        <v>8</v>
      </c>
      <c r="I9681" s="195">
        <v>25600</v>
      </c>
      <c r="J9681" s="191">
        <v>43055</v>
      </c>
      <c r="K9681" s="195" t="s">
        <v>120</v>
      </c>
    </row>
    <row r="9682" spans="1:12">
      <c r="A9682" s="186" t="str">
        <f>B9682&amp;"_"&amp;COUNTIF($B$2:B9682,B9682)</f>
        <v>7755_1</v>
      </c>
      <c r="B9682" s="195">
        <v>7755</v>
      </c>
      <c r="C9682" s="195">
        <v>103</v>
      </c>
      <c r="D9682" s="195" t="s">
        <v>4154</v>
      </c>
      <c r="F9682" s="189">
        <v>21</v>
      </c>
      <c r="G9682" s="197" t="s">
        <v>4155</v>
      </c>
      <c r="H9682" s="195">
        <v>21</v>
      </c>
      <c r="J9682" s="191">
        <v>43056</v>
      </c>
      <c r="K9682" s="195" t="s">
        <v>4156</v>
      </c>
    </row>
    <row r="9683" spans="1:12">
      <c r="A9683" s="186" t="str">
        <f>B9683&amp;"_"&amp;COUNTIF($B$2:B9683,B9683)</f>
        <v>7756_1</v>
      </c>
      <c r="B9683" s="195">
        <v>7756</v>
      </c>
      <c r="C9683" s="195">
        <v>31</v>
      </c>
      <c r="D9683" s="195" t="s">
        <v>4157</v>
      </c>
      <c r="F9683" s="189">
        <v>8</v>
      </c>
      <c r="G9683" s="197" t="s">
        <v>2980</v>
      </c>
      <c r="H9683" s="195">
        <v>8</v>
      </c>
      <c r="I9683" s="195">
        <v>24000</v>
      </c>
      <c r="J9683" s="191">
        <v>43056</v>
      </c>
      <c r="K9683" s="195" t="s">
        <v>27</v>
      </c>
    </row>
    <row r="9684" spans="1:12">
      <c r="A9684" s="186" t="str">
        <f>B9684&amp;"_"&amp;COUNTIF($B$2:B9684,B9684)</f>
        <v>7757_1</v>
      </c>
      <c r="B9684" s="195">
        <v>7757</v>
      </c>
      <c r="C9684" s="195">
        <v>59</v>
      </c>
      <c r="D9684" s="195">
        <v>3008177094</v>
      </c>
      <c r="E9684" s="195">
        <v>41255162</v>
      </c>
      <c r="F9684" s="189">
        <v>2</v>
      </c>
      <c r="G9684" s="197" t="s">
        <v>4065</v>
      </c>
      <c r="H9684" s="195">
        <v>2</v>
      </c>
      <c r="I9684" s="195">
        <v>7400</v>
      </c>
      <c r="J9684" s="191">
        <v>43059</v>
      </c>
      <c r="K9684" s="195" t="s">
        <v>27</v>
      </c>
    </row>
    <row r="9685" spans="1:12">
      <c r="A9685" s="186" t="str">
        <f>B9685&amp;"_"&amp;COUNTIF($B$2:B9685,B9685)</f>
        <v>7758_1</v>
      </c>
      <c r="B9685" s="195">
        <v>7758</v>
      </c>
      <c r="E9685" s="195" t="s">
        <v>2935</v>
      </c>
      <c r="F9685" s="189">
        <v>4</v>
      </c>
      <c r="G9685" s="197" t="s">
        <v>2936</v>
      </c>
    </row>
    <row r="9686" spans="1:12">
      <c r="A9686" s="186" t="str">
        <f>B9686&amp;"_"&amp;COUNTIF($B$2:B9686,B9686)</f>
        <v>7758_2</v>
      </c>
      <c r="B9686" s="195">
        <v>7758</v>
      </c>
      <c r="C9686" s="195">
        <v>1</v>
      </c>
      <c r="D9686" s="195" t="s">
        <v>4077</v>
      </c>
      <c r="E9686" s="195" t="s">
        <v>2665</v>
      </c>
      <c r="F9686" s="189">
        <v>4</v>
      </c>
      <c r="G9686" s="197" t="s">
        <v>2938</v>
      </c>
      <c r="H9686" s="195">
        <v>2</v>
      </c>
      <c r="J9686" s="191">
        <v>43059</v>
      </c>
      <c r="K9686" s="195" t="s">
        <v>27</v>
      </c>
    </row>
    <row r="9687" spans="1:12">
      <c r="A9687" s="186" t="str">
        <f>B9687&amp;"_"&amp;COUNTIF($B$2:B9687,B9687)</f>
        <v>7759_1</v>
      </c>
      <c r="B9687" s="195">
        <v>7759</v>
      </c>
      <c r="C9687" s="195">
        <v>31</v>
      </c>
      <c r="D9687" s="195" t="s">
        <v>4157</v>
      </c>
      <c r="F9687" s="189">
        <v>1</v>
      </c>
      <c r="G9687" s="197" t="s">
        <v>2980</v>
      </c>
      <c r="H9687" s="195">
        <v>1</v>
      </c>
      <c r="I9687" s="195">
        <v>3000</v>
      </c>
      <c r="J9687" s="191">
        <v>43059</v>
      </c>
      <c r="K9687" s="195" t="s">
        <v>27</v>
      </c>
    </row>
    <row r="9688" spans="1:12">
      <c r="A9688" s="186" t="str">
        <f>B9688&amp;"_"&amp;COUNTIF($B$2:B9688,B9688)</f>
        <v>7760_1</v>
      </c>
      <c r="B9688" s="195">
        <v>7760</v>
      </c>
      <c r="F9688" s="189">
        <v>24</v>
      </c>
      <c r="G9688" s="197" t="s">
        <v>4158</v>
      </c>
    </row>
    <row r="9689" spans="1:12">
      <c r="A9689" s="186" t="str">
        <f>B9689&amp;"_"&amp;COUNTIF($B$2:B9689,B9689)</f>
        <v>7760_2</v>
      </c>
      <c r="B9689" s="195">
        <v>7760</v>
      </c>
      <c r="F9689" s="189">
        <v>8</v>
      </c>
      <c r="G9689" s="197" t="s">
        <v>3188</v>
      </c>
    </row>
    <row r="9690" spans="1:12">
      <c r="A9690" s="186" t="str">
        <f>B9690&amp;"_"&amp;COUNTIF($B$2:B9690,B9690)</f>
        <v>7760_3</v>
      </c>
      <c r="B9690" s="195">
        <v>7760</v>
      </c>
      <c r="C9690" s="195">
        <v>17</v>
      </c>
      <c r="D9690" s="195">
        <v>3007837458</v>
      </c>
      <c r="F9690" s="189">
        <v>8</v>
      </c>
      <c r="G9690" s="197" t="s">
        <v>3324</v>
      </c>
      <c r="H9690" s="195">
        <v>10</v>
      </c>
      <c r="I9690" s="195">
        <v>42000</v>
      </c>
      <c r="J9690" s="191">
        <v>43060</v>
      </c>
      <c r="K9690" s="195" t="s">
        <v>4113</v>
      </c>
    </row>
    <row r="9691" spans="1:12">
      <c r="A9691" s="186" t="str">
        <f>B9691&amp;"_"&amp;COUNTIF($B$2:B9691,B9691)</f>
        <v>7761_1</v>
      </c>
      <c r="B9691" s="195">
        <v>7761</v>
      </c>
      <c r="E9691" s="195">
        <v>32999</v>
      </c>
      <c r="F9691" s="189">
        <v>10</v>
      </c>
      <c r="G9691" s="197" t="s">
        <v>4086</v>
      </c>
    </row>
    <row r="9692" spans="1:12">
      <c r="A9692" s="186" t="str">
        <f>B9692&amp;"_"&amp;COUNTIF($B$2:B9692,B9692)</f>
        <v>7761_2</v>
      </c>
      <c r="B9692" s="195">
        <v>7761</v>
      </c>
      <c r="C9692" s="195">
        <v>4</v>
      </c>
      <c r="D9692" s="195">
        <v>4500297257</v>
      </c>
      <c r="E9692" s="195">
        <v>33990</v>
      </c>
      <c r="F9692" s="189">
        <v>10</v>
      </c>
      <c r="G9692" s="197" t="s">
        <v>4087</v>
      </c>
      <c r="H9692" s="195">
        <v>5</v>
      </c>
      <c r="I9692" s="195">
        <v>15000</v>
      </c>
      <c r="J9692" s="191">
        <v>43060</v>
      </c>
      <c r="K9692" s="195" t="s">
        <v>2501</v>
      </c>
      <c r="L9692" s="195" t="s">
        <v>74</v>
      </c>
    </row>
    <row r="9693" spans="1:12">
      <c r="A9693" s="186" t="str">
        <f>B9693&amp;"_"&amp;COUNTIF($B$2:B9693,B9693)</f>
        <v>7762_1</v>
      </c>
      <c r="B9693" s="195">
        <v>7762</v>
      </c>
      <c r="C9693" s="195">
        <v>31</v>
      </c>
      <c r="D9693" s="195" t="s">
        <v>4157</v>
      </c>
      <c r="F9693" s="189">
        <v>2</v>
      </c>
      <c r="G9693" s="197" t="s">
        <v>2980</v>
      </c>
      <c r="H9693" s="195">
        <v>2</v>
      </c>
      <c r="I9693" s="195">
        <v>6000</v>
      </c>
      <c r="J9693" s="191">
        <v>43060</v>
      </c>
      <c r="K9693" s="195" t="s">
        <v>27</v>
      </c>
    </row>
    <row r="9694" spans="1:12">
      <c r="A9694" s="186" t="str">
        <f>B9694&amp;"_"&amp;COUNTIF($B$2:B9694,B9694)</f>
        <v>7763_1</v>
      </c>
      <c r="B9694" s="195">
        <v>7763</v>
      </c>
      <c r="C9694" s="195">
        <v>31</v>
      </c>
      <c r="D9694" s="195" t="s">
        <v>4159</v>
      </c>
      <c r="F9694" s="189">
        <v>348</v>
      </c>
      <c r="G9694" s="197" t="s">
        <v>4160</v>
      </c>
      <c r="H9694" s="195">
        <v>7</v>
      </c>
      <c r="J9694" s="191">
        <v>43060</v>
      </c>
      <c r="K9694" s="195" t="s">
        <v>27</v>
      </c>
    </row>
    <row r="9695" spans="1:12">
      <c r="A9695" s="186" t="str">
        <f>B9695&amp;"_"&amp;COUNTIF($B$2:B9695,B9695)</f>
        <v>7764_1</v>
      </c>
      <c r="B9695" s="195">
        <v>7764</v>
      </c>
      <c r="C9695" s="195">
        <v>114</v>
      </c>
      <c r="D9695" s="195">
        <v>270453096</v>
      </c>
      <c r="F9695" s="189">
        <v>51</v>
      </c>
      <c r="G9695" s="197" t="s">
        <v>3995</v>
      </c>
      <c r="H9695" s="195">
        <v>1</v>
      </c>
      <c r="I9695" s="195">
        <v>1200</v>
      </c>
      <c r="J9695" s="191">
        <v>43068</v>
      </c>
      <c r="K9695" s="195" t="s">
        <v>33</v>
      </c>
      <c r="L9695" s="195" t="s">
        <v>74</v>
      </c>
    </row>
    <row r="9696" spans="1:12">
      <c r="A9696" s="186" t="str">
        <f>B9696&amp;"_"&amp;COUNTIF($B$2:B9696,B9696)</f>
        <v>7766_1</v>
      </c>
      <c r="B9696" s="195">
        <v>7766</v>
      </c>
      <c r="C9696" s="195">
        <v>31</v>
      </c>
      <c r="D9696" s="195" t="s">
        <v>4159</v>
      </c>
      <c r="F9696" s="189">
        <v>132</v>
      </c>
      <c r="G9696" s="197" t="s">
        <v>4160</v>
      </c>
      <c r="H9696" s="195">
        <v>3</v>
      </c>
      <c r="J9696" s="191">
        <v>43061</v>
      </c>
      <c r="K9696" s="195" t="s">
        <v>27</v>
      </c>
    </row>
    <row r="9697" spans="1:12">
      <c r="A9697" s="186" t="str">
        <f>B9697&amp;"_"&amp;COUNTIF($B$2:B9697,B9697)</f>
        <v>7767_1</v>
      </c>
      <c r="B9697" s="195">
        <v>7767</v>
      </c>
      <c r="C9697" s="195">
        <v>31</v>
      </c>
      <c r="D9697" s="195" t="s">
        <v>4161</v>
      </c>
      <c r="F9697" s="189">
        <v>1</v>
      </c>
      <c r="G9697" s="197" t="s">
        <v>4162</v>
      </c>
      <c r="H9697" s="195">
        <v>1</v>
      </c>
      <c r="J9697" s="191">
        <v>43061</v>
      </c>
      <c r="K9697" s="195" t="s">
        <v>27</v>
      </c>
    </row>
    <row r="9698" spans="1:12">
      <c r="A9698" s="186" t="str">
        <f>B9698&amp;"_"&amp;COUNTIF($B$2:B9698,B9698)</f>
        <v>7768_1</v>
      </c>
      <c r="B9698" s="195">
        <v>7768</v>
      </c>
      <c r="C9698" s="195">
        <v>31</v>
      </c>
      <c r="D9698" s="195" t="s">
        <v>4159</v>
      </c>
      <c r="F9698" s="189">
        <v>47</v>
      </c>
      <c r="G9698" s="197" t="s">
        <v>4163</v>
      </c>
      <c r="H9698" s="195">
        <v>1</v>
      </c>
      <c r="J9698" s="191">
        <v>43061</v>
      </c>
      <c r="K9698" s="195" t="s">
        <v>27</v>
      </c>
    </row>
    <row r="9699" spans="1:12">
      <c r="A9699" s="186" t="str">
        <f>B9699&amp;"_"&amp;COUNTIF($B$2:B9699,B9699)</f>
        <v>7769_1</v>
      </c>
      <c r="B9699" s="195">
        <v>7769</v>
      </c>
      <c r="C9699" s="195">
        <v>1</v>
      </c>
      <c r="D9699" s="195" t="s">
        <v>4164</v>
      </c>
      <c r="F9699" s="189">
        <v>1</v>
      </c>
      <c r="G9699" s="197" t="s">
        <v>4165</v>
      </c>
      <c r="H9699" s="195">
        <v>1</v>
      </c>
      <c r="J9699" s="191">
        <v>43062</v>
      </c>
      <c r="K9699" s="195" t="s">
        <v>33</v>
      </c>
      <c r="L9699" s="195" t="s">
        <v>74</v>
      </c>
    </row>
    <row r="9700" spans="1:12">
      <c r="A9700" s="186" t="str">
        <f>B9700&amp;"_"&amp;COUNTIF($B$2:B9700,B9700)</f>
        <v>7770_1</v>
      </c>
      <c r="B9700" s="195">
        <v>7770</v>
      </c>
      <c r="F9700" s="189">
        <v>10</v>
      </c>
      <c r="G9700" s="197" t="s">
        <v>4166</v>
      </c>
    </row>
    <row r="9701" spans="1:12">
      <c r="A9701" s="186" t="str">
        <f>B9701&amp;"_"&amp;COUNTIF($B$2:B9701,B9701)</f>
        <v>7770_2</v>
      </c>
      <c r="B9701" s="195">
        <v>7770</v>
      </c>
      <c r="C9701" s="195">
        <v>2</v>
      </c>
      <c r="D9701" s="195" t="s">
        <v>3655</v>
      </c>
      <c r="F9701" s="189">
        <v>5</v>
      </c>
      <c r="G9701" s="197" t="s">
        <v>4167</v>
      </c>
      <c r="H9701" s="195">
        <v>2</v>
      </c>
      <c r="J9701" s="191">
        <v>43062</v>
      </c>
      <c r="K9701" s="195" t="s">
        <v>27</v>
      </c>
    </row>
    <row r="9702" spans="1:12">
      <c r="A9702" s="186" t="str">
        <f>B9702&amp;"_"&amp;COUNTIF($B$2:B9702,B9702)</f>
        <v>7771_1</v>
      </c>
      <c r="B9702" s="195">
        <v>7771</v>
      </c>
      <c r="F9702" s="189">
        <v>48</v>
      </c>
      <c r="G9702" s="197" t="s">
        <v>4168</v>
      </c>
    </row>
    <row r="9703" spans="1:12">
      <c r="A9703" s="186" t="str">
        <f>B9703&amp;"_"&amp;COUNTIF($B$2:B9703,B9703)</f>
        <v>7771_2</v>
      </c>
      <c r="B9703" s="195">
        <v>7771</v>
      </c>
      <c r="C9703" s="195">
        <v>31</v>
      </c>
      <c r="D9703" s="195" t="s">
        <v>4159</v>
      </c>
      <c r="F9703" s="189">
        <v>48</v>
      </c>
      <c r="G9703" s="197" t="s">
        <v>4169</v>
      </c>
      <c r="H9703" s="195">
        <v>1</v>
      </c>
      <c r="J9703" s="191">
        <v>43063</v>
      </c>
      <c r="K9703" s="195" t="s">
        <v>27</v>
      </c>
    </row>
    <row r="9704" spans="1:12">
      <c r="A9704" s="186" t="str">
        <f>B9704&amp;"_"&amp;COUNTIF($B$2:B9704,B9704)</f>
        <v>7772_1</v>
      </c>
      <c r="B9704" s="195">
        <v>7772</v>
      </c>
      <c r="F9704" s="189">
        <v>48</v>
      </c>
      <c r="G9704" s="197" t="s">
        <v>4169</v>
      </c>
      <c r="H9704" s="195">
        <v>1</v>
      </c>
    </row>
    <row r="9705" spans="1:12">
      <c r="A9705" s="186" t="str">
        <f>B9705&amp;"_"&amp;COUNTIF($B$2:B9705,B9705)</f>
        <v>7772_2</v>
      </c>
      <c r="B9705" s="195">
        <v>7772</v>
      </c>
      <c r="C9705" s="195">
        <v>31</v>
      </c>
      <c r="D9705" s="195" t="s">
        <v>4159</v>
      </c>
      <c r="F9705" s="189">
        <v>48</v>
      </c>
      <c r="G9705" s="197" t="s">
        <v>4170</v>
      </c>
      <c r="H9705" s="195">
        <v>1</v>
      </c>
      <c r="J9705" s="191">
        <v>43063</v>
      </c>
      <c r="K9705" s="195" t="s">
        <v>27</v>
      </c>
    </row>
    <row r="9706" spans="1:12">
      <c r="A9706" s="186" t="str">
        <f>B9706&amp;"_"&amp;COUNTIF($B$2:B9706,B9706)</f>
        <v>7773_1</v>
      </c>
      <c r="B9706" s="195">
        <v>7773</v>
      </c>
      <c r="C9706" s="195">
        <v>31</v>
      </c>
      <c r="D9706" s="195" t="s">
        <v>4171</v>
      </c>
      <c r="F9706" s="189">
        <v>2</v>
      </c>
      <c r="G9706" s="197" t="s">
        <v>4172</v>
      </c>
      <c r="H9706" s="195">
        <v>2</v>
      </c>
      <c r="J9706" s="191">
        <v>43066</v>
      </c>
      <c r="K9706" s="195" t="s">
        <v>27</v>
      </c>
    </row>
    <row r="9707" spans="1:12">
      <c r="A9707" s="186" t="str">
        <f>B9707&amp;"_"&amp;COUNTIF($B$2:B9707,B9707)</f>
        <v>7774_1</v>
      </c>
      <c r="B9707" s="195">
        <v>7774</v>
      </c>
      <c r="C9707" s="195">
        <v>31</v>
      </c>
      <c r="D9707" s="195" t="s">
        <v>4171</v>
      </c>
      <c r="F9707" s="189">
        <v>2</v>
      </c>
      <c r="G9707" s="197" t="s">
        <v>4172</v>
      </c>
      <c r="H9707" s="195">
        <v>2</v>
      </c>
      <c r="J9707" s="191">
        <v>43066</v>
      </c>
      <c r="K9707" s="195" t="s">
        <v>27</v>
      </c>
    </row>
    <row r="9708" spans="1:12">
      <c r="A9708" s="186" t="str">
        <f>B9708&amp;"_"&amp;COUNTIF($B$2:B9708,B9708)</f>
        <v>7775_1</v>
      </c>
      <c r="B9708" s="195">
        <v>7775</v>
      </c>
      <c r="F9708" s="189">
        <v>8</v>
      </c>
      <c r="G9708" s="197" t="s">
        <v>3102</v>
      </c>
    </row>
    <row r="9709" spans="1:12">
      <c r="A9709" s="186" t="str">
        <f>B9709&amp;"_"&amp;COUNTIF($B$2:B9709,B9709)</f>
        <v>7775_2</v>
      </c>
      <c r="B9709" s="195">
        <v>7775</v>
      </c>
      <c r="C9709" s="195">
        <v>65</v>
      </c>
      <c r="D9709" s="195">
        <v>3007274951</v>
      </c>
      <c r="F9709" s="189">
        <v>16</v>
      </c>
      <c r="G9709" s="197" t="s">
        <v>3103</v>
      </c>
      <c r="H9709" s="195">
        <v>8</v>
      </c>
      <c r="I9709" s="195">
        <v>25600</v>
      </c>
      <c r="J9709" s="191">
        <v>43066</v>
      </c>
      <c r="K9709" s="195" t="s">
        <v>120</v>
      </c>
    </row>
    <row r="9710" spans="1:12">
      <c r="A9710" s="186" t="str">
        <f>B9710&amp;"_"&amp;COUNTIF($B$2:B9710,B9710)</f>
        <v>7776_1</v>
      </c>
      <c r="B9710" s="195">
        <v>7776</v>
      </c>
      <c r="E9710" s="195" t="s">
        <v>1744</v>
      </c>
      <c r="F9710" s="223">
        <v>1</v>
      </c>
      <c r="G9710" s="197" t="s">
        <v>3277</v>
      </c>
    </row>
    <row r="9711" spans="1:12">
      <c r="A9711" s="186" t="str">
        <f>B9711&amp;"_"&amp;COUNTIF($B$2:B9711,B9711)</f>
        <v>7776_2</v>
      </c>
      <c r="B9711" s="195">
        <v>7776</v>
      </c>
      <c r="E9711" s="195" t="s">
        <v>1744</v>
      </c>
      <c r="F9711" s="189">
        <v>56</v>
      </c>
      <c r="G9711" s="197" t="s">
        <v>4130</v>
      </c>
    </row>
    <row r="9712" spans="1:12">
      <c r="A9712" s="186" t="str">
        <f>B9712&amp;"_"&amp;COUNTIF($B$2:B9712,B9712)</f>
        <v>7776_3</v>
      </c>
      <c r="B9712" s="195">
        <v>7776</v>
      </c>
      <c r="E9712" s="195" t="s">
        <v>1744</v>
      </c>
      <c r="F9712" s="189">
        <v>28</v>
      </c>
      <c r="G9712" s="197" t="s">
        <v>4090</v>
      </c>
    </row>
    <row r="9713" spans="1:11">
      <c r="A9713" s="186" t="str">
        <f>B9713&amp;"_"&amp;COUNTIF($B$2:B9713,B9713)</f>
        <v>7776_4</v>
      </c>
      <c r="B9713" s="195">
        <v>7776</v>
      </c>
      <c r="E9713" s="195" t="s">
        <v>1744</v>
      </c>
      <c r="F9713" s="189">
        <v>32</v>
      </c>
      <c r="G9713" s="197" t="s">
        <v>4173</v>
      </c>
    </row>
    <row r="9714" spans="1:11">
      <c r="A9714" s="186" t="str">
        <f>B9714&amp;"_"&amp;COUNTIF($B$2:B9714,B9714)</f>
        <v>7776_5</v>
      </c>
      <c r="B9714" s="195">
        <v>7776</v>
      </c>
      <c r="C9714" s="195">
        <v>26</v>
      </c>
      <c r="E9714" s="195" t="s">
        <v>1744</v>
      </c>
      <c r="F9714" s="189">
        <v>36</v>
      </c>
      <c r="G9714" s="197" t="s">
        <v>4174</v>
      </c>
      <c r="J9714" s="191">
        <v>43054</v>
      </c>
      <c r="K9714" s="195" t="s">
        <v>27</v>
      </c>
    </row>
    <row r="9715" spans="1:11">
      <c r="A9715" s="186" t="str">
        <f>B9715&amp;"_"&amp;COUNTIF($B$2:B9715,B9715)</f>
        <v>7777_1</v>
      </c>
      <c r="B9715" s="195">
        <v>7777</v>
      </c>
      <c r="E9715" s="195" t="s">
        <v>1744</v>
      </c>
      <c r="F9715" s="223">
        <v>1</v>
      </c>
      <c r="G9715" s="197" t="s">
        <v>3277</v>
      </c>
    </row>
    <row r="9716" spans="1:11">
      <c r="A9716" s="186" t="str">
        <f>B9716&amp;"_"&amp;COUNTIF($B$2:B9716,B9716)</f>
        <v>7777_2</v>
      </c>
      <c r="B9716" s="195">
        <v>7777</v>
      </c>
      <c r="E9716" s="195" t="s">
        <v>1744</v>
      </c>
      <c r="F9716" s="189">
        <v>42</v>
      </c>
      <c r="G9716" s="197" t="s">
        <v>4090</v>
      </c>
    </row>
    <row r="9717" spans="1:11">
      <c r="A9717" s="186" t="str">
        <f>B9717&amp;"_"&amp;COUNTIF($B$2:B9717,B9717)</f>
        <v>7777_3</v>
      </c>
      <c r="B9717" s="195">
        <v>7777</v>
      </c>
      <c r="E9717" s="195" t="s">
        <v>1744</v>
      </c>
      <c r="F9717" s="189">
        <v>32</v>
      </c>
      <c r="G9717" s="197" t="s">
        <v>4173</v>
      </c>
    </row>
    <row r="9718" spans="1:11">
      <c r="A9718" s="186" t="str">
        <f>B9718&amp;"_"&amp;COUNTIF($B$2:B9718,B9718)</f>
        <v>7777_4</v>
      </c>
      <c r="B9718" s="195">
        <v>7777</v>
      </c>
      <c r="E9718" s="195" t="s">
        <v>1744</v>
      </c>
      <c r="F9718" s="189">
        <v>36</v>
      </c>
      <c r="G9718" s="197" t="s">
        <v>4174</v>
      </c>
    </row>
    <row r="9719" spans="1:11">
      <c r="A9719" s="186" t="str">
        <f>B9719&amp;"_"&amp;COUNTIF($B$2:B9719,B9719)</f>
        <v>7777_5</v>
      </c>
      <c r="B9719" s="195">
        <v>7777</v>
      </c>
      <c r="E9719" s="195" t="s">
        <v>1744</v>
      </c>
      <c r="F9719" s="189">
        <v>28</v>
      </c>
      <c r="G9719" s="197" t="s">
        <v>4175</v>
      </c>
    </row>
    <row r="9720" spans="1:11">
      <c r="A9720" s="186" t="str">
        <f>B9720&amp;"_"&amp;COUNTIF($B$2:B9720,B9720)</f>
        <v>7777_6</v>
      </c>
      <c r="B9720" s="195">
        <v>7777</v>
      </c>
      <c r="E9720" s="195" t="s">
        <v>1744</v>
      </c>
      <c r="F9720" s="189">
        <v>6</v>
      </c>
      <c r="G9720" s="197" t="s">
        <v>4176</v>
      </c>
    </row>
    <row r="9721" spans="1:11">
      <c r="A9721" s="186" t="str">
        <f>B9721&amp;"_"&amp;COUNTIF($B$2:B9721,B9721)</f>
        <v>7777_7</v>
      </c>
      <c r="B9721" s="195">
        <v>7777</v>
      </c>
      <c r="C9721" s="195">
        <v>26</v>
      </c>
      <c r="E9721" s="195" t="s">
        <v>1744</v>
      </c>
      <c r="F9721" s="189">
        <v>6</v>
      </c>
      <c r="G9721" s="197" t="s">
        <v>4177</v>
      </c>
      <c r="J9721" s="191">
        <v>43063</v>
      </c>
      <c r="K9721" s="195" t="s">
        <v>27</v>
      </c>
    </row>
    <row r="9722" spans="1:11">
      <c r="A9722" s="186" t="str">
        <f>B9722&amp;"_"&amp;COUNTIF($B$2:B9722,B9722)</f>
        <v>7778_1</v>
      </c>
      <c r="B9722" s="195">
        <v>7778</v>
      </c>
      <c r="C9722" s="195">
        <v>1</v>
      </c>
      <c r="D9722" s="195" t="s">
        <v>3690</v>
      </c>
      <c r="F9722" s="189">
        <v>1</v>
      </c>
      <c r="G9722" s="197" t="s">
        <v>3848</v>
      </c>
      <c r="H9722" s="195">
        <v>1</v>
      </c>
      <c r="J9722" s="191">
        <v>43066</v>
      </c>
      <c r="K9722" s="195" t="s">
        <v>27</v>
      </c>
    </row>
    <row r="9723" spans="1:11">
      <c r="A9723" s="186" t="str">
        <f>B9723&amp;"_"&amp;COUNTIF($B$2:B9723,B9723)</f>
        <v>7779_1</v>
      </c>
      <c r="B9723" s="195">
        <v>7779</v>
      </c>
      <c r="C9723" s="195">
        <v>1</v>
      </c>
      <c r="D9723" s="195" t="s">
        <v>3570</v>
      </c>
      <c r="F9723" s="189">
        <v>33</v>
      </c>
      <c r="G9723" s="197" t="s">
        <v>1690</v>
      </c>
      <c r="H9723" s="195">
        <v>1</v>
      </c>
      <c r="J9723" s="191">
        <v>43067</v>
      </c>
      <c r="K9723" s="195" t="s">
        <v>27</v>
      </c>
    </row>
    <row r="9724" spans="1:11">
      <c r="A9724" s="186" t="str">
        <f>B9724&amp;"_"&amp;COUNTIF($B$2:B9724,B9724)</f>
        <v>7780_1</v>
      </c>
      <c r="B9724" s="195">
        <v>7780</v>
      </c>
      <c r="C9724" s="195">
        <v>1</v>
      </c>
      <c r="D9724" s="195" t="s">
        <v>4050</v>
      </c>
      <c r="E9724" s="195" t="s">
        <v>62</v>
      </c>
      <c r="F9724" s="189">
        <v>164</v>
      </c>
      <c r="G9724" s="197" t="s">
        <v>1909</v>
      </c>
      <c r="H9724" s="195">
        <v>1</v>
      </c>
      <c r="J9724" s="191">
        <v>43067</v>
      </c>
      <c r="K9724" s="195" t="s">
        <v>27</v>
      </c>
    </row>
    <row r="9725" spans="1:11">
      <c r="A9725" s="186" t="str">
        <f>B9725&amp;"_"&amp;COUNTIF($B$2:B9725,B9725)</f>
        <v>7781_1</v>
      </c>
      <c r="B9725" s="195">
        <v>7781</v>
      </c>
      <c r="C9725" s="195">
        <v>1</v>
      </c>
      <c r="D9725" s="195" t="s">
        <v>4178</v>
      </c>
      <c r="E9725" s="195" t="s">
        <v>64</v>
      </c>
      <c r="F9725" s="189">
        <v>192</v>
      </c>
      <c r="G9725" s="197" t="s">
        <v>2804</v>
      </c>
      <c r="H9725" s="195">
        <v>4</v>
      </c>
      <c r="J9725" s="191">
        <v>43067</v>
      </c>
      <c r="K9725" s="195" t="s">
        <v>27</v>
      </c>
    </row>
    <row r="9726" spans="1:11">
      <c r="A9726" s="186" t="str">
        <f>B9726&amp;"_"&amp;COUNTIF($B$2:B9726,B9726)</f>
        <v>7782_1</v>
      </c>
      <c r="B9726" s="195">
        <v>7782</v>
      </c>
      <c r="E9726" s="195" t="s">
        <v>2730</v>
      </c>
      <c r="F9726" s="189">
        <v>2</v>
      </c>
      <c r="G9726" s="197" t="s">
        <v>3765</v>
      </c>
    </row>
    <row r="9727" spans="1:11">
      <c r="A9727" s="186" t="str">
        <f>B9727&amp;"_"&amp;COUNTIF($B$2:B9727,B9727)</f>
        <v>7782_2</v>
      </c>
      <c r="B9727" s="195">
        <v>7782</v>
      </c>
      <c r="C9727" s="195">
        <v>1</v>
      </c>
      <c r="D9727" s="195" t="s">
        <v>3981</v>
      </c>
      <c r="E9727" s="195" t="s">
        <v>2731</v>
      </c>
      <c r="F9727" s="189">
        <v>2</v>
      </c>
      <c r="G9727" s="197" t="s">
        <v>3767</v>
      </c>
      <c r="H9727" s="195">
        <v>1</v>
      </c>
      <c r="J9727" s="191">
        <v>43067</v>
      </c>
      <c r="K9727" s="195" t="s">
        <v>27</v>
      </c>
    </row>
    <row r="9728" spans="1:11">
      <c r="A9728" s="186" t="str">
        <f>B9728&amp;"_"&amp;COUNTIF($B$2:B9728,B9728)</f>
        <v>7783_1</v>
      </c>
      <c r="B9728" s="195">
        <v>7783</v>
      </c>
      <c r="E9728" s="195" t="s">
        <v>2935</v>
      </c>
      <c r="F9728" s="189">
        <v>4</v>
      </c>
      <c r="G9728" s="197" t="s">
        <v>2936</v>
      </c>
    </row>
    <row r="9729" spans="1:12">
      <c r="A9729" s="186" t="str">
        <f>B9729&amp;"_"&amp;COUNTIF($B$2:B9729,B9729)</f>
        <v>7783_2</v>
      </c>
      <c r="B9729" s="195">
        <v>7783</v>
      </c>
      <c r="C9729" s="195">
        <v>1</v>
      </c>
      <c r="D9729" s="195" t="s">
        <v>4077</v>
      </c>
      <c r="E9729" s="195" t="s">
        <v>2665</v>
      </c>
      <c r="F9729" s="189">
        <v>4</v>
      </c>
      <c r="G9729" s="197" t="s">
        <v>2938</v>
      </c>
      <c r="H9729" s="195">
        <v>2</v>
      </c>
      <c r="J9729" s="191">
        <v>43067</v>
      </c>
      <c r="K9729" s="195" t="s">
        <v>27</v>
      </c>
    </row>
    <row r="9730" spans="1:12">
      <c r="A9730" s="186" t="str">
        <f>B9730&amp;"_"&amp;COUNTIF($B$2:B9730,B9730)</f>
        <v>7784_1</v>
      </c>
      <c r="B9730" s="195">
        <v>7784</v>
      </c>
      <c r="C9730" s="195">
        <v>5</v>
      </c>
      <c r="D9730" s="195">
        <v>270456783</v>
      </c>
      <c r="E9730" s="195">
        <v>500032756</v>
      </c>
      <c r="F9730" s="189">
        <v>20</v>
      </c>
      <c r="G9730" s="197" t="s">
        <v>3611</v>
      </c>
      <c r="H9730" s="195">
        <v>2</v>
      </c>
      <c r="I9730" s="195">
        <v>4725</v>
      </c>
      <c r="J9730" s="191">
        <v>43067</v>
      </c>
      <c r="K9730" s="195" t="s">
        <v>33</v>
      </c>
      <c r="L9730" s="195" t="s">
        <v>74</v>
      </c>
    </row>
    <row r="9731" spans="1:12">
      <c r="A9731" s="186" t="str">
        <f>B9731&amp;"_"&amp;COUNTIF($B$2:B9731,B9731)</f>
        <v>7785_1</v>
      </c>
      <c r="B9731" s="195">
        <v>7785</v>
      </c>
      <c r="C9731" s="195">
        <v>6</v>
      </c>
      <c r="D9731" s="195" t="s">
        <v>4179</v>
      </c>
      <c r="F9731" s="189">
        <v>1</v>
      </c>
      <c r="G9731" s="197" t="s">
        <v>3972</v>
      </c>
      <c r="H9731" s="195">
        <v>1</v>
      </c>
      <c r="J9731" s="191">
        <v>43067</v>
      </c>
      <c r="K9731" s="195" t="s">
        <v>27</v>
      </c>
    </row>
    <row r="9732" spans="1:12">
      <c r="A9732" s="186" t="str">
        <f>B9732&amp;"_"&amp;COUNTIF($B$2:B9732,B9732)</f>
        <v>7786_1</v>
      </c>
      <c r="B9732" s="195">
        <v>7786</v>
      </c>
      <c r="F9732" s="189">
        <v>1</v>
      </c>
      <c r="G9732" s="197" t="s">
        <v>4180</v>
      </c>
    </row>
    <row r="9733" spans="1:12">
      <c r="A9733" s="186" t="str">
        <f>B9733&amp;"_"&amp;COUNTIF($B$2:B9733,B9733)</f>
        <v>7786_2</v>
      </c>
      <c r="B9733" s="195">
        <v>7786</v>
      </c>
      <c r="F9733" s="189">
        <v>1</v>
      </c>
      <c r="G9733" s="197" t="s">
        <v>4181</v>
      </c>
    </row>
    <row r="9734" spans="1:12">
      <c r="A9734" s="186" t="str">
        <f>B9734&amp;"_"&amp;COUNTIF($B$2:B9734,B9734)</f>
        <v>7786_3</v>
      </c>
      <c r="B9734" s="195">
        <v>7786</v>
      </c>
      <c r="F9734" s="189">
        <v>1</v>
      </c>
      <c r="G9734" s="197" t="s">
        <v>4182</v>
      </c>
    </row>
    <row r="9735" spans="1:12">
      <c r="A9735" s="186" t="str">
        <f>B9735&amp;"_"&amp;COUNTIF($B$2:B9735,B9735)</f>
        <v>7786_4</v>
      </c>
      <c r="B9735" s="195">
        <v>7786</v>
      </c>
      <c r="F9735" s="189">
        <v>1</v>
      </c>
      <c r="G9735" s="197" t="s">
        <v>4183</v>
      </c>
    </row>
    <row r="9736" spans="1:12">
      <c r="A9736" s="186" t="str">
        <f>B9736&amp;"_"&amp;COUNTIF($B$2:B9736,B9736)</f>
        <v>7786_5</v>
      </c>
      <c r="B9736" s="195">
        <v>7786</v>
      </c>
      <c r="F9736" s="189">
        <v>1</v>
      </c>
      <c r="G9736" s="197" t="s">
        <v>4184</v>
      </c>
    </row>
    <row r="9737" spans="1:12">
      <c r="A9737" s="186" t="str">
        <f>B9737&amp;"_"&amp;COUNTIF($B$2:B9737,B9737)</f>
        <v>7786_6</v>
      </c>
      <c r="B9737" s="195">
        <v>7786</v>
      </c>
      <c r="C9737" s="195">
        <v>1</v>
      </c>
      <c r="D9737" s="195">
        <v>540089791</v>
      </c>
      <c r="F9737" s="189">
        <v>1</v>
      </c>
      <c r="G9737" s="197" t="s">
        <v>4185</v>
      </c>
      <c r="J9737" s="191">
        <v>43040</v>
      </c>
      <c r="K9737" s="195" t="s">
        <v>27</v>
      </c>
    </row>
    <row r="9738" spans="1:12">
      <c r="A9738" s="186" t="str">
        <f>B9738&amp;"_"&amp;COUNTIF($B$2:B9738,B9738)</f>
        <v>7787_1</v>
      </c>
      <c r="B9738" s="195">
        <v>7787</v>
      </c>
      <c r="C9738" s="195">
        <v>96</v>
      </c>
      <c r="D9738" s="195" t="s">
        <v>4151</v>
      </c>
      <c r="F9738" s="189">
        <v>1</v>
      </c>
      <c r="G9738" s="197" t="s">
        <v>3970</v>
      </c>
      <c r="H9738" s="195">
        <v>1</v>
      </c>
      <c r="J9738" s="191">
        <v>43068</v>
      </c>
      <c r="K9738" s="195" t="s">
        <v>33</v>
      </c>
      <c r="L9738" s="195" t="s">
        <v>74</v>
      </c>
    </row>
    <row r="9739" spans="1:12">
      <c r="A9739" s="186" t="str">
        <f>B9739&amp;"_"&amp;COUNTIF($B$2:B9739,B9739)</f>
        <v>7788_1</v>
      </c>
      <c r="B9739" s="195">
        <v>7788</v>
      </c>
      <c r="C9739" s="195">
        <v>96</v>
      </c>
      <c r="D9739" s="195" t="s">
        <v>4186</v>
      </c>
      <c r="F9739" s="189">
        <v>2</v>
      </c>
      <c r="G9739" s="197" t="s">
        <v>3330</v>
      </c>
      <c r="H9739" s="195">
        <v>1</v>
      </c>
      <c r="J9739" s="191">
        <v>43068</v>
      </c>
      <c r="K9739" s="213" t="s">
        <v>845</v>
      </c>
      <c r="L9739" s="195" t="s">
        <v>74</v>
      </c>
    </row>
    <row r="9740" spans="1:12">
      <c r="A9740" s="186" t="str">
        <f>B9740&amp;"_"&amp;COUNTIF($B$2:B9740,B9740)</f>
        <v>7789_1</v>
      </c>
      <c r="B9740" s="195">
        <v>7789</v>
      </c>
      <c r="C9740" s="195">
        <v>107</v>
      </c>
      <c r="D9740" s="195">
        <v>29075</v>
      </c>
      <c r="F9740" s="189">
        <v>6</v>
      </c>
      <c r="G9740" s="197" t="s">
        <v>4187</v>
      </c>
      <c r="H9740" s="195">
        <v>1</v>
      </c>
      <c r="J9740" s="191">
        <v>43068</v>
      </c>
      <c r="K9740" s="195" t="s">
        <v>33</v>
      </c>
      <c r="L9740" s="195" t="s">
        <v>74</v>
      </c>
    </row>
    <row r="9741" spans="1:12">
      <c r="A9741" s="186" t="str">
        <f>B9741&amp;"_"&amp;COUNTIF($B$2:B9741,B9741)</f>
        <v>7790_1</v>
      </c>
      <c r="B9741" s="195">
        <v>7790</v>
      </c>
      <c r="C9741" s="195">
        <v>59</v>
      </c>
      <c r="D9741" s="195">
        <v>3008198800</v>
      </c>
      <c r="E9741" s="195">
        <v>41222128</v>
      </c>
      <c r="F9741" s="189">
        <v>3</v>
      </c>
      <c r="G9741" s="197" t="s">
        <v>4188</v>
      </c>
      <c r="H9741" s="195">
        <v>3</v>
      </c>
      <c r="I9741" s="195">
        <v>15100</v>
      </c>
      <c r="J9741" s="191">
        <v>43068</v>
      </c>
      <c r="K9741" s="195" t="s">
        <v>27</v>
      </c>
    </row>
    <row r="9742" spans="1:12">
      <c r="A9742" s="186" t="str">
        <f>B9742&amp;"_"&amp;COUNTIF($B$2:B9742,B9742)</f>
        <v>7791_1</v>
      </c>
      <c r="B9742" s="195">
        <v>7791</v>
      </c>
      <c r="E9742" s="195" t="s">
        <v>3869</v>
      </c>
      <c r="F9742" s="189">
        <v>0</v>
      </c>
      <c r="G9742" s="197" t="s">
        <v>4189</v>
      </c>
    </row>
    <row r="9743" spans="1:12">
      <c r="A9743" s="186" t="str">
        <f>B9743&amp;"_"&amp;COUNTIF($B$2:B9743,B9743)</f>
        <v>7791_2</v>
      </c>
      <c r="B9743" s="195">
        <v>7791</v>
      </c>
      <c r="E9743" s="195" t="s">
        <v>3869</v>
      </c>
      <c r="F9743" s="189">
        <v>1</v>
      </c>
      <c r="G9743" s="197" t="s">
        <v>3355</v>
      </c>
    </row>
    <row r="9744" spans="1:12">
      <c r="A9744" s="186" t="str">
        <f>B9744&amp;"_"&amp;COUNTIF($B$2:B9744,B9744)</f>
        <v>7791_3</v>
      </c>
      <c r="B9744" s="195">
        <v>7791</v>
      </c>
      <c r="E9744" s="195" t="s">
        <v>3869</v>
      </c>
      <c r="F9744" s="189">
        <v>1</v>
      </c>
      <c r="G9744" s="197" t="s">
        <v>4190</v>
      </c>
    </row>
    <row r="9745" spans="1:12">
      <c r="A9745" s="186" t="str">
        <f>B9745&amp;"_"&amp;COUNTIF($B$2:B9745,B9745)</f>
        <v>7791_4</v>
      </c>
      <c r="B9745" s="195">
        <v>7791</v>
      </c>
      <c r="E9745" s="195" t="s">
        <v>3869</v>
      </c>
      <c r="F9745" s="189">
        <v>1</v>
      </c>
      <c r="G9745" s="197" t="s">
        <v>4191</v>
      </c>
    </row>
    <row r="9746" spans="1:12">
      <c r="A9746" s="186" t="str">
        <f>B9746&amp;"_"&amp;COUNTIF($B$2:B9746,B9746)</f>
        <v>7791_5</v>
      </c>
      <c r="B9746" s="195">
        <v>7791</v>
      </c>
      <c r="C9746" s="195">
        <v>119</v>
      </c>
      <c r="D9746" s="195" t="s">
        <v>4192</v>
      </c>
      <c r="E9746" s="195" t="s">
        <v>3869</v>
      </c>
      <c r="F9746" s="189">
        <v>1</v>
      </c>
      <c r="G9746" s="197" t="s">
        <v>4193</v>
      </c>
      <c r="H9746" s="195">
        <v>4</v>
      </c>
      <c r="I9746" s="195">
        <v>15000</v>
      </c>
      <c r="J9746" s="191">
        <v>43069</v>
      </c>
      <c r="K9746" s="195" t="s">
        <v>4194</v>
      </c>
    </row>
    <row r="9747" spans="1:12">
      <c r="A9747" s="186" t="str">
        <f>B9747&amp;"_"&amp;COUNTIF($B$2:B9747,B9747)</f>
        <v>7792_1</v>
      </c>
      <c r="B9747" s="195">
        <v>7792</v>
      </c>
      <c r="C9747" s="195">
        <v>9</v>
      </c>
      <c r="D9747" s="195" t="s">
        <v>4142</v>
      </c>
      <c r="F9747" s="189">
        <v>28</v>
      </c>
      <c r="G9747" s="197" t="s">
        <v>109</v>
      </c>
      <c r="H9747" s="195">
        <v>3</v>
      </c>
      <c r="I9747" s="195">
        <v>4480</v>
      </c>
      <c r="J9747" s="191">
        <v>43069</v>
      </c>
      <c r="K9747" s="186" t="s">
        <v>1711</v>
      </c>
      <c r="L9747" s="195" t="s">
        <v>74</v>
      </c>
    </row>
    <row r="9748" spans="1:12">
      <c r="A9748" s="186" t="str">
        <f>B9748&amp;"_"&amp;COUNTIF($B$2:B9748,B9748)</f>
        <v>7793_1</v>
      </c>
      <c r="B9748" s="195">
        <v>7793</v>
      </c>
      <c r="C9748" s="195">
        <v>31</v>
      </c>
      <c r="D9748" s="195" t="s">
        <v>4159</v>
      </c>
      <c r="F9748" s="189">
        <v>40</v>
      </c>
      <c r="G9748" s="197" t="s">
        <v>4163</v>
      </c>
      <c r="H9748" s="195">
        <v>1</v>
      </c>
      <c r="J9748" s="191">
        <v>43070</v>
      </c>
      <c r="K9748" s="195" t="s">
        <v>27</v>
      </c>
    </row>
    <row r="9749" spans="1:12">
      <c r="A9749" s="186" t="str">
        <f>B9749&amp;"_"&amp;COUNTIF($B$2:B9749,B9749)</f>
        <v>7794_1</v>
      </c>
      <c r="B9749" s="195">
        <v>7794</v>
      </c>
      <c r="C9749" s="195">
        <v>31</v>
      </c>
      <c r="D9749" s="195" t="s">
        <v>4171</v>
      </c>
      <c r="F9749" s="189">
        <v>2</v>
      </c>
      <c r="G9749" s="197" t="s">
        <v>4172</v>
      </c>
      <c r="H9749" s="195">
        <v>2</v>
      </c>
      <c r="J9749" s="191">
        <v>43070</v>
      </c>
      <c r="K9749" s="195" t="s">
        <v>27</v>
      </c>
    </row>
    <row r="9750" spans="1:12">
      <c r="A9750" s="186" t="str">
        <f>B9750&amp;"_"&amp;COUNTIF($B$2:B9750,B9750)</f>
        <v>7795_1</v>
      </c>
      <c r="B9750" s="195">
        <v>7795</v>
      </c>
      <c r="C9750" s="195">
        <v>31</v>
      </c>
      <c r="D9750" s="195" t="s">
        <v>4171</v>
      </c>
      <c r="F9750" s="189">
        <v>2</v>
      </c>
      <c r="G9750" s="197" t="s">
        <v>4172</v>
      </c>
      <c r="H9750" s="195">
        <v>2</v>
      </c>
      <c r="J9750" s="191">
        <v>43070</v>
      </c>
      <c r="K9750" s="195" t="s">
        <v>27</v>
      </c>
    </row>
    <row r="9751" spans="1:12">
      <c r="A9751" s="186" t="str">
        <f>B9751&amp;"_"&amp;COUNTIF($B$2:B9751,B9751)</f>
        <v>7796_1</v>
      </c>
      <c r="B9751" s="195">
        <v>7796</v>
      </c>
      <c r="C9751" s="195">
        <v>31</v>
      </c>
      <c r="D9751" s="195" t="s">
        <v>4159</v>
      </c>
      <c r="F9751" s="189">
        <f>42+26</f>
        <v>68</v>
      </c>
      <c r="G9751" s="197" t="s">
        <v>4163</v>
      </c>
      <c r="H9751" s="195">
        <v>1</v>
      </c>
      <c r="J9751" s="191">
        <v>43070</v>
      </c>
      <c r="K9751" s="195" t="s">
        <v>27</v>
      </c>
    </row>
    <row r="9752" spans="1:12">
      <c r="A9752" s="186" t="str">
        <f>B9752&amp;"_"&amp;COUNTIF($B$2:B9752,B9752)</f>
        <v>7797_1</v>
      </c>
      <c r="B9752" s="195">
        <v>7797</v>
      </c>
      <c r="F9752" s="189">
        <v>5</v>
      </c>
      <c r="G9752" s="197" t="s">
        <v>4187</v>
      </c>
    </row>
    <row r="9753" spans="1:12">
      <c r="A9753" s="186" t="str">
        <f>B9753&amp;"_"&amp;COUNTIF($B$2:B9753,B9753)</f>
        <v>7797_2</v>
      </c>
      <c r="B9753" s="195">
        <v>7797</v>
      </c>
      <c r="C9753" s="195">
        <v>107</v>
      </c>
      <c r="D9753" s="195">
        <v>29075</v>
      </c>
      <c r="F9753" s="189">
        <v>9</v>
      </c>
      <c r="G9753" s="197" t="s">
        <v>4195</v>
      </c>
      <c r="H9753" s="195">
        <v>2</v>
      </c>
      <c r="J9753" s="191">
        <v>43070</v>
      </c>
      <c r="K9753" s="195" t="s">
        <v>33</v>
      </c>
      <c r="L9753" s="195" t="s">
        <v>74</v>
      </c>
    </row>
    <row r="9754" spans="1:12">
      <c r="A9754" s="186" t="str">
        <f>B9754&amp;"_"&amp;COUNTIF($B$2:B9754,B9754)</f>
        <v>7798_1</v>
      </c>
      <c r="B9754" s="195">
        <v>7798</v>
      </c>
      <c r="C9754" s="195">
        <v>1</v>
      </c>
      <c r="D9754" s="195" t="s">
        <v>3690</v>
      </c>
      <c r="F9754" s="189">
        <v>1</v>
      </c>
      <c r="G9754" s="197" t="s">
        <v>4196</v>
      </c>
      <c r="H9754" s="195">
        <v>1</v>
      </c>
      <c r="J9754" s="191">
        <v>43070</v>
      </c>
      <c r="K9754" s="195" t="s">
        <v>27</v>
      </c>
    </row>
    <row r="9755" spans="1:12">
      <c r="A9755" s="186" t="str">
        <f>B9755&amp;"_"&amp;COUNTIF($B$2:B9755,B9755)</f>
        <v>7799_1</v>
      </c>
      <c r="B9755" s="195">
        <v>7799</v>
      </c>
      <c r="C9755" s="195">
        <v>59</v>
      </c>
      <c r="D9755" s="195">
        <v>3008205180</v>
      </c>
      <c r="E9755" s="195">
        <v>41227890</v>
      </c>
      <c r="F9755" s="189">
        <v>12</v>
      </c>
      <c r="G9755" s="197" t="s">
        <v>1873</v>
      </c>
      <c r="H9755" s="195">
        <v>2</v>
      </c>
      <c r="I9755" s="195">
        <f>1837*2</f>
        <v>3674</v>
      </c>
      <c r="J9755" s="191">
        <v>43070</v>
      </c>
      <c r="K9755" s="195" t="s">
        <v>27</v>
      </c>
    </row>
    <row r="9756" spans="1:12">
      <c r="A9756" s="186" t="str">
        <f>B9756&amp;"_"&amp;COUNTIF($B$2:B9756,B9756)</f>
        <v>7800_1</v>
      </c>
      <c r="B9756" s="195">
        <v>7800</v>
      </c>
      <c r="C9756" s="195">
        <v>59</v>
      </c>
      <c r="D9756" s="195">
        <v>3008198800</v>
      </c>
      <c r="E9756" s="195">
        <v>41222128</v>
      </c>
      <c r="F9756" s="189">
        <v>1</v>
      </c>
      <c r="G9756" s="197" t="s">
        <v>4197</v>
      </c>
      <c r="H9756" s="195">
        <v>1</v>
      </c>
      <c r="I9756" s="195">
        <v>5000</v>
      </c>
      <c r="J9756" s="191">
        <v>43070</v>
      </c>
      <c r="K9756" s="195" t="s">
        <v>27</v>
      </c>
    </row>
    <row r="9757" spans="1:12">
      <c r="A9757" s="186" t="str">
        <f>B9757&amp;"_"&amp;COUNTIF($B$2:B9757,B9757)</f>
        <v>7801_1</v>
      </c>
      <c r="B9757" s="195">
        <v>7801</v>
      </c>
      <c r="C9757" s="195">
        <v>59</v>
      </c>
      <c r="D9757" s="195">
        <v>3007878215</v>
      </c>
      <c r="E9757" s="195">
        <v>41222128</v>
      </c>
      <c r="F9757" s="189">
        <v>1</v>
      </c>
      <c r="G9757" s="197" t="s">
        <v>4198</v>
      </c>
      <c r="H9757" s="195">
        <v>1</v>
      </c>
      <c r="I9757" s="195">
        <v>5000</v>
      </c>
      <c r="J9757" s="191">
        <v>43070</v>
      </c>
      <c r="K9757" s="195" t="s">
        <v>27</v>
      </c>
    </row>
    <row r="9758" spans="1:12">
      <c r="A9758" s="186" t="str">
        <f>B9758&amp;"_"&amp;COUNTIF($B$2:B9758,B9758)</f>
        <v>7802_1</v>
      </c>
      <c r="B9758" s="195">
        <v>7802</v>
      </c>
      <c r="C9758" s="195">
        <v>31</v>
      </c>
      <c r="D9758" s="195" t="s">
        <v>4171</v>
      </c>
      <c r="F9758" s="189">
        <v>2</v>
      </c>
      <c r="G9758" s="197" t="s">
        <v>4172</v>
      </c>
      <c r="H9758" s="195">
        <v>2</v>
      </c>
      <c r="J9758" s="191">
        <v>43073</v>
      </c>
      <c r="K9758" s="195" t="s">
        <v>27</v>
      </c>
    </row>
    <row r="9759" spans="1:12">
      <c r="A9759" s="186" t="str">
        <f>B9759&amp;"_"&amp;COUNTIF($B$2:B9759,B9759)</f>
        <v>7803_1</v>
      </c>
      <c r="B9759" s="195">
        <v>7803</v>
      </c>
      <c r="C9759" s="195">
        <v>31</v>
      </c>
      <c r="D9759" s="195" t="s">
        <v>4171</v>
      </c>
      <c r="F9759" s="189">
        <v>3</v>
      </c>
      <c r="G9759" s="197" t="s">
        <v>4172</v>
      </c>
      <c r="H9759" s="195">
        <v>3</v>
      </c>
      <c r="J9759" s="191">
        <v>43073</v>
      </c>
      <c r="K9759" s="195" t="s">
        <v>27</v>
      </c>
    </row>
    <row r="9760" spans="1:12">
      <c r="A9760" s="186" t="str">
        <f>B9760&amp;"_"&amp;COUNTIF($B$2:B9760,B9760)</f>
        <v>7804_1</v>
      </c>
      <c r="B9760" s="195">
        <v>7804</v>
      </c>
      <c r="F9760" s="189">
        <v>11</v>
      </c>
      <c r="G9760" s="197" t="s">
        <v>2538</v>
      </c>
    </row>
    <row r="9761" spans="1:12">
      <c r="A9761" s="186" t="str">
        <f>B9761&amp;"_"&amp;COUNTIF($B$2:B9761,B9761)</f>
        <v>7804_2</v>
      </c>
      <c r="B9761" s="195">
        <v>7804</v>
      </c>
      <c r="C9761" s="195">
        <v>26</v>
      </c>
      <c r="D9761" s="195" t="s">
        <v>863</v>
      </c>
      <c r="F9761" s="189">
        <v>11</v>
      </c>
      <c r="G9761" s="197" t="s">
        <v>2539</v>
      </c>
      <c r="J9761" s="191">
        <v>43073</v>
      </c>
      <c r="K9761" s="195" t="s">
        <v>27</v>
      </c>
    </row>
    <row r="9762" spans="1:12">
      <c r="A9762" s="186" t="str">
        <f>B9762&amp;"_"&amp;COUNTIF($B$2:B9762,B9762)</f>
        <v>7805_1</v>
      </c>
      <c r="B9762" s="195">
        <v>7805</v>
      </c>
      <c r="F9762" s="189">
        <v>1</v>
      </c>
      <c r="G9762" s="197" t="s">
        <v>4199</v>
      </c>
    </row>
    <row r="9763" spans="1:12">
      <c r="A9763" s="186" t="str">
        <f>B9763&amp;"_"&amp;COUNTIF($B$2:B9763,B9763)</f>
        <v>7805_2</v>
      </c>
      <c r="B9763" s="195">
        <v>7805</v>
      </c>
      <c r="C9763" s="195">
        <v>80</v>
      </c>
      <c r="D9763" s="195" t="s">
        <v>4200</v>
      </c>
      <c r="F9763" s="189">
        <v>1</v>
      </c>
      <c r="G9763" s="197" t="s">
        <v>4201</v>
      </c>
      <c r="H9763" s="195">
        <v>1</v>
      </c>
      <c r="J9763" s="191">
        <v>43073</v>
      </c>
      <c r="K9763" s="195" t="s">
        <v>27</v>
      </c>
    </row>
    <row r="9764" spans="1:12">
      <c r="A9764" s="186" t="str">
        <f>B9764&amp;"_"&amp;COUNTIF($B$2:B9764,B9764)</f>
        <v>7806_1</v>
      </c>
      <c r="B9764" s="195">
        <v>7806</v>
      </c>
      <c r="C9764" s="195">
        <v>96</v>
      </c>
      <c r="D9764" s="195">
        <v>275304</v>
      </c>
      <c r="F9764" s="189">
        <v>1</v>
      </c>
      <c r="G9764" s="197" t="s">
        <v>4202</v>
      </c>
      <c r="H9764" s="195">
        <v>0</v>
      </c>
      <c r="J9764" s="191">
        <v>43068</v>
      </c>
      <c r="K9764" s="195" t="s">
        <v>33</v>
      </c>
      <c r="L9764" s="195" t="s">
        <v>74</v>
      </c>
    </row>
    <row r="9765" spans="1:12">
      <c r="A9765" s="186" t="str">
        <f>B9765&amp;"_"&amp;COUNTIF($B$2:B9765,B9765)</f>
        <v>7807_1</v>
      </c>
      <c r="B9765" s="195">
        <v>7807</v>
      </c>
      <c r="C9765" s="195">
        <v>1</v>
      </c>
      <c r="D9765" s="195" t="s">
        <v>4203</v>
      </c>
      <c r="F9765" s="189">
        <v>1</v>
      </c>
      <c r="G9765" s="197" t="s">
        <v>4204</v>
      </c>
      <c r="H9765" s="195">
        <v>1</v>
      </c>
      <c r="J9765" s="191">
        <v>43074</v>
      </c>
      <c r="K9765" s="195" t="s">
        <v>33</v>
      </c>
      <c r="L9765" s="195" t="s">
        <v>74</v>
      </c>
    </row>
    <row r="9766" spans="1:12">
      <c r="A9766" s="186" t="str">
        <f>B9766&amp;"_"&amp;COUNTIF($B$2:B9766,B9766)</f>
        <v>7808_1</v>
      </c>
      <c r="B9766" s="195">
        <v>7808</v>
      </c>
      <c r="C9766" s="195">
        <v>1</v>
      </c>
      <c r="D9766" s="195" t="s">
        <v>3599</v>
      </c>
      <c r="F9766" s="189">
        <v>2</v>
      </c>
      <c r="G9766" s="197" t="s">
        <v>3238</v>
      </c>
      <c r="H9766" s="195">
        <v>2</v>
      </c>
      <c r="J9766" s="191">
        <v>43074</v>
      </c>
      <c r="K9766" s="195" t="s">
        <v>27</v>
      </c>
    </row>
    <row r="9767" spans="1:12">
      <c r="A9767" s="186" t="str">
        <f>B9767&amp;"_"&amp;COUNTIF($B$2:B9767,B9767)</f>
        <v>7809_1</v>
      </c>
      <c r="B9767" s="195">
        <v>7809</v>
      </c>
      <c r="C9767" s="195">
        <v>1</v>
      </c>
      <c r="D9767" s="195" t="s">
        <v>4205</v>
      </c>
      <c r="E9767" s="195" t="s">
        <v>62</v>
      </c>
      <c r="F9767" s="189">
        <v>164</v>
      </c>
      <c r="G9767" s="197" t="s">
        <v>2011</v>
      </c>
      <c r="H9767" s="195">
        <v>1</v>
      </c>
      <c r="J9767" s="191">
        <v>43074</v>
      </c>
      <c r="K9767" s="195" t="s">
        <v>27</v>
      </c>
    </row>
    <row r="9768" spans="1:12">
      <c r="A9768" s="186" t="str">
        <f>B9768&amp;"_"&amp;COUNTIF($B$2:B9768,B9768)</f>
        <v>7810_1</v>
      </c>
      <c r="B9768" s="195">
        <v>7810</v>
      </c>
      <c r="C9768" s="195">
        <v>59</v>
      </c>
      <c r="D9768" s="195">
        <v>3007878215</v>
      </c>
      <c r="E9768" s="195">
        <v>41222128</v>
      </c>
      <c r="F9768" s="189">
        <v>1</v>
      </c>
      <c r="G9768" s="197" t="s">
        <v>4206</v>
      </c>
      <c r="H9768" s="195">
        <v>2</v>
      </c>
      <c r="I9768" s="195">
        <v>10000</v>
      </c>
      <c r="J9768" s="191">
        <v>43074</v>
      </c>
      <c r="K9768" s="195" t="s">
        <v>27</v>
      </c>
    </row>
    <row r="9769" spans="1:12">
      <c r="A9769" s="186" t="str">
        <f>B9769&amp;"_"&amp;COUNTIF($B$2:B9769,B9769)</f>
        <v>7811_1</v>
      </c>
      <c r="B9769" s="195">
        <v>7811</v>
      </c>
      <c r="C9769" s="195">
        <v>59</v>
      </c>
      <c r="D9769" s="195">
        <v>3008198800</v>
      </c>
      <c r="E9769" s="195">
        <v>41222128</v>
      </c>
      <c r="F9769" s="189">
        <v>1</v>
      </c>
      <c r="G9769" s="197" t="s">
        <v>4207</v>
      </c>
      <c r="H9769" s="195">
        <v>1</v>
      </c>
      <c r="I9769" s="195">
        <v>5000</v>
      </c>
      <c r="J9769" s="191">
        <v>43074</v>
      </c>
      <c r="K9769" s="195" t="s">
        <v>27</v>
      </c>
    </row>
    <row r="9770" spans="1:12">
      <c r="A9770" s="186" t="str">
        <f>B9770&amp;"_"&amp;COUNTIF($B$2:B9770,B9770)</f>
        <v>7812_1</v>
      </c>
      <c r="B9770" s="195">
        <v>7812</v>
      </c>
      <c r="C9770" s="195">
        <v>13</v>
      </c>
      <c r="D9770" s="195">
        <v>602614</v>
      </c>
      <c r="F9770" s="189">
        <v>1</v>
      </c>
      <c r="G9770" s="197" t="s">
        <v>4208</v>
      </c>
      <c r="H9770" s="195">
        <v>1</v>
      </c>
      <c r="J9770" s="191">
        <v>43074</v>
      </c>
      <c r="K9770" s="195" t="s">
        <v>33</v>
      </c>
      <c r="L9770" s="195" t="s">
        <v>74</v>
      </c>
    </row>
    <row r="9771" spans="1:12">
      <c r="A9771" s="186" t="str">
        <f>B9771&amp;"_"&amp;COUNTIF($B$2:B9771,B9771)</f>
        <v>7813_1</v>
      </c>
      <c r="B9771" s="195">
        <v>7813</v>
      </c>
      <c r="F9771" s="189">
        <v>1000</v>
      </c>
      <c r="G9771" s="197" t="s">
        <v>4209</v>
      </c>
    </row>
    <row r="9772" spans="1:12">
      <c r="A9772" s="186" t="str">
        <f>B9772&amp;"_"&amp;COUNTIF($B$2:B9772,B9772)</f>
        <v>7813_2</v>
      </c>
      <c r="B9772" s="195">
        <v>7813</v>
      </c>
      <c r="F9772" s="189">
        <v>500</v>
      </c>
      <c r="G9772" s="197" t="s">
        <v>4210</v>
      </c>
    </row>
    <row r="9773" spans="1:12">
      <c r="A9773" s="186" t="str">
        <f>B9773&amp;"_"&amp;COUNTIF($B$2:B9773,B9773)</f>
        <v>7813_3</v>
      </c>
      <c r="B9773" s="195">
        <v>7813</v>
      </c>
      <c r="F9773" s="189">
        <v>100</v>
      </c>
      <c r="G9773" s="197" t="s">
        <v>4211</v>
      </c>
    </row>
    <row r="9774" spans="1:12">
      <c r="A9774" s="186" t="str">
        <f>B9774&amp;"_"&amp;COUNTIF($B$2:B9774,B9774)</f>
        <v>7813_4</v>
      </c>
      <c r="B9774" s="195">
        <v>7813</v>
      </c>
      <c r="F9774" s="189">
        <v>10</v>
      </c>
      <c r="G9774" s="197" t="s">
        <v>4212</v>
      </c>
    </row>
    <row r="9775" spans="1:12">
      <c r="A9775" s="186" t="str">
        <f>B9775&amp;"_"&amp;COUNTIF($B$2:B9775,B9775)</f>
        <v>7813_5</v>
      </c>
      <c r="B9775" s="195">
        <v>7813</v>
      </c>
      <c r="F9775" s="189">
        <v>8</v>
      </c>
      <c r="G9775" s="197" t="s">
        <v>4213</v>
      </c>
    </row>
    <row r="9776" spans="1:12">
      <c r="A9776" s="186" t="str">
        <f>B9776&amp;"_"&amp;COUNTIF($B$2:B9776,B9776)</f>
        <v>7813_6</v>
      </c>
      <c r="B9776" s="195">
        <v>7813</v>
      </c>
      <c r="F9776" s="189">
        <v>50</v>
      </c>
      <c r="G9776" s="197" t="s">
        <v>4214</v>
      </c>
    </row>
    <row r="9777" spans="1:12">
      <c r="A9777" s="186" t="str">
        <f>B9777&amp;"_"&amp;COUNTIF($B$2:B9777,B9777)</f>
        <v>7813_7</v>
      </c>
      <c r="B9777" s="195">
        <v>7813</v>
      </c>
      <c r="F9777" s="189">
        <v>1</v>
      </c>
      <c r="G9777" s="197" t="s">
        <v>4215</v>
      </c>
    </row>
    <row r="9778" spans="1:12">
      <c r="A9778" s="186" t="str">
        <f>B9778&amp;"_"&amp;COUNTIF($B$2:B9778,B9778)</f>
        <v>7813_8</v>
      </c>
      <c r="B9778" s="195">
        <v>7813</v>
      </c>
      <c r="C9778" s="195">
        <v>83</v>
      </c>
      <c r="D9778" s="195">
        <v>201708186</v>
      </c>
      <c r="F9778" s="189">
        <v>1</v>
      </c>
      <c r="G9778" s="197" t="s">
        <v>2156</v>
      </c>
      <c r="H9778" s="195">
        <v>8</v>
      </c>
      <c r="J9778" s="191">
        <v>43075</v>
      </c>
      <c r="K9778" s="195" t="s">
        <v>27</v>
      </c>
    </row>
    <row r="9779" spans="1:12">
      <c r="A9779" s="186" t="str">
        <f>B9779&amp;"_"&amp;COUNTIF($B$2:B9779,B9779)</f>
        <v>7814_1</v>
      </c>
      <c r="B9779" s="195">
        <v>7814</v>
      </c>
      <c r="E9779" s="195" t="s">
        <v>2730</v>
      </c>
      <c r="F9779" s="189">
        <v>2</v>
      </c>
      <c r="G9779" s="197" t="s">
        <v>3765</v>
      </c>
    </row>
    <row r="9780" spans="1:12">
      <c r="A9780" s="186" t="str">
        <f>B9780&amp;"_"&amp;COUNTIF($B$2:B9780,B9780)</f>
        <v>7814_2</v>
      </c>
      <c r="B9780" s="195">
        <v>7814</v>
      </c>
      <c r="C9780" s="195">
        <v>1</v>
      </c>
      <c r="D9780" s="195" t="s">
        <v>3981</v>
      </c>
      <c r="E9780" s="195" t="s">
        <v>2731</v>
      </c>
      <c r="F9780" s="189">
        <v>2</v>
      </c>
      <c r="G9780" s="197" t="s">
        <v>3767</v>
      </c>
      <c r="H9780" s="195">
        <v>1</v>
      </c>
      <c r="J9780" s="191">
        <v>43075</v>
      </c>
      <c r="K9780" s="195" t="s">
        <v>27</v>
      </c>
    </row>
    <row r="9781" spans="1:12">
      <c r="A9781" s="186" t="str">
        <f>B9781&amp;"_"&amp;COUNTIF($B$2:B9781,B9781)</f>
        <v>7815_1</v>
      </c>
      <c r="B9781" s="195">
        <v>7815</v>
      </c>
      <c r="E9781" s="195" t="s">
        <v>2730</v>
      </c>
      <c r="F9781" s="189">
        <v>2</v>
      </c>
      <c r="G9781" s="197" t="s">
        <v>3765</v>
      </c>
    </row>
    <row r="9782" spans="1:12">
      <c r="A9782" s="186" t="str">
        <f>B9782&amp;"_"&amp;COUNTIF($B$2:B9782,B9782)</f>
        <v>7815_2</v>
      </c>
      <c r="B9782" s="195">
        <v>7815</v>
      </c>
      <c r="C9782" s="195">
        <v>1</v>
      </c>
      <c r="D9782" s="195" t="s">
        <v>4216</v>
      </c>
      <c r="E9782" s="195" t="s">
        <v>2731</v>
      </c>
      <c r="F9782" s="189">
        <v>2</v>
      </c>
      <c r="G9782" s="197" t="s">
        <v>3767</v>
      </c>
      <c r="H9782" s="195">
        <v>1</v>
      </c>
      <c r="J9782" s="191">
        <v>43075</v>
      </c>
      <c r="K9782" s="195" t="s">
        <v>27</v>
      </c>
    </row>
    <row r="9783" spans="1:12">
      <c r="A9783" s="186" t="str">
        <f>B9783&amp;"_"&amp;COUNTIF($B$2:B9783,B9783)</f>
        <v>7816_1</v>
      </c>
      <c r="B9783" s="195">
        <v>7816</v>
      </c>
      <c r="F9783" s="189">
        <v>4</v>
      </c>
      <c r="G9783" s="197" t="s">
        <v>4217</v>
      </c>
    </row>
    <row r="9784" spans="1:12">
      <c r="A9784" s="186" t="str">
        <f>B9784&amp;"_"&amp;COUNTIF($B$2:B9784,B9784)</f>
        <v>7816_2</v>
      </c>
      <c r="B9784" s="195">
        <v>7816</v>
      </c>
      <c r="F9784" s="189">
        <v>5</v>
      </c>
      <c r="G9784" s="197" t="s">
        <v>4187</v>
      </c>
    </row>
    <row r="9785" spans="1:12">
      <c r="A9785" s="186" t="str">
        <f>B9785&amp;"_"&amp;COUNTIF($B$2:B9785,B9785)</f>
        <v>7816_3</v>
      </c>
      <c r="B9785" s="195">
        <v>7816</v>
      </c>
      <c r="C9785" s="195">
        <v>107</v>
      </c>
      <c r="D9785" s="195">
        <v>29075</v>
      </c>
      <c r="F9785" s="189">
        <v>2</v>
      </c>
      <c r="G9785" s="197" t="s">
        <v>4195</v>
      </c>
      <c r="H9785" s="195">
        <v>1</v>
      </c>
      <c r="J9785" s="191">
        <v>43075</v>
      </c>
      <c r="K9785" s="195" t="s">
        <v>33</v>
      </c>
      <c r="L9785" s="195" t="s">
        <v>74</v>
      </c>
    </row>
    <row r="9786" spans="1:12">
      <c r="A9786" s="186" t="str">
        <f>B9786&amp;"_"&amp;COUNTIF($B$2:B9786,B9786)</f>
        <v>7817_1</v>
      </c>
      <c r="B9786" s="195">
        <v>7817</v>
      </c>
      <c r="C9786" s="195">
        <v>31</v>
      </c>
      <c r="D9786" s="195" t="s">
        <v>4218</v>
      </c>
      <c r="F9786" s="189">
        <v>7</v>
      </c>
      <c r="G9786" s="197" t="s">
        <v>2980</v>
      </c>
      <c r="H9786" s="195">
        <v>7</v>
      </c>
      <c r="I9786" s="195">
        <v>21000</v>
      </c>
      <c r="J9786" s="191">
        <v>43076</v>
      </c>
      <c r="K9786" s="195" t="s">
        <v>27</v>
      </c>
    </row>
    <row r="9787" spans="1:12">
      <c r="A9787" s="186" t="str">
        <f>B9787&amp;"_"&amp;COUNTIF($B$2:B9787,B9787)</f>
        <v>7818_1</v>
      </c>
      <c r="B9787" s="195">
        <v>7818</v>
      </c>
      <c r="F9787" s="189">
        <v>100</v>
      </c>
      <c r="G9787" s="197" t="s">
        <v>3573</v>
      </c>
    </row>
    <row r="9788" spans="1:12">
      <c r="A9788" s="186" t="str">
        <f>B9788&amp;"_"&amp;COUNTIF($B$2:B9788,B9788)</f>
        <v>7818_2</v>
      </c>
      <c r="B9788" s="195">
        <v>7818</v>
      </c>
      <c r="F9788" s="189">
        <v>1000</v>
      </c>
      <c r="G9788" s="197" t="s">
        <v>3574</v>
      </c>
    </row>
    <row r="9789" spans="1:12">
      <c r="A9789" s="186" t="str">
        <f>B9789&amp;"_"&amp;COUNTIF($B$2:B9789,B9789)</f>
        <v>7818_3</v>
      </c>
      <c r="B9789" s="195">
        <v>7818</v>
      </c>
      <c r="F9789" s="189">
        <v>100</v>
      </c>
      <c r="G9789" s="197" t="s">
        <v>3575</v>
      </c>
    </row>
    <row r="9790" spans="1:12">
      <c r="A9790" s="186" t="str">
        <f>B9790&amp;"_"&amp;COUNTIF($B$2:B9790,B9790)</f>
        <v>7818_4</v>
      </c>
      <c r="B9790" s="195">
        <v>7818</v>
      </c>
      <c r="F9790" s="189">
        <v>1000</v>
      </c>
      <c r="G9790" s="197" t="s">
        <v>3576</v>
      </c>
    </row>
    <row r="9791" spans="1:12">
      <c r="A9791" s="186" t="str">
        <f>B9791&amp;"_"&amp;COUNTIF($B$2:B9791,B9791)</f>
        <v>7818_5</v>
      </c>
      <c r="B9791" s="195">
        <v>7818</v>
      </c>
      <c r="F9791" s="189">
        <v>30</v>
      </c>
      <c r="G9791" s="197" t="s">
        <v>3524</v>
      </c>
    </row>
    <row r="9792" spans="1:12">
      <c r="A9792" s="186" t="str">
        <f>B9792&amp;"_"&amp;COUNTIF($B$2:B9792,B9792)</f>
        <v>7818_6</v>
      </c>
      <c r="B9792" s="195">
        <v>7818</v>
      </c>
      <c r="F9792" s="189">
        <v>1</v>
      </c>
      <c r="G9792" s="197" t="s">
        <v>4219</v>
      </c>
    </row>
    <row r="9793" spans="1:11">
      <c r="A9793" s="186" t="str">
        <f>B9793&amp;"_"&amp;COUNTIF($B$2:B9793,B9793)</f>
        <v>7818_7</v>
      </c>
      <c r="B9793" s="195">
        <v>7818</v>
      </c>
      <c r="F9793" s="189">
        <v>25</v>
      </c>
      <c r="G9793" s="197" t="s">
        <v>3525</v>
      </c>
    </row>
    <row r="9794" spans="1:11">
      <c r="A9794" s="186" t="str">
        <f>B9794&amp;"_"&amp;COUNTIF($B$2:B9794,B9794)</f>
        <v>7818_8</v>
      </c>
      <c r="B9794" s="195">
        <v>7818</v>
      </c>
      <c r="F9794" s="189">
        <v>10</v>
      </c>
      <c r="G9794" s="197" t="s">
        <v>3526</v>
      </c>
    </row>
    <row r="9795" spans="1:11">
      <c r="A9795" s="186" t="str">
        <f>B9795&amp;"_"&amp;COUNTIF($B$2:B9795,B9795)</f>
        <v>7818_9</v>
      </c>
      <c r="B9795" s="195">
        <v>7818</v>
      </c>
      <c r="C9795" s="195">
        <v>56</v>
      </c>
      <c r="D9795" s="195" t="s">
        <v>4220</v>
      </c>
      <c r="F9795" s="189">
        <v>1</v>
      </c>
      <c r="G9795" s="197" t="s">
        <v>782</v>
      </c>
      <c r="J9795" s="191">
        <v>43076</v>
      </c>
      <c r="K9795" s="195" t="s">
        <v>27</v>
      </c>
    </row>
    <row r="9796" spans="1:11">
      <c r="A9796" s="186" t="str">
        <f>B9796&amp;"_"&amp;COUNTIF($B$2:B9796,B9796)</f>
        <v>7819_1</v>
      </c>
      <c r="B9796" s="195">
        <v>7819</v>
      </c>
      <c r="F9796" s="189">
        <v>1</v>
      </c>
      <c r="G9796" s="197" t="s">
        <v>7</v>
      </c>
    </row>
    <row r="9797" spans="1:11">
      <c r="A9797" s="186" t="str">
        <f>B9797&amp;"_"&amp;COUNTIF($B$2:B9797,B9797)</f>
        <v>7819_2</v>
      </c>
      <c r="B9797" s="195">
        <v>7819</v>
      </c>
      <c r="F9797" s="189">
        <v>1</v>
      </c>
      <c r="G9797" s="197" t="s">
        <v>4221</v>
      </c>
    </row>
    <row r="9798" spans="1:11">
      <c r="A9798" s="186" t="str">
        <f>B9798&amp;"_"&amp;COUNTIF($B$2:B9798,B9798)</f>
        <v>7819_3</v>
      </c>
      <c r="B9798" s="195">
        <v>7819</v>
      </c>
      <c r="F9798" s="189">
        <v>10</v>
      </c>
      <c r="G9798" s="197" t="s">
        <v>3501</v>
      </c>
    </row>
    <row r="9799" spans="1:11">
      <c r="A9799" s="186" t="str">
        <f>B9799&amp;"_"&amp;COUNTIF($B$2:B9799,B9799)</f>
        <v>7819_4</v>
      </c>
      <c r="B9799" s="195">
        <v>7819</v>
      </c>
      <c r="C9799" s="195">
        <v>83</v>
      </c>
      <c r="D9799" s="195">
        <v>201705513</v>
      </c>
      <c r="F9799" s="189">
        <v>10000</v>
      </c>
      <c r="G9799" s="197" t="s">
        <v>3502</v>
      </c>
      <c r="H9799" s="195">
        <v>17</v>
      </c>
      <c r="I9799" s="195">
        <v>56000</v>
      </c>
      <c r="J9799" s="191">
        <v>43089</v>
      </c>
      <c r="K9799" s="195" t="s">
        <v>4222</v>
      </c>
    </row>
    <row r="9800" spans="1:11">
      <c r="A9800" s="186" t="str">
        <f>B9800&amp;"_"&amp;COUNTIF($B$2:B9800,B9800)</f>
        <v>7820A_1</v>
      </c>
      <c r="B9800" s="195" t="s">
        <v>4223</v>
      </c>
      <c r="E9800" s="195" t="s">
        <v>3429</v>
      </c>
      <c r="F9800" s="189">
        <v>5</v>
      </c>
      <c r="G9800" s="197" t="s">
        <v>3430</v>
      </c>
    </row>
    <row r="9801" spans="1:11">
      <c r="A9801" s="186" t="str">
        <f>B9801&amp;"_"&amp;COUNTIF($B$2:B9801,B9801)</f>
        <v>7820A_2</v>
      </c>
      <c r="B9801" s="195" t="s">
        <v>4223</v>
      </c>
      <c r="E9801" s="195" t="s">
        <v>3429</v>
      </c>
      <c r="F9801" s="189">
        <v>3</v>
      </c>
      <c r="G9801" s="197" t="s">
        <v>3431</v>
      </c>
    </row>
    <row r="9802" spans="1:11">
      <c r="A9802" s="186" t="str">
        <f>B9802&amp;"_"&amp;COUNTIF($B$2:B9802,B9802)</f>
        <v>7820A_3</v>
      </c>
      <c r="B9802" s="195" t="s">
        <v>4223</v>
      </c>
      <c r="E9802" s="195" t="s">
        <v>3429</v>
      </c>
      <c r="F9802" s="189">
        <v>3</v>
      </c>
      <c r="G9802" s="197" t="s">
        <v>3432</v>
      </c>
    </row>
    <row r="9803" spans="1:11">
      <c r="A9803" s="186" t="str">
        <f>B9803&amp;"_"&amp;COUNTIF($B$2:B9803,B9803)</f>
        <v>7820A_4</v>
      </c>
      <c r="B9803" s="195" t="s">
        <v>4223</v>
      </c>
      <c r="E9803" s="195" t="s">
        <v>3429</v>
      </c>
      <c r="F9803" s="189">
        <v>4</v>
      </c>
      <c r="G9803" s="197" t="s">
        <v>3433</v>
      </c>
    </row>
    <row r="9804" spans="1:11">
      <c r="A9804" s="186" t="str">
        <f>B9804&amp;"_"&amp;COUNTIF($B$2:B9804,B9804)</f>
        <v>7820A_5</v>
      </c>
      <c r="B9804" s="195" t="s">
        <v>4223</v>
      </c>
      <c r="E9804" s="195" t="s">
        <v>3429</v>
      </c>
      <c r="F9804" s="189">
        <v>6</v>
      </c>
      <c r="G9804" s="197" t="s">
        <v>3434</v>
      </c>
    </row>
    <row r="9805" spans="1:11">
      <c r="A9805" s="186" t="str">
        <f>B9805&amp;"_"&amp;COUNTIF($B$2:B9805,B9805)</f>
        <v>7820A_6</v>
      </c>
      <c r="B9805" s="195" t="s">
        <v>4223</v>
      </c>
      <c r="E9805" s="195" t="s">
        <v>3429</v>
      </c>
      <c r="F9805" s="189">
        <v>3</v>
      </c>
      <c r="G9805" s="197" t="s">
        <v>3355</v>
      </c>
    </row>
    <row r="9806" spans="1:11">
      <c r="A9806" s="186" t="str">
        <f>B9806&amp;"_"&amp;COUNTIF($B$2:B9806,B9806)</f>
        <v>7820A_7</v>
      </c>
      <c r="B9806" s="195" t="s">
        <v>4223</v>
      </c>
      <c r="E9806" s="195" t="s">
        <v>3429</v>
      </c>
      <c r="F9806" s="189">
        <v>1</v>
      </c>
      <c r="G9806" s="197" t="s">
        <v>3435</v>
      </c>
    </row>
    <row r="9807" spans="1:11">
      <c r="A9807" s="186" t="str">
        <f>B9807&amp;"_"&amp;COUNTIF($B$2:B9807,B9807)</f>
        <v>7820A_8</v>
      </c>
      <c r="B9807" s="195" t="s">
        <v>4223</v>
      </c>
      <c r="E9807" s="195" t="s">
        <v>3429</v>
      </c>
      <c r="F9807" s="189">
        <v>30</v>
      </c>
      <c r="G9807" s="197" t="s">
        <v>3439</v>
      </c>
    </row>
    <row r="9808" spans="1:11">
      <c r="A9808" s="186" t="str">
        <f>B9808&amp;"_"&amp;COUNTIF($B$2:B9808,B9808)</f>
        <v>7820A_9</v>
      </c>
      <c r="B9808" s="195" t="s">
        <v>4223</v>
      </c>
      <c r="E9808" s="195" t="s">
        <v>3429</v>
      </c>
      <c r="F9808" s="189">
        <v>40</v>
      </c>
      <c r="G9808" s="197" t="s">
        <v>3538</v>
      </c>
    </row>
    <row r="9809" spans="1:11">
      <c r="A9809" s="186" t="str">
        <f>B9809&amp;"_"&amp;COUNTIF($B$2:B9809,B9809)</f>
        <v>7820A_10</v>
      </c>
      <c r="B9809" s="195" t="s">
        <v>4223</v>
      </c>
      <c r="E9809" s="195" t="s">
        <v>3429</v>
      </c>
      <c r="F9809" s="189">
        <v>300</v>
      </c>
      <c r="G9809" s="197" t="s">
        <v>464</v>
      </c>
    </row>
    <row r="9810" spans="1:11">
      <c r="A9810" s="186" t="str">
        <f>B9810&amp;"_"&amp;COUNTIF($B$2:B9810,B9810)</f>
        <v>7820A_11</v>
      </c>
      <c r="B9810" s="195" t="s">
        <v>4223</v>
      </c>
      <c r="E9810" s="195" t="s">
        <v>3429</v>
      </c>
      <c r="F9810" s="189">
        <v>20</v>
      </c>
      <c r="G9810" s="197" t="s">
        <v>4224</v>
      </c>
    </row>
    <row r="9811" spans="1:11">
      <c r="A9811" s="186" t="str">
        <f>B9811&amp;"_"&amp;COUNTIF($B$2:B9811,B9811)</f>
        <v>7820A_12</v>
      </c>
      <c r="B9811" s="195" t="s">
        <v>4223</v>
      </c>
      <c r="C9811" s="195">
        <v>104</v>
      </c>
      <c r="D9811" s="195" t="s">
        <v>4225</v>
      </c>
      <c r="E9811" s="195" t="s">
        <v>3429</v>
      </c>
      <c r="F9811" s="189">
        <v>25</v>
      </c>
      <c r="G9811" s="197" t="s">
        <v>4226</v>
      </c>
      <c r="H9811" s="195" t="s">
        <v>3429</v>
      </c>
      <c r="I9811" s="195" t="s">
        <v>3429</v>
      </c>
      <c r="J9811" s="191">
        <v>43080</v>
      </c>
    </row>
    <row r="9812" spans="1:11">
      <c r="A9812" s="186" t="str">
        <f>B9812&amp;"_"&amp;COUNTIF($B$2:B9812,B9812)</f>
        <v>7820B_1</v>
      </c>
      <c r="B9812" s="195" t="s">
        <v>4227</v>
      </c>
      <c r="E9812" s="195" t="s">
        <v>3429</v>
      </c>
      <c r="F9812" s="189">
        <v>1</v>
      </c>
      <c r="G9812" s="197" t="s">
        <v>4228</v>
      </c>
    </row>
    <row r="9813" spans="1:11">
      <c r="A9813" s="186" t="str">
        <f>B9813&amp;"_"&amp;COUNTIF($B$2:B9813,B9813)</f>
        <v>7820B_2</v>
      </c>
      <c r="B9813" s="195" t="s">
        <v>4227</v>
      </c>
      <c r="E9813" s="195" t="s">
        <v>3429</v>
      </c>
      <c r="F9813" s="189">
        <v>7</v>
      </c>
      <c r="G9813" s="197" t="s">
        <v>4229</v>
      </c>
    </row>
    <row r="9814" spans="1:11">
      <c r="A9814" s="186" t="str">
        <f>B9814&amp;"_"&amp;COUNTIF($B$2:B9814,B9814)</f>
        <v>7820B_3</v>
      </c>
      <c r="B9814" s="195" t="s">
        <v>4227</v>
      </c>
      <c r="E9814" s="195" t="s">
        <v>3429</v>
      </c>
      <c r="F9814" s="189">
        <v>15</v>
      </c>
      <c r="G9814" s="197" t="s">
        <v>4230</v>
      </c>
    </row>
    <row r="9815" spans="1:11">
      <c r="A9815" s="186" t="str">
        <f>B9815&amp;"_"&amp;COUNTIF($B$2:B9815,B9815)</f>
        <v>7820B_4</v>
      </c>
      <c r="B9815" s="195" t="s">
        <v>4227</v>
      </c>
      <c r="E9815" s="195" t="s">
        <v>3429</v>
      </c>
      <c r="F9815" s="189">
        <v>8</v>
      </c>
      <c r="G9815" s="197" t="s">
        <v>4231</v>
      </c>
    </row>
    <row r="9816" spans="1:11">
      <c r="A9816" s="186" t="str">
        <f>B9816&amp;"_"&amp;COUNTIF($B$2:B9816,B9816)</f>
        <v>7820B_5</v>
      </c>
      <c r="B9816" s="195" t="s">
        <v>4227</v>
      </c>
      <c r="E9816" s="195" t="s">
        <v>3429</v>
      </c>
      <c r="F9816" s="189">
        <v>20</v>
      </c>
      <c r="G9816" s="197" t="s">
        <v>4232</v>
      </c>
    </row>
    <row r="9817" spans="1:11">
      <c r="A9817" s="186" t="str">
        <f>B9817&amp;"_"&amp;COUNTIF($B$2:B9817,B9817)</f>
        <v>7820B_6</v>
      </c>
      <c r="B9817" s="195" t="s">
        <v>4227</v>
      </c>
      <c r="E9817" s="195" t="s">
        <v>3429</v>
      </c>
      <c r="F9817" s="189">
        <v>60</v>
      </c>
      <c r="G9817" s="197" t="s">
        <v>4233</v>
      </c>
    </row>
    <row r="9818" spans="1:11">
      <c r="A9818" s="186" t="str">
        <f>B9818&amp;"_"&amp;COUNTIF($B$2:B9818,B9818)</f>
        <v>7820B_7</v>
      </c>
      <c r="B9818" s="195" t="s">
        <v>4227</v>
      </c>
      <c r="E9818" s="195" t="s">
        <v>3429</v>
      </c>
      <c r="F9818" s="189">
        <v>1</v>
      </c>
      <c r="G9818" s="197" t="s">
        <v>4234</v>
      </c>
    </row>
    <row r="9819" spans="1:11">
      <c r="A9819" s="186" t="str">
        <f>B9819&amp;"_"&amp;COUNTIF($B$2:B9819,B9819)</f>
        <v>7820B_8</v>
      </c>
      <c r="B9819" s="195" t="s">
        <v>4227</v>
      </c>
      <c r="E9819" s="195" t="s">
        <v>3429</v>
      </c>
      <c r="F9819" s="189">
        <v>10</v>
      </c>
      <c r="G9819" s="197" t="s">
        <v>835</v>
      </c>
    </row>
    <row r="9820" spans="1:11">
      <c r="A9820" s="186" t="str">
        <f>B9820&amp;"_"&amp;COUNTIF($B$2:B9820,B9820)</f>
        <v>7820B_9</v>
      </c>
      <c r="B9820" s="195" t="s">
        <v>4227</v>
      </c>
      <c r="E9820" s="195" t="s">
        <v>3429</v>
      </c>
      <c r="F9820" s="189">
        <v>10</v>
      </c>
      <c r="G9820" s="197" t="s">
        <v>3442</v>
      </c>
    </row>
    <row r="9821" spans="1:11">
      <c r="A9821" s="186" t="str">
        <f>B9821&amp;"_"&amp;COUNTIF($B$2:B9821,B9821)</f>
        <v>7820B_10</v>
      </c>
      <c r="B9821" s="195" t="s">
        <v>4227</v>
      </c>
      <c r="E9821" s="195" t="s">
        <v>3429</v>
      </c>
      <c r="F9821" s="189">
        <v>5</v>
      </c>
      <c r="G9821" s="197" t="s">
        <v>3443</v>
      </c>
    </row>
    <row r="9822" spans="1:11">
      <c r="A9822" s="186" t="str">
        <f>B9822&amp;"_"&amp;COUNTIF($B$2:B9822,B9822)</f>
        <v>7820B_11</v>
      </c>
      <c r="B9822" s="195" t="s">
        <v>4227</v>
      </c>
      <c r="C9822" s="195">
        <v>104</v>
      </c>
      <c r="D9822" s="195" t="s">
        <v>4225</v>
      </c>
      <c r="E9822" s="195" t="s">
        <v>3429</v>
      </c>
      <c r="F9822" s="189">
        <v>1</v>
      </c>
      <c r="G9822" s="197" t="s">
        <v>4235</v>
      </c>
      <c r="H9822" s="195" t="s">
        <v>3429</v>
      </c>
      <c r="I9822" s="195" t="s">
        <v>3429</v>
      </c>
      <c r="J9822" s="191">
        <v>43080</v>
      </c>
    </row>
    <row r="9823" spans="1:11">
      <c r="A9823" s="186" t="str">
        <f>B9823&amp;"_"&amp;COUNTIF($B$2:B9823,B9823)</f>
        <v>7821_1</v>
      </c>
      <c r="B9823" s="195">
        <v>7821</v>
      </c>
      <c r="F9823" s="189">
        <v>8</v>
      </c>
      <c r="G9823" s="197" t="s">
        <v>3102</v>
      </c>
    </row>
    <row r="9824" spans="1:11">
      <c r="A9824" s="186" t="str">
        <f>B9824&amp;"_"&amp;COUNTIF($B$2:B9824,B9824)</f>
        <v>7821_2</v>
      </c>
      <c r="B9824" s="195">
        <v>7821</v>
      </c>
      <c r="C9824" s="195">
        <v>65</v>
      </c>
      <c r="D9824" s="195">
        <v>3007274951</v>
      </c>
      <c r="F9824" s="189">
        <v>16</v>
      </c>
      <c r="G9824" s="197" t="s">
        <v>3103</v>
      </c>
      <c r="H9824" s="195">
        <v>8</v>
      </c>
      <c r="I9824" s="195">
        <v>25600</v>
      </c>
      <c r="J9824" s="191">
        <v>43076</v>
      </c>
      <c r="K9824" s="195" t="s">
        <v>120</v>
      </c>
    </row>
    <row r="9825" spans="1:12">
      <c r="A9825" s="186" t="str">
        <f>B9825&amp;"_"&amp;COUNTIF($B$2:B9825,B9825)</f>
        <v>7822_1</v>
      </c>
      <c r="B9825" s="195">
        <v>7822</v>
      </c>
      <c r="C9825" s="195">
        <v>31</v>
      </c>
      <c r="D9825" s="195" t="s">
        <v>4218</v>
      </c>
      <c r="F9825" s="189">
        <v>7</v>
      </c>
      <c r="G9825" s="197" t="s">
        <v>2980</v>
      </c>
      <c r="H9825" s="195">
        <v>7</v>
      </c>
      <c r="I9825" s="195">
        <v>21000</v>
      </c>
      <c r="J9825" s="191">
        <v>43077</v>
      </c>
      <c r="K9825" s="195" t="s">
        <v>27</v>
      </c>
    </row>
    <row r="9826" spans="1:12">
      <c r="A9826" s="186" t="str">
        <f>B9826&amp;"_"&amp;COUNTIF($B$2:B9826,B9826)</f>
        <v>7823_1</v>
      </c>
      <c r="B9826" s="195">
        <v>7823</v>
      </c>
      <c r="E9826" s="195" t="s">
        <v>2730</v>
      </c>
      <c r="F9826" s="189">
        <v>4</v>
      </c>
      <c r="G9826" s="197" t="s">
        <v>3765</v>
      </c>
    </row>
    <row r="9827" spans="1:12">
      <c r="A9827" s="186" t="str">
        <f>B9827&amp;"_"&amp;COUNTIF($B$2:B9827,B9827)</f>
        <v>7823_2</v>
      </c>
      <c r="B9827" s="195">
        <v>7823</v>
      </c>
      <c r="C9827" s="195">
        <v>1</v>
      </c>
      <c r="D9827" s="195" t="s">
        <v>4216</v>
      </c>
      <c r="E9827" s="195" t="s">
        <v>2731</v>
      </c>
      <c r="F9827" s="189">
        <v>4</v>
      </c>
      <c r="G9827" s="197" t="s">
        <v>3767</v>
      </c>
      <c r="H9827" s="195">
        <v>2</v>
      </c>
      <c r="J9827" s="191">
        <v>43077</v>
      </c>
      <c r="K9827" s="195" t="s">
        <v>27</v>
      </c>
    </row>
    <row r="9828" spans="1:12">
      <c r="A9828" s="186" t="str">
        <f>B9828&amp;"_"&amp;COUNTIF($B$2:B9828,B9828)</f>
        <v>7824_1</v>
      </c>
      <c r="B9828" s="195">
        <v>7824</v>
      </c>
      <c r="C9828" s="195">
        <v>1</v>
      </c>
      <c r="D9828" s="195" t="s">
        <v>4205</v>
      </c>
      <c r="E9828" s="195" t="s">
        <v>62</v>
      </c>
      <c r="F9828" s="189">
        <v>164</v>
      </c>
      <c r="G9828" s="197" t="s">
        <v>2011</v>
      </c>
      <c r="H9828" s="195">
        <v>1</v>
      </c>
      <c r="J9828" s="191">
        <v>43077</v>
      </c>
      <c r="K9828" s="195" t="s">
        <v>27</v>
      </c>
    </row>
    <row r="9829" spans="1:12">
      <c r="A9829" s="186" t="str">
        <f>B9829&amp;"_"&amp;COUNTIF($B$2:B9829,B9829)</f>
        <v>7825_1</v>
      </c>
      <c r="B9829" s="195">
        <v>7825</v>
      </c>
      <c r="C9829" s="195">
        <v>99</v>
      </c>
      <c r="D9829" s="195" t="s">
        <v>4236</v>
      </c>
      <c r="E9829" s="195">
        <v>404500</v>
      </c>
      <c r="F9829" s="189">
        <v>12</v>
      </c>
      <c r="G9829" s="197" t="s">
        <v>4237</v>
      </c>
      <c r="H9829" s="195">
        <v>1</v>
      </c>
      <c r="J9829" s="191">
        <v>43077</v>
      </c>
      <c r="K9829" s="195" t="s">
        <v>33</v>
      </c>
      <c r="L9829" s="195" t="s">
        <v>74</v>
      </c>
    </row>
    <row r="9830" spans="1:12">
      <c r="A9830" s="186" t="str">
        <f>B9830&amp;"_"&amp;COUNTIF($B$2:B9830,B9830)</f>
        <v>7826_1</v>
      </c>
      <c r="B9830" s="195">
        <v>7826</v>
      </c>
      <c r="C9830" s="195">
        <v>99</v>
      </c>
      <c r="D9830" s="195" t="s">
        <v>4238</v>
      </c>
      <c r="F9830" s="189">
        <v>2</v>
      </c>
      <c r="G9830" s="197" t="s">
        <v>4239</v>
      </c>
      <c r="H9830" s="195">
        <v>1</v>
      </c>
      <c r="J9830" s="191">
        <v>43077</v>
      </c>
      <c r="K9830" s="195" t="s">
        <v>33</v>
      </c>
      <c r="L9830" s="195" t="s">
        <v>74</v>
      </c>
    </row>
    <row r="9831" spans="1:12">
      <c r="A9831" s="186" t="str">
        <f>B9831&amp;"_"&amp;COUNTIF($B$2:B9831,B9831)</f>
        <v>7827_1</v>
      </c>
      <c r="B9831" s="195">
        <v>7827</v>
      </c>
      <c r="C9831" s="195">
        <v>92</v>
      </c>
      <c r="D9831" s="195" t="s">
        <v>4240</v>
      </c>
      <c r="F9831" s="189">
        <v>1</v>
      </c>
      <c r="G9831" s="197" t="s">
        <v>4241</v>
      </c>
      <c r="H9831" s="195">
        <v>1</v>
      </c>
      <c r="I9831" s="195">
        <v>200</v>
      </c>
      <c r="J9831" s="191">
        <v>43077</v>
      </c>
      <c r="K9831" s="195" t="s">
        <v>27</v>
      </c>
    </row>
    <row r="9832" spans="1:12">
      <c r="A9832" s="186" t="str">
        <f>B9832&amp;"_"&amp;COUNTIF($B$2:B9832,B9832)</f>
        <v>7828_1</v>
      </c>
      <c r="B9832" s="195">
        <v>7828</v>
      </c>
      <c r="F9832" s="189">
        <v>2</v>
      </c>
      <c r="G9832" s="197" t="s">
        <v>4242</v>
      </c>
    </row>
    <row r="9833" spans="1:12">
      <c r="A9833" s="186" t="str">
        <f>B9833&amp;"_"&amp;COUNTIF($B$2:B9833,B9833)</f>
        <v>7828_2</v>
      </c>
      <c r="B9833" s="195">
        <v>7828</v>
      </c>
      <c r="F9833" s="189">
        <v>1</v>
      </c>
      <c r="G9833" s="197" t="s">
        <v>4243</v>
      </c>
    </row>
    <row r="9834" spans="1:12">
      <c r="A9834" s="186" t="str">
        <f>B9834&amp;"_"&amp;COUNTIF($B$2:B9834,B9834)</f>
        <v>7828_3</v>
      </c>
      <c r="B9834" s="195">
        <v>7828</v>
      </c>
      <c r="C9834" s="195">
        <v>6</v>
      </c>
      <c r="D9834" s="195" t="s">
        <v>4244</v>
      </c>
      <c r="F9834" s="189">
        <v>1</v>
      </c>
      <c r="G9834" s="197" t="s">
        <v>4245</v>
      </c>
      <c r="H9834" s="195">
        <v>3</v>
      </c>
      <c r="J9834" s="191">
        <v>43080</v>
      </c>
      <c r="K9834" s="195" t="s">
        <v>27</v>
      </c>
    </row>
    <row r="9835" spans="1:12">
      <c r="A9835" s="186" t="str">
        <f>B9835&amp;"_"&amp;COUNTIF($B$2:B9835,B9835)</f>
        <v>7829_1</v>
      </c>
      <c r="B9835" s="195">
        <v>7829</v>
      </c>
      <c r="C9835" s="195">
        <v>6</v>
      </c>
      <c r="D9835" s="195" t="s">
        <v>4246</v>
      </c>
      <c r="F9835" s="189">
        <v>1</v>
      </c>
      <c r="G9835" s="197" t="s">
        <v>2376</v>
      </c>
      <c r="H9835" s="195">
        <v>1</v>
      </c>
      <c r="J9835" s="191">
        <v>43080</v>
      </c>
      <c r="K9835" s="195" t="s">
        <v>27</v>
      </c>
    </row>
    <row r="9836" spans="1:12">
      <c r="A9836" s="186" t="str">
        <f>B9836&amp;"_"&amp;COUNTIF($B$2:B9836,B9836)</f>
        <v>7830_1</v>
      </c>
      <c r="B9836" s="195">
        <v>7830</v>
      </c>
      <c r="E9836" s="195">
        <v>41222136</v>
      </c>
      <c r="F9836" s="189">
        <v>2</v>
      </c>
      <c r="G9836" s="197" t="s">
        <v>2299</v>
      </c>
    </row>
    <row r="9837" spans="1:12">
      <c r="A9837" s="186" t="str">
        <f>B9837&amp;"_"&amp;COUNTIF($B$2:B9837,B9837)</f>
        <v>7830_2</v>
      </c>
      <c r="B9837" s="195">
        <v>7830</v>
      </c>
      <c r="C9837" s="195">
        <v>59</v>
      </c>
      <c r="D9837" s="195">
        <v>3008239751</v>
      </c>
      <c r="E9837" s="195">
        <v>41222082</v>
      </c>
      <c r="F9837" s="189">
        <v>1</v>
      </c>
      <c r="G9837" s="197" t="s">
        <v>3510</v>
      </c>
      <c r="H9837" s="195">
        <v>3</v>
      </c>
      <c r="I9837" s="195">
        <v>8400</v>
      </c>
      <c r="J9837" s="191">
        <v>43080</v>
      </c>
      <c r="K9837" s="195" t="s">
        <v>27</v>
      </c>
    </row>
    <row r="9838" spans="1:12">
      <c r="A9838" s="186" t="str">
        <f>B9838&amp;"_"&amp;COUNTIF($B$2:B9838,B9838)</f>
        <v>7831_1</v>
      </c>
      <c r="B9838" s="195">
        <v>7831</v>
      </c>
      <c r="C9838" s="195">
        <v>59</v>
      </c>
      <c r="D9838" s="216">
        <v>3008228409</v>
      </c>
      <c r="F9838" s="189">
        <v>12</v>
      </c>
      <c r="G9838" s="197" t="s">
        <v>1873</v>
      </c>
    </row>
    <row r="9839" spans="1:12">
      <c r="A9839" s="186" t="str">
        <f>B9839&amp;"_"&amp;COUNTIF($B$2:B9839,B9839)</f>
        <v>7831-2_1</v>
      </c>
      <c r="B9839" s="195" t="s">
        <v>4247</v>
      </c>
      <c r="C9839" s="195">
        <v>59</v>
      </c>
      <c r="D9839" s="195">
        <v>3008239751</v>
      </c>
      <c r="E9839" s="195">
        <v>41222082</v>
      </c>
      <c r="F9839" s="189">
        <v>3</v>
      </c>
      <c r="G9839" s="197" t="s">
        <v>3510</v>
      </c>
      <c r="H9839" s="195">
        <v>3</v>
      </c>
      <c r="I9839" s="195">
        <v>13800</v>
      </c>
      <c r="J9839" s="191">
        <v>43081</v>
      </c>
      <c r="K9839" s="195" t="s">
        <v>27</v>
      </c>
    </row>
    <row r="9840" spans="1:12">
      <c r="A9840" s="186" t="str">
        <f>B9840&amp;"_"&amp;COUNTIF($B$2:B9840,B9840)</f>
        <v>7832_1</v>
      </c>
      <c r="B9840" s="195">
        <v>7832</v>
      </c>
      <c r="F9840" s="189">
        <v>1</v>
      </c>
      <c r="G9840" s="197" t="s">
        <v>4248</v>
      </c>
    </row>
    <row r="9841" spans="1:12">
      <c r="A9841" s="186" t="str">
        <f>B9841&amp;"_"&amp;COUNTIF($B$2:B9841,B9841)</f>
        <v>7832_2</v>
      </c>
      <c r="B9841" s="195">
        <v>7832</v>
      </c>
      <c r="F9841" s="189">
        <v>1</v>
      </c>
      <c r="G9841" s="197" t="s">
        <v>4249</v>
      </c>
    </row>
    <row r="9842" spans="1:12">
      <c r="A9842" s="186" t="str">
        <f>B9842&amp;"_"&amp;COUNTIF($B$2:B9842,B9842)</f>
        <v>7832_3</v>
      </c>
      <c r="B9842" s="195">
        <v>7832</v>
      </c>
      <c r="C9842" s="195">
        <v>1</v>
      </c>
      <c r="D9842" s="195">
        <v>540089791</v>
      </c>
      <c r="F9842" s="189">
        <v>1</v>
      </c>
      <c r="G9842" s="197" t="s">
        <v>4250</v>
      </c>
      <c r="J9842" s="191">
        <v>43040</v>
      </c>
      <c r="K9842" s="195" t="s">
        <v>27</v>
      </c>
    </row>
    <row r="9843" spans="1:12">
      <c r="A9843" s="186" t="str">
        <f>B9843&amp;"_"&amp;COUNTIF($B$2:B9843,B9843)</f>
        <v>7833_1</v>
      </c>
      <c r="B9843" s="195">
        <v>7833</v>
      </c>
      <c r="C9843" s="195">
        <v>1</v>
      </c>
      <c r="D9843" s="195" t="s">
        <v>4205</v>
      </c>
      <c r="E9843" s="195" t="s">
        <v>62</v>
      </c>
      <c r="F9843" s="189">
        <v>164</v>
      </c>
      <c r="G9843" s="197" t="s">
        <v>2011</v>
      </c>
      <c r="H9843" s="195">
        <v>1</v>
      </c>
      <c r="J9843" s="191">
        <v>43082</v>
      </c>
      <c r="K9843" s="195" t="s">
        <v>27</v>
      </c>
    </row>
    <row r="9844" spans="1:12">
      <c r="A9844" s="186" t="str">
        <f>B9844&amp;"_"&amp;COUNTIF($B$2:B9844,B9844)</f>
        <v>7834_1</v>
      </c>
      <c r="B9844" s="195">
        <v>7834</v>
      </c>
      <c r="C9844" s="195">
        <v>1</v>
      </c>
      <c r="D9844" s="195" t="s">
        <v>3599</v>
      </c>
      <c r="F9844" s="189">
        <v>2</v>
      </c>
      <c r="G9844" s="197" t="s">
        <v>3238</v>
      </c>
      <c r="H9844" s="195">
        <v>2</v>
      </c>
      <c r="J9844" s="191">
        <v>43082</v>
      </c>
      <c r="K9844" s="195" t="s">
        <v>27</v>
      </c>
    </row>
    <row r="9845" spans="1:12">
      <c r="A9845" s="186" t="str">
        <f>B9845&amp;"_"&amp;COUNTIF($B$2:B9845,B9845)</f>
        <v>7835_1</v>
      </c>
      <c r="B9845" s="195">
        <v>7835</v>
      </c>
      <c r="C9845" s="195">
        <v>59</v>
      </c>
      <c r="D9845" s="195">
        <v>3008198800</v>
      </c>
      <c r="E9845" s="195">
        <v>41222128</v>
      </c>
      <c r="F9845" s="189">
        <v>1</v>
      </c>
      <c r="G9845" s="197" t="s">
        <v>4251</v>
      </c>
      <c r="H9845" s="195">
        <v>1</v>
      </c>
      <c r="I9845" s="195">
        <v>5000</v>
      </c>
      <c r="J9845" s="191">
        <v>43082</v>
      </c>
      <c r="K9845" s="195" t="s">
        <v>27</v>
      </c>
    </row>
    <row r="9846" spans="1:12">
      <c r="A9846" s="186" t="str">
        <f>B9846&amp;"_"&amp;COUNTIF($B$2:B9846,B9846)</f>
        <v>7836_1</v>
      </c>
      <c r="B9846" s="195">
        <v>7836</v>
      </c>
      <c r="C9846" s="195">
        <v>59</v>
      </c>
      <c r="D9846" s="195">
        <v>3008239751</v>
      </c>
      <c r="E9846" s="195">
        <v>41222136</v>
      </c>
      <c r="F9846" s="189">
        <v>2</v>
      </c>
      <c r="G9846" s="197" t="s">
        <v>2299</v>
      </c>
      <c r="H9846" s="195">
        <v>2</v>
      </c>
      <c r="I9846" s="195">
        <v>3800</v>
      </c>
      <c r="J9846" s="191">
        <v>43082</v>
      </c>
      <c r="K9846" s="195" t="s">
        <v>27</v>
      </c>
    </row>
    <row r="9847" spans="1:12">
      <c r="A9847" s="186" t="str">
        <f>B9847&amp;"_"&amp;COUNTIF($B$2:B9847,B9847)</f>
        <v>7837_1</v>
      </c>
      <c r="B9847" s="195">
        <v>7837</v>
      </c>
      <c r="C9847" s="195">
        <v>118</v>
      </c>
      <c r="D9847" s="195">
        <v>3008160165</v>
      </c>
      <c r="F9847" s="189">
        <v>2016</v>
      </c>
      <c r="G9847" s="197" t="s">
        <v>4112</v>
      </c>
      <c r="H9847" s="195">
        <v>42</v>
      </c>
      <c r="I9847" s="195">
        <v>36250</v>
      </c>
      <c r="J9847" s="191">
        <v>43091</v>
      </c>
      <c r="K9847" s="195" t="s">
        <v>4252</v>
      </c>
    </row>
    <row r="9848" spans="1:12">
      <c r="A9848" s="186" t="str">
        <f>B9848&amp;"_"&amp;COUNTIF($B$2:B9848,B9848)</f>
        <v>7838_1</v>
      </c>
      <c r="B9848" s="195">
        <v>7838</v>
      </c>
      <c r="C9848" s="195">
        <v>6</v>
      </c>
      <c r="D9848" s="195" t="s">
        <v>4253</v>
      </c>
      <c r="F9848" s="189">
        <v>1</v>
      </c>
      <c r="G9848" s="197" t="s">
        <v>4254</v>
      </c>
      <c r="H9848" s="195">
        <v>1</v>
      </c>
      <c r="J9848" s="191">
        <v>43083</v>
      </c>
      <c r="K9848" s="195" t="s">
        <v>27</v>
      </c>
    </row>
    <row r="9849" spans="1:12">
      <c r="A9849" s="186" t="str">
        <f>B9849&amp;"_"&amp;COUNTIF($B$2:B9849,B9849)</f>
        <v>7839_1</v>
      </c>
      <c r="B9849" s="195">
        <v>7839</v>
      </c>
      <c r="C9849" s="195">
        <v>96</v>
      </c>
      <c r="D9849" s="195" t="s">
        <v>4255</v>
      </c>
      <c r="F9849" s="189">
        <v>2</v>
      </c>
      <c r="G9849" s="197" t="s">
        <v>3970</v>
      </c>
      <c r="H9849" s="195">
        <v>2</v>
      </c>
      <c r="J9849" s="191">
        <v>43083</v>
      </c>
      <c r="K9849" s="195" t="s">
        <v>33</v>
      </c>
      <c r="L9849" s="195" t="s">
        <v>74</v>
      </c>
    </row>
    <row r="9850" spans="1:12">
      <c r="A9850" s="186" t="str">
        <f>B9850&amp;"_"&amp;COUNTIF($B$2:B9850,B9850)</f>
        <v>7840_1</v>
      </c>
      <c r="B9850" s="195">
        <v>7840</v>
      </c>
      <c r="C9850" s="195">
        <v>96</v>
      </c>
      <c r="D9850" s="195" t="s">
        <v>4256</v>
      </c>
      <c r="F9850" s="189">
        <v>3</v>
      </c>
      <c r="G9850" s="197" t="s">
        <v>3330</v>
      </c>
      <c r="H9850" s="195">
        <v>1</v>
      </c>
      <c r="J9850" s="191">
        <v>43083</v>
      </c>
      <c r="K9850" s="213" t="s">
        <v>845</v>
      </c>
      <c r="L9850" s="195" t="s">
        <v>74</v>
      </c>
    </row>
    <row r="9851" spans="1:12">
      <c r="A9851" s="186" t="str">
        <f>B9851&amp;"_"&amp;COUNTIF($B$2:B9851,B9851)</f>
        <v>7841_1</v>
      </c>
      <c r="B9851" s="195">
        <v>7841</v>
      </c>
      <c r="E9851" s="195" t="s">
        <v>2935</v>
      </c>
      <c r="F9851" s="189">
        <v>8</v>
      </c>
      <c r="G9851" s="197" t="s">
        <v>2936</v>
      </c>
    </row>
    <row r="9852" spans="1:12">
      <c r="A9852" s="186" t="str">
        <f>B9852&amp;"_"&amp;COUNTIF($B$2:B9852,B9852)</f>
        <v>7841_2</v>
      </c>
      <c r="B9852" s="195">
        <v>7841</v>
      </c>
      <c r="C9852" s="195">
        <v>1</v>
      </c>
      <c r="D9852" s="195" t="s">
        <v>4077</v>
      </c>
      <c r="E9852" s="195" t="s">
        <v>2665</v>
      </c>
      <c r="F9852" s="189">
        <v>8</v>
      </c>
      <c r="G9852" s="197" t="s">
        <v>2938</v>
      </c>
      <c r="H9852" s="195">
        <v>4</v>
      </c>
      <c r="J9852" s="191">
        <v>43083</v>
      </c>
      <c r="K9852" s="195" t="s">
        <v>27</v>
      </c>
    </row>
    <row r="9853" spans="1:12">
      <c r="A9853" s="186" t="str">
        <f>B9853&amp;"_"&amp;COUNTIF($B$2:B9853,B9853)</f>
        <v>7842_1</v>
      </c>
      <c r="B9853" s="195">
        <v>7842</v>
      </c>
      <c r="C9853" s="195">
        <v>1</v>
      </c>
      <c r="D9853" s="195" t="s">
        <v>3570</v>
      </c>
      <c r="F9853" s="189">
        <v>31</v>
      </c>
      <c r="G9853" s="197" t="s">
        <v>1690</v>
      </c>
      <c r="H9853" s="195">
        <v>1</v>
      </c>
      <c r="J9853" s="191">
        <v>43084</v>
      </c>
      <c r="K9853" s="195" t="s">
        <v>27</v>
      </c>
    </row>
    <row r="9854" spans="1:12">
      <c r="A9854" s="186" t="str">
        <f>B9854&amp;"_"&amp;COUNTIF($B$2:B9854,B9854)</f>
        <v>7843_1</v>
      </c>
      <c r="B9854" s="195">
        <v>7843</v>
      </c>
      <c r="C9854" s="195">
        <v>92</v>
      </c>
      <c r="D9854" s="195" t="s">
        <v>4257</v>
      </c>
      <c r="F9854" s="189">
        <v>1</v>
      </c>
      <c r="G9854" s="197" t="s">
        <v>4258</v>
      </c>
      <c r="H9854" s="195">
        <v>1</v>
      </c>
      <c r="J9854" s="191">
        <v>43084</v>
      </c>
      <c r="K9854" s="195" t="s">
        <v>27</v>
      </c>
    </row>
    <row r="9855" spans="1:12">
      <c r="A9855" s="186" t="str">
        <f>B9855&amp;"_"&amp;COUNTIF($B$2:B9855,B9855)</f>
        <v>7844a_1</v>
      </c>
      <c r="B9855" s="195" t="s">
        <v>4259</v>
      </c>
      <c r="F9855" s="226">
        <v>13.5</v>
      </c>
      <c r="G9855" s="197" t="s">
        <v>4097</v>
      </c>
    </row>
    <row r="9856" spans="1:12">
      <c r="A9856" s="186" t="str">
        <f>B9856&amp;"_"&amp;COUNTIF($B$2:B9856,B9856)</f>
        <v>7844a_2</v>
      </c>
      <c r="B9856" s="195" t="s">
        <v>4259</v>
      </c>
      <c r="C9856" s="195">
        <v>114</v>
      </c>
      <c r="D9856" s="195">
        <v>270461516</v>
      </c>
      <c r="F9856" s="189">
        <v>300</v>
      </c>
      <c r="G9856" s="197" t="s">
        <v>4098</v>
      </c>
      <c r="H9856" s="195">
        <v>11</v>
      </c>
      <c r="I9856" s="195">
        <v>34200</v>
      </c>
      <c r="J9856" s="191">
        <v>43084</v>
      </c>
      <c r="K9856" s="195" t="s">
        <v>33</v>
      </c>
      <c r="L9856" s="195" t="s">
        <v>74</v>
      </c>
    </row>
    <row r="9857" spans="1:12">
      <c r="A9857" s="186" t="str">
        <f>B9857&amp;"_"&amp;COUNTIF($B$2:B9857,B9857)</f>
        <v>7845_1</v>
      </c>
      <c r="B9857" s="195">
        <v>7845</v>
      </c>
      <c r="C9857" s="195">
        <v>96</v>
      </c>
      <c r="D9857" s="195" t="s">
        <v>4255</v>
      </c>
      <c r="F9857" s="189">
        <v>1</v>
      </c>
      <c r="G9857" s="197" t="s">
        <v>3970</v>
      </c>
      <c r="H9857" s="195">
        <v>1</v>
      </c>
      <c r="J9857" s="191">
        <v>43087</v>
      </c>
      <c r="K9857" s="195" t="s">
        <v>33</v>
      </c>
      <c r="L9857" s="195" t="s">
        <v>74</v>
      </c>
    </row>
    <row r="9858" spans="1:12">
      <c r="A9858" s="186" t="str">
        <f>B9858&amp;"_"&amp;COUNTIF($B$2:B9858,B9858)</f>
        <v>7846_1</v>
      </c>
      <c r="B9858" s="195">
        <v>7846</v>
      </c>
      <c r="C9858" s="195">
        <v>96</v>
      </c>
      <c r="D9858" s="195" t="s">
        <v>4186</v>
      </c>
      <c r="F9858" s="189">
        <v>4</v>
      </c>
      <c r="G9858" s="197" t="s">
        <v>3330</v>
      </c>
      <c r="H9858" s="195">
        <v>1</v>
      </c>
      <c r="J9858" s="191">
        <v>43087</v>
      </c>
      <c r="K9858" s="213" t="s">
        <v>845</v>
      </c>
      <c r="L9858" s="195" t="s">
        <v>74</v>
      </c>
    </row>
    <row r="9859" spans="1:12">
      <c r="A9859" s="186" t="str">
        <f>B9859&amp;"_"&amp;COUNTIF($B$2:B9859,B9859)</f>
        <v>7847_1</v>
      </c>
      <c r="B9859" s="195">
        <v>7847</v>
      </c>
      <c r="C9859" s="195">
        <v>107</v>
      </c>
      <c r="D9859" s="195">
        <v>29075</v>
      </c>
      <c r="F9859" s="189">
        <v>10</v>
      </c>
      <c r="G9859" s="197" t="s">
        <v>4187</v>
      </c>
      <c r="J9859" s="191">
        <v>43087</v>
      </c>
      <c r="K9859" s="195" t="s">
        <v>33</v>
      </c>
      <c r="L9859" s="195" t="s">
        <v>74</v>
      </c>
    </row>
    <row r="9860" spans="1:12">
      <c r="A9860" s="186" t="str">
        <f>B9860&amp;"_"&amp;COUNTIF($B$2:B9860,B9860)</f>
        <v>7848_1</v>
      </c>
      <c r="B9860" s="195">
        <v>7848</v>
      </c>
      <c r="F9860" s="189">
        <v>6</v>
      </c>
      <c r="G9860" s="197" t="s">
        <v>3479</v>
      </c>
    </row>
    <row r="9861" spans="1:12">
      <c r="A9861" s="186" t="str">
        <f>B9861&amp;"_"&amp;COUNTIF($B$2:B9861,B9861)</f>
        <v>7848_2</v>
      </c>
      <c r="B9861" s="195">
        <v>7848</v>
      </c>
      <c r="F9861" s="189">
        <v>20</v>
      </c>
      <c r="G9861" s="197" t="s">
        <v>3188</v>
      </c>
    </row>
    <row r="9862" spans="1:12">
      <c r="A9862" s="186" t="str">
        <f>B9862&amp;"_"&amp;COUNTIF($B$2:B9862,B9862)</f>
        <v>7848_3</v>
      </c>
      <c r="B9862" s="195">
        <v>7848</v>
      </c>
      <c r="C9862" s="195">
        <v>17</v>
      </c>
      <c r="D9862" s="195">
        <v>3007837458</v>
      </c>
      <c r="F9862" s="189">
        <v>12</v>
      </c>
      <c r="G9862" s="197" t="s">
        <v>3324</v>
      </c>
      <c r="H9862" s="195">
        <v>9</v>
      </c>
      <c r="I9862" s="195">
        <v>34200</v>
      </c>
      <c r="J9862" s="191">
        <v>43087</v>
      </c>
      <c r="K9862" s="195" t="s">
        <v>4113</v>
      </c>
    </row>
    <row r="9863" spans="1:12">
      <c r="A9863" s="186" t="str">
        <f>B9863&amp;"_"&amp;COUNTIF($B$2:B9863,B9863)</f>
        <v>7849_1</v>
      </c>
      <c r="B9863" s="195">
        <v>7849</v>
      </c>
      <c r="E9863" s="195">
        <v>32999</v>
      </c>
      <c r="F9863" s="189">
        <v>10</v>
      </c>
      <c r="G9863" s="197" t="s">
        <v>4086</v>
      </c>
    </row>
    <row r="9864" spans="1:12">
      <c r="A9864" s="186" t="str">
        <f>B9864&amp;"_"&amp;COUNTIF($B$2:B9864,B9864)</f>
        <v>7849_2</v>
      </c>
      <c r="B9864" s="195">
        <v>7849</v>
      </c>
      <c r="C9864" s="195">
        <v>4</v>
      </c>
      <c r="D9864" s="195">
        <v>4500298251</v>
      </c>
      <c r="E9864" s="195">
        <v>33990</v>
      </c>
      <c r="F9864" s="189">
        <v>10</v>
      </c>
      <c r="G9864" s="197" t="s">
        <v>4087</v>
      </c>
      <c r="H9864" s="195">
        <v>5</v>
      </c>
      <c r="I9864" s="195">
        <v>15000</v>
      </c>
      <c r="J9864" s="191">
        <v>43087</v>
      </c>
      <c r="K9864" s="195" t="s">
        <v>2501</v>
      </c>
      <c r="L9864" s="195" t="s">
        <v>74</v>
      </c>
    </row>
    <row r="9865" spans="1:12">
      <c r="A9865" s="186" t="str">
        <f>B9865&amp;"_"&amp;COUNTIF($B$2:B9865,B9865)</f>
        <v>7850_1</v>
      </c>
      <c r="B9865" s="195">
        <v>7850</v>
      </c>
      <c r="C9865" s="195">
        <v>13</v>
      </c>
      <c r="D9865" s="195">
        <v>602695</v>
      </c>
      <c r="F9865" s="189">
        <v>1</v>
      </c>
      <c r="G9865" s="197" t="s">
        <v>4260</v>
      </c>
      <c r="H9865" s="195">
        <v>2</v>
      </c>
      <c r="J9865" s="191">
        <v>43088</v>
      </c>
      <c r="K9865" s="195" t="s">
        <v>33</v>
      </c>
      <c r="L9865" s="195" t="s">
        <v>74</v>
      </c>
    </row>
    <row r="9866" spans="1:12">
      <c r="A9866" s="186" t="str">
        <f>B9866&amp;"_"&amp;COUNTIF($B$2:B9866,B9866)</f>
        <v>7851_1</v>
      </c>
      <c r="B9866" s="195">
        <v>7851</v>
      </c>
      <c r="C9866" s="195">
        <v>59</v>
      </c>
      <c r="D9866" s="216">
        <v>3008228409</v>
      </c>
      <c r="F9866" s="189">
        <v>6</v>
      </c>
      <c r="G9866" s="197" t="s">
        <v>1873</v>
      </c>
      <c r="H9866" s="195">
        <v>1</v>
      </c>
      <c r="I9866" s="195">
        <v>1100</v>
      </c>
      <c r="J9866" s="191">
        <v>43088</v>
      </c>
      <c r="K9866" s="195" t="s">
        <v>27</v>
      </c>
    </row>
    <row r="9867" spans="1:12">
      <c r="A9867" s="186" t="str">
        <f>B9867&amp;"_"&amp;COUNTIF($B$2:B9867,B9867)</f>
        <v>7852_1</v>
      </c>
      <c r="B9867" s="195">
        <v>7852</v>
      </c>
      <c r="C9867" s="195">
        <v>59</v>
      </c>
      <c r="D9867" s="195">
        <v>3008262426</v>
      </c>
      <c r="E9867" s="195">
        <v>41222128</v>
      </c>
      <c r="F9867" s="189">
        <v>3</v>
      </c>
      <c r="G9867" s="197" t="s">
        <v>4261</v>
      </c>
      <c r="H9867" s="195">
        <v>3</v>
      </c>
      <c r="I9867" s="195">
        <v>1500</v>
      </c>
      <c r="J9867" s="191">
        <v>43088</v>
      </c>
      <c r="K9867" s="195" t="s">
        <v>27</v>
      </c>
    </row>
    <row r="9868" spans="1:12">
      <c r="A9868" s="186" t="str">
        <f>B9868&amp;"_"&amp;COUNTIF($B$2:B9868,B9868)</f>
        <v>7853_1</v>
      </c>
      <c r="B9868" s="195">
        <v>7853</v>
      </c>
      <c r="F9868" s="189">
        <v>3</v>
      </c>
      <c r="G9868" s="197" t="s">
        <v>3188</v>
      </c>
    </row>
    <row r="9869" spans="1:12">
      <c r="A9869" s="186" t="str">
        <f>B9869&amp;"_"&amp;COUNTIF($B$2:B9869,B9869)</f>
        <v>7853_2</v>
      </c>
      <c r="B9869" s="195">
        <v>7853</v>
      </c>
      <c r="C9869" s="195">
        <v>17</v>
      </c>
      <c r="D9869" s="195">
        <v>3007837458</v>
      </c>
      <c r="F9869" s="189">
        <v>12</v>
      </c>
      <c r="G9869" s="197" t="s">
        <v>3324</v>
      </c>
      <c r="H9869" s="195">
        <v>4</v>
      </c>
      <c r="I9869" s="195">
        <v>15750</v>
      </c>
      <c r="J9869" s="191">
        <v>43088</v>
      </c>
      <c r="K9869" s="195" t="s">
        <v>120</v>
      </c>
    </row>
    <row r="9870" spans="1:12">
      <c r="A9870" s="186" t="str">
        <f>B9870&amp;"_"&amp;COUNTIF($B$2:B9870,B9870)</f>
        <v>7854_1</v>
      </c>
      <c r="B9870" s="195">
        <v>7854</v>
      </c>
      <c r="C9870" s="195">
        <v>17</v>
      </c>
      <c r="D9870" s="195">
        <v>3008211685</v>
      </c>
      <c r="F9870" s="189">
        <v>17</v>
      </c>
      <c r="G9870" s="197" t="s">
        <v>3188</v>
      </c>
      <c r="H9870" s="195">
        <v>4</v>
      </c>
      <c r="I9870" s="195">
        <v>17850</v>
      </c>
      <c r="J9870" s="191">
        <v>43088</v>
      </c>
      <c r="K9870" s="195" t="s">
        <v>120</v>
      </c>
    </row>
    <row r="9871" spans="1:12">
      <c r="A9871" s="186" t="str">
        <f>B9871&amp;"_"&amp;COUNTIF($B$2:B9871,B9871)</f>
        <v>7855_1</v>
      </c>
      <c r="B9871" s="195">
        <v>7855</v>
      </c>
      <c r="C9871" s="195">
        <v>17</v>
      </c>
      <c r="D9871" s="195">
        <v>3007469050</v>
      </c>
      <c r="F9871" s="189">
        <v>6</v>
      </c>
      <c r="G9871" s="197" t="s">
        <v>3398</v>
      </c>
      <c r="H9871" s="195">
        <v>1</v>
      </c>
      <c r="I9871" s="195">
        <v>600</v>
      </c>
      <c r="J9871" s="191">
        <v>43088</v>
      </c>
      <c r="K9871" s="195" t="s">
        <v>120</v>
      </c>
    </row>
    <row r="9872" spans="1:12">
      <c r="A9872" s="186" t="str">
        <f>B9872&amp;"_"&amp;COUNTIF($B$2:B9872,B9872)</f>
        <v>7856_1</v>
      </c>
      <c r="B9872" s="195">
        <v>7856</v>
      </c>
      <c r="E9872" s="195">
        <v>41222136</v>
      </c>
      <c r="F9872" s="189">
        <v>2</v>
      </c>
      <c r="G9872" s="197" t="s">
        <v>2299</v>
      </c>
    </row>
    <row r="9873" spans="1:12">
      <c r="A9873" s="186" t="str">
        <f>B9873&amp;"_"&amp;COUNTIF($B$2:B9873,B9873)</f>
        <v>7856_2</v>
      </c>
      <c r="B9873" s="195">
        <v>7856</v>
      </c>
      <c r="C9873" s="195">
        <v>59</v>
      </c>
      <c r="D9873" s="195">
        <v>3008257596</v>
      </c>
      <c r="E9873" s="195">
        <v>41222082</v>
      </c>
      <c r="F9873" s="189">
        <v>2</v>
      </c>
      <c r="G9873" s="197" t="s">
        <v>3510</v>
      </c>
      <c r="H9873" s="195">
        <v>4</v>
      </c>
      <c r="I9873" s="195">
        <v>13000</v>
      </c>
      <c r="J9873" s="191">
        <v>43089</v>
      </c>
      <c r="K9873" s="195" t="s">
        <v>27</v>
      </c>
    </row>
    <row r="9874" spans="1:12">
      <c r="A9874" s="186" t="str">
        <f>B9874&amp;"_"&amp;COUNTIF($B$2:B9874,B9874)</f>
        <v>7857_1</v>
      </c>
      <c r="B9874" s="195">
        <v>7857</v>
      </c>
      <c r="E9874" s="195">
        <v>32999</v>
      </c>
      <c r="F9874" s="189">
        <v>10</v>
      </c>
      <c r="G9874" s="197" t="s">
        <v>4086</v>
      </c>
    </row>
    <row r="9875" spans="1:12">
      <c r="A9875" s="186" t="str">
        <f>B9875&amp;"_"&amp;COUNTIF($B$2:B9875,B9875)</f>
        <v>7857_2</v>
      </c>
      <c r="B9875" s="195">
        <v>7857</v>
      </c>
      <c r="C9875" s="195">
        <v>4</v>
      </c>
      <c r="D9875" s="195">
        <v>4500298251</v>
      </c>
      <c r="E9875" s="195">
        <v>33990</v>
      </c>
      <c r="F9875" s="189">
        <v>10</v>
      </c>
      <c r="G9875" s="197" t="s">
        <v>4087</v>
      </c>
      <c r="H9875" s="195">
        <v>5</v>
      </c>
      <c r="I9875" s="195">
        <v>15000</v>
      </c>
      <c r="J9875" s="191">
        <v>43090</v>
      </c>
      <c r="K9875" s="195" t="s">
        <v>2501</v>
      </c>
      <c r="L9875" s="195" t="s">
        <v>74</v>
      </c>
    </row>
    <row r="9876" spans="1:12">
      <c r="A9876" s="186" t="str">
        <f>B9876&amp;"_"&amp;COUNTIF($B$2:B9876,B9876)</f>
        <v>7858_1</v>
      </c>
      <c r="B9876" s="195">
        <v>7858</v>
      </c>
      <c r="F9876" s="189">
        <v>300</v>
      </c>
      <c r="G9876" s="197" t="s">
        <v>3725</v>
      </c>
    </row>
    <row r="9877" spans="1:12">
      <c r="A9877" s="186" t="str">
        <f>B9877&amp;"_"&amp;COUNTIF($B$2:B9877,B9877)</f>
        <v>7858_2</v>
      </c>
      <c r="B9877" s="195">
        <v>7858</v>
      </c>
      <c r="F9877" s="189">
        <v>100</v>
      </c>
      <c r="G9877" s="197" t="s">
        <v>3725</v>
      </c>
    </row>
    <row r="9878" spans="1:12">
      <c r="A9878" s="186" t="str">
        <f>B9878&amp;"_"&amp;COUNTIF($B$2:B9878,B9878)</f>
        <v>7858_3</v>
      </c>
      <c r="B9878" s="195">
        <v>7858</v>
      </c>
      <c r="F9878" s="189">
        <v>750</v>
      </c>
      <c r="G9878" s="197" t="s">
        <v>4262</v>
      </c>
    </row>
    <row r="9879" spans="1:12">
      <c r="A9879" s="186" t="str">
        <f>B9879&amp;"_"&amp;COUNTIF($B$2:B9879,B9879)</f>
        <v>7858_4</v>
      </c>
      <c r="B9879" s="195">
        <v>7858</v>
      </c>
      <c r="F9879" s="189">
        <v>75</v>
      </c>
      <c r="G9879" s="197" t="s">
        <v>3728</v>
      </c>
    </row>
    <row r="9880" spans="1:12">
      <c r="A9880" s="186" t="str">
        <f>B9880&amp;"_"&amp;COUNTIF($B$2:B9880,B9880)</f>
        <v>7858_5</v>
      </c>
      <c r="B9880" s="195">
        <v>7858</v>
      </c>
      <c r="F9880" s="189">
        <v>40</v>
      </c>
      <c r="G9880" s="197" t="s">
        <v>4263</v>
      </c>
    </row>
    <row r="9881" spans="1:12">
      <c r="A9881" s="186" t="str">
        <f>B9881&amp;"_"&amp;COUNTIF($B$2:B9881,B9881)</f>
        <v>7858_6</v>
      </c>
      <c r="B9881" s="195">
        <v>7858</v>
      </c>
      <c r="C9881" s="195">
        <v>62</v>
      </c>
      <c r="F9881" s="189">
        <v>1</v>
      </c>
      <c r="G9881" s="197" t="s">
        <v>7</v>
      </c>
      <c r="H9881" s="195">
        <v>3</v>
      </c>
      <c r="J9881" s="191">
        <v>43090</v>
      </c>
      <c r="K9881" s="195" t="s">
        <v>27</v>
      </c>
    </row>
    <row r="9882" spans="1:12">
      <c r="A9882" s="186" t="str">
        <f>B9882&amp;"_"&amp;COUNTIF($B$2:B9882,B9882)</f>
        <v>7859_1</v>
      </c>
      <c r="B9882" s="195">
        <v>7859</v>
      </c>
      <c r="E9882" s="195" t="s">
        <v>1744</v>
      </c>
      <c r="F9882" s="223">
        <v>1</v>
      </c>
      <c r="G9882" s="197" t="s">
        <v>3277</v>
      </c>
    </row>
    <row r="9883" spans="1:12">
      <c r="A9883" s="186" t="str">
        <f>B9883&amp;"_"&amp;COUNTIF($B$2:B9883,B9883)</f>
        <v>7859_2</v>
      </c>
      <c r="B9883" s="195">
        <v>7859</v>
      </c>
      <c r="E9883" s="195" t="s">
        <v>1744</v>
      </c>
      <c r="F9883" s="189">
        <v>28</v>
      </c>
      <c r="G9883" s="197" t="s">
        <v>4090</v>
      </c>
    </row>
    <row r="9884" spans="1:12">
      <c r="A9884" s="186" t="str">
        <f>B9884&amp;"_"&amp;COUNTIF($B$2:B9884,B9884)</f>
        <v>7859_3</v>
      </c>
      <c r="B9884" s="195">
        <v>7859</v>
      </c>
      <c r="E9884" s="195" t="s">
        <v>1744</v>
      </c>
      <c r="F9884" s="189">
        <v>32</v>
      </c>
      <c r="G9884" s="197" t="s">
        <v>4173</v>
      </c>
    </row>
    <row r="9885" spans="1:12">
      <c r="A9885" s="186" t="str">
        <f>B9885&amp;"_"&amp;COUNTIF($B$2:B9885,B9885)</f>
        <v>7859_4</v>
      </c>
      <c r="B9885" s="195">
        <v>7859</v>
      </c>
      <c r="E9885" s="195" t="s">
        <v>1744</v>
      </c>
      <c r="F9885" s="189">
        <v>24</v>
      </c>
      <c r="G9885" s="197" t="s">
        <v>4174</v>
      </c>
    </row>
    <row r="9886" spans="1:12">
      <c r="A9886" s="186" t="str">
        <f>B9886&amp;"_"&amp;COUNTIF($B$2:B9886,B9886)</f>
        <v>7859_5</v>
      </c>
      <c r="B9886" s="195">
        <v>7859</v>
      </c>
      <c r="C9886" s="195">
        <v>26</v>
      </c>
      <c r="E9886" s="195" t="s">
        <v>1744</v>
      </c>
      <c r="F9886" s="189">
        <v>28</v>
      </c>
      <c r="G9886" s="197" t="s">
        <v>4175</v>
      </c>
      <c r="J9886" s="191">
        <v>43090</v>
      </c>
      <c r="K9886" s="195" t="s">
        <v>27</v>
      </c>
    </row>
    <row r="9887" spans="1:12">
      <c r="A9887" s="186" t="str">
        <f>B9887&amp;"_"&amp;COUNTIF($B$2:B9887,B9887)</f>
        <v>7860_1</v>
      </c>
      <c r="B9887" s="195">
        <v>7860</v>
      </c>
      <c r="E9887" s="195">
        <v>112145</v>
      </c>
      <c r="F9887" s="189">
        <v>10</v>
      </c>
      <c r="G9887" s="197" t="s">
        <v>2696</v>
      </c>
    </row>
    <row r="9888" spans="1:12">
      <c r="A9888" s="186" t="str">
        <f>B9888&amp;"_"&amp;COUNTIF($B$2:B9888,B9888)</f>
        <v>7860_2</v>
      </c>
      <c r="B9888" s="195">
        <v>7860</v>
      </c>
      <c r="C9888" s="195">
        <v>4</v>
      </c>
      <c r="D9888" s="195">
        <v>4500298665</v>
      </c>
      <c r="E9888" s="195">
        <v>112146</v>
      </c>
      <c r="F9888" s="189">
        <v>10</v>
      </c>
      <c r="G9888" s="197" t="s">
        <v>2697</v>
      </c>
      <c r="H9888" s="195">
        <v>5</v>
      </c>
      <c r="I9888" s="195">
        <v>17500</v>
      </c>
      <c r="J9888" s="191">
        <v>43090</v>
      </c>
      <c r="K9888" s="195" t="s">
        <v>2501</v>
      </c>
      <c r="L9888" s="195" t="s">
        <v>74</v>
      </c>
    </row>
    <row r="9889" spans="1:12">
      <c r="A9889" s="186" t="str">
        <f>B9889&amp;"_"&amp;COUNTIF($B$2:B9889,B9889)</f>
        <v>7861_1</v>
      </c>
      <c r="B9889" s="195">
        <v>7861</v>
      </c>
      <c r="C9889" s="195">
        <v>59</v>
      </c>
      <c r="D9889" s="195">
        <v>3008262426</v>
      </c>
      <c r="E9889" s="195">
        <v>41222128</v>
      </c>
      <c r="F9889" s="189">
        <v>3</v>
      </c>
      <c r="G9889" s="197" t="s">
        <v>4264</v>
      </c>
      <c r="H9889" s="195">
        <v>3</v>
      </c>
      <c r="I9889" s="195">
        <v>1500</v>
      </c>
      <c r="J9889" s="191">
        <v>43090</v>
      </c>
      <c r="K9889" s="195" t="s">
        <v>27</v>
      </c>
    </row>
    <row r="9890" spans="1:12">
      <c r="A9890" s="186" t="str">
        <f>B9890&amp;"_"&amp;COUNTIF($B$2:B9890,B9890)</f>
        <v>7862_1</v>
      </c>
      <c r="B9890" s="195">
        <v>7862</v>
      </c>
      <c r="C9890" s="195">
        <v>55</v>
      </c>
      <c r="D9890" s="195" t="s">
        <v>3792</v>
      </c>
      <c r="F9890" s="189">
        <v>144</v>
      </c>
      <c r="G9890" s="197" t="s">
        <v>1971</v>
      </c>
      <c r="H9890" s="195">
        <v>2</v>
      </c>
      <c r="I9890" s="195">
        <v>8000</v>
      </c>
      <c r="J9890" s="191">
        <v>43090</v>
      </c>
      <c r="K9890" s="195" t="s">
        <v>33</v>
      </c>
      <c r="L9890" s="195" t="s">
        <v>74</v>
      </c>
    </row>
    <row r="9891" spans="1:12">
      <c r="A9891" s="186" t="str">
        <f>B9891&amp;"_"&amp;COUNTIF($B$2:B9891,B9891)</f>
        <v>7863_1</v>
      </c>
      <c r="B9891" s="195">
        <v>7863</v>
      </c>
      <c r="E9891" s="195">
        <v>41222136</v>
      </c>
      <c r="F9891" s="189">
        <v>1</v>
      </c>
      <c r="G9891" s="197" t="s">
        <v>2299</v>
      </c>
    </row>
    <row r="9892" spans="1:12">
      <c r="A9892" s="186" t="str">
        <f>B9892&amp;"_"&amp;COUNTIF($B$2:B9892,B9892)</f>
        <v>7863_2</v>
      </c>
      <c r="B9892" s="195">
        <v>7863</v>
      </c>
      <c r="C9892" s="195">
        <v>59</v>
      </c>
      <c r="D9892" s="195">
        <v>3008257596</v>
      </c>
      <c r="E9892" s="195">
        <v>41222082</v>
      </c>
      <c r="F9892" s="189">
        <v>1</v>
      </c>
      <c r="G9892" s="197" t="s">
        <v>3510</v>
      </c>
      <c r="H9892" s="195">
        <v>2</v>
      </c>
      <c r="I9892" s="195">
        <v>6500</v>
      </c>
      <c r="J9892" s="191">
        <v>43090</v>
      </c>
      <c r="K9892" s="195" t="s">
        <v>27</v>
      </c>
    </row>
    <row r="9893" spans="1:12">
      <c r="A9893" s="186" t="str">
        <f>B9893&amp;"_"&amp;COUNTIF($B$2:B9893,B9893)</f>
        <v>7864_1</v>
      </c>
      <c r="B9893" s="195">
        <v>7864</v>
      </c>
      <c r="F9893" s="189">
        <v>10</v>
      </c>
      <c r="G9893" s="197" t="s">
        <v>3102</v>
      </c>
    </row>
    <row r="9894" spans="1:12">
      <c r="A9894" s="186" t="str">
        <f>B9894&amp;"_"&amp;COUNTIF($B$2:B9894,B9894)</f>
        <v>7864_2</v>
      </c>
      <c r="B9894" s="195">
        <v>7864</v>
      </c>
      <c r="C9894" s="195">
        <v>65</v>
      </c>
      <c r="D9894" s="195">
        <v>3007274951</v>
      </c>
      <c r="F9894" s="189">
        <v>20</v>
      </c>
      <c r="G9894" s="197" t="s">
        <v>3103</v>
      </c>
      <c r="H9894" s="195">
        <v>10</v>
      </c>
      <c r="I9894" s="195">
        <v>32000</v>
      </c>
      <c r="J9894" s="191">
        <v>43091</v>
      </c>
      <c r="K9894" s="195" t="s">
        <v>120</v>
      </c>
    </row>
    <row r="9895" spans="1:12">
      <c r="A9895" s="186" t="str">
        <f>B9895&amp;"_"&amp;COUNTIF($B$2:B9895,B9895)</f>
        <v>7865_1</v>
      </c>
      <c r="B9895" s="195">
        <v>7865</v>
      </c>
      <c r="E9895" s="195" t="s">
        <v>1744</v>
      </c>
      <c r="F9895" s="223">
        <v>1</v>
      </c>
      <c r="G9895" s="197" t="s">
        <v>3277</v>
      </c>
    </row>
    <row r="9896" spans="1:12">
      <c r="A9896" s="186" t="str">
        <f>B9896&amp;"_"&amp;COUNTIF($B$2:B9896,B9896)</f>
        <v>7865_2</v>
      </c>
      <c r="B9896" s="195">
        <v>7865</v>
      </c>
      <c r="E9896" s="195" t="s">
        <v>1744</v>
      </c>
      <c r="F9896" s="189">
        <v>38</v>
      </c>
      <c r="G9896" s="197" t="s">
        <v>4090</v>
      </c>
    </row>
    <row r="9897" spans="1:12">
      <c r="A9897" s="186" t="str">
        <f>B9897&amp;"_"&amp;COUNTIF($B$2:B9897,B9897)</f>
        <v>7865_3</v>
      </c>
      <c r="B9897" s="195">
        <v>7865</v>
      </c>
      <c r="E9897" s="195" t="s">
        <v>1744</v>
      </c>
      <c r="F9897" s="189">
        <v>4</v>
      </c>
      <c r="G9897" s="197" t="s">
        <v>4265</v>
      </c>
    </row>
    <row r="9898" spans="1:12">
      <c r="A9898" s="186" t="str">
        <f>B9898&amp;"_"&amp;COUNTIF($B$2:B9898,B9898)</f>
        <v>7865_4</v>
      </c>
      <c r="B9898" s="195">
        <v>7865</v>
      </c>
      <c r="E9898" s="195" t="s">
        <v>1744</v>
      </c>
      <c r="F9898" s="189">
        <v>32</v>
      </c>
      <c r="G9898" s="197" t="s">
        <v>4173</v>
      </c>
    </row>
    <row r="9899" spans="1:12">
      <c r="A9899" s="186" t="str">
        <f>B9899&amp;"_"&amp;COUNTIF($B$2:B9899,B9899)</f>
        <v>7865_5</v>
      </c>
      <c r="B9899" s="195">
        <v>7865</v>
      </c>
      <c r="E9899" s="195" t="s">
        <v>1744</v>
      </c>
      <c r="F9899" s="189">
        <v>20</v>
      </c>
      <c r="G9899" s="197" t="s">
        <v>4266</v>
      </c>
    </row>
    <row r="9900" spans="1:12">
      <c r="A9900" s="186" t="str">
        <f>B9900&amp;"_"&amp;COUNTIF($B$2:B9900,B9900)</f>
        <v>7865_6</v>
      </c>
      <c r="B9900" s="195">
        <v>7865</v>
      </c>
      <c r="E9900" s="195" t="s">
        <v>1744</v>
      </c>
      <c r="F9900" s="189">
        <v>16</v>
      </c>
      <c r="G9900" s="197" t="s">
        <v>4174</v>
      </c>
    </row>
    <row r="9901" spans="1:12">
      <c r="A9901" s="186" t="str">
        <f>B9901&amp;"_"&amp;COUNTIF($B$2:B9901,B9901)</f>
        <v>7865_7</v>
      </c>
      <c r="B9901" s="195">
        <v>7865</v>
      </c>
      <c r="E9901" s="195" t="s">
        <v>1744</v>
      </c>
      <c r="F9901" s="189">
        <v>28</v>
      </c>
      <c r="G9901" s="197" t="s">
        <v>4175</v>
      </c>
    </row>
    <row r="9902" spans="1:12">
      <c r="A9902" s="186" t="str">
        <f>B9902&amp;"_"&amp;COUNTIF($B$2:B9902,B9902)</f>
        <v>7865_8</v>
      </c>
      <c r="B9902" s="195">
        <v>7865</v>
      </c>
      <c r="E9902" s="195" t="s">
        <v>1744</v>
      </c>
      <c r="F9902" s="189">
        <v>34</v>
      </c>
      <c r="G9902" s="197" t="s">
        <v>4041</v>
      </c>
    </row>
    <row r="9903" spans="1:12">
      <c r="A9903" s="186" t="str">
        <f>B9903&amp;"_"&amp;COUNTIF($B$2:B9903,B9903)</f>
        <v>7865_9</v>
      </c>
      <c r="B9903" s="195">
        <v>7865</v>
      </c>
      <c r="C9903" s="195">
        <v>26</v>
      </c>
      <c r="E9903" s="195" t="s">
        <v>1744</v>
      </c>
      <c r="F9903" s="189">
        <v>50</v>
      </c>
      <c r="G9903" s="197" t="s">
        <v>4267</v>
      </c>
      <c r="J9903" s="191">
        <v>43091</v>
      </c>
      <c r="K9903" s="195" t="s">
        <v>27</v>
      </c>
    </row>
    <row r="9904" spans="1:12">
      <c r="A9904" s="186" t="str">
        <f>B9904&amp;"_"&amp;COUNTIF($B$2:B9904,B9904)</f>
        <v>7866_1</v>
      </c>
      <c r="B9904" s="195">
        <v>7866</v>
      </c>
      <c r="C9904" s="195">
        <v>1</v>
      </c>
      <c r="D9904" s="195" t="s">
        <v>4268</v>
      </c>
      <c r="E9904" s="195" t="s">
        <v>67</v>
      </c>
      <c r="F9904" s="189">
        <v>48</v>
      </c>
      <c r="G9904" s="197" t="s">
        <v>68</v>
      </c>
      <c r="H9904" s="195">
        <v>1</v>
      </c>
      <c r="J9904" s="191">
        <v>43096</v>
      </c>
      <c r="K9904" s="195" t="s">
        <v>27</v>
      </c>
    </row>
    <row r="9905" spans="1:15">
      <c r="A9905" s="186" t="str">
        <f>B9905&amp;"_"&amp;COUNTIF($B$2:B9905,B9905)</f>
        <v>7867_1</v>
      </c>
      <c r="B9905" s="195">
        <v>7867</v>
      </c>
      <c r="C9905" s="195">
        <v>1</v>
      </c>
      <c r="D9905" s="195" t="s">
        <v>4269</v>
      </c>
      <c r="E9905" s="195" t="s">
        <v>62</v>
      </c>
      <c r="F9905" s="189">
        <v>164</v>
      </c>
      <c r="G9905" s="197" t="s">
        <v>1909</v>
      </c>
      <c r="H9905" s="195">
        <v>1</v>
      </c>
      <c r="J9905" s="191">
        <v>43096</v>
      </c>
      <c r="K9905" s="195" t="s">
        <v>27</v>
      </c>
    </row>
    <row r="9906" spans="1:15">
      <c r="A9906" s="186" t="str">
        <f>B9906&amp;"_"&amp;COUNTIF($B$2:B9906,B9906)</f>
        <v>7868_1</v>
      </c>
      <c r="B9906" s="195">
        <v>7868</v>
      </c>
      <c r="C9906" s="195">
        <v>1</v>
      </c>
      <c r="D9906" s="195" t="s">
        <v>3690</v>
      </c>
      <c r="F9906" s="189">
        <v>1</v>
      </c>
      <c r="G9906" s="197" t="s">
        <v>3848</v>
      </c>
      <c r="H9906" s="195">
        <v>1</v>
      </c>
      <c r="J9906" s="191">
        <v>43096</v>
      </c>
      <c r="K9906" s="195" t="s">
        <v>27</v>
      </c>
    </row>
    <row r="9907" spans="1:15">
      <c r="A9907" s="186" t="str">
        <f>B9907&amp;"_"&amp;COUNTIF($B$2:B9907,B9907)</f>
        <v>7869_1</v>
      </c>
      <c r="B9907" s="195">
        <v>7869</v>
      </c>
      <c r="F9907" s="189">
        <v>2</v>
      </c>
      <c r="G9907" s="197" t="s">
        <v>3238</v>
      </c>
    </row>
    <row r="9908" spans="1:15">
      <c r="A9908" s="186" t="str">
        <f>B9908&amp;"_"&amp;COUNTIF($B$2:B9908,B9908)</f>
        <v>7869_2</v>
      </c>
      <c r="B9908" s="195">
        <v>7869</v>
      </c>
      <c r="C9908" s="195">
        <v>1</v>
      </c>
      <c r="D9908" s="195" t="s">
        <v>3599</v>
      </c>
      <c r="F9908" s="189">
        <v>1</v>
      </c>
      <c r="G9908" s="197" t="s">
        <v>2998</v>
      </c>
      <c r="H9908" s="195">
        <v>3</v>
      </c>
      <c r="J9908" s="191">
        <v>43096</v>
      </c>
      <c r="K9908" s="195" t="s">
        <v>27</v>
      </c>
    </row>
    <row r="9909" spans="1:15">
      <c r="A9909" s="186" t="str">
        <f>B9909&amp;"_"&amp;COUNTIF($B$2:B9909,B9909)</f>
        <v>7870_1</v>
      </c>
      <c r="B9909" s="195">
        <v>7870</v>
      </c>
      <c r="C9909" s="195">
        <v>31</v>
      </c>
      <c r="D9909" s="195" t="s">
        <v>4270</v>
      </c>
      <c r="F9909" s="189">
        <v>6</v>
      </c>
      <c r="G9909" s="197" t="s">
        <v>2980</v>
      </c>
      <c r="H9909" s="195">
        <v>6</v>
      </c>
      <c r="I9909" s="195">
        <v>18000</v>
      </c>
      <c r="J9909" s="191">
        <v>43096</v>
      </c>
      <c r="K9909" s="195" t="s">
        <v>27</v>
      </c>
    </row>
    <row r="9910" spans="1:15">
      <c r="A9910" s="186" t="str">
        <f>B9910&amp;"_"&amp;COUNTIF($B$2:B9910,B9910)</f>
        <v>7871_1</v>
      </c>
      <c r="B9910" s="195">
        <v>7871</v>
      </c>
      <c r="C9910" s="195">
        <v>59</v>
      </c>
      <c r="D9910" s="227">
        <v>3008250109</v>
      </c>
      <c r="E9910" s="195">
        <v>41227890</v>
      </c>
      <c r="F9910" s="189">
        <v>12</v>
      </c>
      <c r="G9910" s="197" t="s">
        <v>1873</v>
      </c>
      <c r="H9910" s="195">
        <v>2</v>
      </c>
      <c r="I9910" s="195">
        <v>3700</v>
      </c>
      <c r="J9910" s="191">
        <v>43096</v>
      </c>
      <c r="K9910" s="195" t="s">
        <v>27</v>
      </c>
    </row>
    <row r="9911" spans="1:15">
      <c r="A9911" s="186" t="str">
        <f>B9911&amp;"_"&amp;COUNTIF($B$2:B9911,B9911)</f>
        <v>7872_1</v>
      </c>
      <c r="B9911" s="195">
        <v>7872</v>
      </c>
      <c r="C9911" s="195">
        <v>59</v>
      </c>
      <c r="D9911" s="195">
        <v>3008262426</v>
      </c>
      <c r="E9911" s="195">
        <v>41222128</v>
      </c>
      <c r="F9911" s="189">
        <v>2</v>
      </c>
      <c r="G9911" s="197" t="s">
        <v>4271</v>
      </c>
      <c r="H9911" s="195">
        <v>2</v>
      </c>
      <c r="I9911" s="195">
        <v>10100</v>
      </c>
      <c r="J9911" s="191">
        <v>43096</v>
      </c>
      <c r="K9911" s="195" t="s">
        <v>27</v>
      </c>
    </row>
    <row r="9912" spans="1:15">
      <c r="A9912" s="186" t="str">
        <f>B9912&amp;"_"&amp;COUNTIF($B$2:B9912,B9912)</f>
        <v>7873_1</v>
      </c>
      <c r="B9912" s="195">
        <v>7873</v>
      </c>
      <c r="E9912" s="195">
        <v>41222136</v>
      </c>
      <c r="F9912" s="189">
        <v>1</v>
      </c>
      <c r="G9912" s="197" t="s">
        <v>2299</v>
      </c>
    </row>
    <row r="9913" spans="1:15">
      <c r="A9913" s="186" t="str">
        <f>B9913&amp;"_"&amp;COUNTIF($B$2:B9913,B9913)</f>
        <v>7873_2</v>
      </c>
      <c r="B9913" s="195">
        <v>7873</v>
      </c>
      <c r="C9913" s="195">
        <v>59</v>
      </c>
      <c r="D9913" s="195">
        <v>3008257596</v>
      </c>
      <c r="E9913" s="195">
        <v>41222082</v>
      </c>
      <c r="F9913" s="189">
        <v>1</v>
      </c>
      <c r="G9913" s="197" t="s">
        <v>3510</v>
      </c>
      <c r="H9913" s="195">
        <v>2</v>
      </c>
      <c r="I9913" s="195">
        <v>6500</v>
      </c>
      <c r="J9913" s="191">
        <v>43097</v>
      </c>
      <c r="K9913" s="195" t="s">
        <v>27</v>
      </c>
    </row>
    <row r="9914" spans="1:15">
      <c r="A9914" s="186" t="str">
        <f>B9914&amp;"_"&amp;COUNTIF($B$2:B9914,B9914)</f>
        <v>7874_1</v>
      </c>
      <c r="B9914" s="195">
        <v>7874</v>
      </c>
      <c r="C9914" s="195">
        <v>31</v>
      </c>
      <c r="D9914" s="195" t="s">
        <v>4270</v>
      </c>
      <c r="F9914" s="189">
        <v>8</v>
      </c>
      <c r="G9914" s="197" t="s">
        <v>2980</v>
      </c>
      <c r="H9914" s="195">
        <v>8</v>
      </c>
      <c r="I9914" s="195">
        <v>24000</v>
      </c>
      <c r="J9914" s="191">
        <v>43097</v>
      </c>
      <c r="K9914" s="195" t="s">
        <v>27</v>
      </c>
    </row>
    <row r="9915" spans="1:15">
      <c r="A9915" s="186" t="str">
        <f>B9915&amp;"_"&amp;COUNTIF($B$2:B9915,B9915)</f>
        <v>7875_1</v>
      </c>
      <c r="B9915" s="195">
        <v>7875</v>
      </c>
      <c r="C9915" s="195">
        <v>26</v>
      </c>
      <c r="F9915" s="189">
        <v>2</v>
      </c>
      <c r="G9915" s="197" t="s">
        <v>4272</v>
      </c>
      <c r="H9915" s="195">
        <v>1</v>
      </c>
      <c r="I9915" s="195">
        <v>4000</v>
      </c>
      <c r="J9915" s="191">
        <v>43098</v>
      </c>
      <c r="K9915" s="195" t="s">
        <v>27</v>
      </c>
    </row>
    <row r="9916" spans="1:15">
      <c r="A9916" s="186" t="str">
        <f>B9916&amp;"_"&amp;COUNTIF($B$2:B9916,B9916)</f>
        <v>7876_1</v>
      </c>
      <c r="B9916" s="195">
        <v>7876</v>
      </c>
      <c r="E9916" s="195" t="s">
        <v>2935</v>
      </c>
      <c r="F9916" s="189">
        <v>4</v>
      </c>
      <c r="G9916" s="197" t="s">
        <v>2936</v>
      </c>
    </row>
    <row r="9917" spans="1:15">
      <c r="A9917" s="186" t="str">
        <f>B9917&amp;"_"&amp;COUNTIF($B$2:B9917,B9917)</f>
        <v>7876_2</v>
      </c>
      <c r="B9917" s="195">
        <v>7876</v>
      </c>
      <c r="C9917" s="195">
        <v>1</v>
      </c>
      <c r="D9917" s="195" t="s">
        <v>4273</v>
      </c>
      <c r="E9917" s="195" t="s">
        <v>2665</v>
      </c>
      <c r="F9917" s="189">
        <v>4</v>
      </c>
      <c r="G9917" s="197" t="s">
        <v>2938</v>
      </c>
      <c r="H9917" s="195">
        <v>2</v>
      </c>
      <c r="J9917" s="191">
        <v>43103</v>
      </c>
      <c r="K9917" s="195" t="s">
        <v>27</v>
      </c>
      <c r="N9917" s="3" t="s">
        <v>3188</v>
      </c>
      <c r="O9917" s="214">
        <f>SUMIF(G8210:G9910, "couronne type A",F8210:F9910)</f>
        <v>185</v>
      </c>
    </row>
    <row r="9918" spans="1:15">
      <c r="A9918" s="186" t="str">
        <f>B9918&amp;"_"&amp;COUNTIF($B$2:B9918,B9918)</f>
        <v>7877_1</v>
      </c>
      <c r="B9918" s="195">
        <v>7877</v>
      </c>
      <c r="C9918" s="195">
        <v>5</v>
      </c>
      <c r="D9918" s="195">
        <v>270456783</v>
      </c>
      <c r="E9918" s="195">
        <v>500032756</v>
      </c>
      <c r="F9918" s="189">
        <v>24</v>
      </c>
      <c r="G9918" s="197" t="s">
        <v>3611</v>
      </c>
      <c r="H9918" s="195">
        <v>3</v>
      </c>
      <c r="I9918" s="195">
        <v>5670</v>
      </c>
      <c r="J9918" s="191">
        <v>43103</v>
      </c>
      <c r="K9918" s="195" t="s">
        <v>33</v>
      </c>
      <c r="L9918" s="195" t="s">
        <v>74</v>
      </c>
      <c r="N9918" s="3" t="s">
        <v>3189</v>
      </c>
      <c r="O9918" s="214">
        <f>SUMIF(G8210:G9910, "couronne type B",F8210:F9910)</f>
        <v>76</v>
      </c>
    </row>
    <row r="9919" spans="1:15">
      <c r="A9919" s="186" t="str">
        <f>B9919&amp;"_"&amp;COUNTIF($B$2:B9919,B9919)</f>
        <v>7878_1</v>
      </c>
      <c r="B9919" s="195">
        <v>7878</v>
      </c>
      <c r="C9919" s="195">
        <v>59</v>
      </c>
      <c r="D9919" s="227">
        <v>3008250109</v>
      </c>
      <c r="E9919" s="195">
        <v>41227890</v>
      </c>
      <c r="F9919" s="189">
        <v>6</v>
      </c>
      <c r="G9919" s="197" t="s">
        <v>1873</v>
      </c>
      <c r="H9919" s="195">
        <v>1</v>
      </c>
      <c r="I9919" s="195">
        <v>1838</v>
      </c>
      <c r="J9919" s="191">
        <v>43104</v>
      </c>
      <c r="K9919" s="195" t="s">
        <v>27</v>
      </c>
      <c r="N9919" s="3" t="s">
        <v>3324</v>
      </c>
      <c r="O9919" s="214">
        <f>SUMIF(G8210:G9910, "couronne type C",F8210:F9910)</f>
        <v>128</v>
      </c>
    </row>
    <row r="9920" spans="1:15">
      <c r="A9920" s="186" t="str">
        <f>B9920&amp;"_"&amp;COUNTIF($B$2:B9920,B9920)</f>
        <v>7879_1</v>
      </c>
      <c r="B9920" s="195">
        <v>7879</v>
      </c>
      <c r="C9920" s="195">
        <v>59</v>
      </c>
      <c r="D9920" s="195">
        <v>3008262426</v>
      </c>
      <c r="E9920" s="195">
        <v>41222128</v>
      </c>
      <c r="F9920" s="189">
        <v>1</v>
      </c>
      <c r="G9920" s="197" t="s">
        <v>4274</v>
      </c>
      <c r="H9920" s="195">
        <v>1</v>
      </c>
      <c r="I9920" s="195">
        <v>5036</v>
      </c>
      <c r="J9920" s="191">
        <v>43104</v>
      </c>
      <c r="K9920" s="195" t="s">
        <v>27</v>
      </c>
      <c r="N9920" s="3" t="s">
        <v>3398</v>
      </c>
      <c r="O9920" s="214">
        <f>SUMIF(G8210:G9910, "ouvreaux ouvert",F8210:F9910)</f>
        <v>92</v>
      </c>
    </row>
    <row r="9921" spans="1:15">
      <c r="A9921" s="186" t="str">
        <f>B9921&amp;"_"&amp;COUNTIF($B$2:B9921,B9921)</f>
        <v>7880_1</v>
      </c>
      <c r="B9921" s="195">
        <v>7880</v>
      </c>
      <c r="C9921" s="195">
        <v>2</v>
      </c>
      <c r="D9921" s="195">
        <v>340170764</v>
      </c>
      <c r="F9921" s="189">
        <v>3</v>
      </c>
      <c r="G9921" s="197" t="s">
        <v>4033</v>
      </c>
      <c r="H9921" s="195">
        <v>4</v>
      </c>
      <c r="J9921" s="191">
        <v>43104</v>
      </c>
      <c r="K9921" s="195" t="s">
        <v>27</v>
      </c>
      <c r="N9921" s="3" t="s">
        <v>3190</v>
      </c>
      <c r="O9921" s="214">
        <f>SUMIF(G8210:G9910, "ouvreaux t",F8210:F9910)</f>
        <v>151</v>
      </c>
    </row>
    <row r="9922" spans="1:15">
      <c r="A9922" s="186" t="str">
        <f>B9922&amp;"_"&amp;COUNTIF($B$2:B9922,B9922)</f>
        <v>7881_1</v>
      </c>
      <c r="B9922" s="195">
        <v>7881</v>
      </c>
      <c r="C9922" s="195">
        <v>2</v>
      </c>
      <c r="D9922" s="195" t="s">
        <v>3655</v>
      </c>
      <c r="F9922" s="189">
        <v>5</v>
      </c>
      <c r="G9922" s="197" t="s">
        <v>4275</v>
      </c>
      <c r="H9922" s="195">
        <v>1</v>
      </c>
      <c r="J9922" s="191">
        <v>43104</v>
      </c>
      <c r="K9922" s="195" t="s">
        <v>27</v>
      </c>
    </row>
    <row r="9923" spans="1:15">
      <c r="A9923" s="186" t="str">
        <f>B9923&amp;"_"&amp;COUNTIF($B$2:B9923,B9923)</f>
        <v>7882_1</v>
      </c>
      <c r="B9923" s="195">
        <v>7882</v>
      </c>
      <c r="F9923" s="189">
        <v>23</v>
      </c>
      <c r="G9923" s="197" t="s">
        <v>2538</v>
      </c>
    </row>
    <row r="9924" spans="1:15">
      <c r="A9924" s="186" t="str">
        <f>B9924&amp;"_"&amp;COUNTIF($B$2:B9924,B9924)</f>
        <v>7882_2</v>
      </c>
      <c r="B9924" s="195">
        <v>7882</v>
      </c>
      <c r="C9924" s="195">
        <v>26</v>
      </c>
      <c r="D9924" s="195" t="s">
        <v>863</v>
      </c>
      <c r="F9924" s="189">
        <v>26</v>
      </c>
      <c r="G9924" s="197" t="s">
        <v>2539</v>
      </c>
      <c r="J9924" s="191">
        <v>43105</v>
      </c>
      <c r="K9924" s="195" t="s">
        <v>27</v>
      </c>
      <c r="N9924" s="195" t="s">
        <v>2935</v>
      </c>
      <c r="O9924" s="214">
        <f>SUMIF(E8217:E9917, "GSD652870",F8217:F9917)</f>
        <v>134</v>
      </c>
    </row>
    <row r="9925" spans="1:15">
      <c r="A9925" s="186" t="str">
        <f>B9925&amp;"_"&amp;COUNTIF($B$2:B9925,B9925)</f>
        <v>7883_1</v>
      </c>
      <c r="B9925" s="195">
        <v>7883</v>
      </c>
      <c r="C9925" s="195">
        <v>59</v>
      </c>
      <c r="D9925" s="227">
        <v>3008280367</v>
      </c>
      <c r="E9925" s="195">
        <v>41227890</v>
      </c>
      <c r="F9925" s="189">
        <v>6</v>
      </c>
      <c r="G9925" s="197" t="s">
        <v>1873</v>
      </c>
      <c r="H9925" s="195">
        <v>1</v>
      </c>
      <c r="I9925" s="195">
        <v>1838</v>
      </c>
      <c r="J9925" s="191">
        <v>43109</v>
      </c>
      <c r="K9925" s="195" t="s">
        <v>27</v>
      </c>
      <c r="N9925" s="195" t="s">
        <v>2665</v>
      </c>
      <c r="O9925" s="214">
        <f>SUMIF(E8218:E9918, "GSD652869",F8218:F9918)</f>
        <v>134</v>
      </c>
    </row>
    <row r="9926" spans="1:15">
      <c r="A9926" s="186" t="str">
        <f>B9926&amp;"_"&amp;COUNTIF($B$2:B9926,B9926)</f>
        <v>7884_1</v>
      </c>
      <c r="B9926" s="195">
        <v>7884</v>
      </c>
      <c r="D9926" s="227"/>
      <c r="E9926" s="195">
        <v>41222136</v>
      </c>
      <c r="F9926" s="189">
        <v>1</v>
      </c>
      <c r="G9926" s="197" t="s">
        <v>4276</v>
      </c>
      <c r="N9926" s="195" t="s">
        <v>2730</v>
      </c>
      <c r="O9926" s="214">
        <f>SUMIF(E8219:E9919, "GSD652868",F8219:F9919)</f>
        <v>132</v>
      </c>
    </row>
    <row r="9927" spans="1:15">
      <c r="A9927" s="186" t="str">
        <f>B9927&amp;"_"&amp;COUNTIF($B$2:B9927,B9927)</f>
        <v>7884_2</v>
      </c>
      <c r="B9927" s="195">
        <v>7884</v>
      </c>
      <c r="E9927" s="195">
        <v>41222136</v>
      </c>
      <c r="F9927" s="189">
        <v>1</v>
      </c>
      <c r="G9927" s="197" t="s">
        <v>2299</v>
      </c>
      <c r="N9927" s="195" t="s">
        <v>2731</v>
      </c>
      <c r="O9927" s="214">
        <f>SUMIF(E8220:E9920, "GSD653312",F8220:F9920)</f>
        <v>132</v>
      </c>
    </row>
    <row r="9928" spans="1:15">
      <c r="A9928" s="186" t="str">
        <f>B9928&amp;"_"&amp;COUNTIF($B$2:B9928,B9928)</f>
        <v>7884_3</v>
      </c>
      <c r="B9928" s="195">
        <v>7884</v>
      </c>
      <c r="C9928" s="195">
        <v>59</v>
      </c>
      <c r="D9928" s="195">
        <v>3008312872</v>
      </c>
      <c r="E9928" s="195">
        <v>41222082</v>
      </c>
      <c r="F9928" s="189">
        <v>2</v>
      </c>
      <c r="G9928" s="197" t="s">
        <v>3510</v>
      </c>
      <c r="H9928" s="195">
        <v>4</v>
      </c>
      <c r="I9928" s="195">
        <v>13000</v>
      </c>
      <c r="J9928" s="191">
        <v>43109</v>
      </c>
      <c r="K9928" s="195" t="s">
        <v>27</v>
      </c>
    </row>
    <row r="9929" spans="1:15">
      <c r="A9929" s="186" t="str">
        <f>B9929&amp;"_"&amp;COUNTIF($B$2:B9929,B9929)</f>
        <v>7885_1</v>
      </c>
      <c r="B9929" s="195">
        <v>7885</v>
      </c>
      <c r="C9929" s="195">
        <v>1</v>
      </c>
      <c r="D9929" s="195" t="s">
        <v>4269</v>
      </c>
      <c r="E9929" s="195" t="s">
        <v>62</v>
      </c>
      <c r="F9929" s="189">
        <v>328</v>
      </c>
      <c r="G9929" s="197" t="s">
        <v>1909</v>
      </c>
      <c r="H9929" s="195">
        <v>2</v>
      </c>
      <c r="J9929" s="191">
        <v>43110</v>
      </c>
      <c r="K9929" s="195" t="s">
        <v>27</v>
      </c>
      <c r="N9929" s="195">
        <v>32999</v>
      </c>
      <c r="O9929" s="214">
        <f>SUMIF(E8222:E9922, "32999",F8222:F9922)</f>
        <v>150</v>
      </c>
    </row>
    <row r="9930" spans="1:15">
      <c r="A9930" s="186" t="str">
        <f>B9930&amp;"_"&amp;COUNTIF($B$2:B9930,B9930)</f>
        <v>7886_1</v>
      </c>
      <c r="B9930" s="195">
        <v>7886</v>
      </c>
      <c r="C9930" s="195">
        <v>1</v>
      </c>
      <c r="D9930" s="195" t="s">
        <v>4277</v>
      </c>
      <c r="E9930" s="195" t="s">
        <v>64</v>
      </c>
      <c r="F9930" s="189">
        <v>192</v>
      </c>
      <c r="G9930" s="197" t="s">
        <v>2804</v>
      </c>
      <c r="H9930" s="195">
        <v>4</v>
      </c>
      <c r="J9930" s="191">
        <v>43110</v>
      </c>
      <c r="K9930" s="195" t="s">
        <v>27</v>
      </c>
      <c r="N9930" s="195">
        <v>33990</v>
      </c>
      <c r="O9930" s="214">
        <f>SUMIF(E8223:E9923, "33990",F8223:F9923)</f>
        <v>150</v>
      </c>
    </row>
    <row r="9931" spans="1:15">
      <c r="A9931" s="186" t="str">
        <f>B9931&amp;"_"&amp;COUNTIF($B$2:B9931,B9931)</f>
        <v>7887_1</v>
      </c>
      <c r="B9931" s="195">
        <v>7887</v>
      </c>
      <c r="E9931" s="195" t="s">
        <v>2935</v>
      </c>
      <c r="F9931" s="189">
        <v>8</v>
      </c>
      <c r="G9931" s="197" t="s">
        <v>2936</v>
      </c>
      <c r="N9931" s="195">
        <v>112145</v>
      </c>
      <c r="O9931" s="214">
        <f>SUMIF(E8224:E9924, "112145",F8224:F9924)</f>
        <v>40</v>
      </c>
    </row>
    <row r="9932" spans="1:15">
      <c r="A9932" s="186" t="str">
        <f>B9932&amp;"_"&amp;COUNTIF($B$2:B9932,B9932)</f>
        <v>7887_2</v>
      </c>
      <c r="B9932" s="195">
        <v>7887</v>
      </c>
      <c r="C9932" s="195">
        <v>1</v>
      </c>
      <c r="D9932" s="195" t="s">
        <v>4273</v>
      </c>
      <c r="E9932" s="195" t="s">
        <v>2665</v>
      </c>
      <c r="F9932" s="189">
        <v>8</v>
      </c>
      <c r="G9932" s="197" t="s">
        <v>2938</v>
      </c>
      <c r="H9932" s="195">
        <v>4</v>
      </c>
      <c r="J9932" s="191">
        <v>43110</v>
      </c>
      <c r="K9932" s="195" t="s">
        <v>27</v>
      </c>
      <c r="N9932" s="195">
        <v>112146</v>
      </c>
      <c r="O9932" s="214">
        <f>SUMIF(E8225:E9925, "112146",F8225:F9925)</f>
        <v>40</v>
      </c>
    </row>
    <row r="9933" spans="1:15">
      <c r="A9933" s="186" t="str">
        <f>B9933&amp;"_"&amp;COUNTIF($B$2:B9933,B9933)</f>
        <v>7888_1</v>
      </c>
      <c r="B9933" s="195">
        <v>7888</v>
      </c>
      <c r="C9933" s="195">
        <v>1</v>
      </c>
      <c r="D9933" s="195" t="s">
        <v>4278</v>
      </c>
      <c r="E9933" s="195" t="s">
        <v>3335</v>
      </c>
      <c r="F9933" s="189">
        <v>3</v>
      </c>
      <c r="G9933" s="197" t="s">
        <v>4029</v>
      </c>
      <c r="H9933" s="195">
        <v>1</v>
      </c>
      <c r="J9933" s="191">
        <v>43110</v>
      </c>
      <c r="K9933" s="195" t="s">
        <v>27</v>
      </c>
    </row>
    <row r="9934" spans="1:15">
      <c r="A9934" s="186" t="str">
        <f>B9934&amp;"_"&amp;COUNTIF($B$2:B9934,B9934)</f>
        <v>7889_1</v>
      </c>
      <c r="B9934" s="195">
        <v>7889</v>
      </c>
      <c r="C9934" s="195">
        <v>1</v>
      </c>
      <c r="D9934" s="195" t="s">
        <v>4279</v>
      </c>
      <c r="F9934" s="189">
        <v>1</v>
      </c>
      <c r="G9934" s="197" t="s">
        <v>4280</v>
      </c>
      <c r="H9934" s="195">
        <v>1</v>
      </c>
      <c r="J9934" s="191">
        <v>43110</v>
      </c>
      <c r="K9934" s="195" t="s">
        <v>33</v>
      </c>
      <c r="L9934" s="195" t="s">
        <v>74</v>
      </c>
    </row>
    <row r="9935" spans="1:15">
      <c r="A9935" s="186" t="str">
        <f>B9935&amp;"_"&amp;COUNTIF($B$2:B9935,B9935)</f>
        <v>7890_1</v>
      </c>
      <c r="B9935" s="195">
        <v>7890</v>
      </c>
      <c r="C9935" s="195">
        <v>118</v>
      </c>
      <c r="D9935" s="195">
        <v>3008160165</v>
      </c>
      <c r="F9935" s="189">
        <v>2016</v>
      </c>
      <c r="G9935" s="197" t="s">
        <v>4112</v>
      </c>
      <c r="H9935" s="195">
        <v>56</v>
      </c>
      <c r="I9935" s="195">
        <v>28000</v>
      </c>
      <c r="J9935" s="191">
        <v>43110</v>
      </c>
      <c r="K9935" s="195" t="s">
        <v>4113</v>
      </c>
    </row>
    <row r="9936" spans="1:15">
      <c r="A9936" s="186" t="str">
        <f>B9936&amp;"_"&amp;COUNTIF($B$2:B9936,B9936)</f>
        <v>7891_1</v>
      </c>
      <c r="B9936" s="195">
        <v>7891</v>
      </c>
      <c r="E9936" s="195" t="s">
        <v>71</v>
      </c>
      <c r="F9936" s="189">
        <v>300</v>
      </c>
      <c r="G9936" s="197" t="s">
        <v>72</v>
      </c>
    </row>
    <row r="9937" spans="1:12">
      <c r="A9937" s="186" t="str">
        <f>B9937&amp;"_"&amp;COUNTIF($B$2:B9937,B9937)</f>
        <v>7891_2</v>
      </c>
      <c r="B9937" s="195">
        <v>7891</v>
      </c>
      <c r="C9937" s="195">
        <v>3</v>
      </c>
      <c r="D9937" s="195" t="s">
        <v>4281</v>
      </c>
      <c r="E9937" s="195" t="s">
        <v>149</v>
      </c>
      <c r="F9937" s="189">
        <v>100</v>
      </c>
      <c r="G9937" s="197" t="s">
        <v>68</v>
      </c>
      <c r="H9937" s="195">
        <v>2</v>
      </c>
      <c r="I9937" s="195">
        <v>2900</v>
      </c>
      <c r="J9937" s="191">
        <v>43110</v>
      </c>
      <c r="K9937" s="195" t="s">
        <v>33</v>
      </c>
      <c r="L9937" s="195" t="s">
        <v>74</v>
      </c>
    </row>
    <row r="9938" spans="1:12">
      <c r="A9938" s="186" t="str">
        <f>B9938&amp;"_"&amp;COUNTIF($B$2:B9938,B9938)</f>
        <v>7892_1</v>
      </c>
      <c r="B9938" s="195">
        <v>7892</v>
      </c>
      <c r="C9938" s="195">
        <v>3</v>
      </c>
      <c r="D9938" s="195" t="s">
        <v>4282</v>
      </c>
      <c r="E9938" s="195" t="s">
        <v>3903</v>
      </c>
      <c r="F9938" s="189">
        <v>20</v>
      </c>
      <c r="G9938" s="197" t="s">
        <v>3904</v>
      </c>
      <c r="H9938" s="195">
        <v>2</v>
      </c>
      <c r="I9938" s="195">
        <v>1200</v>
      </c>
      <c r="J9938" s="191">
        <v>43110</v>
      </c>
      <c r="K9938" s="195" t="s">
        <v>33</v>
      </c>
      <c r="L9938" s="195" t="s">
        <v>74</v>
      </c>
    </row>
    <row r="9939" spans="1:12">
      <c r="A9939" s="186" t="str">
        <f>B9939&amp;"_"&amp;COUNTIF($B$2:B9939,B9939)</f>
        <v>7893_1</v>
      </c>
      <c r="B9939" s="195">
        <v>7893</v>
      </c>
      <c r="C9939" s="195">
        <v>3</v>
      </c>
      <c r="D9939" s="195" t="s">
        <v>4283</v>
      </c>
      <c r="E9939" s="195" t="s">
        <v>3903</v>
      </c>
      <c r="F9939" s="189">
        <v>7</v>
      </c>
      <c r="G9939" s="197" t="s">
        <v>3904</v>
      </c>
      <c r="H9939" s="195">
        <v>1</v>
      </c>
      <c r="I9939" s="195">
        <v>420</v>
      </c>
      <c r="J9939" s="191">
        <v>43110</v>
      </c>
      <c r="K9939" s="195" t="s">
        <v>33</v>
      </c>
      <c r="L9939" s="195" t="s">
        <v>74</v>
      </c>
    </row>
    <row r="9940" spans="1:12">
      <c r="A9940" s="186" t="str">
        <f>B9940&amp;"_"&amp;COUNTIF($B$2:B9940,B9940)</f>
        <v>7894_1</v>
      </c>
      <c r="B9940" s="195">
        <v>7894</v>
      </c>
      <c r="C9940" s="195">
        <v>3</v>
      </c>
      <c r="D9940" s="195">
        <v>340170852</v>
      </c>
      <c r="F9940" s="189">
        <v>324</v>
      </c>
      <c r="G9940" s="197" t="s">
        <v>3799</v>
      </c>
      <c r="H9940" s="195">
        <v>1</v>
      </c>
      <c r="I9940" s="195">
        <v>1950</v>
      </c>
      <c r="J9940" s="191">
        <v>43110</v>
      </c>
      <c r="K9940" s="195" t="s">
        <v>33</v>
      </c>
      <c r="L9940" s="195" t="s">
        <v>74</v>
      </c>
    </row>
    <row r="9941" spans="1:12">
      <c r="A9941" s="186" t="str">
        <f>B9941&amp;"_"&amp;COUNTIF($B$2:B9941,B9941)</f>
        <v>7895_1</v>
      </c>
      <c r="B9941" s="195">
        <v>7895</v>
      </c>
      <c r="C9941" s="195">
        <v>96</v>
      </c>
      <c r="D9941" s="195" t="s">
        <v>4255</v>
      </c>
      <c r="F9941" s="189">
        <v>2</v>
      </c>
      <c r="G9941" s="197" t="s">
        <v>3970</v>
      </c>
      <c r="H9941" s="195">
        <v>2</v>
      </c>
      <c r="J9941" s="191">
        <v>43110</v>
      </c>
      <c r="K9941" s="195" t="s">
        <v>33</v>
      </c>
      <c r="L9941" s="195" t="s">
        <v>74</v>
      </c>
    </row>
    <row r="9942" spans="1:12">
      <c r="A9942" s="186" t="str">
        <f>B9942&amp;"_"&amp;COUNTIF($B$2:B9942,B9942)</f>
        <v>7896A_1</v>
      </c>
      <c r="B9942" s="195" t="s">
        <v>4284</v>
      </c>
      <c r="E9942" s="195" t="s">
        <v>3429</v>
      </c>
      <c r="F9942" s="189">
        <v>5</v>
      </c>
      <c r="G9942" s="197" t="s">
        <v>3430</v>
      </c>
    </row>
    <row r="9943" spans="1:12">
      <c r="A9943" s="186" t="str">
        <f>B9943&amp;"_"&amp;COUNTIF($B$2:B9943,B9943)</f>
        <v>7896A_2</v>
      </c>
      <c r="B9943" s="195" t="s">
        <v>4284</v>
      </c>
      <c r="E9943" s="195" t="s">
        <v>3429</v>
      </c>
      <c r="F9943" s="189">
        <v>3</v>
      </c>
      <c r="G9943" s="197" t="s">
        <v>3431</v>
      </c>
    </row>
    <row r="9944" spans="1:12">
      <c r="A9944" s="186" t="str">
        <f>B9944&amp;"_"&amp;COUNTIF($B$2:B9944,B9944)</f>
        <v>7896A_3</v>
      </c>
      <c r="B9944" s="195" t="s">
        <v>4284</v>
      </c>
      <c r="E9944" s="195" t="s">
        <v>3429</v>
      </c>
      <c r="F9944" s="189">
        <v>3</v>
      </c>
      <c r="G9944" s="197" t="s">
        <v>3432</v>
      </c>
    </row>
    <row r="9945" spans="1:12">
      <c r="A9945" s="186" t="str">
        <f>B9945&amp;"_"&amp;COUNTIF($B$2:B9945,B9945)</f>
        <v>7896A_4</v>
      </c>
      <c r="B9945" s="195" t="s">
        <v>4284</v>
      </c>
      <c r="E9945" s="195" t="s">
        <v>3429</v>
      </c>
      <c r="F9945" s="189">
        <v>4</v>
      </c>
      <c r="G9945" s="197" t="s">
        <v>3433</v>
      </c>
    </row>
    <row r="9946" spans="1:12">
      <c r="A9946" s="186" t="str">
        <f>B9946&amp;"_"&amp;COUNTIF($B$2:B9946,B9946)</f>
        <v>7896A_5</v>
      </c>
      <c r="B9946" s="195" t="s">
        <v>4284</v>
      </c>
      <c r="E9946" s="195" t="s">
        <v>3429</v>
      </c>
      <c r="F9946" s="189">
        <v>6</v>
      </c>
      <c r="G9946" s="197" t="s">
        <v>3434</v>
      </c>
    </row>
    <row r="9947" spans="1:12">
      <c r="A9947" s="186" t="str">
        <f>B9947&amp;"_"&amp;COUNTIF($B$2:B9947,B9947)</f>
        <v>7896A_6</v>
      </c>
      <c r="B9947" s="195" t="s">
        <v>4284</v>
      </c>
      <c r="E9947" s="195" t="s">
        <v>3429</v>
      </c>
      <c r="F9947" s="189">
        <v>3</v>
      </c>
      <c r="G9947" s="197" t="s">
        <v>3355</v>
      </c>
    </row>
    <row r="9948" spans="1:12">
      <c r="A9948" s="186" t="str">
        <f>B9948&amp;"_"&amp;COUNTIF($B$2:B9948,B9948)</f>
        <v>7896A_7</v>
      </c>
      <c r="B9948" s="195" t="s">
        <v>4284</v>
      </c>
      <c r="E9948" s="195" t="s">
        <v>3429</v>
      </c>
      <c r="F9948" s="189">
        <v>1</v>
      </c>
      <c r="G9948" s="197" t="s">
        <v>3435</v>
      </c>
    </row>
    <row r="9949" spans="1:12">
      <c r="A9949" s="186" t="str">
        <f>B9949&amp;"_"&amp;COUNTIF($B$2:B9949,B9949)</f>
        <v>7896A_8</v>
      </c>
      <c r="B9949" s="195" t="s">
        <v>4284</v>
      </c>
      <c r="E9949" s="195" t="s">
        <v>3429</v>
      </c>
      <c r="F9949" s="189">
        <v>30</v>
      </c>
      <c r="G9949" s="197" t="s">
        <v>3439</v>
      </c>
    </row>
    <row r="9950" spans="1:12">
      <c r="A9950" s="186" t="str">
        <f>B9950&amp;"_"&amp;COUNTIF($B$2:B9950,B9950)</f>
        <v>7896A_9</v>
      </c>
      <c r="B9950" s="195" t="s">
        <v>4284</v>
      </c>
      <c r="E9950" s="195" t="s">
        <v>3429</v>
      </c>
      <c r="F9950" s="189">
        <v>40</v>
      </c>
      <c r="G9950" s="197" t="s">
        <v>3538</v>
      </c>
    </row>
    <row r="9951" spans="1:12">
      <c r="A9951" s="186" t="str">
        <f>B9951&amp;"_"&amp;COUNTIF($B$2:B9951,B9951)</f>
        <v>7896A_10</v>
      </c>
      <c r="B9951" s="195" t="s">
        <v>4284</v>
      </c>
      <c r="E9951" s="195" t="s">
        <v>3429</v>
      </c>
      <c r="F9951" s="189">
        <v>300</v>
      </c>
      <c r="G9951" s="197" t="s">
        <v>464</v>
      </c>
    </row>
    <row r="9952" spans="1:12">
      <c r="A9952" s="186" t="str">
        <f>B9952&amp;"_"&amp;COUNTIF($B$2:B9952,B9952)</f>
        <v>7896A_11</v>
      </c>
      <c r="B9952" s="195" t="s">
        <v>4284</v>
      </c>
      <c r="E9952" s="195" t="s">
        <v>3429</v>
      </c>
      <c r="F9952" s="189">
        <v>20</v>
      </c>
      <c r="G9952" s="197" t="s">
        <v>4224</v>
      </c>
    </row>
    <row r="9953" spans="1:10">
      <c r="A9953" s="186" t="str">
        <f>B9953&amp;"_"&amp;COUNTIF($B$2:B9953,B9953)</f>
        <v>7896A_12</v>
      </c>
      <c r="B9953" s="195" t="s">
        <v>4284</v>
      </c>
      <c r="C9953" s="195">
        <v>104</v>
      </c>
      <c r="D9953" s="195" t="s">
        <v>4285</v>
      </c>
      <c r="E9953" s="195" t="s">
        <v>3429</v>
      </c>
      <c r="F9953" s="189">
        <v>25</v>
      </c>
      <c r="G9953" s="197" t="s">
        <v>4226</v>
      </c>
      <c r="H9953" s="195" t="s">
        <v>3429</v>
      </c>
      <c r="I9953" s="195" t="s">
        <v>3429</v>
      </c>
      <c r="J9953" s="191">
        <v>43108</v>
      </c>
    </row>
    <row r="9954" spans="1:10">
      <c r="A9954" s="186" t="str">
        <f>B9954&amp;"_"&amp;COUNTIF($B$2:B9954,B9954)</f>
        <v>7896B_1</v>
      </c>
      <c r="B9954" s="195" t="s">
        <v>4286</v>
      </c>
      <c r="E9954" s="195" t="s">
        <v>3429</v>
      </c>
      <c r="F9954" s="189">
        <v>1</v>
      </c>
      <c r="G9954" s="197" t="s">
        <v>4228</v>
      </c>
    </row>
    <row r="9955" spans="1:10">
      <c r="A9955" s="186" t="str">
        <f>B9955&amp;"_"&amp;COUNTIF($B$2:B9955,B9955)</f>
        <v>7896B_2</v>
      </c>
      <c r="B9955" s="195" t="s">
        <v>4286</v>
      </c>
      <c r="E9955" s="195" t="s">
        <v>3429</v>
      </c>
      <c r="F9955" s="189">
        <v>7</v>
      </c>
      <c r="G9955" s="197" t="s">
        <v>4229</v>
      </c>
    </row>
    <row r="9956" spans="1:10">
      <c r="A9956" s="186" t="str">
        <f>B9956&amp;"_"&amp;COUNTIF($B$2:B9956,B9956)</f>
        <v>7896B_3</v>
      </c>
      <c r="B9956" s="195" t="s">
        <v>4286</v>
      </c>
      <c r="E9956" s="195" t="s">
        <v>3429</v>
      </c>
      <c r="F9956" s="189">
        <v>15</v>
      </c>
      <c r="G9956" s="197" t="s">
        <v>4230</v>
      </c>
    </row>
    <row r="9957" spans="1:10">
      <c r="A9957" s="186" t="str">
        <f>B9957&amp;"_"&amp;COUNTIF($B$2:B9957,B9957)</f>
        <v>7896B_4</v>
      </c>
      <c r="B9957" s="195" t="s">
        <v>4286</v>
      </c>
      <c r="E9957" s="195" t="s">
        <v>3429</v>
      </c>
      <c r="F9957" s="189">
        <v>8</v>
      </c>
      <c r="G9957" s="197" t="s">
        <v>4231</v>
      </c>
    </row>
    <row r="9958" spans="1:10">
      <c r="A9958" s="186" t="str">
        <f>B9958&amp;"_"&amp;COUNTIF($B$2:B9958,B9958)</f>
        <v>7896B_5</v>
      </c>
      <c r="B9958" s="195" t="s">
        <v>4286</v>
      </c>
      <c r="E9958" s="195" t="s">
        <v>3429</v>
      </c>
      <c r="F9958" s="189">
        <v>20</v>
      </c>
      <c r="G9958" s="197" t="s">
        <v>4232</v>
      </c>
    </row>
    <row r="9959" spans="1:10">
      <c r="A9959" s="186" t="str">
        <f>B9959&amp;"_"&amp;COUNTIF($B$2:B9959,B9959)</f>
        <v>7896B_6</v>
      </c>
      <c r="B9959" s="195" t="s">
        <v>4286</v>
      </c>
      <c r="E9959" s="195" t="s">
        <v>3429</v>
      </c>
      <c r="F9959" s="189">
        <v>60</v>
      </c>
      <c r="G9959" s="197" t="s">
        <v>4233</v>
      </c>
    </row>
    <row r="9960" spans="1:10">
      <c r="A9960" s="186" t="str">
        <f>B9960&amp;"_"&amp;COUNTIF($B$2:B9960,B9960)</f>
        <v>7896B_7</v>
      </c>
      <c r="B9960" s="195" t="s">
        <v>4286</v>
      </c>
      <c r="E9960" s="195" t="s">
        <v>3429</v>
      </c>
      <c r="F9960" s="189">
        <v>1</v>
      </c>
      <c r="G9960" s="197" t="s">
        <v>4234</v>
      </c>
    </row>
    <row r="9961" spans="1:10">
      <c r="A9961" s="186" t="str">
        <f>B9961&amp;"_"&amp;COUNTIF($B$2:B9961,B9961)</f>
        <v>7896B_8</v>
      </c>
      <c r="B9961" s="195" t="s">
        <v>4286</v>
      </c>
      <c r="E9961" s="195" t="s">
        <v>3429</v>
      </c>
      <c r="F9961" s="189">
        <v>10</v>
      </c>
      <c r="G9961" s="197" t="s">
        <v>835</v>
      </c>
    </row>
    <row r="9962" spans="1:10">
      <c r="A9962" s="186" t="str">
        <f>B9962&amp;"_"&amp;COUNTIF($B$2:B9962,B9962)</f>
        <v>7896B_9</v>
      </c>
      <c r="B9962" s="195" t="s">
        <v>4286</v>
      </c>
      <c r="E9962" s="195" t="s">
        <v>3429</v>
      </c>
      <c r="F9962" s="189">
        <v>10</v>
      </c>
      <c r="G9962" s="197" t="s">
        <v>3442</v>
      </c>
    </row>
    <row r="9963" spans="1:10">
      <c r="A9963" s="186" t="str">
        <f>B9963&amp;"_"&amp;COUNTIF($B$2:B9963,B9963)</f>
        <v>7896B_10</v>
      </c>
      <c r="B9963" s="195" t="s">
        <v>4286</v>
      </c>
      <c r="E9963" s="195" t="s">
        <v>3429</v>
      </c>
      <c r="F9963" s="189">
        <v>5</v>
      </c>
      <c r="G9963" s="197" t="s">
        <v>3443</v>
      </c>
    </row>
    <row r="9964" spans="1:10">
      <c r="A9964" s="186" t="str">
        <f>B9964&amp;"_"&amp;COUNTIF($B$2:B9964,B9964)</f>
        <v>7896B_11</v>
      </c>
      <c r="B9964" s="195" t="s">
        <v>4286</v>
      </c>
      <c r="C9964" s="195">
        <v>104</v>
      </c>
      <c r="D9964" s="195" t="s">
        <v>4285</v>
      </c>
      <c r="E9964" s="195" t="s">
        <v>3429</v>
      </c>
      <c r="F9964" s="189">
        <v>1</v>
      </c>
      <c r="G9964" s="197" t="s">
        <v>4235</v>
      </c>
      <c r="H9964" s="195" t="s">
        <v>3429</v>
      </c>
      <c r="I9964" s="195" t="s">
        <v>3429</v>
      </c>
      <c r="J9964" s="191">
        <v>43108</v>
      </c>
    </row>
    <row r="9965" spans="1:10">
      <c r="A9965" s="186" t="str">
        <f>B9965&amp;"_"&amp;COUNTIF($B$2:B9965,B9965)</f>
        <v>7897_1</v>
      </c>
      <c r="B9965" s="195">
        <v>7897</v>
      </c>
      <c r="E9965" s="195" t="s">
        <v>1744</v>
      </c>
      <c r="F9965" s="223">
        <v>1</v>
      </c>
      <c r="G9965" s="197" t="s">
        <v>3277</v>
      </c>
    </row>
    <row r="9966" spans="1:10">
      <c r="A9966" s="186" t="str">
        <f>B9966&amp;"_"&amp;COUNTIF($B$2:B9966,B9966)</f>
        <v>7897_2</v>
      </c>
      <c r="B9966" s="195">
        <v>7897</v>
      </c>
      <c r="E9966" s="195" t="s">
        <v>1744</v>
      </c>
      <c r="F9966" s="189">
        <v>28</v>
      </c>
      <c r="G9966" s="197" t="s">
        <v>4265</v>
      </c>
    </row>
    <row r="9967" spans="1:10">
      <c r="A9967" s="186" t="str">
        <f>B9967&amp;"_"&amp;COUNTIF($B$2:B9967,B9967)</f>
        <v>7897_3</v>
      </c>
      <c r="B9967" s="195">
        <v>7897</v>
      </c>
      <c r="E9967" s="195" t="s">
        <v>1744</v>
      </c>
      <c r="F9967" s="189">
        <v>6</v>
      </c>
      <c r="G9967" s="197" t="s">
        <v>4287</v>
      </c>
    </row>
    <row r="9968" spans="1:10">
      <c r="A9968" s="186" t="str">
        <f>B9968&amp;"_"&amp;COUNTIF($B$2:B9968,B9968)</f>
        <v>7897_4</v>
      </c>
      <c r="B9968" s="195">
        <v>7897</v>
      </c>
      <c r="E9968" s="195" t="s">
        <v>1744</v>
      </c>
      <c r="F9968" s="189">
        <v>26</v>
      </c>
      <c r="G9968" s="197" t="s">
        <v>4173</v>
      </c>
    </row>
    <row r="9969" spans="1:12">
      <c r="A9969" s="186" t="str">
        <f>B9969&amp;"_"&amp;COUNTIF($B$2:B9969,B9969)</f>
        <v>7897_5</v>
      </c>
      <c r="B9969" s="195">
        <v>7897</v>
      </c>
      <c r="E9969" s="195" t="s">
        <v>1744</v>
      </c>
      <c r="F9969" s="189">
        <v>36</v>
      </c>
      <c r="G9969" s="197" t="s">
        <v>4266</v>
      </c>
    </row>
    <row r="9970" spans="1:12">
      <c r="A9970" s="186" t="str">
        <f>B9970&amp;"_"&amp;COUNTIF($B$2:B9970,B9970)</f>
        <v>7897_6</v>
      </c>
      <c r="B9970" s="195">
        <v>7897</v>
      </c>
      <c r="C9970" s="195">
        <v>26</v>
      </c>
      <c r="E9970" s="195" t="s">
        <v>1744</v>
      </c>
      <c r="F9970" s="189">
        <v>28</v>
      </c>
      <c r="G9970" s="197" t="s">
        <v>4175</v>
      </c>
      <c r="J9970" s="191">
        <v>43108</v>
      </c>
      <c r="K9970" s="195" t="s">
        <v>27</v>
      </c>
    </row>
    <row r="9971" spans="1:12">
      <c r="A9971" s="186" t="str">
        <f>B9971&amp;"_"&amp;COUNTIF($B$2:B9971,B9971)</f>
        <v>7898_1</v>
      </c>
      <c r="B9971" s="195">
        <v>7898</v>
      </c>
      <c r="C9971" s="195">
        <v>59</v>
      </c>
      <c r="D9971" s="195">
        <v>3008323954</v>
      </c>
      <c r="E9971" s="195">
        <v>41222128</v>
      </c>
      <c r="F9971" s="189">
        <v>3</v>
      </c>
      <c r="G9971" s="197" t="s">
        <v>4288</v>
      </c>
      <c r="H9971" s="195">
        <v>3</v>
      </c>
      <c r="I9971" s="195">
        <v>15100</v>
      </c>
      <c r="J9971" s="191">
        <v>43111</v>
      </c>
      <c r="K9971" s="195" t="s">
        <v>27</v>
      </c>
    </row>
    <row r="9972" spans="1:12">
      <c r="A9972" s="186" t="str">
        <f>B9972&amp;"_"&amp;COUNTIF($B$2:B9972,B9972)</f>
        <v>7899_1</v>
      </c>
      <c r="B9972" s="195">
        <v>7899</v>
      </c>
      <c r="C9972" s="195">
        <v>31</v>
      </c>
      <c r="D9972" s="195" t="s">
        <v>4289</v>
      </c>
      <c r="F9972" s="189">
        <v>6</v>
      </c>
      <c r="G9972" s="197" t="s">
        <v>4290</v>
      </c>
      <c r="H9972" s="195">
        <v>6</v>
      </c>
      <c r="I9972" s="195">
        <v>18000</v>
      </c>
      <c r="J9972" s="191">
        <v>43112</v>
      </c>
      <c r="K9972" s="195" t="s">
        <v>27</v>
      </c>
    </row>
    <row r="9973" spans="1:12">
      <c r="A9973" s="186" t="str">
        <f>B9973&amp;"_"&amp;COUNTIF($B$2:B9973,B9973)</f>
        <v>7900_1</v>
      </c>
      <c r="B9973" s="195">
        <v>7900</v>
      </c>
      <c r="C9973" s="195">
        <v>31</v>
      </c>
      <c r="D9973" s="195" t="s">
        <v>1744</v>
      </c>
      <c r="E9973" s="195" t="s">
        <v>1744</v>
      </c>
      <c r="F9973" s="189">
        <v>1</v>
      </c>
      <c r="G9973" s="197" t="s">
        <v>4291</v>
      </c>
      <c r="H9973" s="195">
        <v>1</v>
      </c>
      <c r="I9973" s="195" t="s">
        <v>1744</v>
      </c>
      <c r="J9973" s="191">
        <v>43112</v>
      </c>
      <c r="K9973" s="195" t="s">
        <v>27</v>
      </c>
    </row>
    <row r="9974" spans="1:12">
      <c r="A9974" s="186" t="str">
        <f>B9974&amp;"_"&amp;COUNTIF($B$2:B9974,B9974)</f>
        <v>7901_1</v>
      </c>
      <c r="B9974" s="195">
        <v>7901</v>
      </c>
      <c r="E9974" s="195">
        <v>41222136</v>
      </c>
      <c r="F9974" s="189">
        <v>1</v>
      </c>
      <c r="G9974" s="197" t="s">
        <v>2299</v>
      </c>
    </row>
    <row r="9975" spans="1:12">
      <c r="A9975" s="186" t="str">
        <f>B9975&amp;"_"&amp;COUNTIF($B$2:B9975,B9975)</f>
        <v>7901_2</v>
      </c>
      <c r="B9975" s="195">
        <v>7901</v>
      </c>
      <c r="C9975" s="195">
        <v>59</v>
      </c>
      <c r="D9975" s="195">
        <v>3008312872</v>
      </c>
      <c r="E9975" s="195">
        <v>41222082</v>
      </c>
      <c r="F9975" s="189">
        <v>1</v>
      </c>
      <c r="G9975" s="197" t="s">
        <v>3510</v>
      </c>
      <c r="H9975" s="195">
        <v>2</v>
      </c>
      <c r="I9975" s="195">
        <v>6500</v>
      </c>
      <c r="J9975" s="191">
        <v>43115</v>
      </c>
      <c r="K9975" s="195" t="s">
        <v>27</v>
      </c>
    </row>
    <row r="9976" spans="1:12">
      <c r="A9976" s="186" t="str">
        <f>B9976&amp;"_"&amp;COUNTIF($B$2:B9976,B9976)</f>
        <v>7902_1</v>
      </c>
      <c r="B9976" s="195">
        <v>7902</v>
      </c>
      <c r="C9976" s="195">
        <v>59</v>
      </c>
      <c r="D9976" s="195">
        <v>3008323954</v>
      </c>
      <c r="E9976" s="195">
        <v>41222128</v>
      </c>
      <c r="F9976" s="189">
        <v>1</v>
      </c>
      <c r="G9976" s="197" t="s">
        <v>4292</v>
      </c>
      <c r="H9976" s="195">
        <v>1</v>
      </c>
      <c r="I9976" s="195">
        <v>5036</v>
      </c>
      <c r="J9976" s="191">
        <v>43115</v>
      </c>
      <c r="K9976" s="195" t="s">
        <v>27</v>
      </c>
    </row>
    <row r="9977" spans="1:12">
      <c r="A9977" s="186" t="str">
        <f>B9977&amp;"_"&amp;COUNTIF($B$2:B9977,B9977)</f>
        <v>7903_1</v>
      </c>
      <c r="B9977" s="195">
        <v>7903</v>
      </c>
      <c r="C9977" s="195">
        <v>59</v>
      </c>
      <c r="D9977" s="227">
        <v>3008280367</v>
      </c>
      <c r="E9977" s="195">
        <v>41227890</v>
      </c>
      <c r="F9977" s="189">
        <v>6</v>
      </c>
      <c r="G9977" s="197" t="s">
        <v>1873</v>
      </c>
      <c r="H9977" s="195">
        <v>1</v>
      </c>
      <c r="I9977" s="195">
        <v>1838</v>
      </c>
      <c r="J9977" s="191">
        <v>43115</v>
      </c>
      <c r="K9977" s="195" t="s">
        <v>27</v>
      </c>
    </row>
    <row r="9978" spans="1:12">
      <c r="A9978" s="186" t="str">
        <f>B9978&amp;"_"&amp;COUNTIF($B$2:B9978,B9978)</f>
        <v>7904_1</v>
      </c>
      <c r="B9978" s="195">
        <v>7904</v>
      </c>
      <c r="C9978" s="195">
        <v>31</v>
      </c>
      <c r="D9978" s="195" t="s">
        <v>4289</v>
      </c>
      <c r="F9978" s="189">
        <v>6</v>
      </c>
      <c r="G9978" s="197" t="s">
        <v>4290</v>
      </c>
      <c r="H9978" s="195">
        <v>6</v>
      </c>
      <c r="I9978" s="195">
        <v>18000</v>
      </c>
      <c r="J9978" s="191">
        <v>43115</v>
      </c>
      <c r="K9978" s="195" t="s">
        <v>27</v>
      </c>
    </row>
    <row r="9979" spans="1:12">
      <c r="A9979" s="186" t="str">
        <f>B9979&amp;"_"&amp;COUNTIF($B$2:B9979,B9979)</f>
        <v>7905_1</v>
      </c>
      <c r="B9979" s="195">
        <v>7905</v>
      </c>
      <c r="C9979" s="195">
        <v>31</v>
      </c>
      <c r="F9979" s="189">
        <v>2</v>
      </c>
      <c r="G9979" s="197" t="s">
        <v>4293</v>
      </c>
      <c r="H9979" s="195">
        <v>2</v>
      </c>
      <c r="J9979" s="191">
        <v>43115</v>
      </c>
      <c r="K9979" s="195" t="s">
        <v>27</v>
      </c>
    </row>
    <row r="9980" spans="1:12">
      <c r="A9980" s="186" t="str">
        <f>B9980&amp;"_"&amp;COUNTIF($B$2:B9980,B9980)</f>
        <v>7906_1</v>
      </c>
      <c r="B9980" s="195">
        <v>7906</v>
      </c>
      <c r="F9980" s="189">
        <v>40</v>
      </c>
      <c r="G9980" s="197" t="s">
        <v>4294</v>
      </c>
    </row>
    <row r="9981" spans="1:12">
      <c r="A9981" s="186" t="str">
        <f>B9981&amp;"_"&amp;COUNTIF($B$2:B9981,B9981)</f>
        <v>7906_2</v>
      </c>
      <c r="B9981" s="195">
        <v>7906</v>
      </c>
      <c r="F9981" s="189">
        <v>56</v>
      </c>
      <c r="G9981" s="197" t="s">
        <v>4295</v>
      </c>
    </row>
    <row r="9982" spans="1:12">
      <c r="A9982" s="186" t="str">
        <f>B9982&amp;"_"&amp;COUNTIF($B$2:B9982,B9982)</f>
        <v>7906_3</v>
      </c>
      <c r="B9982" s="195">
        <v>7906</v>
      </c>
      <c r="C9982" s="195">
        <v>92</v>
      </c>
      <c r="D9982" s="195" t="s">
        <v>4296</v>
      </c>
      <c r="F9982" s="189">
        <v>500</v>
      </c>
      <c r="G9982" s="197" t="s">
        <v>4297</v>
      </c>
      <c r="H9982" s="195">
        <v>3</v>
      </c>
      <c r="J9982" s="191">
        <v>43116</v>
      </c>
      <c r="K9982" s="195" t="s">
        <v>27</v>
      </c>
    </row>
    <row r="9983" spans="1:12">
      <c r="A9983" s="186" t="str">
        <f>B9983&amp;"_"&amp;COUNTIF($B$2:B9983,B9983)</f>
        <v>7907_1</v>
      </c>
      <c r="B9983" s="195">
        <v>7907</v>
      </c>
      <c r="E9983" s="195">
        <v>32999</v>
      </c>
      <c r="F9983" s="189">
        <v>10</v>
      </c>
      <c r="G9983" s="197" t="s">
        <v>4086</v>
      </c>
    </row>
    <row r="9984" spans="1:12">
      <c r="A9984" s="186" t="str">
        <f>B9984&amp;"_"&amp;COUNTIF($B$2:B9984,B9984)</f>
        <v>7907_2</v>
      </c>
      <c r="B9984" s="195">
        <v>7907</v>
      </c>
      <c r="C9984" s="195">
        <v>4</v>
      </c>
      <c r="D9984" s="195">
        <v>4500299797</v>
      </c>
      <c r="E9984" s="195">
        <v>33990</v>
      </c>
      <c r="F9984" s="189">
        <v>10</v>
      </c>
      <c r="G9984" s="197" t="s">
        <v>4087</v>
      </c>
      <c r="H9984" s="195">
        <v>5</v>
      </c>
      <c r="I9984" s="195">
        <v>15000</v>
      </c>
      <c r="J9984" s="191">
        <v>43116</v>
      </c>
      <c r="K9984" s="195" t="s">
        <v>2501</v>
      </c>
      <c r="L9984" s="195" t="s">
        <v>74</v>
      </c>
    </row>
    <row r="9985" spans="1:11">
      <c r="A9985" s="186" t="str">
        <f>B9985&amp;"_"&amp;COUNTIF($B$2:B9985,B9985)</f>
        <v>7908_1</v>
      </c>
      <c r="B9985" s="195">
        <v>7908</v>
      </c>
      <c r="C9985" s="195">
        <v>59</v>
      </c>
      <c r="D9985" s="195">
        <v>3008323954</v>
      </c>
      <c r="E9985" s="195">
        <v>41222128</v>
      </c>
      <c r="F9985" s="189">
        <v>2</v>
      </c>
      <c r="G9985" s="197" t="s">
        <v>4298</v>
      </c>
      <c r="H9985" s="195">
        <v>1</v>
      </c>
      <c r="I9985" s="195">
        <v>10100</v>
      </c>
      <c r="J9985" s="191">
        <v>43116</v>
      </c>
      <c r="K9985" s="195" t="s">
        <v>27</v>
      </c>
    </row>
    <row r="9986" spans="1:11">
      <c r="A9986" s="186" t="str">
        <f>B9986&amp;"_"&amp;COUNTIF($B$2:B9986,B9986)</f>
        <v>7909_1</v>
      </c>
      <c r="B9986" s="195">
        <v>7909</v>
      </c>
      <c r="C9986" s="195">
        <v>59</v>
      </c>
      <c r="D9986" s="227">
        <v>3008280367</v>
      </c>
      <c r="E9986" s="195">
        <v>41227890</v>
      </c>
      <c r="F9986" s="189">
        <v>6</v>
      </c>
      <c r="G9986" s="197" t="s">
        <v>1873</v>
      </c>
      <c r="H9986" s="195">
        <v>1</v>
      </c>
      <c r="I9986" s="195">
        <v>1838</v>
      </c>
      <c r="J9986" s="191">
        <v>43116</v>
      </c>
      <c r="K9986" s="195" t="s">
        <v>27</v>
      </c>
    </row>
    <row r="9987" spans="1:11">
      <c r="A9987" s="186" t="str">
        <f>B9987&amp;"_"&amp;COUNTIF($B$2:B9987,B9987)</f>
        <v>7910_1</v>
      </c>
      <c r="B9987" s="195">
        <v>7910</v>
      </c>
      <c r="C9987" s="195">
        <v>17</v>
      </c>
      <c r="D9987" s="195">
        <v>3007469050</v>
      </c>
      <c r="F9987" s="189">
        <v>8</v>
      </c>
      <c r="G9987" s="197" t="s">
        <v>3398</v>
      </c>
      <c r="H9987" s="195">
        <v>0</v>
      </c>
      <c r="J9987" s="191">
        <v>43116</v>
      </c>
      <c r="K9987" s="195" t="s">
        <v>4113</v>
      </c>
    </row>
    <row r="9988" spans="1:11">
      <c r="A9988" s="186" t="str">
        <f>B9988&amp;"_"&amp;COUNTIF($B$2:B9988,B9988)</f>
        <v>7911_1</v>
      </c>
      <c r="B9988" s="195">
        <v>7911</v>
      </c>
      <c r="C9988" s="195">
        <v>17</v>
      </c>
      <c r="D9988" s="195">
        <v>3007837458</v>
      </c>
      <c r="F9988" s="189">
        <v>3</v>
      </c>
      <c r="G9988" s="197" t="s">
        <v>3398</v>
      </c>
      <c r="H9988" s="195">
        <v>1</v>
      </c>
      <c r="I9988" s="195">
        <v>1200</v>
      </c>
      <c r="J9988" s="191">
        <v>43116</v>
      </c>
      <c r="K9988" s="195" t="s">
        <v>4113</v>
      </c>
    </row>
    <row r="9989" spans="1:11">
      <c r="A9989" s="186" t="str">
        <f>B9989&amp;"_"&amp;COUNTIF($B$2:B9989,B9989)</f>
        <v>7912_1</v>
      </c>
      <c r="B9989" s="195">
        <v>7912</v>
      </c>
      <c r="F9989" s="189">
        <v>10</v>
      </c>
      <c r="G9989" s="197" t="s">
        <v>3102</v>
      </c>
    </row>
    <row r="9990" spans="1:11">
      <c r="A9990" s="186" t="str">
        <f>B9990&amp;"_"&amp;COUNTIF($B$2:B9990,B9990)</f>
        <v>7912_2</v>
      </c>
      <c r="B9990" s="195">
        <v>7912</v>
      </c>
      <c r="C9990" s="195">
        <v>65</v>
      </c>
      <c r="D9990" s="195">
        <v>3007274951</v>
      </c>
      <c r="F9990" s="189">
        <v>20</v>
      </c>
      <c r="G9990" s="197" t="s">
        <v>3103</v>
      </c>
      <c r="H9990" s="195">
        <v>10</v>
      </c>
      <c r="I9990" s="195">
        <v>32000</v>
      </c>
      <c r="J9990" s="191">
        <v>43116</v>
      </c>
      <c r="K9990" s="195" t="s">
        <v>4113</v>
      </c>
    </row>
    <row r="9991" spans="1:11">
      <c r="A9991" s="186" t="str">
        <f>B9991&amp;"_"&amp;COUNTIF($B$2:B9991,B9991)</f>
        <v>7913_1</v>
      </c>
      <c r="B9991" s="195">
        <v>7913</v>
      </c>
      <c r="F9991" s="189">
        <v>3</v>
      </c>
      <c r="G9991" s="197" t="s">
        <v>1894</v>
      </c>
    </row>
    <row r="9992" spans="1:11">
      <c r="A9992" s="186" t="str">
        <f>B9992&amp;"_"&amp;COUNTIF($B$2:B9992,B9992)</f>
        <v>7913_2</v>
      </c>
      <c r="B9992" s="195">
        <v>7913</v>
      </c>
      <c r="F9992" s="189">
        <v>1</v>
      </c>
      <c r="G9992" s="197" t="s">
        <v>4299</v>
      </c>
    </row>
    <row r="9993" spans="1:11">
      <c r="A9993" s="186" t="str">
        <f>B9993&amp;"_"&amp;COUNTIF($B$2:B9993,B9993)</f>
        <v>7913_3</v>
      </c>
      <c r="B9993" s="195">
        <v>7913</v>
      </c>
      <c r="F9993" s="189">
        <v>2</v>
      </c>
      <c r="G9993" s="197" t="s">
        <v>4300</v>
      </c>
    </row>
    <row r="9994" spans="1:11">
      <c r="A9994" s="186" t="str">
        <f>B9994&amp;"_"&amp;COUNTIF($B$2:B9994,B9994)</f>
        <v>7913_4</v>
      </c>
      <c r="B9994" s="195">
        <v>7913</v>
      </c>
      <c r="C9994" s="195">
        <v>61</v>
      </c>
      <c r="D9994" s="195" t="s">
        <v>4301</v>
      </c>
      <c r="F9994" s="189">
        <v>1</v>
      </c>
      <c r="G9994" s="197" t="s">
        <v>4302</v>
      </c>
      <c r="H9994" s="195">
        <v>7</v>
      </c>
      <c r="J9994" s="191">
        <v>43117</v>
      </c>
      <c r="K9994" s="195" t="s">
        <v>27</v>
      </c>
    </row>
    <row r="9995" spans="1:11">
      <c r="A9995" s="186" t="str">
        <f>B9995&amp;"_"&amp;COUNTIF($B$2:B9995,B9995)</f>
        <v>7914_1</v>
      </c>
      <c r="B9995" s="195">
        <v>7914</v>
      </c>
      <c r="F9995" s="189">
        <v>8</v>
      </c>
      <c r="G9995" s="197" t="s">
        <v>4303</v>
      </c>
    </row>
    <row r="9996" spans="1:11">
      <c r="A9996" s="186" t="str">
        <f>B9996&amp;"_"&amp;COUNTIF($B$2:B9996,B9996)</f>
        <v>7915_1</v>
      </c>
      <c r="B9996" s="195">
        <v>7915</v>
      </c>
      <c r="F9996" s="189" t="s">
        <v>1744</v>
      </c>
      <c r="G9996" s="197" t="s">
        <v>4304</v>
      </c>
    </row>
    <row r="9997" spans="1:11">
      <c r="A9997" s="186" t="str">
        <f>B9997&amp;"_"&amp;COUNTIF($B$2:B9997,B9997)</f>
        <v>7915_2</v>
      </c>
      <c r="B9997" s="195">
        <v>7915</v>
      </c>
      <c r="F9997" s="189">
        <v>24</v>
      </c>
      <c r="G9997" s="197" t="s">
        <v>4305</v>
      </c>
    </row>
    <row r="9998" spans="1:11">
      <c r="A9998" s="186" t="str">
        <f>B9998&amp;"_"&amp;COUNTIF($B$2:B9998,B9998)</f>
        <v>7915_3</v>
      </c>
      <c r="B9998" s="195">
        <v>7915</v>
      </c>
      <c r="C9998" s="195">
        <v>120</v>
      </c>
      <c r="F9998" s="189">
        <v>14</v>
      </c>
      <c r="G9998" s="197" t="s">
        <v>4306</v>
      </c>
      <c r="H9998" s="195">
        <v>1</v>
      </c>
      <c r="J9998" s="191">
        <v>43117</v>
      </c>
      <c r="K9998" s="195" t="s">
        <v>27</v>
      </c>
    </row>
    <row r="9999" spans="1:11">
      <c r="A9999" s="186" t="str">
        <f>B9999&amp;"_"&amp;COUNTIF($B$2:B9999,B9999)</f>
        <v>7916_1</v>
      </c>
      <c r="B9999" s="195">
        <v>7916</v>
      </c>
      <c r="F9999" s="189">
        <v>2</v>
      </c>
      <c r="G9999" s="197" t="s">
        <v>4307</v>
      </c>
    </row>
    <row r="10000" spans="1:11">
      <c r="A10000" s="186" t="str">
        <f>B10000&amp;"_"&amp;COUNTIF($B$2:B10000,B10000)</f>
        <v>7916_2</v>
      </c>
      <c r="B10000" s="195">
        <v>7916</v>
      </c>
      <c r="F10000" s="189">
        <v>1</v>
      </c>
      <c r="G10000" s="197" t="s">
        <v>4299</v>
      </c>
    </row>
    <row r="10001" spans="1:12">
      <c r="A10001" s="186" t="str">
        <f>B10001&amp;"_"&amp;COUNTIF($B$2:B10001,B10001)</f>
        <v>7916_3</v>
      </c>
      <c r="B10001" s="195">
        <v>7916</v>
      </c>
      <c r="F10001" s="189">
        <v>2</v>
      </c>
      <c r="G10001" s="197" t="s">
        <v>4300</v>
      </c>
    </row>
    <row r="10002" spans="1:12">
      <c r="A10002" s="186" t="str">
        <f>B10002&amp;"_"&amp;COUNTIF($B$2:B10002,B10002)</f>
        <v>7916_4</v>
      </c>
      <c r="B10002" s="195">
        <v>7916</v>
      </c>
      <c r="C10002" s="195">
        <v>61</v>
      </c>
      <c r="D10002" s="195" t="s">
        <v>4301</v>
      </c>
      <c r="F10002" s="189">
        <v>1</v>
      </c>
      <c r="G10002" s="197" t="s">
        <v>4302</v>
      </c>
      <c r="H10002" s="195">
        <v>6</v>
      </c>
      <c r="J10002" s="191">
        <v>43118</v>
      </c>
      <c r="K10002" s="195" t="s">
        <v>27</v>
      </c>
    </row>
    <row r="10003" spans="1:12">
      <c r="A10003" s="186" t="str">
        <f>B10003&amp;"_"&amp;COUNTIF($B$2:B10003,B10003)</f>
        <v>7917_1</v>
      </c>
      <c r="B10003" s="195">
        <v>7917</v>
      </c>
      <c r="C10003" s="195">
        <v>13</v>
      </c>
      <c r="D10003" s="195">
        <v>602761</v>
      </c>
      <c r="F10003" s="189">
        <v>2</v>
      </c>
      <c r="G10003" s="197" t="s">
        <v>4308</v>
      </c>
      <c r="H10003" s="195">
        <v>1</v>
      </c>
      <c r="J10003" s="191">
        <v>43117</v>
      </c>
      <c r="K10003" s="195" t="s">
        <v>33</v>
      </c>
      <c r="L10003" s="195" t="s">
        <v>74</v>
      </c>
    </row>
    <row r="10004" spans="1:12">
      <c r="A10004" s="186" t="str">
        <f>B10004&amp;"_"&amp;COUNTIF($B$2:B10004,B10004)</f>
        <v>7918_1</v>
      </c>
      <c r="B10004" s="195">
        <v>7918</v>
      </c>
      <c r="C10004" s="195">
        <v>58</v>
      </c>
      <c r="D10004" s="195">
        <v>114817</v>
      </c>
      <c r="F10004" s="189">
        <v>2</v>
      </c>
      <c r="G10004" s="197" t="s">
        <v>3473</v>
      </c>
      <c r="H10004" s="195">
        <v>1</v>
      </c>
      <c r="J10004" s="191">
        <v>43118</v>
      </c>
      <c r="K10004" s="195" t="s">
        <v>107</v>
      </c>
      <c r="L10004" s="195" t="s">
        <v>74</v>
      </c>
    </row>
    <row r="10005" spans="1:12">
      <c r="A10005" s="186" t="str">
        <f>B10005&amp;"_"&amp;COUNTIF($B$2:B10005,B10005)</f>
        <v>7919_1</v>
      </c>
      <c r="B10005" s="195">
        <v>7919</v>
      </c>
      <c r="C10005" s="195">
        <v>31</v>
      </c>
      <c r="D10005" s="195" t="s">
        <v>4289</v>
      </c>
      <c r="F10005" s="189">
        <v>2</v>
      </c>
      <c r="G10005" s="197" t="s">
        <v>4290</v>
      </c>
      <c r="H10005" s="195">
        <v>2</v>
      </c>
      <c r="I10005" s="195">
        <v>6000</v>
      </c>
      <c r="J10005" s="191">
        <v>43119</v>
      </c>
      <c r="K10005" s="195" t="s">
        <v>27</v>
      </c>
    </row>
    <row r="10006" spans="1:12">
      <c r="A10006" s="186" t="str">
        <f>B10006&amp;"_"&amp;COUNTIF($B$2:B10006,B10006)</f>
        <v>7920_1</v>
      </c>
      <c r="B10006" s="195">
        <v>7920</v>
      </c>
      <c r="C10006" s="195">
        <v>31</v>
      </c>
      <c r="D10006" s="195" t="s">
        <v>4309</v>
      </c>
      <c r="F10006" s="189">
        <v>4</v>
      </c>
      <c r="G10006" s="197" t="s">
        <v>4290</v>
      </c>
      <c r="H10006" s="195">
        <v>4</v>
      </c>
      <c r="I10006" s="195">
        <v>12000</v>
      </c>
      <c r="J10006" s="191">
        <v>43119</v>
      </c>
      <c r="K10006" s="195" t="s">
        <v>27</v>
      </c>
    </row>
    <row r="10007" spans="1:12">
      <c r="A10007" s="186" t="str">
        <f>B10007&amp;"_"&amp;COUNTIF($B$2:B10007,B10007)</f>
        <v>7921_1</v>
      </c>
      <c r="B10007" s="195">
        <v>7921</v>
      </c>
      <c r="C10007" s="195">
        <v>96</v>
      </c>
      <c r="D10007" s="195" t="s">
        <v>4310</v>
      </c>
      <c r="F10007" s="189">
        <v>6</v>
      </c>
      <c r="G10007" s="197" t="s">
        <v>3330</v>
      </c>
      <c r="H10007" s="195">
        <v>1</v>
      </c>
      <c r="J10007" s="191">
        <v>43119</v>
      </c>
      <c r="K10007" s="213" t="s">
        <v>845</v>
      </c>
      <c r="L10007" s="195" t="s">
        <v>74</v>
      </c>
    </row>
    <row r="10008" spans="1:12">
      <c r="A10008" s="186" t="str">
        <f>B10008&amp;"_"&amp;COUNTIF($B$2:B10008,B10008)</f>
        <v>7922_1</v>
      </c>
      <c r="B10008" s="195">
        <v>7922</v>
      </c>
      <c r="C10008" s="195">
        <v>31</v>
      </c>
      <c r="D10008" s="195" t="s">
        <v>4309</v>
      </c>
      <c r="F10008" s="189">
        <v>6</v>
      </c>
      <c r="G10008" s="197" t="s">
        <v>4290</v>
      </c>
      <c r="H10008" s="195">
        <v>6</v>
      </c>
      <c r="I10008" s="195">
        <v>18000</v>
      </c>
      <c r="J10008" s="191">
        <v>43119</v>
      </c>
      <c r="K10008" s="195" t="s">
        <v>27</v>
      </c>
    </row>
    <row r="10009" spans="1:12">
      <c r="A10009" s="186" t="str">
        <f>B10009&amp;"_"&amp;COUNTIF($B$2:B10009,B10009)</f>
        <v>7923_1</v>
      </c>
      <c r="B10009" s="195">
        <v>7923</v>
      </c>
      <c r="C10009" s="195">
        <v>9</v>
      </c>
      <c r="D10009" s="195" t="s">
        <v>4311</v>
      </c>
      <c r="F10009" s="189">
        <v>17</v>
      </c>
      <c r="G10009" s="197" t="s">
        <v>4312</v>
      </c>
      <c r="H10009" s="195">
        <v>2</v>
      </c>
      <c r="I10009" s="195">
        <v>2720</v>
      </c>
      <c r="J10009" s="191">
        <v>43119</v>
      </c>
      <c r="K10009" s="186" t="s">
        <v>1711</v>
      </c>
      <c r="L10009" s="195" t="s">
        <v>74</v>
      </c>
    </row>
    <row r="10010" spans="1:12">
      <c r="A10010" s="186" t="str">
        <f>B10010&amp;"_"&amp;COUNTIF($B$2:B10010,B10010)</f>
        <v>7925_1</v>
      </c>
      <c r="B10010" s="195">
        <v>7925</v>
      </c>
      <c r="C10010" s="195">
        <v>92</v>
      </c>
      <c r="D10010" s="195" t="s">
        <v>4313</v>
      </c>
      <c r="F10010" s="189">
        <v>15</v>
      </c>
      <c r="G10010" s="197" t="s">
        <v>4314</v>
      </c>
      <c r="H10010" s="195">
        <v>2</v>
      </c>
      <c r="J10010" s="191">
        <v>43119</v>
      </c>
      <c r="K10010" s="195" t="s">
        <v>27</v>
      </c>
    </row>
    <row r="10011" spans="1:12">
      <c r="A10011" s="186" t="str">
        <f>B10011&amp;"_"&amp;COUNTIF($B$2:B10011,B10011)</f>
        <v>7926_1</v>
      </c>
      <c r="B10011" s="195">
        <v>7926</v>
      </c>
      <c r="C10011" s="195">
        <v>66</v>
      </c>
      <c r="D10011" s="195">
        <v>4500698592</v>
      </c>
      <c r="F10011" s="189">
        <v>2</v>
      </c>
      <c r="G10011" s="197" t="s">
        <v>4111</v>
      </c>
      <c r="H10011" s="195">
        <v>2</v>
      </c>
      <c r="I10011" s="195">
        <v>2200</v>
      </c>
      <c r="J10011" s="191">
        <v>43122</v>
      </c>
      <c r="K10011" s="195" t="s">
        <v>33</v>
      </c>
      <c r="L10011" s="195" t="s">
        <v>74</v>
      </c>
    </row>
    <row r="10012" spans="1:12">
      <c r="A10012" s="186" t="str">
        <f>B10012&amp;"_"&amp;COUNTIF($B$2:B10012,B10012)</f>
        <v>7927_1</v>
      </c>
      <c r="B10012" s="195">
        <v>7927</v>
      </c>
      <c r="C10012" s="195">
        <v>26</v>
      </c>
      <c r="F10012" s="189">
        <v>1</v>
      </c>
      <c r="G10012" s="197" t="s">
        <v>4315</v>
      </c>
      <c r="H10012" s="195">
        <v>1</v>
      </c>
      <c r="I10012" s="195">
        <v>8250</v>
      </c>
      <c r="J10012" s="191">
        <v>43122</v>
      </c>
      <c r="K10012" s="195" t="s">
        <v>33</v>
      </c>
    </row>
    <row r="10013" spans="1:12">
      <c r="A10013" s="186" t="str">
        <f>B10013&amp;"_"&amp;COUNTIF($B$2:B10013,B10013)</f>
        <v>7928_1</v>
      </c>
      <c r="B10013" s="195">
        <v>7928</v>
      </c>
      <c r="C10013" s="195">
        <v>26</v>
      </c>
      <c r="F10013" s="189">
        <v>1</v>
      </c>
      <c r="G10013" s="197" t="s">
        <v>4316</v>
      </c>
      <c r="H10013" s="195">
        <v>1</v>
      </c>
      <c r="I10013" s="195">
        <v>8250</v>
      </c>
      <c r="J10013" s="191">
        <v>43122</v>
      </c>
      <c r="K10013" s="195" t="s">
        <v>33</v>
      </c>
    </row>
    <row r="10014" spans="1:12">
      <c r="A10014" s="186" t="str">
        <f>B10014&amp;"_"&amp;COUNTIF($B$2:B10014,B10014)</f>
        <v>7929_1</v>
      </c>
      <c r="B10014" s="195">
        <v>7929</v>
      </c>
      <c r="E10014" s="195">
        <v>32999</v>
      </c>
      <c r="F10014" s="189">
        <v>10</v>
      </c>
      <c r="G10014" s="197" t="s">
        <v>4086</v>
      </c>
    </row>
    <row r="10015" spans="1:12">
      <c r="A10015" s="186" t="str">
        <f>B10015&amp;"_"&amp;COUNTIF($B$2:B10015,B10015)</f>
        <v>7929_2</v>
      </c>
      <c r="B10015" s="195">
        <v>7929</v>
      </c>
      <c r="C10015" s="195">
        <v>4</v>
      </c>
      <c r="D10015" s="195">
        <v>4500299797</v>
      </c>
      <c r="E10015" s="195">
        <v>33990</v>
      </c>
      <c r="F10015" s="189">
        <v>10</v>
      </c>
      <c r="G10015" s="197" t="s">
        <v>4087</v>
      </c>
      <c r="H10015" s="195">
        <v>5</v>
      </c>
      <c r="I10015" s="195">
        <v>15000</v>
      </c>
      <c r="J10015" s="191">
        <v>43122</v>
      </c>
      <c r="K10015" s="195" t="s">
        <v>2501</v>
      </c>
      <c r="L10015" s="195" t="s">
        <v>74</v>
      </c>
    </row>
    <row r="10016" spans="1:12">
      <c r="A10016" s="186" t="str">
        <f>B10016&amp;"_"&amp;COUNTIF($B$2:B10016,B10016)</f>
        <v>7930_1</v>
      </c>
      <c r="B10016" s="195">
        <v>7930</v>
      </c>
      <c r="E10016" s="195" t="s">
        <v>1744</v>
      </c>
      <c r="F10016" s="223">
        <v>1</v>
      </c>
      <c r="G10016" s="197" t="s">
        <v>3277</v>
      </c>
    </row>
    <row r="10017" spans="1:12">
      <c r="A10017" s="186" t="str">
        <f>B10017&amp;"_"&amp;COUNTIF($B$2:B10017,B10017)</f>
        <v>7930_2</v>
      </c>
      <c r="B10017" s="195">
        <v>7930</v>
      </c>
      <c r="E10017" s="195" t="s">
        <v>1744</v>
      </c>
      <c r="F10017" s="189">
        <v>28</v>
      </c>
      <c r="G10017" s="197" t="s">
        <v>4265</v>
      </c>
    </row>
    <row r="10018" spans="1:12">
      <c r="A10018" s="186" t="str">
        <f>B10018&amp;"_"&amp;COUNTIF($B$2:B10018,B10018)</f>
        <v>7930_3</v>
      </c>
      <c r="B10018" s="195">
        <v>7930</v>
      </c>
      <c r="E10018" s="195" t="s">
        <v>1744</v>
      </c>
      <c r="F10018" s="189">
        <v>32</v>
      </c>
      <c r="G10018" s="197" t="s">
        <v>4287</v>
      </c>
    </row>
    <row r="10019" spans="1:12">
      <c r="A10019" s="186" t="str">
        <f>B10019&amp;"_"&amp;COUNTIF($B$2:B10019,B10019)</f>
        <v>7930_4</v>
      </c>
      <c r="B10019" s="195">
        <v>7930</v>
      </c>
      <c r="E10019" s="195" t="s">
        <v>1744</v>
      </c>
      <c r="F10019" s="189">
        <v>36</v>
      </c>
      <c r="G10019" s="197" t="s">
        <v>4266</v>
      </c>
    </row>
    <row r="10020" spans="1:12">
      <c r="A10020" s="186" t="str">
        <f>B10020&amp;"_"&amp;COUNTIF($B$2:B10020,B10020)</f>
        <v>7930_5</v>
      </c>
      <c r="B10020" s="195">
        <v>7930</v>
      </c>
      <c r="E10020" s="195" t="s">
        <v>1744</v>
      </c>
      <c r="F10020" s="189">
        <v>6</v>
      </c>
      <c r="G10020" s="197" t="s">
        <v>4175</v>
      </c>
    </row>
    <row r="10021" spans="1:12">
      <c r="A10021" s="186" t="str">
        <f>B10021&amp;"_"&amp;COUNTIF($B$2:B10021,B10021)</f>
        <v>7930_6</v>
      </c>
      <c r="B10021" s="195">
        <v>7930</v>
      </c>
      <c r="C10021" s="195">
        <v>26</v>
      </c>
      <c r="E10021" s="195" t="s">
        <v>1744</v>
      </c>
      <c r="F10021" s="189">
        <v>50</v>
      </c>
      <c r="G10021" s="197" t="s">
        <v>4317</v>
      </c>
      <c r="J10021" s="191">
        <v>43122</v>
      </c>
      <c r="K10021" s="195" t="s">
        <v>27</v>
      </c>
    </row>
    <row r="10022" spans="1:12">
      <c r="A10022" s="186" t="str">
        <f>B10022&amp;"_"&amp;COUNTIF($B$2:B10022,B10022)</f>
        <v>7931_1</v>
      </c>
      <c r="B10022" s="195">
        <v>7931</v>
      </c>
      <c r="C10022" s="195">
        <v>13</v>
      </c>
      <c r="D10022" s="195">
        <v>602782</v>
      </c>
      <c r="F10022" s="189">
        <v>1</v>
      </c>
      <c r="G10022" s="197" t="s">
        <v>4146</v>
      </c>
      <c r="H10022" s="195">
        <v>1</v>
      </c>
      <c r="J10022" s="191">
        <v>43122</v>
      </c>
      <c r="K10022" s="195" t="s">
        <v>33</v>
      </c>
      <c r="L10022" s="195" t="s">
        <v>74</v>
      </c>
    </row>
    <row r="10023" spans="1:12">
      <c r="A10023" s="186" t="str">
        <f>B10023&amp;"_"&amp;COUNTIF($B$2:B10023,B10023)</f>
        <v>7932_1</v>
      </c>
      <c r="B10023" s="195">
        <v>7932</v>
      </c>
      <c r="C10023" s="195">
        <v>6</v>
      </c>
      <c r="D10023" s="195" t="s">
        <v>4318</v>
      </c>
      <c r="F10023" s="189">
        <v>2</v>
      </c>
      <c r="G10023" s="197" t="s">
        <v>4319</v>
      </c>
      <c r="H10023" s="195">
        <v>1</v>
      </c>
      <c r="J10023" s="191">
        <v>43123</v>
      </c>
      <c r="K10023" s="195" t="s">
        <v>27</v>
      </c>
    </row>
    <row r="10024" spans="1:12">
      <c r="A10024" s="186" t="str">
        <f>B10024&amp;"_"&amp;COUNTIF($B$2:B10024,B10024)</f>
        <v>7933_1</v>
      </c>
      <c r="B10024" s="195">
        <v>7933</v>
      </c>
      <c r="C10024" s="195">
        <v>6</v>
      </c>
      <c r="D10024" s="195" t="s">
        <v>4320</v>
      </c>
      <c r="F10024" s="189">
        <v>1</v>
      </c>
      <c r="G10024" s="197" t="s">
        <v>2270</v>
      </c>
      <c r="H10024" s="195">
        <v>1</v>
      </c>
      <c r="J10024" s="191">
        <v>43123</v>
      </c>
      <c r="K10024" s="195" t="s">
        <v>27</v>
      </c>
    </row>
    <row r="10025" spans="1:12">
      <c r="A10025" s="186" t="str">
        <f>B10025&amp;"_"&amp;COUNTIF($B$2:B10025,B10025)</f>
        <v>7934_1</v>
      </c>
      <c r="B10025" s="195">
        <v>7934</v>
      </c>
      <c r="C10025" s="195">
        <v>6</v>
      </c>
      <c r="D10025" s="195" t="s">
        <v>4321</v>
      </c>
      <c r="F10025" s="189">
        <v>1</v>
      </c>
      <c r="G10025" s="197" t="s">
        <v>2351</v>
      </c>
      <c r="H10025" s="195">
        <v>1</v>
      </c>
      <c r="J10025" s="191">
        <v>43123</v>
      </c>
      <c r="K10025" s="195" t="s">
        <v>27</v>
      </c>
    </row>
    <row r="10026" spans="1:12">
      <c r="A10026" s="186" t="str">
        <f>B10026&amp;"_"&amp;COUNTIF($B$2:B10026,B10026)</f>
        <v>7935_1</v>
      </c>
      <c r="B10026" s="195">
        <v>7935</v>
      </c>
      <c r="C10026" s="195">
        <v>3</v>
      </c>
      <c r="D10026" s="195" t="s">
        <v>4322</v>
      </c>
      <c r="E10026" s="195" t="s">
        <v>71</v>
      </c>
      <c r="F10026" s="189">
        <v>300</v>
      </c>
      <c r="G10026" s="197" t="s">
        <v>72</v>
      </c>
      <c r="H10026" s="195">
        <v>1</v>
      </c>
      <c r="I10026" s="195">
        <v>2400</v>
      </c>
      <c r="J10026" s="191">
        <v>43123</v>
      </c>
      <c r="K10026" s="195" t="s">
        <v>33</v>
      </c>
      <c r="L10026" s="195" t="s">
        <v>74</v>
      </c>
    </row>
    <row r="10027" spans="1:12">
      <c r="A10027" s="186" t="str">
        <f>B10027&amp;"_"&amp;COUNTIF($B$2:B10027,B10027)</f>
        <v>7936_1</v>
      </c>
      <c r="B10027" s="195">
        <v>7936</v>
      </c>
      <c r="C10027" s="195">
        <v>3</v>
      </c>
      <c r="D10027" s="195" t="s">
        <v>4283</v>
      </c>
      <c r="E10027" s="195" t="s">
        <v>3903</v>
      </c>
      <c r="F10027" s="189">
        <v>29</v>
      </c>
      <c r="G10027" s="197" t="s">
        <v>3904</v>
      </c>
      <c r="H10027" s="195">
        <v>3</v>
      </c>
      <c r="I10027" s="195">
        <v>1750</v>
      </c>
      <c r="J10027" s="191">
        <v>43123</v>
      </c>
      <c r="K10027" s="195" t="s">
        <v>33</v>
      </c>
      <c r="L10027" s="195" t="s">
        <v>74</v>
      </c>
    </row>
    <row r="10028" spans="1:12">
      <c r="A10028" s="186" t="str">
        <f>B10028&amp;"_"&amp;COUNTIF($B$2:B10028,B10028)</f>
        <v>7937_1</v>
      </c>
      <c r="B10028" s="195">
        <v>7937</v>
      </c>
      <c r="C10028" s="195">
        <v>3</v>
      </c>
      <c r="D10028" s="195" t="s">
        <v>4323</v>
      </c>
      <c r="F10028" s="189">
        <v>648</v>
      </c>
      <c r="G10028" s="197" t="s">
        <v>3799</v>
      </c>
      <c r="H10028" s="195">
        <v>2</v>
      </c>
      <c r="I10028" s="195">
        <v>3900</v>
      </c>
      <c r="J10028" s="191">
        <v>43123</v>
      </c>
      <c r="K10028" s="195" t="s">
        <v>33</v>
      </c>
      <c r="L10028" s="195" t="s">
        <v>74</v>
      </c>
    </row>
    <row r="10029" spans="1:12">
      <c r="A10029" s="186" t="str">
        <f>B10029&amp;"_"&amp;COUNTIF($B$2:B10029,B10029)</f>
        <v>7938_1</v>
      </c>
      <c r="B10029" s="195">
        <v>7938</v>
      </c>
      <c r="C10029" s="195">
        <v>5</v>
      </c>
      <c r="D10029" s="195">
        <v>270456783</v>
      </c>
      <c r="E10029" s="195">
        <v>500032756</v>
      </c>
      <c r="F10029" s="189">
        <v>16</v>
      </c>
      <c r="G10029" s="197" t="s">
        <v>3611</v>
      </c>
      <c r="H10029" s="195">
        <v>2</v>
      </c>
      <c r="I10029" s="195">
        <v>3780</v>
      </c>
      <c r="J10029" s="191">
        <v>43123</v>
      </c>
      <c r="K10029" s="195" t="s">
        <v>33</v>
      </c>
      <c r="L10029" s="195" t="s">
        <v>74</v>
      </c>
    </row>
    <row r="10030" spans="1:12">
      <c r="A10030" s="186" t="str">
        <f>B10030&amp;"_"&amp;COUNTIF($B$2:B10030,B10030)</f>
        <v>7938._1</v>
      </c>
      <c r="B10030" s="195" t="s">
        <v>4324</v>
      </c>
      <c r="F10030" s="189">
        <v>2</v>
      </c>
      <c r="G10030" s="197" t="s">
        <v>4325</v>
      </c>
    </row>
    <row r="10031" spans="1:12">
      <c r="A10031" s="186" t="str">
        <f>B10031&amp;"_"&amp;COUNTIF($B$2:B10031,B10031)</f>
        <v>7938._2</v>
      </c>
      <c r="B10031" s="195" t="s">
        <v>4324</v>
      </c>
      <c r="F10031" s="189">
        <v>2</v>
      </c>
      <c r="G10031" s="197" t="s">
        <v>4326</v>
      </c>
    </row>
    <row r="10032" spans="1:12">
      <c r="A10032" s="186" t="str">
        <f>B10032&amp;"_"&amp;COUNTIF($B$2:B10032,B10032)</f>
        <v>7938._3</v>
      </c>
      <c r="B10032" s="195" t="s">
        <v>4324</v>
      </c>
      <c r="F10032" s="189">
        <v>12</v>
      </c>
      <c r="G10032" s="197" t="s">
        <v>4327</v>
      </c>
    </row>
    <row r="10033" spans="1:12">
      <c r="A10033" s="186" t="str">
        <f>B10033&amp;"_"&amp;COUNTIF($B$2:B10033,B10033)</f>
        <v>7938._4</v>
      </c>
      <c r="B10033" s="195" t="s">
        <v>4324</v>
      </c>
      <c r="F10033" s="189">
        <v>5</v>
      </c>
      <c r="G10033" s="197" t="s">
        <v>4213</v>
      </c>
    </row>
    <row r="10034" spans="1:12">
      <c r="A10034" s="186" t="str">
        <f>B10034&amp;"_"&amp;COUNTIF($B$2:B10034,B10034)</f>
        <v>7938._5</v>
      </c>
      <c r="B10034" s="195" t="s">
        <v>4324</v>
      </c>
      <c r="F10034" s="189">
        <v>500</v>
      </c>
      <c r="G10034" s="197" t="s">
        <v>4328</v>
      </c>
    </row>
    <row r="10035" spans="1:12">
      <c r="A10035" s="186" t="str">
        <f>B10035&amp;"_"&amp;COUNTIF($B$2:B10035,B10035)</f>
        <v>7938._6</v>
      </c>
      <c r="B10035" s="195" t="s">
        <v>4324</v>
      </c>
      <c r="C10035" s="195">
        <v>83</v>
      </c>
      <c r="D10035" s="195">
        <v>201709115</v>
      </c>
      <c r="F10035" s="189">
        <v>1</v>
      </c>
      <c r="G10035" s="197" t="s">
        <v>2156</v>
      </c>
      <c r="H10035" s="195">
        <v>3</v>
      </c>
      <c r="J10035" s="191">
        <v>43123</v>
      </c>
      <c r="K10035" s="195" t="s">
        <v>27</v>
      </c>
    </row>
    <row r="10036" spans="1:12">
      <c r="A10036" s="186" t="str">
        <f>B10036&amp;"_"&amp;COUNTIF($B$2:B10036,B10036)</f>
        <v>7939_1</v>
      </c>
      <c r="B10036" s="195">
        <v>7939</v>
      </c>
      <c r="C10036" s="195">
        <v>114</v>
      </c>
      <c r="D10036" s="195">
        <v>270461516</v>
      </c>
      <c r="F10036" s="189">
        <v>162</v>
      </c>
      <c r="G10036" s="197" t="s">
        <v>4098</v>
      </c>
      <c r="H10036" s="195">
        <v>2</v>
      </c>
      <c r="I10036" s="195">
        <v>3840</v>
      </c>
      <c r="J10036" s="191">
        <v>43124</v>
      </c>
      <c r="K10036" s="195" t="s">
        <v>33</v>
      </c>
      <c r="L10036" s="195" t="s">
        <v>74</v>
      </c>
    </row>
    <row r="10037" spans="1:12">
      <c r="A10037" s="186" t="str">
        <f>B10037&amp;"_"&amp;COUNTIF($B$2:B10037,B10037)</f>
        <v>7940_1</v>
      </c>
      <c r="B10037" s="227">
        <v>7940</v>
      </c>
      <c r="C10037" s="195">
        <v>17</v>
      </c>
      <c r="D10037" s="195">
        <v>3007837458</v>
      </c>
      <c r="F10037" s="228">
        <v>12</v>
      </c>
      <c r="G10037" s="197" t="s">
        <v>3398</v>
      </c>
      <c r="H10037" s="195">
        <v>1</v>
      </c>
      <c r="I10037" s="195">
        <v>500</v>
      </c>
      <c r="J10037" s="191">
        <v>43124</v>
      </c>
      <c r="K10037" s="195" t="s">
        <v>4113</v>
      </c>
    </row>
    <row r="10038" spans="1:12">
      <c r="A10038" s="186" t="str">
        <f>B10038&amp;"_"&amp;COUNTIF($B$2:B10038,B10038)</f>
        <v>7941_1</v>
      </c>
      <c r="B10038" s="195">
        <v>7941</v>
      </c>
      <c r="C10038" s="195">
        <v>96</v>
      </c>
      <c r="D10038" s="195" t="s">
        <v>4329</v>
      </c>
      <c r="F10038" s="189">
        <v>1</v>
      </c>
      <c r="G10038" s="197" t="s">
        <v>3970</v>
      </c>
      <c r="H10038" s="195">
        <v>1</v>
      </c>
      <c r="J10038" s="191">
        <v>43124</v>
      </c>
      <c r="K10038" s="195" t="s">
        <v>33</v>
      </c>
      <c r="L10038" s="195" t="s">
        <v>74</v>
      </c>
    </row>
    <row r="10039" spans="1:12">
      <c r="A10039" s="186" t="str">
        <f>B10039&amp;"_"&amp;COUNTIF($B$2:B10039,B10039)</f>
        <v>7942_1</v>
      </c>
      <c r="B10039" s="195">
        <v>7942</v>
      </c>
      <c r="C10039" s="195">
        <v>96</v>
      </c>
      <c r="D10039" s="195" t="s">
        <v>4255</v>
      </c>
      <c r="F10039" s="189">
        <v>3</v>
      </c>
      <c r="G10039" s="197" t="s">
        <v>3927</v>
      </c>
      <c r="H10039" s="195">
        <v>3</v>
      </c>
      <c r="J10039" s="191">
        <v>43124</v>
      </c>
      <c r="K10039" s="195" t="s">
        <v>33</v>
      </c>
      <c r="L10039" s="195" t="s">
        <v>74</v>
      </c>
    </row>
    <row r="10040" spans="1:12">
      <c r="A10040" s="186" t="str">
        <f>B10040&amp;"_"&amp;COUNTIF($B$2:B10040,B10040)</f>
        <v>7943_1</v>
      </c>
      <c r="B10040" s="195">
        <v>7943</v>
      </c>
      <c r="F10040" s="189">
        <v>18</v>
      </c>
      <c r="G10040" s="197" t="s">
        <v>3594</v>
      </c>
    </row>
    <row r="10041" spans="1:12">
      <c r="A10041" s="186" t="str">
        <f>B10041&amp;"_"&amp;COUNTIF($B$2:B10041,B10041)</f>
        <v>7943_2</v>
      </c>
      <c r="B10041" s="195">
        <v>7943</v>
      </c>
      <c r="C10041" s="195">
        <v>56</v>
      </c>
      <c r="D10041" s="195" t="s">
        <v>4330</v>
      </c>
      <c r="F10041" s="189">
        <v>1</v>
      </c>
      <c r="G10041" s="197" t="s">
        <v>4331</v>
      </c>
      <c r="H10041" s="195">
        <v>1</v>
      </c>
      <c r="J10041" s="191">
        <v>43125</v>
      </c>
      <c r="K10041" s="195" t="s">
        <v>33</v>
      </c>
      <c r="L10041" s="195" t="s">
        <v>74</v>
      </c>
    </row>
    <row r="10042" spans="1:12">
      <c r="A10042" s="186" t="str">
        <f>B10042&amp;"_"&amp;COUNTIF($B$2:B10042,B10042)</f>
        <v>7944_1</v>
      </c>
      <c r="B10042" s="195">
        <v>7944</v>
      </c>
      <c r="C10042" s="195">
        <v>31</v>
      </c>
      <c r="D10042" s="195" t="s">
        <v>4309</v>
      </c>
      <c r="F10042" s="189">
        <v>4</v>
      </c>
      <c r="G10042" s="197" t="s">
        <v>4290</v>
      </c>
      <c r="H10042" s="195">
        <v>4</v>
      </c>
      <c r="I10042" s="195">
        <v>12000</v>
      </c>
      <c r="J10042" s="191">
        <v>43125</v>
      </c>
      <c r="K10042" s="195" t="s">
        <v>27</v>
      </c>
    </row>
    <row r="10043" spans="1:12">
      <c r="A10043" s="186" t="str">
        <f>B10043&amp;"_"&amp;COUNTIF($B$2:B10043,B10043)</f>
        <v>7945_1</v>
      </c>
      <c r="B10043" s="195">
        <v>7945</v>
      </c>
      <c r="C10043" s="195">
        <v>9</v>
      </c>
      <c r="D10043" s="195" t="s">
        <v>4332</v>
      </c>
      <c r="F10043" s="189">
        <v>25</v>
      </c>
      <c r="G10043" s="197" t="s">
        <v>4333</v>
      </c>
      <c r="H10043" s="195">
        <v>1</v>
      </c>
      <c r="I10043" s="195">
        <v>4000</v>
      </c>
      <c r="J10043" s="191">
        <v>43125</v>
      </c>
      <c r="K10043" s="186" t="s">
        <v>1711</v>
      </c>
      <c r="L10043" s="195" t="s">
        <v>74</v>
      </c>
    </row>
    <row r="10044" spans="1:12">
      <c r="A10044" s="186" t="str">
        <f>B10044&amp;"_"&amp;COUNTIF($B$2:B10044,B10044)</f>
        <v>7946_1</v>
      </c>
      <c r="B10044" s="195">
        <v>7946</v>
      </c>
      <c r="E10044" s="195" t="s">
        <v>2730</v>
      </c>
      <c r="F10044" s="189">
        <v>4</v>
      </c>
      <c r="G10044" s="197" t="s">
        <v>3765</v>
      </c>
    </row>
    <row r="10045" spans="1:12">
      <c r="A10045" s="186" t="str">
        <f>B10045&amp;"_"&amp;COUNTIF($B$2:B10045,B10045)</f>
        <v>7946_2</v>
      </c>
      <c r="B10045" s="195">
        <v>7946</v>
      </c>
      <c r="C10045" s="195">
        <v>1</v>
      </c>
      <c r="D10045" s="195" t="s">
        <v>4216</v>
      </c>
      <c r="E10045" s="195" t="s">
        <v>2731</v>
      </c>
      <c r="F10045" s="189">
        <v>4</v>
      </c>
      <c r="G10045" s="197" t="s">
        <v>3767</v>
      </c>
      <c r="H10045" s="195">
        <v>2</v>
      </c>
      <c r="J10045" s="191">
        <v>43126</v>
      </c>
      <c r="K10045" s="195" t="s">
        <v>27</v>
      </c>
    </row>
    <row r="10046" spans="1:12">
      <c r="A10046" s="186" t="str">
        <f>B10046&amp;"_"&amp;COUNTIF($B$2:B10046,B10046)</f>
        <v>7947_1</v>
      </c>
      <c r="B10046" s="195">
        <v>7947</v>
      </c>
      <c r="E10046" s="195" t="s">
        <v>2730</v>
      </c>
      <c r="F10046" s="189">
        <v>4</v>
      </c>
      <c r="G10046" s="197" t="s">
        <v>3765</v>
      </c>
    </row>
    <row r="10047" spans="1:12">
      <c r="A10047" s="186" t="str">
        <f>B10047&amp;"_"&amp;COUNTIF($B$2:B10047,B10047)</f>
        <v>7947_2</v>
      </c>
      <c r="B10047" s="195">
        <v>7947</v>
      </c>
      <c r="C10047" s="195">
        <v>1</v>
      </c>
      <c r="D10047" s="195" t="s">
        <v>4334</v>
      </c>
      <c r="E10047" s="195" t="s">
        <v>2731</v>
      </c>
      <c r="F10047" s="189">
        <v>4</v>
      </c>
      <c r="G10047" s="197" t="s">
        <v>3767</v>
      </c>
      <c r="H10047" s="195">
        <v>2</v>
      </c>
      <c r="J10047" s="191">
        <v>43126</v>
      </c>
      <c r="K10047" s="195" t="s">
        <v>27</v>
      </c>
    </row>
    <row r="10048" spans="1:12">
      <c r="A10048" s="186" t="str">
        <f>B10048&amp;"_"&amp;COUNTIF($B$2:B10048,B10048)</f>
        <v>7948A_1</v>
      </c>
      <c r="B10048" s="195" t="s">
        <v>4335</v>
      </c>
      <c r="E10048" s="195" t="s">
        <v>3429</v>
      </c>
      <c r="F10048" s="189">
        <v>5</v>
      </c>
      <c r="G10048" s="197" t="s">
        <v>3430</v>
      </c>
    </row>
    <row r="10049" spans="1:10">
      <c r="A10049" s="186" t="str">
        <f>B10049&amp;"_"&amp;COUNTIF($B$2:B10049,B10049)</f>
        <v>7948A_2</v>
      </c>
      <c r="B10049" s="195" t="s">
        <v>4335</v>
      </c>
      <c r="E10049" s="195" t="s">
        <v>3429</v>
      </c>
      <c r="F10049" s="189">
        <v>3</v>
      </c>
      <c r="G10049" s="197" t="s">
        <v>3431</v>
      </c>
    </row>
    <row r="10050" spans="1:10">
      <c r="A10050" s="186" t="str">
        <f>B10050&amp;"_"&amp;COUNTIF($B$2:B10050,B10050)</f>
        <v>7948A_3</v>
      </c>
      <c r="B10050" s="195" t="s">
        <v>4335</v>
      </c>
      <c r="E10050" s="195" t="s">
        <v>3429</v>
      </c>
      <c r="F10050" s="189">
        <v>3</v>
      </c>
      <c r="G10050" s="197" t="s">
        <v>3432</v>
      </c>
    </row>
    <row r="10051" spans="1:10">
      <c r="A10051" s="186" t="str">
        <f>B10051&amp;"_"&amp;COUNTIF($B$2:B10051,B10051)</f>
        <v>7948A_4</v>
      </c>
      <c r="B10051" s="195" t="s">
        <v>4335</v>
      </c>
      <c r="E10051" s="195" t="s">
        <v>3429</v>
      </c>
      <c r="F10051" s="189">
        <v>4</v>
      </c>
      <c r="G10051" s="197" t="s">
        <v>3433</v>
      </c>
    </row>
    <row r="10052" spans="1:10">
      <c r="A10052" s="186" t="str">
        <f>B10052&amp;"_"&amp;COUNTIF($B$2:B10052,B10052)</f>
        <v>7948A_5</v>
      </c>
      <c r="B10052" s="195" t="s">
        <v>4335</v>
      </c>
      <c r="E10052" s="195" t="s">
        <v>3429</v>
      </c>
      <c r="F10052" s="189">
        <v>6</v>
      </c>
      <c r="G10052" s="197" t="s">
        <v>3434</v>
      </c>
    </row>
    <row r="10053" spans="1:10">
      <c r="A10053" s="186" t="str">
        <f>B10053&amp;"_"&amp;COUNTIF($B$2:B10053,B10053)</f>
        <v>7948A_6</v>
      </c>
      <c r="B10053" s="195" t="s">
        <v>4335</v>
      </c>
      <c r="E10053" s="195" t="s">
        <v>3429</v>
      </c>
      <c r="F10053" s="189">
        <v>3</v>
      </c>
      <c r="G10053" s="197" t="s">
        <v>3355</v>
      </c>
    </row>
    <row r="10054" spans="1:10">
      <c r="A10054" s="186" t="str">
        <f>B10054&amp;"_"&amp;COUNTIF($B$2:B10054,B10054)</f>
        <v>7948A_7</v>
      </c>
      <c r="B10054" s="195" t="s">
        <v>4335</v>
      </c>
      <c r="E10054" s="195" t="s">
        <v>3429</v>
      </c>
      <c r="F10054" s="189">
        <v>1</v>
      </c>
      <c r="G10054" s="197" t="s">
        <v>3435</v>
      </c>
    </row>
    <row r="10055" spans="1:10">
      <c r="A10055" s="186" t="str">
        <f>B10055&amp;"_"&amp;COUNTIF($B$2:B10055,B10055)</f>
        <v>7948A_8</v>
      </c>
      <c r="B10055" s="195" t="s">
        <v>4335</v>
      </c>
      <c r="E10055" s="195" t="s">
        <v>3429</v>
      </c>
      <c r="F10055" s="189">
        <v>30</v>
      </c>
      <c r="G10055" s="197" t="s">
        <v>3439</v>
      </c>
    </row>
    <row r="10056" spans="1:10">
      <c r="A10056" s="186" t="str">
        <f>B10056&amp;"_"&amp;COUNTIF($B$2:B10056,B10056)</f>
        <v>7948A_9</v>
      </c>
      <c r="B10056" s="195" t="s">
        <v>4335</v>
      </c>
      <c r="E10056" s="195" t="s">
        <v>3429</v>
      </c>
      <c r="F10056" s="189">
        <v>40</v>
      </c>
      <c r="G10056" s="197" t="s">
        <v>3538</v>
      </c>
    </row>
    <row r="10057" spans="1:10">
      <c r="A10057" s="186" t="str">
        <f>B10057&amp;"_"&amp;COUNTIF($B$2:B10057,B10057)</f>
        <v>7948A_10</v>
      </c>
      <c r="B10057" s="195" t="s">
        <v>4335</v>
      </c>
      <c r="E10057" s="195" t="s">
        <v>3429</v>
      </c>
      <c r="F10057" s="189">
        <v>300</v>
      </c>
      <c r="G10057" s="197" t="s">
        <v>464</v>
      </c>
    </row>
    <row r="10058" spans="1:10">
      <c r="A10058" s="186" t="str">
        <f>B10058&amp;"_"&amp;COUNTIF($B$2:B10058,B10058)</f>
        <v>7948A_11</v>
      </c>
      <c r="B10058" s="195" t="s">
        <v>4335</v>
      </c>
      <c r="E10058" s="195" t="s">
        <v>3429</v>
      </c>
      <c r="F10058" s="189">
        <v>20</v>
      </c>
      <c r="G10058" s="197" t="s">
        <v>4224</v>
      </c>
    </row>
    <row r="10059" spans="1:10">
      <c r="A10059" s="186" t="str">
        <f>B10059&amp;"_"&amp;COUNTIF($B$2:B10059,B10059)</f>
        <v>7948A_12</v>
      </c>
      <c r="B10059" s="195" t="s">
        <v>4335</v>
      </c>
      <c r="C10059" s="195">
        <v>104</v>
      </c>
      <c r="D10059" s="195" t="s">
        <v>4336</v>
      </c>
      <c r="E10059" s="195" t="s">
        <v>3429</v>
      </c>
      <c r="F10059" s="189">
        <v>25</v>
      </c>
      <c r="G10059" s="197" t="s">
        <v>4226</v>
      </c>
      <c r="H10059" s="195" t="s">
        <v>3429</v>
      </c>
      <c r="I10059" s="195" t="s">
        <v>3429</v>
      </c>
      <c r="J10059" s="191">
        <v>43122</v>
      </c>
    </row>
    <row r="10060" spans="1:10">
      <c r="A10060" s="186" t="str">
        <f>B10060&amp;"_"&amp;COUNTIF($B$2:B10060,B10060)</f>
        <v>7949B_1</v>
      </c>
      <c r="B10060" s="195" t="s">
        <v>4337</v>
      </c>
      <c r="E10060" s="195" t="s">
        <v>3429</v>
      </c>
      <c r="F10060" s="189">
        <v>1</v>
      </c>
      <c r="G10060" s="197" t="s">
        <v>4228</v>
      </c>
    </row>
    <row r="10061" spans="1:10">
      <c r="A10061" s="186" t="str">
        <f>B10061&amp;"_"&amp;COUNTIF($B$2:B10061,B10061)</f>
        <v>7949B_2</v>
      </c>
      <c r="B10061" s="195" t="s">
        <v>4337</v>
      </c>
      <c r="E10061" s="195" t="s">
        <v>3429</v>
      </c>
      <c r="F10061" s="189">
        <v>7</v>
      </c>
      <c r="G10061" s="197" t="s">
        <v>4229</v>
      </c>
    </row>
    <row r="10062" spans="1:10">
      <c r="A10062" s="186" t="str">
        <f>B10062&amp;"_"&amp;COUNTIF($B$2:B10062,B10062)</f>
        <v>7949B_3</v>
      </c>
      <c r="B10062" s="195" t="s">
        <v>4337</v>
      </c>
      <c r="E10062" s="195" t="s">
        <v>3429</v>
      </c>
      <c r="F10062" s="189">
        <v>15</v>
      </c>
      <c r="G10062" s="197" t="s">
        <v>4230</v>
      </c>
    </row>
    <row r="10063" spans="1:10">
      <c r="A10063" s="186" t="str">
        <f>B10063&amp;"_"&amp;COUNTIF($B$2:B10063,B10063)</f>
        <v>7949B_4</v>
      </c>
      <c r="B10063" s="195" t="s">
        <v>4337</v>
      </c>
      <c r="E10063" s="195" t="s">
        <v>3429</v>
      </c>
      <c r="F10063" s="189">
        <v>8</v>
      </c>
      <c r="G10063" s="197" t="s">
        <v>4231</v>
      </c>
    </row>
    <row r="10064" spans="1:10">
      <c r="A10064" s="186" t="str">
        <f>B10064&amp;"_"&amp;COUNTIF($B$2:B10064,B10064)</f>
        <v>7949B_5</v>
      </c>
      <c r="B10064" s="195" t="s">
        <v>4337</v>
      </c>
      <c r="E10064" s="195" t="s">
        <v>3429</v>
      </c>
      <c r="F10064" s="189">
        <v>20</v>
      </c>
      <c r="G10064" s="197" t="s">
        <v>4232</v>
      </c>
    </row>
    <row r="10065" spans="1:12">
      <c r="A10065" s="186" t="str">
        <f>B10065&amp;"_"&amp;COUNTIF($B$2:B10065,B10065)</f>
        <v>7949B_6</v>
      </c>
      <c r="B10065" s="195" t="s">
        <v>4337</v>
      </c>
      <c r="E10065" s="195" t="s">
        <v>3429</v>
      </c>
      <c r="F10065" s="189">
        <v>60</v>
      </c>
      <c r="G10065" s="197" t="s">
        <v>4233</v>
      </c>
    </row>
    <row r="10066" spans="1:12">
      <c r="A10066" s="186" t="str">
        <f>B10066&amp;"_"&amp;COUNTIF($B$2:B10066,B10066)</f>
        <v>7949B_7</v>
      </c>
      <c r="B10066" s="195" t="s">
        <v>4337</v>
      </c>
      <c r="E10066" s="195" t="s">
        <v>3429</v>
      </c>
      <c r="F10066" s="189">
        <v>1</v>
      </c>
      <c r="G10066" s="197" t="s">
        <v>4234</v>
      </c>
    </row>
    <row r="10067" spans="1:12">
      <c r="A10067" s="186" t="str">
        <f>B10067&amp;"_"&amp;COUNTIF($B$2:B10067,B10067)</f>
        <v>7949B_8</v>
      </c>
      <c r="B10067" s="195" t="s">
        <v>4337</v>
      </c>
      <c r="E10067" s="195" t="s">
        <v>3429</v>
      </c>
      <c r="F10067" s="189">
        <v>10</v>
      </c>
      <c r="G10067" s="197" t="s">
        <v>835</v>
      </c>
    </row>
    <row r="10068" spans="1:12">
      <c r="A10068" s="186" t="str">
        <f>B10068&amp;"_"&amp;COUNTIF($B$2:B10068,B10068)</f>
        <v>7949B_9</v>
      </c>
      <c r="B10068" s="195" t="s">
        <v>4337</v>
      </c>
      <c r="E10068" s="195" t="s">
        <v>3429</v>
      </c>
      <c r="F10068" s="189">
        <v>10</v>
      </c>
      <c r="G10068" s="197" t="s">
        <v>3442</v>
      </c>
    </row>
    <row r="10069" spans="1:12">
      <c r="A10069" s="186" t="str">
        <f>B10069&amp;"_"&amp;COUNTIF($B$2:B10069,B10069)</f>
        <v>7949B_10</v>
      </c>
      <c r="B10069" s="195" t="s">
        <v>4337</v>
      </c>
      <c r="E10069" s="195" t="s">
        <v>3429</v>
      </c>
      <c r="F10069" s="189">
        <v>5</v>
      </c>
      <c r="G10069" s="197" t="s">
        <v>3443</v>
      </c>
    </row>
    <row r="10070" spans="1:12">
      <c r="A10070" s="186" t="str">
        <f>B10070&amp;"_"&amp;COUNTIF($B$2:B10070,B10070)</f>
        <v>7949B_11</v>
      </c>
      <c r="B10070" s="195" t="s">
        <v>4337</v>
      </c>
      <c r="C10070" s="195">
        <v>104</v>
      </c>
      <c r="D10070" s="195" t="s">
        <v>4336</v>
      </c>
      <c r="E10070" s="195" t="s">
        <v>3429</v>
      </c>
      <c r="F10070" s="189">
        <v>1</v>
      </c>
      <c r="G10070" s="197" t="s">
        <v>4235</v>
      </c>
      <c r="H10070" s="195" t="s">
        <v>3429</v>
      </c>
      <c r="I10070" s="195" t="s">
        <v>3429</v>
      </c>
      <c r="J10070" s="191">
        <v>43122</v>
      </c>
    </row>
    <row r="10071" spans="1:12">
      <c r="A10071" s="186" t="str">
        <f>B10071&amp;"_"&amp;COUNTIF($B$2:B10071,B10071)</f>
        <v>7950_1</v>
      </c>
      <c r="B10071" s="195">
        <v>7950</v>
      </c>
      <c r="C10071" s="195">
        <v>59</v>
      </c>
      <c r="D10071" s="227">
        <v>3008361427</v>
      </c>
      <c r="E10071" s="195">
        <v>41227890</v>
      </c>
      <c r="F10071" s="189">
        <v>12</v>
      </c>
      <c r="G10071" s="197" t="s">
        <v>1873</v>
      </c>
      <c r="H10071" s="195">
        <v>2</v>
      </c>
      <c r="I10071" s="195">
        <v>3675</v>
      </c>
      <c r="J10071" s="191">
        <v>43129</v>
      </c>
      <c r="K10071" s="195" t="s">
        <v>27</v>
      </c>
    </row>
    <row r="10072" spans="1:12">
      <c r="A10072" s="186" t="str">
        <f>B10072&amp;"_"&amp;COUNTIF($B$2:B10072,B10072)</f>
        <v>7951_1</v>
      </c>
      <c r="B10072" s="195">
        <v>7951</v>
      </c>
      <c r="F10072" s="189">
        <v>3</v>
      </c>
      <c r="G10072" s="197" t="s">
        <v>4217</v>
      </c>
    </row>
    <row r="10073" spans="1:12">
      <c r="A10073" s="186" t="str">
        <f>B10073&amp;"_"&amp;COUNTIF($B$2:B10073,B10073)</f>
        <v>7951_2</v>
      </c>
      <c r="B10073" s="195">
        <v>7951</v>
      </c>
      <c r="C10073" s="195">
        <v>107</v>
      </c>
      <c r="D10073" s="195">
        <v>29075</v>
      </c>
      <c r="F10073" s="189">
        <v>7</v>
      </c>
      <c r="G10073" s="197" t="s">
        <v>4187</v>
      </c>
      <c r="H10073" s="195">
        <v>1</v>
      </c>
      <c r="J10073" s="191">
        <v>43129</v>
      </c>
      <c r="K10073" s="195" t="s">
        <v>33</v>
      </c>
      <c r="L10073" s="195" t="s">
        <v>74</v>
      </c>
    </row>
    <row r="10074" spans="1:12">
      <c r="A10074" s="186" t="str">
        <f>B10074&amp;"_"&amp;COUNTIF($B$2:B10074,B10074)</f>
        <v>7952_1</v>
      </c>
      <c r="B10074" s="195">
        <v>7952</v>
      </c>
      <c r="C10074" s="195">
        <v>1</v>
      </c>
      <c r="D10074" s="195">
        <v>540093202</v>
      </c>
      <c r="F10074" s="189">
        <v>1</v>
      </c>
      <c r="G10074" s="197" t="s">
        <v>4338</v>
      </c>
      <c r="H10074" s="195">
        <v>1</v>
      </c>
      <c r="J10074" s="191">
        <v>43130</v>
      </c>
      <c r="K10074" s="195" t="s">
        <v>27</v>
      </c>
    </row>
    <row r="10075" spans="1:12">
      <c r="A10075" s="186" t="str">
        <f>B10075&amp;"_"&amp;COUNTIF($B$2:B10075,B10075)</f>
        <v>7953_1</v>
      </c>
      <c r="B10075" s="195">
        <v>7953</v>
      </c>
      <c r="E10075" s="195" t="s">
        <v>2730</v>
      </c>
      <c r="F10075" s="189">
        <v>8</v>
      </c>
      <c r="G10075" s="197" t="s">
        <v>3765</v>
      </c>
    </row>
    <row r="10076" spans="1:12">
      <c r="A10076" s="186" t="str">
        <f>B10076&amp;"_"&amp;COUNTIF($B$2:B10076,B10076)</f>
        <v>7953_2</v>
      </c>
      <c r="B10076" s="195">
        <v>7953</v>
      </c>
      <c r="C10076" s="195">
        <v>1</v>
      </c>
      <c r="D10076" s="195" t="s">
        <v>4334</v>
      </c>
      <c r="E10076" s="195" t="s">
        <v>2731</v>
      </c>
      <c r="F10076" s="189">
        <v>8</v>
      </c>
      <c r="G10076" s="197" t="s">
        <v>3767</v>
      </c>
      <c r="H10076" s="195">
        <v>4</v>
      </c>
      <c r="J10076" s="191">
        <v>43130</v>
      </c>
      <c r="K10076" s="195" t="s">
        <v>27</v>
      </c>
    </row>
    <row r="10077" spans="1:12">
      <c r="A10077" s="186" t="str">
        <f>B10077&amp;"_"&amp;COUNTIF($B$2:B10077,B10077)</f>
        <v>7954_1</v>
      </c>
      <c r="B10077" s="195">
        <v>7954</v>
      </c>
      <c r="C10077" s="195">
        <v>1</v>
      </c>
      <c r="D10077" s="195" t="s">
        <v>4339</v>
      </c>
      <c r="F10077" s="189">
        <v>63</v>
      </c>
      <c r="G10077" s="197" t="s">
        <v>4340</v>
      </c>
      <c r="H10077" s="195">
        <v>1</v>
      </c>
      <c r="J10077" s="191">
        <v>43130</v>
      </c>
      <c r="K10077" s="195" t="s">
        <v>27</v>
      </c>
    </row>
    <row r="10078" spans="1:12">
      <c r="A10078" s="186" t="str">
        <f>B10078&amp;"_"&amp;COUNTIF($B$2:B10078,B10078)</f>
        <v>7955_1</v>
      </c>
      <c r="B10078" s="195">
        <v>7955</v>
      </c>
      <c r="F10078" s="189" t="s">
        <v>1744</v>
      </c>
      <c r="G10078" s="197" t="s">
        <v>4341</v>
      </c>
    </row>
    <row r="10079" spans="1:12">
      <c r="A10079" s="186" t="str">
        <f>B10079&amp;"_"&amp;COUNTIF($B$2:B10079,B10079)</f>
        <v>7955_2</v>
      </c>
      <c r="B10079" s="195">
        <v>7955</v>
      </c>
      <c r="C10079" s="195">
        <v>1</v>
      </c>
      <c r="D10079" s="195" t="s">
        <v>4342</v>
      </c>
      <c r="F10079" s="189">
        <v>31</v>
      </c>
      <c r="G10079" s="197" t="s">
        <v>4343</v>
      </c>
      <c r="H10079" s="195">
        <v>1</v>
      </c>
      <c r="J10079" s="191">
        <v>43130</v>
      </c>
      <c r="K10079" s="195" t="s">
        <v>27</v>
      </c>
    </row>
    <row r="10080" spans="1:12">
      <c r="A10080" s="186" t="str">
        <f>B10080&amp;"_"&amp;COUNTIF($B$2:B10080,B10080)</f>
        <v>7956_1</v>
      </c>
      <c r="B10080" s="195">
        <v>7956</v>
      </c>
      <c r="C10080" s="195">
        <v>11</v>
      </c>
      <c r="F10080" s="189">
        <v>15</v>
      </c>
      <c r="G10080" s="197" t="s">
        <v>1870</v>
      </c>
      <c r="H10080" s="195">
        <v>1</v>
      </c>
      <c r="J10080" s="191">
        <v>43130</v>
      </c>
    </row>
    <row r="10081" spans="1:12">
      <c r="A10081" s="186" t="str">
        <f>B10081&amp;"_"&amp;COUNTIF($B$2:B10081,B10081)</f>
        <v>7957_1</v>
      </c>
      <c r="B10081" s="195">
        <v>7957</v>
      </c>
      <c r="C10081" s="195">
        <v>2</v>
      </c>
      <c r="D10081" s="195">
        <v>340173640</v>
      </c>
      <c r="F10081" s="189">
        <v>16</v>
      </c>
      <c r="G10081" s="197" t="s">
        <v>1342</v>
      </c>
      <c r="H10081" s="195">
        <v>5</v>
      </c>
      <c r="J10081" s="191">
        <v>43131</v>
      </c>
      <c r="K10081" s="195" t="s">
        <v>27</v>
      </c>
    </row>
    <row r="10082" spans="1:12">
      <c r="A10082" s="186" t="str">
        <f>B10082&amp;"_"&amp;COUNTIF($B$2:B10082,B10082)</f>
        <v>7958_1</v>
      </c>
      <c r="B10082" s="195">
        <v>7958</v>
      </c>
      <c r="E10082" s="195" t="s">
        <v>71</v>
      </c>
      <c r="F10082" s="189">
        <v>300</v>
      </c>
      <c r="G10082" s="197" t="s">
        <v>72</v>
      </c>
    </row>
    <row r="10083" spans="1:12">
      <c r="A10083" s="186" t="str">
        <f>B10083&amp;"_"&amp;COUNTIF($B$2:B10083,B10083)</f>
        <v>7958_2</v>
      </c>
      <c r="B10083" s="195">
        <v>7958</v>
      </c>
      <c r="C10083" s="195">
        <v>3</v>
      </c>
      <c r="D10083" s="195" t="s">
        <v>4344</v>
      </c>
      <c r="E10083" s="195" t="s">
        <v>149</v>
      </c>
      <c r="F10083" s="189">
        <v>100</v>
      </c>
      <c r="G10083" s="197" t="s">
        <v>68</v>
      </c>
      <c r="H10083" s="195">
        <v>2</v>
      </c>
      <c r="I10083" s="195">
        <v>2900</v>
      </c>
      <c r="J10083" s="191">
        <v>43131</v>
      </c>
      <c r="K10083" s="195" t="s">
        <v>33</v>
      </c>
      <c r="L10083" s="195" t="s">
        <v>74</v>
      </c>
    </row>
    <row r="10084" spans="1:12">
      <c r="A10084" s="186" t="str">
        <f>B10084&amp;"_"&amp;COUNTIF($B$2:B10084,B10084)</f>
        <v>7959_1</v>
      </c>
      <c r="B10084" s="195">
        <v>7959</v>
      </c>
      <c r="F10084" s="189">
        <v>0</v>
      </c>
      <c r="G10084" s="197" t="s">
        <v>4345</v>
      </c>
    </row>
    <row r="10085" spans="1:12">
      <c r="A10085" s="186" t="str">
        <f>B10085&amp;"_"&amp;COUNTIF($B$2:B10085,B10085)</f>
        <v>7959_2</v>
      </c>
      <c r="B10085" s="195">
        <v>7959</v>
      </c>
      <c r="C10085" s="195">
        <v>26</v>
      </c>
      <c r="D10085" s="195" t="s">
        <v>863</v>
      </c>
      <c r="F10085" s="189">
        <v>13</v>
      </c>
      <c r="G10085" s="197" t="s">
        <v>4346</v>
      </c>
      <c r="J10085" s="191">
        <v>43131</v>
      </c>
      <c r="K10085" s="195" t="s">
        <v>27</v>
      </c>
    </row>
    <row r="10086" spans="1:12">
      <c r="A10086" s="186" t="str">
        <f>B10086&amp;"_"&amp;COUNTIF($B$2:B10086,B10086)</f>
        <v>7960_1</v>
      </c>
      <c r="B10086" s="195">
        <v>7960</v>
      </c>
      <c r="F10086" s="189">
        <v>6</v>
      </c>
      <c r="G10086" s="197" t="s">
        <v>3102</v>
      </c>
    </row>
    <row r="10087" spans="1:12">
      <c r="A10087" s="186" t="str">
        <f>B10087&amp;"_"&amp;COUNTIF($B$2:B10087,B10087)</f>
        <v>7960_2</v>
      </c>
      <c r="B10087" s="195">
        <v>7960</v>
      </c>
      <c r="C10087" s="195">
        <v>65</v>
      </c>
      <c r="D10087" s="195">
        <v>3008354220</v>
      </c>
      <c r="F10087" s="189">
        <v>12</v>
      </c>
      <c r="G10087" s="197" t="s">
        <v>3103</v>
      </c>
      <c r="H10087" s="195">
        <v>6</v>
      </c>
      <c r="I10087" s="195">
        <v>19200</v>
      </c>
      <c r="J10087" s="191">
        <v>43133</v>
      </c>
      <c r="K10087" s="195" t="s">
        <v>4113</v>
      </c>
    </row>
    <row r="10088" spans="1:12">
      <c r="A10088" s="186" t="str">
        <f>B10088&amp;"_"&amp;COUNTIF($B$2:B10088,B10088)</f>
        <v>7961_1</v>
      </c>
      <c r="B10088" s="195">
        <v>7961</v>
      </c>
      <c r="C10088" s="195">
        <v>31</v>
      </c>
      <c r="D10088" s="195" t="s">
        <v>4347</v>
      </c>
      <c r="F10088" s="189">
        <v>7</v>
      </c>
      <c r="G10088" s="197" t="s">
        <v>4290</v>
      </c>
      <c r="H10088" s="195">
        <v>7</v>
      </c>
      <c r="I10088" s="195">
        <v>21000</v>
      </c>
      <c r="J10088" s="191">
        <v>43133</v>
      </c>
      <c r="K10088" s="195" t="s">
        <v>27</v>
      </c>
    </row>
    <row r="10089" spans="1:12">
      <c r="A10089" s="186" t="str">
        <f>B10089&amp;"_"&amp;COUNTIF($B$2:B10089,B10089)</f>
        <v>7962_1</v>
      </c>
      <c r="B10089" s="195">
        <v>7962</v>
      </c>
      <c r="E10089" s="195">
        <v>112145</v>
      </c>
      <c r="F10089" s="189">
        <v>10</v>
      </c>
      <c r="G10089" s="197" t="s">
        <v>2696</v>
      </c>
    </row>
    <row r="10090" spans="1:12">
      <c r="A10090" s="186" t="str">
        <f>B10090&amp;"_"&amp;COUNTIF($B$2:B10090,B10090)</f>
        <v>7962_2</v>
      </c>
      <c r="B10090" s="195">
        <v>7962</v>
      </c>
      <c r="C10090" s="195">
        <v>4</v>
      </c>
      <c r="D10090" s="195">
        <v>4500300868</v>
      </c>
      <c r="E10090" s="195">
        <v>112146</v>
      </c>
      <c r="F10090" s="189">
        <v>10</v>
      </c>
      <c r="G10090" s="197" t="s">
        <v>2697</v>
      </c>
      <c r="H10090" s="195">
        <v>5</v>
      </c>
      <c r="I10090" s="195">
        <v>17500</v>
      </c>
      <c r="J10090" s="191">
        <v>43136</v>
      </c>
      <c r="K10090" s="195" t="s">
        <v>2501</v>
      </c>
      <c r="L10090" s="195" t="s">
        <v>74</v>
      </c>
    </row>
    <row r="10091" spans="1:12">
      <c r="A10091" s="186" t="str">
        <f>B10091&amp;"_"&amp;COUNTIF($B$2:B10091,B10091)</f>
        <v>7963_1</v>
      </c>
      <c r="B10091" s="195">
        <v>7963</v>
      </c>
      <c r="C10091" s="195">
        <v>5</v>
      </c>
      <c r="D10091" s="195">
        <v>270456783</v>
      </c>
      <c r="E10091" s="195">
        <v>500032756</v>
      </c>
      <c r="F10091" s="189">
        <v>15</v>
      </c>
      <c r="G10091" s="197" t="s">
        <v>3611</v>
      </c>
      <c r="H10091" s="195">
        <v>2</v>
      </c>
      <c r="I10091" s="195">
        <v>3545</v>
      </c>
      <c r="J10091" s="191">
        <v>43136</v>
      </c>
      <c r="K10091" s="195" t="s">
        <v>33</v>
      </c>
      <c r="L10091" s="195" t="s">
        <v>74</v>
      </c>
    </row>
    <row r="10092" spans="1:12">
      <c r="A10092" s="186" t="str">
        <f>B10092&amp;"_"&amp;COUNTIF($B$2:B10092,B10092)</f>
        <v>7964_1</v>
      </c>
      <c r="B10092" s="195">
        <v>7964</v>
      </c>
      <c r="E10092" s="195">
        <v>26727</v>
      </c>
      <c r="F10092" s="189">
        <v>34</v>
      </c>
      <c r="G10092" s="197" t="s">
        <v>4137</v>
      </c>
    </row>
    <row r="10093" spans="1:12">
      <c r="A10093" s="186" t="str">
        <f>B10093&amp;"_"&amp;COUNTIF($B$2:B10093,B10093)</f>
        <v>7964_2</v>
      </c>
      <c r="B10093" s="195">
        <v>7964</v>
      </c>
      <c r="E10093" s="195">
        <v>26733</v>
      </c>
      <c r="F10093" s="189">
        <v>34</v>
      </c>
      <c r="G10093" s="197" t="s">
        <v>4138</v>
      </c>
    </row>
    <row r="10094" spans="1:12">
      <c r="A10094" s="186" t="str">
        <f>B10094&amp;"_"&amp;COUNTIF($B$2:B10094,B10094)</f>
        <v>7964_3</v>
      </c>
      <c r="B10094" s="195">
        <v>7964</v>
      </c>
      <c r="C10094" s="195">
        <v>4</v>
      </c>
      <c r="D10094" s="195">
        <v>4500296778</v>
      </c>
      <c r="E10094" s="195">
        <v>105068</v>
      </c>
      <c r="F10094" s="189">
        <v>60</v>
      </c>
      <c r="G10094" s="197" t="s">
        <v>4139</v>
      </c>
      <c r="H10094" s="195">
        <v>5</v>
      </c>
      <c r="I10094" s="195">
        <v>8500</v>
      </c>
      <c r="J10094" s="191">
        <v>43136</v>
      </c>
      <c r="K10094" s="195" t="s">
        <v>2501</v>
      </c>
      <c r="L10094" s="195" t="s">
        <v>74</v>
      </c>
    </row>
    <row r="10095" spans="1:12">
      <c r="A10095" s="186" t="str">
        <f>B10095&amp;"_"&amp;COUNTIF($B$2:B10095,B10095)</f>
        <v>7965_1</v>
      </c>
      <c r="B10095" s="195">
        <v>7965</v>
      </c>
      <c r="C10095" s="195">
        <v>66</v>
      </c>
      <c r="D10095" s="195">
        <v>4500702520</v>
      </c>
      <c r="F10095" s="189">
        <v>2</v>
      </c>
      <c r="G10095" s="197" t="s">
        <v>4348</v>
      </c>
      <c r="H10095" s="195">
        <v>1</v>
      </c>
      <c r="I10095" s="195">
        <v>2600</v>
      </c>
      <c r="J10095" s="191">
        <v>43137</v>
      </c>
      <c r="K10095" s="195" t="s">
        <v>33</v>
      </c>
      <c r="L10095" s="195" t="s">
        <v>74</v>
      </c>
    </row>
    <row r="10096" spans="1:12">
      <c r="A10096" s="186" t="str">
        <f>B10096&amp;"_"&amp;COUNTIF($B$2:B10096,B10096)</f>
        <v>7966_1</v>
      </c>
      <c r="B10096" s="195">
        <v>7966</v>
      </c>
      <c r="E10096" s="195" t="s">
        <v>1744</v>
      </c>
      <c r="F10096" s="223">
        <v>2</v>
      </c>
      <c r="G10096" s="197" t="s">
        <v>3277</v>
      </c>
    </row>
    <row r="10097" spans="1:12">
      <c r="A10097" s="186" t="str">
        <f>B10097&amp;"_"&amp;COUNTIF($B$2:B10097,B10097)</f>
        <v>7966_2</v>
      </c>
      <c r="B10097" s="195">
        <v>7966</v>
      </c>
      <c r="E10097" s="195" t="s">
        <v>1744</v>
      </c>
      <c r="F10097" s="189">
        <v>42</v>
      </c>
      <c r="G10097" s="197" t="s">
        <v>4265</v>
      </c>
    </row>
    <row r="10098" spans="1:12">
      <c r="A10098" s="186" t="str">
        <f>B10098&amp;"_"&amp;COUNTIF($B$2:B10098,B10098)</f>
        <v>7966_3</v>
      </c>
      <c r="B10098" s="195">
        <v>7966</v>
      </c>
      <c r="E10098" s="195" t="s">
        <v>1744</v>
      </c>
      <c r="F10098" s="189">
        <v>32</v>
      </c>
      <c r="G10098" s="197" t="s">
        <v>4287</v>
      </c>
    </row>
    <row r="10099" spans="1:12">
      <c r="A10099" s="186" t="str">
        <f>B10099&amp;"_"&amp;COUNTIF($B$2:B10099,B10099)</f>
        <v>7966_4</v>
      </c>
      <c r="B10099" s="195">
        <v>7966</v>
      </c>
      <c r="E10099" s="195" t="s">
        <v>1744</v>
      </c>
      <c r="F10099" s="189">
        <v>36</v>
      </c>
      <c r="G10099" s="197" t="s">
        <v>4266</v>
      </c>
    </row>
    <row r="10100" spans="1:12">
      <c r="A10100" s="186" t="str">
        <f>B10100&amp;"_"&amp;COUNTIF($B$2:B10100,B10100)</f>
        <v>7966_5</v>
      </c>
      <c r="B10100" s="195">
        <v>7966</v>
      </c>
      <c r="E10100" s="195" t="s">
        <v>1744</v>
      </c>
      <c r="F10100" s="189">
        <v>28</v>
      </c>
      <c r="G10100" s="197" t="s">
        <v>4317</v>
      </c>
    </row>
    <row r="10101" spans="1:12">
      <c r="A10101" s="186" t="str">
        <f>B10101&amp;"_"&amp;COUNTIF($B$2:B10101,B10101)</f>
        <v>7966_6</v>
      </c>
      <c r="B10101" s="195">
        <v>7966</v>
      </c>
      <c r="C10101" s="195">
        <v>26</v>
      </c>
      <c r="E10101" s="195" t="s">
        <v>1744</v>
      </c>
      <c r="F10101" s="189">
        <v>84</v>
      </c>
      <c r="G10101" s="197" t="s">
        <v>4267</v>
      </c>
      <c r="J10101" s="191">
        <v>43137</v>
      </c>
      <c r="K10101" s="195" t="s">
        <v>27</v>
      </c>
    </row>
    <row r="10102" spans="1:12">
      <c r="A10102" s="186" t="str">
        <f>B10102&amp;"_"&amp;COUNTIF($B$2:B10102,B10102)</f>
        <v>7967_1</v>
      </c>
      <c r="B10102" s="195">
        <v>7967</v>
      </c>
      <c r="E10102" s="195">
        <v>41222136</v>
      </c>
      <c r="F10102" s="189">
        <v>2</v>
      </c>
      <c r="G10102" s="197" t="s">
        <v>2299</v>
      </c>
    </row>
    <row r="10103" spans="1:12">
      <c r="A10103" s="186" t="str">
        <f>B10103&amp;"_"&amp;COUNTIF($B$2:B10103,B10103)</f>
        <v>7967_2</v>
      </c>
      <c r="B10103" s="195">
        <v>7967</v>
      </c>
      <c r="C10103" s="195">
        <v>59</v>
      </c>
      <c r="D10103" s="195">
        <v>3008399275</v>
      </c>
      <c r="E10103" s="195">
        <v>41222082</v>
      </c>
      <c r="F10103" s="189">
        <v>2</v>
      </c>
      <c r="G10103" s="197" t="s">
        <v>3510</v>
      </c>
      <c r="H10103" s="195">
        <v>4</v>
      </c>
      <c r="I10103" s="195">
        <v>13000</v>
      </c>
      <c r="J10103" s="191">
        <v>43138</v>
      </c>
      <c r="K10103" s="195" t="s">
        <v>27</v>
      </c>
    </row>
    <row r="10104" spans="1:12">
      <c r="A10104" s="186" t="str">
        <f>B10104&amp;"_"&amp;COUNTIF($B$2:B10104,B10104)</f>
        <v>7968_1</v>
      </c>
      <c r="B10104" s="195">
        <v>7968</v>
      </c>
      <c r="C10104" s="195">
        <v>59</v>
      </c>
      <c r="D10104" s="195">
        <v>3008399275</v>
      </c>
      <c r="E10104" s="195">
        <v>41222082</v>
      </c>
      <c r="F10104" s="189">
        <v>3</v>
      </c>
      <c r="G10104" s="197" t="s">
        <v>3510</v>
      </c>
      <c r="H10104" s="195">
        <v>3</v>
      </c>
      <c r="I10104" s="195">
        <v>13800</v>
      </c>
      <c r="J10104" s="191">
        <v>43138</v>
      </c>
      <c r="K10104" s="195" t="s">
        <v>27</v>
      </c>
    </row>
    <row r="10105" spans="1:12">
      <c r="A10105" s="186" t="str">
        <f>B10105&amp;"_"&amp;COUNTIF($B$2:B10105,B10105)</f>
        <v>7969_1</v>
      </c>
      <c r="B10105" s="195">
        <v>7969</v>
      </c>
      <c r="C10105" s="195">
        <v>59</v>
      </c>
      <c r="D10105" s="195">
        <v>3008399275</v>
      </c>
      <c r="E10105" s="195">
        <v>41222136</v>
      </c>
      <c r="F10105" s="189">
        <v>3</v>
      </c>
      <c r="G10105" s="197" t="s">
        <v>2299</v>
      </c>
      <c r="H10105" s="195">
        <v>3</v>
      </c>
      <c r="I10105" s="195">
        <v>5700</v>
      </c>
      <c r="J10105" s="191">
        <v>43139</v>
      </c>
      <c r="K10105" s="195" t="s">
        <v>27</v>
      </c>
    </row>
    <row r="10106" spans="1:12">
      <c r="A10106" s="186" t="str">
        <f>B10106&amp;"_"&amp;COUNTIF($B$2:B10106,B10106)</f>
        <v>7970_1</v>
      </c>
      <c r="B10106" s="195">
        <v>7970</v>
      </c>
      <c r="C10106" s="195">
        <v>59</v>
      </c>
      <c r="D10106" s="195">
        <v>3008398886</v>
      </c>
      <c r="E10106" s="195">
        <v>41222128</v>
      </c>
      <c r="F10106" s="189">
        <v>1</v>
      </c>
      <c r="G10106" s="197" t="s">
        <v>4349</v>
      </c>
      <c r="H10106" s="195">
        <v>1</v>
      </c>
      <c r="I10106" s="195">
        <v>5035</v>
      </c>
      <c r="J10106" s="191">
        <v>43139</v>
      </c>
      <c r="K10106" s="195" t="s">
        <v>27</v>
      </c>
    </row>
    <row r="10107" spans="1:12">
      <c r="A10107" s="186" t="str">
        <f>B10107&amp;"_"&amp;COUNTIF($B$2:B10107,B10107)</f>
        <v>7971_1</v>
      </c>
      <c r="B10107" s="195">
        <v>7971</v>
      </c>
      <c r="F10107" s="189">
        <v>2</v>
      </c>
      <c r="G10107" s="197" t="s">
        <v>4350</v>
      </c>
    </row>
    <row r="10108" spans="1:12">
      <c r="A10108" s="186" t="str">
        <f>B10108&amp;"_"&amp;COUNTIF($B$2:B10108,B10108)</f>
        <v>7971_2</v>
      </c>
      <c r="B10108" s="195">
        <v>7971</v>
      </c>
      <c r="F10108" s="189">
        <v>2</v>
      </c>
      <c r="G10108" s="197" t="s">
        <v>4351</v>
      </c>
    </row>
    <row r="10109" spans="1:12">
      <c r="A10109" s="186" t="str">
        <f>B10109&amp;"_"&amp;COUNTIF($B$2:B10109,B10109)</f>
        <v>7971_3</v>
      </c>
      <c r="B10109" s="195">
        <v>7971</v>
      </c>
      <c r="C10109" s="195">
        <v>3</v>
      </c>
      <c r="D10109" s="195">
        <v>340172729</v>
      </c>
      <c r="F10109" s="189">
        <v>6</v>
      </c>
      <c r="G10109" s="197" t="s">
        <v>4352</v>
      </c>
      <c r="H10109" s="195">
        <v>10</v>
      </c>
      <c r="I10109" s="195">
        <v>25000</v>
      </c>
      <c r="J10109" s="191">
        <v>43139</v>
      </c>
      <c r="K10109" s="195" t="s">
        <v>4353</v>
      </c>
    </row>
    <row r="10110" spans="1:12">
      <c r="A10110" s="186" t="str">
        <f>B10110&amp;"_"&amp;COUNTIF($B$2:B10110,B10110)</f>
        <v>7972_1</v>
      </c>
      <c r="B10110" s="195">
        <v>7972</v>
      </c>
      <c r="C10110" s="195">
        <v>96</v>
      </c>
      <c r="D10110" s="195" t="s">
        <v>4255</v>
      </c>
      <c r="F10110" s="189">
        <v>3</v>
      </c>
      <c r="G10110" s="197" t="s">
        <v>3927</v>
      </c>
      <c r="H10110" s="195">
        <v>3</v>
      </c>
      <c r="J10110" s="191">
        <v>43139</v>
      </c>
      <c r="K10110" s="195" t="s">
        <v>33</v>
      </c>
      <c r="L10110" s="195" t="s">
        <v>74</v>
      </c>
    </row>
    <row r="10111" spans="1:12">
      <c r="A10111" s="186" t="str">
        <f>B10111&amp;"_"&amp;COUNTIF($B$2:B10111,B10111)</f>
        <v>7993_1</v>
      </c>
      <c r="B10111" s="195">
        <v>7993</v>
      </c>
      <c r="E10111" s="195" t="s">
        <v>2730</v>
      </c>
      <c r="F10111" s="189">
        <v>4</v>
      </c>
      <c r="G10111" s="197" t="s">
        <v>3765</v>
      </c>
    </row>
    <row r="10112" spans="1:12">
      <c r="A10112" s="186" t="str">
        <f>B10112&amp;"_"&amp;COUNTIF($B$2:B10112,B10112)</f>
        <v>7993_2</v>
      </c>
      <c r="B10112" s="195">
        <v>7993</v>
      </c>
      <c r="C10112" s="195">
        <v>1</v>
      </c>
      <c r="D10112" s="195" t="s">
        <v>4334</v>
      </c>
      <c r="E10112" s="195" t="s">
        <v>2731</v>
      </c>
      <c r="F10112" s="189">
        <v>4</v>
      </c>
      <c r="G10112" s="197" t="s">
        <v>3767</v>
      </c>
      <c r="H10112" s="195">
        <v>2</v>
      </c>
      <c r="J10112" s="191">
        <v>43140</v>
      </c>
      <c r="K10112" s="195" t="s">
        <v>27</v>
      </c>
    </row>
    <row r="10113" spans="1:12">
      <c r="A10113" s="186" t="str">
        <f>B10113&amp;"_"&amp;COUNTIF($B$2:B10113,B10113)</f>
        <v>7994_1</v>
      </c>
      <c r="B10113" s="195">
        <v>7994</v>
      </c>
      <c r="F10113" s="189">
        <v>46</v>
      </c>
      <c r="G10113" s="197" t="s">
        <v>4343</v>
      </c>
    </row>
    <row r="10114" spans="1:12">
      <c r="A10114" s="186" t="str">
        <f>B10114&amp;"_"&amp;COUNTIF($B$2:B10114,B10114)</f>
        <v>7994_2</v>
      </c>
      <c r="B10114" s="195">
        <v>7994</v>
      </c>
      <c r="C10114" s="195">
        <v>1</v>
      </c>
      <c r="D10114" s="195" t="s">
        <v>4342</v>
      </c>
      <c r="F10114" s="189">
        <v>57</v>
      </c>
      <c r="G10114" s="197" t="s">
        <v>4354</v>
      </c>
      <c r="H10114" s="195">
        <v>2</v>
      </c>
      <c r="J10114" s="191">
        <v>43140</v>
      </c>
      <c r="K10114" s="195" t="s">
        <v>27</v>
      </c>
    </row>
    <row r="10115" spans="1:12">
      <c r="A10115" s="186" t="str">
        <f>B10115&amp;"_"&amp;COUNTIF($B$2:B10115,B10115)</f>
        <v>7995_1</v>
      </c>
      <c r="B10115" s="195">
        <v>7995</v>
      </c>
      <c r="C10115" s="195">
        <v>1</v>
      </c>
      <c r="D10115" s="195" t="s">
        <v>4339</v>
      </c>
      <c r="F10115" s="189">
        <v>82</v>
      </c>
      <c r="G10115" s="197" t="s">
        <v>4340</v>
      </c>
      <c r="H10115" s="195">
        <v>1</v>
      </c>
      <c r="J10115" s="191">
        <v>43140</v>
      </c>
      <c r="K10115" s="195" t="s">
        <v>27</v>
      </c>
    </row>
    <row r="10116" spans="1:12">
      <c r="A10116" s="186" t="str">
        <f>B10116&amp;"_"&amp;COUNTIF($B$2:B10116,B10116)</f>
        <v>7996_1</v>
      </c>
      <c r="B10116" s="195">
        <v>7996</v>
      </c>
      <c r="C10116" s="195">
        <v>1</v>
      </c>
      <c r="D10116" s="195" t="s">
        <v>4355</v>
      </c>
      <c r="E10116" s="195" t="s">
        <v>62</v>
      </c>
      <c r="F10116" s="189">
        <v>164</v>
      </c>
      <c r="G10116" s="197" t="s">
        <v>2011</v>
      </c>
      <c r="H10116" s="195">
        <v>1</v>
      </c>
      <c r="J10116" s="191">
        <v>43140</v>
      </c>
      <c r="K10116" s="195" t="s">
        <v>27</v>
      </c>
    </row>
    <row r="10117" spans="1:12">
      <c r="A10117" s="186" t="str">
        <f>B10117&amp;"_"&amp;COUNTIF($B$2:B10117,B10117)</f>
        <v>7997_1</v>
      </c>
      <c r="B10117" s="195">
        <v>7997</v>
      </c>
      <c r="C10117" s="195">
        <v>59</v>
      </c>
      <c r="D10117" s="195">
        <v>3008398886</v>
      </c>
      <c r="E10117" s="195">
        <v>41222128</v>
      </c>
      <c r="F10117" s="189">
        <v>3</v>
      </c>
      <c r="G10117" s="197" t="s">
        <v>4356</v>
      </c>
      <c r="H10117" s="195">
        <v>3</v>
      </c>
      <c r="I10117" s="195">
        <v>15100</v>
      </c>
      <c r="J10117" s="191">
        <v>43140</v>
      </c>
      <c r="K10117" s="195" t="s">
        <v>27</v>
      </c>
    </row>
    <row r="10118" spans="1:12">
      <c r="A10118" s="186" t="str">
        <f>B10118&amp;"_"&amp;COUNTIF($B$2:B10118,B10118)</f>
        <v>7998_1</v>
      </c>
      <c r="B10118" s="195">
        <v>7998</v>
      </c>
      <c r="F10118" s="189">
        <v>33</v>
      </c>
      <c r="G10118" s="197" t="s">
        <v>4333</v>
      </c>
      <c r="K10118" s="186"/>
    </row>
    <row r="10119" spans="1:12">
      <c r="A10119" s="186" t="str">
        <f>B10119&amp;"_"&amp;COUNTIF($B$2:B10119,B10119)</f>
        <v>7998_2</v>
      </c>
      <c r="B10119" s="195">
        <v>7998</v>
      </c>
      <c r="C10119" s="195">
        <v>9</v>
      </c>
      <c r="D10119" s="195" t="s">
        <v>4357</v>
      </c>
      <c r="F10119" s="189">
        <v>1</v>
      </c>
      <c r="G10119" s="197" t="s">
        <v>4141</v>
      </c>
      <c r="H10119" s="195">
        <v>1</v>
      </c>
      <c r="I10119" s="195">
        <v>5082</v>
      </c>
      <c r="J10119" s="191">
        <v>43140</v>
      </c>
      <c r="K10119" s="186" t="s">
        <v>1711</v>
      </c>
      <c r="L10119" s="195" t="s">
        <v>74</v>
      </c>
    </row>
    <row r="10120" spans="1:12">
      <c r="A10120" s="186" t="str">
        <f>B10120&amp;"_"&amp;COUNTIF($B$2:B10120,B10120)</f>
        <v>7999_1</v>
      </c>
      <c r="B10120" s="195">
        <v>7999</v>
      </c>
      <c r="C10120" s="195">
        <v>9</v>
      </c>
      <c r="D10120" s="195" t="s">
        <v>4358</v>
      </c>
      <c r="F10120" s="189">
        <v>4</v>
      </c>
      <c r="G10120" s="197" t="s">
        <v>4333</v>
      </c>
      <c r="H10120" s="195" t="s">
        <v>4359</v>
      </c>
      <c r="I10120" s="195">
        <v>616</v>
      </c>
      <c r="J10120" s="191">
        <v>43140</v>
      </c>
      <c r="K10120" s="186" t="s">
        <v>1711</v>
      </c>
      <c r="L10120" s="195" t="s">
        <v>74</v>
      </c>
    </row>
    <row r="10121" spans="1:12">
      <c r="A10121" s="186" t="str">
        <f>B10121&amp;"_"&amp;COUNTIF($B$2:B10121,B10121)</f>
        <v>8000_1</v>
      </c>
      <c r="B10121" s="195">
        <v>8000</v>
      </c>
      <c r="F10121" s="189">
        <v>4</v>
      </c>
      <c r="G10121" s="197" t="s">
        <v>3188</v>
      </c>
    </row>
    <row r="10122" spans="1:12">
      <c r="A10122" s="186" t="str">
        <f>B10122&amp;"_"&amp;COUNTIF($B$2:B10122,B10122)</f>
        <v>8000_2</v>
      </c>
      <c r="B10122" s="195">
        <v>8000</v>
      </c>
      <c r="C10122" s="195">
        <v>17</v>
      </c>
      <c r="D10122" s="195">
        <v>3008361834</v>
      </c>
      <c r="F10122" s="189">
        <v>12</v>
      </c>
      <c r="G10122" s="197" t="s">
        <v>3324</v>
      </c>
      <c r="H10122" s="195">
        <v>4</v>
      </c>
      <c r="I10122" s="195">
        <v>16800</v>
      </c>
      <c r="J10122" s="191">
        <v>43140</v>
      </c>
      <c r="K10122" s="195" t="s">
        <v>4113</v>
      </c>
    </row>
    <row r="10123" spans="1:12">
      <c r="A10123" s="186" t="str">
        <f>B10123&amp;"_"&amp;COUNTIF($B$2:B10123,B10123)</f>
        <v>8001_1</v>
      </c>
      <c r="B10123" s="195">
        <v>8001</v>
      </c>
      <c r="F10123" s="189">
        <v>12</v>
      </c>
      <c r="G10123" s="197" t="s">
        <v>3398</v>
      </c>
    </row>
    <row r="10124" spans="1:12">
      <c r="A10124" s="186" t="str">
        <f>B10124&amp;"_"&amp;COUNTIF($B$2:B10124,B10124)</f>
        <v>8001_2</v>
      </c>
      <c r="B10124" s="195">
        <v>8001</v>
      </c>
      <c r="C10124" s="195">
        <v>17</v>
      </c>
      <c r="D10124" s="195">
        <v>3008373009</v>
      </c>
      <c r="F10124" s="189">
        <v>24</v>
      </c>
      <c r="G10124" s="197" t="s">
        <v>3480</v>
      </c>
      <c r="H10124" s="195">
        <v>3</v>
      </c>
      <c r="I10124" s="195">
        <v>3300</v>
      </c>
      <c r="J10124" s="191">
        <v>43140</v>
      </c>
      <c r="K10124" s="195" t="s">
        <v>4113</v>
      </c>
    </row>
    <row r="10125" spans="1:12">
      <c r="A10125" s="186" t="str">
        <f>B10125&amp;"_"&amp;COUNTIF($B$2:B10125,B10125)</f>
        <v>8002_1</v>
      </c>
      <c r="B10125" s="195">
        <v>8002</v>
      </c>
      <c r="F10125" s="189">
        <v>12</v>
      </c>
      <c r="G10125" s="197" t="s">
        <v>4360</v>
      </c>
    </row>
    <row r="10126" spans="1:12">
      <c r="A10126" s="186" t="str">
        <f>B10126&amp;"_"&amp;COUNTIF($B$2:B10126,B10126)</f>
        <v>8002_2</v>
      </c>
      <c r="B10126" s="195">
        <v>8002</v>
      </c>
      <c r="C10126" s="195">
        <v>26</v>
      </c>
      <c r="D10126" s="195">
        <v>20680</v>
      </c>
      <c r="F10126" s="189">
        <v>1</v>
      </c>
      <c r="G10126" s="197" t="s">
        <v>3796</v>
      </c>
      <c r="J10126" s="191">
        <v>43143</v>
      </c>
      <c r="K10126" s="195" t="s">
        <v>33</v>
      </c>
    </row>
    <row r="10127" spans="1:12">
      <c r="A10127" s="186" t="str">
        <f>B10127&amp;"_"&amp;COUNTIF($B$2:B10127,B10127)</f>
        <v>8003_1</v>
      </c>
      <c r="B10127" s="195">
        <v>8003</v>
      </c>
      <c r="C10127" s="195">
        <v>59</v>
      </c>
      <c r="D10127" s="195">
        <v>3008398886</v>
      </c>
      <c r="E10127" s="195">
        <v>41222128</v>
      </c>
      <c r="F10127" s="189">
        <v>2</v>
      </c>
      <c r="G10127" s="197" t="s">
        <v>4361</v>
      </c>
      <c r="H10127" s="195">
        <v>2</v>
      </c>
      <c r="I10127" s="195">
        <v>10100</v>
      </c>
      <c r="J10127" s="191">
        <v>43143</v>
      </c>
      <c r="K10127" s="195" t="s">
        <v>27</v>
      </c>
    </row>
    <row r="10128" spans="1:12">
      <c r="A10128" s="186" t="str">
        <f>B10128&amp;"_"&amp;COUNTIF($B$2:B10128,B10128)</f>
        <v>8004_1</v>
      </c>
      <c r="B10128" s="195">
        <v>8004</v>
      </c>
      <c r="C10128" s="195">
        <v>59</v>
      </c>
      <c r="D10128" s="195">
        <v>3008399922</v>
      </c>
      <c r="E10128" s="195">
        <v>20607070</v>
      </c>
      <c r="F10128" s="189">
        <v>150</v>
      </c>
      <c r="G10128" s="197" t="s">
        <v>2606</v>
      </c>
      <c r="H10128" s="195">
        <v>1</v>
      </c>
      <c r="I10128" s="195">
        <v>330</v>
      </c>
      <c r="J10128" s="191">
        <v>43143</v>
      </c>
      <c r="K10128" s="195" t="s">
        <v>27</v>
      </c>
    </row>
    <row r="10129" spans="1:12">
      <c r="A10129" s="186" t="str">
        <f>B10129&amp;"_"&amp;COUNTIF($B$2:B10129,B10129)</f>
        <v>8005_1</v>
      </c>
      <c r="B10129" s="195">
        <v>8005</v>
      </c>
      <c r="F10129" s="189">
        <v>4</v>
      </c>
      <c r="G10129" s="197" t="s">
        <v>4217</v>
      </c>
    </row>
    <row r="10130" spans="1:12">
      <c r="A10130" s="186" t="str">
        <f>B10130&amp;"_"&amp;COUNTIF($B$2:B10130,B10130)</f>
        <v>8005_2</v>
      </c>
      <c r="B10130" s="195">
        <v>8005</v>
      </c>
      <c r="C10130" s="195">
        <v>107</v>
      </c>
      <c r="D10130" s="195">
        <v>29075</v>
      </c>
      <c r="F10130" s="189">
        <v>12</v>
      </c>
      <c r="G10130" s="197" t="s">
        <v>4187</v>
      </c>
      <c r="H10130" s="195">
        <v>2</v>
      </c>
      <c r="J10130" s="191">
        <v>43143</v>
      </c>
      <c r="K10130" s="195" t="s">
        <v>33</v>
      </c>
      <c r="L10130" s="195" t="s">
        <v>74</v>
      </c>
    </row>
    <row r="10131" spans="1:12">
      <c r="A10131" s="186" t="str">
        <f>B10131&amp;"_"&amp;COUNTIF($B$2:B10131,B10131)</f>
        <v>8006_1</v>
      </c>
      <c r="B10131" s="195">
        <v>8006</v>
      </c>
      <c r="C10131" s="195">
        <v>31</v>
      </c>
      <c r="D10131" s="195" t="s">
        <v>4347</v>
      </c>
      <c r="F10131" s="189">
        <v>3</v>
      </c>
      <c r="G10131" s="197" t="s">
        <v>4290</v>
      </c>
      <c r="H10131" s="195">
        <v>3</v>
      </c>
      <c r="I10131" s="195">
        <v>9000</v>
      </c>
      <c r="J10131" s="191">
        <v>43143</v>
      </c>
      <c r="K10131" s="195" t="s">
        <v>27</v>
      </c>
    </row>
    <row r="10132" spans="1:12">
      <c r="A10132" s="186" t="str">
        <f>B10132&amp;"_"&amp;COUNTIF($B$2:B10132,B10132)</f>
        <v>8007_1</v>
      </c>
      <c r="B10132" s="195">
        <v>8007</v>
      </c>
      <c r="C10132" s="195">
        <v>59</v>
      </c>
      <c r="D10132" s="227">
        <v>3008420974</v>
      </c>
      <c r="E10132" s="195">
        <v>41227890</v>
      </c>
      <c r="F10132" s="189">
        <v>12</v>
      </c>
      <c r="G10132" s="197" t="s">
        <v>1873</v>
      </c>
      <c r="H10132" s="195">
        <v>2</v>
      </c>
      <c r="I10132" s="195">
        <v>3675</v>
      </c>
      <c r="J10132" s="191">
        <v>43145</v>
      </c>
      <c r="K10132" s="195" t="s">
        <v>27</v>
      </c>
    </row>
    <row r="10133" spans="1:12">
      <c r="A10133" s="186" t="str">
        <f>B10133&amp;"_"&amp;COUNTIF($B$2:B10133,B10133)</f>
        <v>8008_1</v>
      </c>
      <c r="B10133" s="195">
        <v>8008</v>
      </c>
      <c r="D10133" s="227"/>
      <c r="F10133" s="189" t="s">
        <v>1744</v>
      </c>
      <c r="G10133" s="197" t="s">
        <v>4362</v>
      </c>
    </row>
    <row r="10134" spans="1:12">
      <c r="A10134" s="186" t="str">
        <f>B10134&amp;"_"&amp;COUNTIF($B$2:B10134,B10134)</f>
        <v>8008_2</v>
      </c>
      <c r="B10134" s="195">
        <v>8008</v>
      </c>
      <c r="C10134" s="195">
        <v>92</v>
      </c>
      <c r="D10134" s="195" t="s">
        <v>4363</v>
      </c>
      <c r="F10134" s="189">
        <v>1</v>
      </c>
      <c r="G10134" s="197" t="s">
        <v>4364</v>
      </c>
      <c r="H10134" s="195">
        <v>1</v>
      </c>
      <c r="J10134" s="191">
        <v>43145</v>
      </c>
      <c r="K10134" s="195" t="s">
        <v>27</v>
      </c>
    </row>
    <row r="10135" spans="1:12">
      <c r="A10135" s="186" t="str">
        <f>B10135&amp;"_"&amp;COUNTIF($B$2:B10135,B10135)</f>
        <v>8009_1</v>
      </c>
      <c r="B10135" s="195">
        <v>8009</v>
      </c>
      <c r="C10135" s="195">
        <v>96</v>
      </c>
      <c r="D10135" s="195" t="s">
        <v>4365</v>
      </c>
      <c r="F10135" s="189">
        <v>1</v>
      </c>
      <c r="G10135" s="197" t="s">
        <v>3535</v>
      </c>
      <c r="H10135" s="195">
        <v>1</v>
      </c>
      <c r="J10135" s="191">
        <v>43145</v>
      </c>
      <c r="K10135" s="195" t="s">
        <v>33</v>
      </c>
      <c r="L10135" s="195" t="s">
        <v>74</v>
      </c>
    </row>
    <row r="10136" spans="1:12">
      <c r="A10136" s="186" t="str">
        <f>B10136&amp;"_"&amp;COUNTIF($B$2:B10136,B10136)</f>
        <v>8010_1</v>
      </c>
      <c r="B10136" s="195">
        <v>8010</v>
      </c>
      <c r="C10136" s="195">
        <v>80</v>
      </c>
      <c r="D10136" s="195" t="s">
        <v>4366</v>
      </c>
      <c r="F10136" s="189">
        <v>5</v>
      </c>
      <c r="G10136" s="197" t="s">
        <v>4367</v>
      </c>
      <c r="H10136" s="195">
        <v>1</v>
      </c>
      <c r="I10136" s="195">
        <v>275</v>
      </c>
      <c r="J10136" s="191">
        <v>43145</v>
      </c>
      <c r="K10136" s="195" t="s">
        <v>33</v>
      </c>
      <c r="L10136" s="195" t="s">
        <v>74</v>
      </c>
    </row>
    <row r="10137" spans="1:12">
      <c r="A10137" s="186" t="str">
        <f>B10137&amp;"_"&amp;COUNTIF($B$2:B10137,B10137)</f>
        <v>8011_1</v>
      </c>
      <c r="B10137" s="195">
        <v>8011</v>
      </c>
      <c r="F10137" s="223">
        <v>2</v>
      </c>
      <c r="G10137" s="197" t="s">
        <v>3277</v>
      </c>
    </row>
    <row r="10138" spans="1:12">
      <c r="A10138" s="186" t="str">
        <f>B10138&amp;"_"&amp;COUNTIF($B$2:B10138,B10138)</f>
        <v>8011_2</v>
      </c>
      <c r="B10138" s="195">
        <v>8011</v>
      </c>
      <c r="F10138" s="189">
        <v>42</v>
      </c>
      <c r="G10138" s="197" t="s">
        <v>4265</v>
      </c>
    </row>
    <row r="10139" spans="1:12">
      <c r="A10139" s="186" t="str">
        <f>B10139&amp;"_"&amp;COUNTIF($B$2:B10139,B10139)</f>
        <v>8011_3</v>
      </c>
      <c r="B10139" s="195">
        <v>8011</v>
      </c>
      <c r="F10139" s="189">
        <v>32</v>
      </c>
      <c r="G10139" s="197" t="s">
        <v>4287</v>
      </c>
    </row>
    <row r="10140" spans="1:12">
      <c r="A10140" s="186" t="str">
        <f>B10140&amp;"_"&amp;COUNTIF($B$2:B10140,B10140)</f>
        <v>8011_4</v>
      </c>
      <c r="B10140" s="195">
        <v>8011</v>
      </c>
      <c r="F10140" s="189">
        <v>36</v>
      </c>
      <c r="G10140" s="197" t="s">
        <v>4266</v>
      </c>
    </row>
    <row r="10141" spans="1:12">
      <c r="A10141" s="186" t="str">
        <f>B10141&amp;"_"&amp;COUNTIF($B$2:B10141,B10141)</f>
        <v>8011_5</v>
      </c>
      <c r="B10141" s="195">
        <v>8011</v>
      </c>
      <c r="F10141" s="189">
        <v>28</v>
      </c>
      <c r="G10141" s="197" t="s">
        <v>4317</v>
      </c>
    </row>
    <row r="10142" spans="1:12">
      <c r="A10142" s="186" t="str">
        <f>B10142&amp;"_"&amp;COUNTIF($B$2:B10142,B10142)</f>
        <v>8011_6</v>
      </c>
      <c r="B10142" s="195">
        <v>8011</v>
      </c>
      <c r="C10142" s="195">
        <v>26</v>
      </c>
      <c r="F10142" s="189">
        <v>12</v>
      </c>
      <c r="G10142" s="197" t="s">
        <v>4368</v>
      </c>
      <c r="J10142" s="191">
        <v>43145</v>
      </c>
      <c r="K10142" s="195" t="s">
        <v>27</v>
      </c>
    </row>
    <row r="10143" spans="1:12">
      <c r="A10143" s="186" t="str">
        <f>B10143&amp;"_"&amp;COUNTIF($B$2:B10143,B10143)</f>
        <v>8012_1</v>
      </c>
      <c r="B10143" s="195">
        <v>8012</v>
      </c>
      <c r="C10143" s="195">
        <v>26</v>
      </c>
      <c r="D10143" s="195">
        <v>20730</v>
      </c>
      <c r="F10143" s="189">
        <v>2</v>
      </c>
      <c r="G10143" s="197" t="s">
        <v>4369</v>
      </c>
      <c r="H10143" s="195">
        <v>2</v>
      </c>
      <c r="J10143" s="191">
        <v>43145</v>
      </c>
      <c r="K10143" s="195" t="s">
        <v>27</v>
      </c>
    </row>
    <row r="10144" spans="1:12">
      <c r="A10144" s="186" t="str">
        <f>B10144&amp;"_"&amp;COUNTIF($B$2:B10144,B10144)</f>
        <v>8013_1</v>
      </c>
      <c r="B10144" s="195">
        <v>8013</v>
      </c>
      <c r="C10144" s="195">
        <v>31</v>
      </c>
      <c r="D10144" s="195" t="s">
        <v>4347</v>
      </c>
      <c r="F10144" s="189">
        <v>4</v>
      </c>
      <c r="G10144" s="197" t="s">
        <v>4290</v>
      </c>
      <c r="H10144" s="195">
        <v>4</v>
      </c>
      <c r="I10144" s="195">
        <v>12000</v>
      </c>
      <c r="J10144" s="191">
        <v>43145</v>
      </c>
      <c r="K10144" s="195" t="s">
        <v>27</v>
      </c>
    </row>
    <row r="10145" spans="1:11">
      <c r="A10145" s="186" t="str">
        <f>B10145&amp;"_"&amp;COUNTIF($B$2:B10145,B10145)</f>
        <v>8014_1</v>
      </c>
      <c r="B10145" s="195">
        <v>8014</v>
      </c>
      <c r="C10145" s="195">
        <v>31</v>
      </c>
      <c r="D10145" s="195" t="s">
        <v>4370</v>
      </c>
      <c r="F10145" s="189">
        <v>3</v>
      </c>
      <c r="G10145" s="197" t="s">
        <v>4290</v>
      </c>
      <c r="H10145" s="195">
        <v>3</v>
      </c>
      <c r="I10145" s="195">
        <v>9000</v>
      </c>
      <c r="J10145" s="191">
        <v>43146</v>
      </c>
      <c r="K10145" s="195" t="s">
        <v>27</v>
      </c>
    </row>
    <row r="10146" spans="1:11">
      <c r="A10146" s="186" t="str">
        <f>B10146&amp;"_"&amp;COUNTIF($B$2:B10146,B10146)</f>
        <v>8015_1</v>
      </c>
      <c r="B10146" s="195">
        <v>8015</v>
      </c>
      <c r="C10146" s="195">
        <v>31</v>
      </c>
      <c r="D10146" s="195" t="s">
        <v>4370</v>
      </c>
      <c r="F10146" s="189">
        <v>7</v>
      </c>
      <c r="G10146" s="197" t="s">
        <v>4290</v>
      </c>
      <c r="H10146" s="195">
        <v>7</v>
      </c>
      <c r="I10146" s="195">
        <v>21000</v>
      </c>
      <c r="J10146" s="191">
        <v>43151</v>
      </c>
      <c r="K10146" s="195" t="s">
        <v>27</v>
      </c>
    </row>
    <row r="10147" spans="1:11">
      <c r="A10147" s="186" t="str">
        <f>B10147&amp;"_"&amp;COUNTIF($B$2:B10147,B10147)</f>
        <v>8016_1</v>
      </c>
      <c r="B10147" s="195">
        <v>8016</v>
      </c>
      <c r="F10147" s="189">
        <v>200</v>
      </c>
      <c r="G10147" s="197" t="s">
        <v>4371</v>
      </c>
    </row>
    <row r="10148" spans="1:11">
      <c r="A10148" s="186" t="str">
        <f>B10148&amp;"_"&amp;COUNTIF($B$2:B10148,B10148)</f>
        <v>8016_2</v>
      </c>
      <c r="B10148" s="195">
        <v>8016</v>
      </c>
      <c r="F10148" s="189">
        <v>1500</v>
      </c>
      <c r="G10148" s="197" t="s">
        <v>4328</v>
      </c>
    </row>
    <row r="10149" spans="1:11">
      <c r="A10149" s="186" t="str">
        <f>B10149&amp;"_"&amp;COUNTIF($B$2:B10149,B10149)</f>
        <v>8016_3</v>
      </c>
      <c r="B10149" s="195">
        <v>8016</v>
      </c>
      <c r="F10149" s="189">
        <v>3</v>
      </c>
      <c r="G10149" s="197" t="s">
        <v>4372</v>
      </c>
    </row>
    <row r="10150" spans="1:11">
      <c r="A10150" s="186" t="str">
        <f>B10150&amp;"_"&amp;COUNTIF($B$2:B10150,B10150)</f>
        <v>8016_4</v>
      </c>
      <c r="B10150" s="195">
        <v>8016</v>
      </c>
      <c r="F10150" s="189">
        <v>8</v>
      </c>
      <c r="G10150" s="197" t="s">
        <v>3670</v>
      </c>
    </row>
    <row r="10151" spans="1:11">
      <c r="A10151" s="186" t="str">
        <f>B10151&amp;"_"&amp;COUNTIF($B$2:B10151,B10151)</f>
        <v>8016_5</v>
      </c>
      <c r="B10151" s="195">
        <v>8016</v>
      </c>
      <c r="F10151" s="189">
        <v>300</v>
      </c>
      <c r="G10151" s="197" t="s">
        <v>4373</v>
      </c>
    </row>
    <row r="10152" spans="1:11">
      <c r="A10152" s="186" t="str">
        <f>B10152&amp;"_"&amp;COUNTIF($B$2:B10152,B10152)</f>
        <v>8016_6</v>
      </c>
      <c r="B10152" s="195">
        <v>8016</v>
      </c>
      <c r="F10152" s="189">
        <v>50</v>
      </c>
      <c r="G10152" s="197" t="s">
        <v>4374</v>
      </c>
    </row>
    <row r="10153" spans="1:11">
      <c r="A10153" s="186" t="str">
        <f>B10153&amp;"_"&amp;COUNTIF($B$2:B10153,B10153)</f>
        <v>8016_7</v>
      </c>
      <c r="B10153" s="195">
        <v>8016</v>
      </c>
      <c r="C10153" s="195">
        <v>62</v>
      </c>
      <c r="D10153" s="195" t="s">
        <v>4375</v>
      </c>
      <c r="F10153" s="189">
        <v>1</v>
      </c>
      <c r="G10153" s="197" t="s">
        <v>782</v>
      </c>
      <c r="H10153" s="195">
        <v>6</v>
      </c>
      <c r="J10153" s="191">
        <v>43146</v>
      </c>
      <c r="K10153" s="195" t="s">
        <v>27</v>
      </c>
    </row>
    <row r="10154" spans="1:11">
      <c r="A10154" s="186" t="str">
        <f>B10154&amp;"_"&amp;COUNTIF($B$2:B10154,B10154)</f>
        <v>8017_1</v>
      </c>
      <c r="B10154" s="195">
        <v>8017</v>
      </c>
      <c r="F10154" s="189">
        <v>8</v>
      </c>
      <c r="G10154" s="197" t="s">
        <v>3102</v>
      </c>
    </row>
    <row r="10155" spans="1:11">
      <c r="A10155" s="186" t="str">
        <f>B10155&amp;"_"&amp;COUNTIF($B$2:B10155,B10155)</f>
        <v>8017_2</v>
      </c>
      <c r="B10155" s="195">
        <v>8017</v>
      </c>
      <c r="C10155" s="195">
        <v>65</v>
      </c>
      <c r="D10155" s="195">
        <v>3008354220</v>
      </c>
      <c r="F10155" s="189">
        <v>16</v>
      </c>
      <c r="G10155" s="197" t="s">
        <v>3103</v>
      </c>
      <c r="H10155" s="195">
        <v>8</v>
      </c>
      <c r="I10155" s="195">
        <v>25600</v>
      </c>
      <c r="J10155" s="191">
        <v>43146</v>
      </c>
      <c r="K10155" s="195" t="s">
        <v>4113</v>
      </c>
    </row>
    <row r="10156" spans="1:11">
      <c r="A10156" s="186" t="str">
        <f>B10156&amp;"_"&amp;COUNTIF($B$2:B10156,B10156)</f>
        <v>8018_1</v>
      </c>
      <c r="B10156" s="195">
        <v>8018</v>
      </c>
      <c r="C10156" s="195">
        <v>59</v>
      </c>
      <c r="D10156" s="195">
        <v>3008424665</v>
      </c>
      <c r="E10156" s="195">
        <v>41222128</v>
      </c>
      <c r="F10156" s="189">
        <v>3</v>
      </c>
      <c r="G10156" s="197" t="s">
        <v>4376</v>
      </c>
      <c r="H10156" s="195">
        <v>3</v>
      </c>
      <c r="I10156" s="195">
        <v>15100</v>
      </c>
      <c r="J10156" s="191">
        <v>43147</v>
      </c>
      <c r="K10156" s="195" t="s">
        <v>27</v>
      </c>
    </row>
    <row r="10157" spans="1:11">
      <c r="A10157" s="186" t="str">
        <f>B10157&amp;"_"&amp;COUNTIF($B$2:B10157,B10157)</f>
        <v>8019_1</v>
      </c>
      <c r="B10157" s="195">
        <v>8019</v>
      </c>
      <c r="C10157" s="195">
        <v>59</v>
      </c>
      <c r="D10157" s="195">
        <v>3008424665</v>
      </c>
      <c r="E10157" s="195">
        <v>41222128</v>
      </c>
      <c r="F10157" s="189">
        <v>3</v>
      </c>
      <c r="G10157" s="197" t="s">
        <v>4377</v>
      </c>
      <c r="H10157" s="195">
        <v>3</v>
      </c>
      <c r="I10157" s="195">
        <v>15100</v>
      </c>
      <c r="J10157" s="191">
        <v>43147</v>
      </c>
      <c r="K10157" s="195" t="s">
        <v>27</v>
      </c>
    </row>
    <row r="10158" spans="1:11">
      <c r="A10158" s="186" t="str">
        <f>B10158&amp;"_"&amp;COUNTIF($B$2:B10158,B10158)</f>
        <v>8020_1</v>
      </c>
      <c r="B10158" s="195">
        <v>8020</v>
      </c>
      <c r="C10158" s="195">
        <v>31</v>
      </c>
      <c r="D10158" s="195" t="s">
        <v>4370</v>
      </c>
      <c r="F10158" s="189">
        <v>4</v>
      </c>
      <c r="G10158" s="197" t="s">
        <v>4290</v>
      </c>
      <c r="H10158" s="195">
        <v>4</v>
      </c>
      <c r="I10158" s="195">
        <v>12000</v>
      </c>
      <c r="J10158" s="191">
        <v>43150</v>
      </c>
      <c r="K10158" s="195" t="s">
        <v>27</v>
      </c>
    </row>
    <row r="10159" spans="1:11">
      <c r="A10159" s="186" t="str">
        <f>B10159&amp;"_"&amp;COUNTIF($B$2:B10159,B10159)</f>
        <v>8021_1</v>
      </c>
      <c r="B10159" s="195">
        <v>8021</v>
      </c>
      <c r="F10159" s="189">
        <v>10</v>
      </c>
      <c r="G10159" s="197" t="s">
        <v>4343</v>
      </c>
    </row>
    <row r="10160" spans="1:11">
      <c r="A10160" s="186" t="str">
        <f>B10160&amp;"_"&amp;COUNTIF($B$2:B10160,B10160)</f>
        <v>8021_2</v>
      </c>
      <c r="B10160" s="195">
        <v>8021</v>
      </c>
      <c r="C10160" s="195">
        <v>1</v>
      </c>
      <c r="D10160" s="195" t="s">
        <v>4342</v>
      </c>
      <c r="F10160" s="189">
        <v>58</v>
      </c>
      <c r="G10160" s="197" t="s">
        <v>4354</v>
      </c>
      <c r="H10160" s="195">
        <v>2</v>
      </c>
      <c r="J10160" s="191">
        <v>43150</v>
      </c>
      <c r="K10160" s="195" t="s">
        <v>27</v>
      </c>
    </row>
    <row r="10161" spans="1:12">
      <c r="A10161" s="186" t="str">
        <f>B10161&amp;"_"&amp;COUNTIF($B$2:B10161,B10161)</f>
        <v>8022_1</v>
      </c>
      <c r="B10161" s="195">
        <v>8022</v>
      </c>
      <c r="C10161" s="195">
        <v>1</v>
      </c>
      <c r="D10161" s="195" t="s">
        <v>4339</v>
      </c>
      <c r="F10161" s="189">
        <v>86</v>
      </c>
      <c r="G10161" s="197" t="s">
        <v>4340</v>
      </c>
      <c r="H10161" s="195">
        <v>1</v>
      </c>
      <c r="J10161" s="191">
        <v>43150</v>
      </c>
      <c r="K10161" s="195" t="s">
        <v>27</v>
      </c>
    </row>
    <row r="10162" spans="1:12">
      <c r="A10162" s="186" t="str">
        <f>B10162&amp;"_"&amp;COUNTIF($B$2:B10162,B10162)</f>
        <v>8023_1</v>
      </c>
      <c r="B10162" s="195">
        <v>8023</v>
      </c>
      <c r="E10162" s="195" t="s">
        <v>2730</v>
      </c>
      <c r="F10162" s="189">
        <v>12</v>
      </c>
      <c r="G10162" s="197" t="s">
        <v>3765</v>
      </c>
    </row>
    <row r="10163" spans="1:12">
      <c r="A10163" s="186" t="str">
        <f>B10163&amp;"_"&amp;COUNTIF($B$2:B10163,B10163)</f>
        <v>8023_2</v>
      </c>
      <c r="B10163" s="195">
        <v>8023</v>
      </c>
      <c r="C10163" s="195">
        <v>1</v>
      </c>
      <c r="D10163" s="195" t="s">
        <v>4334</v>
      </c>
      <c r="E10163" s="195" t="s">
        <v>2731</v>
      </c>
      <c r="F10163" s="189">
        <v>12</v>
      </c>
      <c r="G10163" s="197" t="s">
        <v>3767</v>
      </c>
      <c r="H10163" s="195">
        <v>6</v>
      </c>
      <c r="J10163" s="191">
        <v>43150</v>
      </c>
      <c r="K10163" s="195" t="s">
        <v>27</v>
      </c>
    </row>
    <row r="10164" spans="1:12">
      <c r="A10164" s="186" t="str">
        <f>B10164&amp;"_"&amp;COUNTIF($B$2:B10164,B10164)</f>
        <v>8024_1</v>
      </c>
      <c r="B10164" s="195">
        <v>8024</v>
      </c>
      <c r="C10164" s="195">
        <v>11</v>
      </c>
      <c r="D10164" s="195" t="s">
        <v>4378</v>
      </c>
      <c r="F10164" s="189">
        <v>1</v>
      </c>
      <c r="G10164" s="197" t="s">
        <v>4379</v>
      </c>
      <c r="H10164" s="195">
        <v>1</v>
      </c>
      <c r="J10164" s="191">
        <v>43150</v>
      </c>
      <c r="K10164" s="195" t="s">
        <v>27</v>
      </c>
    </row>
    <row r="10165" spans="1:12">
      <c r="A10165" s="186" t="str">
        <f>B10165&amp;"_"&amp;COUNTIF($B$2:B10165,B10165)</f>
        <v>8025_1</v>
      </c>
      <c r="B10165" s="195">
        <v>8025</v>
      </c>
      <c r="C10165" s="195">
        <v>3</v>
      </c>
      <c r="D10165" s="195" t="s">
        <v>4380</v>
      </c>
      <c r="E10165" s="195" t="s">
        <v>71</v>
      </c>
      <c r="F10165" s="189">
        <v>300</v>
      </c>
      <c r="G10165" s="197" t="s">
        <v>72</v>
      </c>
      <c r="H10165" s="195">
        <v>1</v>
      </c>
      <c r="I10165" s="195">
        <v>2400</v>
      </c>
      <c r="J10165" s="191">
        <v>43150</v>
      </c>
      <c r="K10165" s="195" t="s">
        <v>33</v>
      </c>
      <c r="L10165" s="195" t="s">
        <v>74</v>
      </c>
    </row>
    <row r="10166" spans="1:12">
      <c r="A10166" s="186" t="str">
        <f>B10166&amp;"_"&amp;COUNTIF($B$2:B10166,B10166)</f>
        <v>8026_1</v>
      </c>
      <c r="B10166" s="195">
        <v>8026</v>
      </c>
      <c r="F10166" s="189">
        <v>1</v>
      </c>
      <c r="G10166" s="197" t="s">
        <v>4381</v>
      </c>
    </row>
    <row r="10167" spans="1:12">
      <c r="A10167" s="186" t="str">
        <f>B10167&amp;"_"&amp;COUNTIF($B$2:B10167,B10167)</f>
        <v>8026_2</v>
      </c>
      <c r="B10167" s="195">
        <v>8026</v>
      </c>
      <c r="C10167" s="195">
        <v>4</v>
      </c>
      <c r="D10167" s="195" t="s">
        <v>3505</v>
      </c>
      <c r="F10167" s="189">
        <v>1</v>
      </c>
      <c r="G10167" s="197" t="s">
        <v>4382</v>
      </c>
      <c r="J10167" s="191">
        <v>43151</v>
      </c>
    </row>
    <row r="10168" spans="1:12">
      <c r="A10168" s="186" t="str">
        <f>B10168&amp;"_"&amp;COUNTIF($B$2:B10168,B10168)</f>
        <v>8027_1</v>
      </c>
      <c r="B10168" s="195">
        <v>8027</v>
      </c>
      <c r="C10168" s="195">
        <v>59</v>
      </c>
      <c r="D10168" s="227">
        <v>3008441929</v>
      </c>
      <c r="E10168" s="195">
        <v>41227890</v>
      </c>
      <c r="F10168" s="189">
        <v>12</v>
      </c>
      <c r="G10168" s="197" t="s">
        <v>1873</v>
      </c>
      <c r="H10168" s="195">
        <v>2</v>
      </c>
      <c r="I10168" s="195">
        <v>3675</v>
      </c>
      <c r="J10168" s="191">
        <v>43152</v>
      </c>
      <c r="K10168" s="195" t="s">
        <v>27</v>
      </c>
    </row>
    <row r="10169" spans="1:12">
      <c r="A10169" s="186" t="str">
        <f>B10169&amp;"_"&amp;COUNTIF($B$2:B10169,B10169)</f>
        <v>8028_1</v>
      </c>
      <c r="B10169" s="195">
        <v>8028</v>
      </c>
      <c r="C10169" s="195">
        <v>26</v>
      </c>
      <c r="D10169" s="195">
        <v>20759</v>
      </c>
      <c r="F10169" s="189">
        <v>1</v>
      </c>
      <c r="G10169" s="197" t="s">
        <v>1523</v>
      </c>
      <c r="H10169" s="195">
        <v>1</v>
      </c>
      <c r="J10169" s="191">
        <v>43152</v>
      </c>
      <c r="K10169" s="195" t="s">
        <v>33</v>
      </c>
    </row>
    <row r="10170" spans="1:12">
      <c r="A10170" s="186" t="str">
        <f>B10170&amp;"_"&amp;COUNTIF($B$2:B10170,B10170)</f>
        <v>8029_1</v>
      </c>
      <c r="B10170" s="195">
        <v>8029</v>
      </c>
      <c r="E10170" s="195">
        <v>32999</v>
      </c>
      <c r="F10170" s="189">
        <v>20</v>
      </c>
      <c r="G10170" s="197" t="s">
        <v>4086</v>
      </c>
    </row>
    <row r="10171" spans="1:12">
      <c r="A10171" s="186" t="str">
        <f>B10171&amp;"_"&amp;COUNTIF($B$2:B10171,B10171)</f>
        <v>8029_2</v>
      </c>
      <c r="B10171" s="195">
        <v>8029</v>
      </c>
      <c r="C10171" s="195">
        <v>4</v>
      </c>
      <c r="D10171" s="195">
        <v>4500301745</v>
      </c>
      <c r="E10171" s="195">
        <v>33990</v>
      </c>
      <c r="F10171" s="189">
        <v>20</v>
      </c>
      <c r="G10171" s="197" t="s">
        <v>4087</v>
      </c>
      <c r="H10171" s="195">
        <v>10</v>
      </c>
      <c r="I10171" s="195">
        <v>30000</v>
      </c>
      <c r="J10171" s="191">
        <v>43157</v>
      </c>
      <c r="K10171" s="195" t="s">
        <v>2501</v>
      </c>
      <c r="L10171" s="195" t="s">
        <v>74</v>
      </c>
    </row>
    <row r="10172" spans="1:12">
      <c r="A10172" s="186" t="str">
        <f>B10172&amp;"_"&amp;COUNTIF($B$2:B10172,B10172)</f>
        <v>8030_1</v>
      </c>
      <c r="B10172" s="195">
        <v>8030</v>
      </c>
      <c r="E10172" s="195">
        <v>112145</v>
      </c>
      <c r="F10172" s="189">
        <v>20</v>
      </c>
      <c r="G10172" s="197" t="s">
        <v>2696</v>
      </c>
    </row>
    <row r="10173" spans="1:12">
      <c r="A10173" s="186" t="str">
        <f>B10173&amp;"_"&amp;COUNTIF($B$2:B10173,B10173)</f>
        <v>8030_2</v>
      </c>
      <c r="B10173" s="195">
        <v>8030</v>
      </c>
      <c r="C10173" s="195">
        <v>4</v>
      </c>
      <c r="D10173" s="195">
        <v>4500301748</v>
      </c>
      <c r="E10173" s="195">
        <v>112146</v>
      </c>
      <c r="F10173" s="189">
        <v>20</v>
      </c>
      <c r="G10173" s="197" t="s">
        <v>2697</v>
      </c>
      <c r="H10173" s="195">
        <v>10</v>
      </c>
      <c r="I10173" s="195">
        <v>35000</v>
      </c>
      <c r="J10173" s="191">
        <v>43157</v>
      </c>
      <c r="K10173" s="195" t="s">
        <v>2501</v>
      </c>
      <c r="L10173" s="195" t="s">
        <v>74</v>
      </c>
    </row>
    <row r="10174" spans="1:12">
      <c r="A10174" s="186" t="str">
        <f>B10174&amp;"_"&amp;COUNTIF($B$2:B10174,B10174)</f>
        <v>8031A_1</v>
      </c>
      <c r="B10174" s="195" t="s">
        <v>4383</v>
      </c>
      <c r="E10174" s="195" t="s">
        <v>3429</v>
      </c>
      <c r="F10174" s="189">
        <v>5</v>
      </c>
      <c r="G10174" s="197" t="s">
        <v>3430</v>
      </c>
    </row>
    <row r="10175" spans="1:12">
      <c r="A10175" s="186" t="str">
        <f>B10175&amp;"_"&amp;COUNTIF($B$2:B10175,B10175)</f>
        <v>8031A_2</v>
      </c>
      <c r="B10175" s="195" t="s">
        <v>4383</v>
      </c>
      <c r="E10175" s="195" t="s">
        <v>3429</v>
      </c>
      <c r="F10175" s="189">
        <v>3</v>
      </c>
      <c r="G10175" s="197" t="s">
        <v>3431</v>
      </c>
    </row>
    <row r="10176" spans="1:12">
      <c r="A10176" s="186" t="str">
        <f>B10176&amp;"_"&amp;COUNTIF($B$2:B10176,B10176)</f>
        <v>8031A_3</v>
      </c>
      <c r="B10176" s="195" t="s">
        <v>4383</v>
      </c>
      <c r="E10176" s="195" t="s">
        <v>3429</v>
      </c>
      <c r="F10176" s="189">
        <v>3</v>
      </c>
      <c r="G10176" s="197" t="s">
        <v>3432</v>
      </c>
    </row>
    <row r="10177" spans="1:10">
      <c r="A10177" s="186" t="str">
        <f>B10177&amp;"_"&amp;COUNTIF($B$2:B10177,B10177)</f>
        <v>8031A_4</v>
      </c>
      <c r="B10177" s="195" t="s">
        <v>4383</v>
      </c>
      <c r="E10177" s="195" t="s">
        <v>3429</v>
      </c>
      <c r="F10177" s="189">
        <v>4</v>
      </c>
      <c r="G10177" s="197" t="s">
        <v>3433</v>
      </c>
    </row>
    <row r="10178" spans="1:10">
      <c r="A10178" s="186" t="str">
        <f>B10178&amp;"_"&amp;COUNTIF($B$2:B10178,B10178)</f>
        <v>8031A_5</v>
      </c>
      <c r="B10178" s="195" t="s">
        <v>4383</v>
      </c>
      <c r="E10178" s="195" t="s">
        <v>3429</v>
      </c>
      <c r="F10178" s="189">
        <v>6</v>
      </c>
      <c r="G10178" s="197" t="s">
        <v>3434</v>
      </c>
    </row>
    <row r="10179" spans="1:10">
      <c r="A10179" s="186" t="str">
        <f>B10179&amp;"_"&amp;COUNTIF($B$2:B10179,B10179)</f>
        <v>8031A_6</v>
      </c>
      <c r="B10179" s="195" t="s">
        <v>4383</v>
      </c>
      <c r="E10179" s="195" t="s">
        <v>3429</v>
      </c>
      <c r="F10179" s="189">
        <v>3</v>
      </c>
      <c r="G10179" s="197" t="s">
        <v>3355</v>
      </c>
    </row>
    <row r="10180" spans="1:10">
      <c r="A10180" s="186" t="str">
        <f>B10180&amp;"_"&amp;COUNTIF($B$2:B10180,B10180)</f>
        <v>8031A_7</v>
      </c>
      <c r="B10180" s="195" t="s">
        <v>4383</v>
      </c>
      <c r="E10180" s="195" t="s">
        <v>3429</v>
      </c>
      <c r="F10180" s="189">
        <v>1</v>
      </c>
      <c r="G10180" s="197" t="s">
        <v>3435</v>
      </c>
    </row>
    <row r="10181" spans="1:10">
      <c r="A10181" s="186" t="str">
        <f>B10181&amp;"_"&amp;COUNTIF($B$2:B10181,B10181)</f>
        <v>8031A_8</v>
      </c>
      <c r="B10181" s="195" t="s">
        <v>4383</v>
      </c>
      <c r="E10181" s="195" t="s">
        <v>3429</v>
      </c>
      <c r="F10181" s="189">
        <v>30</v>
      </c>
      <c r="G10181" s="197" t="s">
        <v>3439</v>
      </c>
    </row>
    <row r="10182" spans="1:10">
      <c r="A10182" s="186" t="str">
        <f>B10182&amp;"_"&amp;COUNTIF($B$2:B10182,B10182)</f>
        <v>8031A_9</v>
      </c>
      <c r="B10182" s="195" t="s">
        <v>4383</v>
      </c>
      <c r="E10182" s="195" t="s">
        <v>3429</v>
      </c>
      <c r="F10182" s="189">
        <v>40</v>
      </c>
      <c r="G10182" s="197" t="s">
        <v>3538</v>
      </c>
    </row>
    <row r="10183" spans="1:10">
      <c r="A10183" s="186" t="str">
        <f>B10183&amp;"_"&amp;COUNTIF($B$2:B10183,B10183)</f>
        <v>8031A_10</v>
      </c>
      <c r="B10183" s="195" t="s">
        <v>4383</v>
      </c>
      <c r="E10183" s="195" t="s">
        <v>3429</v>
      </c>
      <c r="F10183" s="189">
        <v>300</v>
      </c>
      <c r="G10183" s="197" t="s">
        <v>464</v>
      </c>
    </row>
    <row r="10184" spans="1:10">
      <c r="A10184" s="186" t="str">
        <f>B10184&amp;"_"&amp;COUNTIF($B$2:B10184,B10184)</f>
        <v>8031A_11</v>
      </c>
      <c r="B10184" s="195" t="s">
        <v>4383</v>
      </c>
      <c r="E10184" s="195" t="s">
        <v>3429</v>
      </c>
      <c r="F10184" s="189">
        <v>20</v>
      </c>
      <c r="G10184" s="197" t="s">
        <v>4224</v>
      </c>
    </row>
    <row r="10185" spans="1:10">
      <c r="A10185" s="186" t="str">
        <f>B10185&amp;"_"&amp;COUNTIF($B$2:B10185,B10185)</f>
        <v>8031A_12</v>
      </c>
      <c r="B10185" s="195" t="s">
        <v>4383</v>
      </c>
      <c r="C10185" s="195">
        <v>104</v>
      </c>
      <c r="D10185" s="195" t="s">
        <v>4384</v>
      </c>
      <c r="E10185" s="195" t="s">
        <v>3429</v>
      </c>
      <c r="F10185" s="189">
        <v>25</v>
      </c>
      <c r="G10185" s="197" t="s">
        <v>4226</v>
      </c>
      <c r="H10185" s="195" t="s">
        <v>3429</v>
      </c>
      <c r="I10185" s="195" t="s">
        <v>3429</v>
      </c>
      <c r="J10185" s="191">
        <v>43150</v>
      </c>
    </row>
    <row r="10186" spans="1:10">
      <c r="A10186" s="186" t="str">
        <f>B10186&amp;"_"&amp;COUNTIF($B$2:B10186,B10186)</f>
        <v>8032B_1</v>
      </c>
      <c r="B10186" s="195" t="s">
        <v>4385</v>
      </c>
      <c r="E10186" s="195" t="s">
        <v>3429</v>
      </c>
      <c r="F10186" s="189">
        <v>1</v>
      </c>
      <c r="G10186" s="197" t="s">
        <v>4228</v>
      </c>
    </row>
    <row r="10187" spans="1:10">
      <c r="A10187" s="186" t="str">
        <f>B10187&amp;"_"&amp;COUNTIF($B$2:B10187,B10187)</f>
        <v>8032B_2</v>
      </c>
      <c r="B10187" s="195" t="s">
        <v>4385</v>
      </c>
      <c r="E10187" s="195" t="s">
        <v>3429</v>
      </c>
      <c r="F10187" s="189">
        <v>7</v>
      </c>
      <c r="G10187" s="197" t="s">
        <v>4229</v>
      </c>
    </row>
    <row r="10188" spans="1:10">
      <c r="A10188" s="186" t="str">
        <f>B10188&amp;"_"&amp;COUNTIF($B$2:B10188,B10188)</f>
        <v>8032B_3</v>
      </c>
      <c r="B10188" s="195" t="s">
        <v>4385</v>
      </c>
      <c r="E10188" s="195" t="s">
        <v>3429</v>
      </c>
      <c r="F10188" s="189">
        <v>15</v>
      </c>
      <c r="G10188" s="197" t="s">
        <v>4230</v>
      </c>
    </row>
    <row r="10189" spans="1:10">
      <c r="A10189" s="186" t="str">
        <f>B10189&amp;"_"&amp;COUNTIF($B$2:B10189,B10189)</f>
        <v>8032B_4</v>
      </c>
      <c r="B10189" s="195" t="s">
        <v>4385</v>
      </c>
      <c r="E10189" s="195" t="s">
        <v>3429</v>
      </c>
      <c r="F10189" s="189">
        <v>8</v>
      </c>
      <c r="G10189" s="197" t="s">
        <v>4231</v>
      </c>
    </row>
    <row r="10190" spans="1:10">
      <c r="A10190" s="186" t="str">
        <f>B10190&amp;"_"&amp;COUNTIF($B$2:B10190,B10190)</f>
        <v>8032B_5</v>
      </c>
      <c r="B10190" s="195" t="s">
        <v>4385</v>
      </c>
      <c r="E10190" s="195" t="s">
        <v>3429</v>
      </c>
      <c r="F10190" s="189">
        <v>20</v>
      </c>
      <c r="G10190" s="197" t="s">
        <v>4232</v>
      </c>
    </row>
    <row r="10191" spans="1:10">
      <c r="A10191" s="186" t="str">
        <f>B10191&amp;"_"&amp;COUNTIF($B$2:B10191,B10191)</f>
        <v>8032B_6</v>
      </c>
      <c r="B10191" s="195" t="s">
        <v>4385</v>
      </c>
      <c r="E10191" s="195" t="s">
        <v>3429</v>
      </c>
      <c r="F10191" s="189">
        <v>60</v>
      </c>
      <c r="G10191" s="197" t="s">
        <v>4233</v>
      </c>
    </row>
    <row r="10192" spans="1:10">
      <c r="A10192" s="186" t="str">
        <f>B10192&amp;"_"&amp;COUNTIF($B$2:B10192,B10192)</f>
        <v>8032B_7</v>
      </c>
      <c r="B10192" s="195" t="s">
        <v>4385</v>
      </c>
      <c r="E10192" s="195" t="s">
        <v>3429</v>
      </c>
      <c r="F10192" s="189">
        <v>1</v>
      </c>
      <c r="G10192" s="197" t="s">
        <v>4234</v>
      </c>
    </row>
    <row r="10193" spans="1:12">
      <c r="A10193" s="186" t="str">
        <f>B10193&amp;"_"&amp;COUNTIF($B$2:B10193,B10193)</f>
        <v>8032B_8</v>
      </c>
      <c r="B10193" s="195" t="s">
        <v>4385</v>
      </c>
      <c r="E10193" s="195" t="s">
        <v>3429</v>
      </c>
      <c r="F10193" s="189">
        <v>10</v>
      </c>
      <c r="G10193" s="197" t="s">
        <v>835</v>
      </c>
    </row>
    <row r="10194" spans="1:12">
      <c r="A10194" s="186" t="str">
        <f>B10194&amp;"_"&amp;COUNTIF($B$2:B10194,B10194)</f>
        <v>8032B_9</v>
      </c>
      <c r="B10194" s="195" t="s">
        <v>4385</v>
      </c>
      <c r="E10194" s="195" t="s">
        <v>3429</v>
      </c>
      <c r="F10194" s="189">
        <v>10</v>
      </c>
      <c r="G10194" s="197" t="s">
        <v>3442</v>
      </c>
    </row>
    <row r="10195" spans="1:12">
      <c r="A10195" s="186" t="str">
        <f>B10195&amp;"_"&amp;COUNTIF($B$2:B10195,B10195)</f>
        <v>8032B_10</v>
      </c>
      <c r="B10195" s="195" t="s">
        <v>4385</v>
      </c>
      <c r="E10195" s="195" t="s">
        <v>3429</v>
      </c>
      <c r="F10195" s="189">
        <v>5</v>
      </c>
      <c r="G10195" s="197" t="s">
        <v>3443</v>
      </c>
    </row>
    <row r="10196" spans="1:12">
      <c r="A10196" s="186" t="str">
        <f>B10196&amp;"_"&amp;COUNTIF($B$2:B10196,B10196)</f>
        <v>8032B_11</v>
      </c>
      <c r="B10196" s="195" t="s">
        <v>4385</v>
      </c>
      <c r="C10196" s="195">
        <v>104</v>
      </c>
      <c r="D10196" s="195" t="s">
        <v>4384</v>
      </c>
      <c r="E10196" s="195" t="s">
        <v>3429</v>
      </c>
      <c r="F10196" s="189">
        <v>1</v>
      </c>
      <c r="G10196" s="197" t="s">
        <v>4235</v>
      </c>
      <c r="H10196" s="195" t="s">
        <v>3429</v>
      </c>
      <c r="I10196" s="195" t="s">
        <v>3429</v>
      </c>
      <c r="J10196" s="191">
        <v>43150</v>
      </c>
    </row>
    <row r="10197" spans="1:12">
      <c r="A10197" s="186" t="str">
        <f>B10197&amp;"_"&amp;COUNTIF($B$2:B10197,B10197)</f>
        <v>8033_1</v>
      </c>
      <c r="B10197" s="195">
        <v>8033</v>
      </c>
      <c r="C10197" s="195">
        <v>6</v>
      </c>
      <c r="D10197" s="195" t="s">
        <v>4386</v>
      </c>
      <c r="F10197" s="189">
        <v>1</v>
      </c>
      <c r="G10197" s="197" t="s">
        <v>2351</v>
      </c>
      <c r="H10197" s="195">
        <v>1</v>
      </c>
      <c r="J10197" s="191">
        <v>43158</v>
      </c>
      <c r="K10197" s="195" t="s">
        <v>27</v>
      </c>
    </row>
    <row r="10198" spans="1:12">
      <c r="A10198" s="186" t="str">
        <f>B10198&amp;"_"&amp;COUNTIF($B$2:B10198,B10198)</f>
        <v>8034_1</v>
      </c>
      <c r="B10198" s="195">
        <v>8034</v>
      </c>
      <c r="C10198" s="195">
        <v>92</v>
      </c>
      <c r="D10198" s="195" t="s">
        <v>4387</v>
      </c>
      <c r="F10198" s="189">
        <v>1</v>
      </c>
      <c r="G10198" s="197" t="s">
        <v>1967</v>
      </c>
      <c r="H10198" s="195">
        <v>1</v>
      </c>
      <c r="J10198" s="191">
        <v>43158</v>
      </c>
      <c r="K10198" s="195" t="s">
        <v>27</v>
      </c>
    </row>
    <row r="10199" spans="1:12">
      <c r="A10199" s="186" t="str">
        <f>B10199&amp;"_"&amp;COUNTIF($B$2:B10199,B10199)</f>
        <v>8035_1</v>
      </c>
      <c r="B10199" s="195">
        <v>8035</v>
      </c>
      <c r="F10199" s="189">
        <v>1</v>
      </c>
      <c r="G10199" s="197" t="s">
        <v>4388</v>
      </c>
    </row>
    <row r="10200" spans="1:12">
      <c r="A10200" s="186" t="str">
        <f>B10200&amp;"_"&amp;COUNTIF($B$2:B10200,B10200)</f>
        <v>8035_2</v>
      </c>
      <c r="B10200" s="195">
        <v>8035</v>
      </c>
      <c r="C10200" s="195">
        <v>1</v>
      </c>
      <c r="D10200" s="195" t="s">
        <v>4389</v>
      </c>
      <c r="F10200" s="189">
        <v>1</v>
      </c>
      <c r="G10200" s="197" t="s">
        <v>4390</v>
      </c>
      <c r="H10200" s="195">
        <v>1</v>
      </c>
      <c r="J10200" s="191">
        <v>43172</v>
      </c>
      <c r="K10200" s="195" t="s">
        <v>33</v>
      </c>
      <c r="L10200" s="195" t="s">
        <v>74</v>
      </c>
    </row>
    <row r="10201" spans="1:12">
      <c r="A10201" s="186" t="str">
        <f>B10201&amp;"_"&amp;COUNTIF($B$2:B10201,B10201)</f>
        <v>8036_1</v>
      </c>
      <c r="B10201" s="195">
        <v>8036</v>
      </c>
      <c r="F10201" s="189">
        <v>2000</v>
      </c>
      <c r="G10201" s="197" t="s">
        <v>4391</v>
      </c>
    </row>
    <row r="10202" spans="1:12">
      <c r="A10202" s="186" t="str">
        <f>B10202&amp;"_"&amp;COUNTIF($B$2:B10202,B10202)</f>
        <v>8036_2</v>
      </c>
      <c r="B10202" s="195">
        <v>8036</v>
      </c>
      <c r="F10202" s="189">
        <v>300</v>
      </c>
      <c r="G10202" s="197" t="s">
        <v>4392</v>
      </c>
    </row>
    <row r="10203" spans="1:12">
      <c r="A10203" s="186" t="str">
        <f>B10203&amp;"_"&amp;COUNTIF($B$2:B10203,B10203)</f>
        <v>8036_3</v>
      </c>
      <c r="B10203" s="195">
        <v>8036</v>
      </c>
      <c r="F10203" s="189">
        <v>1</v>
      </c>
      <c r="G10203" s="197" t="s">
        <v>4393</v>
      </c>
    </row>
    <row r="10204" spans="1:12">
      <c r="A10204" s="186" t="str">
        <f>B10204&amp;"_"&amp;COUNTIF($B$2:B10204,B10204)</f>
        <v>8036_4</v>
      </c>
      <c r="B10204" s="195">
        <v>8036</v>
      </c>
      <c r="F10204" s="189">
        <v>20</v>
      </c>
      <c r="G10204" s="197" t="s">
        <v>4394</v>
      </c>
    </row>
    <row r="10205" spans="1:12">
      <c r="A10205" s="186" t="str">
        <f>B10205&amp;"_"&amp;COUNTIF($B$2:B10205,B10205)</f>
        <v>8036_5</v>
      </c>
      <c r="B10205" s="195">
        <v>8036</v>
      </c>
      <c r="F10205" s="189">
        <v>1</v>
      </c>
      <c r="G10205" s="197" t="s">
        <v>4395</v>
      </c>
    </row>
    <row r="10206" spans="1:12">
      <c r="A10206" s="186" t="str">
        <f>B10206&amp;"_"&amp;COUNTIF($B$2:B10206,B10206)</f>
        <v>8036_6</v>
      </c>
      <c r="B10206" s="195">
        <v>8036</v>
      </c>
      <c r="F10206" s="189">
        <v>5</v>
      </c>
      <c r="G10206" s="197" t="s">
        <v>4396</v>
      </c>
    </row>
    <row r="10207" spans="1:12">
      <c r="A10207" s="186" t="str">
        <f>B10207&amp;"_"&amp;COUNTIF($B$2:B10207,B10207)</f>
        <v>8036_7</v>
      </c>
      <c r="B10207" s="195">
        <v>8036</v>
      </c>
      <c r="C10207" s="195">
        <v>62</v>
      </c>
      <c r="D10207" s="195" t="s">
        <v>4397</v>
      </c>
      <c r="F10207" s="189">
        <v>1</v>
      </c>
      <c r="G10207" s="197" t="s">
        <v>7</v>
      </c>
      <c r="H10207" s="195">
        <v>7</v>
      </c>
      <c r="J10207" s="191">
        <v>43160</v>
      </c>
      <c r="K10207" s="195" t="s">
        <v>27</v>
      </c>
    </row>
    <row r="10208" spans="1:12">
      <c r="A10208" s="186" t="str">
        <f>B10208&amp;"_"&amp;COUNTIF($B$2:B10208,B10208)</f>
        <v>8037_1</v>
      </c>
      <c r="B10208" s="195">
        <v>8037</v>
      </c>
      <c r="F10208" s="189">
        <v>16</v>
      </c>
      <c r="G10208" s="197" t="s">
        <v>4345</v>
      </c>
    </row>
    <row r="10209" spans="1:11">
      <c r="A10209" s="186" t="str">
        <f>B10209&amp;"_"&amp;COUNTIF($B$2:B10209,B10209)</f>
        <v>8037_2</v>
      </c>
      <c r="B10209" s="195">
        <v>8037</v>
      </c>
      <c r="C10209" s="195">
        <v>26</v>
      </c>
      <c r="D10209" s="195" t="s">
        <v>863</v>
      </c>
      <c r="F10209" s="189">
        <v>24</v>
      </c>
      <c r="G10209" s="197" t="s">
        <v>4346</v>
      </c>
      <c r="J10209" s="191">
        <v>43159</v>
      </c>
      <c r="K10209" s="195" t="s">
        <v>27</v>
      </c>
    </row>
    <row r="10210" spans="1:11">
      <c r="A10210" s="186" t="str">
        <f>B10210&amp;"_"&amp;COUNTIF($B$2:B10210,B10210)</f>
        <v>8038_1</v>
      </c>
      <c r="B10210" s="195">
        <v>8038</v>
      </c>
      <c r="E10210" s="195" t="s">
        <v>1744</v>
      </c>
      <c r="F10210" s="223">
        <v>1</v>
      </c>
      <c r="G10210" s="197" t="s">
        <v>3277</v>
      </c>
    </row>
    <row r="10211" spans="1:11">
      <c r="A10211" s="186" t="str">
        <f>B10211&amp;"_"&amp;COUNTIF($B$2:B10211,B10211)</f>
        <v>8038_2</v>
      </c>
      <c r="B10211" s="195">
        <v>8038</v>
      </c>
      <c r="E10211" s="195" t="s">
        <v>1744</v>
      </c>
      <c r="F10211" s="189">
        <v>28</v>
      </c>
      <c r="G10211" s="197" t="s">
        <v>4265</v>
      </c>
    </row>
    <row r="10212" spans="1:11">
      <c r="A10212" s="186" t="str">
        <f>B10212&amp;"_"&amp;COUNTIF($B$2:B10212,B10212)</f>
        <v>8038_3</v>
      </c>
      <c r="B10212" s="195">
        <v>8038</v>
      </c>
      <c r="E10212" s="195" t="s">
        <v>1744</v>
      </c>
      <c r="F10212" s="189">
        <v>32</v>
      </c>
      <c r="G10212" s="197" t="s">
        <v>4287</v>
      </c>
    </row>
    <row r="10213" spans="1:11">
      <c r="A10213" s="186" t="str">
        <f>B10213&amp;"_"&amp;COUNTIF($B$2:B10213,B10213)</f>
        <v>8038_4</v>
      </c>
      <c r="B10213" s="195">
        <v>8038</v>
      </c>
      <c r="E10213" s="195" t="s">
        <v>1744</v>
      </c>
      <c r="F10213" s="189">
        <v>24</v>
      </c>
      <c r="G10213" s="197" t="s">
        <v>4266</v>
      </c>
    </row>
    <row r="10214" spans="1:11">
      <c r="A10214" s="186" t="str">
        <f>B10214&amp;"_"&amp;COUNTIF($B$2:B10214,B10214)</f>
        <v>8038_5</v>
      </c>
      <c r="B10214" s="195">
        <v>8038</v>
      </c>
      <c r="E10214" s="195" t="s">
        <v>1744</v>
      </c>
      <c r="F10214" s="189">
        <v>28</v>
      </c>
      <c r="G10214" s="197" t="s">
        <v>4317</v>
      </c>
    </row>
    <row r="10215" spans="1:11">
      <c r="A10215" s="186" t="str">
        <f>B10215&amp;"_"&amp;COUNTIF($B$2:B10215,B10215)</f>
        <v>8038_6</v>
      </c>
      <c r="B10215" s="195">
        <v>8038</v>
      </c>
      <c r="E10215" s="195" t="s">
        <v>1744</v>
      </c>
      <c r="F10215" s="189">
        <v>45</v>
      </c>
      <c r="G10215" s="197" t="s">
        <v>4398</v>
      </c>
    </row>
    <row r="10216" spans="1:11">
      <c r="A10216" s="186" t="str">
        <f>B10216&amp;"_"&amp;COUNTIF($B$2:B10216,B10216)</f>
        <v>8038_7</v>
      </c>
      <c r="B10216" s="195">
        <v>8038</v>
      </c>
      <c r="C10216" s="195">
        <v>26</v>
      </c>
      <c r="E10216" s="195" t="s">
        <v>1744</v>
      </c>
      <c r="F10216" s="189">
        <v>39</v>
      </c>
      <c r="G10216" s="197" t="s">
        <v>4399</v>
      </c>
      <c r="J10216" s="191">
        <v>43160</v>
      </c>
      <c r="K10216" s="195" t="s">
        <v>27</v>
      </c>
    </row>
    <row r="10217" spans="1:11">
      <c r="A10217" s="186" t="str">
        <f>B10217&amp;"_"&amp;COUNTIF($B$2:B10217,B10217)</f>
        <v>,_1</v>
      </c>
      <c r="B10217" s="195" t="s">
        <v>3869</v>
      </c>
      <c r="C10217" s="195">
        <v>31</v>
      </c>
      <c r="D10217" s="195" t="s">
        <v>4400</v>
      </c>
      <c r="F10217" s="189">
        <v>7</v>
      </c>
      <c r="G10217" s="197" t="s">
        <v>4290</v>
      </c>
      <c r="H10217" s="195">
        <v>7</v>
      </c>
      <c r="I10217" s="195">
        <v>21000</v>
      </c>
      <c r="J10217" s="191">
        <v>43161</v>
      </c>
      <c r="K10217" s="195" t="s">
        <v>27</v>
      </c>
    </row>
    <row r="10218" spans="1:11">
      <c r="A10218" s="186" t="str">
        <f>B10218&amp;"_"&amp;COUNTIF($B$2:B10218,B10218)</f>
        <v>8040_1</v>
      </c>
      <c r="B10218" s="195">
        <v>8040</v>
      </c>
      <c r="C10218" s="195">
        <v>31</v>
      </c>
      <c r="D10218" s="195" t="s">
        <v>4400</v>
      </c>
      <c r="F10218" s="189">
        <v>7</v>
      </c>
      <c r="G10218" s="197" t="s">
        <v>4290</v>
      </c>
      <c r="H10218" s="195">
        <v>7</v>
      </c>
      <c r="I10218" s="195">
        <v>21000</v>
      </c>
      <c r="J10218" s="191">
        <v>43161</v>
      </c>
      <c r="K10218" s="195" t="s">
        <v>27</v>
      </c>
    </row>
    <row r="10219" spans="1:11">
      <c r="A10219" s="186" t="str">
        <f>B10219&amp;"_"&amp;COUNTIF($B$2:B10219,B10219)</f>
        <v>8041_1</v>
      </c>
      <c r="B10219" s="195">
        <v>8041</v>
      </c>
      <c r="E10219" s="195" t="s">
        <v>2730</v>
      </c>
      <c r="F10219" s="189">
        <v>4</v>
      </c>
      <c r="G10219" s="197" t="s">
        <v>3765</v>
      </c>
    </row>
    <row r="10220" spans="1:11">
      <c r="A10220" s="186" t="str">
        <f>B10220&amp;"_"&amp;COUNTIF($B$2:B10220,B10220)</f>
        <v>8041_2</v>
      </c>
      <c r="B10220" s="195">
        <v>8041</v>
      </c>
      <c r="C10220" s="195">
        <v>1</v>
      </c>
      <c r="D10220" s="195" t="s">
        <v>4334</v>
      </c>
      <c r="E10220" s="195" t="s">
        <v>2731</v>
      </c>
      <c r="F10220" s="189">
        <v>4</v>
      </c>
      <c r="G10220" s="197" t="s">
        <v>3767</v>
      </c>
      <c r="H10220" s="195">
        <v>2</v>
      </c>
      <c r="J10220" s="191">
        <v>43162</v>
      </c>
      <c r="K10220" s="195" t="s">
        <v>27</v>
      </c>
    </row>
    <row r="10221" spans="1:11">
      <c r="A10221" s="186" t="str">
        <f>B10221&amp;"_"&amp;COUNTIF($B$2:B10221,B10221)</f>
        <v>8042_1</v>
      </c>
      <c r="B10221" s="195">
        <v>8042</v>
      </c>
      <c r="F10221" s="189">
        <v>49</v>
      </c>
      <c r="G10221" s="197" t="s">
        <v>2975</v>
      </c>
    </row>
    <row r="10222" spans="1:11">
      <c r="A10222" s="186" t="str">
        <f>B10222&amp;"_"&amp;COUNTIF($B$2:B10222,B10222)</f>
        <v>8042_2</v>
      </c>
      <c r="B10222" s="195">
        <v>8042</v>
      </c>
      <c r="C10222" s="195">
        <v>1</v>
      </c>
      <c r="D10222" s="195" t="s">
        <v>4342</v>
      </c>
      <c r="F10222" s="189">
        <v>108</v>
      </c>
      <c r="G10222" s="197" t="s">
        <v>4401</v>
      </c>
      <c r="H10222" s="195">
        <v>4</v>
      </c>
      <c r="J10222" s="191">
        <v>43162</v>
      </c>
      <c r="K10222" s="195" t="s">
        <v>27</v>
      </c>
    </row>
    <row r="10223" spans="1:11">
      <c r="A10223" s="186" t="str">
        <f>B10223&amp;"_"&amp;COUNTIF($B$2:B10223,B10223)</f>
        <v>8043_1</v>
      </c>
      <c r="B10223" s="195">
        <v>8043</v>
      </c>
      <c r="C10223" s="195">
        <v>1</v>
      </c>
      <c r="D10223" s="195">
        <v>540093202</v>
      </c>
      <c r="F10223" s="189">
        <v>2</v>
      </c>
      <c r="G10223" s="197" t="s">
        <v>3238</v>
      </c>
      <c r="H10223" s="195">
        <v>2</v>
      </c>
      <c r="J10223" s="191">
        <v>43162</v>
      </c>
      <c r="K10223" s="195" t="s">
        <v>27</v>
      </c>
    </row>
    <row r="10224" spans="1:11">
      <c r="A10224" s="186" t="str">
        <f>B10224&amp;"_"&amp;COUNTIF($B$2:B10224,B10224)</f>
        <v>8044_1</v>
      </c>
      <c r="B10224" s="195">
        <v>8044</v>
      </c>
      <c r="C10224" s="195">
        <v>1</v>
      </c>
      <c r="D10224" s="195" t="s">
        <v>4339</v>
      </c>
      <c r="F10224" s="189">
        <v>83</v>
      </c>
      <c r="G10224" s="197" t="s">
        <v>4340</v>
      </c>
      <c r="H10224" s="195">
        <v>1</v>
      </c>
      <c r="J10224" s="191">
        <v>43162</v>
      </c>
      <c r="K10224" s="195" t="s">
        <v>27</v>
      </c>
    </row>
    <row r="10225" spans="1:12">
      <c r="A10225" s="186" t="str">
        <f>B10225&amp;"_"&amp;COUNTIF($B$2:B10225,B10225)</f>
        <v>8045_1</v>
      </c>
      <c r="B10225" s="195">
        <v>8045</v>
      </c>
      <c r="C10225" s="195">
        <v>1</v>
      </c>
      <c r="D10225" s="195" t="s">
        <v>4355</v>
      </c>
      <c r="E10225" s="195" t="s">
        <v>62</v>
      </c>
      <c r="F10225" s="189">
        <v>164</v>
      </c>
      <c r="G10225" s="197" t="s">
        <v>2011</v>
      </c>
      <c r="H10225" s="195">
        <v>1</v>
      </c>
      <c r="J10225" s="191">
        <v>43162</v>
      </c>
      <c r="K10225" s="195" t="s">
        <v>27</v>
      </c>
    </row>
    <row r="10226" spans="1:12">
      <c r="A10226" s="186" t="str">
        <f>B10226&amp;"_"&amp;COUNTIF($B$2:B10226,B10226)</f>
        <v>8046_1</v>
      </c>
      <c r="B10226" s="195">
        <v>8046</v>
      </c>
      <c r="F10226" s="189">
        <v>8</v>
      </c>
      <c r="G10226" s="197" t="s">
        <v>3188</v>
      </c>
    </row>
    <row r="10227" spans="1:12">
      <c r="A10227" s="186" t="str">
        <f>B10227&amp;"_"&amp;COUNTIF($B$2:B10227,B10227)</f>
        <v>8046_2</v>
      </c>
      <c r="B10227" s="195">
        <v>8046</v>
      </c>
      <c r="F10227" s="189">
        <v>8</v>
      </c>
      <c r="G10227" s="197" t="s">
        <v>3189</v>
      </c>
    </row>
    <row r="10228" spans="1:12">
      <c r="A10228" s="186" t="str">
        <f>B10228&amp;"_"&amp;COUNTIF($B$2:B10228,B10228)</f>
        <v>8046_3</v>
      </c>
      <c r="B10228" s="195">
        <v>8046</v>
      </c>
      <c r="C10228" s="195">
        <v>17</v>
      </c>
      <c r="D10228" s="195">
        <v>3008361834</v>
      </c>
      <c r="F10228" s="189">
        <v>4</v>
      </c>
      <c r="G10228" s="197" t="s">
        <v>3324</v>
      </c>
      <c r="H10228" s="195">
        <v>5</v>
      </c>
      <c r="I10228" s="195">
        <v>21000</v>
      </c>
      <c r="J10228" s="191">
        <v>43164</v>
      </c>
      <c r="K10228" s="195" t="s">
        <v>4113</v>
      </c>
    </row>
    <row r="10229" spans="1:12">
      <c r="A10229" s="186" t="str">
        <f>B10229&amp;"_"&amp;COUNTIF($B$2:B10229,B10229)</f>
        <v>8047_1</v>
      </c>
      <c r="B10229" s="195">
        <v>8047</v>
      </c>
      <c r="F10229" s="189">
        <v>28</v>
      </c>
      <c r="G10229" s="197" t="s">
        <v>3398</v>
      </c>
    </row>
    <row r="10230" spans="1:12">
      <c r="A10230" s="186" t="str">
        <f>B10230&amp;"_"&amp;COUNTIF($B$2:B10230,B10230)</f>
        <v>8047_2</v>
      </c>
      <c r="B10230" s="195">
        <v>8047</v>
      </c>
      <c r="C10230" s="195">
        <v>17</v>
      </c>
      <c r="D10230" s="195">
        <v>3008373009</v>
      </c>
      <c r="F10230" s="189">
        <v>24</v>
      </c>
      <c r="G10230" s="197" t="s">
        <v>3480</v>
      </c>
      <c r="H10230" s="195">
        <v>4</v>
      </c>
      <c r="I10230" s="195">
        <v>4400</v>
      </c>
      <c r="J10230" s="191">
        <v>43164</v>
      </c>
      <c r="K10230" s="195" t="s">
        <v>4113</v>
      </c>
    </row>
    <row r="10231" spans="1:12">
      <c r="A10231" s="186" t="str">
        <f>B10231&amp;"_"&amp;COUNTIF($B$2:B10231,B10231)</f>
        <v>8048_1</v>
      </c>
      <c r="B10231" s="195">
        <v>8048</v>
      </c>
      <c r="C10231" s="195">
        <v>2</v>
      </c>
      <c r="D10231" s="195" t="s">
        <v>4402</v>
      </c>
      <c r="F10231" s="189">
        <v>12</v>
      </c>
      <c r="G10231" s="197" t="s">
        <v>2184</v>
      </c>
      <c r="H10231" s="195">
        <v>1</v>
      </c>
      <c r="J10231" s="191">
        <v>43164</v>
      </c>
      <c r="K10231" s="195" t="s">
        <v>27</v>
      </c>
    </row>
    <row r="10232" spans="1:12">
      <c r="A10232" s="186" t="str">
        <f>B10232&amp;"_"&amp;COUNTIF($B$2:B10232,B10232)</f>
        <v>8049_1</v>
      </c>
      <c r="B10232" s="195">
        <v>8049</v>
      </c>
      <c r="C10232" s="195">
        <v>2</v>
      </c>
      <c r="D10232" s="195">
        <v>340174815</v>
      </c>
      <c r="F10232" s="189">
        <v>1</v>
      </c>
      <c r="G10232" s="197" t="s">
        <v>4403</v>
      </c>
      <c r="H10232" s="195">
        <v>2</v>
      </c>
      <c r="J10232" s="191">
        <v>43164</v>
      </c>
      <c r="K10232" s="195" t="s">
        <v>27</v>
      </c>
    </row>
    <row r="10233" spans="1:12">
      <c r="A10233" s="186" t="str">
        <f>B10233&amp;"_"&amp;COUNTIF($B$2:B10233,B10233)</f>
        <v>8050_1</v>
      </c>
      <c r="B10233" s="195">
        <v>8050</v>
      </c>
      <c r="C10233" s="195">
        <v>2</v>
      </c>
      <c r="D10233" s="195">
        <v>340174814</v>
      </c>
      <c r="F10233" s="189">
        <v>3</v>
      </c>
      <c r="G10233" s="197" t="s">
        <v>4404</v>
      </c>
      <c r="H10233" s="195">
        <v>1</v>
      </c>
      <c r="J10233" s="191">
        <v>43164</v>
      </c>
      <c r="K10233" s="195" t="s">
        <v>27</v>
      </c>
    </row>
    <row r="10234" spans="1:12">
      <c r="A10234" s="186" t="str">
        <f>B10234&amp;"_"&amp;COUNTIF($B$2:B10234,B10234)</f>
        <v>8051_1</v>
      </c>
      <c r="B10234" s="195">
        <v>8051</v>
      </c>
      <c r="C10234" s="195">
        <v>59</v>
      </c>
      <c r="D10234" s="195">
        <v>3008476943</v>
      </c>
      <c r="E10234" s="195">
        <v>41222128</v>
      </c>
      <c r="F10234" s="189">
        <v>3</v>
      </c>
      <c r="G10234" s="197" t="s">
        <v>4405</v>
      </c>
      <c r="H10234" s="195">
        <v>3</v>
      </c>
      <c r="I10234" s="195">
        <v>15100</v>
      </c>
      <c r="J10234" s="191">
        <v>43165</v>
      </c>
      <c r="K10234" s="195" t="s">
        <v>27</v>
      </c>
    </row>
    <row r="10235" spans="1:12">
      <c r="A10235" s="186" t="str">
        <f>B10235&amp;"_"&amp;COUNTIF($B$2:B10235,B10235)</f>
        <v>8052_1</v>
      </c>
      <c r="B10235" s="195">
        <v>8052</v>
      </c>
      <c r="C10235" s="195">
        <v>59</v>
      </c>
      <c r="D10235" s="195">
        <v>3008476943</v>
      </c>
      <c r="E10235" s="195">
        <v>41222128</v>
      </c>
      <c r="F10235" s="189">
        <v>3</v>
      </c>
      <c r="G10235" s="197" t="s">
        <v>4406</v>
      </c>
      <c r="H10235" s="195">
        <v>3</v>
      </c>
      <c r="I10235" s="195">
        <v>15100</v>
      </c>
      <c r="J10235" s="191">
        <v>43165</v>
      </c>
      <c r="K10235" s="195" t="s">
        <v>27</v>
      </c>
    </row>
    <row r="10236" spans="1:12">
      <c r="A10236" s="186" t="str">
        <f>B10236&amp;"_"&amp;COUNTIF($B$2:B10236,B10236)</f>
        <v>8053_1</v>
      </c>
      <c r="B10236" s="195">
        <v>8053</v>
      </c>
      <c r="F10236" s="189">
        <v>1</v>
      </c>
      <c r="G10236" s="197" t="s">
        <v>4407</v>
      </c>
    </row>
    <row r="10237" spans="1:12">
      <c r="A10237" s="186" t="str">
        <f>B10237&amp;"_"&amp;COUNTIF($B$2:B10237,B10237)</f>
        <v>8053_2</v>
      </c>
      <c r="B10237" s="195">
        <v>8053</v>
      </c>
      <c r="C10237" s="195">
        <v>96</v>
      </c>
      <c r="D10237" s="195">
        <v>281037</v>
      </c>
      <c r="F10237" s="189">
        <v>3</v>
      </c>
      <c r="G10237" s="197" t="s">
        <v>4408</v>
      </c>
      <c r="H10237" s="195">
        <v>0</v>
      </c>
      <c r="I10237" s="195">
        <v>0</v>
      </c>
      <c r="J10237" s="191">
        <v>43167</v>
      </c>
      <c r="K10237" s="195" t="s">
        <v>33</v>
      </c>
      <c r="L10237" s="195" t="s">
        <v>74</v>
      </c>
    </row>
    <row r="10238" spans="1:12">
      <c r="A10238" s="186" t="str">
        <f>B10238&amp;"_"&amp;COUNTIF($B$2:B10238,B10238)</f>
        <v>8054_1</v>
      </c>
      <c r="B10238" s="195">
        <v>8054</v>
      </c>
      <c r="F10238" s="189">
        <v>1</v>
      </c>
      <c r="G10238" s="197" t="s">
        <v>3927</v>
      </c>
    </row>
    <row r="10239" spans="1:12">
      <c r="A10239" s="186" t="str">
        <f>B10239&amp;"_"&amp;COUNTIF($B$2:B10239,B10239)</f>
        <v>8054_2</v>
      </c>
      <c r="B10239" s="195">
        <v>8054</v>
      </c>
      <c r="C10239" s="195">
        <v>96</v>
      </c>
      <c r="D10239" s="195" t="s">
        <v>4409</v>
      </c>
      <c r="F10239" s="189">
        <v>3</v>
      </c>
      <c r="G10239" s="197" t="s">
        <v>3970</v>
      </c>
      <c r="H10239" s="195">
        <v>4</v>
      </c>
      <c r="I10239" s="195">
        <f>H10239*2750</f>
        <v>11000</v>
      </c>
      <c r="J10239" s="191">
        <v>43167</v>
      </c>
      <c r="K10239" s="195" t="s">
        <v>33</v>
      </c>
      <c r="L10239" s="195" t="s">
        <v>74</v>
      </c>
    </row>
    <row r="10240" spans="1:12">
      <c r="A10240" s="186" t="str">
        <f>B10240&amp;"_"&amp;COUNTIF($B$2:B10240,B10240)</f>
        <v>8055_1</v>
      </c>
      <c r="B10240" s="195">
        <v>8055</v>
      </c>
      <c r="C10240" s="195">
        <v>118</v>
      </c>
      <c r="D10240" s="195">
        <v>3008257385</v>
      </c>
      <c r="F10240" s="189">
        <f>624+624</f>
        <v>1248</v>
      </c>
      <c r="G10240" s="197" t="s">
        <v>4112</v>
      </c>
      <c r="H10240" s="195">
        <v>26</v>
      </c>
      <c r="I10240" s="195">
        <v>36250</v>
      </c>
      <c r="J10240" s="191">
        <v>43166</v>
      </c>
      <c r="K10240" s="195" t="s">
        <v>4113</v>
      </c>
    </row>
    <row r="10241" spans="1:12">
      <c r="A10241" s="186" t="str">
        <f>B10241&amp;"_"&amp;COUNTIF($B$2:B10241,B10241)</f>
        <v>8056_1</v>
      </c>
      <c r="B10241" s="195">
        <v>8056</v>
      </c>
      <c r="C10241" s="195">
        <v>59</v>
      </c>
      <c r="D10241" s="195">
        <v>3008476943</v>
      </c>
      <c r="E10241" s="195">
        <v>41222128</v>
      </c>
      <c r="F10241" s="189">
        <v>3</v>
      </c>
      <c r="G10241" s="197" t="s">
        <v>4410</v>
      </c>
      <c r="H10241" s="195">
        <v>3</v>
      </c>
      <c r="I10241" s="195">
        <v>15100</v>
      </c>
      <c r="J10241" s="191">
        <v>43166</v>
      </c>
      <c r="K10241" s="195" t="s">
        <v>27</v>
      </c>
    </row>
    <row r="10242" spans="1:12">
      <c r="A10242" s="186" t="str">
        <f>B10242&amp;"_"&amp;COUNTIF($B$2:B10242,B10242)</f>
        <v>8057_1</v>
      </c>
      <c r="B10242" s="195">
        <v>8057</v>
      </c>
      <c r="C10242" s="195">
        <v>59</v>
      </c>
      <c r="D10242" s="195">
        <v>3102632790</v>
      </c>
      <c r="F10242" s="189">
        <v>2</v>
      </c>
      <c r="G10242" s="197" t="s">
        <v>4411</v>
      </c>
      <c r="H10242" s="195">
        <v>1</v>
      </c>
      <c r="I10242" s="195">
        <v>1000</v>
      </c>
      <c r="J10242" s="191">
        <v>43166</v>
      </c>
      <c r="K10242" s="195" t="s">
        <v>27</v>
      </c>
    </row>
    <row r="10243" spans="1:12">
      <c r="A10243" s="186" t="str">
        <f>B10243&amp;"_"&amp;COUNTIF($B$2:B10243,B10243)</f>
        <v>8058_1</v>
      </c>
      <c r="B10243" s="195">
        <v>8058</v>
      </c>
      <c r="C10243" s="195">
        <v>96</v>
      </c>
      <c r="D10243" s="195" t="s">
        <v>4412</v>
      </c>
      <c r="F10243" s="189">
        <v>5</v>
      </c>
      <c r="G10243" s="197" t="s">
        <v>4413</v>
      </c>
      <c r="H10243" s="195">
        <v>1</v>
      </c>
      <c r="I10243" s="195">
        <v>1125</v>
      </c>
      <c r="J10243" s="191">
        <v>43167</v>
      </c>
      <c r="K10243" s="195" t="s">
        <v>33</v>
      </c>
      <c r="L10243" s="195" t="s">
        <v>74</v>
      </c>
    </row>
    <row r="10244" spans="1:12">
      <c r="A10244" s="186" t="str">
        <f>B10244&amp;"_"&amp;COUNTIF($B$2:B10244,B10244)</f>
        <v>8059_1</v>
      </c>
      <c r="B10244" s="195">
        <v>8059</v>
      </c>
      <c r="F10244" s="189">
        <v>8</v>
      </c>
      <c r="G10244" s="197" t="s">
        <v>3102</v>
      </c>
    </row>
    <row r="10245" spans="1:12">
      <c r="A10245" s="186" t="str">
        <f>B10245&amp;"_"&amp;COUNTIF($B$2:B10245,B10245)</f>
        <v>8059_2</v>
      </c>
      <c r="B10245" s="195">
        <v>8059</v>
      </c>
      <c r="C10245" s="195">
        <v>65</v>
      </c>
      <c r="D10245" s="195">
        <v>3008354220</v>
      </c>
      <c r="F10245" s="189">
        <v>16</v>
      </c>
      <c r="G10245" s="197" t="s">
        <v>3103</v>
      </c>
      <c r="H10245" s="195">
        <v>8</v>
      </c>
      <c r="I10245" s="195">
        <v>25600</v>
      </c>
      <c r="J10245" s="191">
        <v>43167</v>
      </c>
      <c r="K10245" s="195" t="s">
        <v>4113</v>
      </c>
    </row>
    <row r="10246" spans="1:12">
      <c r="A10246" s="186" t="str">
        <f>B10246&amp;"_"&amp;COUNTIF($B$2:B10246,B10246)</f>
        <v>8060_1</v>
      </c>
      <c r="B10246" s="195">
        <v>8060</v>
      </c>
      <c r="E10246" s="195" t="s">
        <v>1744</v>
      </c>
      <c r="F10246" s="223">
        <v>1</v>
      </c>
      <c r="G10246" s="197" t="s">
        <v>3277</v>
      </c>
    </row>
    <row r="10247" spans="1:12">
      <c r="A10247" s="186" t="str">
        <f>B10247&amp;"_"&amp;COUNTIF($B$2:B10247,B10247)</f>
        <v>8060_2</v>
      </c>
      <c r="B10247" s="195">
        <v>8060</v>
      </c>
      <c r="E10247" s="195" t="s">
        <v>1744</v>
      </c>
      <c r="F10247" s="189">
        <v>8</v>
      </c>
      <c r="G10247" s="197" t="s">
        <v>4265</v>
      </c>
    </row>
    <row r="10248" spans="1:12">
      <c r="A10248" s="186" t="str">
        <f>B10248&amp;"_"&amp;COUNTIF($B$2:B10248,B10248)</f>
        <v>8060_3</v>
      </c>
      <c r="B10248" s="195">
        <v>8060</v>
      </c>
      <c r="E10248" s="195" t="s">
        <v>1744</v>
      </c>
      <c r="F10248" s="189">
        <v>20</v>
      </c>
      <c r="G10248" s="197" t="s">
        <v>4414</v>
      </c>
    </row>
    <row r="10249" spans="1:12">
      <c r="A10249" s="186" t="str">
        <f>B10249&amp;"_"&amp;COUNTIF($B$2:B10249,B10249)</f>
        <v>8060_4</v>
      </c>
      <c r="B10249" s="195">
        <v>8060</v>
      </c>
      <c r="E10249" s="195" t="s">
        <v>1744</v>
      </c>
      <c r="F10249" s="189">
        <v>32</v>
      </c>
      <c r="G10249" s="197" t="s">
        <v>4287</v>
      </c>
    </row>
    <row r="10250" spans="1:12">
      <c r="A10250" s="186" t="str">
        <f>B10250&amp;"_"&amp;COUNTIF($B$2:B10250,B10250)</f>
        <v>8060_5</v>
      </c>
      <c r="B10250" s="195">
        <v>8060</v>
      </c>
      <c r="E10250" s="195" t="s">
        <v>1744</v>
      </c>
      <c r="F10250" s="189">
        <v>1</v>
      </c>
      <c r="G10250" s="197" t="s">
        <v>4266</v>
      </c>
    </row>
    <row r="10251" spans="1:12">
      <c r="A10251" s="186" t="str">
        <f>B10251&amp;"_"&amp;COUNTIF($B$2:B10251,B10251)</f>
        <v>8060_6</v>
      </c>
      <c r="B10251" s="195">
        <v>8060</v>
      </c>
      <c r="E10251" s="195" t="s">
        <v>1744</v>
      </c>
      <c r="F10251" s="189">
        <v>23</v>
      </c>
      <c r="G10251" s="197" t="s">
        <v>4415</v>
      </c>
    </row>
    <row r="10252" spans="1:12">
      <c r="A10252" s="186" t="str">
        <f>B10252&amp;"_"&amp;COUNTIF($B$2:B10252,B10252)</f>
        <v>8060_7</v>
      </c>
      <c r="B10252" s="195">
        <v>8060</v>
      </c>
      <c r="E10252" s="195" t="s">
        <v>1744</v>
      </c>
      <c r="F10252" s="189">
        <v>28</v>
      </c>
      <c r="G10252" s="197" t="s">
        <v>4317</v>
      </c>
    </row>
    <row r="10253" spans="1:12">
      <c r="A10253" s="186" t="str">
        <f>B10253&amp;"_"&amp;COUNTIF($B$2:B10253,B10253)</f>
        <v>8060_8</v>
      </c>
      <c r="B10253" s="195">
        <v>8060</v>
      </c>
      <c r="C10253" s="195">
        <v>26</v>
      </c>
      <c r="E10253" s="195" t="s">
        <v>1744</v>
      </c>
      <c r="F10253" s="189">
        <v>12</v>
      </c>
      <c r="G10253" s="197" t="s">
        <v>4368</v>
      </c>
      <c r="J10253" s="191">
        <v>43168</v>
      </c>
      <c r="K10253" s="195" t="s">
        <v>27</v>
      </c>
    </row>
    <row r="10254" spans="1:12">
      <c r="A10254" s="186" t="str">
        <f>B10254&amp;"_"&amp;COUNTIF($B$2:B10254,B10254)</f>
        <v>8061_1</v>
      </c>
      <c r="B10254" s="195">
        <v>8061</v>
      </c>
      <c r="D10254" s="195" t="s">
        <v>4416</v>
      </c>
      <c r="F10254" s="189">
        <v>1</v>
      </c>
      <c r="G10254" s="197" t="s">
        <v>2156</v>
      </c>
    </row>
    <row r="10255" spans="1:12">
      <c r="A10255" s="186" t="str">
        <f>B10255&amp;"_"&amp;COUNTIF($B$2:B10255,B10255)</f>
        <v>8061_2</v>
      </c>
      <c r="B10255" s="195">
        <v>8061</v>
      </c>
      <c r="C10255" s="195">
        <v>61</v>
      </c>
      <c r="F10255" s="189">
        <v>1</v>
      </c>
      <c r="G10255" s="197" t="s">
        <v>3167</v>
      </c>
      <c r="H10255" s="195">
        <v>1</v>
      </c>
      <c r="J10255" s="191">
        <v>43171</v>
      </c>
      <c r="K10255" s="195" t="s">
        <v>27</v>
      </c>
    </row>
    <row r="10256" spans="1:12">
      <c r="A10256" s="186" t="str">
        <f>B10256&amp;"_"&amp;COUNTIF($B$2:B10256,B10256)</f>
        <v>8062_1</v>
      </c>
      <c r="B10256" s="195">
        <v>8062</v>
      </c>
      <c r="E10256" s="195" t="s">
        <v>4417</v>
      </c>
      <c r="F10256" s="189">
        <v>1</v>
      </c>
      <c r="G10256" s="197" t="s">
        <v>4418</v>
      </c>
    </row>
    <row r="10257" spans="1:12">
      <c r="A10257" s="186" t="str">
        <f>B10257&amp;"_"&amp;COUNTIF($B$2:B10257,B10257)</f>
        <v>8062_2</v>
      </c>
      <c r="B10257" s="195">
        <v>8062</v>
      </c>
      <c r="E10257" s="195" t="s">
        <v>4419</v>
      </c>
      <c r="F10257" s="189">
        <v>2</v>
      </c>
      <c r="G10257" s="197" t="s">
        <v>4420</v>
      </c>
    </row>
    <row r="10258" spans="1:12">
      <c r="A10258" s="186" t="str">
        <f>B10258&amp;"_"&amp;COUNTIF($B$2:B10258,B10258)</f>
        <v>8062_3</v>
      </c>
      <c r="B10258" s="195">
        <v>8062</v>
      </c>
      <c r="C10258" s="195">
        <v>61</v>
      </c>
      <c r="D10258" s="195" t="s">
        <v>4421</v>
      </c>
      <c r="F10258" s="189">
        <v>1</v>
      </c>
      <c r="G10258" s="197" t="s">
        <v>7</v>
      </c>
      <c r="H10258" s="195">
        <v>3</v>
      </c>
      <c r="J10258" s="191">
        <v>43171</v>
      </c>
    </row>
    <row r="10259" spans="1:12">
      <c r="A10259" s="186" t="str">
        <f>B10259&amp;"_"&amp;COUNTIF($B$2:B10259,B10259)</f>
        <v>8063_1</v>
      </c>
      <c r="B10259" s="195">
        <v>8063</v>
      </c>
      <c r="C10259" s="195">
        <v>26</v>
      </c>
      <c r="D10259" s="195">
        <v>20757</v>
      </c>
      <c r="F10259" s="189">
        <v>1</v>
      </c>
      <c r="G10259" s="197" t="s">
        <v>4422</v>
      </c>
      <c r="H10259" s="195">
        <v>1</v>
      </c>
      <c r="I10259" s="195">
        <v>44000</v>
      </c>
      <c r="J10259" s="191">
        <v>43172</v>
      </c>
      <c r="K10259" s="195" t="s">
        <v>789</v>
      </c>
    </row>
    <row r="10260" spans="1:12">
      <c r="A10260" s="186" t="str">
        <f>B10260&amp;"_"&amp;COUNTIF($B$2:B10260,B10260)</f>
        <v>8064_1</v>
      </c>
      <c r="B10260" s="195">
        <v>8064</v>
      </c>
      <c r="C10260" s="195">
        <v>59</v>
      </c>
      <c r="D10260" s="227">
        <v>3008502145</v>
      </c>
      <c r="E10260" s="195">
        <v>41227890</v>
      </c>
      <c r="F10260" s="189">
        <v>18</v>
      </c>
      <c r="G10260" s="197" t="s">
        <v>1873</v>
      </c>
      <c r="H10260" s="195">
        <v>3</v>
      </c>
      <c r="I10260" s="195">
        <v>5700</v>
      </c>
      <c r="J10260" s="191">
        <v>43172</v>
      </c>
      <c r="K10260" s="195" t="s">
        <v>27</v>
      </c>
    </row>
    <row r="10261" spans="1:12">
      <c r="A10261" s="186" t="str">
        <f>B10261&amp;"_"&amp;COUNTIF($B$2:B10261,B10261)</f>
        <v>8065_1</v>
      </c>
      <c r="B10261" s="195">
        <v>8065</v>
      </c>
      <c r="C10261" s="195">
        <v>6</v>
      </c>
      <c r="D10261" s="195" t="s">
        <v>4423</v>
      </c>
      <c r="F10261" s="189">
        <v>1</v>
      </c>
      <c r="G10261" s="197" t="s">
        <v>4424</v>
      </c>
      <c r="H10261" s="195">
        <v>1</v>
      </c>
      <c r="J10261" s="191">
        <v>43172</v>
      </c>
      <c r="K10261" s="195" t="s">
        <v>27</v>
      </c>
    </row>
    <row r="10262" spans="1:12">
      <c r="A10262" s="186" t="str">
        <f>B10262&amp;"_"&amp;COUNTIF($B$2:B10262,B10262)</f>
        <v>8066_1</v>
      </c>
      <c r="B10262" s="195">
        <v>8066</v>
      </c>
      <c r="C10262" s="195">
        <v>96</v>
      </c>
      <c r="D10262" s="195" t="s">
        <v>4409</v>
      </c>
      <c r="F10262" s="189">
        <v>2</v>
      </c>
      <c r="G10262" s="197" t="s">
        <v>3927</v>
      </c>
      <c r="H10262" s="195">
        <v>2</v>
      </c>
      <c r="I10262" s="195">
        <v>5700</v>
      </c>
      <c r="J10262" s="191">
        <v>43173</v>
      </c>
      <c r="K10262" s="195" t="s">
        <v>33</v>
      </c>
      <c r="L10262" s="195" t="s">
        <v>74</v>
      </c>
    </row>
    <row r="10263" spans="1:12">
      <c r="A10263" s="186" t="str">
        <f>B10263&amp;"_"&amp;COUNTIF($B$2:B10263,B10263)</f>
        <v>8067_1</v>
      </c>
      <c r="B10263" s="195">
        <v>8067</v>
      </c>
      <c r="C10263" s="195">
        <v>96</v>
      </c>
      <c r="D10263" s="195">
        <v>281037</v>
      </c>
      <c r="F10263" s="189">
        <v>2</v>
      </c>
      <c r="G10263" s="197" t="s">
        <v>4407</v>
      </c>
      <c r="H10263" s="195">
        <v>0</v>
      </c>
      <c r="I10263" s="195">
        <v>0</v>
      </c>
      <c r="J10263" s="191">
        <v>43173</v>
      </c>
      <c r="K10263" s="195" t="s">
        <v>33</v>
      </c>
      <c r="L10263" s="195" t="s">
        <v>74</v>
      </c>
    </row>
    <row r="10264" spans="1:12">
      <c r="A10264" s="186" t="str">
        <f>B10264&amp;"_"&amp;COUNTIF($B$2:B10264,B10264)</f>
        <v>8068_1</v>
      </c>
      <c r="B10264" s="195">
        <v>8068</v>
      </c>
      <c r="C10264" s="195">
        <v>96</v>
      </c>
      <c r="D10264" s="195" t="s">
        <v>4412</v>
      </c>
      <c r="F10264" s="189">
        <v>3</v>
      </c>
      <c r="G10264" s="197" t="s">
        <v>4413</v>
      </c>
      <c r="H10264" s="195">
        <v>1</v>
      </c>
      <c r="I10264" s="195">
        <v>675</v>
      </c>
      <c r="J10264" s="191">
        <v>43173</v>
      </c>
      <c r="K10264" s="195" t="s">
        <v>33</v>
      </c>
      <c r="L10264" s="195" t="s">
        <v>74</v>
      </c>
    </row>
    <row r="10265" spans="1:12">
      <c r="A10265" s="186" t="str">
        <f>B10265&amp;"_"&amp;COUNTIF($B$2:B10265,B10265)</f>
        <v>8069_1</v>
      </c>
      <c r="B10265" s="195">
        <v>8069</v>
      </c>
      <c r="C10265" s="195">
        <v>96</v>
      </c>
      <c r="D10265" s="195">
        <v>281904</v>
      </c>
      <c r="F10265" s="189">
        <v>1</v>
      </c>
      <c r="G10265" s="197" t="s">
        <v>4425</v>
      </c>
      <c r="H10265" s="195">
        <v>1</v>
      </c>
      <c r="I10265" s="195">
        <v>8000</v>
      </c>
      <c r="J10265" s="191">
        <v>43173</v>
      </c>
      <c r="K10265" s="195" t="s">
        <v>33</v>
      </c>
      <c r="L10265" s="195" t="s">
        <v>74</v>
      </c>
    </row>
    <row r="10266" spans="1:12">
      <c r="A10266" s="186" t="str">
        <f>B10266&amp;"_"&amp;COUNTIF($B$2:B10266,B10266)</f>
        <v>8070_1</v>
      </c>
      <c r="B10266" s="195">
        <v>8070</v>
      </c>
      <c r="C10266" s="195">
        <v>59</v>
      </c>
      <c r="D10266" s="195">
        <v>3008506892</v>
      </c>
      <c r="E10266" s="195">
        <v>41222082</v>
      </c>
      <c r="F10266" s="189">
        <v>3</v>
      </c>
      <c r="G10266" s="197" t="s">
        <v>3510</v>
      </c>
      <c r="H10266" s="195">
        <v>3</v>
      </c>
      <c r="I10266" s="195">
        <v>13800</v>
      </c>
      <c r="J10266" s="191">
        <v>43174</v>
      </c>
      <c r="K10266" s="195" t="s">
        <v>27</v>
      </c>
    </row>
    <row r="10267" spans="1:12">
      <c r="A10267" s="186" t="str">
        <f>B10267&amp;"_"&amp;COUNTIF($B$2:B10267,B10267)</f>
        <v>8071_1</v>
      </c>
      <c r="B10267" s="195">
        <v>8071</v>
      </c>
      <c r="C10267" s="195">
        <v>31</v>
      </c>
      <c r="D10267" s="195" t="s">
        <v>4426</v>
      </c>
      <c r="F10267" s="189">
        <v>1</v>
      </c>
      <c r="G10267" s="197" t="s">
        <v>4427</v>
      </c>
      <c r="H10267" s="195">
        <v>1</v>
      </c>
      <c r="I10267" s="195">
        <v>3000</v>
      </c>
      <c r="J10267" s="191">
        <v>43175</v>
      </c>
      <c r="K10267" s="195" t="s">
        <v>27</v>
      </c>
    </row>
    <row r="10268" spans="1:12">
      <c r="A10268" s="186" t="str">
        <f>B10268&amp;"_"&amp;COUNTIF($B$2:B10268,B10268)</f>
        <v>8072_1</v>
      </c>
      <c r="B10268" s="195">
        <v>8072</v>
      </c>
      <c r="C10268" s="195">
        <v>90</v>
      </c>
      <c r="D10268" s="200">
        <v>21136</v>
      </c>
      <c r="F10268" s="189">
        <v>1</v>
      </c>
      <c r="G10268" s="197" t="s">
        <v>4428</v>
      </c>
      <c r="H10268" s="195">
        <v>1</v>
      </c>
      <c r="J10268" s="191">
        <v>43178</v>
      </c>
      <c r="K10268" s="195" t="s">
        <v>33</v>
      </c>
      <c r="L10268" s="195" t="s">
        <v>74</v>
      </c>
    </row>
    <row r="10269" spans="1:12">
      <c r="A10269" s="186" t="str">
        <f>B10269&amp;"_"&amp;COUNTIF($B$2:B10269,B10269)</f>
        <v>8073_1</v>
      </c>
      <c r="B10269" s="195">
        <v>8073</v>
      </c>
      <c r="C10269" s="195">
        <v>10</v>
      </c>
      <c r="F10269" s="189">
        <v>12</v>
      </c>
      <c r="G10269" s="197" t="s">
        <v>4429</v>
      </c>
      <c r="H10269" s="195">
        <v>1</v>
      </c>
      <c r="J10269" s="191">
        <v>43176</v>
      </c>
      <c r="K10269" s="195" t="s">
        <v>33</v>
      </c>
      <c r="L10269" s="195" t="s">
        <v>74</v>
      </c>
    </row>
    <row r="10270" spans="1:12">
      <c r="A10270" s="186" t="str">
        <f>B10270&amp;"_"&amp;COUNTIF($B$2:B10270,B10270)</f>
        <v>8074_1</v>
      </c>
      <c r="B10270" s="195">
        <v>8074</v>
      </c>
      <c r="C10270" s="195">
        <v>31</v>
      </c>
      <c r="D10270" s="195" t="s">
        <v>4430</v>
      </c>
      <c r="F10270" s="189">
        <v>7</v>
      </c>
      <c r="G10270" s="197" t="s">
        <v>4290</v>
      </c>
      <c r="H10270" s="195">
        <v>7</v>
      </c>
      <c r="I10270" s="195">
        <v>21000</v>
      </c>
      <c r="J10270" s="191">
        <v>43179</v>
      </c>
      <c r="K10270" s="195" t="s">
        <v>27</v>
      </c>
    </row>
    <row r="10271" spans="1:12">
      <c r="A10271" s="186" t="str">
        <f>B10271&amp;"_"&amp;COUNTIF($B$2:B10271,B10271)</f>
        <v>8075_1</v>
      </c>
      <c r="B10271" s="195">
        <v>8075</v>
      </c>
      <c r="C10271" s="195">
        <v>31</v>
      </c>
      <c r="D10271" s="195" t="s">
        <v>4430</v>
      </c>
      <c r="F10271" s="189">
        <v>7</v>
      </c>
      <c r="G10271" s="197" t="s">
        <v>4290</v>
      </c>
      <c r="H10271" s="195">
        <v>7</v>
      </c>
      <c r="I10271" s="195">
        <v>21000</v>
      </c>
      <c r="J10271" s="191">
        <v>43179</v>
      </c>
      <c r="K10271" s="195" t="s">
        <v>27</v>
      </c>
    </row>
    <row r="10272" spans="1:12">
      <c r="A10272" s="186" t="str">
        <f>B10272&amp;"_"&amp;COUNTIF($B$2:B10272,B10272)</f>
        <v>8076_1</v>
      </c>
      <c r="B10272" s="195">
        <v>8076</v>
      </c>
      <c r="C10272" s="195">
        <v>59</v>
      </c>
      <c r="D10272" s="195">
        <v>3008506892</v>
      </c>
      <c r="E10272" s="195">
        <v>41222082</v>
      </c>
      <c r="F10272" s="189">
        <v>1</v>
      </c>
      <c r="G10272" s="197" t="s">
        <v>3510</v>
      </c>
      <c r="H10272" s="195">
        <v>1</v>
      </c>
      <c r="I10272" s="195">
        <v>4600</v>
      </c>
      <c r="J10272" s="191">
        <v>43179</v>
      </c>
      <c r="K10272" s="195" t="s">
        <v>27</v>
      </c>
    </row>
    <row r="10273" spans="1:11">
      <c r="A10273" s="186" t="str">
        <f>B10273&amp;"_"&amp;COUNTIF($B$2:B10273,B10273)</f>
        <v>8077_1</v>
      </c>
      <c r="B10273" s="195">
        <v>8077</v>
      </c>
      <c r="C10273" s="195">
        <v>59</v>
      </c>
      <c r="D10273" s="195">
        <v>3008516796</v>
      </c>
      <c r="E10273" s="195">
        <v>41222136</v>
      </c>
      <c r="F10273" s="189">
        <v>2</v>
      </c>
      <c r="G10273" s="197" t="s">
        <v>2299</v>
      </c>
      <c r="H10273" s="195">
        <v>2</v>
      </c>
      <c r="I10273" s="195">
        <v>3800</v>
      </c>
      <c r="J10273" s="191">
        <v>43179</v>
      </c>
      <c r="K10273" s="195" t="s">
        <v>27</v>
      </c>
    </row>
    <row r="10274" spans="1:11">
      <c r="A10274" s="186" t="str">
        <f>B10274&amp;"_"&amp;COUNTIF($B$2:B10274,B10274)</f>
        <v>8078_1</v>
      </c>
      <c r="B10274" s="195">
        <v>8078</v>
      </c>
      <c r="E10274" s="195" t="s">
        <v>1744</v>
      </c>
      <c r="F10274" s="223">
        <v>2</v>
      </c>
      <c r="G10274" s="197" t="s">
        <v>3277</v>
      </c>
    </row>
    <row r="10275" spans="1:11">
      <c r="A10275" s="186" t="str">
        <f>B10275&amp;"_"&amp;COUNTIF($B$2:B10275,B10275)</f>
        <v>8078_2</v>
      </c>
      <c r="B10275" s="195">
        <v>8078</v>
      </c>
      <c r="E10275" s="195" t="s">
        <v>1744</v>
      </c>
      <c r="F10275" s="189">
        <v>42</v>
      </c>
      <c r="G10275" s="197" t="s">
        <v>4414</v>
      </c>
    </row>
    <row r="10276" spans="1:11">
      <c r="A10276" s="186" t="str">
        <f>B10276&amp;"_"&amp;COUNTIF($B$2:B10276,B10276)</f>
        <v>8078_3</v>
      </c>
      <c r="B10276" s="195">
        <v>8078</v>
      </c>
      <c r="E10276" s="195" t="s">
        <v>1744</v>
      </c>
      <c r="F10276" s="189">
        <v>48</v>
      </c>
      <c r="G10276" s="197" t="s">
        <v>4431</v>
      </c>
    </row>
    <row r="10277" spans="1:11">
      <c r="A10277" s="186" t="str">
        <f>B10277&amp;"_"&amp;COUNTIF($B$2:B10277,B10277)</f>
        <v>8078_4</v>
      </c>
      <c r="B10277" s="195">
        <v>8078</v>
      </c>
      <c r="E10277" s="195" t="s">
        <v>1744</v>
      </c>
      <c r="F10277" s="189">
        <v>16</v>
      </c>
      <c r="G10277" s="197" t="s">
        <v>4287</v>
      </c>
    </row>
    <row r="10278" spans="1:11">
      <c r="A10278" s="186" t="str">
        <f>B10278&amp;"_"&amp;COUNTIF($B$2:B10278,B10278)</f>
        <v>8078_5</v>
      </c>
      <c r="B10278" s="195">
        <v>8078</v>
      </c>
      <c r="E10278" s="195" t="s">
        <v>1744</v>
      </c>
      <c r="F10278" s="189">
        <v>36</v>
      </c>
      <c r="G10278" s="197" t="s">
        <v>4415</v>
      </c>
    </row>
    <row r="10279" spans="1:11">
      <c r="A10279" s="186" t="str">
        <f>B10279&amp;"_"&amp;COUNTIF($B$2:B10279,B10279)</f>
        <v>8078_6</v>
      </c>
      <c r="B10279" s="195">
        <v>8078</v>
      </c>
      <c r="E10279" s="195" t="s">
        <v>1744</v>
      </c>
      <c r="F10279" s="189">
        <v>12</v>
      </c>
      <c r="G10279" s="197" t="s">
        <v>4432</v>
      </c>
    </row>
    <row r="10280" spans="1:11">
      <c r="A10280" s="186" t="str">
        <f>B10280&amp;"_"&amp;COUNTIF($B$2:B10280,B10280)</f>
        <v>8078_7</v>
      </c>
      <c r="B10280" s="195">
        <v>8078</v>
      </c>
      <c r="E10280" s="195" t="s">
        <v>1744</v>
      </c>
      <c r="F10280" s="189">
        <v>16</v>
      </c>
      <c r="G10280" s="197" t="s">
        <v>4317</v>
      </c>
    </row>
    <row r="10281" spans="1:11">
      <c r="A10281" s="186" t="str">
        <f>B10281&amp;"_"&amp;COUNTIF($B$2:B10281,B10281)</f>
        <v>8078_8</v>
      </c>
      <c r="B10281" s="195">
        <v>8078</v>
      </c>
      <c r="E10281" s="195" t="s">
        <v>1744</v>
      </c>
      <c r="F10281" s="189">
        <v>57</v>
      </c>
      <c r="G10281" s="197" t="s">
        <v>4433</v>
      </c>
    </row>
    <row r="10282" spans="1:11">
      <c r="A10282" s="186" t="str">
        <f>B10282&amp;"_"&amp;COUNTIF($B$2:B10282,B10282)</f>
        <v>8078_9</v>
      </c>
      <c r="B10282" s="195">
        <v>8078</v>
      </c>
      <c r="C10282" s="195">
        <v>26</v>
      </c>
      <c r="E10282" s="195" t="s">
        <v>1744</v>
      </c>
      <c r="F10282" s="189">
        <v>27</v>
      </c>
      <c r="G10282" s="197" t="s">
        <v>4434</v>
      </c>
      <c r="J10282" s="191">
        <v>43179</v>
      </c>
      <c r="K10282" s="195" t="s">
        <v>27</v>
      </c>
    </row>
    <row r="10283" spans="1:11">
      <c r="A10283" s="186" t="str">
        <f>B10283&amp;"_"&amp;COUNTIF($B$2:B10283,B10283)</f>
        <v>8079_1</v>
      </c>
      <c r="B10283" s="195">
        <v>8079</v>
      </c>
      <c r="C10283" s="195">
        <v>59</v>
      </c>
      <c r="D10283" s="195">
        <v>3008516796</v>
      </c>
      <c r="E10283" s="195">
        <v>41222136</v>
      </c>
      <c r="F10283" s="189">
        <v>1</v>
      </c>
      <c r="G10283" s="197" t="s">
        <v>2299</v>
      </c>
      <c r="H10283" s="195">
        <v>1</v>
      </c>
      <c r="I10283" s="195">
        <v>1900</v>
      </c>
      <c r="J10283" s="191">
        <v>43179</v>
      </c>
      <c r="K10283" s="195" t="s">
        <v>27</v>
      </c>
    </row>
    <row r="10284" spans="1:11">
      <c r="A10284" s="186" t="str">
        <f>B10284&amp;"_"&amp;COUNTIF($B$2:B10284,B10284)</f>
        <v>8080A_1</v>
      </c>
      <c r="B10284" s="195" t="s">
        <v>4435</v>
      </c>
      <c r="E10284" s="195" t="s">
        <v>3429</v>
      </c>
      <c r="F10284" s="189">
        <v>5</v>
      </c>
      <c r="G10284" s="197" t="s">
        <v>3430</v>
      </c>
    </row>
    <row r="10285" spans="1:11">
      <c r="A10285" s="186" t="str">
        <f>B10285&amp;"_"&amp;COUNTIF($B$2:B10285,B10285)</f>
        <v>8080A_2</v>
      </c>
      <c r="B10285" s="195" t="s">
        <v>4435</v>
      </c>
      <c r="E10285" s="195" t="s">
        <v>3429</v>
      </c>
      <c r="F10285" s="189">
        <v>3</v>
      </c>
      <c r="G10285" s="197" t="s">
        <v>3431</v>
      </c>
    </row>
    <row r="10286" spans="1:11">
      <c r="A10286" s="186" t="str">
        <f>B10286&amp;"_"&amp;COUNTIF($B$2:B10286,B10286)</f>
        <v>8080A_3</v>
      </c>
      <c r="B10286" s="195" t="s">
        <v>4435</v>
      </c>
      <c r="E10286" s="195" t="s">
        <v>3429</v>
      </c>
      <c r="F10286" s="189">
        <v>3</v>
      </c>
      <c r="G10286" s="197" t="s">
        <v>3432</v>
      </c>
    </row>
    <row r="10287" spans="1:11">
      <c r="A10287" s="186" t="str">
        <f>B10287&amp;"_"&amp;COUNTIF($B$2:B10287,B10287)</f>
        <v>8080A_4</v>
      </c>
      <c r="B10287" s="195" t="s">
        <v>4435</v>
      </c>
      <c r="E10287" s="195" t="s">
        <v>3429</v>
      </c>
      <c r="F10287" s="189">
        <v>4</v>
      </c>
      <c r="G10287" s="197" t="s">
        <v>3433</v>
      </c>
    </row>
    <row r="10288" spans="1:11">
      <c r="A10288" s="186" t="str">
        <f>B10288&amp;"_"&amp;COUNTIF($B$2:B10288,B10288)</f>
        <v>8080A_5</v>
      </c>
      <c r="B10288" s="195" t="s">
        <v>4435</v>
      </c>
      <c r="E10288" s="195" t="s">
        <v>3429</v>
      </c>
      <c r="F10288" s="189">
        <v>6</v>
      </c>
      <c r="G10288" s="197" t="s">
        <v>3434</v>
      </c>
    </row>
    <row r="10289" spans="1:10">
      <c r="A10289" s="186" t="str">
        <f>B10289&amp;"_"&amp;COUNTIF($B$2:B10289,B10289)</f>
        <v>8080A_6</v>
      </c>
      <c r="B10289" s="195" t="s">
        <v>4435</v>
      </c>
      <c r="E10289" s="195" t="s">
        <v>3429</v>
      </c>
      <c r="F10289" s="189">
        <v>3</v>
      </c>
      <c r="G10289" s="197" t="s">
        <v>3355</v>
      </c>
    </row>
    <row r="10290" spans="1:10">
      <c r="A10290" s="186" t="str">
        <f>B10290&amp;"_"&amp;COUNTIF($B$2:B10290,B10290)</f>
        <v>8080A_7</v>
      </c>
      <c r="B10290" s="195" t="s">
        <v>4435</v>
      </c>
      <c r="E10290" s="195" t="s">
        <v>3429</v>
      </c>
      <c r="F10290" s="189">
        <v>1</v>
      </c>
      <c r="G10290" s="197" t="s">
        <v>3435</v>
      </c>
    </row>
    <row r="10291" spans="1:10">
      <c r="A10291" s="186" t="str">
        <f>B10291&amp;"_"&amp;COUNTIF($B$2:B10291,B10291)</f>
        <v>8080A_8</v>
      </c>
      <c r="B10291" s="195" t="s">
        <v>4435</v>
      </c>
      <c r="E10291" s="195" t="s">
        <v>3429</v>
      </c>
      <c r="F10291" s="189">
        <v>30</v>
      </c>
      <c r="G10291" s="197" t="s">
        <v>3439</v>
      </c>
    </row>
    <row r="10292" spans="1:10">
      <c r="A10292" s="186" t="str">
        <f>B10292&amp;"_"&amp;COUNTIF($B$2:B10292,B10292)</f>
        <v>8080A_9</v>
      </c>
      <c r="B10292" s="195" t="s">
        <v>4435</v>
      </c>
      <c r="E10292" s="195" t="s">
        <v>3429</v>
      </c>
      <c r="F10292" s="189">
        <v>40</v>
      </c>
      <c r="G10292" s="197" t="s">
        <v>3538</v>
      </c>
    </row>
    <row r="10293" spans="1:10">
      <c r="A10293" s="186" t="str">
        <f>B10293&amp;"_"&amp;COUNTIF($B$2:B10293,B10293)</f>
        <v>8080A_10</v>
      </c>
      <c r="B10293" s="195" t="s">
        <v>4435</v>
      </c>
      <c r="E10293" s="195" t="s">
        <v>3429</v>
      </c>
      <c r="F10293" s="189">
        <v>300</v>
      </c>
      <c r="G10293" s="197" t="s">
        <v>464</v>
      </c>
    </row>
    <row r="10294" spans="1:10">
      <c r="A10294" s="186" t="str">
        <f>B10294&amp;"_"&amp;COUNTIF($B$2:B10294,B10294)</f>
        <v>8080A_11</v>
      </c>
      <c r="B10294" s="195" t="s">
        <v>4435</v>
      </c>
      <c r="E10294" s="195" t="s">
        <v>3429</v>
      </c>
      <c r="F10294" s="189">
        <v>20</v>
      </c>
      <c r="G10294" s="197" t="s">
        <v>4224</v>
      </c>
    </row>
    <row r="10295" spans="1:10">
      <c r="A10295" s="186" t="str">
        <f>B10295&amp;"_"&amp;COUNTIF($B$2:B10295,B10295)</f>
        <v>8080A_12</v>
      </c>
      <c r="B10295" s="195" t="s">
        <v>4435</v>
      </c>
      <c r="C10295" s="195">
        <v>104</v>
      </c>
      <c r="D10295" s="195" t="s">
        <v>4436</v>
      </c>
      <c r="E10295" s="195" t="s">
        <v>3429</v>
      </c>
      <c r="F10295" s="189">
        <v>25</v>
      </c>
      <c r="G10295" s="197" t="s">
        <v>4226</v>
      </c>
      <c r="H10295" s="195" t="s">
        <v>3429</v>
      </c>
      <c r="I10295" s="195" t="s">
        <v>3429</v>
      </c>
      <c r="J10295" s="191">
        <v>43171</v>
      </c>
    </row>
    <row r="10296" spans="1:10">
      <c r="A10296" s="186" t="str">
        <f>B10296&amp;"_"&amp;COUNTIF($B$2:B10296,B10296)</f>
        <v>8080B_1</v>
      </c>
      <c r="B10296" s="195" t="s">
        <v>4437</v>
      </c>
      <c r="E10296" s="195" t="s">
        <v>3429</v>
      </c>
      <c r="F10296" s="189">
        <v>1</v>
      </c>
      <c r="G10296" s="197" t="s">
        <v>4228</v>
      </c>
    </row>
    <row r="10297" spans="1:10">
      <c r="A10297" s="186" t="str">
        <f>B10297&amp;"_"&amp;COUNTIF($B$2:B10297,B10297)</f>
        <v>8080B_2</v>
      </c>
      <c r="B10297" s="195" t="s">
        <v>4437</v>
      </c>
      <c r="E10297" s="195" t="s">
        <v>3429</v>
      </c>
      <c r="F10297" s="189">
        <v>7</v>
      </c>
      <c r="G10297" s="197" t="s">
        <v>4229</v>
      </c>
    </row>
    <row r="10298" spans="1:10">
      <c r="A10298" s="186" t="str">
        <f>B10298&amp;"_"&amp;COUNTIF($B$2:B10298,B10298)</f>
        <v>8080B_3</v>
      </c>
      <c r="B10298" s="195" t="s">
        <v>4437</v>
      </c>
      <c r="E10298" s="195" t="s">
        <v>3429</v>
      </c>
      <c r="F10298" s="189">
        <v>15</v>
      </c>
      <c r="G10298" s="197" t="s">
        <v>4230</v>
      </c>
    </row>
    <row r="10299" spans="1:10">
      <c r="A10299" s="186" t="str">
        <f>B10299&amp;"_"&amp;COUNTIF($B$2:B10299,B10299)</f>
        <v>8080B_4</v>
      </c>
      <c r="B10299" s="195" t="s">
        <v>4437</v>
      </c>
      <c r="E10299" s="195" t="s">
        <v>3429</v>
      </c>
      <c r="F10299" s="189">
        <v>8</v>
      </c>
      <c r="G10299" s="197" t="s">
        <v>4231</v>
      </c>
    </row>
    <row r="10300" spans="1:10">
      <c r="A10300" s="186" t="str">
        <f>B10300&amp;"_"&amp;COUNTIF($B$2:B10300,B10300)</f>
        <v>8080B_5</v>
      </c>
      <c r="B10300" s="195" t="s">
        <v>4437</v>
      </c>
      <c r="E10300" s="195" t="s">
        <v>3429</v>
      </c>
      <c r="F10300" s="189">
        <v>20</v>
      </c>
      <c r="G10300" s="197" t="s">
        <v>4232</v>
      </c>
    </row>
    <row r="10301" spans="1:10">
      <c r="A10301" s="186" t="str">
        <f>B10301&amp;"_"&amp;COUNTIF($B$2:B10301,B10301)</f>
        <v>8080B_6</v>
      </c>
      <c r="B10301" s="195" t="s">
        <v>4437</v>
      </c>
      <c r="E10301" s="195" t="s">
        <v>3429</v>
      </c>
      <c r="F10301" s="189">
        <v>60</v>
      </c>
      <c r="G10301" s="197" t="s">
        <v>4233</v>
      </c>
    </row>
    <row r="10302" spans="1:10">
      <c r="A10302" s="186" t="str">
        <f>B10302&amp;"_"&amp;COUNTIF($B$2:B10302,B10302)</f>
        <v>8080B_7</v>
      </c>
      <c r="B10302" s="195" t="s">
        <v>4437</v>
      </c>
      <c r="E10302" s="195" t="s">
        <v>3429</v>
      </c>
      <c r="F10302" s="189">
        <v>1</v>
      </c>
      <c r="G10302" s="197" t="s">
        <v>4234</v>
      </c>
    </row>
    <row r="10303" spans="1:10">
      <c r="A10303" s="186" t="str">
        <f>B10303&amp;"_"&amp;COUNTIF($B$2:B10303,B10303)</f>
        <v>8080B_8</v>
      </c>
      <c r="B10303" s="195" t="s">
        <v>4437</v>
      </c>
      <c r="E10303" s="195" t="s">
        <v>3429</v>
      </c>
      <c r="F10303" s="189">
        <v>10</v>
      </c>
      <c r="G10303" s="197" t="s">
        <v>835</v>
      </c>
    </row>
    <row r="10304" spans="1:10">
      <c r="A10304" s="186" t="str">
        <f>B10304&amp;"_"&amp;COUNTIF($B$2:B10304,B10304)</f>
        <v>8080B_9</v>
      </c>
      <c r="B10304" s="195" t="s">
        <v>4437</v>
      </c>
      <c r="E10304" s="195" t="s">
        <v>3429</v>
      </c>
      <c r="F10304" s="189">
        <v>10</v>
      </c>
      <c r="G10304" s="197" t="s">
        <v>3442</v>
      </c>
    </row>
    <row r="10305" spans="1:12">
      <c r="A10305" s="186" t="str">
        <f>B10305&amp;"_"&amp;COUNTIF($B$2:B10305,B10305)</f>
        <v>8080B_10</v>
      </c>
      <c r="B10305" s="195" t="s">
        <v>4437</v>
      </c>
      <c r="E10305" s="195" t="s">
        <v>3429</v>
      </c>
      <c r="F10305" s="189">
        <v>5</v>
      </c>
      <c r="G10305" s="197" t="s">
        <v>3443</v>
      </c>
    </row>
    <row r="10306" spans="1:12">
      <c r="A10306" s="186" t="str">
        <f>B10306&amp;"_"&amp;COUNTIF($B$2:B10306,B10306)</f>
        <v>8080B_11</v>
      </c>
      <c r="B10306" s="195" t="s">
        <v>4437</v>
      </c>
      <c r="C10306" s="195">
        <v>104</v>
      </c>
      <c r="D10306" s="195" t="s">
        <v>4436</v>
      </c>
      <c r="E10306" s="195" t="s">
        <v>3429</v>
      </c>
      <c r="F10306" s="189">
        <v>1</v>
      </c>
      <c r="G10306" s="197" t="s">
        <v>4235</v>
      </c>
      <c r="H10306" s="195" t="s">
        <v>3429</v>
      </c>
      <c r="I10306" s="195" t="s">
        <v>3429</v>
      </c>
      <c r="J10306" s="191">
        <v>43171</v>
      </c>
    </row>
    <row r="10307" spans="1:12">
      <c r="A10307" s="186" t="str">
        <f>B10307&amp;"_"&amp;COUNTIF($B$2:B10307,B10307)</f>
        <v>8081_1</v>
      </c>
      <c r="B10307" s="195">
        <v>8081</v>
      </c>
      <c r="C10307" s="195">
        <v>5</v>
      </c>
      <c r="D10307" s="195">
        <v>270476604</v>
      </c>
      <c r="E10307" s="195">
        <v>500032756</v>
      </c>
      <c r="F10307" s="189">
        <v>8</v>
      </c>
      <c r="G10307" s="197" t="s">
        <v>3611</v>
      </c>
      <c r="H10307" s="195">
        <v>1</v>
      </c>
      <c r="I10307" s="195">
        <v>1900</v>
      </c>
      <c r="J10307" s="191">
        <v>43182</v>
      </c>
      <c r="K10307" s="195" t="s">
        <v>33</v>
      </c>
      <c r="L10307" s="195" t="s">
        <v>74</v>
      </c>
    </row>
    <row r="10308" spans="1:12">
      <c r="A10308" s="186" t="str">
        <f>B10308&amp;"_"&amp;COUNTIF($B$2:B10308,B10308)</f>
        <v>8082_1</v>
      </c>
      <c r="B10308" s="195">
        <v>8082</v>
      </c>
      <c r="C10308" s="195">
        <v>92</v>
      </c>
      <c r="D10308" s="195" t="s">
        <v>4438</v>
      </c>
      <c r="F10308" s="189">
        <v>1</v>
      </c>
      <c r="G10308" s="197" t="s">
        <v>4439</v>
      </c>
      <c r="H10308" s="195">
        <v>2</v>
      </c>
      <c r="J10308" s="191">
        <v>43182</v>
      </c>
      <c r="K10308" s="195" t="s">
        <v>27</v>
      </c>
    </row>
    <row r="10309" spans="1:12">
      <c r="A10309" s="186" t="str">
        <f>B10309&amp;"_"&amp;COUNTIF($B$2:B10309,B10309)</f>
        <v>8083_1</v>
      </c>
      <c r="B10309" s="195">
        <v>8083</v>
      </c>
      <c r="F10309" s="189">
        <v>4</v>
      </c>
      <c r="G10309" s="197" t="s">
        <v>4440</v>
      </c>
    </row>
    <row r="10310" spans="1:12">
      <c r="A10310" s="186" t="str">
        <f>B10310&amp;"_"&amp;COUNTIF($B$2:B10310,B10310)</f>
        <v>8083_2</v>
      </c>
      <c r="B10310" s="195">
        <v>8083</v>
      </c>
      <c r="F10310" s="189">
        <v>3</v>
      </c>
      <c r="G10310" s="197" t="s">
        <v>4441</v>
      </c>
    </row>
    <row r="10311" spans="1:12">
      <c r="A10311" s="186" t="str">
        <f>B10311&amp;"_"&amp;COUNTIF($B$2:B10311,B10311)</f>
        <v>8083_3</v>
      </c>
      <c r="B10311" s="195">
        <v>8083</v>
      </c>
      <c r="C10311" s="195">
        <v>107</v>
      </c>
      <c r="D10311" s="195">
        <v>29025</v>
      </c>
      <c r="F10311" s="189">
        <v>1</v>
      </c>
      <c r="G10311" s="197" t="s">
        <v>4442</v>
      </c>
      <c r="H10311" s="195">
        <v>1</v>
      </c>
      <c r="J10311" s="191">
        <v>43181</v>
      </c>
      <c r="K10311" s="195" t="s">
        <v>33</v>
      </c>
      <c r="L10311" s="195" t="s">
        <v>74</v>
      </c>
    </row>
    <row r="10312" spans="1:12">
      <c r="A10312" s="186" t="str">
        <f>B10312&amp;"_"&amp;COUNTIF($B$2:B10312,B10312)</f>
        <v>8084_1</v>
      </c>
      <c r="B10312" s="195">
        <v>8084</v>
      </c>
      <c r="C10312" s="195">
        <v>3</v>
      </c>
      <c r="D10312" s="195" t="s">
        <v>4443</v>
      </c>
      <c r="F10312" s="189">
        <v>324</v>
      </c>
      <c r="G10312" s="197" t="s">
        <v>3799</v>
      </c>
      <c r="H10312" s="195">
        <v>1</v>
      </c>
      <c r="I10312" s="195">
        <v>1950</v>
      </c>
      <c r="J10312" s="191">
        <v>43181</v>
      </c>
      <c r="K10312" s="195" t="s">
        <v>33</v>
      </c>
      <c r="L10312" s="195" t="s">
        <v>74</v>
      </c>
    </row>
    <row r="10313" spans="1:12">
      <c r="A10313" s="186" t="str">
        <f>B10313&amp;"_"&amp;COUNTIF($B$2:B10313,B10313)</f>
        <v>8085_1</v>
      </c>
      <c r="B10313" s="195">
        <v>8085</v>
      </c>
      <c r="E10313" s="195">
        <v>32999</v>
      </c>
      <c r="F10313" s="189">
        <v>20</v>
      </c>
      <c r="G10313" s="197" t="s">
        <v>4086</v>
      </c>
    </row>
    <row r="10314" spans="1:12">
      <c r="A10314" s="186" t="str">
        <f>B10314&amp;"_"&amp;COUNTIF($B$2:B10314,B10314)</f>
        <v>8085_2</v>
      </c>
      <c r="B10314" s="195">
        <v>8085</v>
      </c>
      <c r="C10314" s="195">
        <v>4</v>
      </c>
      <c r="D10314" s="195">
        <v>4500302744</v>
      </c>
      <c r="E10314" s="195">
        <v>33990</v>
      </c>
      <c r="F10314" s="189">
        <v>20</v>
      </c>
      <c r="G10314" s="197" t="s">
        <v>4087</v>
      </c>
      <c r="H10314" s="195">
        <v>10</v>
      </c>
      <c r="I10314" s="195">
        <v>30000</v>
      </c>
      <c r="J10314" s="191">
        <v>43185</v>
      </c>
      <c r="K10314" s="195" t="s">
        <v>2501</v>
      </c>
      <c r="L10314" s="195" t="s">
        <v>74</v>
      </c>
    </row>
    <row r="10315" spans="1:12">
      <c r="A10315" s="186" t="str">
        <f>B10315&amp;"_"&amp;COUNTIF($B$2:B10315,B10315)</f>
        <v>8086_1</v>
      </c>
      <c r="B10315" s="195">
        <v>8086</v>
      </c>
      <c r="C10315" s="195">
        <v>118</v>
      </c>
      <c r="D10315" s="195">
        <v>3008257385</v>
      </c>
      <c r="F10315" s="189">
        <v>624</v>
      </c>
      <c r="G10315" s="197" t="s">
        <v>4112</v>
      </c>
      <c r="H10315" s="195">
        <v>13</v>
      </c>
      <c r="I10315" s="195">
        <v>11245</v>
      </c>
      <c r="J10315" s="191">
        <v>43185</v>
      </c>
      <c r="K10315" s="195" t="s">
        <v>4113</v>
      </c>
    </row>
    <row r="10316" spans="1:12">
      <c r="A10316" s="186" t="str">
        <f>B10316&amp;"_"&amp;COUNTIF($B$2:B10316,B10316)</f>
        <v>8087_1</v>
      </c>
      <c r="B10316" s="195">
        <v>8087</v>
      </c>
      <c r="C10316" s="195">
        <v>1</v>
      </c>
      <c r="D10316" s="195" t="s">
        <v>4077</v>
      </c>
      <c r="E10316" s="195" t="s">
        <v>2935</v>
      </c>
      <c r="F10316" s="189">
        <v>2</v>
      </c>
      <c r="G10316" s="197" t="s">
        <v>2936</v>
      </c>
      <c r="H10316" s="195">
        <v>1</v>
      </c>
      <c r="J10316" s="191">
        <v>43186</v>
      </c>
      <c r="K10316" s="195" t="s">
        <v>27</v>
      </c>
    </row>
    <row r="10317" spans="1:12">
      <c r="A10317" s="186" t="str">
        <f>B10317&amp;"_"&amp;COUNTIF($B$2:B10317,B10317)</f>
        <v>8088_1</v>
      </c>
      <c r="B10317" s="195">
        <v>8088</v>
      </c>
      <c r="C10317" s="195">
        <v>1</v>
      </c>
      <c r="D10317" s="195" t="s">
        <v>4444</v>
      </c>
      <c r="E10317" s="195" t="s">
        <v>2730</v>
      </c>
      <c r="F10317" s="189">
        <v>2</v>
      </c>
      <c r="G10317" s="197" t="s">
        <v>4445</v>
      </c>
      <c r="H10317" s="195">
        <v>1</v>
      </c>
      <c r="J10317" s="191">
        <v>43186</v>
      </c>
      <c r="K10317" s="195" t="s">
        <v>27</v>
      </c>
    </row>
    <row r="10318" spans="1:12">
      <c r="A10318" s="186" t="str">
        <f>B10318&amp;"_"&amp;COUNTIF($B$2:B10318,B10318)</f>
        <v>8089_1</v>
      </c>
      <c r="B10318" s="195">
        <v>8089</v>
      </c>
      <c r="E10318" s="195" t="s">
        <v>2730</v>
      </c>
      <c r="F10318" s="189">
        <v>10</v>
      </c>
      <c r="G10318" s="197" t="s">
        <v>3765</v>
      </c>
    </row>
    <row r="10319" spans="1:12">
      <c r="A10319" s="186" t="str">
        <f>B10319&amp;"_"&amp;COUNTIF($B$2:B10319,B10319)</f>
        <v>8089_2</v>
      </c>
      <c r="B10319" s="195">
        <v>8089</v>
      </c>
      <c r="C10319" s="195">
        <v>1</v>
      </c>
      <c r="D10319" s="195" t="s">
        <v>4334</v>
      </c>
      <c r="E10319" s="195" t="s">
        <v>2731</v>
      </c>
      <c r="F10319" s="189">
        <v>10</v>
      </c>
      <c r="G10319" s="197" t="s">
        <v>4445</v>
      </c>
      <c r="H10319" s="195">
        <v>5</v>
      </c>
      <c r="J10319" s="191">
        <v>43186</v>
      </c>
      <c r="K10319" s="195" t="s">
        <v>27</v>
      </c>
    </row>
    <row r="10320" spans="1:12">
      <c r="A10320" s="186" t="str">
        <f>B10320&amp;"_"&amp;COUNTIF($B$2:B10320,B10320)</f>
        <v>8090_1</v>
      </c>
      <c r="B10320" s="195">
        <v>8090</v>
      </c>
      <c r="C10320" s="195">
        <v>1</v>
      </c>
      <c r="D10320" s="195" t="s">
        <v>4355</v>
      </c>
      <c r="E10320" s="195" t="s">
        <v>62</v>
      </c>
      <c r="F10320" s="189">
        <v>164</v>
      </c>
      <c r="G10320" s="197" t="s">
        <v>2011</v>
      </c>
      <c r="H10320" s="195">
        <v>1</v>
      </c>
      <c r="J10320" s="191">
        <v>43186</v>
      </c>
      <c r="K10320" s="195" t="s">
        <v>27</v>
      </c>
    </row>
    <row r="10321" spans="1:11">
      <c r="A10321" s="186" t="str">
        <f>B10321&amp;"_"&amp;COUNTIF($B$2:B10321,B10321)</f>
        <v>8091_1</v>
      </c>
      <c r="B10321" s="195">
        <v>8091</v>
      </c>
      <c r="C10321" s="195">
        <v>1</v>
      </c>
      <c r="D10321" s="195" t="s">
        <v>4339</v>
      </c>
      <c r="F10321" s="189">
        <v>88</v>
      </c>
      <c r="G10321" s="197" t="s">
        <v>4340</v>
      </c>
      <c r="H10321" s="195">
        <v>1</v>
      </c>
      <c r="J10321" s="191">
        <v>43186</v>
      </c>
      <c r="K10321" s="195" t="s">
        <v>27</v>
      </c>
    </row>
    <row r="10322" spans="1:11">
      <c r="A10322" s="186" t="str">
        <f>B10322&amp;"_"&amp;COUNTIF($B$2:B10322,B10322)</f>
        <v>8092_1</v>
      </c>
      <c r="B10322" s="195">
        <v>8092</v>
      </c>
      <c r="F10322" s="189">
        <v>50</v>
      </c>
      <c r="G10322" s="197" t="s">
        <v>4446</v>
      </c>
    </row>
    <row r="10323" spans="1:11">
      <c r="A10323" s="186" t="str">
        <f>B10323&amp;"_"&amp;COUNTIF($B$2:B10323,B10323)</f>
        <v>8092_2</v>
      </c>
      <c r="B10323" s="195">
        <v>8092</v>
      </c>
      <c r="C10323" s="195">
        <v>1</v>
      </c>
      <c r="D10323" s="195" t="s">
        <v>4342</v>
      </c>
      <c r="F10323" s="189">
        <v>168</v>
      </c>
      <c r="G10323" s="197" t="s">
        <v>4401</v>
      </c>
      <c r="H10323" s="195">
        <v>4</v>
      </c>
      <c r="J10323" s="191">
        <v>43186</v>
      </c>
      <c r="K10323" s="195" t="s">
        <v>27</v>
      </c>
    </row>
    <row r="10324" spans="1:11">
      <c r="A10324" s="186" t="str">
        <f>B10324&amp;"_"&amp;COUNTIF($B$2:B10324,B10324)</f>
        <v>8093_1</v>
      </c>
      <c r="B10324" s="195">
        <v>8093</v>
      </c>
      <c r="F10324" s="189">
        <v>8</v>
      </c>
      <c r="G10324" s="197" t="s">
        <v>3102</v>
      </c>
    </row>
    <row r="10325" spans="1:11">
      <c r="A10325" s="186" t="str">
        <f>B10325&amp;"_"&amp;COUNTIF($B$2:B10325,B10325)</f>
        <v>8093_2</v>
      </c>
      <c r="B10325" s="195">
        <v>8093</v>
      </c>
      <c r="C10325" s="195">
        <v>65</v>
      </c>
      <c r="D10325" s="195">
        <v>3008354220</v>
      </c>
      <c r="F10325" s="189">
        <v>16</v>
      </c>
      <c r="G10325" s="197" t="s">
        <v>3103</v>
      </c>
      <c r="H10325" s="195">
        <v>8</v>
      </c>
      <c r="I10325" s="195">
        <v>25600</v>
      </c>
      <c r="J10325" s="191">
        <v>43186</v>
      </c>
      <c r="K10325" s="195" t="s">
        <v>4113</v>
      </c>
    </row>
    <row r="10326" spans="1:11">
      <c r="A10326" s="186" t="str">
        <f>B10326&amp;"_"&amp;COUNTIF($B$2:B10326,B10326)</f>
        <v>8094_1</v>
      </c>
      <c r="B10326" s="195">
        <v>8094</v>
      </c>
      <c r="C10326" s="195">
        <v>2</v>
      </c>
      <c r="D10326" s="195">
        <v>340176100</v>
      </c>
      <c r="F10326" s="189">
        <v>1</v>
      </c>
      <c r="G10326" s="197" t="s">
        <v>4447</v>
      </c>
      <c r="H10326" s="195">
        <v>1</v>
      </c>
      <c r="J10326" s="191">
        <v>43186</v>
      </c>
      <c r="K10326" s="195" t="s">
        <v>27</v>
      </c>
    </row>
    <row r="10327" spans="1:11">
      <c r="A10327" s="186" t="str">
        <f>B10327&amp;"_"&amp;COUNTIF($B$2:B10327,B10327)</f>
        <v>8095_1</v>
      </c>
      <c r="B10327" s="195">
        <v>8095</v>
      </c>
      <c r="F10327" s="189">
        <v>1</v>
      </c>
      <c r="G10327" s="197" t="s">
        <v>4448</v>
      </c>
    </row>
    <row r="10328" spans="1:11">
      <c r="A10328" s="186" t="str">
        <f>B10328&amp;"_"&amp;COUNTIF($B$2:B10328,B10328)</f>
        <v>8095_2</v>
      </c>
      <c r="B10328" s="195">
        <v>8095</v>
      </c>
      <c r="C10328" s="195">
        <v>26</v>
      </c>
      <c r="D10328" s="195">
        <v>20791</v>
      </c>
      <c r="F10328" s="189">
        <v>1</v>
      </c>
      <c r="G10328" s="197" t="s">
        <v>4449</v>
      </c>
      <c r="J10328" s="191">
        <v>43186</v>
      </c>
      <c r="K10328" s="195" t="s">
        <v>27</v>
      </c>
    </row>
    <row r="10329" spans="1:11">
      <c r="A10329" s="186" t="str">
        <f>B10329&amp;"_"&amp;COUNTIF($B$2:B10329,B10329)</f>
        <v>8096_1</v>
      </c>
      <c r="B10329" s="195">
        <v>8096</v>
      </c>
      <c r="C10329" s="195">
        <v>59</v>
      </c>
      <c r="D10329" s="227">
        <v>3008537778</v>
      </c>
      <c r="E10329" s="195">
        <v>41227890</v>
      </c>
      <c r="F10329" s="189">
        <v>6</v>
      </c>
      <c r="G10329" s="197" t="s">
        <v>1873</v>
      </c>
      <c r="H10329" s="195">
        <v>1</v>
      </c>
      <c r="I10329" s="195">
        <v>1838</v>
      </c>
      <c r="J10329" s="191">
        <v>43187</v>
      </c>
      <c r="K10329" s="195" t="s">
        <v>27</v>
      </c>
    </row>
    <row r="10330" spans="1:11">
      <c r="A10330" s="186" t="str">
        <f>B10330&amp;"_"&amp;COUNTIF($B$2:B10330,B10330)</f>
        <v>8097_1</v>
      </c>
      <c r="B10330" s="195">
        <v>8097</v>
      </c>
      <c r="C10330" s="195">
        <v>59</v>
      </c>
      <c r="D10330" s="195">
        <v>3008547619</v>
      </c>
      <c r="E10330" s="195">
        <v>41222128</v>
      </c>
      <c r="F10330" s="189">
        <v>3</v>
      </c>
      <c r="G10330" s="197" t="s">
        <v>4450</v>
      </c>
      <c r="H10330" s="195">
        <v>3</v>
      </c>
      <c r="I10330" s="195">
        <v>15100</v>
      </c>
      <c r="J10330" s="191">
        <v>43187</v>
      </c>
      <c r="K10330" s="195" t="s">
        <v>27</v>
      </c>
    </row>
    <row r="10331" spans="1:11">
      <c r="A10331" s="186" t="str">
        <f>B10331&amp;"_"&amp;COUNTIF($B$2:B10331,B10331)</f>
        <v>8098_1</v>
      </c>
      <c r="B10331" s="195">
        <v>8098</v>
      </c>
      <c r="C10331" s="195">
        <v>59</v>
      </c>
      <c r="D10331" s="195">
        <v>3008552001</v>
      </c>
      <c r="E10331" s="195">
        <v>41255162</v>
      </c>
      <c r="F10331" s="189">
        <v>3</v>
      </c>
      <c r="G10331" s="197" t="s">
        <v>4451</v>
      </c>
      <c r="H10331" s="195">
        <v>3</v>
      </c>
      <c r="I10331" s="195">
        <v>11100</v>
      </c>
      <c r="J10331" s="191">
        <v>43188</v>
      </c>
      <c r="K10331" s="195" t="s">
        <v>27</v>
      </c>
    </row>
    <row r="10332" spans="1:11">
      <c r="A10332" s="186" t="str">
        <f>B10332&amp;"_"&amp;COUNTIF($B$2:B10332,B10332)</f>
        <v>8099_1</v>
      </c>
      <c r="B10332" s="195">
        <v>8099</v>
      </c>
      <c r="C10332" s="195">
        <v>59</v>
      </c>
      <c r="D10332" s="227">
        <v>3008537778</v>
      </c>
      <c r="E10332" s="195">
        <v>41227890</v>
      </c>
      <c r="F10332" s="189">
        <v>6</v>
      </c>
      <c r="G10332" s="197" t="s">
        <v>1873</v>
      </c>
      <c r="H10332" s="195">
        <v>1</v>
      </c>
      <c r="I10332" s="195">
        <v>1838</v>
      </c>
      <c r="J10332" s="191">
        <v>43188</v>
      </c>
      <c r="K10332" s="195" t="s">
        <v>27</v>
      </c>
    </row>
    <row r="10333" spans="1:11">
      <c r="A10333" s="186" t="str">
        <f>B10333&amp;"_"&amp;COUNTIF($B$2:B10333,B10333)</f>
        <v>8100_1</v>
      </c>
      <c r="B10333" s="195">
        <v>8100</v>
      </c>
      <c r="F10333" s="189">
        <v>5500</v>
      </c>
      <c r="G10333" s="197" t="s">
        <v>4452</v>
      </c>
    </row>
    <row r="10334" spans="1:11">
      <c r="A10334" s="186" t="str">
        <f>B10334&amp;"_"&amp;COUNTIF($B$2:B10334,B10334)</f>
        <v>8100_2</v>
      </c>
      <c r="B10334" s="195">
        <v>8100</v>
      </c>
      <c r="C10334" s="195">
        <v>118</v>
      </c>
      <c r="D10334" s="195">
        <v>26129262</v>
      </c>
      <c r="F10334" s="189">
        <v>1000</v>
      </c>
      <c r="G10334" s="197" t="s">
        <v>4453</v>
      </c>
      <c r="H10334" s="195">
        <v>13</v>
      </c>
      <c r="I10334" s="195">
        <v>49000</v>
      </c>
      <c r="J10334" s="191">
        <v>43188</v>
      </c>
      <c r="K10334" s="195" t="s">
        <v>27</v>
      </c>
    </row>
    <row r="10335" spans="1:11">
      <c r="A10335" s="186" t="str">
        <f>B10335&amp;"_"&amp;COUNTIF($B$2:B10335,B10335)</f>
        <v>8101_1</v>
      </c>
      <c r="B10335" s="195">
        <v>8101</v>
      </c>
      <c r="C10335" s="195">
        <v>118</v>
      </c>
      <c r="D10335" s="195">
        <v>26130215</v>
      </c>
      <c r="F10335" s="189">
        <v>1</v>
      </c>
      <c r="G10335" s="197" t="s">
        <v>2156</v>
      </c>
      <c r="H10335" s="195">
        <v>0</v>
      </c>
      <c r="I10335" s="195">
        <v>0</v>
      </c>
      <c r="J10335" s="191">
        <v>43188</v>
      </c>
      <c r="K10335" s="195" t="s">
        <v>27</v>
      </c>
    </row>
    <row r="10336" spans="1:11">
      <c r="A10336" s="186" t="str">
        <f>B10336&amp;"_"&amp;COUNTIF($B$2:B10336,B10336)</f>
        <v>8102_1</v>
      </c>
      <c r="B10336" s="195">
        <v>8102</v>
      </c>
      <c r="C10336" s="195">
        <v>31</v>
      </c>
      <c r="D10336" s="195" t="s">
        <v>4454</v>
      </c>
      <c r="F10336" s="189">
        <v>7</v>
      </c>
      <c r="G10336" s="197" t="s">
        <v>4290</v>
      </c>
      <c r="H10336" s="195">
        <v>7</v>
      </c>
      <c r="I10336" s="195">
        <v>21000</v>
      </c>
      <c r="J10336" s="191">
        <v>43193</v>
      </c>
      <c r="K10336" s="195" t="s">
        <v>27</v>
      </c>
    </row>
    <row r="10337" spans="1:12">
      <c r="A10337" s="186" t="str">
        <f>B10337&amp;"_"&amp;COUNTIF($B$2:B10337,B10337)</f>
        <v>8103_1</v>
      </c>
      <c r="B10337" s="195">
        <v>8103</v>
      </c>
      <c r="C10337" s="195">
        <v>31</v>
      </c>
      <c r="D10337" s="195" t="s">
        <v>4454</v>
      </c>
      <c r="F10337" s="189">
        <v>7</v>
      </c>
      <c r="G10337" s="197" t="s">
        <v>4290</v>
      </c>
      <c r="H10337" s="195">
        <v>7</v>
      </c>
      <c r="I10337" s="195">
        <v>21000</v>
      </c>
      <c r="J10337" s="191">
        <v>43193</v>
      </c>
      <c r="K10337" s="195" t="s">
        <v>27</v>
      </c>
    </row>
    <row r="10338" spans="1:12">
      <c r="A10338" s="186" t="str">
        <f>B10338&amp;"_"&amp;COUNTIF($B$2:B10338,B10338)</f>
        <v>8104_1</v>
      </c>
      <c r="B10338" s="195">
        <v>8104</v>
      </c>
      <c r="C10338" s="195">
        <v>5</v>
      </c>
      <c r="D10338" s="195">
        <v>270476604</v>
      </c>
      <c r="E10338" s="195">
        <v>500032756</v>
      </c>
      <c r="F10338" s="189">
        <v>10</v>
      </c>
      <c r="G10338" s="197" t="s">
        <v>3611</v>
      </c>
      <c r="H10338" s="195">
        <v>1</v>
      </c>
      <c r="I10338" s="195">
        <v>2375</v>
      </c>
      <c r="J10338" s="191">
        <v>43188</v>
      </c>
      <c r="K10338" s="195" t="s">
        <v>33</v>
      </c>
      <c r="L10338" s="195" t="s">
        <v>74</v>
      </c>
    </row>
    <row r="10339" spans="1:12">
      <c r="A10339" s="186" t="str">
        <f>B10339&amp;"_"&amp;COUNTIF($B$2:B10339,B10339)</f>
        <v>8105_1</v>
      </c>
      <c r="B10339" s="195">
        <v>8105</v>
      </c>
      <c r="E10339" s="195" t="s">
        <v>1744</v>
      </c>
      <c r="F10339" s="223">
        <v>1</v>
      </c>
      <c r="G10339" s="197" t="s">
        <v>3277</v>
      </c>
    </row>
    <row r="10340" spans="1:12">
      <c r="A10340" s="186" t="str">
        <f>B10340&amp;"_"&amp;COUNTIF($B$2:B10340,B10340)</f>
        <v>8105_2</v>
      </c>
      <c r="B10340" s="195">
        <v>8105</v>
      </c>
      <c r="E10340" s="195" t="s">
        <v>1744</v>
      </c>
      <c r="F10340" s="189">
        <v>28</v>
      </c>
      <c r="G10340" s="197" t="s">
        <v>4414</v>
      </c>
    </row>
    <row r="10341" spans="1:12">
      <c r="A10341" s="186" t="str">
        <f>B10341&amp;"_"&amp;COUNTIF($B$2:B10341,B10341)</f>
        <v>8105_3</v>
      </c>
      <c r="B10341" s="195">
        <v>8105</v>
      </c>
      <c r="C10341" s="195">
        <v>26</v>
      </c>
      <c r="E10341" s="195" t="s">
        <v>1744</v>
      </c>
      <c r="F10341" s="189">
        <v>56</v>
      </c>
      <c r="G10341" s="197" t="s">
        <v>4432</v>
      </c>
      <c r="J10341" s="191">
        <v>43188</v>
      </c>
      <c r="K10341" s="195" t="s">
        <v>27</v>
      </c>
    </row>
    <row r="10342" spans="1:12">
      <c r="A10342" s="186" t="str">
        <f>B10342&amp;"_"&amp;COUNTIF($B$2:B10342,B10342)</f>
        <v>8106_1</v>
      </c>
      <c r="B10342" s="195">
        <v>8106</v>
      </c>
      <c r="C10342" s="195">
        <v>59</v>
      </c>
      <c r="D10342" s="195">
        <v>3008547619</v>
      </c>
      <c r="E10342" s="195">
        <v>41222128</v>
      </c>
      <c r="F10342" s="189">
        <v>3</v>
      </c>
      <c r="G10342" s="197" t="s">
        <v>4455</v>
      </c>
      <c r="H10342" s="195">
        <v>3</v>
      </c>
      <c r="I10342" s="195">
        <v>15100</v>
      </c>
      <c r="J10342" s="191">
        <v>43188</v>
      </c>
      <c r="K10342" s="195" t="s">
        <v>27</v>
      </c>
    </row>
    <row r="10343" spans="1:12">
      <c r="A10343" s="186" t="str">
        <f>B10343&amp;"_"&amp;COUNTIF($B$2:B10343,B10343)</f>
        <v>8107_1</v>
      </c>
      <c r="B10343" s="195">
        <v>8107</v>
      </c>
      <c r="C10343" s="195">
        <v>59</v>
      </c>
      <c r="D10343" s="195">
        <v>3008552001</v>
      </c>
      <c r="E10343" s="195">
        <v>41255162</v>
      </c>
      <c r="F10343" s="189">
        <v>1</v>
      </c>
      <c r="G10343" s="197" t="s">
        <v>4451</v>
      </c>
      <c r="H10343" s="195">
        <v>1</v>
      </c>
      <c r="I10343" s="195">
        <v>3700</v>
      </c>
      <c r="J10343" s="191">
        <v>43193</v>
      </c>
      <c r="K10343" s="195" t="s">
        <v>27</v>
      </c>
    </row>
    <row r="10344" spans="1:12">
      <c r="A10344" s="186" t="str">
        <f>B10344&amp;"_"&amp;COUNTIF($B$2:B10344,B10344)</f>
        <v>8108_1</v>
      </c>
      <c r="B10344" s="195">
        <v>8108</v>
      </c>
      <c r="C10344" s="195">
        <v>94</v>
      </c>
      <c r="D10344" s="195">
        <v>10113357</v>
      </c>
      <c r="F10344" s="189">
        <v>20</v>
      </c>
      <c r="G10344" s="197" t="s">
        <v>4456</v>
      </c>
      <c r="H10344" s="195">
        <v>1</v>
      </c>
      <c r="I10344" s="195">
        <v>1100</v>
      </c>
      <c r="J10344" s="191">
        <v>43193</v>
      </c>
      <c r="K10344" s="195" t="s">
        <v>1114</v>
      </c>
      <c r="L10344" s="195" t="s">
        <v>74</v>
      </c>
    </row>
    <row r="10345" spans="1:12">
      <c r="A10345" s="186" t="str">
        <f>B10345&amp;"_"&amp;COUNTIF($B$2:B10345,B10345)</f>
        <v>8109_1</v>
      </c>
      <c r="B10345" s="195">
        <v>8109</v>
      </c>
      <c r="F10345" s="189">
        <v>0</v>
      </c>
      <c r="G10345" s="197" t="s">
        <v>4345</v>
      </c>
    </row>
    <row r="10346" spans="1:12">
      <c r="A10346" s="186" t="str">
        <f>B10346&amp;"_"&amp;COUNTIF($B$2:B10346,B10346)</f>
        <v>8109_2</v>
      </c>
      <c r="B10346" s="195">
        <v>8109</v>
      </c>
      <c r="C10346" s="195">
        <v>26</v>
      </c>
      <c r="D10346" s="195" t="s">
        <v>863</v>
      </c>
      <c r="F10346" s="189">
        <v>20</v>
      </c>
      <c r="G10346" s="197" t="s">
        <v>4346</v>
      </c>
      <c r="J10346" s="191">
        <v>43190</v>
      </c>
      <c r="K10346" s="195" t="s">
        <v>27</v>
      </c>
    </row>
    <row r="10347" spans="1:12">
      <c r="A10347" s="186" t="str">
        <f>B10347&amp;"_"&amp;COUNTIF($B$2:B10347,B10347)</f>
        <v>8110_1</v>
      </c>
      <c r="B10347" s="195">
        <v>8110</v>
      </c>
      <c r="F10347" s="189">
        <v>1</v>
      </c>
      <c r="G10347" s="197" t="s">
        <v>4457</v>
      </c>
    </row>
    <row r="10348" spans="1:12">
      <c r="A10348" s="186" t="str">
        <f>B10348&amp;"_"&amp;COUNTIF($B$2:B10348,B10348)</f>
        <v>8110_2</v>
      </c>
      <c r="B10348" s="195">
        <v>8110</v>
      </c>
      <c r="C10348" s="195">
        <v>31</v>
      </c>
      <c r="D10348" s="195" t="s">
        <v>4458</v>
      </c>
      <c r="F10348" s="189">
        <v>1</v>
      </c>
      <c r="G10348" s="197" t="s">
        <v>4459</v>
      </c>
      <c r="H10348" s="195">
        <v>1</v>
      </c>
      <c r="J10348" s="191">
        <v>43194</v>
      </c>
      <c r="K10348" s="195" t="s">
        <v>27</v>
      </c>
    </row>
    <row r="10349" spans="1:12">
      <c r="A10349" s="186" t="str">
        <f>B10349&amp;"_"&amp;COUNTIF($B$2:B10349,B10349)</f>
        <v>8111_1</v>
      </c>
      <c r="B10349" s="195">
        <v>8111</v>
      </c>
      <c r="C10349" s="195">
        <v>121</v>
      </c>
      <c r="D10349" s="195">
        <v>3008555302</v>
      </c>
      <c r="F10349" s="189">
        <v>1</v>
      </c>
      <c r="G10349" s="197" t="s">
        <v>2156</v>
      </c>
      <c r="H10349" s="195">
        <v>0</v>
      </c>
      <c r="I10349" s="195">
        <v>0</v>
      </c>
      <c r="J10349" s="191">
        <v>43194</v>
      </c>
      <c r="K10349" s="195" t="s">
        <v>120</v>
      </c>
    </row>
    <row r="10350" spans="1:12">
      <c r="A10350" s="186" t="str">
        <f>B10350&amp;"_"&amp;COUNTIF($B$2:B10350,B10350)</f>
        <v>8112_1</v>
      </c>
      <c r="B10350" s="195">
        <v>8112</v>
      </c>
      <c r="C10350" s="195">
        <v>121</v>
      </c>
      <c r="D10350" s="195">
        <v>3008555293</v>
      </c>
      <c r="F10350" s="189">
        <v>9350</v>
      </c>
      <c r="G10350" s="197" t="s">
        <v>4460</v>
      </c>
      <c r="H10350" s="195">
        <v>11</v>
      </c>
      <c r="I10350" s="195">
        <v>40975</v>
      </c>
      <c r="J10350" s="191">
        <v>43194</v>
      </c>
      <c r="K10350" s="195" t="s">
        <v>120</v>
      </c>
    </row>
    <row r="10351" spans="1:12">
      <c r="A10351" s="186" t="str">
        <f>B10351&amp;"_"&amp;COUNTIF($B$2:B10351,B10351)</f>
        <v>8113_1</v>
      </c>
      <c r="B10351" s="195">
        <v>8113</v>
      </c>
      <c r="E10351" s="195" t="s">
        <v>2730</v>
      </c>
      <c r="F10351" s="189">
        <v>8</v>
      </c>
      <c r="G10351" s="197" t="s">
        <v>3765</v>
      </c>
    </row>
    <row r="10352" spans="1:12">
      <c r="A10352" s="186" t="str">
        <f>B10352&amp;"_"&amp;COUNTIF($B$2:B10352,B10352)</f>
        <v>8113_2</v>
      </c>
      <c r="B10352" s="195">
        <v>8113</v>
      </c>
      <c r="C10352" s="195">
        <v>1</v>
      </c>
      <c r="D10352" s="195" t="s">
        <v>4334</v>
      </c>
      <c r="E10352" s="195" t="s">
        <v>2731</v>
      </c>
      <c r="F10352" s="189">
        <v>8</v>
      </c>
      <c r="G10352" s="197" t="s">
        <v>4445</v>
      </c>
      <c r="H10352" s="195">
        <v>4</v>
      </c>
      <c r="J10352" s="191">
        <v>43195</v>
      </c>
      <c r="K10352" s="195" t="s">
        <v>27</v>
      </c>
    </row>
    <row r="10353" spans="1:12">
      <c r="A10353" s="186" t="str">
        <f>B10353&amp;"_"&amp;COUNTIF($B$2:B10353,B10353)</f>
        <v>8114_1</v>
      </c>
      <c r="B10353" s="195">
        <v>8114</v>
      </c>
      <c r="C10353" s="195">
        <v>1</v>
      </c>
      <c r="D10353" s="195">
        <v>540093202</v>
      </c>
      <c r="F10353" s="189">
        <v>2</v>
      </c>
      <c r="G10353" s="197" t="s">
        <v>3238</v>
      </c>
      <c r="H10353" s="195">
        <v>2</v>
      </c>
      <c r="J10353" s="191">
        <v>43195</v>
      </c>
      <c r="K10353" s="195" t="s">
        <v>27</v>
      </c>
    </row>
    <row r="10354" spans="1:12">
      <c r="A10354" s="186" t="str">
        <f>B10354&amp;"_"&amp;COUNTIF($B$2:B10354,B10354)</f>
        <v>8115_1</v>
      </c>
      <c r="B10354" s="195">
        <v>8115</v>
      </c>
      <c r="E10354" s="195">
        <v>41222136</v>
      </c>
      <c r="F10354" s="189">
        <v>2</v>
      </c>
      <c r="G10354" s="197" t="s">
        <v>2299</v>
      </c>
    </row>
    <row r="10355" spans="1:12">
      <c r="A10355" s="186" t="str">
        <f>B10355&amp;"_"&amp;COUNTIF($B$2:B10355,B10355)</f>
        <v>8115_2</v>
      </c>
      <c r="B10355" s="195">
        <v>8115</v>
      </c>
      <c r="C10355" s="195">
        <v>59</v>
      </c>
      <c r="D10355" s="195">
        <v>3008570436</v>
      </c>
      <c r="E10355" s="195">
        <v>41222082</v>
      </c>
      <c r="F10355" s="189">
        <v>1</v>
      </c>
      <c r="G10355" s="197" t="s">
        <v>3510</v>
      </c>
      <c r="H10355" s="195">
        <v>3</v>
      </c>
      <c r="I10355" s="195">
        <v>8400</v>
      </c>
      <c r="J10355" s="191">
        <v>43195</v>
      </c>
      <c r="K10355" s="195" t="s">
        <v>27</v>
      </c>
    </row>
    <row r="10356" spans="1:12">
      <c r="A10356" s="186" t="str">
        <f>B10356&amp;"_"&amp;COUNTIF($B$2:B10356,B10356)</f>
        <v>8116_1</v>
      </c>
      <c r="B10356" s="195">
        <v>8116</v>
      </c>
      <c r="E10356" s="195">
        <v>41222136</v>
      </c>
      <c r="F10356" s="189">
        <v>1</v>
      </c>
      <c r="G10356" s="197" t="s">
        <v>2299</v>
      </c>
    </row>
    <row r="10357" spans="1:12">
      <c r="A10357" s="186" t="str">
        <f>B10357&amp;"_"&amp;COUNTIF($B$2:B10357,B10357)</f>
        <v>8116_2</v>
      </c>
      <c r="B10357" s="195">
        <v>8116</v>
      </c>
      <c r="C10357" s="195">
        <v>59</v>
      </c>
      <c r="D10357" s="195">
        <v>3008570436</v>
      </c>
      <c r="E10357" s="195">
        <v>41222082</v>
      </c>
      <c r="F10357" s="189">
        <v>2</v>
      </c>
      <c r="G10357" s="197" t="s">
        <v>3510</v>
      </c>
      <c r="H10357" s="195">
        <v>3</v>
      </c>
      <c r="I10357" s="195">
        <v>11100</v>
      </c>
      <c r="J10357" s="191">
        <v>43195</v>
      </c>
      <c r="K10357" s="195" t="s">
        <v>27</v>
      </c>
    </row>
    <row r="10358" spans="1:12">
      <c r="A10358" s="186" t="str">
        <f>B10358&amp;"_"&amp;COUNTIF($B$2:B10358,B10358)</f>
        <v>8117_1</v>
      </c>
      <c r="B10358" s="195">
        <v>8117</v>
      </c>
      <c r="C10358" s="195">
        <v>121</v>
      </c>
      <c r="D10358" s="195">
        <v>3008555302</v>
      </c>
      <c r="F10358" s="189">
        <v>1</v>
      </c>
      <c r="G10358" s="197" t="s">
        <v>2156</v>
      </c>
      <c r="H10358" s="195">
        <v>0</v>
      </c>
      <c r="I10358" s="195">
        <v>0</v>
      </c>
      <c r="J10358" s="191">
        <v>43195</v>
      </c>
      <c r="K10358" s="195" t="s">
        <v>120</v>
      </c>
    </row>
    <row r="10359" spans="1:12">
      <c r="A10359" s="186" t="str">
        <f>B10359&amp;"_"&amp;COUNTIF($B$2:B10359,B10359)</f>
        <v>8118_1</v>
      </c>
      <c r="B10359" s="195">
        <v>8118</v>
      </c>
      <c r="C10359" s="195">
        <v>121</v>
      </c>
      <c r="D10359" s="195">
        <v>3008555293</v>
      </c>
      <c r="F10359" s="189">
        <v>5500</v>
      </c>
      <c r="G10359" s="197" t="s">
        <v>4461</v>
      </c>
      <c r="H10359" s="195">
        <v>11</v>
      </c>
      <c r="I10359" s="195">
        <v>40975</v>
      </c>
      <c r="J10359" s="191">
        <v>43195</v>
      </c>
      <c r="K10359" s="195" t="s">
        <v>120</v>
      </c>
    </row>
    <row r="10360" spans="1:12">
      <c r="A10360" s="186" t="str">
        <f>B10360&amp;"_"&amp;COUNTIF($B$2:B10360,B10360)</f>
        <v>8119_1</v>
      </c>
      <c r="B10360" s="195">
        <v>8119</v>
      </c>
      <c r="C10360" s="195">
        <v>5</v>
      </c>
      <c r="D10360" s="195">
        <v>270476604</v>
      </c>
      <c r="E10360" s="195">
        <v>500032756</v>
      </c>
      <c r="F10360" s="189">
        <v>8</v>
      </c>
      <c r="G10360" s="197" t="s">
        <v>3611</v>
      </c>
      <c r="H10360" s="195">
        <v>1</v>
      </c>
      <c r="I10360" s="195">
        <v>1900</v>
      </c>
      <c r="J10360" s="191">
        <v>43195</v>
      </c>
      <c r="K10360" s="195" t="s">
        <v>33</v>
      </c>
      <c r="L10360" s="195" t="s">
        <v>74</v>
      </c>
    </row>
    <row r="10361" spans="1:12">
      <c r="A10361" s="186" t="str">
        <f>B10361&amp;"_"&amp;COUNTIF($B$2:B10361,B10361)</f>
        <v>8120_1</v>
      </c>
      <c r="B10361" s="195">
        <v>8120</v>
      </c>
      <c r="C10361" s="195">
        <v>121</v>
      </c>
      <c r="D10361" s="195">
        <v>3008555302</v>
      </c>
      <c r="F10361" s="189">
        <v>1</v>
      </c>
      <c r="G10361" s="197" t="s">
        <v>2156</v>
      </c>
      <c r="H10361" s="195">
        <v>0</v>
      </c>
      <c r="I10361" s="195">
        <v>0</v>
      </c>
      <c r="J10361" s="191">
        <v>43195</v>
      </c>
      <c r="K10361" s="195" t="s">
        <v>4113</v>
      </c>
    </row>
    <row r="10362" spans="1:12">
      <c r="A10362" s="186" t="str">
        <f>B10362&amp;"_"&amp;COUNTIF($B$2:B10362,B10362)</f>
        <v>8121_1</v>
      </c>
      <c r="B10362" s="195">
        <v>8121</v>
      </c>
      <c r="C10362" s="195">
        <v>121</v>
      </c>
      <c r="D10362" s="195">
        <v>3008555293</v>
      </c>
      <c r="F10362" s="189">
        <v>5500</v>
      </c>
      <c r="G10362" s="197" t="s">
        <v>4461</v>
      </c>
      <c r="H10362" s="195">
        <v>11</v>
      </c>
      <c r="I10362" s="195">
        <v>40975</v>
      </c>
      <c r="J10362" s="191">
        <v>43195</v>
      </c>
      <c r="K10362" s="195" t="s">
        <v>4113</v>
      </c>
    </row>
    <row r="10363" spans="1:12">
      <c r="A10363" s="186" t="str">
        <f>B10363&amp;"_"&amp;COUNTIF($B$2:B10363,B10363)</f>
        <v>8122_1</v>
      </c>
      <c r="B10363" s="195">
        <v>8122</v>
      </c>
      <c r="C10363" s="195">
        <v>59</v>
      </c>
      <c r="D10363" s="227">
        <v>3008573912</v>
      </c>
      <c r="E10363" s="195">
        <v>41227890</v>
      </c>
      <c r="F10363" s="189">
        <v>12</v>
      </c>
      <c r="G10363" s="197" t="s">
        <v>1873</v>
      </c>
      <c r="H10363" s="195">
        <v>2</v>
      </c>
      <c r="I10363" s="195">
        <v>3675</v>
      </c>
      <c r="J10363" s="191">
        <v>43196</v>
      </c>
      <c r="K10363" s="195" t="s">
        <v>27</v>
      </c>
    </row>
    <row r="10364" spans="1:12">
      <c r="A10364" s="186" t="str">
        <f>B10364&amp;"_"&amp;COUNTIF($B$2:B10364,B10364)</f>
        <v>8123_1</v>
      </c>
      <c r="B10364" s="195">
        <v>8123</v>
      </c>
      <c r="C10364" s="195">
        <v>80</v>
      </c>
      <c r="D10364" s="195" t="s">
        <v>4462</v>
      </c>
      <c r="F10364" s="189">
        <v>1</v>
      </c>
      <c r="G10364" s="197" t="s">
        <v>4463</v>
      </c>
      <c r="H10364" s="195">
        <v>1</v>
      </c>
      <c r="I10364" s="195">
        <v>1100</v>
      </c>
      <c r="J10364" s="191">
        <v>43195</v>
      </c>
      <c r="K10364" s="195" t="s">
        <v>1571</v>
      </c>
      <c r="L10364" s="195" t="s">
        <v>74</v>
      </c>
    </row>
    <row r="10365" spans="1:12">
      <c r="A10365" s="186" t="str">
        <f>B10365&amp;"_"&amp;COUNTIF($B$2:B10365,B10365)</f>
        <v>8124_1</v>
      </c>
      <c r="B10365" s="195">
        <v>8124</v>
      </c>
      <c r="E10365" s="195" t="s">
        <v>1744</v>
      </c>
      <c r="F10365" s="223">
        <v>1</v>
      </c>
      <c r="G10365" s="197" t="s">
        <v>4464</v>
      </c>
    </row>
    <row r="10366" spans="1:12">
      <c r="A10366" s="186" t="str">
        <f>B10366&amp;"_"&amp;COUNTIF($B$2:B10366,B10366)</f>
        <v>8124_2</v>
      </c>
      <c r="B10366" s="195">
        <v>8124</v>
      </c>
      <c r="E10366" s="195" t="s">
        <v>1744</v>
      </c>
      <c r="F10366" s="189">
        <v>6</v>
      </c>
      <c r="G10366" s="197" t="s">
        <v>4414</v>
      </c>
    </row>
    <row r="10367" spans="1:12">
      <c r="A10367" s="186" t="str">
        <f>B10367&amp;"_"&amp;COUNTIF($B$2:B10367,B10367)</f>
        <v>8124_3</v>
      </c>
      <c r="B10367" s="195">
        <v>8124</v>
      </c>
      <c r="E10367" s="195" t="s">
        <v>1744</v>
      </c>
      <c r="F10367" s="189">
        <v>22</v>
      </c>
      <c r="G10367" s="197" t="s">
        <v>4465</v>
      </c>
    </row>
    <row r="10368" spans="1:12">
      <c r="A10368" s="186" t="str">
        <f>B10368&amp;"_"&amp;COUNTIF($B$2:B10368,B10368)</f>
        <v>8124_4</v>
      </c>
      <c r="B10368" s="195">
        <v>8124</v>
      </c>
      <c r="E10368" s="195" t="s">
        <v>1744</v>
      </c>
      <c r="F10368" s="189">
        <v>32</v>
      </c>
      <c r="G10368" s="197" t="s">
        <v>4431</v>
      </c>
    </row>
    <row r="10369" spans="1:12">
      <c r="A10369" s="186" t="str">
        <f>B10369&amp;"_"&amp;COUNTIF($B$2:B10369,B10369)</f>
        <v>8124_5</v>
      </c>
      <c r="B10369" s="195">
        <v>8124</v>
      </c>
      <c r="E10369" s="195" t="s">
        <v>1744</v>
      </c>
      <c r="F10369" s="189">
        <v>36</v>
      </c>
      <c r="G10369" s="197" t="s">
        <v>4415</v>
      </c>
    </row>
    <row r="10370" spans="1:12">
      <c r="A10370" s="186" t="str">
        <f>B10370&amp;"_"&amp;COUNTIF($B$2:B10370,B10370)</f>
        <v>8124_6</v>
      </c>
      <c r="B10370" s="195">
        <v>8124</v>
      </c>
      <c r="E10370" s="195" t="s">
        <v>1744</v>
      </c>
      <c r="F10370" s="189">
        <v>10</v>
      </c>
      <c r="G10370" s="197" t="s">
        <v>4368</v>
      </c>
    </row>
    <row r="10371" spans="1:12">
      <c r="A10371" s="186" t="str">
        <f>B10371&amp;"_"&amp;COUNTIF($B$2:B10371,B10371)</f>
        <v>8124_7</v>
      </c>
      <c r="B10371" s="195">
        <v>8124</v>
      </c>
      <c r="C10371" s="195">
        <v>26</v>
      </c>
      <c r="E10371" s="195" t="s">
        <v>1744</v>
      </c>
      <c r="F10371" s="189">
        <v>2</v>
      </c>
      <c r="G10371" s="197" t="s">
        <v>4466</v>
      </c>
      <c r="J10371" s="191">
        <v>43199</v>
      </c>
      <c r="K10371" s="195" t="s">
        <v>27</v>
      </c>
    </row>
    <row r="10372" spans="1:12">
      <c r="A10372" s="186" t="str">
        <f>B10372&amp;"_"&amp;COUNTIF($B$2:B10372,B10372)</f>
        <v>8125_1</v>
      </c>
      <c r="B10372" s="195">
        <v>8125</v>
      </c>
      <c r="F10372" s="189">
        <v>12</v>
      </c>
      <c r="G10372" s="197" t="s">
        <v>3188</v>
      </c>
    </row>
    <row r="10373" spans="1:12">
      <c r="A10373" s="186" t="str">
        <f>B10373&amp;"_"&amp;COUNTIF($B$2:B10373,B10373)</f>
        <v>8125_2</v>
      </c>
      <c r="B10373" s="195">
        <v>8125</v>
      </c>
      <c r="C10373" s="195">
        <v>17</v>
      </c>
      <c r="D10373" s="195">
        <v>3008361834</v>
      </c>
      <c r="F10373" s="189">
        <v>12</v>
      </c>
      <c r="G10373" s="197" t="s">
        <v>3324</v>
      </c>
      <c r="H10373" s="195">
        <v>6</v>
      </c>
      <c r="I10373" s="195">
        <v>25200</v>
      </c>
      <c r="J10373" s="191">
        <v>43168</v>
      </c>
      <c r="K10373" s="195" t="s">
        <v>4113</v>
      </c>
    </row>
    <row r="10374" spans="1:12">
      <c r="A10374" s="186" t="str">
        <f>B10374&amp;"_"&amp;COUNTIF($B$2:B10374,B10374)</f>
        <v>8126_1</v>
      </c>
      <c r="B10374" s="195">
        <v>8126</v>
      </c>
      <c r="F10374" s="189">
        <v>24</v>
      </c>
      <c r="G10374" s="197" t="s">
        <v>3398</v>
      </c>
    </row>
    <row r="10375" spans="1:12">
      <c r="A10375" s="186" t="str">
        <f>B10375&amp;"_"&amp;COUNTIF($B$2:B10375,B10375)</f>
        <v>8126_2</v>
      </c>
      <c r="B10375" s="195">
        <v>8126</v>
      </c>
      <c r="C10375" s="195">
        <v>17</v>
      </c>
      <c r="D10375" s="195">
        <v>3008373009</v>
      </c>
      <c r="F10375" s="189">
        <v>12</v>
      </c>
      <c r="G10375" s="197" t="s">
        <v>3480</v>
      </c>
      <c r="H10375" s="195">
        <v>3</v>
      </c>
      <c r="I10375" s="195">
        <v>3300</v>
      </c>
      <c r="J10375" s="191">
        <v>43168</v>
      </c>
      <c r="K10375" s="195" t="s">
        <v>4113</v>
      </c>
    </row>
    <row r="10376" spans="1:12">
      <c r="A10376" s="186" t="str">
        <f>B10376&amp;"_"&amp;COUNTIF($B$2:B10376,B10376)</f>
        <v>8127_1</v>
      </c>
      <c r="B10376" s="195">
        <v>8127</v>
      </c>
      <c r="C10376" s="195">
        <v>121</v>
      </c>
      <c r="D10376" s="195">
        <v>3008555302</v>
      </c>
      <c r="F10376" s="189">
        <v>1</v>
      </c>
      <c r="G10376" s="197" t="s">
        <v>2156</v>
      </c>
      <c r="H10376" s="195">
        <v>0</v>
      </c>
      <c r="I10376" s="195">
        <v>0</v>
      </c>
      <c r="J10376" s="191">
        <v>43199</v>
      </c>
      <c r="K10376" s="195" t="s">
        <v>4113</v>
      </c>
    </row>
    <row r="10377" spans="1:12">
      <c r="A10377" s="186" t="str">
        <f>B10377&amp;"_"&amp;COUNTIF($B$2:B10377,B10377)</f>
        <v>8128_1</v>
      </c>
      <c r="B10377" s="195">
        <v>8128</v>
      </c>
      <c r="C10377" s="195">
        <v>121</v>
      </c>
      <c r="D10377" s="195">
        <v>3008555293</v>
      </c>
      <c r="F10377" s="189">
        <v>5500</v>
      </c>
      <c r="G10377" s="197" t="s">
        <v>4467</v>
      </c>
      <c r="H10377" s="195">
        <v>11</v>
      </c>
      <c r="I10377" s="195">
        <v>40975</v>
      </c>
      <c r="J10377" s="191">
        <v>43199</v>
      </c>
      <c r="K10377" s="195" t="s">
        <v>4113</v>
      </c>
    </row>
    <row r="10378" spans="1:12">
      <c r="A10378" s="186" t="str">
        <f>B10378&amp;"_"&amp;COUNTIF($B$2:B10378,B10378)</f>
        <v>8129_1</v>
      </c>
      <c r="B10378" s="195">
        <v>8129</v>
      </c>
      <c r="C10378" s="195">
        <v>59</v>
      </c>
      <c r="D10378" s="195">
        <v>3008576818</v>
      </c>
      <c r="E10378" s="195">
        <v>41222128</v>
      </c>
      <c r="F10378" s="189">
        <v>3</v>
      </c>
      <c r="G10378" s="197" t="s">
        <v>4468</v>
      </c>
      <c r="H10378" s="195">
        <v>3</v>
      </c>
      <c r="I10378" s="195">
        <v>15100</v>
      </c>
      <c r="J10378" s="191">
        <v>43201</v>
      </c>
      <c r="K10378" s="195" t="s">
        <v>27</v>
      </c>
    </row>
    <row r="10379" spans="1:12">
      <c r="A10379" s="186" t="str">
        <f>B10379&amp;"_"&amp;COUNTIF($B$2:B10379,B10379)</f>
        <v>8130_1</v>
      </c>
      <c r="B10379" s="195">
        <v>8130</v>
      </c>
      <c r="C10379" s="195">
        <v>5</v>
      </c>
      <c r="D10379" s="195">
        <v>270476604</v>
      </c>
      <c r="E10379" s="195">
        <v>500032756</v>
      </c>
      <c r="F10379" s="189">
        <v>6</v>
      </c>
      <c r="G10379" s="197" t="s">
        <v>3611</v>
      </c>
      <c r="H10379" s="195">
        <v>1</v>
      </c>
      <c r="I10379" s="195">
        <v>1425</v>
      </c>
      <c r="J10379" s="191">
        <v>43201</v>
      </c>
      <c r="K10379" s="195" t="s">
        <v>33</v>
      </c>
      <c r="L10379" s="195" t="s">
        <v>74</v>
      </c>
    </row>
    <row r="10380" spans="1:12">
      <c r="A10380" s="186" t="str">
        <f>B10380&amp;"_"&amp;COUNTIF($B$2:B10380,B10380)</f>
        <v>8131_1</v>
      </c>
      <c r="B10380" s="195">
        <v>8131</v>
      </c>
      <c r="C10380" s="195">
        <v>111</v>
      </c>
      <c r="D10380" s="195" t="s">
        <v>4469</v>
      </c>
      <c r="F10380" s="189">
        <v>1</v>
      </c>
      <c r="G10380" s="197" t="s">
        <v>4470</v>
      </c>
      <c r="H10380" s="195">
        <v>1</v>
      </c>
      <c r="J10380" s="191">
        <v>43202</v>
      </c>
      <c r="K10380" s="195" t="s">
        <v>33</v>
      </c>
      <c r="L10380" s="195" t="s">
        <v>74</v>
      </c>
    </row>
    <row r="10381" spans="1:12">
      <c r="A10381" s="186" t="str">
        <f>B10381&amp;"_"&amp;COUNTIF($B$2:B10381,B10381)</f>
        <v>8132_1</v>
      </c>
      <c r="B10381" s="195">
        <v>8132</v>
      </c>
      <c r="C10381" s="195">
        <v>59</v>
      </c>
      <c r="D10381" s="195">
        <v>3008576818</v>
      </c>
      <c r="E10381" s="195">
        <v>41222128</v>
      </c>
      <c r="F10381" s="189">
        <v>3</v>
      </c>
      <c r="G10381" s="197" t="s">
        <v>4471</v>
      </c>
      <c r="H10381" s="195">
        <v>3</v>
      </c>
      <c r="I10381" s="195">
        <v>15100</v>
      </c>
      <c r="J10381" s="191">
        <v>43203</v>
      </c>
      <c r="K10381" s="195" t="s">
        <v>27</v>
      </c>
    </row>
    <row r="10382" spans="1:12">
      <c r="A10382" s="186" t="str">
        <f>B10382&amp;"_"&amp;COUNTIF($B$2:B10382,B10382)</f>
        <v>8133_1</v>
      </c>
      <c r="B10382" s="195">
        <v>8133</v>
      </c>
      <c r="C10382" s="195">
        <v>3</v>
      </c>
      <c r="D10382" s="195" t="s">
        <v>4472</v>
      </c>
      <c r="F10382" s="189">
        <v>324</v>
      </c>
      <c r="G10382" s="197" t="s">
        <v>3799</v>
      </c>
      <c r="H10382" s="195">
        <v>1</v>
      </c>
      <c r="I10382" s="195">
        <v>1950</v>
      </c>
      <c r="J10382" s="191">
        <v>43202</v>
      </c>
      <c r="K10382" s="195" t="s">
        <v>33</v>
      </c>
      <c r="L10382" s="195" t="s">
        <v>74</v>
      </c>
    </row>
    <row r="10383" spans="1:12">
      <c r="A10383" s="186" t="str">
        <f>B10383&amp;"_"&amp;COUNTIF($B$2:B10383,B10383)</f>
        <v>8134_1</v>
      </c>
      <c r="B10383" s="195">
        <v>8134</v>
      </c>
      <c r="C10383" s="195">
        <v>80</v>
      </c>
      <c r="D10383" s="195" t="s">
        <v>4473</v>
      </c>
      <c r="F10383" s="189">
        <v>1</v>
      </c>
      <c r="G10383" s="197" t="s">
        <v>4474</v>
      </c>
      <c r="H10383" s="195">
        <v>1</v>
      </c>
      <c r="J10383" s="191">
        <v>43203</v>
      </c>
      <c r="K10383" s="195" t="s">
        <v>27</v>
      </c>
    </row>
    <row r="10384" spans="1:12">
      <c r="A10384" s="186" t="str">
        <f>B10384&amp;"_"&amp;COUNTIF($B$2:B10384,B10384)</f>
        <v>8135_1</v>
      </c>
      <c r="B10384" s="195">
        <v>8135</v>
      </c>
      <c r="F10384" s="189">
        <v>8</v>
      </c>
      <c r="G10384" s="197" t="s">
        <v>3102</v>
      </c>
    </row>
    <row r="10385" spans="1:11">
      <c r="A10385" s="186" t="str">
        <f>B10385&amp;"_"&amp;COUNTIF($B$2:B10385,B10385)</f>
        <v>8135_2</v>
      </c>
      <c r="B10385" s="195">
        <v>8135</v>
      </c>
      <c r="C10385" s="195">
        <v>65</v>
      </c>
      <c r="D10385" s="195">
        <v>3008354220</v>
      </c>
      <c r="F10385" s="189">
        <v>16</v>
      </c>
      <c r="G10385" s="197" t="s">
        <v>3103</v>
      </c>
      <c r="H10385" s="195">
        <v>8</v>
      </c>
      <c r="I10385" s="195">
        <v>25600</v>
      </c>
      <c r="J10385" s="191">
        <v>43203</v>
      </c>
      <c r="K10385" s="195" t="s">
        <v>4113</v>
      </c>
    </row>
    <row r="10386" spans="1:11">
      <c r="A10386" s="186" t="str">
        <f>B10386&amp;"_"&amp;COUNTIF($B$2:B10386,B10386)</f>
        <v>8136_1</v>
      </c>
      <c r="B10386" s="195">
        <v>8136</v>
      </c>
      <c r="E10386" s="195">
        <v>41222136</v>
      </c>
      <c r="F10386" s="189">
        <v>2</v>
      </c>
      <c r="G10386" s="197" t="s">
        <v>2299</v>
      </c>
    </row>
    <row r="10387" spans="1:11">
      <c r="A10387" s="186" t="str">
        <f>B10387&amp;"_"&amp;COUNTIF($B$2:B10387,B10387)</f>
        <v>8136_2</v>
      </c>
      <c r="B10387" s="195">
        <v>8136</v>
      </c>
      <c r="C10387" s="195">
        <v>59</v>
      </c>
      <c r="D10387" s="195">
        <v>3008594624</v>
      </c>
      <c r="E10387" s="195">
        <v>41222082</v>
      </c>
      <c r="F10387" s="189">
        <v>2</v>
      </c>
      <c r="G10387" s="197" t="s">
        <v>3510</v>
      </c>
      <c r="H10387" s="195">
        <v>4</v>
      </c>
      <c r="I10387" s="195">
        <v>13000</v>
      </c>
      <c r="J10387" s="191">
        <v>43206</v>
      </c>
      <c r="K10387" s="195" t="s">
        <v>27</v>
      </c>
    </row>
    <row r="10388" spans="1:11">
      <c r="A10388" s="186" t="str">
        <f>B10388&amp;"_"&amp;COUNTIF($B$2:B10388,B10388)</f>
        <v>8137_1</v>
      </c>
      <c r="B10388" s="195">
        <v>8137</v>
      </c>
      <c r="E10388" s="195">
        <v>41222136</v>
      </c>
      <c r="F10388" s="189">
        <v>2</v>
      </c>
      <c r="G10388" s="197" t="s">
        <v>2299</v>
      </c>
    </row>
    <row r="10389" spans="1:11">
      <c r="A10389" s="186" t="str">
        <f>B10389&amp;"_"&amp;COUNTIF($B$2:B10389,B10389)</f>
        <v>8137_2</v>
      </c>
      <c r="B10389" s="195">
        <v>8137</v>
      </c>
      <c r="C10389" s="195">
        <v>59</v>
      </c>
      <c r="D10389" s="195">
        <v>3008594624</v>
      </c>
      <c r="E10389" s="195">
        <v>41222082</v>
      </c>
      <c r="F10389" s="189">
        <v>2</v>
      </c>
      <c r="G10389" s="197" t="s">
        <v>3510</v>
      </c>
      <c r="H10389" s="195">
        <v>4</v>
      </c>
      <c r="I10389" s="195">
        <v>13000</v>
      </c>
      <c r="J10389" s="191">
        <v>43206</v>
      </c>
      <c r="K10389" s="195" t="s">
        <v>27</v>
      </c>
    </row>
    <row r="10390" spans="1:11">
      <c r="A10390" s="186" t="str">
        <f>B10390&amp;"_"&amp;COUNTIF($B$2:B10390,B10390)</f>
        <v>8138_1</v>
      </c>
      <c r="B10390" s="195">
        <v>8138</v>
      </c>
      <c r="C10390" s="195">
        <v>31</v>
      </c>
      <c r="D10390" s="195" t="s">
        <v>4475</v>
      </c>
      <c r="F10390" s="189">
        <v>4</v>
      </c>
      <c r="G10390" s="197" t="s">
        <v>4290</v>
      </c>
      <c r="H10390" s="195">
        <v>4</v>
      </c>
      <c r="I10390" s="195">
        <v>12000</v>
      </c>
      <c r="J10390" s="191">
        <v>43206</v>
      </c>
      <c r="K10390" s="195" t="s">
        <v>27</v>
      </c>
    </row>
    <row r="10391" spans="1:11">
      <c r="A10391" s="186" t="str">
        <f>B10391&amp;"_"&amp;COUNTIF($B$2:B10391,B10391)</f>
        <v>8139_1</v>
      </c>
      <c r="B10391" s="195">
        <v>8139</v>
      </c>
      <c r="C10391" s="195">
        <v>31</v>
      </c>
      <c r="D10391" s="195" t="s">
        <v>4475</v>
      </c>
      <c r="F10391" s="189">
        <v>4</v>
      </c>
      <c r="G10391" s="197" t="s">
        <v>4290</v>
      </c>
      <c r="H10391" s="195">
        <v>4</v>
      </c>
      <c r="I10391" s="195">
        <v>12000</v>
      </c>
      <c r="J10391" s="191">
        <v>43206</v>
      </c>
      <c r="K10391" s="195" t="s">
        <v>27</v>
      </c>
    </row>
    <row r="10392" spans="1:11">
      <c r="A10392" s="186" t="str">
        <f>B10392&amp;"_"&amp;COUNTIF($B$2:B10392,B10392)</f>
        <v>8140_1</v>
      </c>
      <c r="B10392" s="195">
        <v>8140</v>
      </c>
      <c r="C10392" s="195">
        <v>59</v>
      </c>
      <c r="D10392" s="227">
        <v>3008603992</v>
      </c>
      <c r="E10392" s="195">
        <v>41227890</v>
      </c>
      <c r="F10392" s="189">
        <v>6</v>
      </c>
      <c r="G10392" s="197" t="s">
        <v>1873</v>
      </c>
      <c r="H10392" s="195">
        <v>1</v>
      </c>
      <c r="I10392" s="195">
        <v>1837</v>
      </c>
      <c r="J10392" s="191">
        <v>43206</v>
      </c>
      <c r="K10392" s="195" t="s">
        <v>27</v>
      </c>
    </row>
    <row r="10393" spans="1:11">
      <c r="A10393" s="186" t="str">
        <f>B10393&amp;"_"&amp;COUNTIF($B$2:B10393,B10393)</f>
        <v>8141_1</v>
      </c>
      <c r="B10393" s="195">
        <v>8141</v>
      </c>
      <c r="C10393" s="195">
        <v>59</v>
      </c>
      <c r="D10393" s="227">
        <v>3008603992</v>
      </c>
      <c r="E10393" s="195">
        <v>41227890</v>
      </c>
      <c r="F10393" s="189">
        <v>6</v>
      </c>
      <c r="G10393" s="197" t="s">
        <v>1873</v>
      </c>
      <c r="H10393" s="195">
        <v>1</v>
      </c>
      <c r="I10393" s="195">
        <v>1837</v>
      </c>
      <c r="J10393" s="191">
        <v>43206</v>
      </c>
      <c r="K10393" s="195" t="s">
        <v>27</v>
      </c>
    </row>
    <row r="10394" spans="1:11">
      <c r="A10394" s="186" t="str">
        <f>B10394&amp;"_"&amp;COUNTIF($B$2:B10394,B10394)</f>
        <v>8142_1</v>
      </c>
      <c r="B10394" s="195">
        <v>8142</v>
      </c>
      <c r="C10394" s="195">
        <v>59</v>
      </c>
      <c r="D10394" s="195">
        <v>3008594618</v>
      </c>
      <c r="E10394" s="195">
        <v>41222128</v>
      </c>
      <c r="F10394" s="189">
        <v>3</v>
      </c>
      <c r="G10394" s="197" t="s">
        <v>4476</v>
      </c>
      <c r="H10394" s="195">
        <v>3</v>
      </c>
      <c r="I10394" s="195">
        <v>15100</v>
      </c>
      <c r="J10394" s="191">
        <v>43207</v>
      </c>
      <c r="K10394" s="195" t="s">
        <v>27</v>
      </c>
    </row>
    <row r="10395" spans="1:11">
      <c r="A10395" s="186" t="str">
        <f>B10395&amp;"_"&amp;COUNTIF($B$2:B10395,B10395)</f>
        <v>8143_1</v>
      </c>
      <c r="B10395" s="195">
        <v>8143</v>
      </c>
      <c r="C10395" s="195">
        <v>122</v>
      </c>
      <c r="D10395" s="195" t="s">
        <v>4477</v>
      </c>
      <c r="F10395" s="189">
        <v>2</v>
      </c>
      <c r="G10395" s="197" t="s">
        <v>4478</v>
      </c>
      <c r="H10395" s="195">
        <v>2</v>
      </c>
      <c r="I10395" s="195">
        <v>500</v>
      </c>
      <c r="J10395" s="191">
        <v>43207</v>
      </c>
      <c r="K10395" s="195" t="s">
        <v>4479</v>
      </c>
    </row>
    <row r="10396" spans="1:11">
      <c r="A10396" s="186" t="str">
        <f>B10396&amp;"_"&amp;COUNTIF($B$2:B10396,B10396)</f>
        <v>8144_1</v>
      </c>
      <c r="B10396" s="195">
        <v>8144</v>
      </c>
      <c r="C10396" s="195">
        <v>31</v>
      </c>
      <c r="D10396" s="195" t="s">
        <v>4475</v>
      </c>
      <c r="F10396" s="189">
        <v>6</v>
      </c>
      <c r="G10396" s="197" t="s">
        <v>4290</v>
      </c>
      <c r="H10396" s="195">
        <v>6</v>
      </c>
      <c r="I10396" s="195">
        <v>18000</v>
      </c>
      <c r="J10396" s="191">
        <v>43207</v>
      </c>
      <c r="K10396" s="195" t="s">
        <v>27</v>
      </c>
    </row>
    <row r="10397" spans="1:11">
      <c r="A10397" s="186" t="str">
        <f>B10397&amp;"_"&amp;COUNTIF($B$2:B10397,B10397)</f>
        <v>8145_1</v>
      </c>
      <c r="B10397" s="195">
        <v>8145</v>
      </c>
      <c r="C10397" s="195">
        <v>121</v>
      </c>
      <c r="D10397" s="195">
        <v>3008555302</v>
      </c>
      <c r="F10397" s="189">
        <v>1</v>
      </c>
      <c r="G10397" s="197" t="s">
        <v>2156</v>
      </c>
      <c r="H10397" s="195">
        <v>0</v>
      </c>
      <c r="I10397" s="195">
        <v>0</v>
      </c>
      <c r="J10397" s="191">
        <v>43207</v>
      </c>
      <c r="K10397" s="195" t="s">
        <v>4113</v>
      </c>
    </row>
    <row r="10398" spans="1:11">
      <c r="A10398" s="186" t="str">
        <f>B10398&amp;"_"&amp;COUNTIF($B$2:B10398,B10398)</f>
        <v>8146_1</v>
      </c>
      <c r="B10398" s="195">
        <v>8146</v>
      </c>
      <c r="C10398" s="195">
        <v>121</v>
      </c>
      <c r="D10398" s="195">
        <v>3008555293</v>
      </c>
      <c r="F10398" s="189">
        <v>5500</v>
      </c>
      <c r="G10398" s="197" t="s">
        <v>4461</v>
      </c>
      <c r="H10398" s="195">
        <v>11</v>
      </c>
      <c r="I10398" s="195">
        <v>40975</v>
      </c>
      <c r="J10398" s="191">
        <v>43207</v>
      </c>
      <c r="K10398" s="195" t="s">
        <v>4113</v>
      </c>
    </row>
    <row r="10399" spans="1:11">
      <c r="A10399" s="186" t="str">
        <f>B10399&amp;"_"&amp;COUNTIF($B$2:B10399,B10399)</f>
        <v>8147_1</v>
      </c>
      <c r="B10399" s="195">
        <v>8147</v>
      </c>
      <c r="C10399" s="195">
        <v>121</v>
      </c>
      <c r="D10399" s="195">
        <v>3008555302</v>
      </c>
      <c r="F10399" s="189">
        <v>1</v>
      </c>
      <c r="G10399" s="197" t="s">
        <v>2156</v>
      </c>
      <c r="H10399" s="195">
        <v>0</v>
      </c>
      <c r="I10399" s="195">
        <v>0</v>
      </c>
      <c r="J10399" s="191">
        <v>43207</v>
      </c>
      <c r="K10399" s="195" t="s">
        <v>120</v>
      </c>
    </row>
    <row r="10400" spans="1:11">
      <c r="A10400" s="186" t="str">
        <f>B10400&amp;"_"&amp;COUNTIF($B$2:B10400,B10400)</f>
        <v>8148_1</v>
      </c>
      <c r="B10400" s="195">
        <v>8148</v>
      </c>
      <c r="C10400" s="195">
        <v>121</v>
      </c>
      <c r="D10400" s="195">
        <v>3008555293</v>
      </c>
      <c r="F10400" s="189">
        <v>9350</v>
      </c>
      <c r="G10400" s="197" t="s">
        <v>4460</v>
      </c>
      <c r="H10400" s="195">
        <v>11</v>
      </c>
      <c r="I10400" s="195">
        <v>40975</v>
      </c>
      <c r="J10400" s="191">
        <v>43207</v>
      </c>
      <c r="K10400" s="195" t="s">
        <v>120</v>
      </c>
    </row>
    <row r="10401" spans="1:12">
      <c r="A10401" s="186" t="str">
        <f>B10401&amp;"_"&amp;COUNTIF($B$2:B10401,B10401)</f>
        <v>8149_1</v>
      </c>
      <c r="B10401" s="195">
        <v>8149</v>
      </c>
      <c r="F10401" s="189">
        <v>7</v>
      </c>
      <c r="G10401" s="197" t="s">
        <v>4441</v>
      </c>
    </row>
    <row r="10402" spans="1:12">
      <c r="A10402" s="186" t="str">
        <f>B10402&amp;"_"&amp;COUNTIF($B$2:B10402,B10402)</f>
        <v>8149_2</v>
      </c>
      <c r="B10402" s="195">
        <v>8149</v>
      </c>
      <c r="C10402" s="195">
        <v>107</v>
      </c>
      <c r="D10402" s="195">
        <v>29025</v>
      </c>
      <c r="F10402" s="189">
        <v>2</v>
      </c>
      <c r="G10402" s="197" t="s">
        <v>4480</v>
      </c>
      <c r="H10402" s="195">
        <v>1</v>
      </c>
      <c r="J10402" s="191">
        <v>43207</v>
      </c>
      <c r="K10402" s="195" t="s">
        <v>33</v>
      </c>
      <c r="L10402" s="195" t="s">
        <v>74</v>
      </c>
    </row>
    <row r="10403" spans="1:12">
      <c r="A10403" s="186" t="str">
        <f>B10403&amp;"_"&amp;COUNTIF($B$2:B10403,B10403)</f>
        <v>8150_1</v>
      </c>
      <c r="B10403" s="195">
        <v>8150</v>
      </c>
      <c r="E10403" s="195" t="s">
        <v>1744</v>
      </c>
      <c r="F10403" s="223">
        <v>1</v>
      </c>
      <c r="G10403" s="197" t="s">
        <v>4464</v>
      </c>
    </row>
    <row r="10404" spans="1:12">
      <c r="A10404" s="186" t="str">
        <f>B10404&amp;"_"&amp;COUNTIF($B$2:B10404,B10404)</f>
        <v>8150_2</v>
      </c>
      <c r="B10404" s="195">
        <v>8150</v>
      </c>
      <c r="E10404" s="195" t="s">
        <v>1744</v>
      </c>
      <c r="F10404" s="189">
        <v>14</v>
      </c>
      <c r="G10404" s="197" t="s">
        <v>4465</v>
      </c>
    </row>
    <row r="10405" spans="1:12">
      <c r="A10405" s="186" t="str">
        <f>B10405&amp;"_"&amp;COUNTIF($B$2:B10405,B10405)</f>
        <v>8150_3</v>
      </c>
      <c r="B10405" s="195">
        <v>8150</v>
      </c>
      <c r="E10405" s="195" t="s">
        <v>1744</v>
      </c>
      <c r="F10405" s="189">
        <v>20</v>
      </c>
      <c r="G10405" s="197" t="s">
        <v>4431</v>
      </c>
    </row>
    <row r="10406" spans="1:12">
      <c r="A10406" s="186" t="str">
        <f>B10406&amp;"_"&amp;COUNTIF($B$2:B10406,B10406)</f>
        <v>8150_4</v>
      </c>
      <c r="B10406" s="195">
        <v>8150</v>
      </c>
      <c r="E10406" s="195" t="s">
        <v>1744</v>
      </c>
      <c r="F10406" s="189">
        <v>12</v>
      </c>
      <c r="G10406" s="197" t="s">
        <v>4481</v>
      </c>
    </row>
    <row r="10407" spans="1:12">
      <c r="A10407" s="186" t="str">
        <f>B10407&amp;"_"&amp;COUNTIF($B$2:B10407,B10407)</f>
        <v>8150_5</v>
      </c>
      <c r="B10407" s="195">
        <v>8150</v>
      </c>
      <c r="E10407" s="195" t="s">
        <v>1744</v>
      </c>
      <c r="F10407" s="189">
        <v>24</v>
      </c>
      <c r="G10407" s="197" t="s">
        <v>4415</v>
      </c>
    </row>
    <row r="10408" spans="1:12">
      <c r="A10408" s="186" t="str">
        <f>B10408&amp;"_"&amp;COUNTIF($B$2:B10408,B10408)</f>
        <v>8150_6</v>
      </c>
      <c r="B10408" s="195">
        <v>8150</v>
      </c>
      <c r="C10408" s="195">
        <v>26</v>
      </c>
      <c r="E10408" s="195" t="s">
        <v>1744</v>
      </c>
      <c r="F10408" s="189">
        <v>24</v>
      </c>
      <c r="G10408" s="197" t="s">
        <v>4482</v>
      </c>
      <c r="J10408" s="191">
        <v>43207</v>
      </c>
      <c r="K10408" s="195" t="s">
        <v>27</v>
      </c>
    </row>
    <row r="10409" spans="1:12">
      <c r="A10409" s="186" t="str">
        <f>B10409&amp;"_"&amp;COUNTIF($B$2:B10409,B10409)</f>
        <v>8151_1</v>
      </c>
      <c r="B10409" s="195">
        <v>8151</v>
      </c>
      <c r="C10409" s="195">
        <v>26</v>
      </c>
      <c r="D10409" s="195">
        <v>20805</v>
      </c>
      <c r="F10409" s="189">
        <v>2</v>
      </c>
      <c r="G10409" s="197" t="s">
        <v>1722</v>
      </c>
      <c r="H10409" s="195">
        <v>2</v>
      </c>
      <c r="J10409" s="191">
        <v>43207</v>
      </c>
      <c r="K10409" s="195" t="s">
        <v>27</v>
      </c>
    </row>
    <row r="10410" spans="1:12">
      <c r="A10410" s="186" t="str">
        <f>B10410&amp;"_"&amp;COUNTIF($B$2:B10410,B10410)</f>
        <v>8152_1</v>
      </c>
      <c r="B10410" s="195">
        <v>8152</v>
      </c>
      <c r="E10410" s="195">
        <v>32999</v>
      </c>
      <c r="F10410" s="189">
        <v>18</v>
      </c>
      <c r="G10410" s="197" t="s">
        <v>4086</v>
      </c>
    </row>
    <row r="10411" spans="1:12">
      <c r="A10411" s="186" t="str">
        <f>B10411&amp;"_"&amp;COUNTIF($B$2:B10411,B10411)</f>
        <v>8152_2</v>
      </c>
      <c r="B10411" s="195">
        <v>8152</v>
      </c>
      <c r="C10411" s="195">
        <v>4</v>
      </c>
      <c r="D10411" s="195">
        <v>4500304214</v>
      </c>
      <c r="E10411" s="195">
        <v>33990</v>
      </c>
      <c r="F10411" s="189">
        <v>18</v>
      </c>
      <c r="G10411" s="197" t="s">
        <v>4087</v>
      </c>
      <c r="H10411" s="195">
        <v>9</v>
      </c>
      <c r="I10411" s="195">
        <v>27000</v>
      </c>
      <c r="J10411" s="191">
        <v>43208</v>
      </c>
      <c r="K10411" s="195" t="s">
        <v>2501</v>
      </c>
      <c r="L10411" s="195" t="s">
        <v>74</v>
      </c>
    </row>
    <row r="10412" spans="1:12">
      <c r="A10412" s="186" t="str">
        <f>B10412&amp;"_"&amp;COUNTIF($B$2:B10412,B10412)</f>
        <v>8153_1</v>
      </c>
      <c r="B10412" s="195">
        <v>8153</v>
      </c>
      <c r="C10412" s="195">
        <v>59</v>
      </c>
      <c r="D10412" s="195">
        <v>3008594618</v>
      </c>
      <c r="E10412" s="195">
        <v>41222128</v>
      </c>
      <c r="F10412" s="189">
        <v>3</v>
      </c>
      <c r="G10412" s="197" t="s">
        <v>4483</v>
      </c>
      <c r="H10412" s="195">
        <v>3</v>
      </c>
      <c r="I10412" s="195">
        <v>15100</v>
      </c>
      <c r="J10412" s="191">
        <v>43209</v>
      </c>
      <c r="K10412" s="195" t="s">
        <v>27</v>
      </c>
    </row>
    <row r="10413" spans="1:12">
      <c r="A10413" s="186" t="str">
        <f>B10413&amp;"_"&amp;COUNTIF($B$2:B10413,B10413)</f>
        <v>8154_1</v>
      </c>
      <c r="B10413" s="195">
        <v>8154</v>
      </c>
      <c r="F10413" s="189">
        <v>12</v>
      </c>
      <c r="G10413" s="197" t="s">
        <v>3188</v>
      </c>
    </row>
    <row r="10414" spans="1:12">
      <c r="A10414" s="186" t="str">
        <f>B10414&amp;"_"&amp;COUNTIF($B$2:B10414,B10414)</f>
        <v>8154_2</v>
      </c>
      <c r="B10414" s="195">
        <v>8154</v>
      </c>
      <c r="F10414" s="189">
        <v>16</v>
      </c>
      <c r="G10414" s="197" t="s">
        <v>3189</v>
      </c>
    </row>
    <row r="10415" spans="1:12">
      <c r="A10415" s="186" t="str">
        <f>B10415&amp;"_"&amp;COUNTIF($B$2:B10415,B10415)</f>
        <v>8154_3</v>
      </c>
      <c r="B10415" s="195">
        <v>8154</v>
      </c>
      <c r="C10415" s="195">
        <v>17</v>
      </c>
      <c r="D10415" s="195">
        <v>3008361834</v>
      </c>
      <c r="F10415" s="189">
        <v>12</v>
      </c>
      <c r="G10415" s="197" t="s">
        <v>3324</v>
      </c>
      <c r="H10415" s="195">
        <v>10</v>
      </c>
      <c r="I10415" s="195">
        <v>42000</v>
      </c>
      <c r="J10415" s="191">
        <v>43209</v>
      </c>
      <c r="K10415" s="195" t="s">
        <v>4113</v>
      </c>
    </row>
    <row r="10416" spans="1:12">
      <c r="A10416" s="186" t="str">
        <f>B10416&amp;"_"&amp;COUNTIF($B$2:B10416,B10416)</f>
        <v>8155_1</v>
      </c>
      <c r="B10416" s="195">
        <v>8155</v>
      </c>
      <c r="C10416" s="195">
        <v>17</v>
      </c>
      <c r="D10416" s="195">
        <v>3008510370</v>
      </c>
      <c r="F10416" s="189">
        <v>1</v>
      </c>
      <c r="G10416" s="197" t="s">
        <v>4484</v>
      </c>
      <c r="H10416" s="195">
        <v>1</v>
      </c>
      <c r="I10416" s="195">
        <v>2200</v>
      </c>
      <c r="J10416" s="191">
        <v>43209</v>
      </c>
      <c r="K10416" s="195" t="s">
        <v>4113</v>
      </c>
    </row>
    <row r="10417" spans="1:12">
      <c r="A10417" s="186" t="str">
        <f>B10417&amp;"_"&amp;COUNTIF($B$2:B10417,B10417)</f>
        <v>8156_1</v>
      </c>
      <c r="B10417" s="195">
        <v>8156</v>
      </c>
      <c r="C10417" s="195">
        <v>55</v>
      </c>
      <c r="D10417" s="195" t="s">
        <v>4485</v>
      </c>
      <c r="F10417" s="189">
        <v>144</v>
      </c>
      <c r="G10417" s="197" t="s">
        <v>1971</v>
      </c>
      <c r="H10417" s="195">
        <v>2</v>
      </c>
      <c r="I10417" s="195">
        <v>8000</v>
      </c>
      <c r="J10417" s="191">
        <v>43210</v>
      </c>
      <c r="K10417" s="195" t="s">
        <v>33</v>
      </c>
      <c r="L10417" s="195" t="s">
        <v>74</v>
      </c>
    </row>
    <row r="10418" spans="1:12">
      <c r="A10418" s="186" t="str">
        <f>B10418&amp;"_"&amp;COUNTIF($B$2:B10418,B10418)</f>
        <v>8157_1</v>
      </c>
      <c r="B10418" s="195">
        <v>8157</v>
      </c>
      <c r="F10418" s="189">
        <v>120</v>
      </c>
      <c r="G10418" s="197" t="s">
        <v>4486</v>
      </c>
    </row>
    <row r="10419" spans="1:12">
      <c r="A10419" s="186" t="str">
        <f>B10419&amp;"_"&amp;COUNTIF($B$2:B10419,B10419)</f>
        <v>8157_2</v>
      </c>
      <c r="B10419" s="195">
        <v>8157</v>
      </c>
      <c r="C10419" s="195">
        <v>1</v>
      </c>
      <c r="D10419" s="195" t="s">
        <v>4342</v>
      </c>
      <c r="F10419" s="189">
        <v>57</v>
      </c>
      <c r="G10419" s="197" t="s">
        <v>3849</v>
      </c>
      <c r="H10419" s="195">
        <v>4</v>
      </c>
      <c r="J10419" s="191">
        <v>43213</v>
      </c>
      <c r="K10419" s="195" t="s">
        <v>27</v>
      </c>
    </row>
    <row r="10420" spans="1:12">
      <c r="A10420" s="186" t="str">
        <f>B10420&amp;"_"&amp;COUNTIF($B$2:B10420,B10420)</f>
        <v>8158_1</v>
      </c>
      <c r="B10420" s="195">
        <v>8158</v>
      </c>
      <c r="E10420" s="195" t="s">
        <v>2730</v>
      </c>
      <c r="F10420" s="189">
        <v>10</v>
      </c>
      <c r="G10420" s="197" t="s">
        <v>3765</v>
      </c>
    </row>
    <row r="10421" spans="1:12">
      <c r="A10421" s="186" t="str">
        <f>B10421&amp;"_"&amp;COUNTIF($B$2:B10421,B10421)</f>
        <v>8158_2</v>
      </c>
      <c r="B10421" s="195">
        <v>8158</v>
      </c>
      <c r="C10421" s="195">
        <v>1</v>
      </c>
      <c r="D10421" s="195" t="s">
        <v>4334</v>
      </c>
      <c r="E10421" s="195" t="s">
        <v>2731</v>
      </c>
      <c r="F10421" s="189">
        <v>10</v>
      </c>
      <c r="G10421" s="197" t="s">
        <v>4445</v>
      </c>
      <c r="H10421" s="195">
        <v>5</v>
      </c>
      <c r="J10421" s="191">
        <v>43213</v>
      </c>
      <c r="K10421" s="195" t="s">
        <v>27</v>
      </c>
    </row>
    <row r="10422" spans="1:12">
      <c r="A10422" s="186" t="str">
        <f>B10422&amp;"_"&amp;COUNTIF($B$2:B10422,B10422)</f>
        <v>8159_1</v>
      </c>
      <c r="B10422" s="195">
        <v>8159</v>
      </c>
      <c r="C10422" s="195">
        <v>112</v>
      </c>
      <c r="F10422" s="189">
        <v>15</v>
      </c>
      <c r="G10422" s="197" t="s">
        <v>4487</v>
      </c>
      <c r="H10422" s="195">
        <v>1</v>
      </c>
      <c r="J10422" s="191">
        <v>43213</v>
      </c>
      <c r="K10422" s="195" t="s">
        <v>33</v>
      </c>
      <c r="L10422" s="195" t="s">
        <v>74</v>
      </c>
    </row>
    <row r="10423" spans="1:12">
      <c r="A10423" s="186" t="str">
        <f>B10423&amp;"_"&amp;COUNTIF($B$2:B10423,B10423)</f>
        <v>8160_1</v>
      </c>
      <c r="B10423" s="195">
        <v>8160</v>
      </c>
      <c r="C10423" s="195">
        <v>59</v>
      </c>
      <c r="D10423" s="195">
        <v>3102632790</v>
      </c>
      <c r="F10423" s="189">
        <v>2</v>
      </c>
      <c r="G10423" s="197" t="s">
        <v>4488</v>
      </c>
      <c r="H10423" s="195">
        <v>1</v>
      </c>
      <c r="J10423" s="191">
        <v>43215</v>
      </c>
      <c r="K10423" s="195" t="s">
        <v>33</v>
      </c>
      <c r="L10423" s="195" t="s">
        <v>74</v>
      </c>
    </row>
    <row r="10424" spans="1:12">
      <c r="A10424" s="186" t="str">
        <f>B10424&amp;"_"&amp;COUNTIF($B$2:B10424,B10424)</f>
        <v>8162_1</v>
      </c>
      <c r="B10424" s="195">
        <v>8162</v>
      </c>
      <c r="C10424" s="195">
        <v>123</v>
      </c>
      <c r="D10424" s="195">
        <v>4500712653</v>
      </c>
      <c r="E10424" s="195">
        <v>214844</v>
      </c>
      <c r="F10424" s="189">
        <v>13</v>
      </c>
      <c r="G10424" s="197" t="s">
        <v>2944</v>
      </c>
      <c r="H10424" s="195">
        <v>1</v>
      </c>
      <c r="J10424" s="191">
        <v>43215</v>
      </c>
      <c r="K10424" s="195" t="s">
        <v>27</v>
      </c>
    </row>
    <row r="10425" spans="1:12">
      <c r="A10425" s="186" t="str">
        <f>B10425&amp;"_"&amp;COUNTIF($B$2:B10425,B10425)</f>
        <v>8163_1</v>
      </c>
      <c r="B10425" s="195">
        <v>8163</v>
      </c>
      <c r="C10425" s="195">
        <v>31</v>
      </c>
      <c r="D10425" s="195" t="s">
        <v>4489</v>
      </c>
      <c r="F10425" s="189">
        <v>2</v>
      </c>
      <c r="G10425" s="197" t="s">
        <v>4490</v>
      </c>
      <c r="H10425" s="195">
        <v>1</v>
      </c>
      <c r="I10425" s="195">
        <v>6000</v>
      </c>
      <c r="J10425" s="191">
        <v>43215</v>
      </c>
      <c r="K10425" s="195" t="s">
        <v>27</v>
      </c>
    </row>
    <row r="10426" spans="1:12">
      <c r="A10426" s="186" t="str">
        <f>B10426&amp;"_"&amp;COUNTIF($B$2:B10426,B10426)</f>
        <v>8164_1</v>
      </c>
      <c r="B10426" s="195">
        <v>8164</v>
      </c>
      <c r="C10426" s="195">
        <v>31</v>
      </c>
      <c r="D10426" s="195" t="s">
        <v>4458</v>
      </c>
      <c r="F10426" s="189">
        <v>1</v>
      </c>
      <c r="G10426" s="197" t="s">
        <v>4457</v>
      </c>
      <c r="H10426" s="195">
        <v>1</v>
      </c>
      <c r="J10426" s="191">
        <v>43215</v>
      </c>
      <c r="K10426" s="195" t="s">
        <v>27</v>
      </c>
    </row>
    <row r="10427" spans="1:12">
      <c r="A10427" s="186" t="str">
        <f>B10427&amp;"_"&amp;COUNTIF($B$2:B10427,B10427)</f>
        <v>8165_1</v>
      </c>
      <c r="B10427" s="195">
        <v>8165</v>
      </c>
      <c r="C10427" s="195">
        <v>22</v>
      </c>
      <c r="F10427" s="189">
        <v>1</v>
      </c>
      <c r="G10427" s="197" t="s">
        <v>4491</v>
      </c>
      <c r="J10427" s="191">
        <v>43215</v>
      </c>
    </row>
    <row r="10428" spans="1:12">
      <c r="A10428" s="186" t="str">
        <f>B10428&amp;"_"&amp;COUNTIF($B$2:B10428,B10428)</f>
        <v>8166_1</v>
      </c>
      <c r="B10428" s="195">
        <v>8166</v>
      </c>
      <c r="F10428" s="189">
        <v>321</v>
      </c>
      <c r="G10428" s="197" t="s">
        <v>4492</v>
      </c>
    </row>
    <row r="10429" spans="1:12">
      <c r="A10429" s="186" t="str">
        <f>B10429&amp;"_"&amp;COUNTIF($B$2:B10429,B10429)</f>
        <v>8166_2</v>
      </c>
      <c r="B10429" s="195">
        <v>8166</v>
      </c>
      <c r="C10429" s="195">
        <v>31</v>
      </c>
      <c r="D10429" s="195" t="s">
        <v>2400</v>
      </c>
      <c r="F10429" s="189">
        <v>321</v>
      </c>
      <c r="G10429" s="197" t="s">
        <v>4493</v>
      </c>
      <c r="H10429" s="195">
        <v>1</v>
      </c>
      <c r="J10429" s="191">
        <v>43215</v>
      </c>
      <c r="K10429" s="195" t="s">
        <v>27</v>
      </c>
    </row>
    <row r="10430" spans="1:12">
      <c r="A10430" s="186" t="str">
        <f>B10430&amp;"_"&amp;COUNTIF($B$2:B10430,B10430)</f>
        <v>8167_1</v>
      </c>
      <c r="B10430" s="195">
        <v>8167</v>
      </c>
      <c r="E10430" s="195" t="s">
        <v>1744</v>
      </c>
      <c r="F10430" s="223">
        <v>2</v>
      </c>
      <c r="G10430" s="197" t="s">
        <v>4464</v>
      </c>
    </row>
    <row r="10431" spans="1:12">
      <c r="A10431" s="186" t="str">
        <f>B10431&amp;"_"&amp;COUNTIF($B$2:B10431,B10431)</f>
        <v>8167_2</v>
      </c>
      <c r="B10431" s="195">
        <v>8167</v>
      </c>
      <c r="E10431" s="195" t="s">
        <v>1744</v>
      </c>
      <c r="F10431" s="189">
        <v>28</v>
      </c>
      <c r="G10431" s="197" t="s">
        <v>4465</v>
      </c>
    </row>
    <row r="10432" spans="1:12">
      <c r="A10432" s="186" t="str">
        <f>B10432&amp;"_"&amp;COUNTIF($B$2:B10432,B10432)</f>
        <v>8167_3</v>
      </c>
      <c r="B10432" s="195">
        <v>8167</v>
      </c>
      <c r="E10432" s="195" t="s">
        <v>4494</v>
      </c>
      <c r="F10432" s="189">
        <v>58</v>
      </c>
      <c r="G10432" s="197" t="s">
        <v>4481</v>
      </c>
    </row>
    <row r="10433" spans="1:12">
      <c r="A10433" s="186" t="str">
        <f>B10433&amp;"_"&amp;COUNTIF($B$2:B10433,B10433)</f>
        <v>8167_4</v>
      </c>
      <c r="B10433" s="195">
        <v>8167</v>
      </c>
      <c r="E10433" s="195" t="s">
        <v>1744</v>
      </c>
      <c r="F10433" s="189">
        <v>36</v>
      </c>
      <c r="G10433" s="197" t="s">
        <v>4482</v>
      </c>
    </row>
    <row r="10434" spans="1:12">
      <c r="A10434" s="186" t="str">
        <f>B10434&amp;"_"&amp;COUNTIF($B$2:B10434,B10434)</f>
        <v>8167_5</v>
      </c>
      <c r="B10434" s="195">
        <v>8167</v>
      </c>
      <c r="E10434" s="195" t="s">
        <v>1744</v>
      </c>
      <c r="F10434" s="189">
        <v>28</v>
      </c>
      <c r="G10434" s="197" t="s">
        <v>4495</v>
      </c>
    </row>
    <row r="10435" spans="1:12">
      <c r="A10435" s="186" t="str">
        <f>B10435&amp;"_"&amp;COUNTIF($B$2:B10435,B10435)</f>
        <v>8167_6</v>
      </c>
      <c r="B10435" s="195">
        <v>8167</v>
      </c>
      <c r="E10435" s="195" t="s">
        <v>1744</v>
      </c>
      <c r="F10435" s="189">
        <v>28</v>
      </c>
      <c r="G10435" s="197" t="s">
        <v>4496</v>
      </c>
    </row>
    <row r="10436" spans="1:12">
      <c r="A10436" s="186" t="str">
        <f>B10436&amp;"_"&amp;COUNTIF($B$2:B10436,B10436)</f>
        <v>8167_7</v>
      </c>
      <c r="B10436" s="195">
        <v>8167</v>
      </c>
      <c r="C10436" s="195">
        <v>26</v>
      </c>
      <c r="E10436" s="195" t="s">
        <v>1744</v>
      </c>
      <c r="F10436" s="189">
        <v>71</v>
      </c>
      <c r="G10436" s="197" t="s">
        <v>4497</v>
      </c>
      <c r="J10436" s="191">
        <v>43215</v>
      </c>
      <c r="K10436" s="195" t="s">
        <v>27</v>
      </c>
    </row>
    <row r="10437" spans="1:12">
      <c r="A10437" s="186" t="str">
        <f>B10437&amp;"_"&amp;COUNTIF($B$2:B10437,B10437)</f>
        <v>8168_1</v>
      </c>
      <c r="B10437" s="195">
        <v>8168</v>
      </c>
      <c r="C10437" s="195">
        <v>59</v>
      </c>
      <c r="D10437" s="195">
        <v>3008634813</v>
      </c>
      <c r="E10437" s="195">
        <v>41222128</v>
      </c>
      <c r="F10437" s="189">
        <v>3</v>
      </c>
      <c r="G10437" s="197" t="s">
        <v>4498</v>
      </c>
      <c r="H10437" s="195">
        <v>3</v>
      </c>
      <c r="I10437" s="195">
        <v>15100</v>
      </c>
      <c r="J10437" s="191">
        <v>43216</v>
      </c>
      <c r="K10437" s="195" t="s">
        <v>27</v>
      </c>
    </row>
    <row r="10438" spans="1:12">
      <c r="A10438" s="186" t="str">
        <f>B10438&amp;"_"&amp;COUNTIF($B$2:B10438,B10438)</f>
        <v>8169_1</v>
      </c>
      <c r="B10438" s="195">
        <v>8169</v>
      </c>
      <c r="F10438" s="189">
        <v>200</v>
      </c>
      <c r="G10438" s="197" t="s">
        <v>4492</v>
      </c>
    </row>
    <row r="10439" spans="1:12">
      <c r="A10439" s="186" t="str">
        <f>B10439&amp;"_"&amp;COUNTIF($B$2:B10439,B10439)</f>
        <v>8169_2</v>
      </c>
      <c r="B10439" s="195">
        <v>8169</v>
      </c>
      <c r="C10439" s="195">
        <v>31</v>
      </c>
      <c r="D10439" s="195" t="s">
        <v>2400</v>
      </c>
      <c r="F10439" s="189">
        <v>200</v>
      </c>
      <c r="G10439" s="197" t="s">
        <v>4493</v>
      </c>
      <c r="H10439" s="195">
        <v>1</v>
      </c>
      <c r="J10439" s="191">
        <v>43220</v>
      </c>
      <c r="K10439" s="195" t="s">
        <v>27</v>
      </c>
    </row>
    <row r="10440" spans="1:12">
      <c r="A10440" s="186" t="str">
        <f>B10440&amp;"_"&amp;COUNTIF($B$2:B10440,B10440)</f>
        <v>8170_1</v>
      </c>
      <c r="B10440" s="195">
        <v>8170</v>
      </c>
      <c r="C10440" s="195">
        <v>31</v>
      </c>
      <c r="D10440" s="195" t="s">
        <v>4499</v>
      </c>
      <c r="F10440" s="189">
        <v>7</v>
      </c>
      <c r="G10440" s="197" t="s">
        <v>4290</v>
      </c>
      <c r="H10440" s="195">
        <v>7</v>
      </c>
      <c r="I10440" s="195">
        <v>21000</v>
      </c>
      <c r="J10440" s="191">
        <v>43220</v>
      </c>
      <c r="K10440" s="195" t="s">
        <v>27</v>
      </c>
    </row>
    <row r="10441" spans="1:12">
      <c r="A10441" s="186" t="str">
        <f>B10441&amp;"_"&amp;COUNTIF($B$2:B10441,B10441)</f>
        <v>8171_1</v>
      </c>
      <c r="B10441" s="195">
        <v>8171</v>
      </c>
      <c r="C10441" s="195">
        <v>31</v>
      </c>
      <c r="D10441" s="195" t="s">
        <v>4499</v>
      </c>
      <c r="F10441" s="189">
        <v>7</v>
      </c>
      <c r="G10441" s="197" t="s">
        <v>4290</v>
      </c>
      <c r="H10441" s="195">
        <v>7</v>
      </c>
      <c r="I10441" s="195">
        <v>21000</v>
      </c>
      <c r="J10441" s="191">
        <v>43220</v>
      </c>
      <c r="K10441" s="195" t="s">
        <v>27</v>
      </c>
    </row>
    <row r="10442" spans="1:12">
      <c r="A10442" s="186" t="str">
        <f>B10442&amp;"_"&amp;COUNTIF($B$2:B10442,B10442)</f>
        <v>8172_1</v>
      </c>
      <c r="B10442" s="195">
        <v>8172</v>
      </c>
      <c r="F10442" s="189">
        <v>1</v>
      </c>
      <c r="G10442" s="197" t="s">
        <v>4428</v>
      </c>
    </row>
    <row r="10443" spans="1:12">
      <c r="A10443" s="186" t="str">
        <f>B10443&amp;"_"&amp;COUNTIF($B$2:B10443,B10443)</f>
        <v>8172_2</v>
      </c>
      <c r="B10443" s="195">
        <v>8172</v>
      </c>
      <c r="C10443" s="195">
        <v>90</v>
      </c>
      <c r="D10443" s="200">
        <v>21147</v>
      </c>
      <c r="F10443" s="189">
        <v>1</v>
      </c>
      <c r="G10443" s="197" t="s">
        <v>4500</v>
      </c>
      <c r="H10443" s="195">
        <v>2</v>
      </c>
      <c r="J10443" s="191">
        <v>43220</v>
      </c>
      <c r="K10443" s="195" t="s">
        <v>33</v>
      </c>
      <c r="L10443" s="195" t="s">
        <v>74</v>
      </c>
    </row>
    <row r="10444" spans="1:12">
      <c r="A10444" s="186" t="str">
        <f>B10444&amp;"_"&amp;COUNTIF($B$2:B10444,B10444)</f>
        <v>8173_1</v>
      </c>
      <c r="B10444" s="195">
        <v>8173</v>
      </c>
      <c r="F10444" s="189">
        <v>0</v>
      </c>
      <c r="G10444" s="197" t="s">
        <v>4345</v>
      </c>
    </row>
    <row r="10445" spans="1:12">
      <c r="A10445" s="186" t="str">
        <f>B10445&amp;"_"&amp;COUNTIF($B$2:B10445,B10445)</f>
        <v>8173_2</v>
      </c>
      <c r="B10445" s="195">
        <v>8173</v>
      </c>
      <c r="C10445" s="195">
        <v>26</v>
      </c>
      <c r="D10445" s="195" t="s">
        <v>863</v>
      </c>
      <c r="F10445" s="189">
        <v>15</v>
      </c>
      <c r="G10445" s="197" t="s">
        <v>4346</v>
      </c>
      <c r="J10445" s="191">
        <v>43220</v>
      </c>
      <c r="K10445" s="195" t="s">
        <v>27</v>
      </c>
    </row>
    <row r="10446" spans="1:12">
      <c r="A10446" s="186" t="str">
        <f>B10446&amp;"_"&amp;COUNTIF($B$2:B10446,B10446)</f>
        <v>8174_1</v>
      </c>
      <c r="B10446" s="195">
        <v>8174</v>
      </c>
      <c r="F10446" s="189">
        <v>10</v>
      </c>
      <c r="G10446" s="197" t="s">
        <v>3102</v>
      </c>
    </row>
    <row r="10447" spans="1:12">
      <c r="A10447" s="186" t="str">
        <f>B10447&amp;"_"&amp;COUNTIF($B$2:B10447,B10447)</f>
        <v>8174_2</v>
      </c>
      <c r="B10447" s="195">
        <v>8174</v>
      </c>
      <c r="C10447" s="195">
        <v>65</v>
      </c>
      <c r="D10447" s="195">
        <v>3008354220</v>
      </c>
      <c r="F10447" s="189">
        <v>20</v>
      </c>
      <c r="G10447" s="197" t="s">
        <v>3103</v>
      </c>
      <c r="H10447" s="195">
        <v>10</v>
      </c>
      <c r="I10447" s="195">
        <v>32000</v>
      </c>
      <c r="J10447" s="191">
        <v>43222</v>
      </c>
      <c r="K10447" s="195" t="s">
        <v>4113</v>
      </c>
    </row>
    <row r="10448" spans="1:12">
      <c r="A10448" s="186" t="str">
        <f>B10448&amp;"_"&amp;COUNTIF($B$2:B10448,B10448)</f>
        <v>8175_1</v>
      </c>
      <c r="B10448" s="195">
        <v>8175</v>
      </c>
      <c r="E10448" s="195" t="s">
        <v>1744</v>
      </c>
      <c r="F10448" s="223">
        <v>1</v>
      </c>
      <c r="G10448" s="197" t="s">
        <v>4464</v>
      </c>
    </row>
    <row r="10449" spans="1:12">
      <c r="A10449" s="186" t="str">
        <f>B10449&amp;"_"&amp;COUNTIF($B$2:B10449,B10449)</f>
        <v>8175_2</v>
      </c>
      <c r="B10449" s="195">
        <v>8175</v>
      </c>
      <c r="E10449" s="195" t="s">
        <v>1744</v>
      </c>
      <c r="F10449" s="189">
        <v>38</v>
      </c>
      <c r="G10449" s="197" t="s">
        <v>4465</v>
      </c>
    </row>
    <row r="10450" spans="1:12">
      <c r="A10450" s="186" t="str">
        <f>B10450&amp;"_"&amp;COUNTIF($B$2:B10450,B10450)</f>
        <v>8175_3</v>
      </c>
      <c r="B10450" s="195">
        <v>8175</v>
      </c>
      <c r="C10450" s="195">
        <v>26</v>
      </c>
      <c r="E10450" s="195" t="s">
        <v>1744</v>
      </c>
      <c r="F10450" s="189">
        <v>6</v>
      </c>
      <c r="G10450" s="197" t="s">
        <v>4501</v>
      </c>
    </row>
    <row r="10451" spans="1:12">
      <c r="A10451" s="186" t="str">
        <f>B10451&amp;"_"&amp;COUNTIF($B$2:B10451,B10451)</f>
        <v>8176_1</v>
      </c>
      <c r="B10451" s="195">
        <v>8176</v>
      </c>
      <c r="F10451" s="189">
        <v>4</v>
      </c>
      <c r="G10451" s="197" t="s">
        <v>4502</v>
      </c>
    </row>
    <row r="10452" spans="1:12">
      <c r="A10452" s="186" t="str">
        <f>B10452&amp;"_"&amp;COUNTIF($B$2:B10452,B10452)</f>
        <v>8176_2</v>
      </c>
      <c r="B10452" s="195">
        <v>8176</v>
      </c>
      <c r="C10452" s="195">
        <v>123</v>
      </c>
      <c r="D10452" s="195">
        <v>4500712653</v>
      </c>
      <c r="F10452" s="189">
        <v>9</v>
      </c>
      <c r="G10452" s="197" t="s">
        <v>4503</v>
      </c>
      <c r="H10452" s="195">
        <v>0</v>
      </c>
      <c r="J10452" s="191">
        <v>43224</v>
      </c>
      <c r="K10452" s="195" t="s">
        <v>27</v>
      </c>
    </row>
    <row r="10453" spans="1:12">
      <c r="A10453" s="186" t="str">
        <f>B10453&amp;"_"&amp;COUNTIF($B$2:B10453,B10453)</f>
        <v>8177_1</v>
      </c>
      <c r="B10453" s="195">
        <v>8177</v>
      </c>
      <c r="C10453" s="195">
        <v>92</v>
      </c>
      <c r="E10453" s="195" t="s">
        <v>4504</v>
      </c>
      <c r="F10453" s="189">
        <v>1</v>
      </c>
      <c r="G10453" s="197" t="s">
        <v>4505</v>
      </c>
      <c r="H10453" s="195">
        <v>1</v>
      </c>
      <c r="J10453" s="191">
        <v>43227</v>
      </c>
      <c r="K10453" s="195" t="s">
        <v>27</v>
      </c>
    </row>
    <row r="10454" spans="1:12">
      <c r="A10454" s="186" t="str">
        <f>B10454&amp;"_"&amp;COUNTIF($B$2:B10454,B10454)</f>
        <v>8178_1</v>
      </c>
      <c r="B10454" s="195">
        <v>8178</v>
      </c>
      <c r="C10454" s="195">
        <v>1</v>
      </c>
      <c r="D10454" s="195" t="s">
        <v>4339</v>
      </c>
      <c r="F10454" s="189">
        <v>154</v>
      </c>
      <c r="G10454" s="197" t="s">
        <v>4340</v>
      </c>
      <c r="H10454" s="195">
        <v>2</v>
      </c>
      <c r="J10454" s="191">
        <v>43227</v>
      </c>
      <c r="K10454" s="195" t="s">
        <v>27</v>
      </c>
    </row>
    <row r="10455" spans="1:12">
      <c r="A10455" s="186" t="str">
        <f>B10455&amp;"_"&amp;COUNTIF($B$2:B10455,B10455)</f>
        <v>8179_1</v>
      </c>
      <c r="B10455" s="195">
        <v>8179</v>
      </c>
      <c r="C10455" s="195">
        <v>1</v>
      </c>
      <c r="D10455" s="195" t="s">
        <v>4342</v>
      </c>
      <c r="F10455" s="189">
        <v>64</v>
      </c>
      <c r="G10455" s="197" t="s">
        <v>4401</v>
      </c>
      <c r="H10455" s="195">
        <v>1</v>
      </c>
      <c r="J10455" s="191">
        <v>43227</v>
      </c>
      <c r="K10455" s="195" t="s">
        <v>27</v>
      </c>
    </row>
    <row r="10456" spans="1:12">
      <c r="A10456" s="186" t="str">
        <f>B10456&amp;"_"&amp;COUNTIF($B$2:B10456,B10456)</f>
        <v>8180_1</v>
      </c>
      <c r="B10456" s="195">
        <v>8180</v>
      </c>
      <c r="C10456" s="195">
        <v>1</v>
      </c>
      <c r="D10456" s="195" t="s">
        <v>4506</v>
      </c>
      <c r="E10456" s="195" t="s">
        <v>3748</v>
      </c>
      <c r="F10456" s="189">
        <v>2</v>
      </c>
      <c r="G10456" s="197" t="s">
        <v>4507</v>
      </c>
      <c r="H10456" s="195" t="s">
        <v>4359</v>
      </c>
      <c r="J10456" s="191">
        <v>43227</v>
      </c>
      <c r="K10456" s="195" t="s">
        <v>27</v>
      </c>
    </row>
    <row r="10457" spans="1:12">
      <c r="A10457" s="186" t="str">
        <f>B10457&amp;"_"&amp;COUNTIF($B$2:B10457,B10457)</f>
        <v>8181_1</v>
      </c>
      <c r="B10457" s="195">
        <v>8181</v>
      </c>
      <c r="E10457" s="195" t="s">
        <v>3335</v>
      </c>
      <c r="F10457" s="189">
        <v>3</v>
      </c>
      <c r="G10457" s="197" t="s">
        <v>4508</v>
      </c>
    </row>
    <row r="10458" spans="1:12">
      <c r="A10458" s="186" t="str">
        <f>B10458&amp;"_"&amp;COUNTIF($B$2:B10458,B10458)</f>
        <v>8181_2</v>
      </c>
      <c r="B10458" s="195">
        <v>8181</v>
      </c>
      <c r="C10458" s="195">
        <v>1</v>
      </c>
      <c r="D10458" s="195" t="s">
        <v>4509</v>
      </c>
      <c r="E10458" s="195" t="s">
        <v>3333</v>
      </c>
      <c r="F10458" s="189">
        <v>2</v>
      </c>
      <c r="G10458" s="197" t="s">
        <v>4510</v>
      </c>
      <c r="H10458" s="195">
        <v>1</v>
      </c>
      <c r="J10458" s="191">
        <v>43227</v>
      </c>
      <c r="K10458" s="195" t="s">
        <v>27</v>
      </c>
    </row>
    <row r="10459" spans="1:12">
      <c r="A10459" s="186" t="str">
        <f>B10459&amp;"_"&amp;COUNTIF($B$2:B10459,B10459)</f>
        <v>8182_1</v>
      </c>
      <c r="B10459" s="195">
        <v>8182</v>
      </c>
      <c r="C10459" s="195">
        <v>80</v>
      </c>
      <c r="D10459" s="195" t="s">
        <v>4511</v>
      </c>
      <c r="F10459" s="189">
        <v>1</v>
      </c>
      <c r="G10459" s="197" t="s">
        <v>4463</v>
      </c>
      <c r="H10459" s="195">
        <v>1</v>
      </c>
      <c r="I10459" s="195">
        <v>1100</v>
      </c>
      <c r="J10459" s="191">
        <v>43228</v>
      </c>
      <c r="K10459" s="195" t="s">
        <v>27</v>
      </c>
      <c r="L10459" s="195" t="s">
        <v>74</v>
      </c>
    </row>
    <row r="10460" spans="1:12">
      <c r="A10460" s="186" t="str">
        <f>B10460&amp;"_"&amp;COUNTIF($B$2:B10460,B10460)</f>
        <v>8183_1</v>
      </c>
      <c r="B10460" s="195">
        <v>8183</v>
      </c>
      <c r="F10460" s="189">
        <v>7</v>
      </c>
      <c r="G10460" s="197" t="s">
        <v>4512</v>
      </c>
    </row>
    <row r="10461" spans="1:12">
      <c r="A10461" s="186" t="str">
        <f>B10461&amp;"_"&amp;COUNTIF($B$2:B10461,B10461)</f>
        <v>8183_2</v>
      </c>
      <c r="B10461" s="195">
        <v>8183</v>
      </c>
      <c r="C10461" s="195">
        <v>107</v>
      </c>
      <c r="D10461" s="195">
        <v>29075</v>
      </c>
      <c r="F10461" s="189">
        <v>1</v>
      </c>
      <c r="G10461" s="197" t="s">
        <v>3895</v>
      </c>
      <c r="H10461" s="195">
        <v>1</v>
      </c>
      <c r="J10461" s="191">
        <v>43229</v>
      </c>
      <c r="K10461" s="195" t="s">
        <v>33</v>
      </c>
      <c r="L10461" s="195" t="s">
        <v>74</v>
      </c>
    </row>
    <row r="10462" spans="1:12">
      <c r="A10462" s="186" t="str">
        <f>B10462&amp;"_"&amp;COUNTIF($B$2:B10462,B10462)</f>
        <v>8184_1</v>
      </c>
      <c r="B10462" s="195">
        <v>8184</v>
      </c>
      <c r="C10462" s="195">
        <v>124</v>
      </c>
      <c r="D10462" s="195" t="s">
        <v>4513</v>
      </c>
      <c r="F10462" s="189">
        <v>1</v>
      </c>
      <c r="G10462" s="197" t="s">
        <v>4514</v>
      </c>
      <c r="H10462" s="195">
        <v>1</v>
      </c>
      <c r="J10462" s="191">
        <v>43229</v>
      </c>
      <c r="K10462" s="195" t="s">
        <v>27</v>
      </c>
    </row>
    <row r="10463" spans="1:12">
      <c r="A10463" s="186" t="str">
        <f>B10463&amp;"_"&amp;COUNTIF($B$2:B10463,B10463)</f>
        <v>8185_1</v>
      </c>
      <c r="B10463" s="195">
        <v>8185</v>
      </c>
      <c r="F10463" s="189">
        <v>3</v>
      </c>
      <c r="G10463" s="197" t="s">
        <v>3079</v>
      </c>
    </row>
    <row r="10464" spans="1:12">
      <c r="A10464" s="186" t="str">
        <f>B10464&amp;"_"&amp;COUNTIF($B$2:B10464,B10464)</f>
        <v>8185_2</v>
      </c>
      <c r="B10464" s="195">
        <v>8185</v>
      </c>
      <c r="C10464" s="195">
        <v>123</v>
      </c>
      <c r="D10464" s="195">
        <v>4500712653</v>
      </c>
      <c r="F10464" s="189">
        <v>11</v>
      </c>
      <c r="G10464" s="197" t="s">
        <v>4515</v>
      </c>
      <c r="H10464" s="195">
        <v>0</v>
      </c>
      <c r="J10464" s="191">
        <v>43230</v>
      </c>
      <c r="K10464" s="195" t="s">
        <v>27</v>
      </c>
    </row>
    <row r="10465" spans="1:12">
      <c r="A10465" s="186" t="str">
        <f>B10465&amp;"_"&amp;COUNTIF($B$2:B10465,B10465)</f>
        <v>8186_1</v>
      </c>
      <c r="B10465" s="195">
        <v>8186</v>
      </c>
      <c r="E10465" s="195" t="s">
        <v>1744</v>
      </c>
      <c r="F10465" s="223">
        <v>1</v>
      </c>
      <c r="G10465" s="197" t="s">
        <v>4464</v>
      </c>
    </row>
    <row r="10466" spans="1:12">
      <c r="A10466" s="186" t="str">
        <f>B10466&amp;"_"&amp;COUNTIF($B$2:B10466,B10466)</f>
        <v>8186_2</v>
      </c>
      <c r="B10466" s="195">
        <v>8186</v>
      </c>
      <c r="E10466" s="195" t="s">
        <v>1744</v>
      </c>
      <c r="F10466" s="189">
        <v>45</v>
      </c>
      <c r="G10466" s="197" t="s">
        <v>4516</v>
      </c>
    </row>
    <row r="10467" spans="1:12">
      <c r="A10467" s="186" t="str">
        <f>B10467&amp;"_"&amp;COUNTIF($B$2:B10467,B10467)</f>
        <v>8186_3</v>
      </c>
      <c r="B10467" s="195">
        <v>8186</v>
      </c>
      <c r="C10467" s="195">
        <v>26</v>
      </c>
      <c r="E10467" s="195" t="s">
        <v>1744</v>
      </c>
      <c r="F10467" s="189">
        <v>73</v>
      </c>
      <c r="G10467" s="197" t="s">
        <v>4517</v>
      </c>
      <c r="H10467" s="195">
        <v>5</v>
      </c>
      <c r="J10467" s="191">
        <v>43230</v>
      </c>
      <c r="K10467" s="195" t="s">
        <v>27</v>
      </c>
    </row>
    <row r="10468" spans="1:12">
      <c r="A10468" s="186" t="str">
        <f>B10468&amp;"_"&amp;COUNTIF($B$2:B10468,B10468)</f>
        <v>8187_1</v>
      </c>
      <c r="B10468" s="195">
        <v>8187</v>
      </c>
      <c r="F10468" s="189">
        <v>1</v>
      </c>
      <c r="G10468" s="197" t="s">
        <v>2156</v>
      </c>
    </row>
    <row r="10469" spans="1:12">
      <c r="A10469" s="186" t="str">
        <f>B10469&amp;"_"&amp;COUNTIF($B$2:B10469,B10469)</f>
        <v>8187_2</v>
      </c>
      <c r="B10469" s="195">
        <v>8187</v>
      </c>
      <c r="C10469" s="195">
        <v>80</v>
      </c>
      <c r="D10469" s="195" t="s">
        <v>4518</v>
      </c>
      <c r="F10469" s="189">
        <v>1</v>
      </c>
      <c r="G10469" s="197" t="s">
        <v>4519</v>
      </c>
      <c r="H10469" s="195">
        <v>1</v>
      </c>
      <c r="J10469" s="191">
        <v>43235</v>
      </c>
      <c r="K10469" s="195" t="s">
        <v>27</v>
      </c>
      <c r="L10469" s="195" t="s">
        <v>74</v>
      </c>
    </row>
    <row r="10470" spans="1:12">
      <c r="A10470" s="186" t="str">
        <f>B10470&amp;"_"&amp;COUNTIF($B$2:B10470,B10470)</f>
        <v>8188_1</v>
      </c>
      <c r="B10470" s="195">
        <v>8188</v>
      </c>
      <c r="C10470" s="195">
        <v>11</v>
      </c>
      <c r="F10470" s="189">
        <v>80</v>
      </c>
      <c r="G10470" s="195" t="s">
        <v>4520</v>
      </c>
      <c r="J10470" s="191">
        <v>43236</v>
      </c>
    </row>
    <row r="10471" spans="1:12">
      <c r="A10471" s="186" t="str">
        <f>B10471&amp;"_"&amp;COUNTIF($B$2:B10471,B10471)</f>
        <v>8189_1</v>
      </c>
      <c r="B10471" s="195">
        <v>8189</v>
      </c>
      <c r="F10471" s="189">
        <v>1</v>
      </c>
      <c r="G10471" s="197" t="s">
        <v>4521</v>
      </c>
    </row>
    <row r="10472" spans="1:12">
      <c r="A10472" s="186" t="str">
        <f>B10472&amp;"_"&amp;COUNTIF($B$2:B10472,B10472)</f>
        <v>8189_2</v>
      </c>
      <c r="B10472" s="195">
        <v>8189</v>
      </c>
      <c r="C10472" s="195">
        <v>96</v>
      </c>
      <c r="D10472" s="195" t="s">
        <v>4522</v>
      </c>
      <c r="F10472" s="189">
        <v>1</v>
      </c>
      <c r="G10472" s="197" t="s">
        <v>4523</v>
      </c>
      <c r="H10472" s="195">
        <v>2</v>
      </c>
      <c r="I10472" s="195">
        <v>5700</v>
      </c>
      <c r="J10472" s="191">
        <v>43175</v>
      </c>
      <c r="K10472" s="195" t="s">
        <v>33</v>
      </c>
      <c r="L10472" s="195" t="s">
        <v>74</v>
      </c>
    </row>
    <row r="10473" spans="1:12">
      <c r="A10473" s="186" t="str">
        <f>B10473&amp;"_"&amp;COUNTIF($B$2:B10473,B10473)</f>
        <v>8190_1</v>
      </c>
      <c r="B10473" s="195">
        <v>8190</v>
      </c>
      <c r="F10473" s="189">
        <v>12</v>
      </c>
      <c r="G10473" s="197" t="s">
        <v>3188</v>
      </c>
    </row>
    <row r="10474" spans="1:12">
      <c r="A10474" s="186" t="str">
        <f>B10474&amp;"_"&amp;COUNTIF($B$2:B10474,B10474)</f>
        <v>8190_2</v>
      </c>
      <c r="B10474" s="195">
        <v>8190</v>
      </c>
      <c r="C10474" s="195">
        <v>17</v>
      </c>
      <c r="D10474" s="195">
        <v>3008361834</v>
      </c>
      <c r="F10474" s="189">
        <v>12</v>
      </c>
      <c r="G10474" s="197" t="s">
        <v>3324</v>
      </c>
      <c r="H10474" s="195">
        <v>6</v>
      </c>
      <c r="I10474" s="195">
        <v>27600</v>
      </c>
      <c r="J10474" s="191">
        <v>43175</v>
      </c>
      <c r="K10474" s="195" t="s">
        <v>4113</v>
      </c>
    </row>
    <row r="10475" spans="1:12">
      <c r="A10475" s="186" t="str">
        <f>B10475&amp;"_"&amp;COUNTIF($B$2:B10475,B10475)</f>
        <v>8191r1_1</v>
      </c>
      <c r="B10475" s="195" t="s">
        <v>4524</v>
      </c>
      <c r="F10475" s="189">
        <v>18</v>
      </c>
      <c r="G10475" s="197" t="s">
        <v>3398</v>
      </c>
    </row>
    <row r="10476" spans="1:12">
      <c r="A10476" s="186" t="str">
        <f>B10476&amp;"_"&amp;COUNTIF($B$2:B10476,B10476)</f>
        <v>8191r1_2</v>
      </c>
      <c r="B10476" s="195" t="s">
        <v>4524</v>
      </c>
      <c r="C10476" s="195">
        <v>17</v>
      </c>
      <c r="D10476" s="195">
        <v>3008373009</v>
      </c>
      <c r="F10476" s="189">
        <v>36</v>
      </c>
      <c r="G10476" s="197" t="s">
        <v>3480</v>
      </c>
      <c r="H10476" s="195">
        <v>4</v>
      </c>
      <c r="I10476" s="195">
        <v>5600</v>
      </c>
      <c r="J10476" s="191">
        <v>43175</v>
      </c>
      <c r="K10476" s="195" t="s">
        <v>4113</v>
      </c>
    </row>
    <row r="10477" spans="1:12">
      <c r="A10477" s="186" t="str">
        <f>B10477&amp;"_"&amp;COUNTIF($B$2:B10477,B10477)</f>
        <v>8192_1</v>
      </c>
      <c r="B10477" s="195">
        <v>8192</v>
      </c>
      <c r="C10477" s="195">
        <v>5</v>
      </c>
      <c r="D10477" s="195">
        <v>270476604</v>
      </c>
      <c r="E10477" s="195">
        <v>500032756</v>
      </c>
      <c r="F10477" s="189">
        <v>8</v>
      </c>
      <c r="G10477" s="197" t="s">
        <v>3611</v>
      </c>
      <c r="H10477" s="195">
        <v>1</v>
      </c>
      <c r="I10477" s="195">
        <v>1900</v>
      </c>
      <c r="J10477" s="191">
        <v>43175</v>
      </c>
      <c r="K10477" s="195" t="s">
        <v>33</v>
      </c>
      <c r="L10477" s="195" t="s">
        <v>74</v>
      </c>
    </row>
    <row r="10478" spans="1:12">
      <c r="A10478" s="186" t="str">
        <f>B10478&amp;"_"&amp;COUNTIF($B$2:B10478,B10478)</f>
        <v>8193_1</v>
      </c>
      <c r="B10478" s="195">
        <v>8193</v>
      </c>
      <c r="C10478" s="195">
        <v>112</v>
      </c>
      <c r="D10478" s="195" t="s">
        <v>4525</v>
      </c>
      <c r="F10478" s="189">
        <v>8</v>
      </c>
      <c r="G10478" s="197" t="s">
        <v>4526</v>
      </c>
      <c r="H10478" s="195">
        <v>8</v>
      </c>
      <c r="I10478" s="195">
        <v>10400</v>
      </c>
      <c r="J10478" s="191">
        <v>43175</v>
      </c>
      <c r="K10478" s="195" t="s">
        <v>33</v>
      </c>
      <c r="L10478" s="195" t="s">
        <v>74</v>
      </c>
    </row>
    <row r="10479" spans="1:12">
      <c r="A10479" s="186" t="str">
        <f>B10479&amp;"_"&amp;COUNTIF($B$2:B10479,B10479)</f>
        <v>8194_1</v>
      </c>
      <c r="B10479" s="195">
        <v>8194</v>
      </c>
      <c r="C10479" s="195">
        <v>59</v>
      </c>
      <c r="D10479" s="195">
        <v>3008691359</v>
      </c>
      <c r="E10479" s="195">
        <v>41222128</v>
      </c>
      <c r="F10479" s="189">
        <v>3</v>
      </c>
      <c r="G10479" s="197" t="s">
        <v>4527</v>
      </c>
      <c r="H10479" s="195">
        <v>3</v>
      </c>
      <c r="I10479" s="195">
        <v>15100</v>
      </c>
      <c r="J10479" s="191">
        <v>43176</v>
      </c>
      <c r="K10479" s="195" t="s">
        <v>27</v>
      </c>
    </row>
    <row r="10480" spans="1:12">
      <c r="A10480" s="186" t="str">
        <f>B10480&amp;"_"&amp;COUNTIF($B$2:B10480,B10480)</f>
        <v>8195_1</v>
      </c>
      <c r="B10480" s="195">
        <v>8195</v>
      </c>
      <c r="F10480" s="189">
        <v>8</v>
      </c>
      <c r="G10480" s="197" t="s">
        <v>3188</v>
      </c>
    </row>
    <row r="10481" spans="1:12">
      <c r="A10481" s="186" t="str">
        <f>B10481&amp;"_"&amp;COUNTIF($B$2:B10481,B10481)</f>
        <v>8195_2</v>
      </c>
      <c r="B10481" s="195">
        <v>8195</v>
      </c>
      <c r="C10481" s="195">
        <v>17</v>
      </c>
      <c r="D10481" s="195">
        <v>3008361834</v>
      </c>
      <c r="F10481" s="189">
        <v>16</v>
      </c>
      <c r="G10481" s="197" t="s">
        <v>3189</v>
      </c>
      <c r="H10481" s="195">
        <v>6</v>
      </c>
      <c r="I10481" s="195">
        <v>27600</v>
      </c>
      <c r="J10481" s="191">
        <v>43176</v>
      </c>
      <c r="K10481" s="195" t="s">
        <v>4113</v>
      </c>
    </row>
    <row r="10482" spans="1:12">
      <c r="A10482" s="186" t="str">
        <f>B10482&amp;"_"&amp;COUNTIF($B$2:B10482,B10482)</f>
        <v>8196_1</v>
      </c>
      <c r="B10482" s="195">
        <v>8196</v>
      </c>
      <c r="C10482" s="195">
        <v>17</v>
      </c>
      <c r="D10482" s="195">
        <v>3008510370</v>
      </c>
      <c r="F10482" s="189">
        <v>1</v>
      </c>
      <c r="G10482" s="197" t="s">
        <v>4528</v>
      </c>
      <c r="H10482" s="195">
        <v>1</v>
      </c>
      <c r="I10482" s="195">
        <v>2200</v>
      </c>
      <c r="J10482" s="191">
        <v>43176</v>
      </c>
      <c r="K10482" s="195" t="s">
        <v>4113</v>
      </c>
    </row>
    <row r="10483" spans="1:12">
      <c r="A10483" s="186" t="str">
        <f>B10483&amp;"_"&amp;COUNTIF($B$2:B10483,B10483)</f>
        <v>8197_1</v>
      </c>
      <c r="B10483" s="195">
        <v>8197</v>
      </c>
      <c r="C10483" s="195">
        <v>59</v>
      </c>
      <c r="D10483" s="195">
        <v>3008691359</v>
      </c>
      <c r="E10483" s="195">
        <v>41222128</v>
      </c>
      <c r="F10483" s="189">
        <v>3</v>
      </c>
      <c r="G10483" s="197" t="s">
        <v>4529</v>
      </c>
      <c r="H10483" s="195">
        <v>3</v>
      </c>
      <c r="I10483" s="195">
        <v>15100</v>
      </c>
      <c r="J10483" s="191">
        <v>43176</v>
      </c>
      <c r="K10483" s="195" t="s">
        <v>27</v>
      </c>
    </row>
    <row r="10484" spans="1:12">
      <c r="A10484" s="186" t="str">
        <f>B10484&amp;"_"&amp;COUNTIF($B$2:B10484,B10484)</f>
        <v>8198_1</v>
      </c>
      <c r="B10484" s="195">
        <v>8198</v>
      </c>
      <c r="C10484" s="195">
        <v>59</v>
      </c>
      <c r="D10484" s="195">
        <v>3008691359</v>
      </c>
      <c r="E10484" s="195">
        <v>41222128</v>
      </c>
      <c r="F10484" s="189">
        <v>3</v>
      </c>
      <c r="G10484" s="197" t="s">
        <v>4530</v>
      </c>
      <c r="H10484" s="195">
        <v>3</v>
      </c>
      <c r="I10484" s="195">
        <v>15100</v>
      </c>
      <c r="J10484" s="191">
        <v>43177</v>
      </c>
      <c r="K10484" s="195" t="s">
        <v>27</v>
      </c>
    </row>
    <row r="10485" spans="1:12">
      <c r="A10485" s="186" t="str">
        <f>B10485&amp;"_"&amp;COUNTIF($B$2:B10485,B10485)</f>
        <v>8199_1</v>
      </c>
      <c r="B10485" s="195">
        <v>8199</v>
      </c>
      <c r="F10485" s="189">
        <v>1</v>
      </c>
      <c r="G10485" s="197" t="s">
        <v>4531</v>
      </c>
    </row>
    <row r="10486" spans="1:12">
      <c r="A10486" s="186" t="str">
        <f>B10486&amp;"_"&amp;COUNTIF($B$2:B10486,B10486)</f>
        <v>8199_2</v>
      </c>
      <c r="B10486" s="195">
        <v>8199</v>
      </c>
      <c r="E10486" s="195">
        <v>214845</v>
      </c>
      <c r="F10486" s="189">
        <v>32</v>
      </c>
      <c r="G10486" s="197" t="s">
        <v>4532</v>
      </c>
    </row>
    <row r="10487" spans="1:12">
      <c r="A10487" s="186" t="str">
        <f>B10487&amp;"_"&amp;COUNTIF($B$2:B10487,B10487)</f>
        <v>8199_3</v>
      </c>
      <c r="B10487" s="195">
        <v>8199</v>
      </c>
      <c r="E10487" s="195">
        <v>209244</v>
      </c>
      <c r="F10487" s="189">
        <v>7</v>
      </c>
      <c r="G10487" s="197" t="s">
        <v>3079</v>
      </c>
    </row>
    <row r="10488" spans="1:12">
      <c r="A10488" s="186" t="str">
        <f>B10488&amp;"_"&amp;COUNTIF($B$2:B10488,B10488)</f>
        <v>8199_4</v>
      </c>
      <c r="B10488" s="195">
        <v>8199</v>
      </c>
      <c r="C10488" s="195">
        <v>123</v>
      </c>
      <c r="D10488" s="195">
        <v>4500712653</v>
      </c>
      <c r="E10488" s="195">
        <v>213359</v>
      </c>
      <c r="F10488" s="189">
        <v>28</v>
      </c>
      <c r="G10488" s="197" t="s">
        <v>4533</v>
      </c>
      <c r="H10488" s="195">
        <v>5</v>
      </c>
      <c r="I10488" s="195">
        <v>11350</v>
      </c>
      <c r="J10488" s="191">
        <v>43238</v>
      </c>
      <c r="K10488" s="195" t="s">
        <v>27</v>
      </c>
    </row>
    <row r="10489" spans="1:12">
      <c r="A10489" s="186" t="str">
        <f>B10489&amp;"_"&amp;COUNTIF($B$2:B10489,B10489)</f>
        <v>8200_1</v>
      </c>
      <c r="B10489" s="195">
        <v>8200</v>
      </c>
      <c r="E10489" s="195">
        <v>13010001</v>
      </c>
      <c r="F10489" s="189">
        <v>873</v>
      </c>
      <c r="G10489" s="197" t="s">
        <v>4534</v>
      </c>
    </row>
    <row r="10490" spans="1:12">
      <c r="A10490" s="186" t="str">
        <f>B10490&amp;"_"&amp;COUNTIF($B$2:B10490,B10490)</f>
        <v>8200_2</v>
      </c>
      <c r="B10490" s="195">
        <v>8200</v>
      </c>
      <c r="E10490" s="195">
        <v>13020400</v>
      </c>
      <c r="F10490" s="189">
        <v>20</v>
      </c>
      <c r="G10490" s="197" t="s">
        <v>4535</v>
      </c>
    </row>
    <row r="10491" spans="1:12">
      <c r="A10491" s="186" t="str">
        <f>B10491&amp;"_"&amp;COUNTIF($B$2:B10491,B10491)</f>
        <v>8200_3</v>
      </c>
      <c r="B10491" s="195">
        <v>8200</v>
      </c>
      <c r="E10491" s="195">
        <v>13021200</v>
      </c>
      <c r="F10491" s="189">
        <v>80</v>
      </c>
      <c r="G10491" s="197" t="s">
        <v>4536</v>
      </c>
    </row>
    <row r="10492" spans="1:12">
      <c r="A10492" s="186" t="str">
        <f>B10492&amp;"_"&amp;COUNTIF($B$2:B10492,B10492)</f>
        <v>8200_4</v>
      </c>
      <c r="B10492" s="195">
        <v>8200</v>
      </c>
      <c r="C10492" s="195">
        <v>10</v>
      </c>
      <c r="D10492" s="195">
        <v>64995</v>
      </c>
      <c r="E10492" s="195">
        <v>13020001</v>
      </c>
      <c r="F10492" s="189">
        <v>30</v>
      </c>
      <c r="G10492" s="197" t="s">
        <v>4537</v>
      </c>
      <c r="H10492" s="195">
        <v>6</v>
      </c>
      <c r="J10492" s="191">
        <v>43238</v>
      </c>
      <c r="K10492" s="195" t="s">
        <v>33</v>
      </c>
      <c r="L10492" s="195" t="s">
        <v>74</v>
      </c>
    </row>
    <row r="10493" spans="1:12">
      <c r="A10493" s="186" t="str">
        <f>B10493&amp;"_"&amp;COUNTIF($B$2:B10493,B10493)</f>
        <v>8201_1</v>
      </c>
      <c r="B10493" s="195">
        <v>8201</v>
      </c>
      <c r="E10493" s="195">
        <v>41222136</v>
      </c>
      <c r="F10493" s="189">
        <v>1</v>
      </c>
      <c r="G10493" s="197" t="s">
        <v>2299</v>
      </c>
    </row>
    <row r="10494" spans="1:12">
      <c r="A10494" s="186" t="str">
        <f>B10494&amp;"_"&amp;COUNTIF($B$2:B10494,B10494)</f>
        <v>8201_2</v>
      </c>
      <c r="B10494" s="195">
        <v>8201</v>
      </c>
      <c r="C10494" s="195">
        <v>59</v>
      </c>
      <c r="D10494" s="195">
        <v>3008702944</v>
      </c>
      <c r="E10494" s="195">
        <v>41222082</v>
      </c>
      <c r="F10494" s="189">
        <v>1</v>
      </c>
      <c r="G10494" s="197" t="s">
        <v>3510</v>
      </c>
      <c r="H10494" s="195">
        <v>2</v>
      </c>
      <c r="I10494" s="195">
        <v>6500</v>
      </c>
      <c r="J10494" s="191">
        <v>43242</v>
      </c>
      <c r="K10494" s="195" t="s">
        <v>27</v>
      </c>
    </row>
    <row r="10495" spans="1:12">
      <c r="A10495" s="186" t="str">
        <f>B10495&amp;"_"&amp;COUNTIF($B$2:B10495,B10495)</f>
        <v>8202_1</v>
      </c>
      <c r="B10495" s="195">
        <v>8202</v>
      </c>
      <c r="E10495" s="195">
        <v>41222136</v>
      </c>
      <c r="F10495" s="189">
        <v>2</v>
      </c>
      <c r="G10495" s="197" t="s">
        <v>2299</v>
      </c>
    </row>
    <row r="10496" spans="1:12">
      <c r="A10496" s="186" t="str">
        <f>B10496&amp;"_"&amp;COUNTIF($B$2:B10496,B10496)</f>
        <v>8202_2</v>
      </c>
      <c r="B10496" s="195">
        <v>8202</v>
      </c>
      <c r="C10496" s="195">
        <v>59</v>
      </c>
      <c r="D10496" s="195">
        <v>3008702944</v>
      </c>
      <c r="E10496" s="195">
        <v>41222082</v>
      </c>
      <c r="F10496" s="189">
        <v>2</v>
      </c>
      <c r="G10496" s="197" t="s">
        <v>3510</v>
      </c>
      <c r="H10496" s="195">
        <v>4</v>
      </c>
      <c r="I10496" s="195">
        <v>13000</v>
      </c>
      <c r="J10496" s="191">
        <v>43242</v>
      </c>
      <c r="K10496" s="195" t="s">
        <v>27</v>
      </c>
    </row>
    <row r="10497" spans="1:12">
      <c r="A10497" s="186" t="str">
        <f>B10497&amp;"_"&amp;COUNTIF($B$2:B10497,B10497)</f>
        <v>8203_1</v>
      </c>
      <c r="B10497" s="195">
        <v>8203</v>
      </c>
      <c r="G10497" s="197" t="s">
        <v>4538</v>
      </c>
    </row>
    <row r="10498" spans="1:12">
      <c r="A10498" s="186" t="str">
        <f>B10498&amp;"_"&amp;COUNTIF($B$2:B10498,B10498)</f>
        <v>8203_2</v>
      </c>
      <c r="B10498" s="195">
        <v>8203</v>
      </c>
      <c r="G10498" s="197" t="s">
        <v>4539</v>
      </c>
    </row>
    <row r="10499" spans="1:12">
      <c r="A10499" s="186" t="str">
        <f>B10499&amp;"_"&amp;COUNTIF($B$2:B10499,B10499)</f>
        <v>8203_3</v>
      </c>
      <c r="B10499" s="195">
        <v>8203</v>
      </c>
      <c r="G10499" s="197" t="s">
        <v>4540</v>
      </c>
    </row>
    <row r="10500" spans="1:12">
      <c r="A10500" s="186" t="str">
        <f>B10500&amp;"_"&amp;COUNTIF($B$2:B10500,B10500)</f>
        <v>8203_4</v>
      </c>
      <c r="B10500" s="195">
        <v>8203</v>
      </c>
      <c r="G10500" s="197" t="s">
        <v>4541</v>
      </c>
    </row>
    <row r="10501" spans="1:12">
      <c r="A10501" s="186" t="str">
        <f>B10501&amp;"_"&amp;COUNTIF($B$2:B10501,B10501)</f>
        <v>8203_5</v>
      </c>
      <c r="B10501" s="195">
        <v>8203</v>
      </c>
      <c r="C10501" s="195">
        <v>3</v>
      </c>
      <c r="D10501" s="195" t="s">
        <v>4542</v>
      </c>
      <c r="G10501" s="197" t="s">
        <v>4543</v>
      </c>
      <c r="J10501" s="191">
        <v>43242</v>
      </c>
      <c r="K10501" s="195" t="s">
        <v>4222</v>
      </c>
    </row>
    <row r="10502" spans="1:12">
      <c r="A10502" s="186" t="str">
        <f>B10502&amp;"_"&amp;COUNTIF($B$2:B10502,B10502)</f>
        <v>8204_1</v>
      </c>
      <c r="B10502" s="195">
        <v>8204</v>
      </c>
      <c r="E10502" s="195">
        <v>41222136</v>
      </c>
      <c r="F10502" s="189">
        <v>1</v>
      </c>
      <c r="G10502" s="197" t="s">
        <v>2299</v>
      </c>
    </row>
    <row r="10503" spans="1:12">
      <c r="A10503" s="186" t="str">
        <f>B10503&amp;"_"&amp;COUNTIF($B$2:B10503,B10503)</f>
        <v>8204_2</v>
      </c>
      <c r="B10503" s="195">
        <v>8204</v>
      </c>
      <c r="C10503" s="195">
        <v>59</v>
      </c>
      <c r="D10503" s="195">
        <v>3008702944</v>
      </c>
      <c r="E10503" s="195">
        <v>41222082</v>
      </c>
      <c r="F10503" s="189">
        <v>1</v>
      </c>
      <c r="G10503" s="197" t="s">
        <v>3510</v>
      </c>
      <c r="H10503" s="195">
        <v>2</v>
      </c>
      <c r="I10503" s="195">
        <v>6500</v>
      </c>
      <c r="J10503" s="191">
        <v>43243</v>
      </c>
      <c r="K10503" s="195" t="s">
        <v>27</v>
      </c>
    </row>
    <row r="10504" spans="1:12">
      <c r="A10504" s="186" t="str">
        <f>B10504&amp;"_"&amp;COUNTIF($B$2:B10504,B10504)</f>
        <v>8205_1</v>
      </c>
      <c r="B10504" s="195">
        <v>8205</v>
      </c>
      <c r="G10504" s="197" t="s">
        <v>4544</v>
      </c>
    </row>
    <row r="10505" spans="1:12">
      <c r="A10505" s="186" t="str">
        <f>B10505&amp;"_"&amp;COUNTIF($B$2:B10505,B10505)</f>
        <v>8205_2</v>
      </c>
      <c r="B10505" s="195">
        <v>8205</v>
      </c>
      <c r="G10505" s="197" t="s">
        <v>4545</v>
      </c>
    </row>
    <row r="10506" spans="1:12">
      <c r="A10506" s="186" t="str">
        <f>B10506&amp;"_"&amp;COUNTIF($B$2:B10506,B10506)</f>
        <v>8205_3</v>
      </c>
      <c r="B10506" s="195">
        <v>8205</v>
      </c>
      <c r="C10506" s="195">
        <v>59</v>
      </c>
      <c r="D10506" s="195">
        <v>3102632790</v>
      </c>
      <c r="E10506" s="195">
        <v>41222136</v>
      </c>
      <c r="F10506" s="189">
        <v>1</v>
      </c>
      <c r="G10506" s="197" t="s">
        <v>2299</v>
      </c>
      <c r="H10506" s="195">
        <v>3</v>
      </c>
      <c r="J10506" s="191">
        <v>43243</v>
      </c>
      <c r="K10506" s="195" t="s">
        <v>33</v>
      </c>
      <c r="L10506" s="195" t="s">
        <v>74</v>
      </c>
    </row>
    <row r="10507" spans="1:12">
      <c r="A10507" s="186" t="str">
        <f>B10507&amp;"_"&amp;COUNTIF($B$2:B10507,B10507)</f>
        <v>8206_1</v>
      </c>
      <c r="B10507" s="195">
        <v>8206</v>
      </c>
      <c r="C10507" s="195">
        <v>6</v>
      </c>
      <c r="D10507" s="195" t="s">
        <v>4546</v>
      </c>
      <c r="F10507" s="189">
        <v>1</v>
      </c>
      <c r="G10507" s="197" t="s">
        <v>4547</v>
      </c>
      <c r="H10507" s="195">
        <v>1</v>
      </c>
      <c r="J10507" s="191">
        <v>43243</v>
      </c>
      <c r="K10507" s="195" t="s">
        <v>27</v>
      </c>
    </row>
    <row r="10508" spans="1:12">
      <c r="A10508" s="186" t="str">
        <f>B10508&amp;"_"&amp;COUNTIF($B$2:B10508,B10508)</f>
        <v>8207_1</v>
      </c>
      <c r="B10508" s="195">
        <v>8207</v>
      </c>
      <c r="C10508" s="195">
        <v>6</v>
      </c>
      <c r="D10508" s="195" t="s">
        <v>4548</v>
      </c>
      <c r="F10508" s="189">
        <v>1</v>
      </c>
      <c r="G10508" s="197" t="s">
        <v>4319</v>
      </c>
      <c r="H10508" s="195">
        <v>1</v>
      </c>
      <c r="J10508" s="191">
        <v>43243</v>
      </c>
      <c r="K10508" s="195" t="s">
        <v>27</v>
      </c>
    </row>
    <row r="10509" spans="1:12">
      <c r="A10509" s="186" t="str">
        <f>B10509&amp;"_"&amp;COUNTIF($B$2:B10509,B10509)</f>
        <v>8208_1</v>
      </c>
      <c r="B10509" s="195">
        <v>8208</v>
      </c>
      <c r="C10509" s="195">
        <v>1</v>
      </c>
      <c r="D10509" s="195" t="s">
        <v>4278</v>
      </c>
      <c r="E10509" s="195" t="s">
        <v>3335</v>
      </c>
      <c r="F10509" s="189">
        <v>1</v>
      </c>
      <c r="G10509" s="197" t="s">
        <v>4549</v>
      </c>
      <c r="H10509" s="195">
        <v>1</v>
      </c>
      <c r="J10509" s="191">
        <v>43243</v>
      </c>
      <c r="K10509" s="195" t="s">
        <v>27</v>
      </c>
    </row>
    <row r="10510" spans="1:12">
      <c r="A10510" s="186" t="str">
        <f>B10510&amp;"_"&amp;COUNTIF($B$2:B10510,B10510)</f>
        <v>8209_1</v>
      </c>
      <c r="B10510" s="195">
        <v>8209</v>
      </c>
      <c r="C10510" s="195">
        <v>1</v>
      </c>
      <c r="D10510" s="195">
        <v>540093202</v>
      </c>
      <c r="F10510" s="189">
        <v>2</v>
      </c>
      <c r="G10510" s="197" t="s">
        <v>3238</v>
      </c>
      <c r="H10510" s="195">
        <v>2</v>
      </c>
      <c r="J10510" s="191">
        <v>43243</v>
      </c>
      <c r="K10510" s="195" t="s">
        <v>27</v>
      </c>
    </row>
    <row r="10511" spans="1:12">
      <c r="A10511" s="186" t="str">
        <f>B10511&amp;"_"&amp;COUNTIF($B$2:B10511,B10511)</f>
        <v>8210_1</v>
      </c>
      <c r="B10511" s="195">
        <v>8210</v>
      </c>
      <c r="C10511" s="195">
        <v>16</v>
      </c>
      <c r="D10511" s="195" t="s">
        <v>4550</v>
      </c>
      <c r="E10511" s="195" t="s">
        <v>4551</v>
      </c>
      <c r="F10511" s="189">
        <v>10</v>
      </c>
      <c r="G10511" s="197" t="s">
        <v>4552</v>
      </c>
      <c r="H10511" s="195">
        <v>2</v>
      </c>
      <c r="I10511" s="195">
        <v>3900</v>
      </c>
      <c r="J10511" s="191">
        <v>43244</v>
      </c>
      <c r="K10511" s="195" t="s">
        <v>4553</v>
      </c>
      <c r="L10511" s="195" t="s">
        <v>74</v>
      </c>
    </row>
    <row r="10512" spans="1:12">
      <c r="A10512" s="186" t="str">
        <f>B10512&amp;"_"&amp;COUNTIF($B$2:B10512,B10512)</f>
        <v>8211_1</v>
      </c>
      <c r="B10512" s="195">
        <v>8211</v>
      </c>
      <c r="E10512" s="195">
        <v>32999</v>
      </c>
      <c r="F10512" s="189">
        <v>16</v>
      </c>
      <c r="G10512" s="197" t="s">
        <v>4086</v>
      </c>
    </row>
    <row r="10513" spans="1:12">
      <c r="A10513" s="186" t="str">
        <f>B10513&amp;"_"&amp;COUNTIF($B$2:B10513,B10513)</f>
        <v>8211_2</v>
      </c>
      <c r="B10513" s="195">
        <v>8211</v>
      </c>
      <c r="C10513" s="195">
        <v>4</v>
      </c>
      <c r="D10513" s="195">
        <v>4500305879</v>
      </c>
      <c r="E10513" s="195">
        <v>33990</v>
      </c>
      <c r="F10513" s="189">
        <v>16</v>
      </c>
      <c r="G10513" s="197" t="s">
        <v>4087</v>
      </c>
      <c r="H10513" s="195">
        <v>8</v>
      </c>
      <c r="I10513" s="195">
        <v>24000</v>
      </c>
      <c r="J10513" s="191">
        <v>43244</v>
      </c>
      <c r="K10513" s="195" t="s">
        <v>2501</v>
      </c>
      <c r="L10513" s="195" t="s">
        <v>74</v>
      </c>
    </row>
    <row r="10514" spans="1:12">
      <c r="A10514" s="186" t="str">
        <f>B10514&amp;"_"&amp;COUNTIF($B$2:B10514,B10514)</f>
        <v>8212_1</v>
      </c>
      <c r="B10514" s="195">
        <v>8212</v>
      </c>
      <c r="E10514" s="195">
        <v>12713</v>
      </c>
      <c r="F10514" s="189">
        <v>4</v>
      </c>
      <c r="G10514" s="197" t="s">
        <v>4554</v>
      </c>
    </row>
    <row r="10515" spans="1:12">
      <c r="A10515" s="186" t="str">
        <f>B10515&amp;"_"&amp;COUNTIF($B$2:B10515,B10515)</f>
        <v>8212_2</v>
      </c>
      <c r="B10515" s="195">
        <v>8212</v>
      </c>
      <c r="E10515" s="195">
        <v>12714</v>
      </c>
      <c r="F10515" s="189">
        <v>4</v>
      </c>
      <c r="G10515" s="197" t="s">
        <v>4555</v>
      </c>
    </row>
    <row r="10516" spans="1:12">
      <c r="A10516" s="186" t="str">
        <f>B10516&amp;"_"&amp;COUNTIF($B$2:B10516,B10516)</f>
        <v>8212_3</v>
      </c>
      <c r="B10516" s="195">
        <v>8212</v>
      </c>
      <c r="C10516" s="195">
        <v>80</v>
      </c>
      <c r="D10516" s="195" t="s">
        <v>4556</v>
      </c>
      <c r="E10516" s="195">
        <v>99233</v>
      </c>
      <c r="F10516" s="189">
        <v>1</v>
      </c>
      <c r="G10516" s="197" t="s">
        <v>4557</v>
      </c>
      <c r="H10516" s="195">
        <v>1</v>
      </c>
      <c r="I10516" s="195">
        <v>150</v>
      </c>
      <c r="J10516" s="191">
        <v>43248</v>
      </c>
      <c r="K10516" s="195" t="s">
        <v>4558</v>
      </c>
      <c r="L10516" s="195" t="s">
        <v>74</v>
      </c>
    </row>
    <row r="10517" spans="1:12">
      <c r="A10517" s="186" t="str">
        <f>B10517&amp;"_"&amp;COUNTIF($B$2:B10517,B10517)</f>
        <v>8213_1</v>
      </c>
      <c r="B10517" s="195">
        <v>8213</v>
      </c>
      <c r="C10517" s="195">
        <v>95</v>
      </c>
      <c r="D10517" s="195" t="s">
        <v>4559</v>
      </c>
      <c r="F10517" s="189">
        <v>10</v>
      </c>
      <c r="G10517" s="197" t="s">
        <v>4560</v>
      </c>
      <c r="H10517" s="195">
        <v>1</v>
      </c>
      <c r="I10517" s="195">
        <v>550</v>
      </c>
      <c r="J10517" s="191">
        <v>43249</v>
      </c>
      <c r="K10517" s="195" t="s">
        <v>4561</v>
      </c>
      <c r="L10517" s="195" t="s">
        <v>74</v>
      </c>
    </row>
    <row r="10518" spans="1:12">
      <c r="A10518" s="186" t="str">
        <f>B10518&amp;"_"&amp;COUNTIF($B$2:B10518,B10518)</f>
        <v>8214_1</v>
      </c>
      <c r="B10518" s="195">
        <v>8214</v>
      </c>
      <c r="F10518" s="189">
        <v>1</v>
      </c>
      <c r="G10518" s="197" t="s">
        <v>4531</v>
      </c>
    </row>
    <row r="10519" spans="1:12">
      <c r="A10519" s="186" t="str">
        <f>B10519&amp;"_"&amp;COUNTIF($B$2:B10519,B10519)</f>
        <v>8214_2</v>
      </c>
      <c r="B10519" s="195">
        <v>8214</v>
      </c>
      <c r="E10519" s="195">
        <v>214845</v>
      </c>
      <c r="F10519" s="189">
        <v>48</v>
      </c>
      <c r="G10519" s="197" t="s">
        <v>4532</v>
      </c>
    </row>
    <row r="10520" spans="1:12">
      <c r="A10520" s="186" t="str">
        <f>B10520&amp;"_"&amp;COUNTIF($B$2:B10520,B10520)</f>
        <v>8214_3</v>
      </c>
      <c r="B10520" s="195">
        <v>8214</v>
      </c>
      <c r="E10520" s="195">
        <v>214844</v>
      </c>
      <c r="F10520" s="189">
        <v>84</v>
      </c>
      <c r="G10520" s="197" t="s">
        <v>2944</v>
      </c>
    </row>
    <row r="10521" spans="1:12">
      <c r="A10521" s="186" t="str">
        <f>B10521&amp;"_"&amp;COUNTIF($B$2:B10521,B10521)</f>
        <v>8214_4</v>
      </c>
      <c r="B10521" s="195">
        <v>8214</v>
      </c>
      <c r="C10521" s="195">
        <v>123</v>
      </c>
      <c r="D10521" s="195">
        <v>4500712653</v>
      </c>
      <c r="E10521" s="195">
        <v>213359</v>
      </c>
      <c r="F10521" s="189">
        <v>42</v>
      </c>
      <c r="G10521" s="197" t="s">
        <v>4533</v>
      </c>
      <c r="H10521" s="195">
        <v>7</v>
      </c>
      <c r="J10521" s="191">
        <v>43248</v>
      </c>
      <c r="K10521" s="195" t="s">
        <v>27</v>
      </c>
    </row>
    <row r="10522" spans="1:12">
      <c r="A10522" s="186" t="str">
        <f>B10522&amp;"_"&amp;COUNTIF($B$2:B10522,B10522)</f>
        <v>8215_1</v>
      </c>
      <c r="B10522" s="195">
        <v>8215</v>
      </c>
      <c r="E10522" s="195" t="s">
        <v>4562</v>
      </c>
      <c r="F10522" s="189">
        <v>1</v>
      </c>
      <c r="G10522" s="197" t="s">
        <v>4141</v>
      </c>
    </row>
    <row r="10523" spans="1:12">
      <c r="A10523" s="186" t="str">
        <f>B10523&amp;"_"&amp;COUNTIF($B$2:B10523,B10523)</f>
        <v>8215_2</v>
      </c>
      <c r="B10523" s="195">
        <v>8215</v>
      </c>
      <c r="C10523" s="195">
        <v>9</v>
      </c>
      <c r="D10523" s="195" t="s">
        <v>4563</v>
      </c>
      <c r="E10523" s="195" t="s">
        <v>4564</v>
      </c>
      <c r="F10523" s="189">
        <v>31</v>
      </c>
      <c r="G10523" s="197" t="s">
        <v>4565</v>
      </c>
      <c r="H10523" s="195">
        <v>1</v>
      </c>
      <c r="I10523" s="195">
        <v>4780</v>
      </c>
      <c r="J10523" s="191">
        <v>43248</v>
      </c>
      <c r="K10523" s="186" t="s">
        <v>1711</v>
      </c>
      <c r="L10523" s="195" t="s">
        <v>74</v>
      </c>
    </row>
    <row r="10524" spans="1:12">
      <c r="A10524" s="186" t="str">
        <f>B10524&amp;"_"&amp;COUNTIF($B$2:B10524,B10524)</f>
        <v>8216_1</v>
      </c>
      <c r="B10524" s="195">
        <v>8216</v>
      </c>
      <c r="C10524" s="195">
        <v>31</v>
      </c>
      <c r="D10524" s="195" t="s">
        <v>4566</v>
      </c>
      <c r="F10524" s="189">
        <v>7</v>
      </c>
      <c r="G10524" s="197" t="s">
        <v>4290</v>
      </c>
      <c r="H10524" s="195">
        <v>7</v>
      </c>
      <c r="I10524" s="195">
        <v>21000</v>
      </c>
      <c r="J10524" s="191">
        <v>43249</v>
      </c>
      <c r="K10524" s="195" t="s">
        <v>27</v>
      </c>
    </row>
    <row r="10525" spans="1:12">
      <c r="A10525" s="186" t="str">
        <f>B10525&amp;"_"&amp;COUNTIF($B$2:B10525,B10525)</f>
        <v>8217_1</v>
      </c>
      <c r="B10525" s="195">
        <v>8217</v>
      </c>
      <c r="C10525" s="195">
        <v>31</v>
      </c>
      <c r="D10525" s="195" t="s">
        <v>4566</v>
      </c>
      <c r="F10525" s="189">
        <v>7</v>
      </c>
      <c r="G10525" s="197" t="s">
        <v>4290</v>
      </c>
      <c r="H10525" s="195">
        <v>7</v>
      </c>
      <c r="I10525" s="195">
        <v>21000</v>
      </c>
      <c r="J10525" s="191">
        <v>43249</v>
      </c>
      <c r="K10525" s="195" t="s">
        <v>27</v>
      </c>
    </row>
    <row r="10526" spans="1:12">
      <c r="A10526" s="186" t="str">
        <f>B10526&amp;"_"&amp;COUNTIF($B$2:B10526,B10526)</f>
        <v>8218_1</v>
      </c>
      <c r="B10526" s="195">
        <v>8218</v>
      </c>
      <c r="C10526" s="195">
        <v>59</v>
      </c>
      <c r="D10526" s="195">
        <v>3008702403</v>
      </c>
      <c r="E10526" s="195">
        <v>20607070</v>
      </c>
      <c r="F10526" s="189">
        <v>150</v>
      </c>
      <c r="G10526" s="197" t="s">
        <v>2606</v>
      </c>
      <c r="H10526" s="195">
        <v>1</v>
      </c>
      <c r="I10526" s="195">
        <v>330</v>
      </c>
      <c r="J10526" s="191">
        <v>43249</v>
      </c>
      <c r="K10526" s="195" t="s">
        <v>27</v>
      </c>
    </row>
    <row r="10527" spans="1:12">
      <c r="A10527" s="186" t="str">
        <f>B10527&amp;"_"&amp;COUNTIF($B$2:B10527,B10527)</f>
        <v>8219_1</v>
      </c>
      <c r="B10527" s="195">
        <v>8219</v>
      </c>
      <c r="C10527" s="195">
        <v>2</v>
      </c>
      <c r="D10527" s="195">
        <v>340173640</v>
      </c>
      <c r="F10527" s="189">
        <v>16</v>
      </c>
      <c r="G10527" s="197" t="s">
        <v>1342</v>
      </c>
      <c r="H10527" s="195">
        <v>5</v>
      </c>
      <c r="J10527" s="191">
        <v>43249</v>
      </c>
      <c r="K10527" s="195" t="s">
        <v>27</v>
      </c>
    </row>
    <row r="10528" spans="1:12">
      <c r="A10528" s="186" t="str">
        <f>B10528&amp;"_"&amp;COUNTIF($B$2:B10528,B10528)</f>
        <v>8220_1</v>
      </c>
      <c r="B10528" s="195">
        <v>8220</v>
      </c>
      <c r="C10528" s="195">
        <v>59</v>
      </c>
      <c r="D10528" s="195">
        <v>3008728751</v>
      </c>
      <c r="F10528" s="189">
        <v>1</v>
      </c>
      <c r="G10528" s="197" t="s">
        <v>4567</v>
      </c>
      <c r="H10528" s="195">
        <v>1</v>
      </c>
      <c r="J10528" s="191">
        <v>43249</v>
      </c>
      <c r="K10528" s="195" t="s">
        <v>27</v>
      </c>
    </row>
    <row r="10529" spans="1:12">
      <c r="A10529" s="186" t="str">
        <f>B10529&amp;"_"&amp;COUNTIF($B$2:B10529,B10529)</f>
        <v>8221_1</v>
      </c>
      <c r="B10529" s="195">
        <v>8221</v>
      </c>
      <c r="F10529" s="189">
        <v>2</v>
      </c>
      <c r="G10529" s="197" t="s">
        <v>4568</v>
      </c>
    </row>
    <row r="10530" spans="1:12">
      <c r="A10530" s="186" t="str">
        <f>B10530&amp;"_"&amp;COUNTIF($B$2:B10530,B10530)</f>
        <v>8221_2</v>
      </c>
      <c r="B10530" s="195">
        <v>8221</v>
      </c>
      <c r="F10530" s="189">
        <v>1</v>
      </c>
      <c r="G10530" s="197" t="s">
        <v>4569</v>
      </c>
    </row>
    <row r="10531" spans="1:12">
      <c r="A10531" s="186" t="str">
        <f>B10531&amp;"_"&amp;COUNTIF($B$2:B10531,B10531)</f>
        <v>8221_3</v>
      </c>
      <c r="B10531" s="195">
        <v>8221</v>
      </c>
      <c r="F10531" s="189">
        <v>1</v>
      </c>
      <c r="G10531" s="197" t="s">
        <v>4570</v>
      </c>
    </row>
    <row r="10532" spans="1:12">
      <c r="A10532" s="186" t="str">
        <f>B10532&amp;"_"&amp;COUNTIF($B$2:B10532,B10532)</f>
        <v>8221_4</v>
      </c>
      <c r="B10532" s="195">
        <v>8221</v>
      </c>
      <c r="C10532" s="195">
        <v>59</v>
      </c>
      <c r="D10532" s="195">
        <v>3102632790</v>
      </c>
      <c r="F10532" s="189">
        <v>1</v>
      </c>
      <c r="G10532" s="197" t="s">
        <v>4571</v>
      </c>
      <c r="H10532" s="195">
        <v>3</v>
      </c>
      <c r="J10532" s="191">
        <v>43249</v>
      </c>
      <c r="K10532" s="195" t="s">
        <v>27</v>
      </c>
    </row>
    <row r="10533" spans="1:12">
      <c r="A10533" s="186" t="str">
        <f>B10533&amp;"_"&amp;COUNTIF($B$2:B10533,B10533)</f>
        <v>8222_1</v>
      </c>
      <c r="B10533" s="195">
        <v>8222</v>
      </c>
      <c r="C10533" s="195">
        <v>59</v>
      </c>
      <c r="D10533" s="227">
        <v>3008732058</v>
      </c>
      <c r="E10533" s="195">
        <v>41227890</v>
      </c>
      <c r="F10533" s="189">
        <v>12</v>
      </c>
      <c r="G10533" s="197" t="s">
        <v>1873</v>
      </c>
      <c r="H10533" s="195">
        <v>2</v>
      </c>
      <c r="I10533" s="195">
        <v>3675</v>
      </c>
      <c r="J10533" s="191">
        <v>43249</v>
      </c>
      <c r="K10533" s="195" t="s">
        <v>27</v>
      </c>
    </row>
    <row r="10534" spans="1:12">
      <c r="A10534" s="186" t="str">
        <f>B10534&amp;"_"&amp;COUNTIF($B$2:B10534,B10534)</f>
        <v>8223_1</v>
      </c>
      <c r="B10534" s="195">
        <v>8223</v>
      </c>
      <c r="C10534" s="195">
        <v>96</v>
      </c>
      <c r="D10534" s="195">
        <v>283503</v>
      </c>
      <c r="F10534" s="189">
        <v>1</v>
      </c>
      <c r="G10534" s="197" t="s">
        <v>4425</v>
      </c>
      <c r="H10534" s="195">
        <v>1</v>
      </c>
      <c r="I10534" s="195">
        <v>8000</v>
      </c>
      <c r="J10534" s="191">
        <v>43250</v>
      </c>
      <c r="K10534" s="195" t="s">
        <v>33</v>
      </c>
      <c r="L10534" s="195" t="s">
        <v>74</v>
      </c>
    </row>
    <row r="10535" spans="1:12">
      <c r="A10535" s="186" t="str">
        <f>B10535&amp;"_"&amp;COUNTIF($B$2:B10535,B10535)</f>
        <v>8224_1</v>
      </c>
      <c r="B10535" s="195">
        <v>8224</v>
      </c>
      <c r="C10535" s="195">
        <v>96</v>
      </c>
      <c r="D10535" s="195">
        <v>282697</v>
      </c>
      <c r="F10535" s="189">
        <v>1</v>
      </c>
      <c r="G10535" s="197" t="s">
        <v>4572</v>
      </c>
      <c r="H10535" s="195">
        <v>1</v>
      </c>
      <c r="I10535" s="195">
        <v>12000</v>
      </c>
      <c r="J10535" s="191">
        <v>43250</v>
      </c>
      <c r="K10535" s="195" t="s">
        <v>33</v>
      </c>
      <c r="L10535" s="195" t="s">
        <v>74</v>
      </c>
    </row>
    <row r="10536" spans="1:12">
      <c r="A10536" s="186" t="str">
        <f>B10536&amp;"_"&amp;COUNTIF($B$2:B10536,B10536)</f>
        <v>8225_1</v>
      </c>
      <c r="B10536" s="195">
        <v>8225</v>
      </c>
      <c r="C10536" s="195">
        <v>10</v>
      </c>
      <c r="F10536" s="189">
        <v>20</v>
      </c>
      <c r="G10536" s="197" t="s">
        <v>4573</v>
      </c>
      <c r="H10536" s="195">
        <v>1</v>
      </c>
      <c r="I10536" s="195">
        <v>1050</v>
      </c>
      <c r="J10536" s="191">
        <v>43251</v>
      </c>
      <c r="K10536" s="195" t="s">
        <v>33</v>
      </c>
      <c r="L10536" s="195" t="s">
        <v>74</v>
      </c>
    </row>
    <row r="10537" spans="1:12">
      <c r="A10537" s="186" t="str">
        <f>B10537&amp;"_"&amp;COUNTIF($B$2:B10537,B10537)</f>
        <v>8226_1</v>
      </c>
      <c r="B10537" s="195">
        <v>8226</v>
      </c>
      <c r="F10537" s="189">
        <v>11</v>
      </c>
      <c r="G10537" s="197" t="s">
        <v>4345</v>
      </c>
    </row>
    <row r="10538" spans="1:12">
      <c r="A10538" s="186" t="str">
        <f>B10538&amp;"_"&amp;COUNTIF($B$2:B10538,B10538)</f>
        <v>8226_2</v>
      </c>
      <c r="B10538" s="195">
        <v>8226</v>
      </c>
      <c r="C10538" s="195">
        <v>26</v>
      </c>
      <c r="D10538" s="195" t="s">
        <v>863</v>
      </c>
      <c r="F10538" s="189">
        <v>12</v>
      </c>
      <c r="G10538" s="197" t="s">
        <v>4346</v>
      </c>
      <c r="J10538" s="191">
        <v>43251</v>
      </c>
      <c r="K10538" s="195" t="s">
        <v>27</v>
      </c>
    </row>
    <row r="10539" spans="1:12">
      <c r="A10539" s="186" t="str">
        <f>B10539&amp;"_"&amp;COUNTIF($B$2:B10539,B10539)</f>
        <v>8227_1</v>
      </c>
      <c r="B10539" s="195">
        <v>8227</v>
      </c>
      <c r="F10539" s="189">
        <v>8</v>
      </c>
      <c r="G10539" s="197" t="s">
        <v>3102</v>
      </c>
    </row>
    <row r="10540" spans="1:12">
      <c r="A10540" s="186" t="str">
        <f>B10540&amp;"_"&amp;COUNTIF($B$2:B10540,B10540)</f>
        <v>8227_2</v>
      </c>
      <c r="B10540" s="195">
        <v>8227</v>
      </c>
      <c r="C10540" s="195">
        <v>65</v>
      </c>
      <c r="D10540" s="195">
        <v>3008354220</v>
      </c>
      <c r="F10540" s="189">
        <v>16</v>
      </c>
      <c r="G10540" s="197" t="s">
        <v>3103</v>
      </c>
      <c r="H10540" s="195">
        <v>8</v>
      </c>
      <c r="I10540" s="195">
        <v>25600</v>
      </c>
      <c r="J10540" s="191">
        <v>43252</v>
      </c>
      <c r="K10540" s="195" t="s">
        <v>4113</v>
      </c>
    </row>
    <row r="10541" spans="1:12">
      <c r="A10541" s="186" t="str">
        <f>B10541&amp;"_"&amp;COUNTIF($B$2:B10541,B10541)</f>
        <v>8228_1</v>
      </c>
      <c r="B10541" s="195">
        <v>8228</v>
      </c>
      <c r="E10541" s="195">
        <v>41222136</v>
      </c>
      <c r="F10541" s="189">
        <v>2</v>
      </c>
      <c r="G10541" s="197" t="s">
        <v>2299</v>
      </c>
    </row>
    <row r="10542" spans="1:12">
      <c r="A10542" s="186" t="str">
        <f>B10542&amp;"_"&amp;COUNTIF($B$2:B10542,B10542)</f>
        <v>8228_2</v>
      </c>
      <c r="B10542" s="195">
        <v>8228</v>
      </c>
      <c r="C10542" s="195">
        <v>59</v>
      </c>
      <c r="D10542" s="195">
        <v>3008743926</v>
      </c>
      <c r="E10542" s="195">
        <v>41222082</v>
      </c>
      <c r="F10542" s="189">
        <v>2</v>
      </c>
      <c r="G10542" s="197" t="s">
        <v>3510</v>
      </c>
      <c r="H10542" s="195">
        <v>4</v>
      </c>
      <c r="I10542" s="195">
        <v>13000</v>
      </c>
      <c r="J10542" s="191">
        <v>43255</v>
      </c>
      <c r="K10542" s="195" t="s">
        <v>27</v>
      </c>
    </row>
    <row r="10543" spans="1:12">
      <c r="A10543" s="186" t="str">
        <f>B10543&amp;"_"&amp;COUNTIF($B$2:B10543,B10543)</f>
        <v>8229_1</v>
      </c>
      <c r="B10543" s="195">
        <v>8229</v>
      </c>
      <c r="E10543" s="195">
        <v>41222136</v>
      </c>
      <c r="F10543" s="189">
        <v>2</v>
      </c>
      <c r="G10543" s="197" t="s">
        <v>2299</v>
      </c>
    </row>
    <row r="10544" spans="1:12">
      <c r="A10544" s="186" t="str">
        <f>B10544&amp;"_"&amp;COUNTIF($B$2:B10544,B10544)</f>
        <v>8229_2</v>
      </c>
      <c r="B10544" s="195">
        <v>8229</v>
      </c>
      <c r="C10544" s="195">
        <v>59</v>
      </c>
      <c r="D10544" s="195">
        <v>3008743926</v>
      </c>
      <c r="E10544" s="195">
        <v>41222082</v>
      </c>
      <c r="F10544" s="189">
        <v>2</v>
      </c>
      <c r="G10544" s="197" t="s">
        <v>3510</v>
      </c>
      <c r="H10544" s="195">
        <v>4</v>
      </c>
      <c r="I10544" s="195">
        <v>13000</v>
      </c>
      <c r="J10544" s="191">
        <v>43256</v>
      </c>
      <c r="K10544" s="195" t="s">
        <v>27</v>
      </c>
    </row>
    <row r="10545" spans="1:12">
      <c r="A10545" s="186" t="str">
        <f>B10545&amp;"_"&amp;COUNTIF($B$2:B10545,B10545)</f>
        <v>8230_1</v>
      </c>
      <c r="B10545" s="195">
        <v>8230</v>
      </c>
      <c r="C10545" s="195">
        <v>59</v>
      </c>
      <c r="D10545" s="195">
        <v>3008708149</v>
      </c>
      <c r="F10545" s="189">
        <v>22</v>
      </c>
      <c r="G10545" s="197" t="s">
        <v>4574</v>
      </c>
      <c r="H10545" s="195">
        <v>1</v>
      </c>
      <c r="I10545" s="195">
        <v>500</v>
      </c>
      <c r="J10545" s="191">
        <v>43256</v>
      </c>
      <c r="K10545" s="195" t="s">
        <v>27</v>
      </c>
    </row>
    <row r="10546" spans="1:12">
      <c r="A10546" s="186" t="str">
        <f>B10546&amp;"_"&amp;COUNTIF($B$2:B10546,B10546)</f>
        <v>8231_1</v>
      </c>
      <c r="B10546" s="195">
        <v>8231</v>
      </c>
      <c r="F10546" s="189">
        <v>1</v>
      </c>
      <c r="G10546" s="197" t="s">
        <v>4575</v>
      </c>
    </row>
    <row r="10547" spans="1:12">
      <c r="A10547" s="186" t="str">
        <f>B10547&amp;"_"&amp;COUNTIF($B$2:B10547,B10547)</f>
        <v>8231_2</v>
      </c>
      <c r="B10547" s="195">
        <v>8231</v>
      </c>
      <c r="C10547" s="195">
        <v>125</v>
      </c>
      <c r="D10547" s="195" t="s">
        <v>4576</v>
      </c>
      <c r="F10547" s="189">
        <v>1</v>
      </c>
      <c r="G10547" s="197" t="s">
        <v>4577</v>
      </c>
      <c r="H10547" s="195">
        <v>2</v>
      </c>
      <c r="J10547" s="191">
        <v>43256</v>
      </c>
      <c r="K10547" s="195" t="s">
        <v>27</v>
      </c>
    </row>
    <row r="10548" spans="1:12">
      <c r="A10548" s="186" t="str">
        <f>B10548&amp;"_"&amp;COUNTIF($B$2:B10548,B10548)</f>
        <v>8232_1</v>
      </c>
      <c r="B10548" s="195">
        <v>8232</v>
      </c>
      <c r="C10548" s="195">
        <v>59</v>
      </c>
      <c r="D10548" s="195">
        <v>3008743924</v>
      </c>
      <c r="E10548" s="195">
        <v>41255162</v>
      </c>
      <c r="F10548" s="189">
        <v>2</v>
      </c>
      <c r="G10548" s="197" t="s">
        <v>4451</v>
      </c>
      <c r="H10548" s="195">
        <v>2</v>
      </c>
      <c r="I10548" s="195">
        <v>7400</v>
      </c>
      <c r="J10548" s="191">
        <v>43257</v>
      </c>
      <c r="K10548" s="195" t="s">
        <v>27</v>
      </c>
    </row>
    <row r="10549" spans="1:12">
      <c r="A10549" s="186" t="str">
        <f>B10549&amp;"_"&amp;COUNTIF($B$2:B10549,B10549)</f>
        <v>8233_1</v>
      </c>
      <c r="B10549" s="195">
        <v>8233</v>
      </c>
      <c r="C10549" s="195">
        <v>59</v>
      </c>
      <c r="D10549" s="195">
        <v>3008752814</v>
      </c>
      <c r="E10549" s="195">
        <v>41255162</v>
      </c>
      <c r="F10549" s="189">
        <v>1</v>
      </c>
      <c r="G10549" s="197" t="s">
        <v>4451</v>
      </c>
      <c r="H10549" s="195">
        <v>1</v>
      </c>
      <c r="I10549" s="195">
        <v>3700</v>
      </c>
      <c r="J10549" s="191">
        <v>43257</v>
      </c>
      <c r="K10549" s="195" t="s">
        <v>27</v>
      </c>
    </row>
    <row r="10550" spans="1:12">
      <c r="A10550" s="186" t="str">
        <f>B10550&amp;"_"&amp;COUNTIF($B$2:B10550,B10550)</f>
        <v>8234_1</v>
      </c>
      <c r="B10550" s="195">
        <v>8234</v>
      </c>
      <c r="C10550" s="195">
        <v>3</v>
      </c>
      <c r="D10550" s="195" t="s">
        <v>4578</v>
      </c>
      <c r="F10550" s="189">
        <v>648</v>
      </c>
      <c r="G10550" s="197" t="s">
        <v>3799</v>
      </c>
      <c r="H10550" s="195">
        <v>2</v>
      </c>
      <c r="I10550" s="195">
        <v>3900</v>
      </c>
      <c r="J10550" s="191">
        <v>43257</v>
      </c>
      <c r="K10550" s="195" t="s">
        <v>33</v>
      </c>
      <c r="L10550" s="195" t="s">
        <v>74</v>
      </c>
    </row>
    <row r="10551" spans="1:12">
      <c r="A10551" s="186" t="str">
        <f>B10551&amp;"_"&amp;COUNTIF($B$2:B10551,B10551)</f>
        <v>8235_1</v>
      </c>
      <c r="B10551" s="195">
        <v>8235</v>
      </c>
      <c r="C10551" s="195">
        <v>3</v>
      </c>
      <c r="D10551" s="195" t="s">
        <v>4579</v>
      </c>
      <c r="F10551" s="189">
        <v>100</v>
      </c>
      <c r="G10551" s="197" t="s">
        <v>1890</v>
      </c>
      <c r="H10551" s="195">
        <v>1</v>
      </c>
      <c r="I10551" s="195">
        <v>500</v>
      </c>
      <c r="J10551" s="191">
        <v>43257</v>
      </c>
      <c r="K10551" s="195" t="s">
        <v>33</v>
      </c>
      <c r="L10551" s="195" t="s">
        <v>74</v>
      </c>
    </row>
    <row r="10552" spans="1:12">
      <c r="A10552" s="186" t="str">
        <f>B10552&amp;"_"&amp;COUNTIF($B$2:B10552,B10552)</f>
        <v>8236_1</v>
      </c>
      <c r="B10552" s="195">
        <v>8236</v>
      </c>
      <c r="C10552" s="195">
        <v>31</v>
      </c>
      <c r="D10552" s="195" t="s">
        <v>4580</v>
      </c>
      <c r="F10552" s="189">
        <v>7</v>
      </c>
      <c r="G10552" s="197" t="s">
        <v>4290</v>
      </c>
      <c r="H10552" s="195">
        <v>7</v>
      </c>
      <c r="I10552" s="195">
        <v>21000</v>
      </c>
      <c r="J10552" s="191">
        <v>43258</v>
      </c>
      <c r="K10552" s="195" t="s">
        <v>27</v>
      </c>
    </row>
    <row r="10553" spans="1:12">
      <c r="A10553" s="186" t="str">
        <f>B10553&amp;"_"&amp;COUNTIF($B$2:B10553,B10553)</f>
        <v>8237_1</v>
      </c>
      <c r="B10553" s="195">
        <v>8237</v>
      </c>
      <c r="C10553" s="195">
        <v>31</v>
      </c>
      <c r="D10553" s="195" t="s">
        <v>4580</v>
      </c>
      <c r="F10553" s="189">
        <v>6</v>
      </c>
      <c r="G10553" s="197" t="s">
        <v>4290</v>
      </c>
      <c r="H10553" s="195">
        <v>6</v>
      </c>
      <c r="I10553" s="195">
        <v>18000</v>
      </c>
      <c r="J10553" s="191">
        <v>43258</v>
      </c>
      <c r="K10553" s="195" t="s">
        <v>27</v>
      </c>
    </row>
    <row r="10554" spans="1:12">
      <c r="A10554" s="186" t="str">
        <f>B10554&amp;"_"&amp;COUNTIF($B$2:B10554,B10554)</f>
        <v>8238_1</v>
      </c>
      <c r="B10554" s="195">
        <v>8238</v>
      </c>
      <c r="C10554" s="195">
        <v>125</v>
      </c>
      <c r="D10554" s="195" t="s">
        <v>4581</v>
      </c>
      <c r="F10554" s="189">
        <v>1</v>
      </c>
      <c r="G10554" s="197" t="s">
        <v>4582</v>
      </c>
      <c r="H10554" s="195">
        <v>1</v>
      </c>
      <c r="J10554" s="191">
        <v>43258</v>
      </c>
      <c r="K10554" s="195" t="s">
        <v>27</v>
      </c>
    </row>
    <row r="10555" spans="1:12">
      <c r="A10555" s="186" t="str">
        <f>B10555&amp;"_"&amp;COUNTIF($B$2:B10555,B10555)</f>
        <v>8239_1</v>
      </c>
      <c r="B10555" s="195">
        <v>8239</v>
      </c>
      <c r="F10555" s="189">
        <v>1</v>
      </c>
      <c r="G10555" s="197" t="s">
        <v>4531</v>
      </c>
    </row>
    <row r="10556" spans="1:12">
      <c r="A10556" s="186" t="str">
        <f>B10556&amp;"_"&amp;COUNTIF($B$2:B10556,B10556)</f>
        <v>8239_2</v>
      </c>
      <c r="B10556" s="195">
        <v>8239</v>
      </c>
      <c r="E10556" s="195">
        <v>214845</v>
      </c>
      <c r="F10556" s="189">
        <v>48</v>
      </c>
      <c r="G10556" s="197" t="s">
        <v>4532</v>
      </c>
    </row>
    <row r="10557" spans="1:12">
      <c r="A10557" s="186" t="str">
        <f>B10557&amp;"_"&amp;COUNTIF($B$2:B10557,B10557)</f>
        <v>8239_3</v>
      </c>
      <c r="B10557" s="195">
        <v>8239</v>
      </c>
      <c r="E10557" s="195">
        <v>209259</v>
      </c>
      <c r="F10557" s="189">
        <v>12</v>
      </c>
      <c r="G10557" s="197" t="s">
        <v>4583</v>
      </c>
    </row>
    <row r="10558" spans="1:12">
      <c r="A10558" s="186" t="str">
        <f>B10558&amp;"_"&amp;COUNTIF($B$2:B10558,B10558)</f>
        <v>8239_4</v>
      </c>
      <c r="B10558" s="195">
        <v>8239</v>
      </c>
      <c r="E10558" s="195">
        <v>209245</v>
      </c>
      <c r="F10558" s="189">
        <v>28</v>
      </c>
      <c r="G10558" s="197" t="s">
        <v>4584</v>
      </c>
    </row>
    <row r="10559" spans="1:12">
      <c r="A10559" s="186" t="str">
        <f>B10559&amp;"_"&amp;COUNTIF($B$2:B10559,B10559)</f>
        <v>8239_5</v>
      </c>
      <c r="B10559" s="195">
        <v>8239</v>
      </c>
      <c r="C10559" s="195">
        <v>123</v>
      </c>
      <c r="D10559" s="195">
        <v>4500712653</v>
      </c>
      <c r="E10559" s="195">
        <v>213359</v>
      </c>
      <c r="F10559" s="189">
        <v>42</v>
      </c>
      <c r="G10559" s="197" t="s">
        <v>4533</v>
      </c>
      <c r="J10559" s="191">
        <v>43248</v>
      </c>
      <c r="K10559" s="195" t="s">
        <v>27</v>
      </c>
    </row>
    <row r="10560" spans="1:12">
      <c r="A10560" s="186" t="str">
        <f>B10560&amp;"_"&amp;COUNTIF($B$2:B10560,B10560)</f>
        <v>8240_1</v>
      </c>
      <c r="B10560" s="195">
        <v>8240</v>
      </c>
      <c r="C10560" s="195">
        <v>121</v>
      </c>
      <c r="D10560" s="195">
        <v>3103292502</v>
      </c>
      <c r="F10560" s="189">
        <v>1</v>
      </c>
      <c r="G10560" s="197" t="s">
        <v>4585</v>
      </c>
      <c r="J10560" s="191">
        <v>43244</v>
      </c>
      <c r="K10560" s="195" t="s">
        <v>27</v>
      </c>
    </row>
    <row r="10561" spans="1:15">
      <c r="A10561" s="186" t="str">
        <f>B10561&amp;"_"&amp;COUNTIF($B$2:B10561,B10561)</f>
        <v>8241_1</v>
      </c>
      <c r="B10561" s="195">
        <v>8241</v>
      </c>
      <c r="C10561" s="195">
        <v>59</v>
      </c>
      <c r="D10561" s="195">
        <v>3008752814</v>
      </c>
      <c r="E10561" s="195">
        <v>41255162</v>
      </c>
      <c r="F10561" s="189">
        <v>1</v>
      </c>
      <c r="G10561" s="197" t="s">
        <v>4451</v>
      </c>
      <c r="H10561" s="195">
        <v>1</v>
      </c>
      <c r="I10561" s="195">
        <v>3700</v>
      </c>
      <c r="J10561" s="191">
        <v>43263</v>
      </c>
      <c r="K10561" s="195" t="s">
        <v>27</v>
      </c>
    </row>
    <row r="10562" spans="1:15">
      <c r="A10562" s="186" t="str">
        <f>B10562&amp;"_"&amp;COUNTIF($B$2:B10562,B10562)</f>
        <v>8242_1</v>
      </c>
      <c r="B10562" s="195">
        <v>8242</v>
      </c>
      <c r="F10562" s="189">
        <v>19</v>
      </c>
      <c r="G10562" s="197" t="s">
        <v>4586</v>
      </c>
    </row>
    <row r="10563" spans="1:15">
      <c r="A10563" s="186" t="str">
        <f>B10563&amp;"_"&amp;COUNTIF($B$2:B10563,B10563)</f>
        <v>8242_2</v>
      </c>
      <c r="B10563" s="195">
        <v>8242</v>
      </c>
      <c r="C10563" s="195">
        <v>59</v>
      </c>
      <c r="D10563" s="195">
        <v>3008708149</v>
      </c>
      <c r="F10563" s="189">
        <v>3</v>
      </c>
      <c r="G10563" s="197" t="s">
        <v>4587</v>
      </c>
      <c r="H10563" s="195">
        <v>3</v>
      </c>
      <c r="J10563" s="191">
        <v>43263</v>
      </c>
      <c r="K10563" s="195" t="s">
        <v>27</v>
      </c>
    </row>
    <row r="10564" spans="1:15">
      <c r="A10564" s="186" t="str">
        <f>B10564&amp;"_"&amp;COUNTIF($B$2:B10564,B10564)</f>
        <v>8243_1</v>
      </c>
      <c r="B10564" s="195">
        <v>8243</v>
      </c>
      <c r="C10564" s="195">
        <v>59</v>
      </c>
      <c r="D10564" s="195">
        <v>3008770023</v>
      </c>
      <c r="E10564" s="195">
        <v>41222128</v>
      </c>
      <c r="F10564" s="189">
        <v>1</v>
      </c>
      <c r="G10564" s="197" t="s">
        <v>4588</v>
      </c>
      <c r="H10564" s="195">
        <v>1</v>
      </c>
      <c r="I10564" s="195">
        <v>5050</v>
      </c>
      <c r="J10564" s="191">
        <v>43263</v>
      </c>
      <c r="K10564" s="195" t="s">
        <v>27</v>
      </c>
    </row>
    <row r="10565" spans="1:15">
      <c r="A10565" s="186" t="str">
        <f>B10565&amp;"_"&amp;COUNTIF($B$2:B10565,B10565)</f>
        <v>8244_1</v>
      </c>
      <c r="B10565" s="195">
        <v>8244</v>
      </c>
      <c r="C10565" s="195">
        <v>59</v>
      </c>
      <c r="D10565" s="195">
        <v>3008770023</v>
      </c>
      <c r="E10565" s="195">
        <v>41222128</v>
      </c>
      <c r="F10565" s="189">
        <v>3</v>
      </c>
      <c r="G10565" s="197" t="s">
        <v>4589</v>
      </c>
      <c r="H10565" s="195">
        <v>3</v>
      </c>
      <c r="I10565" s="195">
        <v>15150</v>
      </c>
      <c r="J10565" s="191">
        <v>43264</v>
      </c>
      <c r="K10565" s="195" t="s">
        <v>27</v>
      </c>
    </row>
    <row r="10566" spans="1:15">
      <c r="A10566" s="186" t="str">
        <f>B10566&amp;"_"&amp;COUNTIF($B$2:B10566,B10566)</f>
        <v>8245_1</v>
      </c>
      <c r="B10566" s="195">
        <v>8245</v>
      </c>
      <c r="F10566" s="189">
        <v>8</v>
      </c>
      <c r="G10566" s="197" t="s">
        <v>3188</v>
      </c>
    </row>
    <row r="10567" spans="1:15">
      <c r="A10567" s="186" t="str">
        <f>B10567&amp;"_"&amp;COUNTIF($B$2:B10567,B10567)</f>
        <v>8245_2</v>
      </c>
      <c r="B10567" s="195">
        <v>8245</v>
      </c>
      <c r="F10567" s="189">
        <v>12</v>
      </c>
      <c r="G10567" s="197" t="s">
        <v>3189</v>
      </c>
    </row>
    <row r="10568" spans="1:15" ht="13.5" thickBot="1">
      <c r="A10568" s="186" t="str">
        <f>B10568&amp;"_"&amp;COUNTIF($B$2:B10568,B10568)</f>
        <v>8245_3</v>
      </c>
      <c r="B10568" s="195">
        <v>8245</v>
      </c>
      <c r="C10568" s="195">
        <v>17</v>
      </c>
      <c r="D10568" s="195">
        <v>3008361834</v>
      </c>
      <c r="F10568" s="189">
        <v>4</v>
      </c>
      <c r="G10568" s="197" t="s">
        <v>3324</v>
      </c>
      <c r="H10568" s="195">
        <v>6</v>
      </c>
      <c r="I10568" s="195">
        <v>27600</v>
      </c>
      <c r="J10568" s="191">
        <v>43264</v>
      </c>
      <c r="K10568" s="195" t="s">
        <v>4113</v>
      </c>
    </row>
    <row r="10569" spans="1:15">
      <c r="A10569" s="186" t="str">
        <f>B10569&amp;"_"&amp;COUNTIF($B$2:B10569,B10569)</f>
        <v>8246_1</v>
      </c>
      <c r="B10569" s="195">
        <v>8246</v>
      </c>
      <c r="F10569" s="189">
        <v>10</v>
      </c>
      <c r="G10569" s="197" t="s">
        <v>3398</v>
      </c>
      <c r="N10569" s="229"/>
      <c r="O10569" s="230"/>
    </row>
    <row r="10570" spans="1:15">
      <c r="A10570" s="186" t="str">
        <f>B10570&amp;"_"&amp;COUNTIF($B$2:B10570,B10570)</f>
        <v>8246_2</v>
      </c>
      <c r="B10570" s="195">
        <v>8246</v>
      </c>
      <c r="C10570" s="195">
        <v>17</v>
      </c>
      <c r="D10570" s="195">
        <v>3008373009</v>
      </c>
      <c r="F10570" s="189">
        <v>12</v>
      </c>
      <c r="G10570" s="197" t="s">
        <v>3480</v>
      </c>
      <c r="H10570" s="195">
        <v>2</v>
      </c>
      <c r="I10570" s="195">
        <v>2400</v>
      </c>
      <c r="J10570" s="191">
        <v>43264</v>
      </c>
      <c r="K10570" s="195" t="s">
        <v>4113</v>
      </c>
      <c r="N10570" s="3" t="s">
        <v>3188</v>
      </c>
      <c r="O10570" s="214">
        <f>SUMIF(G6000:G10997, "couronne type A",F6000:F10997)</f>
        <v>373</v>
      </c>
    </row>
    <row r="10571" spans="1:15">
      <c r="A10571" s="186" t="str">
        <f>B10571&amp;"_"&amp;COUNTIF($B$2:B10571,B10571)</f>
        <v>8247_1</v>
      </c>
      <c r="B10571" s="195">
        <v>8247</v>
      </c>
      <c r="C10571" s="195">
        <v>1</v>
      </c>
      <c r="D10571" s="195">
        <v>540093202</v>
      </c>
      <c r="F10571" s="189">
        <v>2</v>
      </c>
      <c r="G10571" s="197" t="s">
        <v>3238</v>
      </c>
      <c r="H10571" s="195">
        <v>2</v>
      </c>
      <c r="J10571" s="191">
        <v>43265</v>
      </c>
      <c r="K10571" s="195" t="s">
        <v>27</v>
      </c>
      <c r="N10571" s="3" t="s">
        <v>3189</v>
      </c>
      <c r="O10571" s="214">
        <f>SUMIF(G6001:G10998, "couronne type B",F6001:F10998)</f>
        <v>216</v>
      </c>
    </row>
    <row r="10572" spans="1:15">
      <c r="A10572" s="186" t="str">
        <f>B10572&amp;"_"&amp;COUNTIF($B$2:B10572,B10572)</f>
        <v>8248_1</v>
      </c>
      <c r="B10572" s="195">
        <v>8248</v>
      </c>
      <c r="E10572" s="195" t="s">
        <v>2730</v>
      </c>
      <c r="F10572" s="189">
        <v>6</v>
      </c>
      <c r="G10572" s="197" t="s">
        <v>3765</v>
      </c>
      <c r="N10572" s="3" t="s">
        <v>3324</v>
      </c>
      <c r="O10572" s="214">
        <f>SUMIF(G6002:G10999, "couronne type C",F6002:F10999)</f>
        <v>253</v>
      </c>
    </row>
    <row r="10573" spans="1:15">
      <c r="A10573" s="186" t="str">
        <f>B10573&amp;"_"&amp;COUNTIF($B$2:B10573,B10573)</f>
        <v>8248_2</v>
      </c>
      <c r="B10573" s="195">
        <v>8248</v>
      </c>
      <c r="C10573" s="195">
        <v>1</v>
      </c>
      <c r="D10573" s="195" t="s">
        <v>4334</v>
      </c>
      <c r="E10573" s="195" t="s">
        <v>2731</v>
      </c>
      <c r="F10573" s="189">
        <v>6</v>
      </c>
      <c r="G10573" s="197" t="s">
        <v>4445</v>
      </c>
      <c r="H10573" s="195">
        <v>3</v>
      </c>
      <c r="J10573" s="191">
        <v>43265</v>
      </c>
      <c r="K10573" s="195" t="s">
        <v>27</v>
      </c>
      <c r="N10573" s="3" t="s">
        <v>3398</v>
      </c>
      <c r="O10573" s="214">
        <f>SUMIF(G6003:G11000, "ouvreaux ouvert",F6003:F11000)</f>
        <v>271</v>
      </c>
    </row>
    <row r="10574" spans="1:15">
      <c r="A10574" s="186" t="str">
        <f>B10574&amp;"_"&amp;COUNTIF($B$2:B10574,B10574)</f>
        <v>8249_1</v>
      </c>
      <c r="B10574" s="195">
        <v>8249</v>
      </c>
      <c r="C10574" s="195">
        <v>1</v>
      </c>
      <c r="D10574" s="195" t="s">
        <v>4273</v>
      </c>
      <c r="E10574" s="195" t="s">
        <v>2935</v>
      </c>
      <c r="F10574" s="189">
        <v>2</v>
      </c>
      <c r="G10574" s="197" t="s">
        <v>2936</v>
      </c>
      <c r="H10574" s="195">
        <v>1</v>
      </c>
      <c r="J10574" s="191">
        <v>43265</v>
      </c>
      <c r="K10574" s="195" t="s">
        <v>27</v>
      </c>
      <c r="N10574" s="3" t="s">
        <v>3190</v>
      </c>
      <c r="O10574" s="214">
        <f>SUMIF(G6004:G11001, "ouvreaux t",F6004:F11001)</f>
        <v>400</v>
      </c>
    </row>
    <row r="10575" spans="1:15">
      <c r="A10575" s="186" t="str">
        <f>B10575&amp;"_"&amp;COUNTIF($B$2:B10575,B10575)</f>
        <v>8250_1</v>
      </c>
      <c r="B10575" s="195">
        <v>8250</v>
      </c>
      <c r="C10575" s="195">
        <v>1</v>
      </c>
      <c r="D10575" s="195" t="s">
        <v>4339</v>
      </c>
      <c r="F10575" s="189">
        <v>42</v>
      </c>
      <c r="G10575" s="197" t="s">
        <v>4340</v>
      </c>
      <c r="H10575" s="195">
        <v>1</v>
      </c>
      <c r="J10575" s="191">
        <v>43265</v>
      </c>
      <c r="K10575" s="195" t="s">
        <v>27</v>
      </c>
      <c r="N10575" s="3"/>
      <c r="O10575" s="214"/>
    </row>
    <row r="10576" spans="1:15">
      <c r="A10576" s="186" t="str">
        <f>B10576&amp;"_"&amp;COUNTIF($B$2:B10576,B10576)</f>
        <v>8251_1</v>
      </c>
      <c r="B10576" s="195">
        <v>8251</v>
      </c>
      <c r="C10576" s="195">
        <v>59</v>
      </c>
      <c r="D10576" s="195">
        <v>3008770023</v>
      </c>
      <c r="E10576" s="195">
        <v>41222128</v>
      </c>
      <c r="F10576" s="189">
        <v>3</v>
      </c>
      <c r="G10576" s="197" t="s">
        <v>4590</v>
      </c>
      <c r="H10576" s="195">
        <v>3</v>
      </c>
      <c r="I10576" s="195">
        <v>15150</v>
      </c>
      <c r="J10576" s="191">
        <v>43265</v>
      </c>
      <c r="K10576" s="195" t="s">
        <v>27</v>
      </c>
      <c r="N10576" s="3"/>
      <c r="O10576" s="214"/>
    </row>
    <row r="10577" spans="1:15" ht="13.5" thickBot="1">
      <c r="A10577" s="186" t="str">
        <f>B10577&amp;"_"&amp;COUNTIF($B$2:B10577,B10577)</f>
        <v>8252_1</v>
      </c>
      <c r="B10577" s="195">
        <v>8252</v>
      </c>
      <c r="C10577" s="195">
        <v>31</v>
      </c>
      <c r="D10577" s="195" t="s">
        <v>4580</v>
      </c>
      <c r="F10577" s="189">
        <v>1</v>
      </c>
      <c r="G10577" s="197" t="s">
        <v>4290</v>
      </c>
      <c r="H10577" s="195">
        <v>1</v>
      </c>
      <c r="I10577" s="195">
        <v>3000</v>
      </c>
      <c r="J10577" s="191">
        <v>43266</v>
      </c>
      <c r="K10577" s="195" t="s">
        <v>27</v>
      </c>
      <c r="N10577" s="231"/>
      <c r="O10577" s="232">
        <f>SUM(O10570:O10576)</f>
        <v>1513</v>
      </c>
    </row>
    <row r="10578" spans="1:15">
      <c r="A10578" s="186" t="str">
        <f>B10578&amp;"_"&amp;COUNTIF($B$2:B10578,B10578)</f>
        <v>8253_1</v>
      </c>
      <c r="B10578" s="195">
        <v>8253</v>
      </c>
      <c r="C10578" s="195">
        <v>31</v>
      </c>
      <c r="D10578" s="195" t="s">
        <v>4591</v>
      </c>
      <c r="F10578" s="189">
        <v>7</v>
      </c>
      <c r="G10578" s="197" t="s">
        <v>4290</v>
      </c>
      <c r="H10578" s="195">
        <v>7</v>
      </c>
      <c r="I10578" s="195">
        <v>21000</v>
      </c>
      <c r="J10578" s="191">
        <v>43266</v>
      </c>
      <c r="K10578" s="195" t="s">
        <v>27</v>
      </c>
    </row>
    <row r="10579" spans="1:15">
      <c r="A10579" s="186" t="str">
        <f>B10579&amp;"_"&amp;COUNTIF($B$2:B10579,B10579)</f>
        <v>8254_1</v>
      </c>
      <c r="B10579" s="195">
        <v>8254</v>
      </c>
      <c r="C10579" s="195">
        <v>31</v>
      </c>
      <c r="D10579" s="195" t="s">
        <v>4591</v>
      </c>
      <c r="F10579" s="189">
        <v>7</v>
      </c>
      <c r="G10579" s="197" t="s">
        <v>4290</v>
      </c>
      <c r="H10579" s="195">
        <v>7</v>
      </c>
      <c r="I10579" s="195">
        <v>21000</v>
      </c>
      <c r="J10579" s="191">
        <v>43266</v>
      </c>
      <c r="K10579" s="195" t="s">
        <v>27</v>
      </c>
    </row>
    <row r="10580" spans="1:15">
      <c r="A10580" s="186" t="str">
        <f>B10580&amp;"_"&amp;COUNTIF($B$2:B10580,B10580)</f>
        <v>8255_1</v>
      </c>
      <c r="B10580" s="195">
        <v>8255</v>
      </c>
      <c r="C10580" s="195">
        <v>59</v>
      </c>
      <c r="D10580" s="195">
        <v>3008770023</v>
      </c>
      <c r="E10580" s="195">
        <v>41222128</v>
      </c>
      <c r="F10580" s="189">
        <v>2</v>
      </c>
      <c r="G10580" s="197" t="s">
        <v>4592</v>
      </c>
      <c r="H10580" s="195">
        <v>2</v>
      </c>
      <c r="I10580" s="195">
        <v>1100</v>
      </c>
      <c r="J10580" s="191">
        <v>43266</v>
      </c>
      <c r="K10580" s="195" t="s">
        <v>27</v>
      </c>
    </row>
    <row r="10581" spans="1:15">
      <c r="A10581" s="186" t="str">
        <f>B10581&amp;"_"&amp;COUNTIF($B$2:B10581,B10581)</f>
        <v>8256_1</v>
      </c>
      <c r="B10581" s="195">
        <v>8256</v>
      </c>
      <c r="C10581" s="195">
        <v>123</v>
      </c>
      <c r="D10581" s="195">
        <v>4500726206</v>
      </c>
      <c r="E10581" s="195">
        <v>237185</v>
      </c>
      <c r="F10581" s="189">
        <v>2</v>
      </c>
      <c r="G10581" s="197" t="s">
        <v>1722</v>
      </c>
      <c r="H10581" s="195">
        <v>2</v>
      </c>
      <c r="J10581" s="191">
        <v>43266</v>
      </c>
      <c r="K10581" s="195" t="s">
        <v>27</v>
      </c>
    </row>
    <row r="10582" spans="1:15">
      <c r="A10582" s="186" t="str">
        <f>B10582&amp;"_"&amp;COUNTIF($B$2:B10582,B10582)</f>
        <v>8257_1</v>
      </c>
      <c r="B10582" s="195">
        <v>8257</v>
      </c>
      <c r="C10582" s="195">
        <v>125</v>
      </c>
      <c r="F10582" s="189">
        <v>1</v>
      </c>
      <c r="G10582" s="197" t="s">
        <v>4593</v>
      </c>
      <c r="H10582" s="195">
        <v>22</v>
      </c>
      <c r="I10582" s="195">
        <v>59000</v>
      </c>
      <c r="J10582" s="191">
        <v>43266</v>
      </c>
    </row>
    <row r="10583" spans="1:15">
      <c r="A10583" s="186" t="str">
        <f>B10583&amp;"_"&amp;COUNTIF($B$2:B10583,B10583)</f>
        <v>8258_1</v>
      </c>
      <c r="B10583" s="195">
        <v>8258</v>
      </c>
      <c r="C10583" s="195">
        <v>13</v>
      </c>
      <c r="D10583" s="195">
        <v>603317</v>
      </c>
      <c r="F10583" s="189">
        <v>1</v>
      </c>
      <c r="G10583" s="197" t="s">
        <v>4146</v>
      </c>
      <c r="H10583" s="195">
        <v>1</v>
      </c>
      <c r="J10583" s="191">
        <v>43269</v>
      </c>
      <c r="K10583" s="195" t="s">
        <v>33</v>
      </c>
      <c r="L10583" s="195" t="s">
        <v>74</v>
      </c>
    </row>
    <row r="10584" spans="1:15">
      <c r="A10584" s="186" t="str">
        <f>B10584&amp;"_"&amp;COUNTIF($B$2:B10584,B10584)</f>
        <v>8259_1</v>
      </c>
      <c r="B10584" s="195">
        <v>8259</v>
      </c>
      <c r="E10584" s="195">
        <v>32999</v>
      </c>
      <c r="F10584" s="189">
        <v>4</v>
      </c>
      <c r="G10584" s="197" t="s">
        <v>4086</v>
      </c>
    </row>
    <row r="10585" spans="1:15">
      <c r="A10585" s="186" t="str">
        <f>B10585&amp;"_"&amp;COUNTIF($B$2:B10585,B10585)</f>
        <v>8259_2</v>
      </c>
      <c r="B10585" s="195">
        <v>8259</v>
      </c>
      <c r="C10585" s="195">
        <v>4</v>
      </c>
      <c r="D10585" s="195">
        <v>4500305879</v>
      </c>
      <c r="E10585" s="195">
        <v>33990</v>
      </c>
      <c r="F10585" s="189">
        <v>4</v>
      </c>
      <c r="G10585" s="197" t="s">
        <v>4087</v>
      </c>
      <c r="H10585" s="195">
        <v>2</v>
      </c>
      <c r="I10585" s="195">
        <v>6000</v>
      </c>
      <c r="J10585" s="191">
        <v>43270</v>
      </c>
      <c r="K10585" s="195" t="s">
        <v>2501</v>
      </c>
      <c r="L10585" s="195" t="s">
        <v>74</v>
      </c>
    </row>
    <row r="10586" spans="1:15">
      <c r="A10586" s="186" t="str">
        <f>B10586&amp;"_"&amp;COUNTIF($B$2:B10586,B10586)</f>
        <v>8260_1</v>
      </c>
      <c r="B10586" s="195">
        <v>8260</v>
      </c>
      <c r="C10586" s="195">
        <v>2</v>
      </c>
      <c r="D10586" s="195" t="s">
        <v>4594</v>
      </c>
      <c r="F10586" s="189">
        <v>1</v>
      </c>
      <c r="G10586" s="197" t="s">
        <v>4595</v>
      </c>
      <c r="H10586" s="195">
        <v>2</v>
      </c>
      <c r="I10586" s="195">
        <v>15000</v>
      </c>
      <c r="J10586" s="191">
        <v>43270</v>
      </c>
      <c r="K10586" s="195" t="s">
        <v>27</v>
      </c>
    </row>
    <row r="10587" spans="1:15">
      <c r="A10587" s="186" t="str">
        <f>B10587&amp;"_"&amp;COUNTIF($B$2:B10587,B10587)</f>
        <v>8261_1</v>
      </c>
      <c r="B10587" s="195">
        <v>8261</v>
      </c>
      <c r="C10587" s="195">
        <v>92</v>
      </c>
      <c r="D10587" s="195" t="s">
        <v>4596</v>
      </c>
      <c r="F10587" s="189">
        <v>2</v>
      </c>
      <c r="G10587" s="197" t="s">
        <v>4597</v>
      </c>
      <c r="H10587" s="195">
        <v>1</v>
      </c>
      <c r="J10587" s="191">
        <v>43270</v>
      </c>
      <c r="K10587" s="195" t="s">
        <v>789</v>
      </c>
      <c r="L10587" s="195" t="s">
        <v>74</v>
      </c>
    </row>
    <row r="10588" spans="1:15">
      <c r="A10588" s="186" t="str">
        <f>B10588&amp;"_"&amp;COUNTIF($B$2:B10588,B10588)</f>
        <v>8262_1</v>
      </c>
      <c r="B10588" s="195">
        <v>8262</v>
      </c>
      <c r="C10588" s="195">
        <v>121</v>
      </c>
      <c r="D10588" s="195">
        <v>3008784338</v>
      </c>
      <c r="F10588" s="189">
        <v>2000</v>
      </c>
      <c r="G10588" s="197" t="s">
        <v>4598</v>
      </c>
      <c r="H10588" s="195">
        <v>4</v>
      </c>
      <c r="I10588" s="195">
        <v>16000</v>
      </c>
      <c r="J10588" s="191">
        <v>43270</v>
      </c>
      <c r="K10588" s="195" t="s">
        <v>27</v>
      </c>
    </row>
    <row r="10589" spans="1:15">
      <c r="A10589" s="186" t="str">
        <f>B10589&amp;"_"&amp;COUNTIF($B$2:B10589,B10589)</f>
        <v>8263_1</v>
      </c>
      <c r="B10589" s="195">
        <v>8263</v>
      </c>
      <c r="F10589" s="189">
        <v>1</v>
      </c>
      <c r="G10589" s="197" t="s">
        <v>4599</v>
      </c>
    </row>
    <row r="10590" spans="1:15">
      <c r="A10590" s="186" t="str">
        <f>B10590&amp;"_"&amp;COUNTIF($B$2:B10590,B10590)</f>
        <v>8263_2</v>
      </c>
      <c r="B10590" s="195">
        <v>8263</v>
      </c>
      <c r="C10590" s="195">
        <v>72</v>
      </c>
      <c r="D10590" s="195">
        <v>909301</v>
      </c>
      <c r="F10590" s="189">
        <v>1</v>
      </c>
      <c r="G10590" s="197" t="s">
        <v>4600</v>
      </c>
      <c r="H10590" s="195">
        <v>1</v>
      </c>
      <c r="J10590" s="191">
        <v>43270</v>
      </c>
      <c r="K10590" s="195" t="s">
        <v>1993</v>
      </c>
      <c r="L10590" s="195" t="s">
        <v>74</v>
      </c>
    </row>
    <row r="10591" spans="1:15">
      <c r="A10591" s="186" t="str">
        <f>B10591&amp;"_"&amp;COUNTIF($B$2:B10591,B10591)</f>
        <v>8264_1</v>
      </c>
      <c r="B10591" s="195">
        <v>8264</v>
      </c>
      <c r="C10591" s="195">
        <v>66</v>
      </c>
      <c r="D10591" s="195">
        <v>4500723387</v>
      </c>
      <c r="F10591" s="189">
        <v>1</v>
      </c>
      <c r="G10591" s="197" t="s">
        <v>4111</v>
      </c>
      <c r="H10591" s="195">
        <v>1</v>
      </c>
      <c r="I10591" s="195">
        <v>1100</v>
      </c>
      <c r="J10591" s="191">
        <v>43271</v>
      </c>
      <c r="K10591" s="195" t="s">
        <v>33</v>
      </c>
      <c r="L10591" s="195" t="s">
        <v>74</v>
      </c>
    </row>
    <row r="10592" spans="1:15">
      <c r="A10592" s="186" t="str">
        <f>B10592&amp;"_"&amp;COUNTIF($B$2:B10592,B10592)</f>
        <v>8265_1</v>
      </c>
      <c r="B10592" s="195">
        <v>8265</v>
      </c>
      <c r="C10592" s="195">
        <v>26</v>
      </c>
      <c r="D10592" s="195">
        <v>20786</v>
      </c>
      <c r="F10592" s="189">
        <v>2</v>
      </c>
      <c r="G10592" s="197" t="s">
        <v>4601</v>
      </c>
      <c r="H10592" s="195">
        <v>2</v>
      </c>
      <c r="J10592" s="191">
        <v>43271</v>
      </c>
      <c r="K10592" s="195" t="s">
        <v>27</v>
      </c>
    </row>
    <row r="10593" spans="1:12">
      <c r="A10593" s="186" t="str">
        <f>B10593&amp;"_"&amp;COUNTIF($B$2:B10593,B10593)</f>
        <v>8266_1</v>
      </c>
      <c r="B10593" s="195">
        <v>8266</v>
      </c>
      <c r="F10593" s="189">
        <v>1</v>
      </c>
      <c r="G10593" s="197" t="s">
        <v>4531</v>
      </c>
    </row>
    <row r="10594" spans="1:12">
      <c r="A10594" s="186" t="str">
        <f>B10594&amp;"_"&amp;COUNTIF($B$2:B10594,B10594)</f>
        <v>8266_2</v>
      </c>
      <c r="B10594" s="195">
        <v>8266</v>
      </c>
      <c r="E10594" s="195">
        <v>214845</v>
      </c>
      <c r="F10594" s="189">
        <v>32</v>
      </c>
      <c r="G10594" s="197" t="s">
        <v>4532</v>
      </c>
    </row>
    <row r="10595" spans="1:12">
      <c r="A10595" s="186" t="str">
        <f>B10595&amp;"_"&amp;COUNTIF($B$2:B10595,B10595)</f>
        <v>8266_3</v>
      </c>
      <c r="B10595" s="195">
        <v>8266</v>
      </c>
      <c r="E10595" s="195">
        <v>209245</v>
      </c>
      <c r="F10595" s="189">
        <v>28</v>
      </c>
      <c r="G10595" s="197" t="s">
        <v>4584</v>
      </c>
    </row>
    <row r="10596" spans="1:12">
      <c r="A10596" s="186" t="str">
        <f>B10596&amp;"_"&amp;COUNTIF($B$2:B10596,B10596)</f>
        <v>8266_4</v>
      </c>
      <c r="B10596" s="195">
        <v>8266</v>
      </c>
      <c r="E10596" s="195">
        <v>213359</v>
      </c>
      <c r="F10596" s="189">
        <v>28</v>
      </c>
      <c r="G10596" s="197" t="s">
        <v>4533</v>
      </c>
    </row>
    <row r="10597" spans="1:12">
      <c r="A10597" s="186" t="str">
        <f>B10597&amp;"_"&amp;COUNTIF($B$2:B10597,B10597)</f>
        <v>8266_5</v>
      </c>
      <c r="B10597" s="195">
        <v>8266</v>
      </c>
      <c r="C10597" s="195">
        <v>123</v>
      </c>
      <c r="D10597" s="195">
        <v>4500712653</v>
      </c>
      <c r="E10597" s="195">
        <v>214844</v>
      </c>
      <c r="F10597" s="189">
        <v>84</v>
      </c>
      <c r="G10597" s="197" t="s">
        <v>4602</v>
      </c>
      <c r="H10597" s="195">
        <v>6</v>
      </c>
      <c r="I10597" s="195">
        <v>15900</v>
      </c>
      <c r="J10597" s="191">
        <v>43272</v>
      </c>
      <c r="K10597" s="195" t="s">
        <v>27</v>
      </c>
    </row>
    <row r="10598" spans="1:12">
      <c r="A10598" s="186" t="str">
        <f>B10598&amp;"_"&amp;COUNTIF($B$2:B10598,B10598)</f>
        <v>8267_1</v>
      </c>
      <c r="B10598" s="195">
        <v>8267</v>
      </c>
      <c r="C10598" s="195">
        <v>107</v>
      </c>
      <c r="D10598" s="195">
        <v>29075</v>
      </c>
      <c r="F10598" s="189">
        <v>9</v>
      </c>
      <c r="G10598" s="197" t="s">
        <v>4603</v>
      </c>
      <c r="H10598" s="195">
        <v>1</v>
      </c>
      <c r="J10598" s="191">
        <v>43272</v>
      </c>
      <c r="K10598" s="195" t="s">
        <v>33</v>
      </c>
      <c r="L10598" s="195" t="s">
        <v>74</v>
      </c>
    </row>
    <row r="10599" spans="1:12">
      <c r="A10599" s="186" t="str">
        <f>B10599&amp;"_"&amp;COUNTIF($B$2:B10599,B10599)</f>
        <v>8268_1</v>
      </c>
      <c r="B10599" s="195">
        <v>8268</v>
      </c>
      <c r="C10599" s="195">
        <v>59</v>
      </c>
      <c r="D10599" s="195">
        <v>3008752814</v>
      </c>
      <c r="E10599" s="195">
        <v>41255162</v>
      </c>
      <c r="F10599" s="189">
        <v>2</v>
      </c>
      <c r="G10599" s="197" t="s">
        <v>4451</v>
      </c>
      <c r="H10599" s="195">
        <v>2</v>
      </c>
      <c r="I10599" s="195">
        <v>7400</v>
      </c>
      <c r="J10599" s="191">
        <v>43273</v>
      </c>
      <c r="K10599" s="195" t="s">
        <v>27</v>
      </c>
    </row>
    <row r="10600" spans="1:12">
      <c r="A10600" s="186" t="str">
        <f>B10600&amp;"_"&amp;COUNTIF($B$2:B10600,B10600)</f>
        <v>8269_1</v>
      </c>
      <c r="B10600" s="195">
        <v>8269</v>
      </c>
      <c r="C10600" s="195">
        <v>59</v>
      </c>
      <c r="D10600" s="195">
        <v>3008708149</v>
      </c>
      <c r="F10600" s="189">
        <v>3</v>
      </c>
      <c r="G10600" s="197" t="s">
        <v>4587</v>
      </c>
      <c r="H10600" s="195">
        <v>3</v>
      </c>
      <c r="J10600" s="191">
        <v>43273</v>
      </c>
      <c r="K10600" s="195" t="s">
        <v>27</v>
      </c>
    </row>
    <row r="10601" spans="1:12">
      <c r="A10601" s="186" t="str">
        <f>B10601&amp;"_"&amp;COUNTIF($B$2:B10601,B10601)</f>
        <v>8270_1</v>
      </c>
      <c r="B10601" s="195">
        <v>8270</v>
      </c>
      <c r="E10601" s="195">
        <v>32999</v>
      </c>
      <c r="F10601" s="189">
        <v>20</v>
      </c>
      <c r="G10601" s="197" t="s">
        <v>4086</v>
      </c>
    </row>
    <row r="10602" spans="1:12">
      <c r="A10602" s="186" t="str">
        <f>B10602&amp;"_"&amp;COUNTIF($B$2:B10602,B10602)</f>
        <v>8270_2</v>
      </c>
      <c r="B10602" s="195">
        <v>8270</v>
      </c>
      <c r="C10602" s="195">
        <v>4</v>
      </c>
      <c r="D10602" s="195">
        <v>4500307022</v>
      </c>
      <c r="E10602" s="195">
        <v>33990</v>
      </c>
      <c r="F10602" s="189">
        <v>20</v>
      </c>
      <c r="G10602" s="197" t="s">
        <v>4087</v>
      </c>
      <c r="H10602" s="195">
        <v>10</v>
      </c>
      <c r="I10602" s="195">
        <v>30000</v>
      </c>
      <c r="J10602" s="191">
        <v>43277</v>
      </c>
      <c r="K10602" s="195" t="s">
        <v>2501</v>
      </c>
      <c r="L10602" s="195" t="s">
        <v>74</v>
      </c>
    </row>
    <row r="10603" spans="1:12">
      <c r="A10603" s="186" t="str">
        <f>B10603&amp;"_"&amp;COUNTIF($B$2:B10603,B10603)</f>
        <v>8271_1</v>
      </c>
      <c r="B10603" s="195">
        <v>8271</v>
      </c>
      <c r="C10603" s="195">
        <v>10</v>
      </c>
      <c r="D10603" s="195">
        <v>65214</v>
      </c>
      <c r="E10603" s="195">
        <v>13021000</v>
      </c>
      <c r="F10603" s="189">
        <v>40</v>
      </c>
      <c r="G10603" s="197" t="s">
        <v>4573</v>
      </c>
      <c r="H10603" s="195">
        <v>1</v>
      </c>
      <c r="I10603" s="195">
        <v>2000</v>
      </c>
      <c r="J10603" s="191">
        <v>43277</v>
      </c>
      <c r="K10603" s="195" t="s">
        <v>33</v>
      </c>
    </row>
    <row r="10604" spans="1:12">
      <c r="A10604" s="186" t="str">
        <f>B10604&amp;"_"&amp;COUNTIF($B$2:B10604,B10604)</f>
        <v>8272_1</v>
      </c>
      <c r="B10604" s="195">
        <v>8272</v>
      </c>
      <c r="E10604" s="195">
        <v>15020153</v>
      </c>
      <c r="F10604" s="189">
        <v>38</v>
      </c>
      <c r="G10604" s="197" t="s">
        <v>4604</v>
      </c>
      <c r="H10604" s="195">
        <v>2</v>
      </c>
    </row>
    <row r="10605" spans="1:12">
      <c r="A10605" s="186" t="str">
        <f>B10605&amp;"_"&amp;COUNTIF($B$2:B10605,B10605)</f>
        <v>8272_2</v>
      </c>
      <c r="B10605" s="195">
        <v>8272</v>
      </c>
      <c r="C10605" s="195">
        <v>10</v>
      </c>
      <c r="D10605" s="195">
        <v>65176</v>
      </c>
      <c r="E10605" s="195">
        <v>15020153</v>
      </c>
      <c r="F10605" s="189">
        <v>6</v>
      </c>
      <c r="G10605" s="197" t="s">
        <v>4605</v>
      </c>
      <c r="H10605" s="195">
        <v>1</v>
      </c>
      <c r="I10605" s="195">
        <v>7250</v>
      </c>
      <c r="J10605" s="191">
        <v>43277</v>
      </c>
      <c r="K10605" s="195" t="s">
        <v>789</v>
      </c>
    </row>
    <row r="10606" spans="1:12">
      <c r="A10606" s="186" t="str">
        <f>B10606&amp;"_"&amp;COUNTIF($B$2:B10606,B10606)</f>
        <v>8273_1</v>
      </c>
      <c r="B10606" s="195">
        <v>8273</v>
      </c>
      <c r="C10606" s="195">
        <v>10</v>
      </c>
      <c r="D10606" s="195">
        <v>65156</v>
      </c>
      <c r="E10606" s="195">
        <v>15020153</v>
      </c>
      <c r="F10606" s="189">
        <v>24</v>
      </c>
      <c r="G10606" s="197" t="s">
        <v>4606</v>
      </c>
      <c r="H10606" s="195">
        <v>2</v>
      </c>
      <c r="I10606" s="195">
        <v>6600</v>
      </c>
      <c r="J10606" s="191">
        <v>43277</v>
      </c>
      <c r="K10606" s="195" t="s">
        <v>789</v>
      </c>
    </row>
    <row r="10607" spans="1:12">
      <c r="A10607" s="186" t="str">
        <f>B10607&amp;"_"&amp;COUNTIF($B$2:B10607,B10607)</f>
        <v>8274_1</v>
      </c>
      <c r="B10607" s="195">
        <v>8274</v>
      </c>
      <c r="C10607" s="195">
        <v>23</v>
      </c>
      <c r="F10607" s="189">
        <v>6</v>
      </c>
      <c r="G10607" s="197" t="s">
        <v>4607</v>
      </c>
      <c r="H10607" s="195">
        <v>6</v>
      </c>
      <c r="I10607" s="195">
        <v>24000</v>
      </c>
      <c r="J10607" s="191">
        <v>43277</v>
      </c>
      <c r="K10607" s="195" t="s">
        <v>894</v>
      </c>
    </row>
    <row r="10608" spans="1:12">
      <c r="A10608" s="186" t="str">
        <f>B10608&amp;"_"&amp;COUNTIF($B$2:B10608,B10608)</f>
        <v>8275_1</v>
      </c>
      <c r="B10608" s="195">
        <v>8275</v>
      </c>
      <c r="C10608" s="195">
        <v>23</v>
      </c>
      <c r="F10608" s="189">
        <v>5</v>
      </c>
      <c r="G10608" s="197" t="s">
        <v>4607</v>
      </c>
      <c r="H10608" s="195">
        <v>5</v>
      </c>
      <c r="I10608" s="195">
        <v>18000</v>
      </c>
      <c r="J10608" s="191">
        <v>43277</v>
      </c>
      <c r="K10608" s="195" t="s">
        <v>894</v>
      </c>
    </row>
    <row r="10609" spans="1:12">
      <c r="A10609" s="186" t="str">
        <f>B10609&amp;"_"&amp;COUNTIF($B$2:B10609,B10609)</f>
        <v>8276_1</v>
      </c>
      <c r="B10609" s="195">
        <v>8276</v>
      </c>
      <c r="C10609" s="195">
        <v>61</v>
      </c>
      <c r="F10609" s="189">
        <v>1</v>
      </c>
      <c r="G10609" s="197" t="s">
        <v>7</v>
      </c>
    </row>
    <row r="10610" spans="1:12">
      <c r="A10610" s="186" t="str">
        <f>B10610&amp;"_"&amp;COUNTIF($B$2:B10610,B10610)</f>
        <v>8276_2</v>
      </c>
      <c r="B10610" s="195">
        <v>8276</v>
      </c>
      <c r="C10610" s="195">
        <v>61</v>
      </c>
      <c r="D10610" s="195" t="s">
        <v>4608</v>
      </c>
      <c r="F10610" s="189">
        <v>60</v>
      </c>
      <c r="G10610" s="197" t="s">
        <v>4609</v>
      </c>
      <c r="H10610" s="195">
        <v>1</v>
      </c>
      <c r="I10610" s="195">
        <v>2640</v>
      </c>
      <c r="J10610" s="191">
        <v>43278</v>
      </c>
      <c r="K10610" s="195" t="s">
        <v>27</v>
      </c>
    </row>
    <row r="10611" spans="1:12">
      <c r="A10611" s="186" t="str">
        <f>B10611&amp;"_"&amp;COUNTIF($B$2:B10611,B10611)</f>
        <v>8277_1</v>
      </c>
      <c r="B10611" s="195">
        <v>8277</v>
      </c>
      <c r="E10611" s="195" t="s">
        <v>3553</v>
      </c>
      <c r="F10611" s="189">
        <v>8</v>
      </c>
      <c r="G10611" s="197" t="s">
        <v>4610</v>
      </c>
    </row>
    <row r="10612" spans="1:12">
      <c r="A10612" s="186" t="str">
        <f>B10612&amp;"_"&amp;COUNTIF($B$2:B10612,B10612)</f>
        <v>8277_2</v>
      </c>
      <c r="B10612" s="195">
        <v>8277</v>
      </c>
      <c r="C10612" s="195">
        <v>126</v>
      </c>
      <c r="D10612" s="195" t="s">
        <v>4611</v>
      </c>
      <c r="E10612" s="195" t="s">
        <v>3556</v>
      </c>
      <c r="F10612" s="189">
        <v>1</v>
      </c>
      <c r="G10612" s="197" t="s">
        <v>4612</v>
      </c>
      <c r="H10612" s="195">
        <v>1</v>
      </c>
      <c r="I10612" s="195">
        <v>700</v>
      </c>
      <c r="J10612" s="191">
        <v>43278</v>
      </c>
      <c r="K10612" s="195" t="s">
        <v>33</v>
      </c>
      <c r="L10612" s="195" t="s">
        <v>74</v>
      </c>
    </row>
    <row r="10613" spans="1:12">
      <c r="A10613" s="186" t="str">
        <f>B10613&amp;"_"&amp;COUNTIF($B$2:B10613,B10613)</f>
        <v>8278_1</v>
      </c>
      <c r="B10613" s="195">
        <v>8278</v>
      </c>
      <c r="C10613" s="195">
        <v>59</v>
      </c>
      <c r="D10613" s="195">
        <v>3008813725</v>
      </c>
      <c r="E10613" s="195">
        <v>41222082</v>
      </c>
      <c r="F10613" s="189">
        <v>3</v>
      </c>
      <c r="G10613" s="197" t="s">
        <v>3510</v>
      </c>
      <c r="H10613" s="195">
        <v>3</v>
      </c>
      <c r="J10613" s="191">
        <v>43278</v>
      </c>
      <c r="K10613" s="195" t="s">
        <v>27</v>
      </c>
    </row>
    <row r="10614" spans="1:12">
      <c r="A10614" s="186" t="str">
        <f>B10614&amp;"_"&amp;COUNTIF($B$2:B10614,B10614)</f>
        <v>8279_1</v>
      </c>
      <c r="B10614" s="195">
        <v>8279</v>
      </c>
      <c r="C10614" s="195">
        <v>59</v>
      </c>
      <c r="D10614" s="195">
        <v>3102632790</v>
      </c>
      <c r="F10614" s="189">
        <v>1</v>
      </c>
      <c r="G10614" s="197" t="s">
        <v>4613</v>
      </c>
      <c r="J10614" s="191">
        <v>43278</v>
      </c>
      <c r="K10614" s="195" t="s">
        <v>27</v>
      </c>
    </row>
    <row r="10615" spans="1:12">
      <c r="A10615" s="186" t="str">
        <f>B10615&amp;"_"&amp;COUNTIF($B$2:B10615,B10615)</f>
        <v>8280_1</v>
      </c>
      <c r="B10615" s="195">
        <v>8280</v>
      </c>
      <c r="C10615" s="195">
        <v>59</v>
      </c>
      <c r="D10615" s="195">
        <v>3008770023</v>
      </c>
      <c r="E10615" s="195">
        <v>41255162</v>
      </c>
      <c r="F10615" s="189">
        <v>2</v>
      </c>
      <c r="G10615" s="197" t="s">
        <v>4451</v>
      </c>
      <c r="H10615" s="195">
        <v>2</v>
      </c>
      <c r="I10615" s="195">
        <v>7400</v>
      </c>
      <c r="J10615" s="191">
        <v>43278</v>
      </c>
      <c r="K10615" s="195" t="s">
        <v>27</v>
      </c>
    </row>
    <row r="10616" spans="1:12">
      <c r="A10616" s="186" t="str">
        <f>B10616&amp;"_"&amp;COUNTIF($B$2:B10616,B10616)</f>
        <v>8281_1</v>
      </c>
      <c r="B10616" s="195">
        <v>8281</v>
      </c>
      <c r="C10616" s="195">
        <v>59</v>
      </c>
      <c r="D10616" s="195">
        <v>3008708149</v>
      </c>
      <c r="F10616" s="189">
        <v>5</v>
      </c>
      <c r="G10616" s="197" t="s">
        <v>4614</v>
      </c>
      <c r="J10616" s="191">
        <v>43278</v>
      </c>
      <c r="K10616" s="195" t="s">
        <v>27</v>
      </c>
    </row>
    <row r="10617" spans="1:12">
      <c r="A10617" s="186" t="str">
        <f>B10617&amp;"_"&amp;COUNTIF($B$2:B10617,B10617)</f>
        <v>8282_1</v>
      </c>
      <c r="B10617" s="195">
        <v>8282</v>
      </c>
      <c r="F10617" s="189">
        <v>1</v>
      </c>
      <c r="G10617" s="197" t="s">
        <v>4570</v>
      </c>
    </row>
    <row r="10618" spans="1:12">
      <c r="A10618" s="186" t="str">
        <f>B10618&amp;"_"&amp;COUNTIF($B$2:B10618,B10618)</f>
        <v>8282_2</v>
      </c>
      <c r="B10618" s="195">
        <v>8282</v>
      </c>
      <c r="C10618" s="195">
        <v>59</v>
      </c>
      <c r="D10618" s="195">
        <v>3008708149</v>
      </c>
      <c r="F10618" s="189">
        <v>6</v>
      </c>
      <c r="G10618" s="197" t="s">
        <v>4587</v>
      </c>
      <c r="H10618" s="195">
        <v>3</v>
      </c>
      <c r="J10618" s="191">
        <v>43278</v>
      </c>
      <c r="K10618" s="195" t="s">
        <v>27</v>
      </c>
    </row>
    <row r="10619" spans="1:12">
      <c r="A10619" s="186" t="str">
        <f>B10619&amp;"_"&amp;COUNTIF($B$2:B10619,B10619)</f>
        <v>8283_1</v>
      </c>
      <c r="B10619" s="195">
        <v>8283</v>
      </c>
      <c r="C10619" s="195">
        <v>10</v>
      </c>
      <c r="D10619" s="195">
        <v>65216</v>
      </c>
      <c r="E10619" s="195">
        <v>13021200</v>
      </c>
      <c r="F10619" s="189">
        <v>2</v>
      </c>
      <c r="G10619" s="197" t="s">
        <v>4615</v>
      </c>
      <c r="H10619" s="195">
        <v>1</v>
      </c>
      <c r="I10619" s="195">
        <v>1000</v>
      </c>
      <c r="J10619" s="191">
        <v>43278</v>
      </c>
      <c r="K10619" s="195" t="s">
        <v>33</v>
      </c>
    </row>
    <row r="10620" spans="1:12">
      <c r="A10620" s="186" t="str">
        <f>B10620&amp;"_"&amp;COUNTIF($B$2:B10620,B10620)</f>
        <v>8284_1</v>
      </c>
      <c r="B10620" s="195">
        <v>8284</v>
      </c>
      <c r="C10620" s="195">
        <v>59</v>
      </c>
      <c r="D10620" s="227">
        <v>3008817317</v>
      </c>
      <c r="E10620" s="195">
        <v>41227890</v>
      </c>
      <c r="F10620" s="189">
        <v>12</v>
      </c>
      <c r="G10620" s="197" t="s">
        <v>1873</v>
      </c>
      <c r="H10620" s="195">
        <v>2</v>
      </c>
      <c r="I10620" s="195">
        <v>3675</v>
      </c>
      <c r="J10620" s="191">
        <v>43278</v>
      </c>
      <c r="K10620" s="195" t="s">
        <v>27</v>
      </c>
    </row>
    <row r="10621" spans="1:12">
      <c r="A10621" s="186" t="str">
        <f>B10621&amp;"_"&amp;COUNTIF($B$2:B10621,B10621)</f>
        <v>8285_1</v>
      </c>
      <c r="B10621" s="195">
        <v>8285</v>
      </c>
      <c r="C10621" s="195">
        <v>59</v>
      </c>
      <c r="D10621" s="195">
        <v>3008817455</v>
      </c>
      <c r="E10621" s="195">
        <v>41222136</v>
      </c>
      <c r="F10621" s="189">
        <v>4</v>
      </c>
      <c r="G10621" s="197" t="s">
        <v>2299</v>
      </c>
      <c r="H10621" s="195">
        <v>4</v>
      </c>
      <c r="I10621" s="195">
        <v>7600</v>
      </c>
      <c r="J10621" s="191">
        <v>43278</v>
      </c>
      <c r="K10621" s="195" t="s">
        <v>27</v>
      </c>
    </row>
    <row r="10622" spans="1:12">
      <c r="A10622" s="186" t="str">
        <f>B10622&amp;"_"&amp;COUNTIF($B$2:B10622,B10622)</f>
        <v>8286_1</v>
      </c>
      <c r="B10622" s="195">
        <v>8286</v>
      </c>
      <c r="C10622" s="195">
        <v>59</v>
      </c>
      <c r="D10622" s="195">
        <v>3008817881</v>
      </c>
      <c r="E10622" s="195">
        <v>20607070</v>
      </c>
      <c r="F10622" s="189">
        <v>150</v>
      </c>
      <c r="G10622" s="197" t="s">
        <v>2606</v>
      </c>
      <c r="H10622" s="195">
        <v>1</v>
      </c>
      <c r="I10622" s="195">
        <v>330</v>
      </c>
      <c r="J10622" s="191">
        <v>43279</v>
      </c>
      <c r="K10622" s="195" t="s">
        <v>27</v>
      </c>
    </row>
    <row r="10623" spans="1:12">
      <c r="A10623" s="186" t="str">
        <f>B10623&amp;"_"&amp;COUNTIF($B$2:B10623,B10623)</f>
        <v>8287_1</v>
      </c>
      <c r="B10623" s="195">
        <v>8287</v>
      </c>
      <c r="F10623" s="189">
        <v>8</v>
      </c>
      <c r="G10623" s="197" t="s">
        <v>3102</v>
      </c>
    </row>
    <row r="10624" spans="1:12">
      <c r="A10624" s="186" t="str">
        <f>B10624&amp;"_"&amp;COUNTIF($B$2:B10624,B10624)</f>
        <v>8287_2</v>
      </c>
      <c r="B10624" s="195">
        <v>8287</v>
      </c>
      <c r="C10624" s="195">
        <v>65</v>
      </c>
      <c r="D10624" s="195">
        <v>3008354220</v>
      </c>
      <c r="F10624" s="189">
        <v>16</v>
      </c>
      <c r="G10624" s="197" t="s">
        <v>3103</v>
      </c>
      <c r="H10624" s="195">
        <v>8</v>
      </c>
      <c r="I10624" s="195">
        <v>25600</v>
      </c>
      <c r="J10624" s="191">
        <v>43279</v>
      </c>
      <c r="K10624" s="195" t="s">
        <v>120</v>
      </c>
    </row>
    <row r="10625" spans="1:12">
      <c r="A10625" s="186" t="str">
        <f>B10625&amp;"_"&amp;COUNTIF($B$2:B10625,B10625)</f>
        <v>8288_1</v>
      </c>
      <c r="B10625" s="195">
        <v>8288</v>
      </c>
      <c r="C10625" s="195">
        <v>59</v>
      </c>
      <c r="D10625" s="227">
        <v>3008817457</v>
      </c>
      <c r="E10625" s="195">
        <v>41227890</v>
      </c>
      <c r="F10625" s="189">
        <v>6</v>
      </c>
      <c r="G10625" s="197" t="s">
        <v>1873</v>
      </c>
      <c r="H10625" s="195">
        <v>1</v>
      </c>
      <c r="I10625" s="195">
        <v>1837</v>
      </c>
      <c r="J10625" s="191">
        <v>43279</v>
      </c>
      <c r="K10625" s="195" t="s">
        <v>27</v>
      </c>
    </row>
    <row r="10626" spans="1:12">
      <c r="A10626" s="186" t="str">
        <f>B10626&amp;"_"&amp;COUNTIF($B$2:B10626,B10626)</f>
        <v>8289_1</v>
      </c>
      <c r="B10626" s="195">
        <v>8289</v>
      </c>
      <c r="C10626" s="195">
        <v>59</v>
      </c>
      <c r="D10626" s="195">
        <v>3008817454</v>
      </c>
      <c r="E10626" s="195">
        <v>41222082</v>
      </c>
      <c r="F10626" s="189">
        <v>3</v>
      </c>
      <c r="G10626" s="197" t="s">
        <v>3510</v>
      </c>
      <c r="H10626" s="195">
        <v>3</v>
      </c>
      <c r="J10626" s="191">
        <v>43279</v>
      </c>
      <c r="K10626" s="195" t="s">
        <v>27</v>
      </c>
    </row>
    <row r="10627" spans="1:12">
      <c r="A10627" s="186" t="str">
        <f>B10627&amp;"_"&amp;COUNTIF($B$2:B10627,B10627)</f>
        <v>8290_1</v>
      </c>
      <c r="B10627" s="195">
        <v>8290</v>
      </c>
      <c r="F10627" s="189">
        <v>320</v>
      </c>
      <c r="G10627" s="197" t="s">
        <v>4616</v>
      </c>
    </row>
    <row r="10628" spans="1:12">
      <c r="A10628" s="186" t="str">
        <f>B10628&amp;"_"&amp;COUNTIF($B$2:B10628,B10628)</f>
        <v>8290_2</v>
      </c>
      <c r="B10628" s="195">
        <v>8290</v>
      </c>
      <c r="C10628" s="195">
        <v>125</v>
      </c>
      <c r="F10628" s="189">
        <v>5</v>
      </c>
      <c r="G10628" s="197" t="s">
        <v>4617</v>
      </c>
      <c r="H10628" s="195">
        <v>1</v>
      </c>
      <c r="I10628" s="195">
        <v>1200</v>
      </c>
      <c r="J10628" s="191">
        <v>43284</v>
      </c>
      <c r="K10628" s="195" t="s">
        <v>33</v>
      </c>
    </row>
    <row r="10629" spans="1:12">
      <c r="A10629" s="186" t="str">
        <f>B10629&amp;"_"&amp;COUNTIF($B$2:B10629,B10629)</f>
        <v>8291_1</v>
      </c>
      <c r="B10629" s="195">
        <v>8291</v>
      </c>
      <c r="C10629" s="195">
        <v>59</v>
      </c>
      <c r="D10629" s="195">
        <v>3008821139</v>
      </c>
      <c r="E10629" s="195">
        <v>41222128</v>
      </c>
      <c r="F10629" s="189">
        <v>3</v>
      </c>
      <c r="G10629" s="197" t="s">
        <v>4618</v>
      </c>
      <c r="H10629" s="195">
        <v>3</v>
      </c>
      <c r="I10629" s="195">
        <v>15150</v>
      </c>
      <c r="J10629" s="191">
        <v>43280</v>
      </c>
      <c r="K10629" s="195" t="s">
        <v>27</v>
      </c>
    </row>
    <row r="10630" spans="1:12">
      <c r="A10630" s="186" t="str">
        <f>B10630&amp;"_"&amp;COUNTIF($B$2:B10630,B10630)</f>
        <v>8292_1</v>
      </c>
      <c r="B10630" s="195">
        <v>8292</v>
      </c>
      <c r="C10630" s="195">
        <v>59</v>
      </c>
      <c r="D10630" s="195">
        <v>3008821139</v>
      </c>
      <c r="E10630" s="195">
        <v>41222128</v>
      </c>
      <c r="F10630" s="189">
        <v>2</v>
      </c>
      <c r="G10630" s="197" t="s">
        <v>4619</v>
      </c>
      <c r="H10630" s="195">
        <v>2</v>
      </c>
      <c r="I10630" s="195">
        <v>10100</v>
      </c>
      <c r="J10630" s="191">
        <v>43280</v>
      </c>
      <c r="K10630" s="195" t="s">
        <v>27</v>
      </c>
    </row>
    <row r="10631" spans="1:12">
      <c r="A10631" s="186" t="str">
        <f>B10631&amp;"_"&amp;COUNTIF($B$2:B10631,B10631)</f>
        <v>8293_1</v>
      </c>
      <c r="B10631" s="195">
        <v>8293</v>
      </c>
      <c r="C10631" s="195">
        <v>10</v>
      </c>
      <c r="D10631" s="195">
        <v>65236</v>
      </c>
      <c r="E10631" s="195">
        <v>113020001</v>
      </c>
      <c r="F10631" s="189">
        <v>25</v>
      </c>
      <c r="G10631" s="197" t="s">
        <v>4620</v>
      </c>
      <c r="H10631" s="195">
        <v>1</v>
      </c>
      <c r="J10631" s="191">
        <v>43284</v>
      </c>
      <c r="K10631" s="195" t="s">
        <v>33</v>
      </c>
      <c r="L10631" s="195" t="s">
        <v>74</v>
      </c>
    </row>
    <row r="10632" spans="1:12">
      <c r="A10632" s="186" t="str">
        <f>B10632&amp;"_"&amp;COUNTIF($B$2:B10632,B10632)</f>
        <v>8294_1</v>
      </c>
      <c r="B10632" s="195">
        <v>8294</v>
      </c>
      <c r="C10632" s="195">
        <v>59</v>
      </c>
      <c r="D10632" s="195">
        <v>3008821139</v>
      </c>
      <c r="E10632" s="195">
        <v>41222128</v>
      </c>
      <c r="F10632" s="189">
        <v>1</v>
      </c>
      <c r="G10632" s="197" t="s">
        <v>4621</v>
      </c>
      <c r="H10632" s="195">
        <v>1</v>
      </c>
      <c r="I10632" s="195">
        <v>5050</v>
      </c>
      <c r="J10632" s="191">
        <v>43284</v>
      </c>
      <c r="K10632" s="195" t="s">
        <v>27</v>
      </c>
    </row>
    <row r="10633" spans="1:12">
      <c r="A10633" s="186" t="str">
        <f>B10633&amp;"_"&amp;COUNTIF($B$2:B10633,B10633)</f>
        <v>8295_1</v>
      </c>
      <c r="B10633" s="195">
        <v>8295</v>
      </c>
      <c r="C10633" s="195">
        <v>59</v>
      </c>
      <c r="D10633" s="195">
        <v>3008794504</v>
      </c>
      <c r="E10633" s="195">
        <v>41255162</v>
      </c>
      <c r="F10633" s="189">
        <v>1</v>
      </c>
      <c r="G10633" s="197" t="s">
        <v>4451</v>
      </c>
      <c r="H10633" s="195">
        <v>1</v>
      </c>
      <c r="I10633" s="195">
        <v>3700</v>
      </c>
      <c r="J10633" s="191">
        <v>43284</v>
      </c>
      <c r="K10633" s="195" t="s">
        <v>27</v>
      </c>
    </row>
    <row r="10634" spans="1:12">
      <c r="A10634" s="186" t="str">
        <f>B10634&amp;"_"&amp;COUNTIF($B$2:B10634,B10634)</f>
        <v>8296_1</v>
      </c>
      <c r="B10634" s="195">
        <v>8296</v>
      </c>
      <c r="C10634" s="195">
        <v>59</v>
      </c>
      <c r="D10634" s="195">
        <v>3102632790</v>
      </c>
      <c r="F10634" s="189">
        <v>1</v>
      </c>
      <c r="G10634" s="197" t="s">
        <v>4622</v>
      </c>
      <c r="J10634" s="191">
        <v>43279</v>
      </c>
      <c r="K10634" s="195" t="s">
        <v>27</v>
      </c>
    </row>
    <row r="10635" spans="1:12">
      <c r="A10635" s="186" t="str">
        <f>B10635&amp;"_"&amp;COUNTIF($B$2:B10635,B10635)</f>
        <v>8297_1</v>
      </c>
      <c r="B10635" s="195">
        <v>8297</v>
      </c>
      <c r="F10635" s="189">
        <v>1</v>
      </c>
      <c r="G10635" s="197" t="s">
        <v>4464</v>
      </c>
    </row>
    <row r="10636" spans="1:12">
      <c r="A10636" s="186" t="str">
        <f>B10636&amp;"_"&amp;COUNTIF($B$2:B10636,B10636)</f>
        <v>8297_2</v>
      </c>
      <c r="B10636" s="195">
        <v>8297</v>
      </c>
      <c r="E10636" s="195">
        <v>209245</v>
      </c>
      <c r="F10636" s="189">
        <v>28</v>
      </c>
      <c r="G10636" s="197" t="s">
        <v>4584</v>
      </c>
    </row>
    <row r="10637" spans="1:12">
      <c r="A10637" s="186" t="str">
        <f>B10637&amp;"_"&amp;COUNTIF($B$2:B10637,B10637)</f>
        <v>8297_3</v>
      </c>
      <c r="B10637" s="195">
        <v>8297</v>
      </c>
      <c r="C10637" s="195">
        <v>123</v>
      </c>
      <c r="D10637" s="195">
        <v>4500712653</v>
      </c>
      <c r="E10637" s="195">
        <v>213359</v>
      </c>
      <c r="F10637" s="189">
        <v>28</v>
      </c>
      <c r="G10637" s="197" t="s">
        <v>4533</v>
      </c>
      <c r="H10637" s="195">
        <v>3</v>
      </c>
      <c r="J10637" s="191">
        <v>43284</v>
      </c>
      <c r="K10637" s="195" t="s">
        <v>27</v>
      </c>
    </row>
    <row r="10638" spans="1:12">
      <c r="A10638" s="186" t="str">
        <f>B10638&amp;"_"&amp;COUNTIF($B$2:B10638,B10638)</f>
        <v>8298_1</v>
      </c>
      <c r="B10638" s="195">
        <v>8298</v>
      </c>
      <c r="E10638" s="195">
        <v>41222082</v>
      </c>
      <c r="F10638" s="189">
        <v>2</v>
      </c>
      <c r="G10638" s="197" t="s">
        <v>3510</v>
      </c>
    </row>
    <row r="10639" spans="1:12">
      <c r="A10639" s="186" t="str">
        <f>B10639&amp;"_"&amp;COUNTIF($B$2:B10639,B10639)</f>
        <v>8298_2</v>
      </c>
      <c r="B10639" s="195">
        <v>8298</v>
      </c>
      <c r="C10639" s="195">
        <v>59</v>
      </c>
      <c r="D10639" s="195">
        <v>3008833230</v>
      </c>
      <c r="E10639" s="195">
        <v>41222136</v>
      </c>
      <c r="F10639" s="189">
        <v>2</v>
      </c>
      <c r="G10639" s="197" t="s">
        <v>2299</v>
      </c>
      <c r="H10639" s="195">
        <v>4</v>
      </c>
      <c r="I10639" s="195">
        <v>13000</v>
      </c>
      <c r="J10639" s="191">
        <v>43285</v>
      </c>
      <c r="K10639" s="195" t="s">
        <v>27</v>
      </c>
    </row>
    <row r="10640" spans="1:12">
      <c r="A10640" s="186" t="str">
        <f>B10640&amp;"_"&amp;COUNTIF($B$2:B10640,B10640)</f>
        <v>8299_1</v>
      </c>
      <c r="B10640" s="195">
        <v>8299</v>
      </c>
      <c r="F10640" s="189">
        <v>11</v>
      </c>
      <c r="G10640" s="197" t="s">
        <v>4345</v>
      </c>
    </row>
    <row r="10641" spans="1:12">
      <c r="A10641" s="186" t="str">
        <f>B10641&amp;"_"&amp;COUNTIF($B$2:B10641,B10641)</f>
        <v>8299_2</v>
      </c>
      <c r="B10641" s="195">
        <v>8299</v>
      </c>
      <c r="C10641" s="195">
        <v>26</v>
      </c>
      <c r="D10641" s="195" t="s">
        <v>863</v>
      </c>
      <c r="F10641" s="189">
        <v>15</v>
      </c>
      <c r="G10641" s="197" t="s">
        <v>4346</v>
      </c>
      <c r="J10641" s="191">
        <v>43281</v>
      </c>
      <c r="K10641" s="195" t="s">
        <v>27</v>
      </c>
    </row>
    <row r="10642" spans="1:12">
      <c r="A10642" s="186" t="str">
        <f>B10642&amp;"_"&amp;COUNTIF($B$2:B10642,B10642)</f>
        <v>8300_1</v>
      </c>
      <c r="B10642" s="195">
        <v>8300</v>
      </c>
      <c r="E10642" s="195">
        <v>41222082</v>
      </c>
      <c r="F10642" s="189">
        <v>2</v>
      </c>
      <c r="G10642" s="197" t="s">
        <v>3510</v>
      </c>
    </row>
    <row r="10643" spans="1:12">
      <c r="A10643" s="186" t="str">
        <f>B10643&amp;"_"&amp;COUNTIF($B$2:B10643,B10643)</f>
        <v>8300_2</v>
      </c>
      <c r="B10643" s="195">
        <v>8300</v>
      </c>
      <c r="C10643" s="195">
        <v>59</v>
      </c>
      <c r="D10643" s="195">
        <v>3008833230</v>
      </c>
      <c r="E10643" s="195">
        <v>41222136</v>
      </c>
      <c r="F10643" s="189">
        <v>2</v>
      </c>
      <c r="G10643" s="197" t="s">
        <v>2299</v>
      </c>
      <c r="H10643" s="195">
        <v>4</v>
      </c>
      <c r="I10643" s="195">
        <v>13000</v>
      </c>
      <c r="J10643" s="191">
        <v>43285</v>
      </c>
      <c r="K10643" s="195" t="s">
        <v>27</v>
      </c>
    </row>
    <row r="10644" spans="1:12">
      <c r="A10644" s="186" t="str">
        <f>B10644&amp;"_"&amp;COUNTIF($B$2:B10644,B10644)</f>
        <v>8301_1</v>
      </c>
      <c r="B10644" s="195">
        <v>8301</v>
      </c>
      <c r="C10644" s="195">
        <v>59</v>
      </c>
      <c r="D10644" s="195">
        <v>3008514127</v>
      </c>
      <c r="F10644" s="189">
        <v>3</v>
      </c>
      <c r="G10644" s="197" t="s">
        <v>4623</v>
      </c>
      <c r="H10644" s="195">
        <v>3</v>
      </c>
      <c r="I10644" s="195">
        <v>15150</v>
      </c>
      <c r="J10644" s="191">
        <v>43286</v>
      </c>
      <c r="K10644" s="195" t="s">
        <v>27</v>
      </c>
    </row>
    <row r="10645" spans="1:12">
      <c r="A10645" s="186" t="str">
        <f>B10645&amp;"_"&amp;COUNTIF($B$2:B10645,B10645)</f>
        <v>8302_1</v>
      </c>
      <c r="B10645" s="195">
        <v>8302</v>
      </c>
      <c r="C10645" s="195">
        <v>59</v>
      </c>
      <c r="D10645" s="195">
        <v>3008824537</v>
      </c>
      <c r="E10645" s="195">
        <v>20607070</v>
      </c>
      <c r="F10645" s="189">
        <v>150</v>
      </c>
      <c r="G10645" s="197" t="s">
        <v>2606</v>
      </c>
      <c r="H10645" s="195">
        <v>1</v>
      </c>
      <c r="I10645" s="195">
        <v>330</v>
      </c>
      <c r="J10645" s="191">
        <v>43286</v>
      </c>
      <c r="K10645" s="195" t="s">
        <v>27</v>
      </c>
    </row>
    <row r="10646" spans="1:12">
      <c r="A10646" s="186" t="str">
        <f>B10646&amp;"_"&amp;COUNTIF($B$2:B10646,B10646)</f>
        <v>8303_1</v>
      </c>
      <c r="B10646" s="195">
        <v>8303</v>
      </c>
      <c r="C10646" s="195">
        <v>31</v>
      </c>
      <c r="D10646" s="195" t="s">
        <v>4624</v>
      </c>
      <c r="F10646" s="189">
        <v>7</v>
      </c>
      <c r="G10646" s="197" t="s">
        <v>4290</v>
      </c>
      <c r="H10646" s="195">
        <v>7</v>
      </c>
      <c r="I10646" s="195">
        <v>21000</v>
      </c>
      <c r="J10646" s="191">
        <v>43286</v>
      </c>
      <c r="K10646" s="195" t="s">
        <v>27</v>
      </c>
    </row>
    <row r="10647" spans="1:12">
      <c r="A10647" s="186" t="str">
        <f>B10647&amp;"_"&amp;COUNTIF($B$2:B10647,B10647)</f>
        <v>8304_1</v>
      </c>
      <c r="B10647" s="195">
        <v>8304</v>
      </c>
      <c r="C10647" s="195">
        <v>31</v>
      </c>
      <c r="D10647" s="195" t="s">
        <v>4624</v>
      </c>
      <c r="F10647" s="189">
        <v>7</v>
      </c>
      <c r="G10647" s="197" t="s">
        <v>4290</v>
      </c>
      <c r="H10647" s="195">
        <v>7</v>
      </c>
      <c r="I10647" s="195">
        <v>21000</v>
      </c>
      <c r="J10647" s="191">
        <v>43286</v>
      </c>
      <c r="K10647" s="195" t="s">
        <v>27</v>
      </c>
    </row>
    <row r="10648" spans="1:12">
      <c r="A10648" s="186" t="str">
        <f>B10648&amp;"_"&amp;COUNTIF($B$2:B10648,B10648)</f>
        <v>8305_1</v>
      </c>
      <c r="B10648" s="195">
        <v>8305</v>
      </c>
      <c r="F10648" s="189">
        <v>1</v>
      </c>
      <c r="G10648" s="197" t="s">
        <v>7</v>
      </c>
    </row>
    <row r="10649" spans="1:12">
      <c r="A10649" s="186" t="str">
        <f>B10649&amp;"_"&amp;COUNTIF($B$2:B10649,B10649)</f>
        <v>8305_2</v>
      </c>
      <c r="B10649" s="195">
        <v>8305</v>
      </c>
      <c r="C10649" s="195">
        <v>72</v>
      </c>
      <c r="D10649" s="195">
        <v>910067</v>
      </c>
      <c r="F10649" s="189">
        <v>30</v>
      </c>
      <c r="G10649" s="197" t="s">
        <v>4625</v>
      </c>
      <c r="H10649" s="195">
        <v>1</v>
      </c>
      <c r="I10649" s="195">
        <v>1700</v>
      </c>
      <c r="J10649" s="191">
        <v>43286</v>
      </c>
      <c r="K10649" s="195" t="s">
        <v>2654</v>
      </c>
    </row>
    <row r="10650" spans="1:12">
      <c r="A10650" s="186" t="str">
        <f>B10650&amp;"_"&amp;COUNTIF($B$2:B10650,B10650)</f>
        <v>8306_1</v>
      </c>
      <c r="B10650" s="195">
        <v>8306</v>
      </c>
      <c r="F10650" s="189">
        <v>40</v>
      </c>
      <c r="G10650" s="197" t="s">
        <v>4626</v>
      </c>
    </row>
    <row r="10651" spans="1:12">
      <c r="A10651" s="186" t="str">
        <f>B10651&amp;"_"&amp;COUNTIF($B$2:B10651,B10651)</f>
        <v>8306_2</v>
      </c>
      <c r="B10651" s="195">
        <v>8306</v>
      </c>
      <c r="C10651" s="195">
        <v>10</v>
      </c>
      <c r="D10651" s="195">
        <v>65263</v>
      </c>
      <c r="F10651" s="189">
        <v>1</v>
      </c>
      <c r="G10651" s="197" t="s">
        <v>4627</v>
      </c>
      <c r="H10651" s="195">
        <v>1</v>
      </c>
      <c r="J10651" s="191">
        <v>43286</v>
      </c>
      <c r="K10651" s="195" t="s">
        <v>33</v>
      </c>
      <c r="L10651" s="195" t="s">
        <v>74</v>
      </c>
    </row>
    <row r="10652" spans="1:12">
      <c r="A10652" s="186" t="str">
        <f>B10652&amp;"_"&amp;COUNTIF($B$2:B10652,B10652)</f>
        <v>8307_1</v>
      </c>
      <c r="B10652" s="195">
        <v>8307</v>
      </c>
      <c r="C10652" s="195">
        <v>59</v>
      </c>
      <c r="D10652" s="195">
        <v>3008514127</v>
      </c>
      <c r="F10652" s="189">
        <v>3</v>
      </c>
      <c r="G10652" s="197" t="s">
        <v>4628</v>
      </c>
      <c r="H10652" s="195">
        <v>2</v>
      </c>
      <c r="I10652" s="195">
        <v>10075</v>
      </c>
      <c r="J10652" s="191">
        <v>43291</v>
      </c>
      <c r="K10652" s="195" t="s">
        <v>27</v>
      </c>
    </row>
    <row r="10653" spans="1:12">
      <c r="A10653" s="186" t="str">
        <f>B10653&amp;"_"&amp;COUNTIF($B$2:B10653,B10653)</f>
        <v>8308_1</v>
      </c>
      <c r="B10653" s="195">
        <v>8308</v>
      </c>
      <c r="C10653" s="195">
        <v>59</v>
      </c>
      <c r="D10653" s="195">
        <v>3008794504</v>
      </c>
      <c r="E10653" s="195">
        <v>41255162</v>
      </c>
      <c r="F10653" s="189">
        <v>1</v>
      </c>
      <c r="G10653" s="197" t="s">
        <v>4451</v>
      </c>
      <c r="H10653" s="195">
        <v>1</v>
      </c>
      <c r="I10653" s="195">
        <v>3700</v>
      </c>
      <c r="J10653" s="191">
        <v>43291</v>
      </c>
      <c r="K10653" s="195" t="s">
        <v>27</v>
      </c>
    </row>
    <row r="10654" spans="1:12">
      <c r="A10654" s="186" t="str">
        <f>B10654&amp;"_"&amp;COUNTIF($B$2:B10654,B10654)</f>
        <v>8309_1</v>
      </c>
      <c r="B10654" s="195">
        <v>8309</v>
      </c>
      <c r="F10654" s="189" t="s">
        <v>1744</v>
      </c>
      <c r="G10654" s="197" t="s">
        <v>4629</v>
      </c>
    </row>
    <row r="10655" spans="1:12">
      <c r="A10655" s="186" t="str">
        <f>B10655&amp;"_"&amp;COUNTIF($B$2:B10655,B10655)</f>
        <v>8309_2</v>
      </c>
      <c r="B10655" s="195">
        <v>8309</v>
      </c>
      <c r="F10655" s="189" t="s">
        <v>1744</v>
      </c>
      <c r="G10655" s="197" t="s">
        <v>4630</v>
      </c>
    </row>
    <row r="10656" spans="1:12">
      <c r="A10656" s="186" t="str">
        <f>B10656&amp;"_"&amp;COUNTIF($B$2:B10656,B10656)</f>
        <v>8309_3</v>
      </c>
      <c r="B10656" s="195">
        <v>8309</v>
      </c>
      <c r="C10656" s="195">
        <v>61</v>
      </c>
      <c r="D10656" s="195" t="s">
        <v>4631</v>
      </c>
      <c r="F10656" s="189">
        <v>160</v>
      </c>
      <c r="G10656" s="197" t="s">
        <v>4632</v>
      </c>
      <c r="H10656" s="195">
        <v>3</v>
      </c>
      <c r="I10656" s="195">
        <v>4000</v>
      </c>
      <c r="J10656" s="191">
        <v>43291</v>
      </c>
      <c r="K10656" s="195" t="s">
        <v>27</v>
      </c>
    </row>
    <row r="10657" spans="1:12">
      <c r="A10657" s="186" t="str">
        <f>B10657&amp;"_"&amp;COUNTIF($B$2:B10657,B10657)</f>
        <v>8310_1</v>
      </c>
      <c r="B10657" s="195">
        <v>8310</v>
      </c>
      <c r="C10657" s="195">
        <v>6</v>
      </c>
      <c r="D10657" s="195" t="s">
        <v>4633</v>
      </c>
      <c r="F10657" s="189">
        <v>2</v>
      </c>
      <c r="G10657" s="197" t="s">
        <v>4634</v>
      </c>
      <c r="H10657" s="195">
        <v>1</v>
      </c>
      <c r="J10657" s="191">
        <v>43292</v>
      </c>
      <c r="K10657" s="195" t="s">
        <v>27</v>
      </c>
    </row>
    <row r="10658" spans="1:12">
      <c r="A10658" s="186" t="str">
        <f>B10658&amp;"_"&amp;COUNTIF($B$2:B10658,B10658)</f>
        <v>8311_1</v>
      </c>
      <c r="B10658" s="195">
        <v>8311</v>
      </c>
      <c r="C10658" s="195">
        <v>3</v>
      </c>
      <c r="D10658" s="195" t="s">
        <v>4635</v>
      </c>
      <c r="F10658" s="189">
        <v>324</v>
      </c>
      <c r="G10658" s="197" t="s">
        <v>3799</v>
      </c>
      <c r="H10658" s="195">
        <v>1</v>
      </c>
      <c r="I10658" s="195">
        <v>1950</v>
      </c>
      <c r="J10658" s="191">
        <v>43292</v>
      </c>
      <c r="K10658" s="195" t="s">
        <v>33</v>
      </c>
      <c r="L10658" s="195" t="s">
        <v>74</v>
      </c>
    </row>
    <row r="10659" spans="1:12">
      <c r="A10659" s="186" t="str">
        <f>B10659&amp;"_"&amp;COUNTIF($B$2:B10659,B10659)</f>
        <v>8312_1</v>
      </c>
      <c r="B10659" s="195">
        <v>8312</v>
      </c>
      <c r="C10659" s="195">
        <v>96</v>
      </c>
      <c r="D10659" s="195">
        <v>284490</v>
      </c>
      <c r="F10659" s="189">
        <v>4</v>
      </c>
      <c r="G10659" s="197" t="s">
        <v>4636</v>
      </c>
      <c r="H10659" s="195">
        <v>1</v>
      </c>
      <c r="I10659" s="195">
        <v>500</v>
      </c>
      <c r="J10659" s="191">
        <v>43292</v>
      </c>
      <c r="K10659" s="195" t="s">
        <v>33</v>
      </c>
      <c r="L10659" s="195" t="s">
        <v>74</v>
      </c>
    </row>
    <row r="10660" spans="1:12">
      <c r="A10660" s="186" t="str">
        <f>B10660&amp;"_"&amp;COUNTIF($B$2:B10660,B10660)</f>
        <v>8313_1</v>
      </c>
      <c r="B10660" s="195">
        <v>8313</v>
      </c>
      <c r="E10660" s="195">
        <v>145200</v>
      </c>
      <c r="F10660" s="189">
        <v>24</v>
      </c>
      <c r="G10660" s="197" t="s">
        <v>4637</v>
      </c>
    </row>
    <row r="10661" spans="1:12">
      <c r="A10661" s="186" t="str">
        <f>B10661&amp;"_"&amp;COUNTIF($B$2:B10661,B10661)</f>
        <v>8313_2</v>
      </c>
      <c r="B10661" s="195">
        <v>8313</v>
      </c>
      <c r="C10661" s="195">
        <v>4</v>
      </c>
      <c r="D10661" s="195">
        <v>4500307679</v>
      </c>
      <c r="E10661" s="195">
        <v>145199</v>
      </c>
      <c r="F10661" s="189">
        <v>24</v>
      </c>
      <c r="G10661" s="197" t="s">
        <v>4638</v>
      </c>
      <c r="H10661" s="195">
        <v>12</v>
      </c>
      <c r="I10661" s="195">
        <v>42000</v>
      </c>
      <c r="J10661" s="191">
        <v>43293</v>
      </c>
      <c r="K10661" s="195" t="s">
        <v>2501</v>
      </c>
      <c r="L10661" s="195" t="s">
        <v>74</v>
      </c>
    </row>
    <row r="10662" spans="1:12">
      <c r="A10662" s="186" t="str">
        <f>B10662&amp;"_"&amp;COUNTIF($B$2:B10662,B10662)</f>
        <v>8314_1</v>
      </c>
      <c r="B10662" s="195">
        <v>8314</v>
      </c>
      <c r="E10662" s="195" t="s">
        <v>1744</v>
      </c>
      <c r="F10662" s="189">
        <v>1</v>
      </c>
      <c r="G10662" s="197" t="s">
        <v>4531</v>
      </c>
    </row>
    <row r="10663" spans="1:12">
      <c r="A10663" s="186" t="str">
        <f>B10663&amp;"_"&amp;COUNTIF($B$2:B10663,B10663)</f>
        <v>8314_2</v>
      </c>
      <c r="B10663" s="195">
        <v>8314</v>
      </c>
      <c r="E10663" s="195">
        <v>214845</v>
      </c>
      <c r="F10663" s="189">
        <v>48</v>
      </c>
      <c r="G10663" s="197" t="s">
        <v>4532</v>
      </c>
    </row>
    <row r="10664" spans="1:12">
      <c r="A10664" s="186" t="str">
        <f>B10664&amp;"_"&amp;COUNTIF($B$2:B10664,B10664)</f>
        <v>8314_3</v>
      </c>
      <c r="B10664" s="195">
        <v>8314</v>
      </c>
      <c r="E10664" s="195">
        <v>209245</v>
      </c>
      <c r="F10664" s="189">
        <v>28</v>
      </c>
      <c r="G10664" s="197" t="s">
        <v>4584</v>
      </c>
    </row>
    <row r="10665" spans="1:12">
      <c r="A10665" s="186" t="str">
        <f>B10665&amp;"_"&amp;COUNTIF($B$2:B10665,B10665)</f>
        <v>8314_4</v>
      </c>
      <c r="B10665" s="195">
        <v>8314</v>
      </c>
      <c r="E10665" s="195">
        <v>213359</v>
      </c>
      <c r="F10665" s="189">
        <v>28</v>
      </c>
      <c r="G10665" s="197" t="s">
        <v>4533</v>
      </c>
    </row>
    <row r="10666" spans="1:12">
      <c r="A10666" s="186" t="str">
        <f>B10666&amp;"_"&amp;COUNTIF($B$2:B10666,B10666)</f>
        <v>8314_5</v>
      </c>
      <c r="B10666" s="195">
        <v>8314</v>
      </c>
      <c r="C10666" s="195">
        <v>123</v>
      </c>
      <c r="D10666" s="195">
        <v>4500712653</v>
      </c>
      <c r="E10666" s="195">
        <v>214844</v>
      </c>
      <c r="F10666" s="189">
        <v>84</v>
      </c>
      <c r="G10666" s="197" t="s">
        <v>4602</v>
      </c>
      <c r="H10666" s="195">
        <v>7</v>
      </c>
      <c r="I10666" s="195">
        <v>17300</v>
      </c>
      <c r="J10666" s="191">
        <v>43294</v>
      </c>
      <c r="K10666" s="195" t="s">
        <v>27</v>
      </c>
    </row>
    <row r="10667" spans="1:12">
      <c r="A10667" s="186" t="str">
        <f>B10667&amp;"_"&amp;COUNTIF($B$2:B10667,B10667)</f>
        <v>8316_1</v>
      </c>
      <c r="B10667" s="195">
        <v>8316</v>
      </c>
      <c r="E10667" s="195">
        <v>41222082</v>
      </c>
      <c r="F10667" s="189">
        <v>2</v>
      </c>
      <c r="G10667" s="197" t="s">
        <v>3510</v>
      </c>
    </row>
    <row r="10668" spans="1:12">
      <c r="A10668" s="186" t="str">
        <f>B10668&amp;"_"&amp;COUNTIF($B$2:B10668,B10668)</f>
        <v>8316_2</v>
      </c>
      <c r="B10668" s="195">
        <v>8316</v>
      </c>
      <c r="C10668" s="195">
        <v>59</v>
      </c>
      <c r="D10668" s="195">
        <v>3008862471</v>
      </c>
      <c r="E10668" s="195">
        <v>41222136</v>
      </c>
      <c r="F10668" s="189">
        <v>2</v>
      </c>
      <c r="G10668" s="197" t="s">
        <v>2299</v>
      </c>
      <c r="H10668" s="195">
        <v>4</v>
      </c>
      <c r="I10668" s="195">
        <v>13000</v>
      </c>
      <c r="J10668" s="191">
        <v>43297</v>
      </c>
      <c r="K10668" s="195" t="s">
        <v>27</v>
      </c>
    </row>
    <row r="10669" spans="1:12">
      <c r="A10669" s="186" t="str">
        <f>B10669&amp;"_"&amp;COUNTIF($B$2:B10669,B10669)</f>
        <v>8317_1</v>
      </c>
      <c r="B10669" s="195">
        <v>8317</v>
      </c>
      <c r="E10669" s="195">
        <v>41222082</v>
      </c>
      <c r="F10669" s="189">
        <v>2</v>
      </c>
      <c r="G10669" s="197" t="s">
        <v>3510</v>
      </c>
    </row>
    <row r="10670" spans="1:12">
      <c r="A10670" s="186" t="str">
        <f>B10670&amp;"_"&amp;COUNTIF($B$2:B10670,B10670)</f>
        <v>8317_2</v>
      </c>
      <c r="B10670" s="195">
        <v>8317</v>
      </c>
      <c r="C10670" s="195">
        <v>59</v>
      </c>
      <c r="D10670" s="195">
        <v>3008862471</v>
      </c>
      <c r="E10670" s="195">
        <v>41222136</v>
      </c>
      <c r="F10670" s="189">
        <v>2</v>
      </c>
      <c r="G10670" s="197" t="s">
        <v>2299</v>
      </c>
      <c r="H10670" s="195">
        <v>4</v>
      </c>
      <c r="I10670" s="195">
        <v>13000</v>
      </c>
      <c r="J10670" s="191">
        <v>43297</v>
      </c>
      <c r="K10670" s="195" t="s">
        <v>27</v>
      </c>
    </row>
    <row r="10671" spans="1:12">
      <c r="A10671" s="186" t="str">
        <f>B10671&amp;"_"&amp;COUNTIF($B$2:B10671,B10671)</f>
        <v>8318_1</v>
      </c>
      <c r="B10671" s="195">
        <v>8318</v>
      </c>
      <c r="E10671" s="195">
        <v>41222082</v>
      </c>
      <c r="F10671" s="189">
        <v>1</v>
      </c>
      <c r="G10671" s="197" t="s">
        <v>4639</v>
      </c>
    </row>
    <row r="10672" spans="1:12">
      <c r="A10672" s="186" t="str">
        <f>B10672&amp;"_"&amp;COUNTIF($B$2:B10672,B10672)</f>
        <v>8318_2</v>
      </c>
      <c r="B10672" s="195">
        <v>8318</v>
      </c>
      <c r="C10672" s="195">
        <v>59</v>
      </c>
      <c r="D10672" s="195">
        <v>3008862471</v>
      </c>
      <c r="E10672" s="195">
        <v>41222136</v>
      </c>
      <c r="F10672" s="189">
        <v>1</v>
      </c>
      <c r="G10672" s="197" t="s">
        <v>2299</v>
      </c>
      <c r="H10672" s="195">
        <v>2</v>
      </c>
      <c r="I10672" s="195">
        <v>6500</v>
      </c>
      <c r="J10672" s="191">
        <v>43297</v>
      </c>
      <c r="K10672" s="195" t="s">
        <v>27</v>
      </c>
    </row>
    <row r="10673" spans="1:12">
      <c r="A10673" s="186" t="str">
        <f>B10673&amp;"_"&amp;COUNTIF($B$2:B10673,B10673)</f>
        <v>8319_1</v>
      </c>
      <c r="B10673" s="195">
        <v>8319</v>
      </c>
      <c r="C10673" s="195">
        <v>99</v>
      </c>
      <c r="D10673" s="195" t="s">
        <v>4640</v>
      </c>
      <c r="E10673" s="195">
        <v>405900</v>
      </c>
      <c r="F10673" s="189">
        <v>12</v>
      </c>
      <c r="G10673" s="197" t="s">
        <v>4641</v>
      </c>
      <c r="H10673" s="195">
        <v>1</v>
      </c>
      <c r="I10673" s="195">
        <v>600</v>
      </c>
      <c r="J10673" s="191">
        <v>43297</v>
      </c>
      <c r="K10673" s="195" t="s">
        <v>4642</v>
      </c>
      <c r="L10673" s="195" t="s">
        <v>74</v>
      </c>
    </row>
    <row r="10674" spans="1:12">
      <c r="A10674" s="186" t="str">
        <f>B10674&amp;"_"&amp;COUNTIF($B$2:B10674,B10674)</f>
        <v>8320_1</v>
      </c>
      <c r="B10674" s="195">
        <v>8320</v>
      </c>
      <c r="F10674" s="189">
        <v>2</v>
      </c>
      <c r="G10674" s="197" t="s">
        <v>4643</v>
      </c>
      <c r="K10674" s="195" t="s">
        <v>33</v>
      </c>
      <c r="L10674" s="195" t="s">
        <v>74</v>
      </c>
    </row>
    <row r="10675" spans="1:12">
      <c r="A10675" s="186" t="str">
        <f>B10675&amp;"_"&amp;COUNTIF($B$2:B10675,B10675)</f>
        <v>8320_2</v>
      </c>
      <c r="B10675" s="195">
        <v>8320</v>
      </c>
      <c r="C10675" s="195">
        <v>96</v>
      </c>
      <c r="D10675" s="195" t="s">
        <v>4644</v>
      </c>
      <c r="F10675" s="189">
        <v>3</v>
      </c>
      <c r="G10675" s="197" t="s">
        <v>4645</v>
      </c>
      <c r="H10675" s="195">
        <v>5</v>
      </c>
      <c r="I10675" s="195">
        <v>14300</v>
      </c>
      <c r="J10675" s="191">
        <v>43298</v>
      </c>
      <c r="K10675" s="195" t="s">
        <v>33</v>
      </c>
      <c r="L10675" s="195" t="s">
        <v>74</v>
      </c>
    </row>
    <row r="10676" spans="1:12">
      <c r="A10676" s="186" t="str">
        <f>B10676&amp;"_"&amp;COUNTIF($B$2:B10676,B10676)</f>
        <v>8321_1</v>
      </c>
      <c r="B10676" s="195">
        <v>8321</v>
      </c>
      <c r="F10676" s="189">
        <v>3</v>
      </c>
      <c r="G10676" s="197" t="s">
        <v>4646</v>
      </c>
    </row>
    <row r="10677" spans="1:12">
      <c r="A10677" s="186" t="str">
        <f>B10677&amp;"_"&amp;COUNTIF($B$2:B10677,B10677)</f>
        <v>8321_2</v>
      </c>
      <c r="B10677" s="195">
        <v>8321</v>
      </c>
      <c r="C10677" s="195">
        <v>96</v>
      </c>
      <c r="D10677" s="195">
        <v>283914</v>
      </c>
      <c r="F10677" s="189">
        <v>4</v>
      </c>
      <c r="G10677" s="197" t="s">
        <v>4647</v>
      </c>
      <c r="H10677" s="195">
        <v>7</v>
      </c>
      <c r="I10677" s="195">
        <v>7000</v>
      </c>
      <c r="J10677" s="191">
        <v>43298</v>
      </c>
      <c r="K10677" s="195" t="s">
        <v>33</v>
      </c>
      <c r="L10677" s="195" t="s">
        <v>74</v>
      </c>
    </row>
    <row r="10678" spans="1:12">
      <c r="A10678" s="186" t="str">
        <f>B10678&amp;"_"&amp;COUNTIF($B$2:B10678,B10678)</f>
        <v>8322_1</v>
      </c>
      <c r="B10678" s="195">
        <v>8322</v>
      </c>
      <c r="C10678" s="195">
        <v>66</v>
      </c>
      <c r="D10678" s="195">
        <v>4500723387</v>
      </c>
      <c r="F10678" s="189">
        <v>3</v>
      </c>
      <c r="G10678" s="197" t="s">
        <v>4111</v>
      </c>
      <c r="H10678" s="195">
        <v>3</v>
      </c>
      <c r="I10678" s="195">
        <v>3300</v>
      </c>
      <c r="J10678" s="191">
        <v>43298</v>
      </c>
      <c r="K10678" s="195" t="s">
        <v>33</v>
      </c>
      <c r="L10678" s="195" t="s">
        <v>74</v>
      </c>
    </row>
    <row r="10679" spans="1:12">
      <c r="A10679" s="186" t="str">
        <f>B10679&amp;"_"&amp;COUNTIF($B$2:B10679,B10679)</f>
        <v>8323_1</v>
      </c>
      <c r="B10679" s="195">
        <v>8323</v>
      </c>
      <c r="C10679" s="195">
        <v>26</v>
      </c>
      <c r="D10679" s="195">
        <v>20945</v>
      </c>
      <c r="F10679" s="189">
        <v>2</v>
      </c>
      <c r="G10679" s="197" t="s">
        <v>4648</v>
      </c>
      <c r="H10679" s="195">
        <v>2</v>
      </c>
      <c r="J10679" s="191">
        <v>43298</v>
      </c>
      <c r="K10679" s="195" t="s">
        <v>27</v>
      </c>
    </row>
    <row r="10680" spans="1:12">
      <c r="A10680" s="186" t="str">
        <f>B10680&amp;"_"&amp;COUNTIF($B$2:B10680,B10680)</f>
        <v>8324_1</v>
      </c>
      <c r="B10680" s="195">
        <v>8324</v>
      </c>
      <c r="F10680" s="189">
        <v>4</v>
      </c>
      <c r="G10680" s="197" t="s">
        <v>4360</v>
      </c>
    </row>
    <row r="10681" spans="1:12">
      <c r="A10681" s="186" t="str">
        <f>B10681&amp;"_"&amp;COUNTIF($B$2:B10681,B10681)</f>
        <v>8324_2</v>
      </c>
      <c r="B10681" s="195">
        <v>8324</v>
      </c>
      <c r="C10681" s="195">
        <v>26</v>
      </c>
      <c r="D10681" s="195">
        <v>20862</v>
      </c>
      <c r="F10681" s="189">
        <v>1</v>
      </c>
      <c r="G10681" s="197" t="s">
        <v>3796</v>
      </c>
      <c r="J10681" s="191">
        <v>43298</v>
      </c>
      <c r="K10681" s="195" t="s">
        <v>33</v>
      </c>
    </row>
    <row r="10682" spans="1:12">
      <c r="A10682" s="186" t="str">
        <f>B10682&amp;"_"&amp;COUNTIF($B$2:B10682,B10682)</f>
        <v>8325_1</v>
      </c>
      <c r="B10682" s="195">
        <v>8325</v>
      </c>
      <c r="C10682" s="195">
        <v>6</v>
      </c>
      <c r="D10682" s="195" t="s">
        <v>4649</v>
      </c>
      <c r="F10682" s="189">
        <v>1</v>
      </c>
      <c r="G10682" s="197" t="s">
        <v>4650</v>
      </c>
      <c r="H10682" s="195">
        <v>1</v>
      </c>
      <c r="J10682" s="191">
        <v>43298</v>
      </c>
      <c r="K10682" s="195" t="s">
        <v>27</v>
      </c>
    </row>
    <row r="10683" spans="1:12">
      <c r="A10683" s="186" t="str">
        <f>B10683&amp;"_"&amp;COUNTIF($B$2:B10683,B10683)</f>
        <v>8326_1</v>
      </c>
      <c r="B10683" s="195">
        <v>8326</v>
      </c>
      <c r="C10683" s="195">
        <v>6</v>
      </c>
      <c r="D10683" s="195" t="s">
        <v>4651</v>
      </c>
      <c r="F10683" s="189">
        <v>1</v>
      </c>
      <c r="G10683" s="197" t="s">
        <v>4652</v>
      </c>
      <c r="H10683" s="195">
        <v>1</v>
      </c>
      <c r="J10683" s="191">
        <v>43298</v>
      </c>
      <c r="K10683" s="195" t="s">
        <v>27</v>
      </c>
    </row>
    <row r="10684" spans="1:12">
      <c r="A10684" s="186" t="str">
        <f>B10684&amp;"_"&amp;COUNTIF($B$2:B10684,B10684)</f>
        <v>8327_1</v>
      </c>
      <c r="B10684" s="195">
        <v>8327</v>
      </c>
      <c r="E10684" s="195">
        <v>41222082</v>
      </c>
      <c r="F10684" s="189">
        <v>2</v>
      </c>
      <c r="G10684" s="197" t="s">
        <v>4653</v>
      </c>
    </row>
    <row r="10685" spans="1:12">
      <c r="A10685" s="186" t="str">
        <f>B10685&amp;"_"&amp;COUNTIF($B$2:B10685,B10685)</f>
        <v>8327_2</v>
      </c>
      <c r="B10685" s="195">
        <v>8327</v>
      </c>
      <c r="C10685" s="195">
        <v>59</v>
      </c>
      <c r="D10685" s="195">
        <v>3008872101</v>
      </c>
      <c r="E10685" s="195">
        <v>41222136</v>
      </c>
      <c r="F10685" s="189">
        <v>2</v>
      </c>
      <c r="G10685" s="197" t="s">
        <v>2299</v>
      </c>
      <c r="H10685" s="195">
        <v>4</v>
      </c>
      <c r="I10685" s="195">
        <v>13000</v>
      </c>
      <c r="J10685" s="191">
        <v>43299</v>
      </c>
      <c r="K10685" s="195" t="s">
        <v>27</v>
      </c>
    </row>
    <row r="10686" spans="1:12">
      <c r="A10686" s="186" t="str">
        <f>B10686&amp;"_"&amp;COUNTIF($B$2:B10686,B10686)</f>
        <v>8328_1</v>
      </c>
      <c r="B10686" s="195">
        <v>8328</v>
      </c>
      <c r="C10686" s="195">
        <v>80</v>
      </c>
      <c r="D10686" s="195" t="s">
        <v>4654</v>
      </c>
      <c r="F10686" s="189">
        <v>4</v>
      </c>
      <c r="G10686" s="197" t="s">
        <v>4655</v>
      </c>
      <c r="H10686" s="195">
        <v>1</v>
      </c>
      <c r="I10686" s="195">
        <v>220</v>
      </c>
      <c r="J10686" s="191">
        <v>43299</v>
      </c>
      <c r="K10686" s="195" t="s">
        <v>33</v>
      </c>
      <c r="L10686" s="195" t="s">
        <v>74</v>
      </c>
    </row>
    <row r="10687" spans="1:12">
      <c r="A10687" s="186" t="str">
        <f>B10687&amp;"_"&amp;COUNTIF($B$2:B10687,B10687)</f>
        <v>8329_1</v>
      </c>
      <c r="B10687" s="195">
        <v>8329</v>
      </c>
      <c r="C10687" s="195">
        <v>2</v>
      </c>
      <c r="D10687" s="195">
        <v>340179827</v>
      </c>
      <c r="F10687" s="189">
        <v>3</v>
      </c>
      <c r="G10687" s="197" t="s">
        <v>4033</v>
      </c>
      <c r="H10687" s="195">
        <v>4</v>
      </c>
      <c r="J10687" s="191">
        <v>43300</v>
      </c>
      <c r="K10687" s="195" t="s">
        <v>27</v>
      </c>
    </row>
    <row r="10688" spans="1:12">
      <c r="A10688" s="186" t="str">
        <f>B10688&amp;"_"&amp;COUNTIF($B$2:B10688,B10688)</f>
        <v>8330_1</v>
      </c>
      <c r="B10688" s="195">
        <v>8330</v>
      </c>
      <c r="C10688" s="195">
        <v>2</v>
      </c>
      <c r="D10688" s="195" t="s">
        <v>4402</v>
      </c>
      <c r="F10688" s="189">
        <v>14</v>
      </c>
      <c r="G10688" s="197" t="s">
        <v>2184</v>
      </c>
      <c r="H10688" s="195">
        <v>1</v>
      </c>
      <c r="J10688" s="191">
        <v>43300</v>
      </c>
      <c r="K10688" s="195" t="s">
        <v>27</v>
      </c>
    </row>
    <row r="10689" spans="1:11">
      <c r="A10689" s="186" t="str">
        <f>B10689&amp;"_"&amp;COUNTIF($B$2:B10689,B10689)</f>
        <v>8331_1</v>
      </c>
      <c r="B10689" s="195">
        <v>8331</v>
      </c>
      <c r="C10689" s="195">
        <v>1</v>
      </c>
      <c r="D10689" s="195" t="s">
        <v>4656</v>
      </c>
      <c r="F10689" s="189">
        <v>44</v>
      </c>
      <c r="G10689" s="197" t="s">
        <v>4657</v>
      </c>
      <c r="H10689" s="195">
        <v>1</v>
      </c>
      <c r="J10689" s="191">
        <v>43300</v>
      </c>
      <c r="K10689" s="195" t="s">
        <v>27</v>
      </c>
    </row>
    <row r="10690" spans="1:11">
      <c r="A10690" s="186" t="str">
        <f>B10690&amp;"_"&amp;COUNTIF($B$2:B10690,B10690)</f>
        <v>8332_1</v>
      </c>
      <c r="B10690" s="195">
        <v>8332</v>
      </c>
      <c r="E10690" s="195" t="s">
        <v>2730</v>
      </c>
      <c r="F10690" s="189">
        <v>12</v>
      </c>
      <c r="G10690" s="197" t="s">
        <v>3765</v>
      </c>
    </row>
    <row r="10691" spans="1:11">
      <c r="A10691" s="186" t="str">
        <f>B10691&amp;"_"&amp;COUNTIF($B$2:B10691,B10691)</f>
        <v>8332_2</v>
      </c>
      <c r="B10691" s="195">
        <v>8332</v>
      </c>
      <c r="C10691" s="195">
        <v>1</v>
      </c>
      <c r="D10691" s="195" t="s">
        <v>4334</v>
      </c>
      <c r="E10691" s="195" t="s">
        <v>2731</v>
      </c>
      <c r="F10691" s="189">
        <v>12</v>
      </c>
      <c r="G10691" s="197" t="s">
        <v>4445</v>
      </c>
      <c r="H10691" s="195">
        <v>6</v>
      </c>
      <c r="J10691" s="191">
        <v>43300</v>
      </c>
      <c r="K10691" s="195" t="s">
        <v>27</v>
      </c>
    </row>
    <row r="10692" spans="1:11">
      <c r="A10692" s="186" t="str">
        <f>B10692&amp;"_"&amp;COUNTIF($B$2:B10692,B10692)</f>
        <v>8333_1</v>
      </c>
      <c r="B10692" s="195">
        <v>8333</v>
      </c>
      <c r="C10692" s="195">
        <v>1</v>
      </c>
      <c r="D10692" s="195" t="s">
        <v>4339</v>
      </c>
      <c r="F10692" s="189">
        <v>112</v>
      </c>
      <c r="G10692" s="197" t="s">
        <v>4340</v>
      </c>
      <c r="H10692" s="195">
        <v>1</v>
      </c>
      <c r="J10692" s="191">
        <v>43300</v>
      </c>
      <c r="K10692" s="195" t="s">
        <v>27</v>
      </c>
    </row>
    <row r="10693" spans="1:11">
      <c r="A10693" s="186" t="str">
        <f>B10693&amp;"_"&amp;COUNTIF($B$2:B10693,B10693)</f>
        <v>8334_1</v>
      </c>
      <c r="B10693" s="195">
        <v>8334</v>
      </c>
      <c r="E10693" s="195" t="s">
        <v>1744</v>
      </c>
      <c r="F10693" s="189">
        <v>1</v>
      </c>
      <c r="G10693" s="197" t="s">
        <v>4531</v>
      </c>
    </row>
    <row r="10694" spans="1:11">
      <c r="A10694" s="186" t="str">
        <f>B10694&amp;"_"&amp;COUNTIF($B$2:B10694,B10694)</f>
        <v>8334_2</v>
      </c>
      <c r="B10694" s="195">
        <v>8334</v>
      </c>
      <c r="E10694" s="195">
        <v>214845</v>
      </c>
      <c r="F10694" s="189">
        <v>32</v>
      </c>
      <c r="G10694" s="197" t="s">
        <v>4532</v>
      </c>
    </row>
    <row r="10695" spans="1:11">
      <c r="A10695" s="186" t="str">
        <f>B10695&amp;"_"&amp;COUNTIF($B$2:B10695,B10695)</f>
        <v>8334_3</v>
      </c>
      <c r="B10695" s="195">
        <v>8334</v>
      </c>
      <c r="E10695" s="195">
        <v>209245</v>
      </c>
      <c r="F10695" s="189">
        <v>84</v>
      </c>
      <c r="G10695" s="197" t="s">
        <v>4584</v>
      </c>
    </row>
    <row r="10696" spans="1:11">
      <c r="A10696" s="186" t="str">
        <f>B10696&amp;"_"&amp;COUNTIF($B$2:B10696,B10696)</f>
        <v>8334_4</v>
      </c>
      <c r="B10696" s="195">
        <v>8334</v>
      </c>
      <c r="C10696" s="195">
        <v>123</v>
      </c>
      <c r="D10696" s="195">
        <v>4500712653</v>
      </c>
      <c r="E10696" s="195">
        <v>213359</v>
      </c>
      <c r="F10696" s="189">
        <v>28</v>
      </c>
      <c r="G10696" s="197" t="s">
        <v>4533</v>
      </c>
      <c r="H10696" s="195">
        <v>7</v>
      </c>
      <c r="I10696" s="195">
        <v>19100</v>
      </c>
      <c r="J10696" s="191">
        <v>43300</v>
      </c>
      <c r="K10696" s="195" t="s">
        <v>27</v>
      </c>
    </row>
    <row r="10697" spans="1:11">
      <c r="A10697" s="186" t="str">
        <f>B10697&amp;"_"&amp;COUNTIF($B$2:B10697,B10697)</f>
        <v>8335_1</v>
      </c>
      <c r="B10697" s="195">
        <v>8335</v>
      </c>
      <c r="C10697" s="195">
        <v>59</v>
      </c>
      <c r="D10697" s="195">
        <v>3008875316</v>
      </c>
      <c r="E10697" s="195">
        <v>41222128</v>
      </c>
      <c r="F10697" s="189">
        <v>3</v>
      </c>
      <c r="G10697" s="197" t="s">
        <v>4658</v>
      </c>
      <c r="H10697" s="195">
        <v>3</v>
      </c>
      <c r="I10697" s="195">
        <v>15150</v>
      </c>
      <c r="J10697" s="191">
        <v>43301</v>
      </c>
      <c r="K10697" s="195" t="s">
        <v>27</v>
      </c>
    </row>
    <row r="10698" spans="1:11">
      <c r="A10698" s="186" t="str">
        <f>B10698&amp;"_"&amp;COUNTIF($B$2:B10698,B10698)</f>
        <v>8336_1</v>
      </c>
      <c r="B10698" s="195">
        <v>8336</v>
      </c>
      <c r="C10698" s="195">
        <v>59</v>
      </c>
      <c r="D10698" s="195">
        <v>3008875316</v>
      </c>
      <c r="E10698" s="195">
        <v>41222128</v>
      </c>
      <c r="F10698" s="189">
        <v>3</v>
      </c>
      <c r="G10698" s="197" t="s">
        <v>4659</v>
      </c>
      <c r="H10698" s="195">
        <v>3</v>
      </c>
      <c r="I10698" s="195">
        <v>15150</v>
      </c>
      <c r="J10698" s="191">
        <v>43301</v>
      </c>
      <c r="K10698" s="195" t="s">
        <v>27</v>
      </c>
    </row>
    <row r="10699" spans="1:11">
      <c r="A10699" s="186" t="str">
        <f>B10699&amp;"_"&amp;COUNTIF($B$2:B10699,B10699)</f>
        <v>8337_1</v>
      </c>
      <c r="B10699" s="195">
        <v>8337</v>
      </c>
      <c r="C10699" s="195">
        <v>59</v>
      </c>
      <c r="D10699" s="195">
        <v>3008879684</v>
      </c>
      <c r="E10699" s="195">
        <v>41222128</v>
      </c>
      <c r="F10699" s="189">
        <v>3</v>
      </c>
      <c r="G10699" s="197" t="s">
        <v>4660</v>
      </c>
      <c r="H10699" s="195">
        <v>3</v>
      </c>
      <c r="I10699" s="195">
        <v>15150</v>
      </c>
      <c r="J10699" s="191">
        <v>43304</v>
      </c>
      <c r="K10699" s="195" t="s">
        <v>27</v>
      </c>
    </row>
    <row r="10700" spans="1:11">
      <c r="A10700" s="186" t="str">
        <f>B10700&amp;"_"&amp;COUNTIF($B$2:B10700,B10700)</f>
        <v>8338_1</v>
      </c>
      <c r="B10700" s="195">
        <v>8338</v>
      </c>
      <c r="C10700" s="195">
        <v>59</v>
      </c>
      <c r="D10700" s="195">
        <v>3008879684</v>
      </c>
      <c r="E10700" s="195">
        <v>41222128</v>
      </c>
      <c r="F10700" s="189">
        <v>3</v>
      </c>
      <c r="G10700" s="197" t="s">
        <v>4661</v>
      </c>
      <c r="H10700" s="195">
        <v>3</v>
      </c>
      <c r="I10700" s="195">
        <v>15150</v>
      </c>
      <c r="J10700" s="191">
        <v>43304</v>
      </c>
      <c r="K10700" s="195" t="s">
        <v>27</v>
      </c>
    </row>
    <row r="10701" spans="1:11">
      <c r="A10701" s="186" t="str">
        <f>B10701&amp;"_"&amp;COUNTIF($B$2:B10701,B10701)</f>
        <v>8339_1</v>
      </c>
      <c r="B10701" s="195">
        <v>8339</v>
      </c>
      <c r="F10701" s="189">
        <v>6</v>
      </c>
      <c r="G10701" s="197" t="s">
        <v>3102</v>
      </c>
    </row>
    <row r="10702" spans="1:11">
      <c r="A10702" s="186" t="str">
        <f>B10702&amp;"_"&amp;COUNTIF($B$2:B10702,B10702)</f>
        <v>8339_2</v>
      </c>
      <c r="B10702" s="195">
        <v>8339</v>
      </c>
      <c r="C10702" s="195">
        <v>65</v>
      </c>
      <c r="D10702" s="195">
        <v>3008354220</v>
      </c>
      <c r="F10702" s="189">
        <v>12</v>
      </c>
      <c r="G10702" s="197" t="s">
        <v>3103</v>
      </c>
      <c r="H10702" s="195">
        <v>6</v>
      </c>
      <c r="I10702" s="195">
        <v>19200</v>
      </c>
      <c r="J10702" s="191">
        <v>43304</v>
      </c>
      <c r="K10702" s="195" t="s">
        <v>120</v>
      </c>
    </row>
    <row r="10703" spans="1:11">
      <c r="A10703" s="186" t="str">
        <f>B10703&amp;"_"&amp;COUNTIF($B$2:B10703,B10703)</f>
        <v>8340_1</v>
      </c>
      <c r="B10703" s="195">
        <v>8340</v>
      </c>
      <c r="F10703" s="189">
        <v>8</v>
      </c>
      <c r="G10703" s="197" t="s">
        <v>4662</v>
      </c>
    </row>
    <row r="10704" spans="1:11">
      <c r="A10704" s="186" t="str">
        <f>B10704&amp;"_"&amp;COUNTIF($B$2:B10704,B10704)</f>
        <v>8340_2</v>
      </c>
      <c r="B10704" s="195">
        <v>8340</v>
      </c>
      <c r="C10704" s="195">
        <v>65</v>
      </c>
      <c r="D10704" s="195">
        <v>3008753310</v>
      </c>
      <c r="F10704" s="189">
        <v>4</v>
      </c>
      <c r="G10704" s="197" t="s">
        <v>4663</v>
      </c>
      <c r="H10704" s="195">
        <v>3</v>
      </c>
      <c r="I10704" s="195">
        <v>9600</v>
      </c>
      <c r="J10704" s="191">
        <v>43304</v>
      </c>
      <c r="K10704" s="195" t="s">
        <v>120</v>
      </c>
    </row>
    <row r="10705" spans="1:12">
      <c r="A10705" s="186" t="str">
        <f>B10705&amp;"_"&amp;COUNTIF($B$2:B10705,B10705)</f>
        <v>8341_1</v>
      </c>
      <c r="B10705" s="195">
        <v>8341</v>
      </c>
      <c r="C10705" s="195">
        <v>6</v>
      </c>
      <c r="D10705" s="195" t="s">
        <v>4664</v>
      </c>
      <c r="F10705" s="189">
        <v>2</v>
      </c>
      <c r="G10705" s="197" t="s">
        <v>4665</v>
      </c>
      <c r="H10705" s="195">
        <v>1</v>
      </c>
      <c r="J10705" s="191">
        <v>43305</v>
      </c>
      <c r="K10705" s="195" t="s">
        <v>27</v>
      </c>
    </row>
    <row r="10706" spans="1:12">
      <c r="A10706" s="186" t="str">
        <f>B10706&amp;"_"&amp;COUNTIF($B$2:B10706,B10706)</f>
        <v>8342_1</v>
      </c>
      <c r="B10706" s="195">
        <v>8342</v>
      </c>
      <c r="F10706" s="189">
        <v>1</v>
      </c>
      <c r="G10706" s="197" t="s">
        <v>4666</v>
      </c>
    </row>
    <row r="10707" spans="1:12">
      <c r="A10707" s="186" t="str">
        <f>B10707&amp;"_"&amp;COUNTIF($B$2:B10707,B10707)</f>
        <v>8342_2</v>
      </c>
      <c r="B10707" s="195">
        <v>8342</v>
      </c>
      <c r="C10707" s="195">
        <v>112</v>
      </c>
      <c r="D10707" s="195">
        <v>53839</v>
      </c>
      <c r="F10707" s="189">
        <v>1</v>
      </c>
      <c r="G10707" s="197" t="s">
        <v>4667</v>
      </c>
      <c r="H10707" s="195">
        <v>6</v>
      </c>
      <c r="I10707" s="195">
        <v>13700</v>
      </c>
      <c r="J10707" s="191">
        <v>43306</v>
      </c>
      <c r="K10707" s="195" t="s">
        <v>4668</v>
      </c>
      <c r="L10707" s="195" t="s">
        <v>74</v>
      </c>
    </row>
    <row r="10708" spans="1:12">
      <c r="A10708" s="186" t="str">
        <f>B10708&amp;"_"&amp;COUNTIF($B$2:B10708,B10708)</f>
        <v>8343_1</v>
      </c>
      <c r="B10708" s="195">
        <v>8343</v>
      </c>
      <c r="E10708" s="195">
        <v>41222082</v>
      </c>
      <c r="F10708" s="189">
        <v>1</v>
      </c>
      <c r="G10708" s="197" t="s">
        <v>4669</v>
      </c>
    </row>
    <row r="10709" spans="1:12">
      <c r="A10709" s="186" t="str">
        <f>B10709&amp;"_"&amp;COUNTIF($B$2:B10709,B10709)</f>
        <v>8343_2</v>
      </c>
      <c r="B10709" s="195">
        <v>8343</v>
      </c>
      <c r="C10709" s="195">
        <v>59</v>
      </c>
      <c r="D10709" s="195">
        <v>3008894287</v>
      </c>
      <c r="E10709" s="195">
        <v>41222136</v>
      </c>
      <c r="F10709" s="189">
        <v>1</v>
      </c>
      <c r="G10709" s="197" t="s">
        <v>2299</v>
      </c>
      <c r="H10709" s="195">
        <v>2</v>
      </c>
      <c r="I10709" s="195">
        <v>6500</v>
      </c>
      <c r="J10709" s="191">
        <v>43311</v>
      </c>
      <c r="K10709" s="195" t="s">
        <v>27</v>
      </c>
    </row>
    <row r="10710" spans="1:12">
      <c r="A10710" s="186" t="str">
        <f>B10710&amp;"_"&amp;COUNTIF($B$2:B10710,B10710)</f>
        <v>8344_1</v>
      </c>
      <c r="B10710" s="195">
        <v>8344</v>
      </c>
      <c r="C10710" s="195">
        <v>31</v>
      </c>
      <c r="D10710" s="195" t="s">
        <v>4670</v>
      </c>
      <c r="F10710" s="189">
        <v>4</v>
      </c>
      <c r="G10710" s="197" t="s">
        <v>4290</v>
      </c>
      <c r="H10710" s="195">
        <v>4</v>
      </c>
      <c r="I10710" s="195">
        <v>12000</v>
      </c>
      <c r="J10710" s="191">
        <v>43311</v>
      </c>
      <c r="K10710" s="195" t="s">
        <v>27</v>
      </c>
    </row>
    <row r="10711" spans="1:12">
      <c r="A10711" s="186" t="str">
        <f>B10711&amp;"_"&amp;COUNTIF($B$2:B10711,B10711)</f>
        <v>8345_1</v>
      </c>
      <c r="B10711" s="195">
        <v>8345</v>
      </c>
      <c r="E10711" s="195">
        <v>41222082</v>
      </c>
      <c r="F10711" s="189">
        <v>2</v>
      </c>
      <c r="G10711" s="197" t="s">
        <v>4669</v>
      </c>
    </row>
    <row r="10712" spans="1:12">
      <c r="A10712" s="186" t="str">
        <f>B10712&amp;"_"&amp;COUNTIF($B$2:B10712,B10712)</f>
        <v>8345_2</v>
      </c>
      <c r="B10712" s="195">
        <v>8345</v>
      </c>
      <c r="C10712" s="195">
        <v>59</v>
      </c>
      <c r="D10712" s="195">
        <v>3008894287</v>
      </c>
      <c r="E10712" s="195">
        <v>41222136</v>
      </c>
      <c r="F10712" s="189">
        <v>2</v>
      </c>
      <c r="G10712" s="197" t="s">
        <v>2299</v>
      </c>
      <c r="H10712" s="195">
        <v>4</v>
      </c>
      <c r="I10712" s="195">
        <v>13000</v>
      </c>
      <c r="J10712" s="191">
        <v>43312</v>
      </c>
      <c r="K10712" s="195" t="s">
        <v>27</v>
      </c>
    </row>
    <row r="10713" spans="1:12">
      <c r="A10713" s="186" t="str">
        <f>B10713&amp;"_"&amp;COUNTIF($B$2:B10713,B10713)</f>
        <v>8346_1</v>
      </c>
      <c r="B10713" s="195">
        <v>8346</v>
      </c>
      <c r="C10713" s="195">
        <v>31</v>
      </c>
      <c r="D10713" s="195" t="s">
        <v>4671</v>
      </c>
      <c r="F10713" s="189">
        <v>2</v>
      </c>
      <c r="G10713" s="197" t="s">
        <v>4672</v>
      </c>
      <c r="H10713" s="195">
        <v>2</v>
      </c>
      <c r="J10713" s="191">
        <v>43311</v>
      </c>
      <c r="K10713" s="195" t="s">
        <v>27</v>
      </c>
    </row>
    <row r="10714" spans="1:12">
      <c r="A10714" s="186" t="str">
        <f>B10714&amp;"_"&amp;COUNTIF($B$2:B10714,B10714)</f>
        <v>8347_1</v>
      </c>
      <c r="B10714" s="195">
        <v>8347</v>
      </c>
      <c r="F10714" s="189">
        <v>3</v>
      </c>
      <c r="G10714" s="197" t="s">
        <v>4645</v>
      </c>
    </row>
    <row r="10715" spans="1:12">
      <c r="A10715" s="186" t="str">
        <f>B10715&amp;"_"&amp;COUNTIF($B$2:B10715,B10715)</f>
        <v>8347_2</v>
      </c>
      <c r="B10715" s="195">
        <v>8347</v>
      </c>
      <c r="C10715" s="195">
        <v>96</v>
      </c>
      <c r="D10715" s="195" t="s">
        <v>4644</v>
      </c>
      <c r="F10715" s="189">
        <v>2</v>
      </c>
      <c r="G10715" s="197" t="s">
        <v>4643</v>
      </c>
      <c r="H10715" s="195">
        <v>5</v>
      </c>
      <c r="I10715" s="195">
        <v>14300</v>
      </c>
      <c r="J10715" s="191">
        <v>43312</v>
      </c>
      <c r="K10715" s="195" t="s">
        <v>33</v>
      </c>
      <c r="L10715" s="195" t="s">
        <v>74</v>
      </c>
    </row>
    <row r="10716" spans="1:12">
      <c r="A10716" s="186" t="str">
        <f>B10716&amp;"_"&amp;COUNTIF($B$2:B10716,B10716)</f>
        <v>8348_1</v>
      </c>
      <c r="B10716" s="195">
        <v>8348</v>
      </c>
      <c r="F10716" s="189">
        <v>3</v>
      </c>
      <c r="G10716" s="197" t="s">
        <v>4646</v>
      </c>
    </row>
    <row r="10717" spans="1:12">
      <c r="A10717" s="186" t="str">
        <f>B10717&amp;"_"&amp;COUNTIF($B$2:B10717,B10717)</f>
        <v>8348_2</v>
      </c>
      <c r="B10717" s="195">
        <v>8348</v>
      </c>
      <c r="C10717" s="195">
        <v>96</v>
      </c>
      <c r="D10717" s="195">
        <v>283914</v>
      </c>
      <c r="F10717" s="189">
        <v>2</v>
      </c>
      <c r="G10717" s="197" t="s">
        <v>4647</v>
      </c>
      <c r="H10717" s="195">
        <v>5</v>
      </c>
      <c r="I10717" s="195">
        <v>5000</v>
      </c>
      <c r="J10717" s="191">
        <v>43298</v>
      </c>
      <c r="K10717" s="195" t="s">
        <v>33</v>
      </c>
      <c r="L10717" s="195" t="s">
        <v>74</v>
      </c>
    </row>
    <row r="10718" spans="1:12">
      <c r="A10718" s="186" t="str">
        <f>B10718&amp;"_"&amp;COUNTIF($B$2:B10718,B10718)</f>
        <v>8350_1</v>
      </c>
      <c r="B10718" s="195">
        <v>8350</v>
      </c>
      <c r="C10718" s="195">
        <v>1</v>
      </c>
      <c r="D10718" s="195" t="s">
        <v>4656</v>
      </c>
      <c r="F10718" s="189">
        <v>46</v>
      </c>
      <c r="G10718" s="197" t="s">
        <v>4657</v>
      </c>
      <c r="H10718" s="195">
        <v>1</v>
      </c>
      <c r="J10718" s="191">
        <v>43313</v>
      </c>
      <c r="K10718" s="195" t="s">
        <v>27</v>
      </c>
    </row>
    <row r="10719" spans="1:12">
      <c r="A10719" s="186" t="str">
        <f>B10719&amp;"_"&amp;COUNTIF($B$2:B10719,B10719)</f>
        <v>8351_1</v>
      </c>
      <c r="B10719" s="195">
        <v>8351</v>
      </c>
      <c r="E10719" s="195" t="s">
        <v>2730</v>
      </c>
      <c r="F10719" s="189">
        <v>10</v>
      </c>
      <c r="G10719" s="197" t="s">
        <v>3765</v>
      </c>
    </row>
    <row r="10720" spans="1:12">
      <c r="A10720" s="186" t="str">
        <f>B10720&amp;"_"&amp;COUNTIF($B$2:B10720,B10720)</f>
        <v>8351_2</v>
      </c>
      <c r="B10720" s="195">
        <v>8351</v>
      </c>
      <c r="C10720" s="195">
        <v>1</v>
      </c>
      <c r="D10720" s="195" t="s">
        <v>4673</v>
      </c>
      <c r="E10720" s="195" t="s">
        <v>2731</v>
      </c>
      <c r="F10720" s="189">
        <v>10</v>
      </c>
      <c r="G10720" s="197" t="s">
        <v>4445</v>
      </c>
      <c r="H10720" s="195">
        <v>5</v>
      </c>
      <c r="J10720" s="191">
        <v>43313</v>
      </c>
      <c r="K10720" s="195" t="s">
        <v>27</v>
      </c>
    </row>
    <row r="10721" spans="1:12">
      <c r="A10721" s="186" t="str">
        <f>B10721&amp;"_"&amp;COUNTIF($B$2:B10721,B10721)</f>
        <v>8352_1</v>
      </c>
      <c r="B10721" s="195">
        <v>8352</v>
      </c>
      <c r="E10721" s="195">
        <v>32999</v>
      </c>
      <c r="F10721" s="189">
        <v>20</v>
      </c>
      <c r="G10721" s="197" t="s">
        <v>4086</v>
      </c>
    </row>
    <row r="10722" spans="1:12">
      <c r="A10722" s="186" t="str">
        <f>B10722&amp;"_"&amp;COUNTIF($B$2:B10722,B10722)</f>
        <v>8352_2</v>
      </c>
      <c r="B10722" s="195">
        <v>8352</v>
      </c>
      <c r="C10722" s="195">
        <v>4</v>
      </c>
      <c r="D10722" s="195">
        <v>4500308705</v>
      </c>
      <c r="E10722" s="195">
        <v>33990</v>
      </c>
      <c r="F10722" s="189">
        <v>20</v>
      </c>
      <c r="G10722" s="197" t="s">
        <v>4087</v>
      </c>
      <c r="H10722" s="195">
        <v>10</v>
      </c>
      <c r="I10722" s="195">
        <v>30000</v>
      </c>
      <c r="J10722" s="191">
        <v>43313</v>
      </c>
      <c r="K10722" s="195" t="s">
        <v>2501</v>
      </c>
      <c r="L10722" s="195" t="s">
        <v>74</v>
      </c>
    </row>
    <row r="10723" spans="1:12">
      <c r="A10723" s="186" t="str">
        <f>B10723&amp;"_"&amp;COUNTIF($B$2:B10723,B10723)</f>
        <v>8353_1</v>
      </c>
      <c r="B10723" s="195">
        <v>8353</v>
      </c>
      <c r="F10723" s="189">
        <v>11</v>
      </c>
      <c r="G10723" s="197" t="s">
        <v>4345</v>
      </c>
    </row>
    <row r="10724" spans="1:12">
      <c r="A10724" s="186" t="str">
        <f>B10724&amp;"_"&amp;COUNTIF($B$2:B10724,B10724)</f>
        <v>8353_2</v>
      </c>
      <c r="B10724" s="195">
        <v>8353</v>
      </c>
      <c r="C10724" s="195">
        <v>26</v>
      </c>
      <c r="D10724" s="195" t="s">
        <v>863</v>
      </c>
      <c r="F10724" s="189">
        <v>23</v>
      </c>
      <c r="G10724" s="197" t="s">
        <v>4346</v>
      </c>
      <c r="J10724" s="191">
        <v>43312</v>
      </c>
      <c r="K10724" s="195" t="s">
        <v>27</v>
      </c>
    </row>
    <row r="10725" spans="1:12">
      <c r="A10725" s="186" t="str">
        <f>B10725&amp;"_"&amp;COUNTIF($B$2:B10725,B10725)</f>
        <v>8354_1</v>
      </c>
      <c r="B10725" s="195">
        <v>8354</v>
      </c>
      <c r="E10725" s="195" t="s">
        <v>1744</v>
      </c>
      <c r="F10725" s="189">
        <v>1</v>
      </c>
      <c r="G10725" s="197" t="s">
        <v>4531</v>
      </c>
    </row>
    <row r="10726" spans="1:12">
      <c r="A10726" s="186" t="str">
        <f>B10726&amp;"_"&amp;COUNTIF($B$2:B10726,B10726)</f>
        <v>8354_2</v>
      </c>
      <c r="B10726" s="195">
        <v>8354</v>
      </c>
      <c r="E10726" s="195">
        <v>214845</v>
      </c>
      <c r="F10726" s="189">
        <v>32</v>
      </c>
      <c r="G10726" s="197" t="s">
        <v>4532</v>
      </c>
    </row>
    <row r="10727" spans="1:12">
      <c r="A10727" s="186" t="str">
        <f>B10727&amp;"_"&amp;COUNTIF($B$2:B10727,B10727)</f>
        <v>8354_3</v>
      </c>
      <c r="B10727" s="195">
        <v>8354</v>
      </c>
      <c r="E10727" s="195">
        <v>209259</v>
      </c>
      <c r="F10727" s="189">
        <v>24</v>
      </c>
      <c r="G10727" s="197" t="s">
        <v>4674</v>
      </c>
    </row>
    <row r="10728" spans="1:12">
      <c r="A10728" s="186" t="str">
        <f>B10728&amp;"_"&amp;COUNTIF($B$2:B10728,B10728)</f>
        <v>8354_4</v>
      </c>
      <c r="B10728" s="195">
        <v>8354</v>
      </c>
      <c r="C10728" s="195">
        <v>123</v>
      </c>
      <c r="D10728" s="195">
        <v>4500712653</v>
      </c>
      <c r="E10728" s="195">
        <v>213359</v>
      </c>
      <c r="F10728" s="189">
        <v>28</v>
      </c>
      <c r="G10728" s="197" t="s">
        <v>4533</v>
      </c>
      <c r="H10728" s="195">
        <v>6</v>
      </c>
      <c r="I10728" s="195">
        <v>10400</v>
      </c>
      <c r="J10728" s="191">
        <v>43314</v>
      </c>
      <c r="K10728" s="195" t="s">
        <v>27</v>
      </c>
    </row>
    <row r="10729" spans="1:12">
      <c r="A10729" s="186" t="str">
        <f>B10729&amp;"_"&amp;COUNTIF($B$2:B10729,B10729)</f>
        <v>8355_1</v>
      </c>
      <c r="B10729" s="195">
        <v>8355</v>
      </c>
      <c r="E10729" s="195">
        <v>13020001</v>
      </c>
      <c r="F10729" s="189">
        <v>30</v>
      </c>
      <c r="G10729" s="197" t="s">
        <v>4675</v>
      </c>
    </row>
    <row r="10730" spans="1:12">
      <c r="A10730" s="186" t="str">
        <f>B10730&amp;"_"&amp;COUNTIF($B$2:B10730,B10730)</f>
        <v>8355_2</v>
      </c>
      <c r="B10730" s="195">
        <v>8355</v>
      </c>
      <c r="E10730" s="195">
        <v>13020400</v>
      </c>
      <c r="F10730" s="189">
        <v>20</v>
      </c>
      <c r="G10730" s="197" t="s">
        <v>985</v>
      </c>
    </row>
    <row r="10731" spans="1:12">
      <c r="A10731" s="186" t="str">
        <f>B10731&amp;"_"&amp;COUNTIF($B$2:B10731,B10731)</f>
        <v>8355_3</v>
      </c>
      <c r="B10731" s="195">
        <v>8355</v>
      </c>
      <c r="E10731" s="195">
        <v>13021000</v>
      </c>
      <c r="F10731" s="189">
        <v>30</v>
      </c>
      <c r="G10731" s="197" t="s">
        <v>3947</v>
      </c>
    </row>
    <row r="10732" spans="1:12">
      <c r="A10732" s="186" t="str">
        <f>B10732&amp;"_"&amp;COUNTIF($B$2:B10732,B10732)</f>
        <v>8355_4</v>
      </c>
      <c r="B10732" s="195">
        <v>8355</v>
      </c>
      <c r="E10732" s="195">
        <v>13030250</v>
      </c>
      <c r="F10732" s="189">
        <v>12</v>
      </c>
      <c r="G10732" s="197" t="s">
        <v>4676</v>
      </c>
    </row>
    <row r="10733" spans="1:12">
      <c r="A10733" s="186" t="str">
        <f>B10733&amp;"_"&amp;COUNTIF($B$2:B10733,B10733)</f>
        <v>8355_5</v>
      </c>
      <c r="B10733" s="195">
        <v>8355</v>
      </c>
      <c r="C10733" s="195">
        <v>10</v>
      </c>
      <c r="D10733" s="195">
        <v>65415</v>
      </c>
      <c r="E10733" s="195">
        <v>13021450</v>
      </c>
      <c r="F10733" s="189">
        <v>44</v>
      </c>
      <c r="G10733" s="197" t="s">
        <v>4677</v>
      </c>
      <c r="H10733" s="195">
        <v>4</v>
      </c>
      <c r="I10733" s="195">
        <v>4800</v>
      </c>
      <c r="J10733" s="191">
        <v>43326</v>
      </c>
      <c r="K10733" s="195" t="s">
        <v>33</v>
      </c>
      <c r="L10733" s="195" t="s">
        <v>74</v>
      </c>
    </row>
    <row r="10734" spans="1:12">
      <c r="A10734" s="186" t="str">
        <f>B10734&amp;"_"&amp;COUNTIF($B$2:B10734,B10734)</f>
        <v>8356_1</v>
      </c>
      <c r="B10734" s="195">
        <v>8356</v>
      </c>
      <c r="C10734" s="195">
        <v>31</v>
      </c>
      <c r="D10734" s="195" t="s">
        <v>4678</v>
      </c>
      <c r="F10734" s="189">
        <v>7</v>
      </c>
      <c r="G10734" s="197" t="s">
        <v>4290</v>
      </c>
      <c r="H10734" s="195">
        <v>7</v>
      </c>
      <c r="I10734" s="195">
        <v>21000</v>
      </c>
      <c r="J10734" s="191">
        <v>43320</v>
      </c>
      <c r="K10734" s="195" t="s">
        <v>27</v>
      </c>
    </row>
    <row r="10735" spans="1:12">
      <c r="A10735" s="186" t="str">
        <f>B10735&amp;"_"&amp;COUNTIF($B$2:B10735,B10735)</f>
        <v>8357_1</v>
      </c>
      <c r="B10735" s="195">
        <v>8357</v>
      </c>
      <c r="C10735" s="195">
        <v>31</v>
      </c>
      <c r="D10735" s="195" t="s">
        <v>4678</v>
      </c>
      <c r="F10735" s="189">
        <v>5</v>
      </c>
      <c r="G10735" s="197" t="s">
        <v>4290</v>
      </c>
      <c r="H10735" s="195">
        <v>5</v>
      </c>
      <c r="I10735" s="195">
        <v>15000</v>
      </c>
      <c r="J10735" s="191">
        <v>43320</v>
      </c>
      <c r="K10735" s="195" t="s">
        <v>27</v>
      </c>
    </row>
    <row r="10736" spans="1:12">
      <c r="A10736" s="186" t="str">
        <f>B10736&amp;"_"&amp;COUNTIF($B$2:B10736,B10736)</f>
        <v>8358_1</v>
      </c>
      <c r="B10736" s="195">
        <v>8358</v>
      </c>
      <c r="C10736" s="195">
        <v>31</v>
      </c>
      <c r="D10736" s="195" t="s">
        <v>4678</v>
      </c>
      <c r="F10736" s="189">
        <v>2</v>
      </c>
      <c r="G10736" s="197" t="s">
        <v>4290</v>
      </c>
      <c r="H10736" s="195">
        <v>2</v>
      </c>
      <c r="I10736" s="195">
        <v>6000</v>
      </c>
      <c r="J10736" s="191">
        <v>43327</v>
      </c>
      <c r="K10736" s="195" t="s">
        <v>27</v>
      </c>
    </row>
    <row r="10737" spans="1:12">
      <c r="A10737" s="186" t="str">
        <f>B10737&amp;"_"&amp;COUNTIF($B$2:B10737,B10737)</f>
        <v>8359_1</v>
      </c>
      <c r="B10737" s="195">
        <v>8359</v>
      </c>
      <c r="C10737" s="195">
        <v>59</v>
      </c>
      <c r="D10737" s="227">
        <v>3008917099</v>
      </c>
      <c r="E10737" s="195">
        <v>41227890</v>
      </c>
      <c r="F10737" s="189">
        <v>12</v>
      </c>
      <c r="G10737" s="197" t="s">
        <v>1873</v>
      </c>
      <c r="H10737" s="195">
        <v>2</v>
      </c>
      <c r="I10737" s="195">
        <v>3675</v>
      </c>
      <c r="J10737" s="191">
        <v>43322</v>
      </c>
      <c r="K10737" s="195" t="s">
        <v>27</v>
      </c>
    </row>
    <row r="10738" spans="1:12">
      <c r="A10738" s="186" t="str">
        <f>B10738&amp;"_"&amp;COUNTIF($B$2:B10738,B10738)</f>
        <v>8360_1</v>
      </c>
      <c r="B10738" s="195">
        <v>8360</v>
      </c>
      <c r="E10738" s="195" t="s">
        <v>2730</v>
      </c>
      <c r="F10738" s="189">
        <v>10</v>
      </c>
      <c r="G10738" s="197" t="s">
        <v>3765</v>
      </c>
    </row>
    <row r="10739" spans="1:12">
      <c r="A10739" s="186" t="str">
        <f>B10739&amp;"_"&amp;COUNTIF($B$2:B10739,B10739)</f>
        <v>8360_2</v>
      </c>
      <c r="B10739" s="195">
        <v>8360</v>
      </c>
      <c r="C10739" s="195">
        <v>1</v>
      </c>
      <c r="D10739" s="195" t="s">
        <v>4673</v>
      </c>
      <c r="E10739" s="195" t="s">
        <v>2731</v>
      </c>
      <c r="F10739" s="189">
        <v>10</v>
      </c>
      <c r="G10739" s="197" t="s">
        <v>4445</v>
      </c>
      <c r="H10739" s="195">
        <v>5</v>
      </c>
      <c r="J10739" s="191">
        <v>43325</v>
      </c>
      <c r="K10739" s="195" t="s">
        <v>27</v>
      </c>
    </row>
    <row r="10740" spans="1:12">
      <c r="A10740" s="186" t="str">
        <f>B10740&amp;"_"&amp;COUNTIF($B$2:B10740,B10740)</f>
        <v>8361_1</v>
      </c>
      <c r="B10740" s="195">
        <v>8361</v>
      </c>
      <c r="E10740" s="195">
        <v>500015295</v>
      </c>
      <c r="F10740" s="189">
        <v>1</v>
      </c>
      <c r="G10740" s="197" t="s">
        <v>4679</v>
      </c>
    </row>
    <row r="10741" spans="1:12">
      <c r="A10741" s="186" t="str">
        <f>B10741&amp;"_"&amp;COUNTIF($B$2:B10741,B10741)</f>
        <v>8361_2</v>
      </c>
      <c r="B10741" s="195">
        <v>8361</v>
      </c>
      <c r="C10741" s="195">
        <v>1</v>
      </c>
      <c r="D10741" s="195" t="s">
        <v>4506</v>
      </c>
      <c r="E10741" s="195">
        <v>500015296</v>
      </c>
      <c r="F10741" s="189">
        <v>2</v>
      </c>
      <c r="G10741" s="197" t="s">
        <v>4680</v>
      </c>
      <c r="H10741" s="195">
        <v>3</v>
      </c>
      <c r="J10741" s="191">
        <v>43325</v>
      </c>
      <c r="K10741" s="195" t="s">
        <v>27</v>
      </c>
    </row>
    <row r="10742" spans="1:12">
      <c r="A10742" s="186" t="str">
        <f>B10742&amp;"_"&amp;COUNTIF($B$2:B10742,B10742)</f>
        <v>8362_1</v>
      </c>
      <c r="B10742" s="195">
        <v>8362</v>
      </c>
      <c r="C10742" s="195">
        <v>55</v>
      </c>
      <c r="D10742" s="195" t="s">
        <v>4681</v>
      </c>
      <c r="F10742" s="189">
        <f>72*3</f>
        <v>216</v>
      </c>
      <c r="G10742" s="197" t="s">
        <v>1971</v>
      </c>
      <c r="H10742" s="195">
        <v>3</v>
      </c>
      <c r="I10742" s="195">
        <v>12000</v>
      </c>
      <c r="J10742" s="191">
        <v>43325</v>
      </c>
      <c r="K10742" s="195" t="s">
        <v>33</v>
      </c>
      <c r="L10742" s="195" t="s">
        <v>74</v>
      </c>
    </row>
    <row r="10743" spans="1:12">
      <c r="A10743" s="186" t="str">
        <f>B10743&amp;"_"&amp;COUNTIF($B$2:B10743,B10743)</f>
        <v>8363_1</v>
      </c>
      <c r="B10743" s="195">
        <v>8363</v>
      </c>
      <c r="E10743" s="195">
        <v>41222082</v>
      </c>
      <c r="F10743" s="189">
        <v>2</v>
      </c>
      <c r="G10743" s="197" t="s">
        <v>4669</v>
      </c>
    </row>
    <row r="10744" spans="1:12">
      <c r="A10744" s="186" t="str">
        <f>B10744&amp;"_"&amp;COUNTIF($B$2:B10744,B10744)</f>
        <v>8363_2</v>
      </c>
      <c r="B10744" s="195">
        <v>8363</v>
      </c>
      <c r="C10744" s="195">
        <v>59</v>
      </c>
      <c r="D10744" s="195">
        <v>3008942610</v>
      </c>
      <c r="E10744" s="195">
        <v>41222136</v>
      </c>
      <c r="F10744" s="189">
        <v>2</v>
      </c>
      <c r="G10744" s="197" t="s">
        <v>2299</v>
      </c>
      <c r="H10744" s="195">
        <v>4</v>
      </c>
      <c r="I10744" s="195">
        <v>13000</v>
      </c>
      <c r="J10744" s="191">
        <v>43326</v>
      </c>
      <c r="K10744" s="195" t="s">
        <v>27</v>
      </c>
    </row>
    <row r="10745" spans="1:12">
      <c r="A10745" s="186" t="str">
        <f>B10745&amp;"_"&amp;COUNTIF($B$2:B10745,B10745)</f>
        <v>8364_1</v>
      </c>
      <c r="B10745" s="195">
        <v>8364</v>
      </c>
      <c r="E10745" s="195" t="s">
        <v>1744</v>
      </c>
      <c r="F10745" s="189">
        <v>1</v>
      </c>
      <c r="G10745" s="197" t="s">
        <v>4531</v>
      </c>
    </row>
    <row r="10746" spans="1:12">
      <c r="A10746" s="186" t="str">
        <f>B10746&amp;"_"&amp;COUNTIF($B$2:B10746,B10746)</f>
        <v>8364_2</v>
      </c>
      <c r="B10746" s="195">
        <v>8364</v>
      </c>
      <c r="E10746" s="195">
        <v>214844</v>
      </c>
      <c r="F10746" s="189">
        <v>84</v>
      </c>
      <c r="G10746" s="197" t="s">
        <v>4682</v>
      </c>
    </row>
    <row r="10747" spans="1:12">
      <c r="A10747" s="186" t="str">
        <f>B10747&amp;"_"&amp;COUNTIF($B$2:B10747,B10747)</f>
        <v>8364_3</v>
      </c>
      <c r="B10747" s="195">
        <v>8364</v>
      </c>
      <c r="E10747" s="195">
        <v>209259</v>
      </c>
      <c r="F10747" s="189">
        <v>12</v>
      </c>
      <c r="G10747" s="197" t="s">
        <v>4674</v>
      </c>
    </row>
    <row r="10748" spans="1:12">
      <c r="A10748" s="186" t="str">
        <f>B10748&amp;"_"&amp;COUNTIF($B$2:B10748,B10748)</f>
        <v>8364_4</v>
      </c>
      <c r="B10748" s="195">
        <v>8364</v>
      </c>
      <c r="E10748" s="195">
        <v>209245</v>
      </c>
      <c r="F10748" s="189">
        <v>28</v>
      </c>
      <c r="G10748" s="197" t="s">
        <v>4584</v>
      </c>
    </row>
    <row r="10749" spans="1:12">
      <c r="A10749" s="186" t="str">
        <f>B10749&amp;"_"&amp;COUNTIF($B$2:B10749,B10749)</f>
        <v>8364_5</v>
      </c>
      <c r="B10749" s="195">
        <v>8364</v>
      </c>
      <c r="C10749" s="195">
        <v>123</v>
      </c>
      <c r="D10749" s="195">
        <v>4500712653</v>
      </c>
      <c r="E10749" s="195">
        <v>213359</v>
      </c>
      <c r="F10749" s="189">
        <v>42</v>
      </c>
      <c r="G10749" s="197" t="s">
        <v>4533</v>
      </c>
      <c r="H10749" s="195">
        <v>6</v>
      </c>
      <c r="I10749" s="195">
        <v>18225</v>
      </c>
      <c r="J10749" s="191">
        <v>43329</v>
      </c>
      <c r="K10749" s="195" t="s">
        <v>27</v>
      </c>
    </row>
    <row r="10750" spans="1:12">
      <c r="A10750" s="186" t="str">
        <f>B10750&amp;"_"&amp;COUNTIF($B$2:B10750,B10750)</f>
        <v>8365_1</v>
      </c>
      <c r="B10750" s="195">
        <v>8365</v>
      </c>
      <c r="C10750" s="195">
        <v>107</v>
      </c>
      <c r="D10750" s="195">
        <v>29075</v>
      </c>
      <c r="F10750" s="189">
        <v>4</v>
      </c>
      <c r="G10750" s="197" t="s">
        <v>3895</v>
      </c>
      <c r="H10750" s="195">
        <v>1</v>
      </c>
      <c r="J10750" s="191">
        <v>43328</v>
      </c>
      <c r="K10750" s="195" t="s">
        <v>33</v>
      </c>
      <c r="L10750" s="195" t="s">
        <v>74</v>
      </c>
    </row>
    <row r="10751" spans="1:12">
      <c r="A10751" s="186" t="str">
        <f>B10751&amp;"_"&amp;COUNTIF($B$2:B10751,B10751)</f>
        <v>8366_1</v>
      </c>
      <c r="B10751" s="195">
        <v>8366</v>
      </c>
      <c r="E10751" s="195">
        <v>41222082</v>
      </c>
      <c r="F10751" s="189">
        <v>1</v>
      </c>
      <c r="G10751" s="197" t="s">
        <v>4669</v>
      </c>
    </row>
    <row r="10752" spans="1:12">
      <c r="A10752" s="186" t="str">
        <f>B10752&amp;"_"&amp;COUNTIF($B$2:B10752,B10752)</f>
        <v>8366_2</v>
      </c>
      <c r="B10752" s="195">
        <v>8366</v>
      </c>
      <c r="C10752" s="195">
        <v>59</v>
      </c>
      <c r="D10752" s="195">
        <v>3008942610</v>
      </c>
      <c r="E10752" s="195">
        <v>41222136</v>
      </c>
      <c r="F10752" s="189">
        <v>1</v>
      </c>
      <c r="G10752" s="197" t="s">
        <v>2299</v>
      </c>
      <c r="H10752" s="195">
        <v>2</v>
      </c>
      <c r="I10752" s="195">
        <v>6500</v>
      </c>
      <c r="J10752" s="191">
        <v>43328</v>
      </c>
      <c r="K10752" s="195" t="s">
        <v>27</v>
      </c>
    </row>
    <row r="10753" spans="1:12">
      <c r="A10753" s="186" t="str">
        <f>B10753&amp;"_"&amp;COUNTIF($B$2:B10753,B10753)</f>
        <v>8367_1</v>
      </c>
      <c r="B10753" s="195">
        <v>8367</v>
      </c>
      <c r="C10753" s="195">
        <v>59</v>
      </c>
      <c r="D10753" s="195">
        <v>3008949073</v>
      </c>
      <c r="E10753" s="195">
        <v>20607070</v>
      </c>
      <c r="F10753" s="189">
        <v>150</v>
      </c>
      <c r="G10753" s="197" t="s">
        <v>4683</v>
      </c>
      <c r="H10753" s="195">
        <v>1</v>
      </c>
      <c r="I10753" s="195">
        <v>3400</v>
      </c>
      <c r="J10753" s="191">
        <v>43328</v>
      </c>
      <c r="K10753" s="195" t="s">
        <v>27</v>
      </c>
    </row>
    <row r="10754" spans="1:12">
      <c r="A10754" s="186" t="str">
        <f>B10754&amp;"_"&amp;COUNTIF($B$2:B10754,B10754)</f>
        <v>8368_1</v>
      </c>
      <c r="B10754" s="195">
        <v>8368</v>
      </c>
      <c r="C10754" s="195">
        <v>6</v>
      </c>
      <c r="D10754" s="195" t="s">
        <v>4684</v>
      </c>
      <c r="F10754" s="189">
        <v>1</v>
      </c>
      <c r="G10754" s="197" t="s">
        <v>4685</v>
      </c>
      <c r="H10754" s="195">
        <v>1</v>
      </c>
      <c r="I10754" s="195">
        <v>500</v>
      </c>
      <c r="J10754" s="191">
        <v>43332</v>
      </c>
      <c r="K10754" s="195" t="s">
        <v>27</v>
      </c>
    </row>
    <row r="10755" spans="1:12">
      <c r="A10755" s="186" t="str">
        <f>B10755&amp;"_"&amp;COUNTIF($B$2:B10755,B10755)</f>
        <v>8369_1</v>
      </c>
      <c r="B10755" s="195">
        <v>8369</v>
      </c>
      <c r="C10755" s="195">
        <v>80</v>
      </c>
      <c r="D10755" s="195" t="s">
        <v>4686</v>
      </c>
      <c r="E10755" s="195" t="s">
        <v>4687</v>
      </c>
      <c r="F10755" s="189">
        <v>4</v>
      </c>
      <c r="G10755" s="197" t="s">
        <v>4688</v>
      </c>
      <c r="H10755" s="195">
        <v>1</v>
      </c>
      <c r="I10755" s="195">
        <f>4*55+50</f>
        <v>270</v>
      </c>
      <c r="J10755" s="191">
        <v>43332</v>
      </c>
      <c r="K10755" s="195" t="s">
        <v>33</v>
      </c>
      <c r="L10755" s="195" t="s">
        <v>74</v>
      </c>
    </row>
    <row r="10756" spans="1:12">
      <c r="A10756" s="186" t="str">
        <f>B10756&amp;"_"&amp;COUNTIF($B$2:B10756,B10756)</f>
        <v>8370_1</v>
      </c>
      <c r="B10756" s="195">
        <v>8370</v>
      </c>
      <c r="C10756" s="195">
        <v>3</v>
      </c>
      <c r="D10756" s="195" t="s">
        <v>4689</v>
      </c>
      <c r="E10756" s="195">
        <v>500529774</v>
      </c>
      <c r="F10756" s="189">
        <v>324</v>
      </c>
      <c r="G10756" s="197" t="s">
        <v>4690</v>
      </c>
      <c r="H10756" s="195">
        <v>1</v>
      </c>
      <c r="I10756" s="195">
        <v>1950</v>
      </c>
      <c r="J10756" s="191">
        <v>43333</v>
      </c>
      <c r="K10756" s="195" t="s">
        <v>4691</v>
      </c>
      <c r="L10756" s="195" t="s">
        <v>74</v>
      </c>
    </row>
    <row r="10757" spans="1:12">
      <c r="A10757" s="186" t="str">
        <f>B10757&amp;"_"&amp;COUNTIF($B$2:B10757,B10757)</f>
        <v>8371_1</v>
      </c>
      <c r="B10757" s="195">
        <v>8371</v>
      </c>
      <c r="F10757" s="189">
        <v>1</v>
      </c>
      <c r="G10757" s="197" t="s">
        <v>4692</v>
      </c>
    </row>
    <row r="10758" spans="1:12">
      <c r="A10758" s="186" t="str">
        <f>B10758&amp;"_"&amp;COUNTIF($B$2:B10758,B10758)</f>
        <v>8371_2</v>
      </c>
      <c r="B10758" s="195">
        <v>8371</v>
      </c>
      <c r="F10758" s="189">
        <v>1</v>
      </c>
      <c r="G10758" s="197" t="s">
        <v>4693</v>
      </c>
    </row>
    <row r="10759" spans="1:12">
      <c r="A10759" s="186" t="str">
        <f>B10759&amp;"_"&amp;COUNTIF($B$2:B10759,B10759)</f>
        <v>8371_3</v>
      </c>
      <c r="B10759" s="195">
        <v>8371</v>
      </c>
      <c r="C10759" s="195">
        <v>58</v>
      </c>
      <c r="D10759" s="195">
        <v>116190</v>
      </c>
      <c r="F10759" s="189">
        <v>1</v>
      </c>
      <c r="G10759" s="197" t="s">
        <v>7</v>
      </c>
      <c r="H10759" s="195">
        <v>1</v>
      </c>
      <c r="I10759" s="195">
        <v>11000</v>
      </c>
      <c r="J10759" s="191">
        <v>43333</v>
      </c>
      <c r="K10759" s="195" t="s">
        <v>27</v>
      </c>
    </row>
    <row r="10760" spans="1:12">
      <c r="A10760" s="186" t="str">
        <f>B10760&amp;"_"&amp;COUNTIF($B$2:B10760,B10760)</f>
        <v>8372_1</v>
      </c>
      <c r="B10760" s="195">
        <v>8372</v>
      </c>
      <c r="C10760" s="195">
        <v>58</v>
      </c>
      <c r="D10760" s="195">
        <v>116191</v>
      </c>
      <c r="F10760" s="189">
        <v>2</v>
      </c>
      <c r="G10760" s="197" t="s">
        <v>4694</v>
      </c>
      <c r="H10760" s="195">
        <v>1</v>
      </c>
      <c r="I10760" s="195">
        <v>150</v>
      </c>
      <c r="J10760" s="191">
        <v>43333</v>
      </c>
      <c r="K10760" s="195" t="s">
        <v>27</v>
      </c>
    </row>
    <row r="10761" spans="1:12">
      <c r="A10761" s="186" t="str">
        <f>B10761&amp;"_"&amp;COUNTIF($B$2:B10761,B10761)</f>
        <v>8373_1</v>
      </c>
      <c r="B10761" s="195">
        <v>8373</v>
      </c>
      <c r="F10761" s="189">
        <v>1</v>
      </c>
      <c r="G10761" s="197" t="s">
        <v>4695</v>
      </c>
    </row>
    <row r="10762" spans="1:12">
      <c r="A10762" s="186" t="str">
        <f>B10762&amp;"_"&amp;COUNTIF($B$2:B10762,B10762)</f>
        <v>8373_2</v>
      </c>
      <c r="B10762" s="195">
        <v>8373</v>
      </c>
      <c r="E10762" s="195" t="s">
        <v>4696</v>
      </c>
      <c r="F10762" s="189">
        <v>5</v>
      </c>
      <c r="G10762" s="197" t="s">
        <v>4697</v>
      </c>
    </row>
    <row r="10763" spans="1:12">
      <c r="A10763" s="186" t="str">
        <f>B10763&amp;"_"&amp;COUNTIF($B$2:B10763,B10763)</f>
        <v>8373_3</v>
      </c>
      <c r="B10763" s="195">
        <v>8373</v>
      </c>
      <c r="C10763" s="195">
        <v>61</v>
      </c>
      <c r="D10763" s="195" t="s">
        <v>4698</v>
      </c>
      <c r="E10763" s="195" t="s">
        <v>4698</v>
      </c>
      <c r="F10763" s="189">
        <v>5</v>
      </c>
      <c r="G10763" s="197" t="s">
        <v>4699</v>
      </c>
      <c r="H10763" s="195">
        <v>3</v>
      </c>
      <c r="I10763" s="195">
        <f>2000*5</f>
        <v>10000</v>
      </c>
      <c r="J10763" s="191">
        <v>43331</v>
      </c>
      <c r="K10763" s="195" t="s">
        <v>27</v>
      </c>
    </row>
    <row r="10764" spans="1:12">
      <c r="A10764" s="186" t="str">
        <f>B10764&amp;"_"&amp;COUNTIF($B$2:B10764,B10764)</f>
        <v>8474_1</v>
      </c>
      <c r="B10764" s="195">
        <v>8474</v>
      </c>
      <c r="C10764" s="195">
        <v>61</v>
      </c>
      <c r="F10764" s="189">
        <v>6</v>
      </c>
      <c r="G10764" s="197" t="s">
        <v>4700</v>
      </c>
      <c r="H10764" s="195">
        <v>4</v>
      </c>
      <c r="I10764" s="195">
        <v>5500</v>
      </c>
      <c r="J10764" s="191">
        <v>43335</v>
      </c>
      <c r="K10764" s="195" t="s">
        <v>27</v>
      </c>
    </row>
    <row r="10765" spans="1:12">
      <c r="A10765" s="186" t="str">
        <f>B10765&amp;"_"&amp;COUNTIF($B$2:B10765,B10765)</f>
        <v>8475_1</v>
      </c>
      <c r="B10765" s="195">
        <v>8475</v>
      </c>
      <c r="C10765" s="195">
        <v>1</v>
      </c>
      <c r="D10765" s="195" t="s">
        <v>4701</v>
      </c>
      <c r="F10765" s="189">
        <v>1</v>
      </c>
      <c r="G10765" s="197" t="s">
        <v>4702</v>
      </c>
      <c r="H10765" s="195">
        <v>1</v>
      </c>
      <c r="I10765" s="195">
        <v>6000</v>
      </c>
      <c r="J10765" s="191">
        <v>43335</v>
      </c>
      <c r="K10765" s="195" t="s">
        <v>33</v>
      </c>
      <c r="L10765" s="195" t="s">
        <v>74</v>
      </c>
    </row>
    <row r="10766" spans="1:12">
      <c r="A10766" s="186" t="str">
        <f>B10766&amp;"_"&amp;COUNTIF($B$2:B10766,B10766)</f>
        <v>8476_1</v>
      </c>
      <c r="B10766" s="195">
        <v>8476</v>
      </c>
      <c r="C10766" s="195">
        <v>1</v>
      </c>
      <c r="D10766" s="195" t="s">
        <v>4703</v>
      </c>
      <c r="F10766" s="189">
        <v>1</v>
      </c>
      <c r="G10766" s="197" t="s">
        <v>4704</v>
      </c>
      <c r="H10766" s="195">
        <v>1</v>
      </c>
      <c r="I10766" s="195">
        <v>6000</v>
      </c>
      <c r="J10766" s="191">
        <v>43335</v>
      </c>
      <c r="K10766" s="195" t="s">
        <v>4691</v>
      </c>
      <c r="L10766" s="195" t="s">
        <v>74</v>
      </c>
    </row>
    <row r="10767" spans="1:12">
      <c r="A10767" s="186" t="str">
        <f>B10767&amp;"_"&amp;COUNTIF($B$2:B10767,B10767)</f>
        <v>8477_1</v>
      </c>
      <c r="B10767" s="195">
        <v>8477</v>
      </c>
      <c r="F10767" s="189">
        <v>50</v>
      </c>
      <c r="G10767" s="197" t="s">
        <v>4705</v>
      </c>
    </row>
    <row r="10768" spans="1:12">
      <c r="A10768" s="186" t="str">
        <f>B10768&amp;"_"&amp;COUNTIF($B$2:B10768,B10768)</f>
        <v>8477_2</v>
      </c>
      <c r="B10768" s="195">
        <v>8477</v>
      </c>
      <c r="F10768" s="189">
        <v>2</v>
      </c>
      <c r="G10768" s="197" t="s">
        <v>4706</v>
      </c>
    </row>
    <row r="10769" spans="1:15">
      <c r="A10769" s="186" t="str">
        <f>B10769&amp;"_"&amp;COUNTIF($B$2:B10769,B10769)</f>
        <v>8477_3</v>
      </c>
      <c r="B10769" s="195">
        <v>8477</v>
      </c>
      <c r="F10769" s="189">
        <v>17</v>
      </c>
      <c r="G10769" s="197" t="s">
        <v>4707</v>
      </c>
    </row>
    <row r="10770" spans="1:15">
      <c r="A10770" s="186" t="str">
        <f>B10770&amp;"_"&amp;COUNTIF($B$2:B10770,B10770)</f>
        <v>8477_4</v>
      </c>
      <c r="B10770" s="195">
        <v>8477</v>
      </c>
      <c r="F10770" s="189">
        <v>450</v>
      </c>
      <c r="G10770" s="197" t="s">
        <v>4708</v>
      </c>
    </row>
    <row r="10771" spans="1:15">
      <c r="A10771" s="186" t="str">
        <f>B10771&amp;"_"&amp;COUNTIF($B$2:B10771,B10771)</f>
        <v>8477_5</v>
      </c>
      <c r="B10771" s="195">
        <v>8477</v>
      </c>
      <c r="F10771" s="189">
        <v>450</v>
      </c>
      <c r="G10771" s="197" t="s">
        <v>4709</v>
      </c>
    </row>
    <row r="10772" spans="1:15">
      <c r="A10772" s="186" t="str">
        <f>B10772&amp;"_"&amp;COUNTIF($B$2:B10772,B10772)</f>
        <v>8477_6</v>
      </c>
      <c r="B10772" s="195">
        <v>8477</v>
      </c>
      <c r="F10772" s="189">
        <v>1</v>
      </c>
      <c r="G10772" s="197" t="s">
        <v>4710</v>
      </c>
    </row>
    <row r="10773" spans="1:15">
      <c r="A10773" s="186" t="str">
        <f>B10773&amp;"_"&amp;COUNTIF($B$2:B10773,B10773)</f>
        <v>8477_7</v>
      </c>
      <c r="B10773" s="195">
        <v>8477</v>
      </c>
      <c r="C10773" s="195">
        <v>127</v>
      </c>
      <c r="F10773" s="189">
        <v>1</v>
      </c>
      <c r="G10773" s="197" t="s">
        <v>2156</v>
      </c>
      <c r="H10773" s="195">
        <v>3</v>
      </c>
      <c r="J10773" s="191">
        <v>43339</v>
      </c>
      <c r="K10773" s="195" t="s">
        <v>27</v>
      </c>
    </row>
    <row r="10774" spans="1:15">
      <c r="A10774" s="186" t="str">
        <f>B10774&amp;"_"&amp;COUNTIF($B$2:B10774,B10774)</f>
        <v>8478_1</v>
      </c>
      <c r="B10774" s="195">
        <v>8478</v>
      </c>
      <c r="C10774" s="195">
        <v>11</v>
      </c>
      <c r="F10774" s="189">
        <v>2</v>
      </c>
      <c r="G10774" s="197" t="s">
        <v>4707</v>
      </c>
      <c r="J10774" s="191">
        <v>43339</v>
      </c>
      <c r="K10774" s="195" t="s">
        <v>4691</v>
      </c>
      <c r="L10774" s="195" t="s">
        <v>74</v>
      </c>
    </row>
    <row r="10775" spans="1:15">
      <c r="A10775" s="186" t="str">
        <f>B10775&amp;"_"&amp;COUNTIF($B$2:B10775,B10775)</f>
        <v>8479_1</v>
      </c>
      <c r="B10775" s="195">
        <v>8479</v>
      </c>
      <c r="F10775" s="189">
        <v>1</v>
      </c>
      <c r="G10775" s="197" t="s">
        <v>4531</v>
      </c>
    </row>
    <row r="10776" spans="1:15">
      <c r="A10776" s="186" t="str">
        <f>B10776&amp;"_"&amp;COUNTIF($B$2:B10776,B10776)</f>
        <v>8479_2</v>
      </c>
      <c r="B10776" s="195">
        <v>8479</v>
      </c>
      <c r="E10776" s="195">
        <v>209259</v>
      </c>
      <c r="F10776" s="189">
        <v>12</v>
      </c>
      <c r="G10776" s="197" t="s">
        <v>4674</v>
      </c>
    </row>
    <row r="10777" spans="1:15">
      <c r="A10777" s="186" t="str">
        <f>B10777&amp;"_"&amp;COUNTIF($B$2:B10777,B10777)</f>
        <v>8479_3</v>
      </c>
      <c r="B10777" s="195">
        <v>8479</v>
      </c>
      <c r="E10777" s="195">
        <v>213359</v>
      </c>
      <c r="F10777" s="189">
        <v>28</v>
      </c>
      <c r="G10777" s="197" t="s">
        <v>4533</v>
      </c>
    </row>
    <row r="10778" spans="1:15">
      <c r="A10778" s="186" t="str">
        <f>B10778&amp;"_"&amp;COUNTIF($B$2:B10778,B10778)</f>
        <v>8479_4</v>
      </c>
      <c r="B10778" s="195">
        <v>8479</v>
      </c>
      <c r="C10778" s="195">
        <v>123</v>
      </c>
      <c r="D10778" s="195">
        <v>4500712653</v>
      </c>
      <c r="E10778" s="195">
        <v>214845</v>
      </c>
      <c r="F10778" s="189">
        <v>32</v>
      </c>
      <c r="G10778" s="197" t="s">
        <v>4711</v>
      </c>
      <c r="H10778" s="195">
        <v>5</v>
      </c>
      <c r="I10778" s="195">
        <v>10500</v>
      </c>
      <c r="J10778" s="191">
        <v>43339</v>
      </c>
      <c r="K10778" s="195" t="s">
        <v>27</v>
      </c>
    </row>
    <row r="10779" spans="1:15">
      <c r="A10779" s="186" t="str">
        <f>B10779&amp;"_"&amp;COUNTIF($B$2:B10779,B10779)</f>
        <v>8480_1</v>
      </c>
      <c r="B10779" s="195">
        <v>8480</v>
      </c>
      <c r="C10779" s="195">
        <v>59</v>
      </c>
      <c r="D10779" s="195">
        <v>3008981759</v>
      </c>
      <c r="E10779" s="195">
        <v>41222128</v>
      </c>
      <c r="F10779" s="189">
        <v>3</v>
      </c>
      <c r="G10779" s="197" t="s">
        <v>4712</v>
      </c>
      <c r="H10779" s="195">
        <v>3</v>
      </c>
      <c r="I10779" s="195">
        <v>15150</v>
      </c>
      <c r="J10779" s="191">
        <v>43340</v>
      </c>
      <c r="K10779" s="195" t="s">
        <v>27</v>
      </c>
    </row>
    <row r="10780" spans="1:15">
      <c r="A10780" s="186" t="str">
        <f>B10780&amp;"_"&amp;COUNTIF($B$2:B10780,B10780)</f>
        <v>8481_1</v>
      </c>
      <c r="B10780" s="195">
        <v>8481</v>
      </c>
      <c r="C10780" s="195">
        <v>59</v>
      </c>
      <c r="D10780" s="227">
        <v>3008973493</v>
      </c>
      <c r="E10780" s="195">
        <v>41227890</v>
      </c>
      <c r="F10780" s="189">
        <v>6</v>
      </c>
      <c r="G10780" s="197" t="s">
        <v>1873</v>
      </c>
      <c r="H10780" s="195">
        <v>1</v>
      </c>
      <c r="I10780" s="195">
        <v>1837</v>
      </c>
      <c r="J10780" s="191">
        <v>43340</v>
      </c>
      <c r="K10780" s="195" t="s">
        <v>27</v>
      </c>
    </row>
    <row r="10781" spans="1:15">
      <c r="A10781" s="186" t="str">
        <f>B10781&amp;"_"&amp;COUNTIF($B$2:B10781,B10781)</f>
        <v>8482_1</v>
      </c>
      <c r="B10781" s="195">
        <v>8482</v>
      </c>
      <c r="C10781" s="195">
        <v>10</v>
      </c>
      <c r="D10781" s="195">
        <v>65568</v>
      </c>
      <c r="E10781" s="195">
        <v>13980700</v>
      </c>
      <c r="F10781" s="189">
        <v>50</v>
      </c>
      <c r="G10781" s="197" t="s">
        <v>4713</v>
      </c>
      <c r="H10781" s="195">
        <v>1</v>
      </c>
      <c r="I10781" s="195">
        <f>50*55</f>
        <v>2750</v>
      </c>
    </row>
    <row r="10782" spans="1:15">
      <c r="A10782" s="186" t="str">
        <f>B10782&amp;"_"&amp;COUNTIF($B$2:B10782,B10782)</f>
        <v>8483_1</v>
      </c>
      <c r="B10782" s="195">
        <v>8483</v>
      </c>
      <c r="C10782" s="195">
        <v>59</v>
      </c>
      <c r="D10782" s="195">
        <v>3008981759</v>
      </c>
      <c r="E10782" s="195">
        <v>41222128</v>
      </c>
      <c r="F10782" s="189">
        <v>3</v>
      </c>
      <c r="G10782" s="197" t="s">
        <v>4714</v>
      </c>
      <c r="H10782" s="195">
        <v>3</v>
      </c>
      <c r="I10782" s="195">
        <v>15150</v>
      </c>
      <c r="J10782" s="191">
        <v>43341</v>
      </c>
      <c r="K10782" s="195" t="s">
        <v>27</v>
      </c>
    </row>
    <row r="10783" spans="1:15">
      <c r="A10783" s="186" t="str">
        <f>B10783&amp;"_"&amp;COUNTIF($B$2:B10783,B10783)</f>
        <v>8484_1</v>
      </c>
      <c r="B10783" s="195">
        <v>8484</v>
      </c>
      <c r="C10783" s="195">
        <v>59</v>
      </c>
      <c r="D10783" s="227">
        <v>3008973493</v>
      </c>
      <c r="E10783" s="195">
        <v>41227890</v>
      </c>
      <c r="F10783" s="189">
        <v>6</v>
      </c>
      <c r="G10783" s="197" t="s">
        <v>1873</v>
      </c>
      <c r="H10783" s="195">
        <v>1</v>
      </c>
      <c r="I10783" s="195">
        <v>1837</v>
      </c>
      <c r="J10783" s="191">
        <v>43341</v>
      </c>
      <c r="K10783" s="195" t="s">
        <v>27</v>
      </c>
    </row>
    <row r="10784" spans="1:15">
      <c r="A10784" s="186" t="str">
        <f>B10784&amp;"_"&amp;COUNTIF($B$2:B10784,B10784)</f>
        <v>8485_1</v>
      </c>
      <c r="B10784" s="195">
        <v>8485</v>
      </c>
      <c r="F10784" s="189">
        <v>1</v>
      </c>
      <c r="G10784" s="197" t="s">
        <v>4715</v>
      </c>
      <c r="N10784" s="3" t="s">
        <v>3188</v>
      </c>
      <c r="O10784" s="214">
        <f>SUMIF(G9910:G10777, "couronne type A",F9910:F10777)</f>
        <v>64</v>
      </c>
    </row>
    <row r="10785" spans="1:15">
      <c r="A10785" s="186" t="str">
        <f>B10785&amp;"_"&amp;COUNTIF($B$2:B10785,B10785)</f>
        <v>8485_2</v>
      </c>
      <c r="B10785" s="195">
        <v>8485</v>
      </c>
      <c r="C10785" s="195">
        <v>127</v>
      </c>
      <c r="F10785" s="189">
        <v>20</v>
      </c>
      <c r="G10785" s="197" t="s">
        <v>4487</v>
      </c>
      <c r="H10785" s="195">
        <v>1</v>
      </c>
      <c r="J10785" s="191">
        <v>43341</v>
      </c>
      <c r="K10785" s="195" t="s">
        <v>4691</v>
      </c>
      <c r="L10785" s="195" t="s">
        <v>74</v>
      </c>
      <c r="N10785" s="3" t="s">
        <v>3189</v>
      </c>
      <c r="O10785" s="214">
        <f>SUMIF(G9910:G10777, "couronne type B",F9910:F10777)</f>
        <v>52</v>
      </c>
    </row>
    <row r="10786" spans="1:15">
      <c r="A10786" s="186" t="str">
        <f>B10786&amp;"_"&amp;COUNTIF($B$2:B10786,B10786)</f>
        <v>8486_1</v>
      </c>
      <c r="B10786" s="195">
        <v>8486</v>
      </c>
      <c r="E10786" s="195" t="s">
        <v>2730</v>
      </c>
      <c r="F10786" s="189">
        <v>6</v>
      </c>
      <c r="G10786" s="197" t="s">
        <v>3765</v>
      </c>
      <c r="N10786" s="3" t="s">
        <v>3324</v>
      </c>
      <c r="O10786" s="214">
        <f>SUMIF(G9910:G10777, "couronne type C",F9910:F10777)</f>
        <v>56</v>
      </c>
    </row>
    <row r="10787" spans="1:15">
      <c r="A10787" s="186" t="str">
        <f>B10787&amp;"_"&amp;COUNTIF($B$2:B10787,B10787)</f>
        <v>8486_2</v>
      </c>
      <c r="B10787" s="195">
        <v>8486</v>
      </c>
      <c r="C10787" s="195">
        <v>1</v>
      </c>
      <c r="D10787" s="195" t="s">
        <v>4673</v>
      </c>
      <c r="E10787" s="195" t="s">
        <v>2731</v>
      </c>
      <c r="F10787" s="189">
        <v>6</v>
      </c>
      <c r="G10787" s="197" t="s">
        <v>4445</v>
      </c>
      <c r="H10787" s="195">
        <v>3</v>
      </c>
      <c r="J10787" s="191">
        <v>43342</v>
      </c>
      <c r="K10787" s="195" t="s">
        <v>27</v>
      </c>
      <c r="N10787" s="3" t="s">
        <v>3398</v>
      </c>
      <c r="O10787" s="214">
        <f>SUMIF(G9910:G10777, "ouvreaux ouvert",F9910:F10777)</f>
        <v>115</v>
      </c>
    </row>
    <row r="10788" spans="1:15">
      <c r="A10788" s="186" t="str">
        <f>B10788&amp;"_"&amp;COUNTIF($B$2:B10788,B10788)</f>
        <v>8487_1</v>
      </c>
      <c r="B10788" s="195">
        <v>8487</v>
      </c>
      <c r="C10788" s="195">
        <v>1</v>
      </c>
      <c r="D10788" s="195">
        <v>540093202</v>
      </c>
      <c r="F10788" s="189">
        <v>2</v>
      </c>
      <c r="G10788" s="197" t="s">
        <v>3238</v>
      </c>
      <c r="H10788" s="195">
        <v>2</v>
      </c>
      <c r="J10788" s="191">
        <v>43342</v>
      </c>
      <c r="K10788" s="195" t="s">
        <v>27</v>
      </c>
      <c r="N10788" s="3" t="s">
        <v>3190</v>
      </c>
      <c r="O10788" s="214">
        <f>SUMIF(G9910:G10777, "ouvreaux t",F9910:F10777)</f>
        <v>108</v>
      </c>
    </row>
    <row r="10789" spans="1:15">
      <c r="A10789" s="186" t="str">
        <f>B10789&amp;"_"&amp;COUNTIF($B$2:B10789,B10789)</f>
        <v>8488_1</v>
      </c>
      <c r="B10789" s="195">
        <v>8488</v>
      </c>
      <c r="C10789" s="195">
        <v>92</v>
      </c>
      <c r="D10789" s="195" t="s">
        <v>4716</v>
      </c>
      <c r="F10789" s="189">
        <v>1</v>
      </c>
      <c r="G10789" s="197" t="s">
        <v>4717</v>
      </c>
      <c r="H10789" s="195">
        <v>1</v>
      </c>
      <c r="J10789" s="191">
        <v>43347</v>
      </c>
      <c r="K10789" s="195" t="s">
        <v>27</v>
      </c>
    </row>
    <row r="10790" spans="1:15">
      <c r="A10790" s="186" t="str">
        <f>B10790&amp;"_"&amp;COUNTIF($B$2:B10790,B10790)</f>
        <v>8489_1</v>
      </c>
      <c r="B10790" s="195">
        <v>8489</v>
      </c>
      <c r="E10790" s="195" t="s">
        <v>1744</v>
      </c>
      <c r="F10790" s="189">
        <v>1</v>
      </c>
      <c r="G10790" s="197" t="s">
        <v>4531</v>
      </c>
    </row>
    <row r="10791" spans="1:15">
      <c r="A10791" s="186" t="str">
        <f>B10791&amp;"_"&amp;COUNTIF($B$2:B10791,B10791)</f>
        <v>8489_2</v>
      </c>
      <c r="B10791" s="195">
        <v>8489</v>
      </c>
      <c r="C10791" s="195">
        <v>123</v>
      </c>
      <c r="D10791" s="195">
        <v>4500712653</v>
      </c>
      <c r="E10791" s="195">
        <v>209245</v>
      </c>
      <c r="F10791" s="189">
        <v>56</v>
      </c>
      <c r="G10791" s="197" t="s">
        <v>4718</v>
      </c>
      <c r="H10791" s="195">
        <v>2</v>
      </c>
      <c r="J10791" s="191">
        <v>43347</v>
      </c>
    </row>
    <row r="10792" spans="1:15">
      <c r="A10792" s="186" t="str">
        <f>B10792&amp;"_"&amp;COUNTIF($B$2:B10792,B10792)</f>
        <v>8490_1</v>
      </c>
      <c r="B10792" s="195">
        <v>8490</v>
      </c>
      <c r="E10792" s="195" t="s">
        <v>1744</v>
      </c>
      <c r="F10792" s="189">
        <v>1</v>
      </c>
      <c r="G10792" s="197" t="s">
        <v>4531</v>
      </c>
    </row>
    <row r="10793" spans="1:15">
      <c r="A10793" s="186" t="str">
        <f>B10793&amp;"_"&amp;COUNTIF($B$2:B10793,B10793)</f>
        <v>8490_2</v>
      </c>
      <c r="B10793" s="195">
        <v>8490</v>
      </c>
      <c r="E10793" s="195">
        <v>214845</v>
      </c>
      <c r="F10793" s="189">
        <v>64</v>
      </c>
      <c r="G10793" s="197" t="s">
        <v>4532</v>
      </c>
    </row>
    <row r="10794" spans="1:15">
      <c r="A10794" s="186" t="str">
        <f>B10794&amp;"_"&amp;COUNTIF($B$2:B10794,B10794)</f>
        <v>8490_3</v>
      </c>
      <c r="B10794" s="195">
        <v>8490</v>
      </c>
      <c r="C10794" s="195">
        <v>123</v>
      </c>
      <c r="D10794" s="195">
        <v>4500712653</v>
      </c>
      <c r="E10794" s="195">
        <v>213359</v>
      </c>
      <c r="F10794" s="189">
        <v>42</v>
      </c>
      <c r="G10794" s="197" t="s">
        <v>4533</v>
      </c>
      <c r="H10794" s="195">
        <v>7</v>
      </c>
      <c r="J10794" s="191">
        <v>43347</v>
      </c>
      <c r="K10794" s="195" t="s">
        <v>27</v>
      </c>
    </row>
    <row r="10795" spans="1:15">
      <c r="A10795" s="186" t="str">
        <f>B10795&amp;"_"&amp;COUNTIF($B$2:B10795,B10795)</f>
        <v>8491_1</v>
      </c>
      <c r="B10795" s="195">
        <v>8491</v>
      </c>
      <c r="F10795" s="189">
        <v>6</v>
      </c>
      <c r="G10795" s="197" t="s">
        <v>3102</v>
      </c>
    </row>
    <row r="10796" spans="1:15">
      <c r="A10796" s="186" t="str">
        <f>B10796&amp;"_"&amp;COUNTIF($B$2:B10796,B10796)</f>
        <v>8491_2</v>
      </c>
      <c r="B10796" s="195">
        <v>8491</v>
      </c>
      <c r="C10796" s="195">
        <v>65</v>
      </c>
      <c r="D10796" s="195">
        <v>3008354220</v>
      </c>
      <c r="F10796" s="189">
        <v>12</v>
      </c>
      <c r="G10796" s="197" t="s">
        <v>3103</v>
      </c>
      <c r="H10796" s="195">
        <v>6</v>
      </c>
      <c r="I10796" s="195">
        <v>19200</v>
      </c>
      <c r="J10796" s="191">
        <v>43348</v>
      </c>
      <c r="K10796" s="195" t="s">
        <v>4113</v>
      </c>
    </row>
    <row r="10797" spans="1:15">
      <c r="A10797" s="186" t="str">
        <f>B10797&amp;"_"&amp;COUNTIF($B$2:B10797,B10797)</f>
        <v>8492_1</v>
      </c>
      <c r="B10797" s="195">
        <v>8492</v>
      </c>
      <c r="F10797" s="189">
        <v>11</v>
      </c>
      <c r="G10797" s="197" t="s">
        <v>4345</v>
      </c>
    </row>
    <row r="10798" spans="1:15" ht="14.25" customHeight="1">
      <c r="A10798" s="186" t="str">
        <f>B10798&amp;"_"&amp;COUNTIF($B$2:B10798,B10798)</f>
        <v>8492_2</v>
      </c>
      <c r="B10798" s="195">
        <v>8492</v>
      </c>
      <c r="C10798" s="195">
        <v>26</v>
      </c>
      <c r="D10798" s="195" t="s">
        <v>863</v>
      </c>
      <c r="F10798" s="189">
        <v>22</v>
      </c>
      <c r="G10798" s="197" t="s">
        <v>4346</v>
      </c>
      <c r="J10798" s="191">
        <v>43344</v>
      </c>
      <c r="K10798" s="195" t="s">
        <v>27</v>
      </c>
    </row>
    <row r="10799" spans="1:15">
      <c r="A10799" s="186" t="str">
        <f>B10799&amp;"_"&amp;COUNTIF($B$2:B10799,B10799)</f>
        <v>8493_1</v>
      </c>
      <c r="B10799" s="195">
        <v>8493</v>
      </c>
      <c r="F10799" s="189">
        <v>10</v>
      </c>
      <c r="G10799" s="197" t="s">
        <v>4719</v>
      </c>
    </row>
    <row r="10800" spans="1:15">
      <c r="A10800" s="186" t="str">
        <f>B10800&amp;"_"&amp;COUNTIF($B$2:B10800,B10800)</f>
        <v>8493_2</v>
      </c>
      <c r="B10800" s="195">
        <v>8493</v>
      </c>
      <c r="C10800" s="195">
        <v>37</v>
      </c>
      <c r="D10800" s="195" t="s">
        <v>4720</v>
      </c>
      <c r="F10800" s="189">
        <v>2</v>
      </c>
      <c r="G10800" s="197" t="s">
        <v>4721</v>
      </c>
      <c r="H10800" s="195">
        <v>1</v>
      </c>
      <c r="J10800" s="191">
        <v>43348</v>
      </c>
      <c r="K10800" s="195" t="s">
        <v>4691</v>
      </c>
      <c r="L10800" s="195" t="s">
        <v>74</v>
      </c>
    </row>
    <row r="10801" spans="1:12">
      <c r="A10801" s="186" t="str">
        <f>B10801&amp;"_"&amp;COUNTIF($B$2:B10801,B10801)</f>
        <v>8494_1</v>
      </c>
      <c r="B10801" s="195">
        <v>8494</v>
      </c>
      <c r="F10801" s="189">
        <v>12</v>
      </c>
      <c r="G10801" s="197" t="s">
        <v>3188</v>
      </c>
    </row>
    <row r="10802" spans="1:12">
      <c r="A10802" s="186" t="str">
        <f>B10802&amp;"_"&amp;COUNTIF($B$2:B10802,B10802)</f>
        <v>8494_2</v>
      </c>
      <c r="B10802" s="195">
        <v>8494</v>
      </c>
      <c r="C10802" s="195">
        <v>17</v>
      </c>
      <c r="D10802" s="195">
        <v>3008361834</v>
      </c>
      <c r="F10802" s="189">
        <v>12</v>
      </c>
      <c r="G10802" s="197" t="s">
        <v>3324</v>
      </c>
      <c r="H10802" s="195">
        <v>6</v>
      </c>
      <c r="I10802" s="195">
        <v>27600</v>
      </c>
      <c r="J10802" s="191">
        <v>43349</v>
      </c>
      <c r="K10802" s="195" t="s">
        <v>4113</v>
      </c>
    </row>
    <row r="10803" spans="1:12">
      <c r="A10803" s="186" t="str">
        <f>B10803&amp;"_"&amp;COUNTIF($B$2:B10803,B10803)</f>
        <v>8495_1</v>
      </c>
      <c r="B10803" s="195">
        <v>8495</v>
      </c>
      <c r="C10803" s="195">
        <v>17</v>
      </c>
      <c r="D10803" s="195">
        <v>3008373009</v>
      </c>
      <c r="F10803" s="189">
        <v>8</v>
      </c>
      <c r="G10803" s="197" t="s">
        <v>3398</v>
      </c>
      <c r="H10803" s="195">
        <v>1</v>
      </c>
      <c r="I10803" s="195">
        <v>1200</v>
      </c>
      <c r="J10803" s="191">
        <v>43349</v>
      </c>
      <c r="K10803" s="195" t="s">
        <v>4113</v>
      </c>
    </row>
    <row r="10804" spans="1:12">
      <c r="A10804" s="186" t="str">
        <f>B10804&amp;"_"&amp;COUNTIF($B$2:B10804,B10804)</f>
        <v>8496_1</v>
      </c>
      <c r="B10804" s="195">
        <v>8496</v>
      </c>
      <c r="C10804" s="195">
        <v>17</v>
      </c>
      <c r="D10804" s="195">
        <v>3008905711</v>
      </c>
      <c r="F10804" s="189">
        <v>36</v>
      </c>
      <c r="G10804" s="197" t="s">
        <v>3480</v>
      </c>
      <c r="H10804" s="195">
        <v>3</v>
      </c>
      <c r="I10804" s="195">
        <v>3600</v>
      </c>
      <c r="J10804" s="191">
        <v>43349</v>
      </c>
      <c r="K10804" s="195" t="s">
        <v>4113</v>
      </c>
    </row>
    <row r="10805" spans="1:12">
      <c r="A10805" s="186" t="str">
        <f>B10805&amp;"_"&amp;COUNTIF($B$2:B10805,B10805)</f>
        <v>8497_1</v>
      </c>
      <c r="B10805" s="195">
        <v>8497</v>
      </c>
      <c r="C10805" s="195">
        <v>17</v>
      </c>
      <c r="D10805" s="195">
        <v>3008905714</v>
      </c>
      <c r="F10805" s="189">
        <v>26</v>
      </c>
      <c r="G10805" s="197" t="s">
        <v>3398</v>
      </c>
      <c r="H10805" s="195">
        <v>2</v>
      </c>
      <c r="I10805" s="195">
        <v>2400</v>
      </c>
      <c r="J10805" s="191">
        <v>43349</v>
      </c>
      <c r="K10805" s="195" t="s">
        <v>4113</v>
      </c>
    </row>
    <row r="10806" spans="1:12">
      <c r="A10806" s="186" t="str">
        <f>B10806&amp;"_"&amp;COUNTIF($B$2:B10806,B10806)</f>
        <v>8498_1</v>
      </c>
      <c r="B10806" s="195">
        <v>8498</v>
      </c>
      <c r="C10806" s="195">
        <v>10</v>
      </c>
      <c r="D10806" s="195">
        <v>65568</v>
      </c>
      <c r="E10806" s="195">
        <v>13980700</v>
      </c>
      <c r="F10806" s="189">
        <v>50</v>
      </c>
      <c r="G10806" s="197" t="s">
        <v>4713</v>
      </c>
      <c r="H10806" s="195">
        <v>1</v>
      </c>
      <c r="I10806" s="195">
        <f>50*55</f>
        <v>2750</v>
      </c>
      <c r="J10806" s="191">
        <v>43349</v>
      </c>
      <c r="K10806" s="195" t="s">
        <v>4691</v>
      </c>
      <c r="L10806" s="195" t="s">
        <v>74</v>
      </c>
    </row>
    <row r="10807" spans="1:12">
      <c r="A10807" s="186" t="str">
        <f>B10807&amp;"_"&amp;COUNTIF($B$2:B10807,B10807)</f>
        <v>8499_1</v>
      </c>
      <c r="B10807" s="195">
        <v>8499</v>
      </c>
      <c r="E10807" s="195">
        <v>41222082</v>
      </c>
      <c r="F10807" s="189">
        <v>2</v>
      </c>
      <c r="G10807" s="197" t="s">
        <v>4669</v>
      </c>
    </row>
    <row r="10808" spans="1:12">
      <c r="A10808" s="186" t="str">
        <f>B10808&amp;"_"&amp;COUNTIF($B$2:B10808,B10808)</f>
        <v>8499_2</v>
      </c>
      <c r="B10808" s="195">
        <v>8499</v>
      </c>
      <c r="C10808" s="195">
        <v>59</v>
      </c>
      <c r="D10808" s="195">
        <v>3009009858</v>
      </c>
      <c r="E10808" s="195">
        <v>41222136</v>
      </c>
      <c r="F10808" s="189">
        <v>2</v>
      </c>
      <c r="G10808" s="197" t="s">
        <v>2299</v>
      </c>
      <c r="H10808" s="195">
        <v>4</v>
      </c>
      <c r="I10808" s="195">
        <v>13000</v>
      </c>
      <c r="J10808" s="191">
        <v>43353</v>
      </c>
      <c r="K10808" s="195" t="s">
        <v>27</v>
      </c>
    </row>
    <row r="10809" spans="1:12">
      <c r="A10809" s="186" t="str">
        <f>B10809&amp;"_"&amp;COUNTIF($B$2:B10809,B10809)</f>
        <v>8500_1</v>
      </c>
      <c r="B10809" s="195">
        <v>8500</v>
      </c>
      <c r="C10809" s="195">
        <v>59</v>
      </c>
      <c r="D10809" s="227">
        <v>3009009859</v>
      </c>
      <c r="E10809" s="195">
        <v>41227890</v>
      </c>
      <c r="F10809" s="189">
        <v>6</v>
      </c>
      <c r="G10809" s="197" t="s">
        <v>1873</v>
      </c>
      <c r="H10809" s="195">
        <v>1</v>
      </c>
      <c r="I10809" s="195">
        <v>1837</v>
      </c>
      <c r="J10809" s="191">
        <v>43353</v>
      </c>
      <c r="K10809" s="195" t="s">
        <v>27</v>
      </c>
    </row>
    <row r="10810" spans="1:12">
      <c r="A10810" s="186" t="str">
        <f>B10810&amp;"_"&amp;COUNTIF($B$2:B10810,B10810)</f>
        <v>8501_1</v>
      </c>
      <c r="B10810" s="195">
        <v>8501</v>
      </c>
      <c r="E10810" s="195">
        <v>41222082</v>
      </c>
      <c r="F10810" s="189">
        <v>1</v>
      </c>
      <c r="G10810" s="197" t="s">
        <v>4669</v>
      </c>
    </row>
    <row r="10811" spans="1:12">
      <c r="A10811" s="186" t="str">
        <f>B10811&amp;"_"&amp;COUNTIF($B$2:B10811,B10811)</f>
        <v>8501_2</v>
      </c>
      <c r="B10811" s="195">
        <v>8501</v>
      </c>
      <c r="C10811" s="195">
        <v>59</v>
      </c>
      <c r="D10811" s="195">
        <v>3009009858</v>
      </c>
      <c r="E10811" s="195">
        <v>41222136</v>
      </c>
      <c r="F10811" s="189">
        <v>2</v>
      </c>
      <c r="G10811" s="197" t="s">
        <v>2299</v>
      </c>
      <c r="H10811" s="195">
        <v>3</v>
      </c>
      <c r="I10811" s="195">
        <v>8400</v>
      </c>
      <c r="J10811" s="191">
        <v>43353</v>
      </c>
      <c r="K10811" s="195" t="s">
        <v>27</v>
      </c>
    </row>
    <row r="10812" spans="1:12">
      <c r="A10812" s="186" t="str">
        <f>B10812&amp;"_"&amp;COUNTIF($B$2:B10812,B10812)</f>
        <v>8502_1</v>
      </c>
      <c r="B10812" s="195">
        <v>8502</v>
      </c>
      <c r="C10812" s="195">
        <v>59</v>
      </c>
      <c r="D10812" s="227">
        <v>3009009859</v>
      </c>
      <c r="E10812" s="195">
        <v>41227890</v>
      </c>
      <c r="F10812" s="189">
        <v>6</v>
      </c>
      <c r="G10812" s="197" t="s">
        <v>1873</v>
      </c>
      <c r="H10812" s="195">
        <v>1</v>
      </c>
      <c r="I10812" s="195">
        <v>1837</v>
      </c>
      <c r="J10812" s="191">
        <v>43353</v>
      </c>
      <c r="K10812" s="195" t="s">
        <v>27</v>
      </c>
    </row>
    <row r="10813" spans="1:12">
      <c r="A10813" s="186" t="str">
        <f>B10813&amp;"_"&amp;COUNTIF($B$2:B10813,B10813)</f>
        <v>8503_1</v>
      </c>
      <c r="B10813" s="195">
        <v>8503</v>
      </c>
      <c r="C10813" s="195">
        <v>59</v>
      </c>
      <c r="D10813" s="195">
        <v>3009009854</v>
      </c>
      <c r="E10813" s="195">
        <v>41222128</v>
      </c>
      <c r="F10813" s="189">
        <v>1</v>
      </c>
      <c r="G10813" s="197" t="s">
        <v>4722</v>
      </c>
      <c r="H10813" s="195">
        <v>1</v>
      </c>
      <c r="I10813" s="195">
        <v>5036</v>
      </c>
      <c r="J10813" s="191">
        <v>43353</v>
      </c>
      <c r="K10813" s="195" t="s">
        <v>27</v>
      </c>
    </row>
    <row r="10814" spans="1:12">
      <c r="A10814" s="186" t="str">
        <f>B10814&amp;"_"&amp;COUNTIF($B$2:B10814,B10814)</f>
        <v>8504_1</v>
      </c>
      <c r="B10814" s="195">
        <v>8504</v>
      </c>
      <c r="C10814" s="195">
        <v>59</v>
      </c>
      <c r="D10814" s="195">
        <v>3009009854</v>
      </c>
      <c r="E10814" s="195">
        <v>41222128</v>
      </c>
      <c r="F10814" s="189">
        <v>3</v>
      </c>
      <c r="G10814" s="197" t="s">
        <v>4723</v>
      </c>
      <c r="H10814" s="195">
        <v>3</v>
      </c>
      <c r="I10814" s="195">
        <v>15100</v>
      </c>
      <c r="J10814" s="191">
        <v>43354</v>
      </c>
      <c r="K10814" s="195" t="s">
        <v>27</v>
      </c>
    </row>
    <row r="10815" spans="1:12">
      <c r="A10815" s="186" t="str">
        <f>B10815&amp;"_"&amp;COUNTIF($B$2:B10815,B10815)</f>
        <v>8506_1</v>
      </c>
      <c r="B10815" s="195">
        <v>8506</v>
      </c>
      <c r="C10815" s="195">
        <v>59</v>
      </c>
      <c r="D10815" s="195">
        <v>3009009854</v>
      </c>
      <c r="E10815" s="195">
        <v>41222128</v>
      </c>
      <c r="F10815" s="189">
        <v>3</v>
      </c>
      <c r="G10815" s="197" t="s">
        <v>4724</v>
      </c>
      <c r="H10815" s="195">
        <v>3</v>
      </c>
      <c r="I10815" s="195">
        <v>15100</v>
      </c>
      <c r="J10815" s="191">
        <v>43354</v>
      </c>
      <c r="K10815" s="195" t="s">
        <v>27</v>
      </c>
    </row>
    <row r="10816" spans="1:12">
      <c r="A10816" s="186" t="str">
        <f>B10816&amp;"_"&amp;COUNTIF($B$2:B10816,B10816)</f>
        <v>8507_1</v>
      </c>
      <c r="B10816" s="195">
        <v>8507</v>
      </c>
      <c r="C10816" s="195">
        <v>99</v>
      </c>
      <c r="D10816" s="195" t="s">
        <v>4725</v>
      </c>
      <c r="E10816" s="195">
        <v>405900</v>
      </c>
      <c r="F10816" s="189">
        <v>12</v>
      </c>
      <c r="G10816" s="197" t="s">
        <v>4641</v>
      </c>
      <c r="H10816" s="195">
        <v>1</v>
      </c>
      <c r="I10816" s="195">
        <v>600</v>
      </c>
      <c r="J10816" s="191">
        <v>43354</v>
      </c>
      <c r="K10816" s="195" t="s">
        <v>4642</v>
      </c>
      <c r="L10816" s="195" t="s">
        <v>74</v>
      </c>
    </row>
    <row r="10817" spans="1:12">
      <c r="A10817" s="186" t="str">
        <f>B10817&amp;"_"&amp;COUNTIF($B$2:B10817,B10817)</f>
        <v>8508_1</v>
      </c>
      <c r="B10817" s="195">
        <v>8508</v>
      </c>
      <c r="C10817" s="195">
        <v>66</v>
      </c>
      <c r="D10817" s="195">
        <v>4500734233</v>
      </c>
      <c r="F10817" s="189">
        <v>4</v>
      </c>
      <c r="G10817" s="197" t="s">
        <v>4726</v>
      </c>
      <c r="H10817" s="195">
        <v>1</v>
      </c>
      <c r="I10817" s="195">
        <v>1300</v>
      </c>
      <c r="J10817" s="191">
        <v>43355</v>
      </c>
      <c r="K10817" s="195" t="s">
        <v>4727</v>
      </c>
      <c r="L10817" s="195" t="s">
        <v>74</v>
      </c>
    </row>
    <row r="10818" spans="1:12">
      <c r="A10818" s="186" t="str">
        <f>B10818&amp;"_"&amp;COUNTIF($B$2:B10818,B10818)</f>
        <v>8509_1</v>
      </c>
      <c r="B10818" s="195">
        <v>8509</v>
      </c>
      <c r="C10818" s="195">
        <v>26</v>
      </c>
      <c r="D10818" s="195">
        <v>20969</v>
      </c>
      <c r="F10818" s="189">
        <v>2</v>
      </c>
      <c r="G10818" s="197" t="s">
        <v>4728</v>
      </c>
      <c r="H10818" s="195">
        <v>2</v>
      </c>
      <c r="J10818" s="191">
        <v>43355</v>
      </c>
      <c r="K10818" s="195" t="s">
        <v>27</v>
      </c>
    </row>
    <row r="10819" spans="1:12">
      <c r="A10819" s="186" t="str">
        <f>B10819&amp;"_"&amp;COUNTIF($B$2:B10819,B10819)</f>
        <v>8510_1</v>
      </c>
      <c r="B10819" s="195">
        <v>8510</v>
      </c>
      <c r="C10819" s="195">
        <v>59</v>
      </c>
      <c r="D10819" s="195">
        <v>3009009854</v>
      </c>
      <c r="E10819" s="195">
        <v>41222128</v>
      </c>
      <c r="F10819" s="189">
        <v>2</v>
      </c>
      <c r="G10819" s="197" t="s">
        <v>4724</v>
      </c>
      <c r="H10819" s="195">
        <v>2</v>
      </c>
      <c r="I10819" s="195">
        <v>10100</v>
      </c>
      <c r="J10819" s="191">
        <v>43355</v>
      </c>
      <c r="K10819" s="195" t="s">
        <v>27</v>
      </c>
    </row>
    <row r="10820" spans="1:12">
      <c r="A10820" s="186" t="str">
        <f>B10820&amp;"_"&amp;COUNTIF($B$2:B10820,B10820)</f>
        <v>8511_1</v>
      </c>
      <c r="B10820" s="195">
        <v>8511</v>
      </c>
      <c r="C10820" s="195">
        <v>59</v>
      </c>
      <c r="D10820" s="227">
        <v>3009018550</v>
      </c>
      <c r="E10820" s="195">
        <v>41227890</v>
      </c>
      <c r="F10820" s="189">
        <v>12</v>
      </c>
      <c r="G10820" s="197" t="s">
        <v>1873</v>
      </c>
      <c r="H10820" s="195">
        <v>2</v>
      </c>
      <c r="I10820" s="195">
        <v>3675</v>
      </c>
      <c r="J10820" s="191">
        <v>43355</v>
      </c>
      <c r="K10820" s="195" t="s">
        <v>27</v>
      </c>
    </row>
    <row r="10821" spans="1:12">
      <c r="A10821" s="186" t="str">
        <f>B10821&amp;"_"&amp;COUNTIF($B$2:B10821,B10821)</f>
        <v>8512_1</v>
      </c>
      <c r="B10821" s="195">
        <v>8512</v>
      </c>
      <c r="C10821" s="195">
        <v>96</v>
      </c>
      <c r="D10821" s="195">
        <v>286160</v>
      </c>
      <c r="F10821" s="189">
        <v>1</v>
      </c>
      <c r="G10821" s="197" t="s">
        <v>4425</v>
      </c>
      <c r="H10821" s="195">
        <v>1</v>
      </c>
      <c r="I10821" s="195">
        <v>8000</v>
      </c>
      <c r="J10821" s="191">
        <v>43356</v>
      </c>
      <c r="K10821" s="195" t="s">
        <v>33</v>
      </c>
      <c r="L10821" s="195" t="s">
        <v>74</v>
      </c>
    </row>
    <row r="10822" spans="1:12">
      <c r="A10822" s="186" t="str">
        <f>B10822&amp;"_"&amp;COUNTIF($B$2:B10822,B10822)</f>
        <v>8513_1</v>
      </c>
      <c r="B10822" s="195">
        <v>8513</v>
      </c>
      <c r="C10822" s="195">
        <v>96</v>
      </c>
      <c r="D10822" s="195" t="s">
        <v>4729</v>
      </c>
      <c r="F10822" s="189">
        <v>3</v>
      </c>
      <c r="G10822" s="197" t="s">
        <v>4643</v>
      </c>
      <c r="H10822" s="195">
        <v>3</v>
      </c>
      <c r="I10822" s="195">
        <v>8600</v>
      </c>
      <c r="J10822" s="191">
        <v>43356</v>
      </c>
      <c r="K10822" s="195" t="s">
        <v>33</v>
      </c>
      <c r="L10822" s="195" t="s">
        <v>74</v>
      </c>
    </row>
    <row r="10823" spans="1:12">
      <c r="A10823" s="186" t="str">
        <f>B10823&amp;"_"&amp;COUNTIF($B$2:B10823,B10823)</f>
        <v>8514_1</v>
      </c>
      <c r="B10823" s="195">
        <v>8514</v>
      </c>
      <c r="C10823" s="195">
        <v>96</v>
      </c>
      <c r="D10823" s="195">
        <v>285535</v>
      </c>
      <c r="F10823" s="189">
        <v>3</v>
      </c>
      <c r="G10823" s="197" t="s">
        <v>4646</v>
      </c>
      <c r="H10823" s="195">
        <v>3</v>
      </c>
      <c r="I10823" s="195">
        <v>0</v>
      </c>
      <c r="J10823" s="191">
        <v>43356</v>
      </c>
      <c r="K10823" s="195" t="s">
        <v>33</v>
      </c>
      <c r="L10823" s="195" t="s">
        <v>74</v>
      </c>
    </row>
    <row r="10824" spans="1:12">
      <c r="A10824" s="186" t="str">
        <f>B10824&amp;"_"&amp;COUNTIF($B$2:B10824,B10824)</f>
        <v>8515_1</v>
      </c>
      <c r="B10824" s="195">
        <v>8515</v>
      </c>
      <c r="F10824" s="189">
        <v>1</v>
      </c>
      <c r="G10824" s="197" t="s">
        <v>2156</v>
      </c>
    </row>
    <row r="10825" spans="1:12">
      <c r="A10825" s="186" t="str">
        <f>B10825&amp;"_"&amp;COUNTIF($B$2:B10825,B10825)</f>
        <v>8515_2</v>
      </c>
      <c r="B10825" s="195">
        <v>8515</v>
      </c>
      <c r="F10825" s="189">
        <v>28</v>
      </c>
      <c r="G10825" s="197" t="s">
        <v>4730</v>
      </c>
    </row>
    <row r="10826" spans="1:12">
      <c r="A10826" s="186" t="str">
        <f>B10826&amp;"_"&amp;COUNTIF($B$2:B10826,B10826)</f>
        <v>8515_3</v>
      </c>
      <c r="B10826" s="195">
        <v>8515</v>
      </c>
      <c r="F10826" s="189">
        <v>1</v>
      </c>
      <c r="G10826" s="197" t="s">
        <v>4706</v>
      </c>
    </row>
    <row r="10827" spans="1:12">
      <c r="A10827" s="186" t="str">
        <f>B10827&amp;"_"&amp;COUNTIF($B$2:B10827,B10827)</f>
        <v>8515_4</v>
      </c>
      <c r="B10827" s="195">
        <v>8515</v>
      </c>
      <c r="F10827" s="189">
        <v>400</v>
      </c>
      <c r="G10827" s="197" t="s">
        <v>4731</v>
      </c>
    </row>
    <row r="10828" spans="1:12">
      <c r="A10828" s="186" t="str">
        <f>B10828&amp;"_"&amp;COUNTIF($B$2:B10828,B10828)</f>
        <v>8515_5</v>
      </c>
      <c r="B10828" s="195">
        <v>8515</v>
      </c>
      <c r="C10828" s="195">
        <v>127</v>
      </c>
      <c r="F10828" s="189">
        <v>400</v>
      </c>
      <c r="G10828" s="197" t="s">
        <v>4732</v>
      </c>
      <c r="H10828" s="195">
        <v>1</v>
      </c>
      <c r="J10828" s="191">
        <v>43356</v>
      </c>
      <c r="K10828" s="195" t="s">
        <v>27</v>
      </c>
    </row>
    <row r="10829" spans="1:12">
      <c r="A10829" s="186" t="str">
        <f>B10829&amp;"_"&amp;COUNTIF($B$2:B10829,B10829)</f>
        <v>8516_1</v>
      </c>
      <c r="B10829" s="195">
        <v>8516</v>
      </c>
      <c r="F10829" s="189">
        <v>8</v>
      </c>
      <c r="G10829" s="197" t="s">
        <v>4733</v>
      </c>
    </row>
    <row r="10830" spans="1:12">
      <c r="A10830" s="186" t="str">
        <f>B10830&amp;"_"&amp;COUNTIF($B$2:B10830,B10830)</f>
        <v>8516_2</v>
      </c>
      <c r="B10830" s="195">
        <v>8516</v>
      </c>
      <c r="C10830" s="195">
        <v>2</v>
      </c>
      <c r="D10830" s="195" t="s">
        <v>4402</v>
      </c>
      <c r="F10830" s="189">
        <v>10</v>
      </c>
      <c r="G10830" s="197" t="s">
        <v>4734</v>
      </c>
      <c r="H10830" s="195">
        <v>1</v>
      </c>
      <c r="J10830" s="191">
        <v>43356</v>
      </c>
      <c r="K10830" s="195" t="s">
        <v>27</v>
      </c>
    </row>
    <row r="10831" spans="1:12">
      <c r="A10831" s="186" t="str">
        <f>B10831&amp;"_"&amp;COUNTIF($B$2:B10831,B10831)</f>
        <v>8517_1</v>
      </c>
      <c r="B10831" s="195">
        <v>8517</v>
      </c>
      <c r="F10831" s="189">
        <v>1</v>
      </c>
      <c r="G10831" s="197" t="s">
        <v>2156</v>
      </c>
    </row>
    <row r="10832" spans="1:12">
      <c r="A10832" s="186" t="str">
        <f>B10832&amp;"_"&amp;COUNTIF($B$2:B10832,B10832)</f>
        <v>8517_2</v>
      </c>
      <c r="B10832" s="195">
        <v>8517</v>
      </c>
      <c r="C10832" s="195">
        <v>61</v>
      </c>
      <c r="D10832" s="195" t="s">
        <v>4416</v>
      </c>
      <c r="F10832" s="189">
        <v>1</v>
      </c>
      <c r="G10832" s="197" t="s">
        <v>3167</v>
      </c>
      <c r="H10832" s="195">
        <v>1</v>
      </c>
      <c r="J10832" s="191">
        <v>43356</v>
      </c>
      <c r="K10832" s="195" t="s">
        <v>27</v>
      </c>
    </row>
    <row r="10833" spans="1:12">
      <c r="A10833" s="186" t="str">
        <f>B10833&amp;"_"&amp;COUNTIF($B$2:B10833,B10833)</f>
        <v>8518_1</v>
      </c>
      <c r="B10833" s="195">
        <v>8518</v>
      </c>
      <c r="E10833" s="195" t="s">
        <v>1744</v>
      </c>
      <c r="F10833" s="189">
        <v>1</v>
      </c>
      <c r="G10833" s="197" t="s">
        <v>4531</v>
      </c>
    </row>
    <row r="10834" spans="1:12">
      <c r="A10834" s="186" t="str">
        <f>B10834&amp;"_"&amp;COUNTIF($B$2:B10834,B10834)</f>
        <v>8518_2</v>
      </c>
      <c r="B10834" s="195">
        <v>8518</v>
      </c>
      <c r="E10834" s="195">
        <v>214845</v>
      </c>
      <c r="F10834" s="189">
        <v>48</v>
      </c>
      <c r="G10834" s="197" t="s">
        <v>4532</v>
      </c>
    </row>
    <row r="10835" spans="1:12">
      <c r="A10835" s="186" t="str">
        <f>B10835&amp;"_"&amp;COUNTIF($B$2:B10835,B10835)</f>
        <v>8518_3</v>
      </c>
      <c r="B10835" s="195">
        <v>8518</v>
      </c>
      <c r="E10835" s="195">
        <v>209245</v>
      </c>
      <c r="F10835" s="189">
        <v>28</v>
      </c>
      <c r="G10835" s="197" t="s">
        <v>4584</v>
      </c>
    </row>
    <row r="10836" spans="1:12">
      <c r="A10836" s="186" t="str">
        <f>B10836&amp;"_"&amp;COUNTIF($B$2:B10836,B10836)</f>
        <v>8518_4</v>
      </c>
      <c r="B10836" s="195">
        <v>8518</v>
      </c>
      <c r="E10836" s="195">
        <v>213359</v>
      </c>
      <c r="F10836" s="189">
        <v>28</v>
      </c>
      <c r="G10836" s="197" t="s">
        <v>4533</v>
      </c>
    </row>
    <row r="10837" spans="1:12">
      <c r="A10837" s="186" t="str">
        <f>B10837&amp;"_"&amp;COUNTIF($B$2:B10837,B10837)</f>
        <v>8518_5</v>
      </c>
      <c r="B10837" s="195">
        <v>8518</v>
      </c>
      <c r="C10837" s="195">
        <v>123</v>
      </c>
      <c r="D10837" s="195">
        <v>4500712653</v>
      </c>
      <c r="E10837" s="195">
        <v>214844</v>
      </c>
      <c r="F10837" s="189">
        <v>84</v>
      </c>
      <c r="G10837" s="197" t="s">
        <v>4602</v>
      </c>
      <c r="H10837" s="195">
        <v>7</v>
      </c>
      <c r="I10837" s="195">
        <v>17300</v>
      </c>
      <c r="J10837" s="191">
        <v>43357</v>
      </c>
      <c r="K10837" s="195" t="s">
        <v>27</v>
      </c>
    </row>
    <row r="10838" spans="1:12">
      <c r="A10838" s="186" t="str">
        <f>B10838&amp;"_"&amp;COUNTIF($B$2:B10838,B10838)</f>
        <v>8519_1</v>
      </c>
      <c r="B10838" s="195">
        <v>8519</v>
      </c>
      <c r="C10838" s="195">
        <v>107</v>
      </c>
      <c r="D10838" s="195">
        <v>29075</v>
      </c>
      <c r="F10838" s="189">
        <v>10</v>
      </c>
      <c r="G10838" s="197" t="s">
        <v>4603</v>
      </c>
      <c r="H10838" s="195">
        <v>1</v>
      </c>
      <c r="J10838" s="191">
        <v>43357</v>
      </c>
      <c r="K10838" s="195" t="s">
        <v>33</v>
      </c>
      <c r="L10838" s="195" t="s">
        <v>74</v>
      </c>
    </row>
    <row r="10839" spans="1:12">
      <c r="A10839" s="186" t="str">
        <f>B10839&amp;"_"&amp;COUNTIF($B$2:B10839,B10839)</f>
        <v>8520_1</v>
      </c>
      <c r="B10839" s="195">
        <v>8520</v>
      </c>
      <c r="C10839" s="195">
        <v>59</v>
      </c>
      <c r="D10839" s="195">
        <v>3009021979</v>
      </c>
      <c r="E10839" s="195">
        <v>41255162</v>
      </c>
      <c r="F10839" s="189">
        <v>3</v>
      </c>
      <c r="G10839" s="197" t="s">
        <v>4451</v>
      </c>
      <c r="H10839" s="195">
        <v>3</v>
      </c>
      <c r="I10839" s="195">
        <v>11100</v>
      </c>
      <c r="J10839" s="191">
        <v>43357</v>
      </c>
      <c r="K10839" s="195" t="s">
        <v>27</v>
      </c>
    </row>
    <row r="10840" spans="1:12">
      <c r="A10840" s="186" t="str">
        <f>B10840&amp;"_"&amp;COUNTIF($B$2:B10840,B10840)</f>
        <v>8521_1</v>
      </c>
      <c r="B10840" s="195">
        <v>8521</v>
      </c>
      <c r="C10840" s="195">
        <v>80</v>
      </c>
      <c r="D10840" s="195" t="s">
        <v>4735</v>
      </c>
      <c r="E10840" s="195">
        <v>12713</v>
      </c>
      <c r="F10840" s="189">
        <v>4</v>
      </c>
      <c r="G10840" s="197" t="s">
        <v>4554</v>
      </c>
      <c r="H10840" s="195">
        <v>1</v>
      </c>
      <c r="I10840" s="195">
        <v>50</v>
      </c>
      <c r="J10840" s="191">
        <v>43357</v>
      </c>
      <c r="K10840" s="195" t="s">
        <v>4736</v>
      </c>
      <c r="L10840" s="195" t="s">
        <v>74</v>
      </c>
    </row>
    <row r="10841" spans="1:12">
      <c r="A10841" s="186" t="str">
        <f>B10841&amp;"_"&amp;COUNTIF($B$2:B10841,B10841)</f>
        <v>8522_1</v>
      </c>
      <c r="B10841" s="195">
        <v>8522</v>
      </c>
      <c r="C10841" s="195">
        <v>31</v>
      </c>
      <c r="D10841" s="195" t="s">
        <v>4737</v>
      </c>
      <c r="F10841" s="189">
        <v>1</v>
      </c>
      <c r="G10841" s="197" t="s">
        <v>4672</v>
      </c>
      <c r="H10841" s="195">
        <v>1</v>
      </c>
      <c r="J10841" s="191">
        <v>43360</v>
      </c>
      <c r="K10841" s="195" t="s">
        <v>27</v>
      </c>
    </row>
    <row r="10842" spans="1:12">
      <c r="A10842" s="186" t="str">
        <f>B10842&amp;"_"&amp;COUNTIF($B$2:B10842,B10842)</f>
        <v>8523_1</v>
      </c>
      <c r="B10842" s="195">
        <v>8523</v>
      </c>
      <c r="C10842" s="195">
        <v>31</v>
      </c>
      <c r="D10842" s="195" t="s">
        <v>4738</v>
      </c>
      <c r="F10842" s="189">
        <v>2</v>
      </c>
      <c r="G10842" s="197" t="s">
        <v>4672</v>
      </c>
      <c r="H10842" s="195">
        <v>2</v>
      </c>
      <c r="J10842" s="191">
        <v>43360</v>
      </c>
      <c r="K10842" s="195" t="s">
        <v>27</v>
      </c>
    </row>
    <row r="10843" spans="1:12">
      <c r="A10843" s="186" t="str">
        <f>B10843&amp;"_"&amp;COUNTIF($B$2:B10843,B10843)</f>
        <v>8524_1</v>
      </c>
      <c r="B10843" s="195">
        <v>8524</v>
      </c>
      <c r="F10843" s="189">
        <v>2</v>
      </c>
      <c r="G10843" s="197" t="s">
        <v>4739</v>
      </c>
    </row>
    <row r="10844" spans="1:12">
      <c r="A10844" s="186" t="str">
        <f>B10844&amp;"_"&amp;COUNTIF($B$2:B10844,B10844)</f>
        <v>8524_2</v>
      </c>
      <c r="B10844" s="195">
        <v>8524</v>
      </c>
      <c r="C10844" s="195">
        <v>128</v>
      </c>
      <c r="D10844" s="195">
        <v>270494908</v>
      </c>
      <c r="F10844" s="189">
        <v>1</v>
      </c>
      <c r="G10844" s="197" t="s">
        <v>4740</v>
      </c>
      <c r="H10844" s="195">
        <v>1</v>
      </c>
      <c r="I10844" s="195">
        <v>525</v>
      </c>
      <c r="J10844" s="191">
        <v>43360</v>
      </c>
      <c r="K10844" s="195" t="s">
        <v>33</v>
      </c>
      <c r="L10844" s="195" t="s">
        <v>74</v>
      </c>
    </row>
    <row r="10845" spans="1:12">
      <c r="A10845" s="186" t="str">
        <f>B10845&amp;"_"&amp;COUNTIF($B$2:B10845,B10845)</f>
        <v>8525_1</v>
      </c>
      <c r="B10845" s="195">
        <v>8525</v>
      </c>
      <c r="E10845" s="195" t="s">
        <v>149</v>
      </c>
      <c r="F10845" s="189">
        <v>100</v>
      </c>
      <c r="G10845" s="197" t="s">
        <v>1890</v>
      </c>
      <c r="J10845" s="191">
        <v>43257</v>
      </c>
      <c r="K10845" s="195" t="s">
        <v>33</v>
      </c>
      <c r="L10845" s="195" t="s">
        <v>74</v>
      </c>
    </row>
    <row r="10846" spans="1:12">
      <c r="A10846" s="186" t="str">
        <f>B10846&amp;"_"&amp;COUNTIF($B$2:B10846,B10846)</f>
        <v>8525_2</v>
      </c>
      <c r="B10846" s="195">
        <v>8525</v>
      </c>
      <c r="C10846" s="195">
        <v>3</v>
      </c>
      <c r="D10846" s="195" t="s">
        <v>4741</v>
      </c>
      <c r="F10846" s="189">
        <v>324</v>
      </c>
      <c r="G10846" s="197" t="s">
        <v>3799</v>
      </c>
      <c r="H10846" s="195">
        <v>2</v>
      </c>
      <c r="I10846" s="195">
        <v>2450</v>
      </c>
      <c r="J10846" s="191">
        <v>43360</v>
      </c>
      <c r="K10846" s="195" t="s">
        <v>33</v>
      </c>
      <c r="L10846" s="195" t="s">
        <v>74</v>
      </c>
    </row>
    <row r="10847" spans="1:12">
      <c r="A10847" s="186" t="str">
        <f>B10847&amp;"_"&amp;COUNTIF($B$2:B10847,B10847)</f>
        <v>8526_1</v>
      </c>
      <c r="B10847" s="195">
        <v>8526</v>
      </c>
      <c r="C10847" s="195">
        <v>3</v>
      </c>
      <c r="D10847" s="195" t="s">
        <v>4742</v>
      </c>
      <c r="E10847" s="195" t="s">
        <v>71</v>
      </c>
      <c r="F10847" s="189">
        <v>300</v>
      </c>
      <c r="G10847" s="197" t="s">
        <v>72</v>
      </c>
      <c r="H10847" s="195">
        <v>1</v>
      </c>
      <c r="I10847" s="195">
        <v>2400</v>
      </c>
      <c r="J10847" s="191">
        <v>43360</v>
      </c>
      <c r="K10847" s="195" t="s">
        <v>33</v>
      </c>
      <c r="L10847" s="195" t="s">
        <v>74</v>
      </c>
    </row>
    <row r="10848" spans="1:12">
      <c r="A10848" s="186" t="str">
        <f>B10848&amp;"_"&amp;COUNTIF($B$2:B10848,B10848)</f>
        <v>8527_1</v>
      </c>
      <c r="B10848" s="195">
        <v>8527</v>
      </c>
      <c r="E10848" s="195" t="s">
        <v>2730</v>
      </c>
      <c r="F10848" s="189">
        <v>12</v>
      </c>
      <c r="G10848" s="197" t="s">
        <v>3765</v>
      </c>
    </row>
    <row r="10849" spans="1:12">
      <c r="A10849" s="186" t="str">
        <f>B10849&amp;"_"&amp;COUNTIF($B$2:B10849,B10849)</f>
        <v>8527_2</v>
      </c>
      <c r="B10849" s="195">
        <v>8527</v>
      </c>
      <c r="C10849" s="195">
        <v>1</v>
      </c>
      <c r="D10849" s="195" t="s">
        <v>4673</v>
      </c>
      <c r="E10849" s="195" t="s">
        <v>2731</v>
      </c>
      <c r="F10849" s="189">
        <v>12</v>
      </c>
      <c r="G10849" s="197" t="s">
        <v>4445</v>
      </c>
      <c r="H10849" s="195">
        <v>6</v>
      </c>
      <c r="J10849" s="191">
        <v>43361</v>
      </c>
      <c r="K10849" s="195" t="s">
        <v>27</v>
      </c>
    </row>
    <row r="10850" spans="1:12">
      <c r="A10850" s="186" t="str">
        <f>B10850&amp;"_"&amp;COUNTIF($B$2:B10850,B10850)</f>
        <v>8528_1</v>
      </c>
      <c r="B10850" s="195">
        <v>8528</v>
      </c>
      <c r="C10850" s="195">
        <v>1</v>
      </c>
      <c r="D10850" s="195">
        <v>540093202</v>
      </c>
      <c r="F10850" s="189">
        <v>2</v>
      </c>
      <c r="G10850" s="197" t="s">
        <v>3238</v>
      </c>
      <c r="H10850" s="195">
        <v>2</v>
      </c>
      <c r="J10850" s="191">
        <v>43361</v>
      </c>
      <c r="K10850" s="195" t="s">
        <v>27</v>
      </c>
    </row>
    <row r="10851" spans="1:12">
      <c r="A10851" s="186" t="str">
        <f>B10851&amp;"_"&amp;COUNTIF($B$2:B10851,B10851)</f>
        <v>8529_1</v>
      </c>
      <c r="B10851" s="195">
        <v>8529</v>
      </c>
      <c r="C10851" s="195">
        <v>114</v>
      </c>
      <c r="D10851" s="195" t="s">
        <v>4743</v>
      </c>
      <c r="F10851" s="189">
        <v>11</v>
      </c>
      <c r="G10851" s="197" t="s">
        <v>4744</v>
      </c>
      <c r="H10851" s="195">
        <v>11</v>
      </c>
      <c r="I10851" s="195">
        <v>8800</v>
      </c>
      <c r="J10851" s="191">
        <v>43361</v>
      </c>
      <c r="K10851" s="195" t="s">
        <v>33</v>
      </c>
      <c r="L10851" s="195" t="s">
        <v>74</v>
      </c>
    </row>
    <row r="10852" spans="1:12">
      <c r="A10852" s="186" t="str">
        <f>B10852&amp;"_"&amp;COUNTIF($B$2:B10852,B10852)</f>
        <v>8530_1</v>
      </c>
      <c r="B10852" s="195">
        <v>8530</v>
      </c>
      <c r="C10852" s="195">
        <v>22</v>
      </c>
      <c r="F10852" s="189">
        <v>1</v>
      </c>
      <c r="G10852" s="197" t="s">
        <v>4745</v>
      </c>
      <c r="J10852" s="191">
        <v>43361</v>
      </c>
    </row>
    <row r="10853" spans="1:12">
      <c r="A10853" s="186" t="str">
        <f>B10853&amp;"_"&amp;COUNTIF($B$2:B10853,B10853)</f>
        <v>8531_1</v>
      </c>
      <c r="B10853" s="195">
        <v>8531</v>
      </c>
      <c r="F10853" s="189">
        <v>8</v>
      </c>
      <c r="G10853" s="197" t="s">
        <v>3102</v>
      </c>
    </row>
    <row r="10854" spans="1:12">
      <c r="A10854" s="186" t="str">
        <f>B10854&amp;"_"&amp;COUNTIF($B$2:B10854,B10854)</f>
        <v>8531_2</v>
      </c>
      <c r="B10854" s="195">
        <v>8531</v>
      </c>
      <c r="C10854" s="195">
        <v>65</v>
      </c>
      <c r="D10854" s="195">
        <v>3008354220</v>
      </c>
      <c r="F10854" s="189">
        <v>16</v>
      </c>
      <c r="G10854" s="197" t="s">
        <v>3103</v>
      </c>
      <c r="H10854" s="195">
        <v>8</v>
      </c>
      <c r="I10854" s="195">
        <v>25600</v>
      </c>
      <c r="J10854" s="191">
        <v>43362</v>
      </c>
      <c r="K10854" s="195" t="s">
        <v>4113</v>
      </c>
    </row>
    <row r="10855" spans="1:12">
      <c r="A10855" s="186" t="str">
        <f>B10855&amp;"_"&amp;COUNTIF($B$2:B10855,B10855)</f>
        <v>8532_1</v>
      </c>
      <c r="B10855" s="195">
        <v>8532</v>
      </c>
      <c r="C10855" s="195">
        <v>59</v>
      </c>
      <c r="D10855" s="195">
        <v>3009038477</v>
      </c>
      <c r="E10855" s="195">
        <v>41222128</v>
      </c>
      <c r="F10855" s="189">
        <v>3</v>
      </c>
      <c r="G10855" s="197" t="s">
        <v>4746</v>
      </c>
      <c r="H10855" s="195">
        <v>3</v>
      </c>
      <c r="I10855" s="195">
        <v>15100</v>
      </c>
      <c r="J10855" s="191">
        <v>43363</v>
      </c>
      <c r="K10855" s="195" t="s">
        <v>27</v>
      </c>
    </row>
    <row r="10856" spans="1:12">
      <c r="A10856" s="186" t="str">
        <f>B10856&amp;"_"&amp;COUNTIF($B$2:B10856,B10856)</f>
        <v>8533_1</v>
      </c>
      <c r="B10856" s="195">
        <v>8533</v>
      </c>
      <c r="C10856" s="195">
        <v>59</v>
      </c>
      <c r="D10856" s="227">
        <v>3009037928</v>
      </c>
      <c r="E10856" s="195">
        <v>41227890</v>
      </c>
      <c r="F10856" s="189">
        <v>6</v>
      </c>
      <c r="G10856" s="197" t="s">
        <v>1873</v>
      </c>
      <c r="H10856" s="195">
        <v>1</v>
      </c>
      <c r="I10856" s="195">
        <v>1837</v>
      </c>
      <c r="J10856" s="191">
        <v>43363</v>
      </c>
      <c r="K10856" s="195" t="s">
        <v>27</v>
      </c>
    </row>
    <row r="10857" spans="1:12">
      <c r="A10857" s="186" t="str">
        <f>B10857&amp;"_"&amp;COUNTIF($B$2:B10857,B10857)</f>
        <v>8534_1</v>
      </c>
      <c r="B10857" s="195">
        <v>8534</v>
      </c>
      <c r="E10857" s="195">
        <v>145200</v>
      </c>
      <c r="F10857" s="189">
        <v>24</v>
      </c>
      <c r="G10857" s="197" t="s">
        <v>4637</v>
      </c>
    </row>
    <row r="10858" spans="1:12">
      <c r="A10858" s="186" t="str">
        <f>B10858&amp;"_"&amp;COUNTIF($B$2:B10858,B10858)</f>
        <v>8534_2</v>
      </c>
      <c r="B10858" s="195">
        <v>8534</v>
      </c>
      <c r="C10858" s="195">
        <v>4</v>
      </c>
      <c r="D10858" s="195">
        <v>4500309014</v>
      </c>
      <c r="E10858" s="195">
        <v>145199</v>
      </c>
      <c r="F10858" s="189">
        <v>24</v>
      </c>
      <c r="G10858" s="197" t="s">
        <v>4638</v>
      </c>
      <c r="H10858" s="195">
        <v>12</v>
      </c>
      <c r="I10858" s="195">
        <v>42000</v>
      </c>
      <c r="J10858" s="191">
        <v>43363</v>
      </c>
      <c r="K10858" s="195" t="s">
        <v>2501</v>
      </c>
      <c r="L10858" s="195" t="s">
        <v>74</v>
      </c>
    </row>
    <row r="10859" spans="1:12">
      <c r="A10859" s="186" t="str">
        <f>B10859&amp;"_"&amp;COUNTIF($B$2:B10859,B10859)</f>
        <v>8535_1</v>
      </c>
      <c r="B10859" s="195">
        <v>8535</v>
      </c>
      <c r="C10859" s="195">
        <v>118</v>
      </c>
      <c r="D10859" s="195">
        <v>3008257385</v>
      </c>
      <c r="F10859" s="189">
        <v>960</v>
      </c>
      <c r="G10859" s="197" t="s">
        <v>4112</v>
      </c>
      <c r="H10859" s="195">
        <v>20</v>
      </c>
      <c r="I10859" s="195">
        <v>17300</v>
      </c>
      <c r="J10859" s="191">
        <v>43363</v>
      </c>
      <c r="K10859" s="195" t="s">
        <v>4113</v>
      </c>
    </row>
    <row r="10860" spans="1:12">
      <c r="A10860" s="186" t="str">
        <f>B10860&amp;"_"&amp;COUNTIF($B$2:B10860,B10860)</f>
        <v>8536_1</v>
      </c>
      <c r="B10860" s="195">
        <v>8536</v>
      </c>
      <c r="C10860" s="195">
        <v>61</v>
      </c>
      <c r="D10860" s="195" t="s">
        <v>4747</v>
      </c>
      <c r="F10860" s="189">
        <v>1</v>
      </c>
      <c r="G10860" s="197" t="s">
        <v>4748</v>
      </c>
      <c r="J10860" s="191">
        <v>43363</v>
      </c>
      <c r="K10860" s="195" t="s">
        <v>4749</v>
      </c>
    </row>
    <row r="10861" spans="1:12">
      <c r="A10861" s="186" t="str">
        <f>B10861&amp;"_"&amp;COUNTIF($B$2:B10861,B10861)</f>
        <v>8537_1</v>
      </c>
      <c r="B10861" s="195">
        <v>8537</v>
      </c>
      <c r="C10861" s="195">
        <v>59</v>
      </c>
      <c r="D10861" s="195">
        <v>3009038477</v>
      </c>
      <c r="E10861" s="195">
        <v>41222128</v>
      </c>
      <c r="F10861" s="189">
        <v>3</v>
      </c>
      <c r="G10861" s="197" t="s">
        <v>4750</v>
      </c>
      <c r="H10861" s="195">
        <v>3</v>
      </c>
      <c r="I10861" s="195">
        <v>15100</v>
      </c>
      <c r="J10861" s="191">
        <v>43364</v>
      </c>
      <c r="K10861" s="195" t="s">
        <v>27</v>
      </c>
    </row>
    <row r="10862" spans="1:12">
      <c r="A10862" s="186" t="str">
        <f>B10862&amp;"_"&amp;COUNTIF($B$2:B10862,B10862)</f>
        <v>8538_1</v>
      </c>
      <c r="B10862" s="195">
        <v>8538</v>
      </c>
      <c r="C10862" s="195">
        <v>59</v>
      </c>
      <c r="D10862" s="227">
        <v>3009037928</v>
      </c>
      <c r="E10862" s="195">
        <v>41227890</v>
      </c>
      <c r="F10862" s="189">
        <v>6</v>
      </c>
      <c r="G10862" s="197" t="s">
        <v>1873</v>
      </c>
      <c r="H10862" s="195">
        <v>1</v>
      </c>
      <c r="I10862" s="195">
        <v>1837</v>
      </c>
      <c r="J10862" s="191">
        <v>43364</v>
      </c>
      <c r="K10862" s="195" t="s">
        <v>27</v>
      </c>
    </row>
    <row r="10863" spans="1:12">
      <c r="A10863" s="186" t="str">
        <f>B10863&amp;"_"&amp;COUNTIF($B$2:B10863,B10863)</f>
        <v>8539_1</v>
      </c>
      <c r="B10863" s="195">
        <v>8539</v>
      </c>
      <c r="C10863" s="195">
        <v>31</v>
      </c>
      <c r="D10863" s="195" t="s">
        <v>4751</v>
      </c>
      <c r="F10863" s="189">
        <v>6</v>
      </c>
      <c r="G10863" s="197" t="s">
        <v>4290</v>
      </c>
      <c r="H10863" s="195">
        <v>6</v>
      </c>
      <c r="I10863" s="195">
        <v>18000</v>
      </c>
      <c r="J10863" s="191">
        <v>43364</v>
      </c>
      <c r="K10863" s="195" t="s">
        <v>27</v>
      </c>
    </row>
    <row r="10864" spans="1:12">
      <c r="A10864" s="186" t="str">
        <f>B10864&amp;"_"&amp;COUNTIF($B$2:B10864,B10864)</f>
        <v>8540_1</v>
      </c>
      <c r="B10864" s="195">
        <v>8540</v>
      </c>
      <c r="C10864" s="195">
        <v>31</v>
      </c>
      <c r="D10864" s="195" t="s">
        <v>4751</v>
      </c>
      <c r="F10864" s="189">
        <v>2</v>
      </c>
      <c r="G10864" s="197" t="s">
        <v>4290</v>
      </c>
      <c r="H10864" s="195">
        <v>2</v>
      </c>
      <c r="I10864" s="195">
        <v>6000</v>
      </c>
      <c r="J10864" s="191">
        <v>43364</v>
      </c>
      <c r="K10864" s="195" t="s">
        <v>27</v>
      </c>
    </row>
    <row r="10865" spans="1:12">
      <c r="A10865" s="186" t="str">
        <f>B10865&amp;"_"&amp;COUNTIF($B$2:B10865,B10865)</f>
        <v>8541_1</v>
      </c>
      <c r="B10865" s="195">
        <v>8541</v>
      </c>
      <c r="C10865" s="195">
        <v>31</v>
      </c>
      <c r="D10865" s="195" t="s">
        <v>4752</v>
      </c>
      <c r="F10865" s="189">
        <v>1</v>
      </c>
      <c r="G10865" s="197" t="s">
        <v>4753</v>
      </c>
      <c r="H10865" s="195">
        <v>1</v>
      </c>
      <c r="I10865" s="195">
        <v>3000</v>
      </c>
      <c r="J10865" s="191">
        <v>43364</v>
      </c>
      <c r="K10865" s="195" t="s">
        <v>27</v>
      </c>
    </row>
    <row r="10866" spans="1:12">
      <c r="A10866" s="186" t="str">
        <f>B10866&amp;"_"&amp;COUNTIF($B$2:B10866,B10866)</f>
        <v>8542_1</v>
      </c>
      <c r="B10866" s="195">
        <v>8542</v>
      </c>
      <c r="C10866" s="195">
        <v>61</v>
      </c>
      <c r="D10866" s="195" t="s">
        <v>4747</v>
      </c>
      <c r="F10866" s="189">
        <v>1</v>
      </c>
      <c r="G10866" s="197" t="s">
        <v>4754</v>
      </c>
      <c r="J10866" s="191">
        <v>43364</v>
      </c>
      <c r="K10866" s="195" t="s">
        <v>4749</v>
      </c>
    </row>
    <row r="10867" spans="1:12">
      <c r="A10867" s="186" t="str">
        <f>B10867&amp;"_"&amp;COUNTIF($B$2:B10867,B10867)</f>
        <v>8543_1</v>
      </c>
      <c r="B10867" s="195">
        <v>8543</v>
      </c>
      <c r="F10867" s="189">
        <v>25</v>
      </c>
      <c r="G10867" s="197" t="s">
        <v>4755</v>
      </c>
    </row>
    <row r="10868" spans="1:12">
      <c r="A10868" s="186" t="str">
        <f>B10868&amp;"_"&amp;COUNTIF($B$2:B10868,B10868)</f>
        <v>8543_2</v>
      </c>
      <c r="B10868" s="195">
        <v>8543</v>
      </c>
      <c r="C10868" s="195">
        <v>127</v>
      </c>
      <c r="D10868" s="195" t="s">
        <v>4756</v>
      </c>
      <c r="F10868" s="189">
        <v>2</v>
      </c>
      <c r="G10868" s="197" t="s">
        <v>4757</v>
      </c>
      <c r="H10868" s="195">
        <v>1</v>
      </c>
      <c r="J10868" s="191">
        <v>43367</v>
      </c>
      <c r="K10868" s="195" t="s">
        <v>33</v>
      </c>
      <c r="L10868" s="195" t="s">
        <v>74</v>
      </c>
    </row>
    <row r="10869" spans="1:12">
      <c r="A10869" s="186" t="str">
        <f>B10869&amp;"_"&amp;COUNTIF($B$2:B10869,B10869)</f>
        <v>8544_1</v>
      </c>
      <c r="B10869" s="195">
        <v>8544</v>
      </c>
      <c r="E10869" s="195" t="s">
        <v>1744</v>
      </c>
      <c r="F10869" s="189">
        <v>1</v>
      </c>
      <c r="G10869" s="197" t="s">
        <v>4531</v>
      </c>
    </row>
    <row r="10870" spans="1:12">
      <c r="A10870" s="186" t="str">
        <f>B10870&amp;"_"&amp;COUNTIF($B$2:B10870,B10870)</f>
        <v>8544_2</v>
      </c>
      <c r="B10870" s="195">
        <v>8544</v>
      </c>
      <c r="E10870" s="195">
        <v>214845</v>
      </c>
      <c r="F10870" s="189">
        <v>32</v>
      </c>
      <c r="G10870" s="197" t="s">
        <v>4532</v>
      </c>
    </row>
    <row r="10871" spans="1:12">
      <c r="A10871" s="186" t="str">
        <f>B10871&amp;"_"&amp;COUNTIF($B$2:B10871,B10871)</f>
        <v>8544_3</v>
      </c>
      <c r="B10871" s="195">
        <v>8544</v>
      </c>
      <c r="E10871" s="195">
        <v>209245</v>
      </c>
      <c r="F10871" s="189">
        <v>28</v>
      </c>
      <c r="G10871" s="197" t="s">
        <v>4584</v>
      </c>
    </row>
    <row r="10872" spans="1:12">
      <c r="A10872" s="186" t="str">
        <f>B10872&amp;"_"&amp;COUNTIF($B$2:B10872,B10872)</f>
        <v>8544_4</v>
      </c>
      <c r="B10872" s="195">
        <v>8544</v>
      </c>
      <c r="C10872" s="195">
        <v>123</v>
      </c>
      <c r="D10872" s="195">
        <v>4500712653</v>
      </c>
      <c r="E10872" s="195">
        <v>213359</v>
      </c>
      <c r="F10872" s="189">
        <v>28</v>
      </c>
      <c r="G10872" s="197" t="s">
        <v>4533</v>
      </c>
      <c r="H10872" s="195">
        <v>5</v>
      </c>
      <c r="I10872" s="195">
        <v>13270</v>
      </c>
      <c r="J10872" s="191">
        <v>43367</v>
      </c>
      <c r="K10872" s="195" t="s">
        <v>27</v>
      </c>
    </row>
    <row r="10873" spans="1:12">
      <c r="A10873" s="186" t="str">
        <f>B10873&amp;"_"&amp;COUNTIF($B$2:B10873,B10873)</f>
        <v>8545_1</v>
      </c>
      <c r="B10873" s="195">
        <v>8545</v>
      </c>
      <c r="C10873" s="195">
        <v>129</v>
      </c>
      <c r="D10873" s="195" t="s">
        <v>4758</v>
      </c>
      <c r="F10873" s="189">
        <v>1</v>
      </c>
      <c r="G10873" s="197" t="s">
        <v>4759</v>
      </c>
      <c r="H10873" s="195">
        <v>1</v>
      </c>
      <c r="I10873" s="195">
        <v>1000</v>
      </c>
      <c r="J10873" s="191">
        <v>43367</v>
      </c>
      <c r="K10873" s="195" t="s">
        <v>33</v>
      </c>
      <c r="L10873" s="195" t="s">
        <v>74</v>
      </c>
    </row>
    <row r="10874" spans="1:12">
      <c r="A10874" s="186" t="str">
        <f>B10874&amp;"_"&amp;COUNTIF($B$2:B10874,B10874)</f>
        <v>8546_1</v>
      </c>
      <c r="B10874" s="195">
        <v>8546</v>
      </c>
      <c r="E10874" s="195">
        <v>12714</v>
      </c>
      <c r="F10874" s="189">
        <v>2</v>
      </c>
      <c r="G10874" s="197" t="s">
        <v>4555</v>
      </c>
    </row>
    <row r="10875" spans="1:12">
      <c r="A10875" s="186" t="str">
        <f>B10875&amp;"_"&amp;COUNTIF($B$2:B10875,B10875)</f>
        <v>8546_2</v>
      </c>
      <c r="B10875" s="195">
        <v>8546</v>
      </c>
      <c r="C10875" s="195">
        <v>80</v>
      </c>
      <c r="D10875" s="195" t="s">
        <v>4735</v>
      </c>
      <c r="E10875" s="195">
        <v>12721</v>
      </c>
      <c r="F10875" s="189">
        <v>12</v>
      </c>
      <c r="G10875" s="197" t="s">
        <v>4557</v>
      </c>
      <c r="H10875" s="195" t="s">
        <v>4359</v>
      </c>
      <c r="J10875" s="191">
        <v>43367</v>
      </c>
      <c r="K10875" s="195" t="s">
        <v>33</v>
      </c>
      <c r="L10875" s="195" t="s">
        <v>74</v>
      </c>
    </row>
    <row r="10876" spans="1:12">
      <c r="A10876" s="186" t="str">
        <f>B10876&amp;"_"&amp;COUNTIF($B$2:B10876,B10876)</f>
        <v>8547_1</v>
      </c>
      <c r="B10876" s="195">
        <v>8547</v>
      </c>
      <c r="E10876" s="195">
        <v>12713</v>
      </c>
      <c r="F10876" s="189">
        <v>4</v>
      </c>
      <c r="G10876" s="197" t="s">
        <v>4554</v>
      </c>
    </row>
    <row r="10877" spans="1:12">
      <c r="A10877" s="186" t="str">
        <f>B10877&amp;"_"&amp;COUNTIF($B$2:B10877,B10877)</f>
        <v>8547_2</v>
      </c>
      <c r="B10877" s="195">
        <v>8547</v>
      </c>
      <c r="C10877" s="195">
        <v>80</v>
      </c>
      <c r="D10877" s="195" t="s">
        <v>4760</v>
      </c>
      <c r="E10877" s="195">
        <v>12714</v>
      </c>
      <c r="F10877" s="189">
        <v>2</v>
      </c>
      <c r="G10877" s="197" t="s">
        <v>4555</v>
      </c>
      <c r="H10877" s="195">
        <v>1</v>
      </c>
      <c r="I10877" s="195">
        <v>125</v>
      </c>
      <c r="J10877" s="191">
        <v>43367</v>
      </c>
      <c r="K10877" s="195" t="s">
        <v>33</v>
      </c>
      <c r="L10877" s="195" t="s">
        <v>74</v>
      </c>
    </row>
    <row r="10878" spans="1:12">
      <c r="A10878" s="186" t="str">
        <f>B10878&amp;"_"&amp;COUNTIF($B$2:B10878,B10878)</f>
        <v>8548_1</v>
      </c>
      <c r="B10878" s="195">
        <v>8548</v>
      </c>
      <c r="C10878" s="195">
        <v>130</v>
      </c>
      <c r="D10878" s="195">
        <v>4500737030</v>
      </c>
      <c r="F10878" s="189">
        <v>1</v>
      </c>
      <c r="G10878" s="197" t="s">
        <v>4761</v>
      </c>
      <c r="H10878" s="195">
        <v>1</v>
      </c>
      <c r="J10878" s="191">
        <v>43368</v>
      </c>
      <c r="K10878" s="195" t="s">
        <v>3477</v>
      </c>
    </row>
    <row r="10879" spans="1:12">
      <c r="A10879" s="186" t="str">
        <f>B10879&amp;"_"&amp;COUNTIF($B$2:B10879,B10879)</f>
        <v>8549_1</v>
      </c>
      <c r="B10879" s="195">
        <v>8549</v>
      </c>
      <c r="C10879" s="195">
        <v>130</v>
      </c>
      <c r="D10879" s="195">
        <v>4500736800</v>
      </c>
      <c r="F10879" s="189">
        <v>1</v>
      </c>
      <c r="G10879" s="197" t="s">
        <v>4762</v>
      </c>
      <c r="H10879" s="195">
        <v>1</v>
      </c>
      <c r="J10879" s="191">
        <v>43368</v>
      </c>
      <c r="K10879" s="195" t="s">
        <v>3477</v>
      </c>
    </row>
    <row r="10880" spans="1:12">
      <c r="A10880" s="186" t="str">
        <f>B10880&amp;"_"&amp;COUNTIF($B$2:B10880,B10880)</f>
        <v>8550_1</v>
      </c>
      <c r="B10880" s="195">
        <v>8550</v>
      </c>
      <c r="C10880" s="195">
        <v>1</v>
      </c>
      <c r="D10880" s="195" t="s">
        <v>4763</v>
      </c>
      <c r="F10880" s="189">
        <v>8</v>
      </c>
      <c r="G10880" s="197" t="s">
        <v>4764</v>
      </c>
      <c r="H10880" s="195">
        <v>4</v>
      </c>
      <c r="I10880" s="195">
        <v>16000</v>
      </c>
      <c r="J10880" s="191">
        <v>43369</v>
      </c>
      <c r="K10880" s="195" t="s">
        <v>3477</v>
      </c>
    </row>
    <row r="10881" spans="1:12">
      <c r="A10881" s="186" t="str">
        <f>B10881&amp;"_"&amp;COUNTIF($B$2:B10881,B10881)</f>
        <v>8551_1</v>
      </c>
      <c r="B10881" s="195">
        <v>8551</v>
      </c>
      <c r="C10881" s="195">
        <v>31</v>
      </c>
      <c r="D10881" s="195" t="s">
        <v>4765</v>
      </c>
      <c r="F10881" s="189">
        <v>6</v>
      </c>
      <c r="G10881" s="197" t="s">
        <v>4290</v>
      </c>
      <c r="H10881" s="195">
        <v>6</v>
      </c>
      <c r="I10881" s="195">
        <v>18000</v>
      </c>
      <c r="J10881" s="191">
        <v>43369</v>
      </c>
      <c r="K10881" s="195" t="s">
        <v>3477</v>
      </c>
    </row>
    <row r="10882" spans="1:12">
      <c r="A10882" s="186" t="str">
        <f>B10882&amp;"_"&amp;COUNTIF($B$2:B10882,B10882)</f>
        <v>8552_1</v>
      </c>
      <c r="B10882" s="195">
        <v>8552</v>
      </c>
      <c r="F10882" s="189">
        <v>1</v>
      </c>
      <c r="G10882" s="197" t="s">
        <v>4766</v>
      </c>
    </row>
    <row r="10883" spans="1:12">
      <c r="A10883" s="186" t="str">
        <f>B10883&amp;"_"&amp;COUNTIF($B$2:B10883,B10883)</f>
        <v>8552_2</v>
      </c>
      <c r="B10883" s="195">
        <v>8552</v>
      </c>
      <c r="C10883" s="195">
        <v>2</v>
      </c>
      <c r="D10883" s="195">
        <v>340181792</v>
      </c>
      <c r="F10883" s="189">
        <v>1</v>
      </c>
      <c r="G10883" s="197" t="s">
        <v>4767</v>
      </c>
      <c r="H10883" s="195">
        <v>1</v>
      </c>
      <c r="J10883" s="191">
        <v>43369</v>
      </c>
      <c r="K10883" s="195" t="s">
        <v>3477</v>
      </c>
    </row>
    <row r="10884" spans="1:12">
      <c r="A10884" s="186" t="str">
        <f>B10884&amp;"_"&amp;COUNTIF($B$2:B10884,B10884)</f>
        <v>8553_1</v>
      </c>
      <c r="B10884" s="195">
        <v>8553</v>
      </c>
      <c r="C10884" s="195">
        <v>10</v>
      </c>
      <c r="D10884" s="195">
        <v>65731</v>
      </c>
      <c r="F10884" s="189">
        <v>3</v>
      </c>
      <c r="G10884" s="197" t="s">
        <v>4768</v>
      </c>
      <c r="H10884" s="195">
        <v>1</v>
      </c>
      <c r="I10884" s="195">
        <f>6*250</f>
        <v>1500</v>
      </c>
      <c r="J10884" s="191">
        <v>43370</v>
      </c>
      <c r="K10884" s="195" t="s">
        <v>3477</v>
      </c>
    </row>
    <row r="10885" spans="1:12">
      <c r="A10885" s="186" t="str">
        <f>B10885&amp;"_"&amp;COUNTIF($B$2:B10885,B10885)</f>
        <v>8554_1</v>
      </c>
      <c r="B10885" s="195">
        <v>8554</v>
      </c>
      <c r="E10885" s="195">
        <v>32999</v>
      </c>
      <c r="F10885" s="189">
        <v>20</v>
      </c>
      <c r="G10885" s="197" t="s">
        <v>4086</v>
      </c>
    </row>
    <row r="10886" spans="1:12">
      <c r="A10886" s="186" t="str">
        <f>B10886&amp;"_"&amp;COUNTIF($B$2:B10886,B10886)</f>
        <v>8554_2</v>
      </c>
      <c r="B10886" s="195">
        <v>8554</v>
      </c>
      <c r="C10886" s="195">
        <v>4</v>
      </c>
      <c r="D10886" s="195">
        <v>4500310953</v>
      </c>
      <c r="E10886" s="195">
        <v>33990</v>
      </c>
      <c r="F10886" s="189">
        <v>20</v>
      </c>
      <c r="G10886" s="197" t="s">
        <v>4087</v>
      </c>
      <c r="H10886" s="195">
        <v>10</v>
      </c>
      <c r="I10886" s="195">
        <v>30000</v>
      </c>
      <c r="J10886" s="191">
        <v>43370</v>
      </c>
      <c r="K10886" s="195" t="s">
        <v>2501</v>
      </c>
      <c r="L10886" s="195" t="s">
        <v>74</v>
      </c>
    </row>
    <row r="10887" spans="1:12">
      <c r="A10887" s="186" t="str">
        <f>B10887&amp;"_"&amp;COUNTIF($B$2:B10887,B10887)</f>
        <v>8555_1</v>
      </c>
      <c r="B10887" s="195">
        <v>8555</v>
      </c>
      <c r="C10887" s="195">
        <v>92</v>
      </c>
      <c r="D10887" s="195" t="s">
        <v>4769</v>
      </c>
      <c r="F10887" s="189">
        <v>1</v>
      </c>
      <c r="G10887" s="197" t="s">
        <v>4770</v>
      </c>
      <c r="H10887" s="195">
        <v>1</v>
      </c>
      <c r="J10887" s="191">
        <v>43371</v>
      </c>
      <c r="K10887" s="195" t="s">
        <v>3477</v>
      </c>
    </row>
    <row r="10888" spans="1:12">
      <c r="A10888" s="186" t="str">
        <f>B10888&amp;"_"&amp;COUNTIF($B$2:B10888,B10888)</f>
        <v>8556_1</v>
      </c>
      <c r="B10888" s="195">
        <v>8556</v>
      </c>
      <c r="C10888" s="195">
        <v>31</v>
      </c>
      <c r="D10888" s="195" t="s">
        <v>4771</v>
      </c>
      <c r="F10888" s="189">
        <v>6</v>
      </c>
      <c r="G10888" s="197" t="s">
        <v>4290</v>
      </c>
      <c r="H10888" s="195">
        <v>6</v>
      </c>
      <c r="I10888" s="195">
        <v>18000</v>
      </c>
      <c r="J10888" s="191">
        <v>43369</v>
      </c>
      <c r="K10888" s="195" t="s">
        <v>3477</v>
      </c>
    </row>
    <row r="10889" spans="1:12">
      <c r="A10889" s="186" t="str">
        <f>B10889&amp;"_"&amp;COUNTIF($B$2:B10889,B10889)</f>
        <v>8557_1</v>
      </c>
      <c r="B10889" s="195">
        <v>8557</v>
      </c>
      <c r="C10889" s="195">
        <v>2</v>
      </c>
      <c r="D10889" s="195">
        <v>340173640</v>
      </c>
      <c r="F10889" s="189">
        <v>16</v>
      </c>
      <c r="G10889" s="197" t="s">
        <v>1342</v>
      </c>
      <c r="H10889" s="195">
        <v>5</v>
      </c>
      <c r="J10889" s="191">
        <v>43375</v>
      </c>
      <c r="K10889" s="195" t="s">
        <v>27</v>
      </c>
    </row>
    <row r="10890" spans="1:12">
      <c r="A10890" s="186" t="str">
        <f>B10890&amp;"_"&amp;COUNTIF($B$2:B10890,B10890)</f>
        <v>8558_1</v>
      </c>
      <c r="B10890" s="195">
        <v>8558</v>
      </c>
      <c r="C10890" s="195">
        <v>31</v>
      </c>
      <c r="D10890" s="195" t="s">
        <v>4772</v>
      </c>
      <c r="F10890" s="189">
        <v>1</v>
      </c>
      <c r="G10890" s="197" t="s">
        <v>4773</v>
      </c>
      <c r="H10890" s="195">
        <v>1</v>
      </c>
      <c r="I10890" s="195">
        <v>2500</v>
      </c>
      <c r="J10890" s="191">
        <v>43375</v>
      </c>
      <c r="K10890" s="195" t="s">
        <v>3477</v>
      </c>
    </row>
    <row r="10891" spans="1:12">
      <c r="A10891" s="186" t="str">
        <f>B10891&amp;"_"&amp;COUNTIF($B$2:B10891,B10891)</f>
        <v>8559_1</v>
      </c>
      <c r="B10891" s="195">
        <v>8559</v>
      </c>
      <c r="F10891" s="189">
        <v>0</v>
      </c>
      <c r="G10891" s="197" t="s">
        <v>4345</v>
      </c>
    </row>
    <row r="10892" spans="1:12">
      <c r="A10892" s="186" t="str">
        <f>B10892&amp;"_"&amp;COUNTIF($B$2:B10892,B10892)</f>
        <v>8559_2</v>
      </c>
      <c r="B10892" s="195">
        <v>8559</v>
      </c>
      <c r="C10892" s="195">
        <v>26</v>
      </c>
      <c r="D10892" s="195" t="s">
        <v>863</v>
      </c>
      <c r="F10892" s="189">
        <v>22</v>
      </c>
      <c r="G10892" s="197" t="s">
        <v>4346</v>
      </c>
      <c r="J10892" s="191">
        <v>43374</v>
      </c>
      <c r="K10892" s="195" t="s">
        <v>27</v>
      </c>
    </row>
    <row r="10893" spans="1:12">
      <c r="A10893" s="186" t="str">
        <f>B10893&amp;"_"&amp;COUNTIF($B$2:B10893,B10893)</f>
        <v>8560_1</v>
      </c>
      <c r="B10893" s="195">
        <v>8560</v>
      </c>
      <c r="F10893" s="189">
        <v>18</v>
      </c>
      <c r="G10893" s="197" t="s">
        <v>4739</v>
      </c>
    </row>
    <row r="10894" spans="1:12">
      <c r="A10894" s="186" t="str">
        <f>B10894&amp;"_"&amp;COUNTIF($B$2:B10894,B10894)</f>
        <v>8560_2</v>
      </c>
      <c r="B10894" s="195">
        <v>8560</v>
      </c>
      <c r="C10894" s="195">
        <v>128</v>
      </c>
      <c r="D10894" s="195">
        <v>270494908</v>
      </c>
      <c r="F10894" s="189">
        <v>9</v>
      </c>
      <c r="G10894" s="197" t="s">
        <v>4740</v>
      </c>
      <c r="H10894" s="195">
        <v>3</v>
      </c>
      <c r="I10894" s="195">
        <v>4600</v>
      </c>
      <c r="J10894" s="191">
        <v>43376</v>
      </c>
      <c r="K10894" s="195" t="s">
        <v>33</v>
      </c>
      <c r="L10894" s="195" t="s">
        <v>74</v>
      </c>
    </row>
    <row r="10895" spans="1:12">
      <c r="A10895" s="186" t="str">
        <f>B10895&amp;"_"&amp;COUNTIF($B$2:B10895,B10895)</f>
        <v>8561_1</v>
      </c>
      <c r="B10895" s="195">
        <v>8561</v>
      </c>
      <c r="F10895" s="189">
        <v>8</v>
      </c>
      <c r="G10895" s="197" t="s">
        <v>3102</v>
      </c>
    </row>
    <row r="10896" spans="1:12">
      <c r="A10896" s="186" t="str">
        <f>B10896&amp;"_"&amp;COUNTIF($B$2:B10896,B10896)</f>
        <v>8561_2</v>
      </c>
      <c r="B10896" s="195">
        <v>8561</v>
      </c>
      <c r="C10896" s="195">
        <v>65</v>
      </c>
      <c r="D10896" s="195">
        <v>3008354220</v>
      </c>
      <c r="F10896" s="189">
        <v>16</v>
      </c>
      <c r="G10896" s="197" t="s">
        <v>3103</v>
      </c>
      <c r="H10896" s="195">
        <v>8</v>
      </c>
      <c r="I10896" s="195">
        <v>25600</v>
      </c>
      <c r="J10896" s="191">
        <v>43376</v>
      </c>
      <c r="K10896" s="195" t="s">
        <v>4113</v>
      </c>
    </row>
    <row r="10897" spans="1:51">
      <c r="A10897" s="186" t="str">
        <f>B10897&amp;"_"&amp;COUNTIF($B$2:B10897,B10897)</f>
        <v>8562_1</v>
      </c>
      <c r="B10897" s="195">
        <v>8562</v>
      </c>
      <c r="F10897" s="189">
        <v>1</v>
      </c>
      <c r="G10897" s="197" t="s">
        <v>7</v>
      </c>
    </row>
    <row r="10898" spans="1:51">
      <c r="A10898" s="186" t="str">
        <f>B10898&amp;"_"&amp;COUNTIF($B$2:B10898,B10898)</f>
        <v>8562_2</v>
      </c>
      <c r="B10898" s="195">
        <v>8562</v>
      </c>
      <c r="F10898" s="189">
        <v>245</v>
      </c>
      <c r="G10898" s="197" t="s">
        <v>4774</v>
      </c>
      <c r="M10898" s="195"/>
      <c r="N10898" s="195"/>
      <c r="O10898" s="189">
        <v>245</v>
      </c>
      <c r="P10898" s="197" t="s">
        <v>4774</v>
      </c>
      <c r="Q10898" s="195"/>
      <c r="S10898" s="213"/>
      <c r="V10898" s="192"/>
      <c r="W10898" s="198"/>
      <c r="Z10898" s="194"/>
      <c r="AQ10898" s="195"/>
      <c r="AR10898" s="195"/>
      <c r="AS10898" s="195"/>
      <c r="AT10898" s="195"/>
      <c r="AU10898" s="195"/>
      <c r="AV10898" s="195"/>
      <c r="AW10898" s="195"/>
      <c r="AX10898" s="195"/>
      <c r="AY10898" s="195"/>
    </row>
    <row r="10899" spans="1:51">
      <c r="A10899" s="186" t="str">
        <f>B10899&amp;"_"&amp;COUNTIF($B$2:B10899,B10899)</f>
        <v>8562_3</v>
      </c>
      <c r="B10899" s="195">
        <v>8562</v>
      </c>
      <c r="C10899" s="195">
        <v>131</v>
      </c>
      <c r="F10899" s="189">
        <v>1</v>
      </c>
      <c r="G10899" s="197" t="s">
        <v>4775</v>
      </c>
      <c r="H10899" s="195">
        <v>3</v>
      </c>
      <c r="I10899" s="195">
        <v>155000</v>
      </c>
      <c r="J10899" s="191">
        <v>43376</v>
      </c>
      <c r="K10899" s="195" t="s">
        <v>27</v>
      </c>
      <c r="M10899" s="195"/>
      <c r="N10899" s="195"/>
      <c r="O10899" s="189">
        <v>1</v>
      </c>
      <c r="P10899" s="197" t="s">
        <v>4775</v>
      </c>
      <c r="Q10899" s="195">
        <v>3</v>
      </c>
      <c r="R10899" s="195">
        <v>155000</v>
      </c>
      <c r="S10899" s="213">
        <v>43376</v>
      </c>
      <c r="T10899" s="195" t="s">
        <v>27</v>
      </c>
      <c r="V10899" s="192"/>
      <c r="W10899" s="198"/>
      <c r="Z10899" s="194"/>
      <c r="AQ10899" s="195"/>
      <c r="AR10899" s="195"/>
      <c r="AS10899" s="195"/>
      <c r="AT10899" s="195"/>
      <c r="AU10899" s="195"/>
      <c r="AV10899" s="195"/>
      <c r="AW10899" s="195"/>
      <c r="AX10899" s="195"/>
      <c r="AY10899" s="195"/>
    </row>
    <row r="10900" spans="1:51">
      <c r="A10900" s="186" t="str">
        <f>B10900&amp;"_"&amp;COUNTIF($B$2:B10900,B10900)</f>
        <v>8563_1</v>
      </c>
      <c r="B10900" s="195">
        <v>8563</v>
      </c>
      <c r="F10900" s="189">
        <v>1</v>
      </c>
      <c r="G10900" s="197" t="s">
        <v>2156</v>
      </c>
      <c r="M10900" s="195"/>
      <c r="N10900" s="195"/>
      <c r="O10900" s="189"/>
      <c r="P10900" s="197"/>
      <c r="Q10900" s="195"/>
      <c r="S10900" s="213"/>
      <c r="V10900" s="192"/>
      <c r="W10900" s="197"/>
      <c r="Z10900" s="192"/>
      <c r="AQ10900" s="195"/>
      <c r="AR10900" s="195"/>
      <c r="AS10900" s="195"/>
      <c r="AT10900" s="195"/>
      <c r="AU10900" s="195"/>
      <c r="AV10900" s="195"/>
      <c r="AW10900" s="195"/>
      <c r="AX10900" s="195"/>
      <c r="AY10900" s="195"/>
    </row>
    <row r="10901" spans="1:51">
      <c r="A10901" s="186" t="str">
        <f>B10901&amp;"_"&amp;COUNTIF($B$2:B10901,B10901)</f>
        <v>8563_2</v>
      </c>
      <c r="B10901" s="195">
        <v>8563</v>
      </c>
      <c r="C10901" s="195">
        <v>131</v>
      </c>
      <c r="F10901" s="189">
        <v>4</v>
      </c>
      <c r="G10901" s="197" t="s">
        <v>4775</v>
      </c>
      <c r="H10901" s="195">
        <v>4</v>
      </c>
      <c r="I10901" s="195">
        <v>16000</v>
      </c>
      <c r="J10901" s="191">
        <v>43377</v>
      </c>
      <c r="K10901" s="195" t="s">
        <v>27</v>
      </c>
    </row>
    <row r="10902" spans="1:51">
      <c r="A10902" s="186" t="str">
        <f>B10902&amp;"_"&amp;COUNTIF($B$2:B10902,B10902)</f>
        <v>8564_1</v>
      </c>
      <c r="B10902" s="195">
        <v>8564</v>
      </c>
      <c r="C10902" s="195">
        <v>59</v>
      </c>
      <c r="D10902" s="227">
        <v>3009081344</v>
      </c>
      <c r="E10902" s="195">
        <v>41227890</v>
      </c>
      <c r="F10902" s="189">
        <v>12</v>
      </c>
      <c r="G10902" s="197" t="s">
        <v>1873</v>
      </c>
      <c r="H10902" s="195">
        <v>2</v>
      </c>
      <c r="I10902" s="195">
        <v>3675</v>
      </c>
      <c r="J10902" s="191">
        <v>43378</v>
      </c>
      <c r="K10902" s="195" t="s">
        <v>27</v>
      </c>
    </row>
    <row r="10903" spans="1:51">
      <c r="A10903" s="186" t="str">
        <f>B10903&amp;"_"&amp;COUNTIF($B$2:B10903,B10903)</f>
        <v>8565_1</v>
      </c>
      <c r="B10903" s="195">
        <v>8565</v>
      </c>
      <c r="E10903" s="195" t="s">
        <v>1744</v>
      </c>
      <c r="F10903" s="189">
        <v>1</v>
      </c>
      <c r="G10903" s="197" t="s">
        <v>4531</v>
      </c>
    </row>
    <row r="10904" spans="1:51">
      <c r="A10904" s="186" t="str">
        <f>B10904&amp;"_"&amp;COUNTIF($B$2:B10904,B10904)</f>
        <v>8565_2</v>
      </c>
      <c r="B10904" s="195">
        <v>8565</v>
      </c>
      <c r="E10904" s="195">
        <v>214845</v>
      </c>
      <c r="F10904" s="189">
        <v>32</v>
      </c>
      <c r="G10904" s="197" t="s">
        <v>4532</v>
      </c>
    </row>
    <row r="10905" spans="1:51">
      <c r="A10905" s="186" t="str">
        <f>B10905&amp;"_"&amp;COUNTIF($B$2:B10905,B10905)</f>
        <v>8565_3</v>
      </c>
      <c r="B10905" s="195">
        <v>8565</v>
      </c>
      <c r="E10905" s="195">
        <v>209245</v>
      </c>
      <c r="F10905" s="189">
        <v>28</v>
      </c>
      <c r="G10905" s="197" t="s">
        <v>4584</v>
      </c>
    </row>
    <row r="10906" spans="1:51">
      <c r="A10906" s="186" t="str">
        <f>B10906&amp;"_"&amp;COUNTIF($B$2:B10906,B10906)</f>
        <v>8565_4</v>
      </c>
      <c r="B10906" s="195">
        <v>8565</v>
      </c>
      <c r="E10906" s="195">
        <v>213359</v>
      </c>
      <c r="F10906" s="189">
        <v>28</v>
      </c>
      <c r="G10906" s="197" t="s">
        <v>4533</v>
      </c>
    </row>
    <row r="10907" spans="1:51">
      <c r="A10907" s="186" t="str">
        <f>B10907&amp;"_"&amp;COUNTIF($B$2:B10907,B10907)</f>
        <v>8565_5</v>
      </c>
      <c r="B10907" s="195">
        <v>8565</v>
      </c>
      <c r="E10907" s="195">
        <v>214844</v>
      </c>
      <c r="F10907" s="189">
        <v>84</v>
      </c>
      <c r="G10907" s="197" t="s">
        <v>4602</v>
      </c>
    </row>
    <row r="10908" spans="1:51">
      <c r="A10908" s="186" t="str">
        <f>B10908&amp;"_"&amp;COUNTIF($B$2:B10908,B10908)</f>
        <v>8565_6</v>
      </c>
      <c r="B10908" s="195">
        <v>8565</v>
      </c>
      <c r="C10908" s="195">
        <v>123</v>
      </c>
      <c r="D10908" s="195">
        <v>4500712653</v>
      </c>
      <c r="E10908" s="195">
        <v>209259</v>
      </c>
      <c r="F10908" s="189">
        <v>12</v>
      </c>
      <c r="G10908" s="197" t="s">
        <v>4776</v>
      </c>
      <c r="H10908" s="195">
        <v>7</v>
      </c>
      <c r="I10908" s="195">
        <v>16000</v>
      </c>
      <c r="J10908" s="191">
        <v>43357</v>
      </c>
      <c r="K10908" s="195" t="s">
        <v>27</v>
      </c>
    </row>
    <row r="10909" spans="1:51">
      <c r="A10909" s="186" t="str">
        <f>B10909&amp;"_"&amp;COUNTIF($B$2:B10909,B10909)</f>
        <v>8566_1</v>
      </c>
      <c r="B10909" s="195">
        <v>8566</v>
      </c>
      <c r="E10909" s="195">
        <v>13020001</v>
      </c>
      <c r="F10909" s="189">
        <v>30</v>
      </c>
      <c r="G10909" s="197" t="s">
        <v>4777</v>
      </c>
    </row>
    <row r="10910" spans="1:51">
      <c r="A10910" s="186" t="str">
        <f>B10910&amp;"_"&amp;COUNTIF($B$2:B10910,B10910)</f>
        <v>8566_2</v>
      </c>
      <c r="B10910" s="195">
        <v>8566</v>
      </c>
      <c r="E10910" s="195">
        <v>13021000</v>
      </c>
      <c r="F10910" s="189">
        <v>30</v>
      </c>
      <c r="G10910" s="197" t="s">
        <v>4778</v>
      </c>
    </row>
    <row r="10911" spans="1:51">
      <c r="A10911" s="186" t="str">
        <f>B10911&amp;"_"&amp;COUNTIF($B$2:B10911,B10911)</f>
        <v>8566_3</v>
      </c>
      <c r="B10911" s="195">
        <v>8566</v>
      </c>
      <c r="C10911" s="195">
        <v>10</v>
      </c>
      <c r="D10911" s="195">
        <v>65781</v>
      </c>
      <c r="E10911" s="195">
        <v>13010001</v>
      </c>
      <c r="F10911" s="189">
        <v>456</v>
      </c>
      <c r="G10911" s="197" t="s">
        <v>4779</v>
      </c>
      <c r="H10911" s="195">
        <v>2</v>
      </c>
      <c r="J10911" s="191">
        <v>43378</v>
      </c>
      <c r="K10911" s="195" t="s">
        <v>789</v>
      </c>
      <c r="L10911" s="195" t="s">
        <v>74</v>
      </c>
    </row>
    <row r="10912" spans="1:51">
      <c r="A10912" s="186" t="str">
        <f>B10912&amp;"_"&amp;COUNTIF($B$2:B10912,B10912)</f>
        <v>8567_1</v>
      </c>
      <c r="B10912" s="195">
        <v>8567</v>
      </c>
      <c r="F10912" s="189">
        <v>100</v>
      </c>
      <c r="G10912" s="197" t="s">
        <v>4780</v>
      </c>
    </row>
    <row r="10913" spans="1:12">
      <c r="A10913" s="186" t="str">
        <f>B10913&amp;"_"&amp;COUNTIF($B$2:B10913,B10913)</f>
        <v>8567_2</v>
      </c>
      <c r="B10913" s="195">
        <v>8567</v>
      </c>
      <c r="F10913" s="189">
        <v>200</v>
      </c>
      <c r="G10913" s="197" t="s">
        <v>4781</v>
      </c>
    </row>
    <row r="10914" spans="1:12">
      <c r="A10914" s="186" t="str">
        <f>B10914&amp;"_"&amp;COUNTIF($B$2:B10914,B10914)</f>
        <v>8567_3</v>
      </c>
      <c r="B10914" s="195">
        <v>8567</v>
      </c>
      <c r="C10914" s="195">
        <v>31</v>
      </c>
      <c r="D10914" s="195" t="s">
        <v>4782</v>
      </c>
      <c r="F10914" s="189">
        <v>1</v>
      </c>
      <c r="G10914" s="197" t="s">
        <v>7</v>
      </c>
      <c r="J10914" s="191">
        <v>43383</v>
      </c>
      <c r="K10914" s="195" t="s">
        <v>4783</v>
      </c>
    </row>
    <row r="10915" spans="1:12">
      <c r="A10915" s="186" t="str">
        <f>B10915&amp;"_"&amp;COUNTIF($B$2:B10915,B10915)</f>
        <v>8568_1</v>
      </c>
      <c r="B10915" s="195">
        <v>8568</v>
      </c>
      <c r="C10915" s="195">
        <v>31</v>
      </c>
      <c r="D10915" s="195" t="s">
        <v>4771</v>
      </c>
      <c r="F10915" s="189">
        <v>2</v>
      </c>
      <c r="G10915" s="197" t="s">
        <v>4290</v>
      </c>
      <c r="H10915" s="195">
        <v>2</v>
      </c>
      <c r="I10915" s="195">
        <v>6000</v>
      </c>
      <c r="J10915" s="191">
        <v>43383</v>
      </c>
      <c r="K10915" s="195" t="s">
        <v>3477</v>
      </c>
    </row>
    <row r="10916" spans="1:12">
      <c r="A10916" s="186" t="str">
        <f>B10916&amp;"_"&amp;COUNTIF($B$2:B10916,B10916)</f>
        <v>8569_1</v>
      </c>
      <c r="B10916" s="195">
        <v>8569</v>
      </c>
      <c r="F10916" s="189">
        <v>17</v>
      </c>
      <c r="G10916" s="197" t="s">
        <v>4784</v>
      </c>
    </row>
    <row r="10917" spans="1:12">
      <c r="A10917" s="186" t="str">
        <f>B10917&amp;"_"&amp;COUNTIF($B$2:B10917,B10917)</f>
        <v>8569_2</v>
      </c>
      <c r="B10917" s="195">
        <v>8569</v>
      </c>
      <c r="C10917" s="195">
        <v>66</v>
      </c>
      <c r="D10917" s="195">
        <v>4500734233</v>
      </c>
      <c r="F10917" s="189">
        <v>7</v>
      </c>
      <c r="G10917" s="197" t="s">
        <v>4726</v>
      </c>
      <c r="H10917" s="195">
        <v>3</v>
      </c>
      <c r="I10917" s="195">
        <v>3300</v>
      </c>
      <c r="J10917" s="191">
        <v>43384</v>
      </c>
      <c r="K10917" s="195" t="s">
        <v>33</v>
      </c>
      <c r="L10917" s="195" t="s">
        <v>74</v>
      </c>
    </row>
    <row r="10918" spans="1:12">
      <c r="A10918" s="186" t="str">
        <f>B10918&amp;"_"&amp;COUNTIF($B$2:B10918,B10918)</f>
        <v>8570_1</v>
      </c>
      <c r="B10918" s="195">
        <v>8570</v>
      </c>
      <c r="C10918" s="195">
        <v>99</v>
      </c>
      <c r="D10918" s="195" t="s">
        <v>4785</v>
      </c>
      <c r="E10918" s="195">
        <v>405900</v>
      </c>
      <c r="F10918" s="189">
        <v>25</v>
      </c>
      <c r="G10918" s="197" t="s">
        <v>4786</v>
      </c>
      <c r="H10918" s="195">
        <v>1</v>
      </c>
      <c r="I10918" s="195">
        <v>50</v>
      </c>
      <c r="J10918" s="191">
        <v>43384</v>
      </c>
      <c r="K10918" s="195" t="s">
        <v>1993</v>
      </c>
      <c r="L10918" s="195" t="s">
        <v>74</v>
      </c>
    </row>
    <row r="10919" spans="1:12">
      <c r="A10919" s="186" t="str">
        <f>B10919&amp;"_"&amp;COUNTIF($B$2:B10919,B10919)</f>
        <v>8571_1</v>
      </c>
      <c r="B10919" s="195">
        <v>8571</v>
      </c>
      <c r="C10919" s="195">
        <v>31</v>
      </c>
      <c r="D10919" s="195" t="s">
        <v>4787</v>
      </c>
      <c r="F10919" s="189">
        <v>6</v>
      </c>
      <c r="G10919" s="197" t="s">
        <v>4788</v>
      </c>
      <c r="H10919" s="195">
        <v>6</v>
      </c>
      <c r="I10919" s="195">
        <v>18000</v>
      </c>
      <c r="J10919" s="191">
        <v>43385</v>
      </c>
      <c r="K10919" s="195" t="s">
        <v>3477</v>
      </c>
    </row>
    <row r="10920" spans="1:12">
      <c r="A10920" s="186" t="str">
        <f>B10920&amp;"_"&amp;COUNTIF($B$2:B10920,B10920)</f>
        <v>8572_1</v>
      </c>
      <c r="B10920" s="195">
        <v>8572</v>
      </c>
      <c r="C10920" s="195">
        <v>31</v>
      </c>
      <c r="D10920" s="195" t="s">
        <v>4787</v>
      </c>
      <c r="F10920" s="189">
        <v>2</v>
      </c>
      <c r="G10920" s="197" t="s">
        <v>4788</v>
      </c>
      <c r="H10920" s="195">
        <v>2</v>
      </c>
      <c r="I10920" s="195">
        <v>6000</v>
      </c>
      <c r="J10920" s="191">
        <v>43385</v>
      </c>
      <c r="K10920" s="195" t="s">
        <v>3477</v>
      </c>
    </row>
    <row r="10921" spans="1:12">
      <c r="A10921" s="186" t="str">
        <f>B10921&amp;"_"&amp;COUNTIF($B$2:B10921,B10921)</f>
        <v>8573_1</v>
      </c>
      <c r="B10921" s="195">
        <v>8573</v>
      </c>
      <c r="C10921" s="195">
        <v>59</v>
      </c>
      <c r="D10921" s="195">
        <v>3009100281</v>
      </c>
      <c r="E10921" s="195">
        <v>41222128</v>
      </c>
      <c r="F10921" s="189">
        <v>3</v>
      </c>
      <c r="G10921" s="197" t="s">
        <v>4789</v>
      </c>
      <c r="H10921" s="195">
        <v>3</v>
      </c>
      <c r="I10921" s="195">
        <v>15100</v>
      </c>
      <c r="J10921" s="191">
        <v>43388</v>
      </c>
      <c r="K10921" s="195" t="s">
        <v>27</v>
      </c>
    </row>
    <row r="10922" spans="1:12">
      <c r="A10922" s="186" t="str">
        <f>B10922&amp;"_"&amp;COUNTIF($B$2:B10922,B10922)</f>
        <v>8574_1</v>
      </c>
      <c r="B10922" s="195">
        <v>8574</v>
      </c>
      <c r="C10922" s="195">
        <v>59</v>
      </c>
      <c r="D10922" s="195">
        <v>3009100281</v>
      </c>
      <c r="E10922" s="195">
        <v>41222128</v>
      </c>
      <c r="F10922" s="189">
        <v>3</v>
      </c>
      <c r="G10922" s="197" t="s">
        <v>4790</v>
      </c>
      <c r="H10922" s="195">
        <v>3</v>
      </c>
      <c r="I10922" s="195">
        <v>15100</v>
      </c>
      <c r="J10922" s="191">
        <v>43388</v>
      </c>
      <c r="K10922" s="195" t="s">
        <v>27</v>
      </c>
    </row>
    <row r="10923" spans="1:12">
      <c r="A10923" s="186" t="str">
        <f>B10923&amp;"_"&amp;COUNTIF($B$2:B10923,B10923)</f>
        <v>8575_1</v>
      </c>
      <c r="B10923" s="195">
        <v>8575</v>
      </c>
      <c r="E10923" s="195">
        <v>12713</v>
      </c>
      <c r="F10923" s="189">
        <v>4</v>
      </c>
      <c r="G10923" s="197" t="s">
        <v>4554</v>
      </c>
    </row>
    <row r="10924" spans="1:12">
      <c r="A10924" s="186" t="str">
        <f>B10924&amp;"_"&amp;COUNTIF($B$2:B10924,B10924)</f>
        <v>8575_2</v>
      </c>
      <c r="B10924" s="195">
        <v>8575</v>
      </c>
      <c r="C10924" s="195">
        <v>80</v>
      </c>
      <c r="D10924" s="195" t="s">
        <v>4760</v>
      </c>
      <c r="E10924" s="195">
        <v>12714</v>
      </c>
      <c r="F10924" s="189">
        <v>6</v>
      </c>
      <c r="G10924" s="197" t="s">
        <v>4555</v>
      </c>
      <c r="H10924" s="195">
        <v>1</v>
      </c>
      <c r="I10924" s="195">
        <v>160</v>
      </c>
      <c r="J10924" s="191">
        <v>43388</v>
      </c>
      <c r="K10924" s="195" t="s">
        <v>33</v>
      </c>
      <c r="L10924" s="195" t="s">
        <v>74</v>
      </c>
    </row>
    <row r="10925" spans="1:12">
      <c r="A10925" s="186" t="str">
        <f>B10925&amp;"_"&amp;COUNTIF($B$2:B10925,B10925)</f>
        <v>8576_1</v>
      </c>
      <c r="B10925" s="195">
        <v>8576</v>
      </c>
      <c r="E10925" s="195">
        <v>41222082</v>
      </c>
      <c r="F10925" s="189">
        <v>2</v>
      </c>
      <c r="G10925" s="197" t="s">
        <v>4669</v>
      </c>
    </row>
    <row r="10926" spans="1:12">
      <c r="A10926" s="186" t="str">
        <f>B10926&amp;"_"&amp;COUNTIF($B$2:B10926,B10926)</f>
        <v>8576_2</v>
      </c>
      <c r="B10926" s="195">
        <v>8576</v>
      </c>
      <c r="C10926" s="195">
        <v>59</v>
      </c>
      <c r="D10926" s="195">
        <v>3009111746</v>
      </c>
      <c r="E10926" s="195">
        <v>41222136</v>
      </c>
      <c r="F10926" s="189">
        <v>2</v>
      </c>
      <c r="G10926" s="197" t="s">
        <v>2299</v>
      </c>
      <c r="H10926" s="195">
        <v>4</v>
      </c>
      <c r="I10926" s="195">
        <v>13000</v>
      </c>
      <c r="J10926" s="191">
        <v>43390</v>
      </c>
      <c r="K10926" s="195" t="s">
        <v>3477</v>
      </c>
    </row>
    <row r="10927" spans="1:12">
      <c r="A10927" s="186" t="str">
        <f>B10927&amp;"_"&amp;COUNTIF($B$2:B10927,B10927)</f>
        <v>8577_1</v>
      </c>
      <c r="B10927" s="195">
        <v>8577</v>
      </c>
      <c r="C10927" s="195">
        <v>31</v>
      </c>
      <c r="D10927" s="195" t="s">
        <v>4791</v>
      </c>
      <c r="F10927" s="189">
        <v>4</v>
      </c>
      <c r="G10927" s="197" t="s">
        <v>4792</v>
      </c>
      <c r="H10927" s="195">
        <v>4</v>
      </c>
      <c r="I10927" s="195">
        <v>12000</v>
      </c>
      <c r="J10927" s="191">
        <v>43390</v>
      </c>
      <c r="K10927" s="195" t="s">
        <v>3477</v>
      </c>
    </row>
    <row r="10928" spans="1:12">
      <c r="A10928" s="186" t="str">
        <f>B10928&amp;"_"&amp;COUNTIF($B$2:B10928,B10928)</f>
        <v>8578_1</v>
      </c>
      <c r="B10928" s="195">
        <v>8578</v>
      </c>
      <c r="E10928" s="195">
        <v>41222082</v>
      </c>
      <c r="F10928" s="189">
        <v>2</v>
      </c>
      <c r="G10928" s="197" t="s">
        <v>4669</v>
      </c>
    </row>
    <row r="10929" spans="1:12">
      <c r="A10929" s="186" t="str">
        <f>B10929&amp;"_"&amp;COUNTIF($B$2:B10929,B10929)</f>
        <v>8578_2</v>
      </c>
      <c r="B10929" s="195">
        <v>8578</v>
      </c>
      <c r="C10929" s="195">
        <v>59</v>
      </c>
      <c r="D10929" s="195">
        <v>3009111746</v>
      </c>
      <c r="E10929" s="195">
        <v>41222136</v>
      </c>
      <c r="F10929" s="189">
        <v>2</v>
      </c>
      <c r="G10929" s="197" t="s">
        <v>2299</v>
      </c>
      <c r="H10929" s="195">
        <v>4</v>
      </c>
      <c r="I10929" s="195">
        <v>13000</v>
      </c>
      <c r="J10929" s="191">
        <v>43391</v>
      </c>
      <c r="K10929" s="195" t="s">
        <v>3477</v>
      </c>
    </row>
    <row r="10930" spans="1:12">
      <c r="A10930" s="186" t="str">
        <f>B10930&amp;"_"&amp;COUNTIF($B$2:B10930,B10930)</f>
        <v>8579_1</v>
      </c>
      <c r="B10930" s="195">
        <v>8579</v>
      </c>
      <c r="C10930" s="195">
        <v>3</v>
      </c>
      <c r="D10930" s="195" t="s">
        <v>4793</v>
      </c>
      <c r="F10930" s="189">
        <v>324</v>
      </c>
      <c r="G10930" s="197" t="s">
        <v>3799</v>
      </c>
      <c r="H10930" s="195">
        <v>1</v>
      </c>
      <c r="I10930" s="195">
        <v>1950</v>
      </c>
      <c r="J10930" s="191">
        <v>43391</v>
      </c>
      <c r="K10930" s="195" t="s">
        <v>33</v>
      </c>
      <c r="L10930" s="195" t="s">
        <v>74</v>
      </c>
    </row>
    <row r="10931" spans="1:12">
      <c r="A10931" s="186" t="str">
        <f>B10931&amp;"_"&amp;COUNTIF($B$2:B10931,B10931)</f>
        <v>8580_1</v>
      </c>
      <c r="B10931" s="195">
        <v>8580</v>
      </c>
      <c r="C10931" s="195">
        <v>118</v>
      </c>
      <c r="D10931" s="195">
        <v>3008257385</v>
      </c>
      <c r="F10931" s="189">
        <v>1200</v>
      </c>
      <c r="G10931" s="197" t="s">
        <v>4112</v>
      </c>
      <c r="H10931" s="195">
        <v>25</v>
      </c>
      <c r="I10931" s="195">
        <v>21625</v>
      </c>
      <c r="J10931" s="191">
        <v>43391</v>
      </c>
      <c r="K10931" s="195" t="s">
        <v>4113</v>
      </c>
    </row>
    <row r="10932" spans="1:12">
      <c r="A10932" s="186" t="str">
        <f>B10932&amp;"_"&amp;COUNTIF($B$2:B10932,B10932)</f>
        <v>8581_1</v>
      </c>
      <c r="B10932" s="195">
        <v>8581</v>
      </c>
      <c r="C10932" s="195">
        <v>55</v>
      </c>
      <c r="D10932" s="195" t="s">
        <v>4681</v>
      </c>
      <c r="F10932" s="189">
        <v>144</v>
      </c>
      <c r="G10932" s="197" t="s">
        <v>1971</v>
      </c>
      <c r="H10932" s="195">
        <v>2</v>
      </c>
      <c r="I10932" s="195">
        <v>8000</v>
      </c>
      <c r="J10932" s="191">
        <v>43391</v>
      </c>
      <c r="K10932" s="195" t="s">
        <v>33</v>
      </c>
      <c r="L10932" s="195" t="s">
        <v>74</v>
      </c>
    </row>
    <row r="10933" spans="1:12">
      <c r="A10933" s="186" t="str">
        <f>B10933&amp;"_"&amp;COUNTIF($B$2:B10933,B10933)</f>
        <v>8582_1</v>
      </c>
      <c r="B10933" s="195">
        <v>8582</v>
      </c>
      <c r="E10933" s="195" t="s">
        <v>1744</v>
      </c>
      <c r="F10933" s="189">
        <v>1</v>
      </c>
      <c r="G10933" s="197" t="s">
        <v>4531</v>
      </c>
    </row>
    <row r="10934" spans="1:12">
      <c r="A10934" s="186" t="str">
        <f>B10934&amp;"_"&amp;COUNTIF($B$2:B10934,B10934)</f>
        <v>8582_2</v>
      </c>
      <c r="B10934" s="195">
        <v>8582</v>
      </c>
      <c r="E10934" s="195">
        <v>214845</v>
      </c>
      <c r="F10934" s="189">
        <v>16</v>
      </c>
      <c r="G10934" s="197" t="s">
        <v>4532</v>
      </c>
    </row>
    <row r="10935" spans="1:12">
      <c r="A10935" s="186" t="str">
        <f>B10935&amp;"_"&amp;COUNTIF($B$2:B10935,B10935)</f>
        <v>8582_3</v>
      </c>
      <c r="B10935" s="195">
        <v>8582</v>
      </c>
      <c r="E10935" s="195">
        <v>209245</v>
      </c>
      <c r="F10935" s="189">
        <v>28</v>
      </c>
      <c r="G10935" s="197" t="s">
        <v>4584</v>
      </c>
    </row>
    <row r="10936" spans="1:12">
      <c r="A10936" s="186" t="str">
        <f>B10936&amp;"_"&amp;COUNTIF($B$2:B10936,B10936)</f>
        <v>8582_4</v>
      </c>
      <c r="B10936" s="195">
        <v>8582</v>
      </c>
      <c r="C10936" s="195">
        <v>123</v>
      </c>
      <c r="D10936" s="195">
        <v>4500712653</v>
      </c>
      <c r="E10936" s="195">
        <v>213359</v>
      </c>
      <c r="F10936" s="189">
        <v>28</v>
      </c>
      <c r="G10936" s="197" t="s">
        <v>4533</v>
      </c>
      <c r="H10936" s="195">
        <v>4</v>
      </c>
      <c r="I10936" s="195">
        <v>11897</v>
      </c>
      <c r="J10936" s="191">
        <v>43392</v>
      </c>
      <c r="K10936" s="195" t="s">
        <v>27</v>
      </c>
    </row>
    <row r="10937" spans="1:12">
      <c r="A10937" s="186" t="str">
        <f>B10937&amp;"_"&amp;COUNTIF($B$2:B10937,B10937)</f>
        <v>8583_1</v>
      </c>
      <c r="B10937" s="195">
        <v>8583</v>
      </c>
      <c r="C10937" s="195">
        <v>31</v>
      </c>
      <c r="D10937" s="195" t="s">
        <v>2400</v>
      </c>
      <c r="F10937" s="189">
        <v>2</v>
      </c>
      <c r="G10937" s="197" t="s">
        <v>4794</v>
      </c>
      <c r="H10937" s="195">
        <v>2</v>
      </c>
      <c r="I10937" s="195">
        <v>8000</v>
      </c>
      <c r="J10937" s="191">
        <v>43392</v>
      </c>
      <c r="K10937" s="195" t="s">
        <v>3477</v>
      </c>
    </row>
    <row r="10938" spans="1:12">
      <c r="A10938" s="186" t="str">
        <f>B10938&amp;"_"&amp;COUNTIF($B$2:B10938,B10938)</f>
        <v>8584_1</v>
      </c>
      <c r="B10938" s="195">
        <v>8584</v>
      </c>
      <c r="E10938" s="195" t="s">
        <v>3545</v>
      </c>
      <c r="F10938" s="189">
        <v>5</v>
      </c>
      <c r="G10938" s="197" t="s">
        <v>3546</v>
      </c>
    </row>
    <row r="10939" spans="1:12">
      <c r="A10939" s="186" t="str">
        <f>B10939&amp;"_"&amp;COUNTIF($B$2:B10939,B10939)</f>
        <v>8584_2</v>
      </c>
      <c r="B10939" s="195">
        <v>8584</v>
      </c>
      <c r="E10939" s="195" t="s">
        <v>3547</v>
      </c>
      <c r="F10939" s="189">
        <v>1</v>
      </c>
      <c r="G10939" s="197" t="s">
        <v>4795</v>
      </c>
    </row>
    <row r="10940" spans="1:12">
      <c r="A10940" s="186" t="str">
        <f>B10940&amp;"_"&amp;COUNTIF($B$2:B10940,B10940)</f>
        <v>8584_3</v>
      </c>
      <c r="B10940" s="195">
        <v>8584</v>
      </c>
      <c r="E10940" s="195" t="s">
        <v>3549</v>
      </c>
      <c r="F10940" s="189">
        <v>1</v>
      </c>
      <c r="G10940" s="197" t="s">
        <v>4796</v>
      </c>
    </row>
    <row r="10941" spans="1:12">
      <c r="A10941" s="186" t="str">
        <f>B10941&amp;"_"&amp;COUNTIF($B$2:B10941,B10941)</f>
        <v>8584_4</v>
      </c>
      <c r="B10941" s="195">
        <v>8584</v>
      </c>
      <c r="C10941" s="195">
        <v>106</v>
      </c>
      <c r="D10941" s="195" t="s">
        <v>4797</v>
      </c>
      <c r="E10941" s="195" t="s">
        <v>3551</v>
      </c>
      <c r="F10941" s="189">
        <v>4</v>
      </c>
      <c r="G10941" s="197" t="s">
        <v>4798</v>
      </c>
      <c r="H10941" s="195">
        <v>1</v>
      </c>
      <c r="J10941" s="191">
        <v>43392</v>
      </c>
      <c r="K10941" s="195" t="s">
        <v>33</v>
      </c>
      <c r="L10941" s="195" t="s">
        <v>74</v>
      </c>
    </row>
    <row r="10942" spans="1:12">
      <c r="A10942" s="186" t="str">
        <f>B10942&amp;"_"&amp;COUNTIF($B$2:B10942,B10942)</f>
        <v>8585_1</v>
      </c>
      <c r="B10942" s="195">
        <v>8585</v>
      </c>
      <c r="F10942" s="189">
        <v>15</v>
      </c>
      <c r="G10942" s="197" t="s">
        <v>4739</v>
      </c>
    </row>
    <row r="10943" spans="1:12">
      <c r="A10943" s="186" t="str">
        <f>B10943&amp;"_"&amp;COUNTIF($B$2:B10943,B10943)</f>
        <v>8585_2</v>
      </c>
      <c r="B10943" s="195">
        <v>8585</v>
      </c>
      <c r="F10943" s="189">
        <v>1</v>
      </c>
      <c r="G10943" s="197" t="s">
        <v>4799</v>
      </c>
    </row>
    <row r="10944" spans="1:12">
      <c r="A10944" s="186" t="str">
        <f>B10944&amp;"_"&amp;COUNTIF($B$2:B10944,B10944)</f>
        <v>8585_3</v>
      </c>
      <c r="B10944" s="195">
        <v>8585</v>
      </c>
      <c r="C10944" s="195">
        <v>128</v>
      </c>
      <c r="D10944" s="195">
        <v>270494908</v>
      </c>
      <c r="F10944" s="189">
        <v>5</v>
      </c>
      <c r="G10944" s="197" t="s">
        <v>4740</v>
      </c>
      <c r="H10944" s="195">
        <v>2</v>
      </c>
      <c r="I10944" s="195">
        <v>3600</v>
      </c>
      <c r="J10944" s="191">
        <v>43396</v>
      </c>
      <c r="K10944" s="195" t="s">
        <v>33</v>
      </c>
      <c r="L10944" s="195" t="s">
        <v>74</v>
      </c>
    </row>
    <row r="10945" spans="1:11">
      <c r="A10945" s="186" t="str">
        <f>B10945&amp;"_"&amp;COUNTIF($B$2:B10945,B10945)</f>
        <v>8586_1</v>
      </c>
      <c r="B10945" s="195">
        <v>8586</v>
      </c>
      <c r="C10945" s="195">
        <v>59</v>
      </c>
      <c r="D10945" s="227">
        <v>3009126736</v>
      </c>
      <c r="E10945" s="195">
        <v>41227890</v>
      </c>
      <c r="F10945" s="189">
        <v>12</v>
      </c>
      <c r="G10945" s="197" t="s">
        <v>1873</v>
      </c>
      <c r="H10945" s="195">
        <v>2</v>
      </c>
      <c r="I10945" s="195">
        <v>3675</v>
      </c>
      <c r="J10945" s="191">
        <v>43397</v>
      </c>
      <c r="K10945" s="195" t="s">
        <v>27</v>
      </c>
    </row>
    <row r="10946" spans="1:11">
      <c r="A10946" s="186" t="str">
        <f>B10946&amp;"_"&amp;COUNTIF($B$2:B10946,B10946)</f>
        <v>8587_1</v>
      </c>
      <c r="B10946" s="195">
        <v>8587</v>
      </c>
      <c r="F10946" s="189">
        <v>4</v>
      </c>
      <c r="G10946" s="197" t="s">
        <v>4800</v>
      </c>
    </row>
    <row r="10947" spans="1:11">
      <c r="A10947" s="186" t="str">
        <f>B10947&amp;"_"&amp;COUNTIF($B$2:B10947,B10947)</f>
        <v>8587_2</v>
      </c>
      <c r="B10947" s="195">
        <v>8587</v>
      </c>
      <c r="F10947" s="189">
        <v>4</v>
      </c>
      <c r="G10947" s="197" t="s">
        <v>4801</v>
      </c>
    </row>
    <row r="10948" spans="1:11">
      <c r="A10948" s="186" t="str">
        <f>B10948&amp;"_"&amp;COUNTIF($B$2:B10948,B10948)</f>
        <v>8587_3</v>
      </c>
      <c r="B10948" s="195">
        <v>8587</v>
      </c>
      <c r="F10948" s="189">
        <v>4</v>
      </c>
      <c r="G10948" s="197" t="s">
        <v>4802</v>
      </c>
    </row>
    <row r="10949" spans="1:11">
      <c r="A10949" s="186" t="str">
        <f>B10949&amp;"_"&amp;COUNTIF($B$2:B10949,B10949)</f>
        <v>8587_4</v>
      </c>
      <c r="B10949" s="195">
        <v>8587</v>
      </c>
      <c r="F10949" s="189">
        <v>2</v>
      </c>
      <c r="G10949" s="197" t="s">
        <v>4803</v>
      </c>
    </row>
    <row r="10950" spans="1:11">
      <c r="A10950" s="186" t="str">
        <f>B10950&amp;"_"&amp;COUNTIF($B$2:B10950,B10950)</f>
        <v>8587_5</v>
      </c>
      <c r="B10950" s="195">
        <v>8587</v>
      </c>
      <c r="F10950" s="189">
        <v>16</v>
      </c>
      <c r="G10950" s="197" t="s">
        <v>4804</v>
      </c>
    </row>
    <row r="10951" spans="1:11">
      <c r="A10951" s="186" t="str">
        <f>B10951&amp;"_"&amp;COUNTIF($B$2:B10951,B10951)</f>
        <v>8587_6</v>
      </c>
      <c r="B10951" s="195">
        <v>8587</v>
      </c>
      <c r="F10951" s="189">
        <v>4</v>
      </c>
      <c r="G10951" s="197" t="s">
        <v>4805</v>
      </c>
    </row>
    <row r="10952" spans="1:11">
      <c r="A10952" s="186" t="str">
        <f>B10952&amp;"_"&amp;COUNTIF($B$2:B10952,B10952)</f>
        <v>8587_7</v>
      </c>
      <c r="B10952" s="195">
        <v>8587</v>
      </c>
      <c r="F10952" s="189">
        <v>8</v>
      </c>
      <c r="G10952" s="197" t="s">
        <v>4806</v>
      </c>
    </row>
    <row r="10953" spans="1:11">
      <c r="A10953" s="186" t="str">
        <f>B10953&amp;"_"&amp;COUNTIF($B$2:B10953,B10953)</f>
        <v>8587_8</v>
      </c>
      <c r="B10953" s="195">
        <v>8587</v>
      </c>
      <c r="F10953" s="189">
        <v>1</v>
      </c>
      <c r="G10953" s="197" t="s">
        <v>4807</v>
      </c>
    </row>
    <row r="10954" spans="1:11">
      <c r="A10954" s="186" t="str">
        <f>B10954&amp;"_"&amp;COUNTIF($B$2:B10954,B10954)</f>
        <v>8587_9</v>
      </c>
      <c r="B10954" s="195">
        <v>8587</v>
      </c>
      <c r="C10954" s="195">
        <v>65</v>
      </c>
      <c r="D10954" s="195">
        <v>3009089756</v>
      </c>
      <c r="F10954" s="189">
        <v>1</v>
      </c>
      <c r="G10954" s="197" t="s">
        <v>4808</v>
      </c>
      <c r="H10954" s="195">
        <v>7</v>
      </c>
      <c r="I10954" s="195">
        <v>17500</v>
      </c>
      <c r="J10954" s="191">
        <v>43397</v>
      </c>
      <c r="K10954" s="195" t="s">
        <v>4113</v>
      </c>
    </row>
    <row r="10955" spans="1:11">
      <c r="A10955" s="186" t="str">
        <f>B10955&amp;"_"&amp;COUNTIF($B$2:B10955,B10955)</f>
        <v>8588_1</v>
      </c>
      <c r="B10955" s="195">
        <v>8588</v>
      </c>
      <c r="F10955" s="189">
        <v>8</v>
      </c>
      <c r="G10955" s="197" t="s">
        <v>3102</v>
      </c>
    </row>
    <row r="10956" spans="1:11">
      <c r="A10956" s="186" t="str">
        <f>B10956&amp;"_"&amp;COUNTIF($B$2:B10956,B10956)</f>
        <v>8588_2</v>
      </c>
      <c r="B10956" s="195">
        <v>8588</v>
      </c>
      <c r="C10956" s="195">
        <v>65</v>
      </c>
      <c r="D10956" s="195">
        <v>3008354220</v>
      </c>
      <c r="F10956" s="189">
        <v>16</v>
      </c>
      <c r="G10956" s="197" t="s">
        <v>3103</v>
      </c>
      <c r="H10956" s="195">
        <v>8</v>
      </c>
      <c r="I10956" s="195">
        <v>25600</v>
      </c>
      <c r="J10956" s="191">
        <v>43397</v>
      </c>
      <c r="K10956" s="195" t="s">
        <v>4113</v>
      </c>
    </row>
    <row r="10957" spans="1:11">
      <c r="A10957" s="186" t="str">
        <f>B10957&amp;"_"&amp;COUNTIF($B$2:B10957,B10957)</f>
        <v>8589_1</v>
      </c>
      <c r="B10957" s="195">
        <v>8589</v>
      </c>
      <c r="C10957" s="195">
        <v>59</v>
      </c>
      <c r="D10957" s="195">
        <v>3009134776</v>
      </c>
      <c r="E10957" s="195">
        <v>41222128</v>
      </c>
      <c r="F10957" s="189">
        <v>3</v>
      </c>
      <c r="G10957" s="197" t="s">
        <v>4809</v>
      </c>
      <c r="H10957" s="195">
        <v>3</v>
      </c>
      <c r="I10957" s="195">
        <v>15100</v>
      </c>
      <c r="J10957" s="191">
        <v>43398</v>
      </c>
      <c r="K10957" s="195" t="s">
        <v>27</v>
      </c>
    </row>
    <row r="10958" spans="1:11">
      <c r="A10958" s="186" t="str">
        <f>B10958&amp;"_"&amp;COUNTIF($B$2:B10958,B10958)</f>
        <v>8590_1</v>
      </c>
      <c r="B10958" s="195">
        <v>8590</v>
      </c>
      <c r="C10958" s="195">
        <v>59</v>
      </c>
      <c r="D10958" s="195">
        <v>3009134776</v>
      </c>
      <c r="E10958" s="195">
        <v>41222128</v>
      </c>
      <c r="F10958" s="189">
        <v>3</v>
      </c>
      <c r="G10958" s="197" t="s">
        <v>4810</v>
      </c>
      <c r="H10958" s="195">
        <v>3</v>
      </c>
      <c r="I10958" s="195">
        <v>15100</v>
      </c>
      <c r="J10958" s="191">
        <v>43398</v>
      </c>
      <c r="K10958" s="195" t="s">
        <v>27</v>
      </c>
    </row>
    <row r="10959" spans="1:11">
      <c r="A10959" s="186" t="str">
        <f>B10959&amp;"_"&amp;COUNTIF($B$2:B10959,B10959)</f>
        <v>8591_1</v>
      </c>
      <c r="B10959" s="195">
        <v>8591</v>
      </c>
      <c r="C10959" s="195">
        <v>59</v>
      </c>
      <c r="D10959" s="195">
        <v>3009134776</v>
      </c>
      <c r="E10959" s="195">
        <v>41222128</v>
      </c>
      <c r="F10959" s="189">
        <v>2</v>
      </c>
      <c r="G10959" s="197" t="s">
        <v>4811</v>
      </c>
      <c r="H10959" s="195">
        <v>2</v>
      </c>
      <c r="I10959" s="195">
        <v>10100</v>
      </c>
      <c r="J10959" s="191">
        <v>43402</v>
      </c>
      <c r="K10959" s="195" t="s">
        <v>27</v>
      </c>
    </row>
    <row r="10960" spans="1:11">
      <c r="A10960" s="186" t="str">
        <f>B10960&amp;"_"&amp;COUNTIF($B$2:B10960,B10960)</f>
        <v>8592_1</v>
      </c>
      <c r="B10960" s="195">
        <v>8592</v>
      </c>
      <c r="C10960" s="195">
        <v>59</v>
      </c>
      <c r="D10960" s="195">
        <v>3009140682</v>
      </c>
      <c r="E10960" s="195">
        <v>41227890</v>
      </c>
      <c r="F10960" s="189">
        <v>12</v>
      </c>
      <c r="G10960" s="197" t="s">
        <v>1873</v>
      </c>
      <c r="H10960" s="195">
        <v>2</v>
      </c>
      <c r="I10960" s="195">
        <v>3675</v>
      </c>
      <c r="J10960" s="191">
        <v>43402</v>
      </c>
      <c r="K10960" s="195" t="s">
        <v>27</v>
      </c>
    </row>
    <row r="10961" spans="1:12">
      <c r="A10961" s="186" t="str">
        <f>B10961&amp;"_"&amp;COUNTIF($B$2:B10961,B10961)</f>
        <v>8593_1</v>
      </c>
      <c r="B10961" s="195">
        <v>8593</v>
      </c>
      <c r="F10961" s="189">
        <v>1</v>
      </c>
      <c r="G10961" s="197" t="s">
        <v>7</v>
      </c>
    </row>
    <row r="10962" spans="1:12">
      <c r="A10962" s="186" t="str">
        <f>B10962&amp;"_"&amp;COUNTIF($B$2:B10962,B10962)</f>
        <v>8593_2</v>
      </c>
      <c r="B10962" s="195">
        <v>8593</v>
      </c>
      <c r="C10962" s="195">
        <v>127</v>
      </c>
      <c r="D10962" s="195" t="s">
        <v>4812</v>
      </c>
      <c r="F10962" s="189">
        <v>2</v>
      </c>
      <c r="G10962" s="197" t="s">
        <v>4813</v>
      </c>
      <c r="H10962" s="195">
        <v>2</v>
      </c>
      <c r="I10962" s="195">
        <v>110</v>
      </c>
      <c r="J10962" s="191">
        <v>43402</v>
      </c>
      <c r="K10962" s="195" t="s">
        <v>27</v>
      </c>
    </row>
    <row r="10963" spans="1:12">
      <c r="A10963" s="186" t="str">
        <f>B10963&amp;"_"&amp;COUNTIF($B$2:B10963,B10963)</f>
        <v>8594_1</v>
      </c>
      <c r="B10963" s="195">
        <v>8594</v>
      </c>
      <c r="F10963" s="189">
        <v>12</v>
      </c>
      <c r="G10963" s="197" t="s">
        <v>3188</v>
      </c>
    </row>
    <row r="10964" spans="1:12">
      <c r="A10964" s="186" t="str">
        <f>B10964&amp;"_"&amp;COUNTIF($B$2:B10964,B10964)</f>
        <v>8594_2</v>
      </c>
      <c r="B10964" s="195">
        <v>8594</v>
      </c>
      <c r="F10964" s="189">
        <v>12</v>
      </c>
      <c r="G10964" s="197" t="s">
        <v>3189</v>
      </c>
    </row>
    <row r="10965" spans="1:12">
      <c r="A10965" s="186" t="str">
        <f>B10965&amp;"_"&amp;COUNTIF($B$2:B10965,B10965)</f>
        <v>8594_3</v>
      </c>
      <c r="B10965" s="195">
        <v>8594</v>
      </c>
      <c r="C10965" s="195">
        <v>17</v>
      </c>
      <c r="D10965" s="195">
        <v>3008361834</v>
      </c>
      <c r="F10965" s="189">
        <v>12</v>
      </c>
      <c r="G10965" s="197" t="s">
        <v>3324</v>
      </c>
      <c r="H10965" s="195">
        <v>9</v>
      </c>
      <c r="I10965" s="195">
        <v>41400</v>
      </c>
      <c r="J10965" s="191">
        <v>43404</v>
      </c>
      <c r="K10965" s="195" t="s">
        <v>4113</v>
      </c>
    </row>
    <row r="10966" spans="1:12">
      <c r="A10966" s="186" t="str">
        <f>B10966&amp;"_"&amp;COUNTIF($B$2:B10966,B10966)</f>
        <v>8595_1</v>
      </c>
      <c r="B10966" s="195">
        <v>8595</v>
      </c>
      <c r="E10966" s="195" t="s">
        <v>1744</v>
      </c>
      <c r="F10966" s="189">
        <v>1</v>
      </c>
      <c r="G10966" s="197" t="s">
        <v>4531</v>
      </c>
    </row>
    <row r="10967" spans="1:12">
      <c r="A10967" s="186" t="str">
        <f>B10967&amp;"_"&amp;COUNTIF($B$2:B10967,B10967)</f>
        <v>8595_2</v>
      </c>
      <c r="B10967" s="195">
        <v>8595</v>
      </c>
      <c r="E10967" s="195">
        <v>214845</v>
      </c>
      <c r="F10967" s="189">
        <v>32</v>
      </c>
      <c r="G10967" s="197" t="s">
        <v>4532</v>
      </c>
    </row>
    <row r="10968" spans="1:12">
      <c r="A10968" s="186" t="str">
        <f>B10968&amp;"_"&amp;COUNTIF($B$2:B10968,B10968)</f>
        <v>8595_3</v>
      </c>
      <c r="B10968" s="195">
        <v>8595</v>
      </c>
      <c r="E10968" s="195">
        <v>209245</v>
      </c>
      <c r="F10968" s="189">
        <v>56</v>
      </c>
      <c r="G10968" s="197" t="s">
        <v>4584</v>
      </c>
    </row>
    <row r="10969" spans="1:12">
      <c r="A10969" s="186" t="str">
        <f>B10969&amp;"_"&amp;COUNTIF($B$2:B10969,B10969)</f>
        <v>8595_4</v>
      </c>
      <c r="B10969" s="195">
        <v>8595</v>
      </c>
      <c r="E10969" s="195">
        <v>213359</v>
      </c>
      <c r="F10969" s="189">
        <v>42</v>
      </c>
      <c r="G10969" s="197" t="s">
        <v>4533</v>
      </c>
    </row>
    <row r="10970" spans="1:12">
      <c r="A10970" s="186" t="str">
        <f>B10970&amp;"_"&amp;COUNTIF($B$2:B10970,B10970)</f>
        <v>8595_5</v>
      </c>
      <c r="B10970" s="195">
        <v>8595</v>
      </c>
      <c r="C10970" s="195">
        <v>123</v>
      </c>
      <c r="D10970" s="195">
        <v>4500712653</v>
      </c>
      <c r="E10970" s="195">
        <v>209259</v>
      </c>
      <c r="F10970" s="189">
        <v>12</v>
      </c>
      <c r="G10970" s="197" t="s">
        <v>4814</v>
      </c>
      <c r="H10970" s="195">
        <v>8</v>
      </c>
      <c r="I10970" s="195">
        <v>20100</v>
      </c>
      <c r="J10970" s="191">
        <v>43405</v>
      </c>
      <c r="K10970" s="195" t="s">
        <v>27</v>
      </c>
    </row>
    <row r="10971" spans="1:12">
      <c r="A10971" s="186" t="str">
        <f>B10971&amp;"_"&amp;COUNTIF($B$2:B10971,B10971)</f>
        <v>8596_1</v>
      </c>
      <c r="B10971" s="195">
        <v>8596</v>
      </c>
      <c r="C10971" s="195">
        <v>59</v>
      </c>
      <c r="D10971" s="195">
        <v>3009134776</v>
      </c>
      <c r="E10971" s="195">
        <v>41222128</v>
      </c>
      <c r="F10971" s="189">
        <v>3</v>
      </c>
      <c r="G10971" s="197" t="s">
        <v>4815</v>
      </c>
      <c r="H10971" s="195">
        <v>3</v>
      </c>
      <c r="I10971" s="195">
        <v>15100</v>
      </c>
      <c r="J10971" s="191">
        <v>43405</v>
      </c>
      <c r="K10971" s="195" t="s">
        <v>27</v>
      </c>
    </row>
    <row r="10972" spans="1:12">
      <c r="A10972" s="186" t="str">
        <f>B10972&amp;"_"&amp;COUNTIF($B$2:B10972,B10972)</f>
        <v>8597_1</v>
      </c>
      <c r="B10972" s="195">
        <v>8597</v>
      </c>
      <c r="F10972" s="189">
        <v>1</v>
      </c>
      <c r="G10972" s="197" t="s">
        <v>2156</v>
      </c>
    </row>
    <row r="10973" spans="1:12">
      <c r="A10973" s="186" t="str">
        <f>B10973&amp;"_"&amp;COUNTIF($B$2:B10973,B10973)</f>
        <v>8597_2</v>
      </c>
      <c r="B10973" s="195">
        <v>8597</v>
      </c>
      <c r="E10973" s="195">
        <v>3108885</v>
      </c>
      <c r="F10973" s="189">
        <v>60</v>
      </c>
      <c r="G10973" s="197" t="s">
        <v>4816</v>
      </c>
    </row>
    <row r="10974" spans="1:12">
      <c r="A10974" s="186" t="str">
        <f>B10974&amp;"_"&amp;COUNTIF($B$2:B10974,B10974)</f>
        <v>8597_3</v>
      </c>
      <c r="B10974" s="195">
        <v>8597</v>
      </c>
      <c r="C10974" s="195">
        <v>132</v>
      </c>
      <c r="D10974" s="195">
        <v>3000574995</v>
      </c>
      <c r="E10974" s="195">
        <v>3108934</v>
      </c>
      <c r="F10974" s="189">
        <v>60</v>
      </c>
      <c r="G10974" s="197" t="s">
        <v>4817</v>
      </c>
      <c r="H10974" s="195">
        <v>1</v>
      </c>
      <c r="I10974" s="195">
        <v>615</v>
      </c>
      <c r="J10974" s="191">
        <v>43406</v>
      </c>
      <c r="K10974" s="195" t="s">
        <v>4818</v>
      </c>
    </row>
    <row r="10975" spans="1:12">
      <c r="A10975" s="186" t="str">
        <f>B10975&amp;"_"&amp;COUNTIF($B$2:B10975,B10975)</f>
        <v>8598_1</v>
      </c>
      <c r="B10975" s="195">
        <v>8598</v>
      </c>
      <c r="C10975" s="195">
        <v>66</v>
      </c>
      <c r="D10975" s="195">
        <v>4500723387</v>
      </c>
      <c r="F10975" s="189">
        <v>2</v>
      </c>
      <c r="G10975" s="197" t="s">
        <v>4111</v>
      </c>
      <c r="H10975" s="195">
        <v>2</v>
      </c>
      <c r="I10975" s="195">
        <v>2200</v>
      </c>
      <c r="J10975" s="191">
        <v>43410</v>
      </c>
      <c r="K10975" s="195" t="s">
        <v>33</v>
      </c>
      <c r="L10975" s="195" t="s">
        <v>74</v>
      </c>
    </row>
    <row r="10976" spans="1:12">
      <c r="A10976" s="186" t="str">
        <f>B10976&amp;"_"&amp;COUNTIF($B$2:B10976,B10976)</f>
        <v>8599_1</v>
      </c>
      <c r="B10976" s="195">
        <v>8599</v>
      </c>
      <c r="C10976" s="195">
        <v>66</v>
      </c>
      <c r="D10976" s="195">
        <v>4500734233</v>
      </c>
      <c r="F10976" s="189">
        <v>6</v>
      </c>
      <c r="G10976" s="197" t="s">
        <v>4726</v>
      </c>
      <c r="H10976" s="195">
        <v>2</v>
      </c>
      <c r="I10976" s="195">
        <v>1950</v>
      </c>
      <c r="J10976" s="191">
        <v>43410</v>
      </c>
      <c r="K10976" s="195" t="s">
        <v>33</v>
      </c>
      <c r="L10976" s="195" t="s">
        <v>74</v>
      </c>
    </row>
    <row r="10977" spans="1:12">
      <c r="A10977" s="186" t="str">
        <f>B10977&amp;"_"&amp;COUNTIF($B$2:B10977,B10977)</f>
        <v>8600_1</v>
      </c>
      <c r="B10977" s="195">
        <v>8600</v>
      </c>
      <c r="C10977" s="195">
        <v>26</v>
      </c>
      <c r="D10977" s="195">
        <v>21031</v>
      </c>
      <c r="F10977" s="189">
        <v>2</v>
      </c>
      <c r="G10977" s="197" t="s">
        <v>4819</v>
      </c>
      <c r="H10977" s="195">
        <v>2</v>
      </c>
      <c r="J10977" s="191">
        <v>43410</v>
      </c>
      <c r="K10977" s="195" t="s">
        <v>27</v>
      </c>
    </row>
    <row r="10978" spans="1:12">
      <c r="A10978" s="186" t="str">
        <f>B10978&amp;"_"&amp;COUNTIF($B$2:B10978,B10978)</f>
        <v>8601_1</v>
      </c>
      <c r="B10978" s="195">
        <v>8601</v>
      </c>
      <c r="C10978" s="195">
        <v>96</v>
      </c>
      <c r="D10978" s="195">
        <v>287613</v>
      </c>
      <c r="F10978" s="189">
        <v>1</v>
      </c>
      <c r="G10978" s="197" t="s">
        <v>4820</v>
      </c>
      <c r="H10978" s="195">
        <v>1</v>
      </c>
      <c r="J10978" s="191">
        <v>43410</v>
      </c>
      <c r="K10978" s="195" t="s">
        <v>33</v>
      </c>
      <c r="L10978" s="195" t="s">
        <v>74</v>
      </c>
    </row>
    <row r="10979" spans="1:12">
      <c r="A10979" s="186" t="str">
        <f>B10979&amp;"_"&amp;COUNTIF($B$2:B10979,B10979)</f>
        <v>8602_1</v>
      </c>
      <c r="B10979" s="195">
        <v>8602</v>
      </c>
      <c r="C10979" s="195">
        <v>96</v>
      </c>
      <c r="D10979" s="195" t="s">
        <v>4821</v>
      </c>
      <c r="F10979" s="189">
        <v>5</v>
      </c>
      <c r="G10979" s="197" t="s">
        <v>4645</v>
      </c>
      <c r="H10979" s="195">
        <v>5</v>
      </c>
      <c r="J10979" s="191">
        <v>43410</v>
      </c>
      <c r="K10979" s="195" t="s">
        <v>33</v>
      </c>
      <c r="L10979" s="195" t="s">
        <v>74</v>
      </c>
    </row>
    <row r="10980" spans="1:12">
      <c r="A10980" s="186" t="str">
        <f>B10980&amp;"_"&amp;COUNTIF($B$2:B10980,B10980)</f>
        <v>8603_1</v>
      </c>
      <c r="B10980" s="195">
        <v>8603</v>
      </c>
      <c r="C10980" s="195">
        <v>96</v>
      </c>
      <c r="D10980" s="195">
        <v>286778</v>
      </c>
      <c r="F10980" s="189">
        <v>5</v>
      </c>
      <c r="G10980" s="197" t="s">
        <v>4647</v>
      </c>
      <c r="H10980" s="195">
        <v>0</v>
      </c>
      <c r="I10980" s="195">
        <v>0</v>
      </c>
      <c r="J10980" s="191">
        <v>43410</v>
      </c>
      <c r="K10980" s="195" t="s">
        <v>33</v>
      </c>
      <c r="L10980" s="195" t="s">
        <v>74</v>
      </c>
    </row>
    <row r="10981" spans="1:12">
      <c r="A10981" s="186" t="str">
        <f>B10981&amp;"_"&amp;COUNTIF($B$2:B10981,B10981)</f>
        <v>8604_1</v>
      </c>
      <c r="B10981" s="195">
        <v>8604</v>
      </c>
      <c r="C10981" s="195">
        <v>66</v>
      </c>
      <c r="D10981" s="195">
        <v>4500736797</v>
      </c>
      <c r="F10981" s="189">
        <v>1</v>
      </c>
      <c r="G10981" s="197" t="s">
        <v>4822</v>
      </c>
      <c r="H10981" s="195">
        <v>1</v>
      </c>
      <c r="J10981" s="191">
        <v>43410</v>
      </c>
      <c r="K10981" s="195" t="s">
        <v>33</v>
      </c>
      <c r="L10981" s="195" t="s">
        <v>74</v>
      </c>
    </row>
    <row r="10982" spans="1:12">
      <c r="A10982" s="186" t="str">
        <f>B10982&amp;"_"&amp;COUNTIF($B$2:B10982,B10982)</f>
        <v>8605_1</v>
      </c>
      <c r="B10982" s="195">
        <v>8605</v>
      </c>
      <c r="C10982" s="195">
        <v>31</v>
      </c>
      <c r="D10982" s="195" t="s">
        <v>4823</v>
      </c>
      <c r="F10982" s="189">
        <v>5</v>
      </c>
      <c r="G10982" s="197" t="s">
        <v>4824</v>
      </c>
      <c r="H10982" s="195">
        <v>5</v>
      </c>
      <c r="I10982" s="195">
        <v>15000</v>
      </c>
      <c r="J10982" s="191">
        <v>43410</v>
      </c>
      <c r="K10982" s="195" t="s">
        <v>3477</v>
      </c>
    </row>
    <row r="10983" spans="1:12">
      <c r="A10983" s="186" t="str">
        <f>B10983&amp;"_"&amp;COUNTIF($B$2:B10983,B10983)</f>
        <v>8607_1</v>
      </c>
      <c r="B10983" s="195">
        <v>8607</v>
      </c>
      <c r="F10983" s="189">
        <v>11</v>
      </c>
      <c r="G10983" s="197" t="s">
        <v>4345</v>
      </c>
    </row>
    <row r="10984" spans="1:12">
      <c r="A10984" s="186" t="str">
        <f>B10984&amp;"_"&amp;COUNTIF($B$2:B10984,B10984)</f>
        <v>8607_2</v>
      </c>
      <c r="B10984" s="195">
        <v>8607</v>
      </c>
      <c r="C10984" s="195">
        <v>26</v>
      </c>
      <c r="D10984" s="195" t="s">
        <v>863</v>
      </c>
      <c r="F10984" s="189">
        <v>23</v>
      </c>
      <c r="G10984" s="197" t="s">
        <v>4346</v>
      </c>
      <c r="J10984" s="191">
        <v>43405</v>
      </c>
    </row>
    <row r="10985" spans="1:12">
      <c r="A10985" s="186" t="str">
        <f>B10985&amp;"_"&amp;COUNTIF($B$2:B10985,B10985)</f>
        <v>8608_1</v>
      </c>
      <c r="B10985" s="195">
        <v>8608</v>
      </c>
      <c r="E10985" s="195" t="s">
        <v>1744</v>
      </c>
      <c r="F10985" s="189">
        <v>1</v>
      </c>
      <c r="G10985" s="197" t="s">
        <v>7</v>
      </c>
    </row>
    <row r="10986" spans="1:12">
      <c r="A10986" s="186" t="str">
        <f>B10986&amp;"_"&amp;COUNTIF($B$2:B10986,B10986)</f>
        <v>8608_2</v>
      </c>
      <c r="B10986" s="195">
        <v>8608</v>
      </c>
      <c r="E10986" s="195">
        <v>214845</v>
      </c>
      <c r="F10986" s="189">
        <v>16</v>
      </c>
      <c r="G10986" s="197" t="s">
        <v>4532</v>
      </c>
    </row>
    <row r="10987" spans="1:12">
      <c r="A10987" s="186" t="str">
        <f>B10987&amp;"_"&amp;COUNTIF($B$2:B10987,B10987)</f>
        <v>8608_3</v>
      </c>
      <c r="B10987" s="195">
        <v>8608</v>
      </c>
      <c r="E10987" s="195">
        <v>209245</v>
      </c>
      <c r="F10987" s="189">
        <v>28</v>
      </c>
      <c r="G10987" s="197" t="s">
        <v>4584</v>
      </c>
    </row>
    <row r="10988" spans="1:12">
      <c r="A10988" s="186" t="str">
        <f>B10988&amp;"_"&amp;COUNTIF($B$2:B10988,B10988)</f>
        <v>8608_4</v>
      </c>
      <c r="B10988" s="195">
        <v>8608</v>
      </c>
      <c r="E10988" s="195">
        <v>213359</v>
      </c>
      <c r="F10988" s="189">
        <v>14</v>
      </c>
      <c r="G10988" s="197" t="s">
        <v>4533</v>
      </c>
    </row>
    <row r="10989" spans="1:12">
      <c r="A10989" s="186" t="str">
        <f>B10989&amp;"_"&amp;COUNTIF($B$2:B10989,B10989)</f>
        <v>8608_5</v>
      </c>
      <c r="B10989" s="195">
        <v>8608</v>
      </c>
      <c r="E10989" s="195">
        <v>209259</v>
      </c>
      <c r="F10989" s="189">
        <v>6</v>
      </c>
      <c r="G10989" s="197" t="s">
        <v>4814</v>
      </c>
    </row>
    <row r="10990" spans="1:12">
      <c r="A10990" s="186" t="str">
        <f>B10990&amp;"_"&amp;COUNTIF($B$2:B10990,B10990)</f>
        <v>8608_6</v>
      </c>
      <c r="B10990" s="195">
        <v>8608</v>
      </c>
      <c r="C10990" s="195">
        <v>123</v>
      </c>
      <c r="D10990" s="195">
        <v>4500712653</v>
      </c>
      <c r="E10990" s="195">
        <v>214844</v>
      </c>
      <c r="F10990" s="189">
        <v>84</v>
      </c>
      <c r="G10990" s="197" t="s">
        <v>4602</v>
      </c>
      <c r="H10990" s="195">
        <v>5</v>
      </c>
      <c r="I10990" s="195">
        <v>10780</v>
      </c>
      <c r="J10990" s="191">
        <v>43411</v>
      </c>
      <c r="K10990" s="195" t="s">
        <v>3477</v>
      </c>
    </row>
    <row r="10991" spans="1:12">
      <c r="A10991" s="186" t="str">
        <f>B10991&amp;"_"&amp;COUNTIF($B$2:B10991,B10991)</f>
        <v>8609_1</v>
      </c>
      <c r="B10991" s="195">
        <v>8609</v>
      </c>
      <c r="C10991" s="195">
        <v>31</v>
      </c>
      <c r="D10991" s="195" t="s">
        <v>4825</v>
      </c>
      <c r="F10991" s="189">
        <v>50</v>
      </c>
      <c r="G10991" s="197" t="s">
        <v>4826</v>
      </c>
      <c r="H10991" s="195">
        <v>1</v>
      </c>
      <c r="I10991" s="195">
        <v>2500</v>
      </c>
      <c r="J10991" s="191">
        <v>43412</v>
      </c>
      <c r="K10991" s="195" t="s">
        <v>3477</v>
      </c>
    </row>
    <row r="10992" spans="1:12">
      <c r="A10992" s="186" t="str">
        <f>B10992&amp;"_"&amp;COUNTIF($B$2:B10992,B10992)</f>
        <v>8610_1</v>
      </c>
      <c r="B10992" s="195">
        <v>8610</v>
      </c>
      <c r="C10992" s="195">
        <v>31</v>
      </c>
      <c r="D10992" s="195" t="s">
        <v>2400</v>
      </c>
      <c r="F10992" s="189">
        <v>1</v>
      </c>
      <c r="G10992" s="197" t="s">
        <v>4824</v>
      </c>
      <c r="H10992" s="195">
        <v>1</v>
      </c>
      <c r="I10992" s="195">
        <v>3000</v>
      </c>
      <c r="J10992" s="191">
        <v>43413</v>
      </c>
      <c r="K10992" s="195" t="s">
        <v>3477</v>
      </c>
    </row>
    <row r="10993" spans="1:12">
      <c r="A10993" s="186" t="str">
        <f>B10993&amp;"_"&amp;COUNTIF($B$2:B10993,B10993)</f>
        <v>8611_1</v>
      </c>
      <c r="B10993" s="195">
        <v>8611</v>
      </c>
      <c r="C10993" s="195">
        <v>10</v>
      </c>
      <c r="D10993" s="195">
        <v>65989</v>
      </c>
      <c r="F10993" s="189">
        <v>24</v>
      </c>
      <c r="G10993" s="197" t="s">
        <v>4827</v>
      </c>
      <c r="H10993" s="195">
        <v>1</v>
      </c>
      <c r="I10993" s="195">
        <v>450</v>
      </c>
      <c r="J10993" s="191">
        <v>43416</v>
      </c>
      <c r="K10993" s="195" t="s">
        <v>33</v>
      </c>
      <c r="L10993" s="195" t="s">
        <v>74</v>
      </c>
    </row>
    <row r="10994" spans="1:12">
      <c r="A10994" s="186" t="str">
        <f>B10994&amp;"_"&amp;COUNTIF($B$2:B10994,B10994)</f>
        <v>8612_1</v>
      </c>
      <c r="B10994" s="195">
        <v>8612</v>
      </c>
      <c r="C10994" s="195">
        <v>59</v>
      </c>
      <c r="D10994" s="195">
        <v>3009022404</v>
      </c>
      <c r="F10994" s="189">
        <v>1</v>
      </c>
      <c r="G10994" s="197" t="s">
        <v>4828</v>
      </c>
      <c r="H10994" s="195">
        <v>1</v>
      </c>
      <c r="I10994" s="195">
        <v>5050</v>
      </c>
      <c r="J10994" s="191">
        <v>43416</v>
      </c>
      <c r="K10994" s="195" t="s">
        <v>3477</v>
      </c>
    </row>
    <row r="10995" spans="1:12">
      <c r="A10995" s="186" t="str">
        <f>B10995&amp;"_"&amp;COUNTIF($B$2:B10995,B10995)</f>
        <v>8613_1</v>
      </c>
      <c r="B10995" s="195">
        <v>8613</v>
      </c>
      <c r="E10995" s="195">
        <v>32999</v>
      </c>
      <c r="F10995" s="189">
        <v>20</v>
      </c>
      <c r="G10995" s="197" t="s">
        <v>4086</v>
      </c>
    </row>
    <row r="10996" spans="1:12">
      <c r="A10996" s="186" t="str">
        <f>B10996&amp;"_"&amp;COUNTIF($B$2:B10996,B10996)</f>
        <v>8613_2</v>
      </c>
      <c r="B10996" s="195">
        <v>8613</v>
      </c>
      <c r="C10996" s="195">
        <v>4</v>
      </c>
      <c r="D10996" s="195">
        <v>4500312949</v>
      </c>
      <c r="E10996" s="195">
        <v>33990</v>
      </c>
      <c r="F10996" s="189">
        <v>20</v>
      </c>
      <c r="G10996" s="197" t="s">
        <v>4087</v>
      </c>
      <c r="H10996" s="195">
        <v>10</v>
      </c>
      <c r="I10996" s="195">
        <v>30000</v>
      </c>
      <c r="J10996" s="191">
        <v>43416</v>
      </c>
      <c r="K10996" s="195" t="s">
        <v>2501</v>
      </c>
      <c r="L10996" s="195" t="s">
        <v>74</v>
      </c>
    </row>
    <row r="10997" spans="1:12">
      <c r="A10997" s="186" t="str">
        <f>B10997&amp;"_"&amp;COUNTIF($B$2:B10997,B10997)</f>
        <v>8614_1</v>
      </c>
      <c r="B10997" s="195">
        <v>8614</v>
      </c>
      <c r="C10997" s="195">
        <v>3</v>
      </c>
      <c r="D10997" s="195" t="s">
        <v>4829</v>
      </c>
      <c r="F10997" s="189">
        <v>324</v>
      </c>
      <c r="G10997" s="197" t="s">
        <v>3799</v>
      </c>
      <c r="H10997" s="195">
        <v>1</v>
      </c>
      <c r="I10997" s="195">
        <v>1950</v>
      </c>
      <c r="J10997" s="191">
        <v>43416</v>
      </c>
      <c r="K10997" s="195" t="s">
        <v>33</v>
      </c>
      <c r="L10997" s="195" t="s">
        <v>74</v>
      </c>
    </row>
    <row r="10998" spans="1:12">
      <c r="A10998" s="186" t="str">
        <f>B10998&amp;"_"&amp;COUNTIF($B$2:B10998,B10998)</f>
        <v>8615_1</v>
      </c>
      <c r="B10998" s="195">
        <v>8615</v>
      </c>
      <c r="C10998" s="195">
        <v>31</v>
      </c>
      <c r="D10998" s="195" t="s">
        <v>4830</v>
      </c>
      <c r="F10998" s="189">
        <v>3</v>
      </c>
      <c r="G10998" s="197" t="s">
        <v>4824</v>
      </c>
      <c r="H10998" s="195">
        <v>3</v>
      </c>
      <c r="I10998" s="195">
        <v>9000</v>
      </c>
      <c r="J10998" s="191">
        <v>43416</v>
      </c>
      <c r="K10998" s="195" t="s">
        <v>3477</v>
      </c>
    </row>
    <row r="10999" spans="1:12">
      <c r="A10999" s="186" t="str">
        <f>B10999&amp;"_"&amp;COUNTIF($B$2:B10999,B10999)</f>
        <v>8616_1</v>
      </c>
      <c r="B10999" s="195">
        <v>8616</v>
      </c>
      <c r="C10999" s="195">
        <v>127</v>
      </c>
      <c r="D10999" s="195" t="s">
        <v>4812</v>
      </c>
      <c r="F10999" s="189">
        <v>1</v>
      </c>
      <c r="G10999" s="197" t="s">
        <v>4831</v>
      </c>
      <c r="H10999" s="195">
        <v>1</v>
      </c>
      <c r="I10999" s="195">
        <v>46</v>
      </c>
      <c r="J10999" s="191">
        <v>43417</v>
      </c>
      <c r="K10999" s="195" t="s">
        <v>4832</v>
      </c>
      <c r="L10999" s="195" t="s">
        <v>74</v>
      </c>
    </row>
    <row r="11000" spans="1:12">
      <c r="A11000" s="186" t="str">
        <f>B11000&amp;"_"&amp;COUNTIF($B$2:B11000,B11000)</f>
        <v>8617_1</v>
      </c>
      <c r="B11000" s="195">
        <v>8617</v>
      </c>
      <c r="C11000" s="195">
        <v>94</v>
      </c>
      <c r="D11000" s="195">
        <v>10116218</v>
      </c>
      <c r="F11000" s="189">
        <v>20</v>
      </c>
      <c r="G11000" s="197" t="s">
        <v>4833</v>
      </c>
      <c r="H11000" s="195">
        <v>1</v>
      </c>
      <c r="I11000" s="195">
        <v>1100</v>
      </c>
      <c r="J11000" s="191">
        <v>43417</v>
      </c>
      <c r="K11000" s="195" t="s">
        <v>1993</v>
      </c>
      <c r="L11000" s="195" t="s">
        <v>74</v>
      </c>
    </row>
    <row r="11001" spans="1:12">
      <c r="A11001" s="186" t="str">
        <f>B11001&amp;"_"&amp;COUNTIF($B$2:B11001,B11001)</f>
        <v>8618_1</v>
      </c>
      <c r="B11001" s="195">
        <v>8618</v>
      </c>
      <c r="C11001" s="195">
        <v>59</v>
      </c>
      <c r="D11001" s="195">
        <v>3009134776</v>
      </c>
      <c r="E11001" s="195">
        <v>41222128</v>
      </c>
      <c r="F11001" s="189">
        <v>1</v>
      </c>
      <c r="G11001" s="197" t="s">
        <v>4834</v>
      </c>
      <c r="H11001" s="195">
        <v>1</v>
      </c>
      <c r="I11001" s="195">
        <v>5036</v>
      </c>
      <c r="J11001" s="191">
        <v>43418</v>
      </c>
      <c r="K11001" s="195" t="s">
        <v>27</v>
      </c>
    </row>
    <row r="11002" spans="1:12">
      <c r="A11002" s="186" t="str">
        <f>B11002&amp;"_"&amp;COUNTIF($B$2:B11002,B11002)</f>
        <v>8619_1</v>
      </c>
      <c r="B11002" s="195">
        <v>8619</v>
      </c>
      <c r="C11002" s="195">
        <v>59</v>
      </c>
      <c r="D11002" s="195">
        <v>3009183680</v>
      </c>
      <c r="E11002" s="195">
        <v>41227890</v>
      </c>
      <c r="F11002" s="189">
        <v>6</v>
      </c>
      <c r="G11002" s="197" t="s">
        <v>1873</v>
      </c>
      <c r="H11002" s="195">
        <v>1</v>
      </c>
      <c r="I11002" s="195">
        <v>1837</v>
      </c>
      <c r="J11002" s="191">
        <v>43418</v>
      </c>
      <c r="K11002" s="195" t="s">
        <v>27</v>
      </c>
    </row>
    <row r="11003" spans="1:12">
      <c r="A11003" s="186" t="str">
        <f>B11003&amp;"_"&amp;COUNTIF($B$2:B11003,B11003)</f>
        <v>8620_1</v>
      </c>
      <c r="B11003" s="195">
        <v>8620</v>
      </c>
      <c r="F11003" s="189">
        <v>8</v>
      </c>
      <c r="G11003" s="197" t="s">
        <v>3102</v>
      </c>
    </row>
    <row r="11004" spans="1:12">
      <c r="A11004" s="186" t="str">
        <f>B11004&amp;"_"&amp;COUNTIF($B$2:B11004,B11004)</f>
        <v>8620_2</v>
      </c>
      <c r="B11004" s="195">
        <v>8620</v>
      </c>
      <c r="C11004" s="195">
        <v>65</v>
      </c>
      <c r="D11004" s="195">
        <v>3008354220</v>
      </c>
      <c r="F11004" s="189">
        <v>16</v>
      </c>
      <c r="G11004" s="197" t="s">
        <v>3103</v>
      </c>
      <c r="H11004" s="195">
        <v>8</v>
      </c>
      <c r="I11004" s="195">
        <v>25600</v>
      </c>
      <c r="J11004" s="191">
        <v>43418</v>
      </c>
      <c r="K11004" s="195" t="s">
        <v>4113</v>
      </c>
    </row>
    <row r="11005" spans="1:12">
      <c r="A11005" s="186" t="str">
        <f>B11005&amp;"_"&amp;COUNTIF($B$2:B11005,B11005)</f>
        <v>8621_1</v>
      </c>
      <c r="B11005" s="195">
        <v>8621</v>
      </c>
      <c r="C11005" s="195">
        <v>61</v>
      </c>
      <c r="D11005" s="195" t="s">
        <v>4835</v>
      </c>
      <c r="F11005" s="189">
        <v>1</v>
      </c>
      <c r="G11005" s="197" t="s">
        <v>4836</v>
      </c>
      <c r="H11005" s="195">
        <v>1</v>
      </c>
      <c r="J11005" s="191">
        <v>43418</v>
      </c>
      <c r="K11005" s="195" t="s">
        <v>33</v>
      </c>
      <c r="L11005" s="195" t="s">
        <v>74</v>
      </c>
    </row>
    <row r="11006" spans="1:12">
      <c r="A11006" s="186" t="str">
        <f>B11006&amp;"_"&amp;COUNTIF($B$2:B11006,B11006)</f>
        <v>8622_1</v>
      </c>
      <c r="B11006" s="195">
        <v>8622</v>
      </c>
      <c r="C11006" s="195">
        <v>59</v>
      </c>
      <c r="D11006" s="195">
        <v>3009183680</v>
      </c>
      <c r="E11006" s="195">
        <v>41227890</v>
      </c>
      <c r="F11006" s="189">
        <v>6</v>
      </c>
      <c r="G11006" s="197" t="s">
        <v>1873</v>
      </c>
      <c r="H11006" s="195">
        <v>1</v>
      </c>
      <c r="I11006" s="195">
        <v>1837</v>
      </c>
      <c r="J11006" s="191">
        <v>43419</v>
      </c>
      <c r="K11006" s="195" t="s">
        <v>4749</v>
      </c>
    </row>
    <row r="11007" spans="1:12">
      <c r="A11007" s="186" t="str">
        <f>B11007&amp;"_"&amp;COUNTIF($B$2:B11007,B11007)</f>
        <v>8623_1</v>
      </c>
      <c r="B11007" s="195">
        <v>8623</v>
      </c>
      <c r="E11007" s="195">
        <v>41222082</v>
      </c>
      <c r="F11007" s="189">
        <v>3</v>
      </c>
      <c r="G11007" s="197" t="s">
        <v>4669</v>
      </c>
    </row>
    <row r="11008" spans="1:12">
      <c r="A11008" s="186" t="str">
        <f>B11008&amp;"_"&amp;COUNTIF($B$2:B11008,B11008)</f>
        <v>8623_2</v>
      </c>
      <c r="B11008" s="195">
        <v>8623</v>
      </c>
      <c r="C11008" s="195">
        <v>59</v>
      </c>
      <c r="D11008" s="195">
        <v>3009191117</v>
      </c>
      <c r="E11008" s="195">
        <v>41222136</v>
      </c>
      <c r="F11008" s="189">
        <v>3</v>
      </c>
      <c r="G11008" s="197" t="s">
        <v>2299</v>
      </c>
      <c r="H11008" s="195">
        <v>6</v>
      </c>
      <c r="I11008" s="195">
        <v>19500</v>
      </c>
      <c r="J11008" s="191">
        <v>43419</v>
      </c>
      <c r="K11008" s="195" t="s">
        <v>4749</v>
      </c>
    </row>
    <row r="11009" spans="1:12">
      <c r="A11009" s="186" t="str">
        <f>B11009&amp;"_"&amp;COUNTIF($B$2:B11009,B11009)</f>
        <v>8624_1</v>
      </c>
      <c r="B11009" s="195">
        <v>8624</v>
      </c>
      <c r="E11009" s="195" t="s">
        <v>1744</v>
      </c>
      <c r="F11009" s="189">
        <v>1</v>
      </c>
      <c r="G11009" s="197" t="s">
        <v>4837</v>
      </c>
    </row>
    <row r="11010" spans="1:12">
      <c r="A11010" s="186" t="str">
        <f>B11010&amp;"_"&amp;COUNTIF($B$2:B11010,B11010)</f>
        <v>8624_2</v>
      </c>
      <c r="B11010" s="195">
        <v>8624</v>
      </c>
      <c r="E11010" s="195">
        <v>214845</v>
      </c>
      <c r="F11010" s="189">
        <v>32</v>
      </c>
      <c r="G11010" s="197" t="s">
        <v>4532</v>
      </c>
    </row>
    <row r="11011" spans="1:12">
      <c r="A11011" s="186" t="str">
        <f>B11011&amp;"_"&amp;COUNTIF($B$2:B11011,B11011)</f>
        <v>8624_3</v>
      </c>
      <c r="B11011" s="195">
        <v>8624</v>
      </c>
      <c r="C11011" s="195">
        <v>123</v>
      </c>
      <c r="D11011" s="195">
        <v>4500712653</v>
      </c>
      <c r="E11011" s="195">
        <v>213359</v>
      </c>
      <c r="F11011" s="189">
        <v>28</v>
      </c>
      <c r="G11011" s="197" t="s">
        <v>4533</v>
      </c>
      <c r="H11011" s="195">
        <v>4</v>
      </c>
      <c r="I11011" s="195">
        <v>10354</v>
      </c>
      <c r="J11011" s="191">
        <v>43420</v>
      </c>
      <c r="K11011" s="195" t="s">
        <v>3477</v>
      </c>
    </row>
    <row r="11012" spans="1:12">
      <c r="A11012" s="186" t="str">
        <f>B11012&amp;"_"&amp;COUNTIF($B$2:B11012,B11012)</f>
        <v>8625_1</v>
      </c>
      <c r="B11012" s="195">
        <v>8625</v>
      </c>
      <c r="C11012" s="195">
        <v>94</v>
      </c>
      <c r="D11012" s="195">
        <v>10116302</v>
      </c>
      <c r="F11012" s="189">
        <v>30</v>
      </c>
      <c r="G11012" s="197" t="s">
        <v>4838</v>
      </c>
      <c r="H11012" s="195">
        <v>1</v>
      </c>
      <c r="I11012" s="195">
        <v>1700</v>
      </c>
      <c r="J11012" s="191">
        <v>43423</v>
      </c>
      <c r="K11012" s="195" t="s">
        <v>1206</v>
      </c>
      <c r="L11012" s="195" t="s">
        <v>74</v>
      </c>
    </row>
    <row r="11013" spans="1:12">
      <c r="A11013" s="186" t="str">
        <f>B11013&amp;"_"&amp;COUNTIF($B$2:B11013,B11013)</f>
        <v>8626_1</v>
      </c>
      <c r="B11013" s="195">
        <v>8626</v>
      </c>
      <c r="C11013" s="195">
        <v>59</v>
      </c>
      <c r="D11013" s="195">
        <v>3009022404</v>
      </c>
      <c r="F11013" s="189">
        <v>3</v>
      </c>
      <c r="G11013" s="197" t="s">
        <v>4839</v>
      </c>
      <c r="H11013" s="195">
        <v>3</v>
      </c>
      <c r="I11013" s="195">
        <v>15150</v>
      </c>
      <c r="J11013" s="191">
        <v>43423</v>
      </c>
      <c r="K11013" s="195" t="s">
        <v>3477</v>
      </c>
    </row>
    <row r="11014" spans="1:12">
      <c r="A11014" s="186" t="str">
        <f>B11014&amp;"_"&amp;COUNTIF($B$2:B11014,B11014)</f>
        <v>8627_1</v>
      </c>
      <c r="B11014" s="195">
        <v>8627</v>
      </c>
      <c r="E11014" s="195" t="s">
        <v>4840</v>
      </c>
      <c r="F11014" s="189">
        <v>20</v>
      </c>
      <c r="G11014" s="197" t="s">
        <v>4841</v>
      </c>
    </row>
    <row r="11015" spans="1:12">
      <c r="A11015" s="186" t="str">
        <f>B11015&amp;"_"&amp;COUNTIF($B$2:B11015,B11015)</f>
        <v>8627_2</v>
      </c>
      <c r="B11015" s="195">
        <v>8627</v>
      </c>
      <c r="E11015" s="195" t="s">
        <v>4842</v>
      </c>
      <c r="F11015" s="189">
        <v>20</v>
      </c>
      <c r="G11015" s="197" t="s">
        <v>4843</v>
      </c>
    </row>
    <row r="11016" spans="1:12">
      <c r="A11016" s="186" t="str">
        <f>B11016&amp;"_"&amp;COUNTIF($B$2:B11016,B11016)</f>
        <v>8627_3</v>
      </c>
      <c r="B11016" s="195">
        <v>8627</v>
      </c>
      <c r="C11016" s="195">
        <v>106</v>
      </c>
      <c r="D11016" s="195" t="s">
        <v>4844</v>
      </c>
      <c r="E11016" s="195" t="s">
        <v>4845</v>
      </c>
      <c r="F11016" s="189">
        <v>10</v>
      </c>
      <c r="G11016" s="197" t="s">
        <v>4846</v>
      </c>
      <c r="H11016" s="195">
        <v>1</v>
      </c>
      <c r="I11016" s="195">
        <v>10</v>
      </c>
      <c r="J11016" s="191">
        <v>43424</v>
      </c>
      <c r="K11016" s="195" t="s">
        <v>33</v>
      </c>
      <c r="L11016" s="195" t="s">
        <v>2187</v>
      </c>
    </row>
    <row r="11017" spans="1:12">
      <c r="A11017" s="186" t="str">
        <f>B11017&amp;"_"&amp;COUNTIF($B$2:B11017,B11017)</f>
        <v>8628_1</v>
      </c>
      <c r="B11017" s="195">
        <v>8628</v>
      </c>
      <c r="F11017" s="189">
        <v>20</v>
      </c>
      <c r="G11017" s="197" t="s">
        <v>3188</v>
      </c>
    </row>
    <row r="11018" spans="1:12">
      <c r="A11018" s="186" t="str">
        <f>B11018&amp;"_"&amp;COUNTIF($B$2:B11018,B11018)</f>
        <v>8628_2</v>
      </c>
      <c r="B11018" s="195">
        <v>8628</v>
      </c>
      <c r="C11018" s="195">
        <v>17</v>
      </c>
      <c r="D11018" s="195">
        <v>3008361834</v>
      </c>
      <c r="F11018" s="189">
        <v>20</v>
      </c>
      <c r="G11018" s="197" t="s">
        <v>3189</v>
      </c>
      <c r="H11018" s="195">
        <v>10</v>
      </c>
      <c r="I11018" s="195">
        <v>42000</v>
      </c>
      <c r="J11018" s="191">
        <v>43424</v>
      </c>
      <c r="K11018" s="195" t="s">
        <v>4113</v>
      </c>
    </row>
    <row r="11019" spans="1:12">
      <c r="A11019" s="186" t="str">
        <f>B11019&amp;"_"&amp;COUNTIF($B$2:B11019,B11019)</f>
        <v>8629_1</v>
      </c>
      <c r="B11019" s="195">
        <v>8629</v>
      </c>
      <c r="C11019" s="195">
        <v>17</v>
      </c>
      <c r="D11019" s="195">
        <v>3008905714</v>
      </c>
      <c r="F11019" s="189">
        <v>24</v>
      </c>
      <c r="G11019" s="197" t="s">
        <v>3398</v>
      </c>
      <c r="H11019" s="195">
        <v>2</v>
      </c>
      <c r="I11019" s="195">
        <v>2000</v>
      </c>
      <c r="J11019" s="191">
        <v>43424</v>
      </c>
      <c r="K11019" s="195" t="s">
        <v>4113</v>
      </c>
    </row>
    <row r="11020" spans="1:12">
      <c r="A11020" s="186" t="str">
        <f>B11020&amp;"_"&amp;COUNTIF($B$2:B11020,B11020)</f>
        <v>8630_1</v>
      </c>
      <c r="B11020" s="195">
        <v>8630</v>
      </c>
      <c r="C11020" s="195">
        <v>92</v>
      </c>
      <c r="D11020" s="195" t="s">
        <v>4847</v>
      </c>
      <c r="F11020" s="189">
        <v>2</v>
      </c>
      <c r="G11020" s="197" t="s">
        <v>4848</v>
      </c>
      <c r="H11020" s="195">
        <v>2</v>
      </c>
      <c r="I11020" s="195">
        <v>13300</v>
      </c>
      <c r="J11020" s="191">
        <v>43424</v>
      </c>
      <c r="K11020" s="195" t="s">
        <v>3477</v>
      </c>
    </row>
    <row r="11021" spans="1:12">
      <c r="A11021" s="186" t="str">
        <f>B11021&amp;"_"&amp;COUNTIF($B$2:B11021,B11021)</f>
        <v>8631_1</v>
      </c>
      <c r="B11021" s="195">
        <v>8631</v>
      </c>
      <c r="C11021" s="195">
        <v>107</v>
      </c>
      <c r="D11021" s="195">
        <v>29075</v>
      </c>
      <c r="F11021" s="189">
        <v>9</v>
      </c>
      <c r="G11021" s="197" t="s">
        <v>4849</v>
      </c>
      <c r="H11021" s="195">
        <v>1</v>
      </c>
      <c r="J11021" s="191">
        <v>43424</v>
      </c>
      <c r="K11021" s="195" t="s">
        <v>33</v>
      </c>
      <c r="L11021" s="195" t="s">
        <v>74</v>
      </c>
    </row>
    <row r="11022" spans="1:12">
      <c r="A11022" s="186" t="str">
        <f>B11022&amp;"_"&amp;COUNTIF($B$2:B11022,B11022)</f>
        <v>8632_1</v>
      </c>
      <c r="B11022" s="195">
        <v>8632</v>
      </c>
      <c r="C11022" s="195">
        <v>6</v>
      </c>
      <c r="D11022" s="195" t="s">
        <v>4850</v>
      </c>
      <c r="F11022" s="189">
        <v>1</v>
      </c>
      <c r="G11022" s="197" t="s">
        <v>4851</v>
      </c>
      <c r="H11022" s="195">
        <v>1</v>
      </c>
      <c r="J11022" s="191">
        <v>43426</v>
      </c>
      <c r="K11022" s="195" t="s">
        <v>3477</v>
      </c>
    </row>
    <row r="11023" spans="1:12">
      <c r="A11023" s="186" t="str">
        <f>B11023&amp;"_"&amp;COUNTIF($B$2:B11023,B11023)</f>
        <v>8633_1</v>
      </c>
      <c r="B11023" s="195">
        <v>8633</v>
      </c>
      <c r="F11023" s="189">
        <v>1</v>
      </c>
      <c r="G11023" s="197" t="s">
        <v>4852</v>
      </c>
    </row>
    <row r="11024" spans="1:12">
      <c r="A11024" s="186" t="str">
        <f>B11024&amp;"_"&amp;COUNTIF($B$2:B11024,B11024)</f>
        <v>8633_2</v>
      </c>
      <c r="B11024" s="195">
        <v>8633</v>
      </c>
      <c r="C11024" s="195">
        <v>125</v>
      </c>
      <c r="F11024" s="189">
        <v>2</v>
      </c>
      <c r="G11024" s="197" t="s">
        <v>4853</v>
      </c>
      <c r="J11024" s="191">
        <v>43426</v>
      </c>
      <c r="K11024" s="195" t="s">
        <v>789</v>
      </c>
      <c r="L11024" s="195" t="s">
        <v>74</v>
      </c>
    </row>
    <row r="11025" spans="1:12">
      <c r="A11025" s="186" t="str">
        <f>B11025&amp;"_"&amp;COUNTIF($B$2:B11025,B11025)</f>
        <v>8634_1</v>
      </c>
      <c r="B11025" s="195">
        <v>8634</v>
      </c>
      <c r="C11025" s="195">
        <v>59</v>
      </c>
      <c r="D11025" s="195">
        <v>3009210570</v>
      </c>
      <c r="E11025" s="195">
        <v>41227890</v>
      </c>
      <c r="F11025" s="189">
        <v>12</v>
      </c>
      <c r="G11025" s="197" t="s">
        <v>1873</v>
      </c>
      <c r="H11025" s="195">
        <v>2</v>
      </c>
      <c r="I11025" s="195">
        <v>3675</v>
      </c>
      <c r="J11025" s="191">
        <v>43426</v>
      </c>
      <c r="K11025" s="195" t="s">
        <v>27</v>
      </c>
    </row>
    <row r="11026" spans="1:12">
      <c r="A11026" s="186" t="str">
        <f>B11026&amp;"_"&amp;COUNTIF($B$2:B11026,B11026)</f>
        <v>8635_1</v>
      </c>
      <c r="B11026" s="195">
        <v>8635</v>
      </c>
      <c r="C11026" s="195">
        <v>59</v>
      </c>
      <c r="D11026" s="195">
        <v>3009214089</v>
      </c>
      <c r="E11026" s="195">
        <v>20607070</v>
      </c>
      <c r="F11026" s="189">
        <v>150</v>
      </c>
      <c r="G11026" s="197" t="s">
        <v>4683</v>
      </c>
      <c r="H11026" s="195">
        <v>1</v>
      </c>
      <c r="I11026" s="195">
        <v>3400</v>
      </c>
      <c r="J11026" s="191">
        <v>43426</v>
      </c>
      <c r="K11026" s="195" t="s">
        <v>27</v>
      </c>
    </row>
    <row r="11027" spans="1:12">
      <c r="A11027" s="186" t="str">
        <f>B11027&amp;"_"&amp;COUNTIF($B$2:B11027,B11027)</f>
        <v>8636_1</v>
      </c>
      <c r="B11027" s="195">
        <v>8636</v>
      </c>
      <c r="C11027" s="195">
        <v>125</v>
      </c>
      <c r="F11027" s="189">
        <v>2</v>
      </c>
      <c r="G11027" s="197" t="s">
        <v>4853</v>
      </c>
      <c r="J11027" s="191">
        <v>43426</v>
      </c>
      <c r="K11027" s="195" t="s">
        <v>789</v>
      </c>
      <c r="L11027" s="195" t="s">
        <v>74</v>
      </c>
    </row>
    <row r="11028" spans="1:12">
      <c r="A11028" s="186" t="str">
        <f>B11028&amp;"_"&amp;COUNTIF($B$2:B11028,B11028)</f>
        <v>8637_1</v>
      </c>
      <c r="B11028" s="195">
        <v>8637</v>
      </c>
      <c r="C11028" s="195">
        <v>16</v>
      </c>
      <c r="D11028" s="195" t="s">
        <v>4854</v>
      </c>
      <c r="E11028" s="195" t="s">
        <v>4855</v>
      </c>
      <c r="F11028" s="189">
        <v>22</v>
      </c>
      <c r="G11028" s="197" t="s">
        <v>4856</v>
      </c>
      <c r="H11028" s="195">
        <v>1</v>
      </c>
      <c r="I11028" s="195">
        <f>22*50+50</f>
        <v>1150</v>
      </c>
      <c r="J11028" s="191">
        <v>43427</v>
      </c>
      <c r="K11028" s="195" t="s">
        <v>789</v>
      </c>
      <c r="L11028" s="195" t="s">
        <v>74</v>
      </c>
    </row>
    <row r="11029" spans="1:12">
      <c r="A11029" s="186" t="str">
        <f>B11029&amp;"_"&amp;COUNTIF($B$2:B11029,B11029)</f>
        <v>8638_1</v>
      </c>
      <c r="B11029" s="195">
        <v>8638</v>
      </c>
      <c r="C11029" s="195">
        <v>59</v>
      </c>
      <c r="D11029" s="195">
        <v>3009216920</v>
      </c>
      <c r="E11029" s="195">
        <v>41222128</v>
      </c>
      <c r="F11029" s="189">
        <v>6</v>
      </c>
      <c r="G11029" s="197" t="s">
        <v>4857</v>
      </c>
      <c r="H11029" s="195">
        <v>6</v>
      </c>
      <c r="I11029" s="195">
        <f>6*5000</f>
        <v>30000</v>
      </c>
      <c r="J11029" s="191">
        <v>43427</v>
      </c>
      <c r="K11029" s="195" t="s">
        <v>4194</v>
      </c>
    </row>
    <row r="11030" spans="1:12">
      <c r="A11030" s="186" t="str">
        <f>B11030&amp;"_"&amp;COUNTIF($B$2:B11030,B11030)</f>
        <v>8639_1</v>
      </c>
      <c r="B11030" s="195">
        <v>8639</v>
      </c>
      <c r="C11030" s="195">
        <v>59</v>
      </c>
      <c r="D11030" s="195">
        <v>3009216921</v>
      </c>
      <c r="E11030" s="195">
        <v>41222128</v>
      </c>
      <c r="F11030" s="189">
        <v>2</v>
      </c>
      <c r="G11030" s="197" t="s">
        <v>4858</v>
      </c>
      <c r="H11030" s="195">
        <v>2</v>
      </c>
      <c r="I11030" s="195">
        <f>2*5000</f>
        <v>10000</v>
      </c>
      <c r="J11030" s="191">
        <v>43427</v>
      </c>
      <c r="K11030" s="195" t="s">
        <v>4194</v>
      </c>
    </row>
    <row r="11031" spans="1:12">
      <c r="A11031" s="186" t="str">
        <f>B11031&amp;"_"&amp;COUNTIF($B$2:B11031,B11031)</f>
        <v>8640_1</v>
      </c>
      <c r="B11031" s="195">
        <v>8640</v>
      </c>
      <c r="C11031" s="195">
        <v>61</v>
      </c>
      <c r="D11031" s="195" t="s">
        <v>4859</v>
      </c>
      <c r="E11031" s="195" t="s">
        <v>4860</v>
      </c>
      <c r="F11031" s="189">
        <v>121</v>
      </c>
      <c r="G11031" s="197" t="s">
        <v>4861</v>
      </c>
      <c r="H11031" s="195">
        <v>1</v>
      </c>
      <c r="J11031" s="191">
        <v>43430</v>
      </c>
    </row>
    <row r="11032" spans="1:12">
      <c r="A11032" s="186" t="str">
        <f>B11032&amp;"_"&amp;COUNTIF($B$2:B11032,B11032)</f>
        <v>8641_1</v>
      </c>
      <c r="B11032" s="195">
        <v>8641</v>
      </c>
      <c r="C11032" s="195">
        <v>127</v>
      </c>
      <c r="D11032" s="195" t="s">
        <v>4812</v>
      </c>
      <c r="F11032" s="189">
        <v>2</v>
      </c>
      <c r="G11032" s="197" t="s">
        <v>4831</v>
      </c>
      <c r="H11032" s="195">
        <v>2</v>
      </c>
      <c r="I11032" s="195">
        <v>90</v>
      </c>
      <c r="J11032" s="191">
        <v>43417</v>
      </c>
      <c r="K11032" s="195" t="s">
        <v>4832</v>
      </c>
      <c r="L11032" s="195" t="s">
        <v>74</v>
      </c>
    </row>
    <row r="11033" spans="1:12">
      <c r="A11033" s="186" t="str">
        <f>B11033&amp;"_"&amp;COUNTIF($B$2:B11033,B11033)</f>
        <v>8642_1</v>
      </c>
      <c r="B11033" s="195">
        <v>8642</v>
      </c>
      <c r="F11033" s="189">
        <v>12</v>
      </c>
      <c r="G11033" s="197" t="s">
        <v>3398</v>
      </c>
    </row>
    <row r="11034" spans="1:12">
      <c r="A11034" s="186" t="str">
        <f>B11034&amp;"_"&amp;COUNTIF($B$2:B11034,B11034)</f>
        <v>8642_2</v>
      </c>
      <c r="B11034" s="195">
        <v>8642</v>
      </c>
      <c r="C11034" s="195">
        <v>17</v>
      </c>
      <c r="D11034" s="195">
        <v>3009222185</v>
      </c>
      <c r="F11034" s="189">
        <v>48</v>
      </c>
      <c r="G11034" s="197" t="s">
        <v>3480</v>
      </c>
      <c r="H11034" s="195">
        <v>5</v>
      </c>
      <c r="I11034" s="195">
        <v>6000</v>
      </c>
      <c r="J11034" s="191">
        <v>43430</v>
      </c>
      <c r="K11034" s="195" t="s">
        <v>4113</v>
      </c>
    </row>
    <row r="11035" spans="1:12">
      <c r="A11035" s="186" t="str">
        <f>B11035&amp;"_"&amp;COUNTIF($B$2:B11035,B11035)</f>
        <v>8643_1</v>
      </c>
      <c r="B11035" s="195">
        <v>8643</v>
      </c>
      <c r="C11035" s="195">
        <v>17</v>
      </c>
      <c r="D11035" s="195">
        <v>3008905711</v>
      </c>
      <c r="F11035" s="189">
        <v>6</v>
      </c>
      <c r="G11035" s="197" t="s">
        <v>3480</v>
      </c>
      <c r="H11035" s="195">
        <v>1</v>
      </c>
      <c r="I11035" s="195">
        <v>600</v>
      </c>
      <c r="J11035" s="191">
        <v>43430</v>
      </c>
      <c r="K11035" s="195" t="s">
        <v>4113</v>
      </c>
    </row>
    <row r="11036" spans="1:12">
      <c r="A11036" s="186" t="str">
        <f>B11036&amp;"_"&amp;COUNTIF($B$2:B11036,B11036)</f>
        <v>8644_1</v>
      </c>
      <c r="B11036" s="195">
        <v>8644</v>
      </c>
      <c r="F11036" s="189">
        <v>1</v>
      </c>
      <c r="G11036" s="197" t="s">
        <v>4862</v>
      </c>
    </row>
    <row r="11037" spans="1:12">
      <c r="A11037" s="186" t="str">
        <f>B11037&amp;"_"&amp;COUNTIF($B$2:B11037,B11037)</f>
        <v>8644_2</v>
      </c>
      <c r="B11037" s="195">
        <v>8644</v>
      </c>
      <c r="C11037" s="195">
        <v>59</v>
      </c>
      <c r="D11037" s="195">
        <v>3009216920</v>
      </c>
      <c r="F11037" s="189" t="s">
        <v>3869</v>
      </c>
      <c r="G11037" s="197" t="s">
        <v>4863</v>
      </c>
      <c r="J11037" s="191">
        <v>43427</v>
      </c>
      <c r="K11037" s="195" t="s">
        <v>4194</v>
      </c>
    </row>
    <row r="11038" spans="1:12">
      <c r="A11038" s="186" t="str">
        <f>B11038&amp;"_"&amp;COUNTIF($B$2:B11038,B11038)</f>
        <v>8645_1</v>
      </c>
      <c r="B11038" s="195">
        <v>8645</v>
      </c>
      <c r="C11038" s="195">
        <v>59</v>
      </c>
      <c r="D11038" s="195">
        <v>3009216921</v>
      </c>
      <c r="E11038" s="195">
        <v>41222128</v>
      </c>
      <c r="F11038" s="189">
        <v>2</v>
      </c>
      <c r="G11038" s="233" t="s">
        <v>4864</v>
      </c>
      <c r="H11038" s="195">
        <v>2</v>
      </c>
      <c r="I11038" s="195">
        <f>2*5000</f>
        <v>10000</v>
      </c>
      <c r="J11038" s="191">
        <v>43432</v>
      </c>
      <c r="K11038" s="195" t="s">
        <v>4194</v>
      </c>
    </row>
    <row r="11039" spans="1:12">
      <c r="A11039" s="186" t="str">
        <f>B11039&amp;"_"&amp;COUNTIF($B$2:B11039,B11039)</f>
        <v>8646_1</v>
      </c>
      <c r="B11039" s="195">
        <v>8646</v>
      </c>
      <c r="E11039" s="195">
        <v>41222082</v>
      </c>
      <c r="F11039" s="189">
        <v>4</v>
      </c>
      <c r="G11039" s="197" t="s">
        <v>4669</v>
      </c>
    </row>
    <row r="11040" spans="1:12">
      <c r="A11040" s="186" t="str">
        <f>B11040&amp;"_"&amp;COUNTIF($B$2:B11040,B11040)</f>
        <v>8646_2</v>
      </c>
      <c r="B11040" s="195">
        <v>8646</v>
      </c>
      <c r="C11040" s="195">
        <v>59</v>
      </c>
      <c r="D11040" s="195">
        <v>3009225590</v>
      </c>
      <c r="E11040" s="195">
        <v>41222136</v>
      </c>
      <c r="F11040" s="189">
        <v>4</v>
      </c>
      <c r="G11040" s="197" t="s">
        <v>2299</v>
      </c>
      <c r="H11040" s="195">
        <v>8</v>
      </c>
      <c r="I11040" s="195">
        <v>26000</v>
      </c>
      <c r="J11040" s="191">
        <v>43432</v>
      </c>
      <c r="K11040" s="195" t="s">
        <v>4749</v>
      </c>
    </row>
    <row r="11041" spans="1:12">
      <c r="A11041" s="186" t="str">
        <f>B11041&amp;"_"&amp;COUNTIF($B$2:B11041,B11041)</f>
        <v>8647_1</v>
      </c>
      <c r="B11041" s="195">
        <v>8647</v>
      </c>
      <c r="C11041" s="195">
        <v>31</v>
      </c>
      <c r="D11041" s="195" t="s">
        <v>4865</v>
      </c>
      <c r="F11041" s="189">
        <v>1</v>
      </c>
      <c r="G11041" s="197" t="s">
        <v>4672</v>
      </c>
      <c r="H11041" s="195">
        <v>1</v>
      </c>
      <c r="J11041" s="191">
        <v>43360</v>
      </c>
      <c r="K11041" s="195" t="s">
        <v>27</v>
      </c>
    </row>
    <row r="11042" spans="1:12">
      <c r="A11042" s="186" t="str">
        <f>B11042&amp;"_"&amp;COUNTIF($B$2:B11042,B11042)</f>
        <v>8648_1</v>
      </c>
      <c r="B11042" s="195">
        <v>8648</v>
      </c>
      <c r="F11042" s="189">
        <v>1000</v>
      </c>
      <c r="G11042" s="197" t="s">
        <v>4866</v>
      </c>
    </row>
    <row r="11043" spans="1:12">
      <c r="A11043" s="186" t="str">
        <f>B11043&amp;"_"&amp;COUNTIF($B$2:B11043,B11043)</f>
        <v>8648_2</v>
      </c>
      <c r="B11043" s="195">
        <v>8648</v>
      </c>
      <c r="F11043" s="189">
        <v>500</v>
      </c>
      <c r="G11043" s="197" t="s">
        <v>4867</v>
      </c>
    </row>
    <row r="11044" spans="1:12">
      <c r="A11044" s="186" t="str">
        <f>B11044&amp;"_"&amp;COUNTIF($B$2:B11044,B11044)</f>
        <v>8648_3</v>
      </c>
      <c r="B11044" s="195">
        <v>8648</v>
      </c>
      <c r="F11044" s="189">
        <v>100</v>
      </c>
      <c r="G11044" s="197" t="s">
        <v>4868</v>
      </c>
    </row>
    <row r="11045" spans="1:12">
      <c r="A11045" s="186" t="str">
        <f>B11045&amp;"_"&amp;COUNTIF($B$2:B11045,B11045)</f>
        <v>8648_4</v>
      </c>
      <c r="B11045" s="195">
        <v>8648</v>
      </c>
      <c r="F11045" s="189">
        <v>10</v>
      </c>
      <c r="G11045" s="197" t="s">
        <v>4869</v>
      </c>
    </row>
    <row r="11046" spans="1:12">
      <c r="A11046" s="186" t="str">
        <f>B11046&amp;"_"&amp;COUNTIF($B$2:B11046,B11046)</f>
        <v>8648_5</v>
      </c>
      <c r="B11046" s="195">
        <v>8648</v>
      </c>
      <c r="F11046" s="189">
        <v>8</v>
      </c>
      <c r="G11046" s="197" t="s">
        <v>4870</v>
      </c>
    </row>
    <row r="11047" spans="1:12">
      <c r="A11047" s="186" t="str">
        <f>B11047&amp;"_"&amp;COUNTIF($B$2:B11047,B11047)</f>
        <v>8648_6</v>
      </c>
      <c r="B11047" s="195">
        <v>8648</v>
      </c>
      <c r="F11047" s="189">
        <v>50</v>
      </c>
      <c r="G11047" s="197" t="s">
        <v>4871</v>
      </c>
    </row>
    <row r="11048" spans="1:12">
      <c r="A11048" s="186" t="str">
        <f>B11048&amp;"_"&amp;COUNTIF($B$2:B11048,B11048)</f>
        <v>8648_7</v>
      </c>
      <c r="B11048" s="195">
        <v>8648</v>
      </c>
      <c r="F11048" s="189">
        <v>1</v>
      </c>
      <c r="G11048" s="197" t="s">
        <v>4872</v>
      </c>
    </row>
    <row r="11049" spans="1:12">
      <c r="A11049" s="186" t="str">
        <f>B11049&amp;"_"&amp;COUNTIF($B$2:B11049,B11049)</f>
        <v>8648_8</v>
      </c>
      <c r="B11049" s="195">
        <v>8648</v>
      </c>
      <c r="F11049" s="189">
        <v>12</v>
      </c>
      <c r="G11049" s="197" t="s">
        <v>4873</v>
      </c>
    </row>
    <row r="11050" spans="1:12">
      <c r="A11050" s="186" t="str">
        <f>B11050&amp;"_"&amp;COUNTIF($B$2:B11050,B11050)</f>
        <v>8648_9</v>
      </c>
      <c r="B11050" s="195">
        <v>8648</v>
      </c>
      <c r="C11050" s="195">
        <v>83</v>
      </c>
      <c r="D11050" s="195">
        <v>201808201</v>
      </c>
      <c r="F11050" s="189">
        <v>1</v>
      </c>
      <c r="G11050" s="197" t="s">
        <v>7</v>
      </c>
      <c r="H11050" s="195">
        <v>5</v>
      </c>
      <c r="J11050" s="191">
        <v>43432</v>
      </c>
      <c r="K11050" s="195" t="s">
        <v>3477</v>
      </c>
    </row>
    <row r="11051" spans="1:12">
      <c r="A11051" s="186" t="str">
        <f>B11051&amp;"_"&amp;COUNTIF($B$2:B11051,B11051)</f>
        <v>8649_1</v>
      </c>
      <c r="B11051" s="195">
        <v>8649</v>
      </c>
      <c r="C11051" s="195">
        <v>2</v>
      </c>
      <c r="D11051" s="195" t="s">
        <v>4874</v>
      </c>
      <c r="F11051" s="189">
        <v>1</v>
      </c>
      <c r="G11051" s="197" t="s">
        <v>4875</v>
      </c>
      <c r="H11051" s="195">
        <v>1</v>
      </c>
      <c r="J11051" s="191">
        <v>43432</v>
      </c>
      <c r="K11051" s="195" t="s">
        <v>3477</v>
      </c>
    </row>
    <row r="11052" spans="1:12">
      <c r="A11052" s="186" t="str">
        <f>B11052&amp;"_"&amp;COUNTIF($B$2:B11052,B11052)</f>
        <v>8650_1</v>
      </c>
      <c r="B11052" s="195">
        <v>8650</v>
      </c>
      <c r="C11052" s="195">
        <v>107</v>
      </c>
      <c r="D11052" s="195">
        <v>29075</v>
      </c>
      <c r="F11052" s="189">
        <v>1</v>
      </c>
      <c r="G11052" s="197" t="s">
        <v>4849</v>
      </c>
      <c r="H11052" s="195">
        <v>1</v>
      </c>
      <c r="J11052" s="191">
        <v>43433</v>
      </c>
      <c r="K11052" s="195" t="s">
        <v>33</v>
      </c>
      <c r="L11052" s="195" t="s">
        <v>74</v>
      </c>
    </row>
    <row r="11053" spans="1:12">
      <c r="A11053" s="186" t="str">
        <f>B11053&amp;"_"&amp;COUNTIF($B$2:B11053,B11053)</f>
        <v>8651_1</v>
      </c>
      <c r="B11053" s="195">
        <v>8651</v>
      </c>
      <c r="C11053" s="195">
        <v>3</v>
      </c>
      <c r="D11053" s="195" t="s">
        <v>4876</v>
      </c>
      <c r="F11053" s="189">
        <v>324</v>
      </c>
      <c r="G11053" s="197" t="s">
        <v>3799</v>
      </c>
      <c r="H11053" s="195">
        <v>1</v>
      </c>
      <c r="I11053" s="195">
        <v>1950</v>
      </c>
      <c r="J11053" s="191">
        <v>43433</v>
      </c>
      <c r="K11053" s="195" t="s">
        <v>33</v>
      </c>
      <c r="L11053" s="195" t="s">
        <v>74</v>
      </c>
    </row>
    <row r="11054" spans="1:12">
      <c r="A11054" s="186" t="str">
        <f>B11054&amp;"_"&amp;COUNTIF($B$2:B11054,B11054)</f>
        <v>8652_1</v>
      </c>
      <c r="B11054" s="195">
        <v>8652</v>
      </c>
      <c r="E11054" s="195" t="s">
        <v>1744</v>
      </c>
      <c r="F11054" s="189">
        <v>1</v>
      </c>
      <c r="G11054" s="197" t="s">
        <v>4877</v>
      </c>
    </row>
    <row r="11055" spans="1:12">
      <c r="A11055" s="186" t="str">
        <f>B11055&amp;"_"&amp;COUNTIF($B$2:B11055,B11055)</f>
        <v>8652_2</v>
      </c>
      <c r="B11055" s="195">
        <v>8652</v>
      </c>
      <c r="E11055" s="195">
        <v>214845</v>
      </c>
      <c r="F11055" s="189">
        <v>16</v>
      </c>
      <c r="G11055" s="197" t="s">
        <v>4532</v>
      </c>
    </row>
    <row r="11056" spans="1:12">
      <c r="A11056" s="186" t="str">
        <f>B11056&amp;"_"&amp;COUNTIF($B$2:B11056,B11056)</f>
        <v>8652_3</v>
      </c>
      <c r="B11056" s="195">
        <v>8652</v>
      </c>
      <c r="E11056" s="195">
        <v>209245</v>
      </c>
      <c r="F11056" s="189">
        <v>28</v>
      </c>
      <c r="G11056" s="197" t="s">
        <v>4584</v>
      </c>
    </row>
    <row r="11057" spans="1:11">
      <c r="A11057" s="186" t="str">
        <f>B11057&amp;"_"&amp;COUNTIF($B$2:B11057,B11057)</f>
        <v>8652_4</v>
      </c>
      <c r="B11057" s="195">
        <v>8652</v>
      </c>
      <c r="E11057" s="195">
        <v>213359</v>
      </c>
      <c r="F11057" s="189">
        <v>42</v>
      </c>
      <c r="G11057" s="197" t="s">
        <v>4533</v>
      </c>
    </row>
    <row r="11058" spans="1:11">
      <c r="A11058" s="186" t="str">
        <f>B11058&amp;"_"&amp;COUNTIF($B$2:B11058,B11058)</f>
        <v>8652_5</v>
      </c>
      <c r="B11058" s="195">
        <v>8652</v>
      </c>
      <c r="C11058" s="195">
        <v>123</v>
      </c>
      <c r="D11058" s="195">
        <v>4500712653</v>
      </c>
      <c r="E11058" s="195">
        <v>214844</v>
      </c>
      <c r="F11058" s="189">
        <v>84</v>
      </c>
      <c r="G11058" s="197" t="s">
        <v>4602</v>
      </c>
      <c r="H11058" s="195">
        <v>6</v>
      </c>
      <c r="I11058" s="195">
        <v>18350</v>
      </c>
      <c r="J11058" s="191">
        <v>43433</v>
      </c>
      <c r="K11058" s="195" t="s">
        <v>3477</v>
      </c>
    </row>
    <row r="11059" spans="1:11">
      <c r="A11059" s="186" t="str">
        <f>B11059&amp;"_"&amp;COUNTIF($B$2:B11059,B11059)</f>
        <v>8653_1</v>
      </c>
      <c r="B11059" s="195">
        <v>8653</v>
      </c>
      <c r="C11059" s="195">
        <v>31</v>
      </c>
      <c r="D11059" s="195" t="s">
        <v>4878</v>
      </c>
      <c r="F11059" s="189">
        <v>7</v>
      </c>
      <c r="G11059" s="197" t="s">
        <v>4879</v>
      </c>
      <c r="H11059" s="195">
        <v>7</v>
      </c>
      <c r="I11059" s="195">
        <v>21000</v>
      </c>
      <c r="J11059" s="191">
        <v>43434</v>
      </c>
      <c r="K11059" s="195" t="s">
        <v>3477</v>
      </c>
    </row>
    <row r="11060" spans="1:11">
      <c r="A11060" s="186" t="str">
        <f>B11060&amp;"_"&amp;COUNTIF($B$2:B11060,B11060)</f>
        <v>8654_1</v>
      </c>
      <c r="B11060" s="195">
        <v>8654</v>
      </c>
      <c r="C11060" s="195">
        <v>31</v>
      </c>
      <c r="D11060" s="195" t="s">
        <v>4878</v>
      </c>
      <c r="F11060" s="189">
        <v>7</v>
      </c>
      <c r="G11060" s="197" t="s">
        <v>4879</v>
      </c>
      <c r="H11060" s="195">
        <v>7</v>
      </c>
      <c r="I11060" s="195">
        <v>21000</v>
      </c>
      <c r="J11060" s="191">
        <v>43434</v>
      </c>
      <c r="K11060" s="195" t="s">
        <v>3477</v>
      </c>
    </row>
    <row r="11061" spans="1:11">
      <c r="A11061" s="186" t="str">
        <f>B11061&amp;"_"&amp;COUNTIF($B$2:B11061,B11061)</f>
        <v>8655_1</v>
      </c>
      <c r="B11061" s="195">
        <v>8655</v>
      </c>
      <c r="F11061" s="189">
        <v>0</v>
      </c>
      <c r="G11061" s="197" t="s">
        <v>4345</v>
      </c>
    </row>
    <row r="11062" spans="1:11">
      <c r="A11062" s="186" t="str">
        <f>B11062&amp;"_"&amp;COUNTIF($B$2:B11062,B11062)</f>
        <v>8655_2</v>
      </c>
      <c r="B11062" s="195">
        <v>8655</v>
      </c>
      <c r="C11062" s="195">
        <v>26</v>
      </c>
      <c r="D11062" s="195" t="s">
        <v>863</v>
      </c>
      <c r="F11062" s="189">
        <v>14</v>
      </c>
      <c r="G11062" s="197" t="s">
        <v>4346</v>
      </c>
      <c r="J11062" s="191">
        <v>43437</v>
      </c>
    </row>
    <row r="11063" spans="1:11">
      <c r="A11063" s="186" t="str">
        <f>B11063&amp;"_"&amp;COUNTIF($B$2:B11063,B11063)</f>
        <v>8656_1</v>
      </c>
      <c r="B11063" s="195">
        <v>8656</v>
      </c>
      <c r="C11063" s="195">
        <v>59</v>
      </c>
      <c r="D11063" s="195">
        <v>3009216921</v>
      </c>
      <c r="E11063" s="195">
        <v>41222128</v>
      </c>
      <c r="F11063" s="189">
        <v>2</v>
      </c>
      <c r="G11063" s="233" t="s">
        <v>4880</v>
      </c>
      <c r="H11063" s="195">
        <v>2</v>
      </c>
      <c r="I11063" s="195">
        <f>2*5000</f>
        <v>10000</v>
      </c>
      <c r="J11063" s="191">
        <v>43438</v>
      </c>
      <c r="K11063" s="195" t="s">
        <v>3477</v>
      </c>
    </row>
    <row r="11064" spans="1:11">
      <c r="A11064" s="186" t="str">
        <f>B11064&amp;"_"&amp;COUNTIF($B$2:B11064,B11064)</f>
        <v>8657_1</v>
      </c>
      <c r="B11064" s="195">
        <v>8657</v>
      </c>
      <c r="C11064" s="195">
        <v>59</v>
      </c>
      <c r="D11064" s="195">
        <v>3009236614</v>
      </c>
      <c r="E11064" s="195">
        <v>41227890</v>
      </c>
      <c r="F11064" s="189">
        <v>12</v>
      </c>
      <c r="G11064" s="197" t="s">
        <v>1873</v>
      </c>
      <c r="H11064" s="195">
        <v>2</v>
      </c>
      <c r="I11064" s="195">
        <v>3675</v>
      </c>
      <c r="J11064" s="191">
        <v>43438</v>
      </c>
      <c r="K11064" s="195" t="s">
        <v>3477</v>
      </c>
    </row>
    <row r="11065" spans="1:11">
      <c r="A11065" s="186" t="str">
        <f>B11065&amp;"_"&amp;COUNTIF($B$2:B11065,B11065)</f>
        <v>8658_1</v>
      </c>
      <c r="B11065" s="195">
        <v>8658</v>
      </c>
      <c r="F11065" s="189">
        <v>8</v>
      </c>
      <c r="G11065" s="197" t="s">
        <v>3102</v>
      </c>
    </row>
    <row r="11066" spans="1:11">
      <c r="A11066" s="186" t="str">
        <f>B11066&amp;"_"&amp;COUNTIF($B$2:B11066,B11066)</f>
        <v>8658_2</v>
      </c>
      <c r="B11066" s="195">
        <v>8658</v>
      </c>
      <c r="C11066" s="195">
        <v>65</v>
      </c>
      <c r="D11066" s="195">
        <v>3008354220</v>
      </c>
      <c r="F11066" s="189">
        <v>16</v>
      </c>
      <c r="G11066" s="197" t="s">
        <v>3103</v>
      </c>
      <c r="H11066" s="195">
        <v>8</v>
      </c>
      <c r="I11066" s="195">
        <v>25600</v>
      </c>
      <c r="J11066" s="191">
        <v>43438</v>
      </c>
      <c r="K11066" s="195" t="s">
        <v>4113</v>
      </c>
    </row>
    <row r="11067" spans="1:11">
      <c r="A11067" s="186" t="str">
        <f>B11067&amp;"_"&amp;COUNTIF($B$2:B11067,B11067)</f>
        <v>8659_1</v>
      </c>
      <c r="B11067" s="195">
        <v>8659</v>
      </c>
      <c r="F11067" s="189">
        <v>8</v>
      </c>
      <c r="G11067" s="197" t="s">
        <v>3188</v>
      </c>
    </row>
    <row r="11068" spans="1:11">
      <c r="A11068" s="186" t="str">
        <f>B11068&amp;"_"&amp;COUNTIF($B$2:B11068,B11068)</f>
        <v>8659_2</v>
      </c>
      <c r="B11068" s="195">
        <v>8659</v>
      </c>
      <c r="F11068" s="189">
        <v>8</v>
      </c>
      <c r="G11068" s="197" t="s">
        <v>3189</v>
      </c>
    </row>
    <row r="11069" spans="1:11">
      <c r="A11069" s="186" t="str">
        <f>B11069&amp;"_"&amp;COUNTIF($B$2:B11069,B11069)</f>
        <v>8659_3</v>
      </c>
      <c r="B11069" s="195">
        <v>8659</v>
      </c>
      <c r="C11069" s="195">
        <v>17</v>
      </c>
      <c r="D11069" s="195">
        <v>3008361834</v>
      </c>
      <c r="F11069" s="189">
        <v>16</v>
      </c>
      <c r="G11069" s="197" t="s">
        <v>3324</v>
      </c>
      <c r="H11069" s="195">
        <v>8</v>
      </c>
      <c r="I11069" s="195">
        <v>33600</v>
      </c>
      <c r="J11069" s="191">
        <v>43438</v>
      </c>
      <c r="K11069" s="195" t="s">
        <v>4113</v>
      </c>
    </row>
    <row r="11070" spans="1:11">
      <c r="A11070" s="186" t="str">
        <f>B11070&amp;"_"&amp;COUNTIF($B$2:B11070,B11070)</f>
        <v>8660A_1</v>
      </c>
      <c r="B11070" s="195" t="s">
        <v>4881</v>
      </c>
      <c r="E11070" s="195" t="s">
        <v>3429</v>
      </c>
      <c r="F11070" s="189">
        <v>5</v>
      </c>
      <c r="G11070" s="197" t="s">
        <v>3430</v>
      </c>
    </row>
    <row r="11071" spans="1:11">
      <c r="A11071" s="186" t="str">
        <f>B11071&amp;"_"&amp;COUNTIF($B$2:B11071,B11071)</f>
        <v>8660A_2</v>
      </c>
      <c r="B11071" s="195" t="s">
        <v>4881</v>
      </c>
      <c r="E11071" s="195" t="s">
        <v>3429</v>
      </c>
      <c r="F11071" s="189">
        <v>3</v>
      </c>
      <c r="G11071" s="197" t="s">
        <v>3431</v>
      </c>
    </row>
    <row r="11072" spans="1:11">
      <c r="A11072" s="186" t="str">
        <f>B11072&amp;"_"&amp;COUNTIF($B$2:B11072,B11072)</f>
        <v>8660A_3</v>
      </c>
      <c r="B11072" s="195" t="s">
        <v>4881</v>
      </c>
      <c r="E11072" s="195" t="s">
        <v>3429</v>
      </c>
      <c r="F11072" s="189">
        <v>3</v>
      </c>
      <c r="G11072" s="197" t="s">
        <v>3432</v>
      </c>
    </row>
    <row r="11073" spans="1:10">
      <c r="A11073" s="186" t="str">
        <f>B11073&amp;"_"&amp;COUNTIF($B$2:B11073,B11073)</f>
        <v>8660A_4</v>
      </c>
      <c r="B11073" s="195" t="s">
        <v>4881</v>
      </c>
      <c r="E11073" s="195" t="s">
        <v>3429</v>
      </c>
      <c r="F11073" s="189">
        <v>4</v>
      </c>
      <c r="G11073" s="197" t="s">
        <v>3433</v>
      </c>
    </row>
    <row r="11074" spans="1:10">
      <c r="A11074" s="186" t="str">
        <f>B11074&amp;"_"&amp;COUNTIF($B$2:B11074,B11074)</f>
        <v>8660A_5</v>
      </c>
      <c r="B11074" s="195" t="s">
        <v>4881</v>
      </c>
      <c r="E11074" s="195" t="s">
        <v>3429</v>
      </c>
      <c r="F11074" s="189">
        <v>6</v>
      </c>
      <c r="G11074" s="197" t="s">
        <v>3434</v>
      </c>
    </row>
    <row r="11075" spans="1:10">
      <c r="A11075" s="186" t="str">
        <f>B11075&amp;"_"&amp;COUNTIF($B$2:B11075,B11075)</f>
        <v>8660A_6</v>
      </c>
      <c r="B11075" s="195" t="s">
        <v>4881</v>
      </c>
      <c r="E11075" s="195" t="s">
        <v>3429</v>
      </c>
      <c r="F11075" s="189">
        <v>3</v>
      </c>
      <c r="G11075" s="197" t="s">
        <v>3355</v>
      </c>
    </row>
    <row r="11076" spans="1:10">
      <c r="A11076" s="186" t="str">
        <f>B11076&amp;"_"&amp;COUNTIF($B$2:B11076,B11076)</f>
        <v>8660A_7</v>
      </c>
      <c r="B11076" s="195" t="s">
        <v>4881</v>
      </c>
      <c r="E11076" s="195" t="s">
        <v>3429</v>
      </c>
      <c r="F11076" s="189">
        <v>1</v>
      </c>
      <c r="G11076" s="197" t="s">
        <v>3435</v>
      </c>
    </row>
    <row r="11077" spans="1:10">
      <c r="A11077" s="186" t="str">
        <f>B11077&amp;"_"&amp;COUNTIF($B$2:B11077,B11077)</f>
        <v>8660A_8</v>
      </c>
      <c r="B11077" s="195" t="s">
        <v>4881</v>
      </c>
      <c r="E11077" s="195" t="s">
        <v>3429</v>
      </c>
      <c r="F11077" s="189">
        <v>30</v>
      </c>
      <c r="G11077" s="197" t="s">
        <v>3439</v>
      </c>
    </row>
    <row r="11078" spans="1:10">
      <c r="A11078" s="186" t="str">
        <f>B11078&amp;"_"&amp;COUNTIF($B$2:B11078,B11078)</f>
        <v>8660A_9</v>
      </c>
      <c r="B11078" s="195" t="s">
        <v>4881</v>
      </c>
      <c r="E11078" s="195" t="s">
        <v>3429</v>
      </c>
      <c r="F11078" s="189">
        <v>40</v>
      </c>
      <c r="G11078" s="197" t="s">
        <v>3538</v>
      </c>
    </row>
    <row r="11079" spans="1:10">
      <c r="A11079" s="186" t="str">
        <f>B11079&amp;"_"&amp;COUNTIF($B$2:B11079,B11079)</f>
        <v>8660A_10</v>
      </c>
      <c r="B11079" s="195" t="s">
        <v>4881</v>
      </c>
      <c r="E11079" s="195" t="s">
        <v>3429</v>
      </c>
      <c r="F11079" s="189">
        <v>300</v>
      </c>
      <c r="G11079" s="197" t="s">
        <v>464</v>
      </c>
    </row>
    <row r="11080" spans="1:10">
      <c r="A11080" s="186" t="str">
        <f>B11080&amp;"_"&amp;COUNTIF($B$2:B11080,B11080)</f>
        <v>8660A_11</v>
      </c>
      <c r="B11080" s="195" t="s">
        <v>4881</v>
      </c>
      <c r="E11080" s="195" t="s">
        <v>3429</v>
      </c>
      <c r="F11080" s="189">
        <v>20</v>
      </c>
      <c r="G11080" s="197" t="s">
        <v>4224</v>
      </c>
    </row>
    <row r="11081" spans="1:10">
      <c r="A11081" s="186" t="str">
        <f>B11081&amp;"_"&amp;COUNTIF($B$2:B11081,B11081)</f>
        <v>8660A_12</v>
      </c>
      <c r="B11081" s="195" t="s">
        <v>4881</v>
      </c>
      <c r="C11081" s="195">
        <v>104</v>
      </c>
      <c r="D11081" s="195" t="s">
        <v>4882</v>
      </c>
      <c r="E11081" s="195" t="s">
        <v>3429</v>
      </c>
      <c r="F11081" s="189">
        <v>25</v>
      </c>
      <c r="G11081" s="197" t="s">
        <v>4226</v>
      </c>
      <c r="H11081" s="195" t="s">
        <v>3429</v>
      </c>
      <c r="I11081" s="195" t="s">
        <v>3429</v>
      </c>
      <c r="J11081" s="191">
        <v>43437</v>
      </c>
    </row>
    <row r="11082" spans="1:10">
      <c r="A11082" s="186" t="str">
        <f>B11082&amp;"_"&amp;COUNTIF($B$2:B11082,B11082)</f>
        <v>8660B_1</v>
      </c>
      <c r="B11082" s="195" t="s">
        <v>4883</v>
      </c>
      <c r="E11082" s="195" t="s">
        <v>3429</v>
      </c>
      <c r="F11082" s="189">
        <v>1</v>
      </c>
      <c r="G11082" s="197" t="s">
        <v>4228</v>
      </c>
    </row>
    <row r="11083" spans="1:10">
      <c r="A11083" s="186" t="str">
        <f>B11083&amp;"_"&amp;COUNTIF($B$2:B11083,B11083)</f>
        <v>8660B_2</v>
      </c>
      <c r="B11083" s="195" t="s">
        <v>4883</v>
      </c>
      <c r="E11083" s="195" t="s">
        <v>3429</v>
      </c>
      <c r="F11083" s="189">
        <v>7</v>
      </c>
      <c r="G11083" s="197" t="s">
        <v>4229</v>
      </c>
    </row>
    <row r="11084" spans="1:10">
      <c r="A11084" s="186" t="str">
        <f>B11084&amp;"_"&amp;COUNTIF($B$2:B11084,B11084)</f>
        <v>8660B_3</v>
      </c>
      <c r="B11084" s="195" t="s">
        <v>4883</v>
      </c>
      <c r="E11084" s="195" t="s">
        <v>3429</v>
      </c>
      <c r="F11084" s="189">
        <v>15</v>
      </c>
      <c r="G11084" s="197" t="s">
        <v>4230</v>
      </c>
    </row>
    <row r="11085" spans="1:10">
      <c r="A11085" s="186" t="str">
        <f>B11085&amp;"_"&amp;COUNTIF($B$2:B11085,B11085)</f>
        <v>8660B_4</v>
      </c>
      <c r="B11085" s="195" t="s">
        <v>4883</v>
      </c>
      <c r="E11085" s="195" t="s">
        <v>3429</v>
      </c>
      <c r="F11085" s="189">
        <v>8</v>
      </c>
      <c r="G11085" s="197" t="s">
        <v>4231</v>
      </c>
    </row>
    <row r="11086" spans="1:10">
      <c r="A11086" s="186" t="str">
        <f>B11086&amp;"_"&amp;COUNTIF($B$2:B11086,B11086)</f>
        <v>8660B_5</v>
      </c>
      <c r="B11086" s="195" t="s">
        <v>4883</v>
      </c>
      <c r="E11086" s="195" t="s">
        <v>3429</v>
      </c>
      <c r="F11086" s="189">
        <v>20</v>
      </c>
      <c r="G11086" s="197" t="s">
        <v>4232</v>
      </c>
    </row>
    <row r="11087" spans="1:10">
      <c r="A11087" s="186" t="str">
        <f>B11087&amp;"_"&amp;COUNTIF($B$2:B11087,B11087)</f>
        <v>8660B_6</v>
      </c>
      <c r="B11087" s="195" t="s">
        <v>4883</v>
      </c>
      <c r="E11087" s="195" t="s">
        <v>3429</v>
      </c>
      <c r="F11087" s="189">
        <v>60</v>
      </c>
      <c r="G11087" s="197" t="s">
        <v>4233</v>
      </c>
    </row>
    <row r="11088" spans="1:10">
      <c r="A11088" s="186" t="str">
        <f>B11088&amp;"_"&amp;COUNTIF($B$2:B11088,B11088)</f>
        <v>8660B_7</v>
      </c>
      <c r="B11088" s="195" t="s">
        <v>4883</v>
      </c>
      <c r="E11088" s="195" t="s">
        <v>3429</v>
      </c>
      <c r="F11088" s="189">
        <v>1</v>
      </c>
      <c r="G11088" s="197" t="s">
        <v>4234</v>
      </c>
    </row>
    <row r="11089" spans="1:12">
      <c r="A11089" s="186" t="str">
        <f>B11089&amp;"_"&amp;COUNTIF($B$2:B11089,B11089)</f>
        <v>8660B_8</v>
      </c>
      <c r="B11089" s="195" t="s">
        <v>4883</v>
      </c>
      <c r="E11089" s="195" t="s">
        <v>3429</v>
      </c>
      <c r="F11089" s="189">
        <v>10</v>
      </c>
      <c r="G11089" s="197" t="s">
        <v>835</v>
      </c>
    </row>
    <row r="11090" spans="1:12">
      <c r="A11090" s="186" t="str">
        <f>B11090&amp;"_"&amp;COUNTIF($B$2:B11090,B11090)</f>
        <v>8660B_9</v>
      </c>
      <c r="B11090" s="195" t="s">
        <v>4883</v>
      </c>
      <c r="E11090" s="195" t="s">
        <v>3429</v>
      </c>
      <c r="F11090" s="189">
        <v>10</v>
      </c>
      <c r="G11090" s="197" t="s">
        <v>3442</v>
      </c>
    </row>
    <row r="11091" spans="1:12">
      <c r="A11091" s="186" t="str">
        <f>B11091&amp;"_"&amp;COUNTIF($B$2:B11091,B11091)</f>
        <v>8660B_10</v>
      </c>
      <c r="B11091" s="195" t="s">
        <v>4883</v>
      </c>
      <c r="E11091" s="195" t="s">
        <v>3429</v>
      </c>
      <c r="F11091" s="189">
        <v>5</v>
      </c>
      <c r="G11091" s="197" t="s">
        <v>3443</v>
      </c>
    </row>
    <row r="11092" spans="1:12">
      <c r="A11092" s="186" t="str">
        <f>B11092&amp;"_"&amp;COUNTIF($B$2:B11092,B11092)</f>
        <v>8660B_11</v>
      </c>
      <c r="B11092" s="195" t="s">
        <v>4883</v>
      </c>
      <c r="E11092" s="195" t="s">
        <v>3429</v>
      </c>
      <c r="F11092" s="189">
        <v>2</v>
      </c>
      <c r="G11092" s="197" t="s">
        <v>4884</v>
      </c>
    </row>
    <row r="11093" spans="1:12">
      <c r="A11093" s="186" t="str">
        <f>B11093&amp;"_"&amp;COUNTIF($B$2:B11093,B11093)</f>
        <v>8660B_12</v>
      </c>
      <c r="B11093" s="195" t="s">
        <v>4883</v>
      </c>
      <c r="C11093" s="195">
        <v>104</v>
      </c>
      <c r="D11093" s="195" t="s">
        <v>4882</v>
      </c>
      <c r="E11093" s="195" t="s">
        <v>3429</v>
      </c>
      <c r="F11093" s="189">
        <v>1</v>
      </c>
      <c r="G11093" s="197" t="s">
        <v>4235</v>
      </c>
      <c r="H11093" s="195" t="s">
        <v>3429</v>
      </c>
      <c r="I11093" s="195" t="s">
        <v>3429</v>
      </c>
      <c r="J11093" s="191">
        <v>43437</v>
      </c>
    </row>
    <row r="11094" spans="1:12">
      <c r="A11094" s="186" t="str">
        <f>B11094&amp;"_"&amp;COUNTIF($B$2:B11094,B11094)</f>
        <v>8661_1</v>
      </c>
      <c r="B11094" s="195">
        <v>8661</v>
      </c>
      <c r="C11094" s="195">
        <v>9</v>
      </c>
      <c r="D11094" s="195" t="s">
        <v>4885</v>
      </c>
      <c r="E11094" s="195" t="s">
        <v>4564</v>
      </c>
      <c r="F11094" s="189">
        <v>33</v>
      </c>
      <c r="G11094" s="197" t="s">
        <v>4565</v>
      </c>
      <c r="H11094" s="195">
        <v>1</v>
      </c>
      <c r="I11094" s="195">
        <v>5100</v>
      </c>
      <c r="J11094" s="191">
        <v>43440</v>
      </c>
      <c r="K11094" s="186" t="s">
        <v>1711</v>
      </c>
      <c r="L11094" s="195" t="s">
        <v>74</v>
      </c>
    </row>
    <row r="11095" spans="1:12">
      <c r="A11095" s="186" t="str">
        <f>B11095&amp;"_"&amp;COUNTIF($B$2:B11095,B11095)</f>
        <v>8662_1</v>
      </c>
      <c r="B11095" s="195">
        <v>8662</v>
      </c>
      <c r="E11095" s="195" t="s">
        <v>4562</v>
      </c>
      <c r="F11095" s="189">
        <v>1</v>
      </c>
      <c r="G11095" s="197" t="s">
        <v>4141</v>
      </c>
      <c r="K11095" s="186"/>
    </row>
    <row r="11096" spans="1:12">
      <c r="A11096" s="186" t="str">
        <f>B11096&amp;"_"&amp;COUNTIF($B$2:B11096,B11096)</f>
        <v>8662_2</v>
      </c>
      <c r="B11096" s="195">
        <v>8662</v>
      </c>
      <c r="C11096" s="195">
        <v>9</v>
      </c>
      <c r="D11096" s="195" t="s">
        <v>4886</v>
      </c>
      <c r="E11096" s="195" t="s">
        <v>4564</v>
      </c>
      <c r="F11096" s="189">
        <v>28</v>
      </c>
      <c r="G11096" s="197" t="s">
        <v>4565</v>
      </c>
      <c r="H11096" s="195">
        <v>1</v>
      </c>
      <c r="I11096" s="195">
        <v>4325</v>
      </c>
      <c r="J11096" s="191">
        <v>43440</v>
      </c>
      <c r="K11096" s="186" t="s">
        <v>1711</v>
      </c>
      <c r="L11096" s="195" t="s">
        <v>74</v>
      </c>
    </row>
    <row r="11097" spans="1:12">
      <c r="A11097" s="186" t="str">
        <f>B11097&amp;"_"&amp;COUNTIF($B$2:B11097,B11097)</f>
        <v>8663_1</v>
      </c>
      <c r="B11097" s="195">
        <v>8663</v>
      </c>
      <c r="C11097" s="195">
        <v>31</v>
      </c>
      <c r="D11097" s="195" t="s">
        <v>2400</v>
      </c>
      <c r="F11097" s="189">
        <v>1</v>
      </c>
      <c r="G11097" s="197" t="s">
        <v>4887</v>
      </c>
      <c r="H11097" s="195">
        <v>1</v>
      </c>
      <c r="J11097" s="191">
        <v>43441</v>
      </c>
      <c r="K11097" s="195" t="s">
        <v>4888</v>
      </c>
    </row>
    <row r="11098" spans="1:12">
      <c r="A11098" s="186" t="str">
        <f>B11098&amp;"_"&amp;COUNTIF($B$2:B11098,B11098)</f>
        <v>8664_1</v>
      </c>
      <c r="B11098" s="195">
        <v>8664</v>
      </c>
      <c r="E11098" s="195" t="s">
        <v>3553</v>
      </c>
      <c r="F11098" s="189">
        <v>7</v>
      </c>
      <c r="G11098" s="197" t="s">
        <v>4610</v>
      </c>
    </row>
    <row r="11099" spans="1:12">
      <c r="A11099" s="186" t="str">
        <f>B11099&amp;"_"&amp;COUNTIF($B$2:B11099,B11099)</f>
        <v>8664_2</v>
      </c>
      <c r="B11099" s="195">
        <v>8664</v>
      </c>
      <c r="C11099" s="195">
        <v>126</v>
      </c>
      <c r="D11099" s="195" t="s">
        <v>4889</v>
      </c>
      <c r="F11099" s="189">
        <v>2</v>
      </c>
      <c r="G11099" s="197" t="s">
        <v>4890</v>
      </c>
      <c r="H11099" s="195">
        <v>1</v>
      </c>
      <c r="I11099" s="195">
        <v>700</v>
      </c>
      <c r="J11099" s="191">
        <v>43444</v>
      </c>
      <c r="K11099" s="195" t="s">
        <v>789</v>
      </c>
      <c r="L11099" s="195" t="s">
        <v>74</v>
      </c>
    </row>
    <row r="11100" spans="1:12">
      <c r="A11100" s="186" t="str">
        <f>B11100&amp;"_"&amp;COUNTIF($B$2:B11100,B11100)</f>
        <v>8665_1</v>
      </c>
      <c r="B11100" s="195">
        <v>8665</v>
      </c>
      <c r="F11100" s="189">
        <v>1</v>
      </c>
      <c r="G11100" s="197" t="s">
        <v>4891</v>
      </c>
    </row>
    <row r="11101" spans="1:12">
      <c r="A11101" s="186" t="str">
        <f>B11101&amp;"_"&amp;COUNTIF($B$2:B11101,B11101)</f>
        <v>8665_2</v>
      </c>
      <c r="B11101" s="195">
        <v>8665</v>
      </c>
      <c r="C11101" s="195">
        <v>6</v>
      </c>
      <c r="D11101" s="195" t="s">
        <v>4892</v>
      </c>
      <c r="F11101" s="189">
        <v>1</v>
      </c>
      <c r="G11101" s="197" t="s">
        <v>4893</v>
      </c>
      <c r="H11101" s="195">
        <v>1</v>
      </c>
      <c r="J11101" s="191">
        <v>43444</v>
      </c>
      <c r="K11101" s="195" t="s">
        <v>4888</v>
      </c>
    </row>
    <row r="11102" spans="1:12">
      <c r="A11102" s="186" t="str">
        <f>B11102&amp;"_"&amp;COUNTIF($B$2:B11102,B11102)</f>
        <v>8666_1</v>
      </c>
      <c r="B11102" s="195">
        <v>8666</v>
      </c>
      <c r="C11102" s="195">
        <v>1</v>
      </c>
      <c r="D11102" s="195">
        <v>540093202</v>
      </c>
      <c r="F11102" s="189">
        <v>4</v>
      </c>
      <c r="G11102" s="197" t="s">
        <v>3238</v>
      </c>
      <c r="H11102" s="195">
        <v>4</v>
      </c>
      <c r="J11102" s="191">
        <v>43445</v>
      </c>
      <c r="K11102" s="195" t="s">
        <v>27</v>
      </c>
    </row>
    <row r="11103" spans="1:12">
      <c r="A11103" s="186" t="str">
        <f>B11103&amp;"_"&amp;COUNTIF($B$2:B11103,B11103)</f>
        <v>8667_1</v>
      </c>
      <c r="B11103" s="195">
        <v>8667</v>
      </c>
      <c r="C11103" s="195">
        <v>2</v>
      </c>
      <c r="D11103" s="195">
        <v>340184057</v>
      </c>
      <c r="F11103" s="189">
        <v>1</v>
      </c>
      <c r="G11103" s="197" t="s">
        <v>4894</v>
      </c>
      <c r="H11103" s="195">
        <v>1</v>
      </c>
      <c r="J11103" s="191">
        <v>43445</v>
      </c>
      <c r="K11103" s="195" t="s">
        <v>4888</v>
      </c>
    </row>
    <row r="11104" spans="1:12">
      <c r="A11104" s="186" t="str">
        <f>B11104&amp;"_"&amp;COUNTIF($B$2:B11104,B11104)</f>
        <v>8668_1</v>
      </c>
      <c r="B11104" s="195">
        <v>8668</v>
      </c>
      <c r="F11104" s="189">
        <v>1</v>
      </c>
      <c r="G11104" s="197" t="s">
        <v>7</v>
      </c>
    </row>
    <row r="11105" spans="1:12">
      <c r="A11105" s="186" t="str">
        <f>B11105&amp;"_"&amp;COUNTIF($B$2:B11105,B11105)</f>
        <v>8668_2</v>
      </c>
      <c r="B11105" s="195">
        <v>8668</v>
      </c>
      <c r="C11105" s="195">
        <v>124</v>
      </c>
      <c r="D11105" s="195" t="s">
        <v>4895</v>
      </c>
      <c r="F11105" s="189">
        <v>1</v>
      </c>
      <c r="G11105" s="197" t="s">
        <v>4896</v>
      </c>
      <c r="H11105" s="195">
        <v>1</v>
      </c>
      <c r="J11105" s="191">
        <v>43445</v>
      </c>
      <c r="K11105" s="195" t="s">
        <v>4888</v>
      </c>
    </row>
    <row r="11106" spans="1:12">
      <c r="A11106" s="186" t="str">
        <f>B11106&amp;"_"&amp;COUNTIF($B$2:B11106,B11106)</f>
        <v>8669_1</v>
      </c>
      <c r="B11106" s="195">
        <v>8669</v>
      </c>
      <c r="C11106" s="195">
        <v>125</v>
      </c>
      <c r="F11106" s="189">
        <v>2</v>
      </c>
      <c r="G11106" s="197" t="s">
        <v>3853</v>
      </c>
      <c r="H11106" s="195">
        <v>1</v>
      </c>
      <c r="J11106" s="191">
        <v>43445</v>
      </c>
      <c r="K11106" s="195" t="s">
        <v>789</v>
      </c>
      <c r="L11106" s="195" t="s">
        <v>74</v>
      </c>
    </row>
    <row r="11107" spans="1:12">
      <c r="A11107" s="186" t="str">
        <f>B11107&amp;"_"&amp;COUNTIF($B$2:B11107,B11107)</f>
        <v>8670_1</v>
      </c>
      <c r="B11107" s="195">
        <v>8670</v>
      </c>
      <c r="C11107" s="195">
        <v>59</v>
      </c>
      <c r="D11107" s="195">
        <v>3009262291</v>
      </c>
      <c r="E11107" s="195">
        <v>41227890</v>
      </c>
      <c r="F11107" s="189">
        <v>12</v>
      </c>
      <c r="G11107" s="197" t="s">
        <v>1873</v>
      </c>
      <c r="H11107" s="195">
        <v>2</v>
      </c>
      <c r="I11107" s="195">
        <v>3675</v>
      </c>
      <c r="J11107" s="191">
        <v>43446</v>
      </c>
      <c r="K11107" s="195" t="s">
        <v>3477</v>
      </c>
    </row>
    <row r="11108" spans="1:12">
      <c r="A11108" s="186" t="str">
        <f>B11108&amp;"_"&amp;COUNTIF($B$2:B11108,B11108)</f>
        <v>8671_1</v>
      </c>
      <c r="B11108" s="195">
        <v>8671</v>
      </c>
      <c r="C11108" s="195">
        <v>127</v>
      </c>
      <c r="D11108" s="195" t="s">
        <v>4812</v>
      </c>
      <c r="F11108" s="189">
        <v>1</v>
      </c>
      <c r="G11108" s="197" t="s">
        <v>4831</v>
      </c>
      <c r="H11108" s="195">
        <v>1</v>
      </c>
      <c r="I11108" s="195">
        <v>45</v>
      </c>
      <c r="J11108" s="191">
        <v>43446</v>
      </c>
      <c r="K11108" s="195" t="s">
        <v>4832</v>
      </c>
      <c r="L11108" s="195" t="s">
        <v>74</v>
      </c>
    </row>
    <row r="11109" spans="1:12">
      <c r="A11109" s="186" t="str">
        <f>B11109&amp;"_"&amp;COUNTIF($B$2:B11109,B11109)</f>
        <v>8672_1</v>
      </c>
      <c r="B11109" s="195">
        <v>8672</v>
      </c>
      <c r="E11109" s="195" t="s">
        <v>1744</v>
      </c>
      <c r="F11109" s="189">
        <v>1</v>
      </c>
      <c r="G11109" s="197" t="s">
        <v>4877</v>
      </c>
    </row>
    <row r="11110" spans="1:12">
      <c r="A11110" s="186" t="str">
        <f>B11110&amp;"_"&amp;COUNTIF($B$2:B11110,B11110)</f>
        <v>8672_2</v>
      </c>
      <c r="B11110" s="195">
        <v>8672</v>
      </c>
      <c r="E11110" s="195">
        <v>214845</v>
      </c>
      <c r="F11110" s="189">
        <v>32</v>
      </c>
      <c r="G11110" s="197" t="s">
        <v>4532</v>
      </c>
    </row>
    <row r="11111" spans="1:12">
      <c r="A11111" s="186" t="str">
        <f>B11111&amp;"_"&amp;COUNTIF($B$2:B11111,B11111)</f>
        <v>8672_3</v>
      </c>
      <c r="B11111" s="195">
        <v>8672</v>
      </c>
      <c r="C11111" s="195">
        <v>123</v>
      </c>
      <c r="D11111" s="195">
        <v>4500712653</v>
      </c>
      <c r="E11111" s="195">
        <v>213359</v>
      </c>
      <c r="F11111" s="189">
        <v>28</v>
      </c>
      <c r="G11111" s="197" t="s">
        <v>4533</v>
      </c>
      <c r="H11111" s="195">
        <v>4</v>
      </c>
      <c r="I11111" s="195">
        <v>9860</v>
      </c>
      <c r="J11111" s="191">
        <v>43446</v>
      </c>
      <c r="K11111" s="195" t="s">
        <v>3477</v>
      </c>
    </row>
    <row r="11112" spans="1:12">
      <c r="A11112" s="186" t="str">
        <f>B11112&amp;"_"&amp;COUNTIF($B$2:B11112,B11112)</f>
        <v>8673_1</v>
      </c>
      <c r="B11112" s="195">
        <v>8673</v>
      </c>
      <c r="E11112" s="195">
        <v>213359</v>
      </c>
      <c r="F11112" s="189">
        <v>14</v>
      </c>
      <c r="G11112" s="197" t="s">
        <v>4533</v>
      </c>
    </row>
    <row r="11113" spans="1:12">
      <c r="A11113" s="186" t="str">
        <f>B11113&amp;"_"&amp;COUNTIF($B$2:B11113,B11113)</f>
        <v>8673_2</v>
      </c>
      <c r="B11113" s="195">
        <v>8673</v>
      </c>
      <c r="E11113" s="195">
        <v>214845</v>
      </c>
      <c r="F11113" s="189">
        <v>16</v>
      </c>
      <c r="G11113" s="197" t="s">
        <v>4532</v>
      </c>
    </row>
    <row r="11114" spans="1:12">
      <c r="A11114" s="186" t="str">
        <f>B11114&amp;"_"&amp;COUNTIF($B$2:B11114,B11114)</f>
        <v>8673_3</v>
      </c>
      <c r="B11114" s="195">
        <v>8673</v>
      </c>
      <c r="C11114" s="195">
        <v>123</v>
      </c>
      <c r="D11114" s="195">
        <v>4500712653</v>
      </c>
      <c r="E11114" s="195">
        <v>209245</v>
      </c>
      <c r="F11114" s="189">
        <v>28</v>
      </c>
      <c r="G11114" s="197" t="s">
        <v>4584</v>
      </c>
      <c r="H11114" s="195">
        <v>3</v>
      </c>
      <c r="I11114" s="195">
        <v>7460</v>
      </c>
      <c r="J11114" s="191">
        <v>43446</v>
      </c>
      <c r="K11114" s="195" t="s">
        <v>3477</v>
      </c>
    </row>
    <row r="11115" spans="1:12">
      <c r="A11115" s="186" t="str">
        <f>B11115&amp;"_"&amp;COUNTIF($B$2:B11115,B11115)</f>
        <v>8674_1</v>
      </c>
      <c r="B11115" s="195">
        <v>8674</v>
      </c>
      <c r="C11115" s="195">
        <v>59</v>
      </c>
      <c r="D11115" s="195">
        <v>3009273479</v>
      </c>
      <c r="E11115" s="195">
        <v>41227890</v>
      </c>
      <c r="F11115" s="189">
        <v>18</v>
      </c>
      <c r="G11115" s="197" t="s">
        <v>1873</v>
      </c>
      <c r="H11115" s="195">
        <v>3</v>
      </c>
      <c r="I11115" s="195">
        <v>5510</v>
      </c>
      <c r="J11115" s="191">
        <v>43451</v>
      </c>
      <c r="K11115" s="195" t="s">
        <v>3477</v>
      </c>
    </row>
    <row r="11116" spans="1:12">
      <c r="A11116" s="186" t="str">
        <f>B11116&amp;"_"&amp;COUNTIF($B$2:B11116,B11116)</f>
        <v>8675_1</v>
      </c>
      <c r="B11116" s="195">
        <v>8675</v>
      </c>
      <c r="C11116" s="195">
        <v>96</v>
      </c>
      <c r="D11116" s="195">
        <v>288685</v>
      </c>
      <c r="F11116" s="189">
        <v>1</v>
      </c>
      <c r="G11116" s="197" t="s">
        <v>4897</v>
      </c>
      <c r="H11116" s="195">
        <v>1</v>
      </c>
      <c r="J11116" s="191">
        <v>43451</v>
      </c>
      <c r="K11116" s="195" t="s">
        <v>789</v>
      </c>
      <c r="L11116" s="195" t="s">
        <v>74</v>
      </c>
    </row>
    <row r="11117" spans="1:12">
      <c r="A11117" s="186" t="str">
        <f>B11117&amp;"_"&amp;COUNTIF($B$2:B11117,B11117)</f>
        <v>8676_1</v>
      </c>
      <c r="B11117" s="195">
        <v>8676</v>
      </c>
      <c r="C11117" s="195">
        <v>96</v>
      </c>
      <c r="D11117" s="195" t="s">
        <v>4821</v>
      </c>
      <c r="F11117" s="189">
        <v>5</v>
      </c>
      <c r="G11117" s="197" t="s">
        <v>4643</v>
      </c>
      <c r="H11117" s="195">
        <v>5</v>
      </c>
      <c r="J11117" s="191">
        <v>43451</v>
      </c>
      <c r="K11117" s="195" t="s">
        <v>33</v>
      </c>
      <c r="L11117" s="195" t="s">
        <v>74</v>
      </c>
    </row>
    <row r="11118" spans="1:12">
      <c r="A11118" s="186" t="str">
        <f>B11118&amp;"_"&amp;COUNTIF($B$2:B11118,B11118)</f>
        <v>8677_1</v>
      </c>
      <c r="B11118" s="195">
        <v>8677</v>
      </c>
      <c r="C11118" s="195">
        <v>96</v>
      </c>
      <c r="D11118" s="195">
        <v>287290</v>
      </c>
      <c r="F11118" s="189">
        <v>5</v>
      </c>
      <c r="G11118" s="197" t="s">
        <v>4646</v>
      </c>
      <c r="H11118" s="195">
        <v>0</v>
      </c>
      <c r="J11118" s="191">
        <v>43451</v>
      </c>
      <c r="K11118" s="195" t="s">
        <v>33</v>
      </c>
      <c r="L11118" s="195" t="s">
        <v>74</v>
      </c>
    </row>
    <row r="11119" spans="1:12">
      <c r="A11119" s="186" t="str">
        <f>B11119&amp;"_"&amp;COUNTIF($B$2:B11119,B11119)</f>
        <v>8678_1</v>
      </c>
      <c r="B11119" s="195">
        <v>8678</v>
      </c>
      <c r="C11119" s="195">
        <v>96</v>
      </c>
      <c r="D11119" s="195" t="s">
        <v>4898</v>
      </c>
      <c r="F11119" s="189">
        <v>1</v>
      </c>
      <c r="G11119" s="197" t="s">
        <v>4645</v>
      </c>
      <c r="H11119" s="195">
        <v>1</v>
      </c>
      <c r="J11119" s="191">
        <v>43451</v>
      </c>
      <c r="K11119" s="195" t="s">
        <v>33</v>
      </c>
      <c r="L11119" s="195" t="s">
        <v>74</v>
      </c>
    </row>
    <row r="11120" spans="1:12">
      <c r="A11120" s="186" t="str">
        <f>B11120&amp;"_"&amp;COUNTIF($B$2:B11120,B11120)</f>
        <v>8679_1</v>
      </c>
      <c r="B11120" s="195">
        <v>8679</v>
      </c>
      <c r="C11120" s="195">
        <v>96</v>
      </c>
      <c r="D11120" s="195" t="s">
        <v>4899</v>
      </c>
      <c r="F11120" s="189">
        <v>3</v>
      </c>
      <c r="G11120" s="197" t="s">
        <v>4645</v>
      </c>
      <c r="H11120" s="195">
        <v>3</v>
      </c>
      <c r="J11120" s="191">
        <v>43451</v>
      </c>
      <c r="K11120" s="195" t="s">
        <v>33</v>
      </c>
      <c r="L11120" s="195" t="s">
        <v>74</v>
      </c>
    </row>
    <row r="11121" spans="1:42">
      <c r="A11121" s="186" t="str">
        <f>B11121&amp;"_"&amp;COUNTIF($B$2:B11121,B11121)</f>
        <v>8680_1</v>
      </c>
      <c r="B11121" s="195">
        <v>8680</v>
      </c>
      <c r="F11121" s="189">
        <v>1</v>
      </c>
      <c r="G11121" s="197" t="s">
        <v>4900</v>
      </c>
    </row>
    <row r="11122" spans="1:42">
      <c r="A11122" s="186" t="str">
        <f>B11122&amp;"_"&amp;COUNTIF($B$2:B11122,B11122)</f>
        <v>8680_2</v>
      </c>
      <c r="B11122" s="195">
        <v>8680</v>
      </c>
      <c r="C11122" s="195">
        <v>68</v>
      </c>
      <c r="D11122" s="195" t="s">
        <v>4901</v>
      </c>
      <c r="F11122" s="189">
        <v>1</v>
      </c>
      <c r="G11122" s="197" t="s">
        <v>4902</v>
      </c>
      <c r="H11122" s="195">
        <v>2</v>
      </c>
      <c r="I11122" s="195">
        <v>67</v>
      </c>
      <c r="J11122" s="191">
        <v>43451</v>
      </c>
      <c r="K11122" s="195" t="s">
        <v>1993</v>
      </c>
      <c r="L11122" s="195" t="s">
        <v>74</v>
      </c>
    </row>
    <row r="11123" spans="1:42">
      <c r="A11123" s="186" t="str">
        <f>B11123&amp;"_"&amp;COUNTIF($B$2:B11123,B11123)</f>
        <v>8681_1</v>
      </c>
      <c r="B11123" s="195">
        <v>8681</v>
      </c>
      <c r="C11123" s="195">
        <v>10</v>
      </c>
      <c r="D11123" s="195">
        <v>65989</v>
      </c>
      <c r="F11123" s="189">
        <v>24</v>
      </c>
      <c r="G11123" s="197" t="s">
        <v>4903</v>
      </c>
      <c r="H11123" s="195">
        <v>1</v>
      </c>
      <c r="J11123" s="191">
        <v>43451</v>
      </c>
      <c r="K11123" s="195" t="s">
        <v>789</v>
      </c>
      <c r="L11123" s="195" t="s">
        <v>74</v>
      </c>
    </row>
    <row r="11124" spans="1:42">
      <c r="A11124" s="186" t="str">
        <f>B11124&amp;"_"&amp;COUNTIF($B$2:B11124,B11124)</f>
        <v>8682_1</v>
      </c>
      <c r="B11124" s="195">
        <v>8682</v>
      </c>
      <c r="G11124" s="197" t="s">
        <v>4904</v>
      </c>
    </row>
    <row r="11125" spans="1:42">
      <c r="A11125" s="186" t="str">
        <f>B11125&amp;"_"&amp;COUNTIF($B$2:B11125,B11125)</f>
        <v>8682_2</v>
      </c>
      <c r="B11125" s="195">
        <v>8682</v>
      </c>
      <c r="C11125" s="195">
        <v>59</v>
      </c>
      <c r="D11125" s="195">
        <v>3009280780</v>
      </c>
      <c r="E11125" s="195">
        <v>41222128</v>
      </c>
      <c r="F11125" s="189">
        <v>8</v>
      </c>
      <c r="G11125" s="233" t="s">
        <v>2700</v>
      </c>
      <c r="H11125" s="195">
        <v>8</v>
      </c>
      <c r="I11125" s="195">
        <v>40000</v>
      </c>
      <c r="J11125" s="191">
        <v>43452</v>
      </c>
      <c r="K11125" s="195" t="s">
        <v>4194</v>
      </c>
    </row>
    <row r="11126" spans="1:42">
      <c r="A11126" s="186" t="str">
        <f>B11126&amp;"_"&amp;COUNTIF($B$2:B11126,B11126)</f>
        <v>8683_1</v>
      </c>
      <c r="B11126" s="195">
        <v>8683</v>
      </c>
      <c r="C11126" s="195">
        <v>59</v>
      </c>
      <c r="D11126" s="195">
        <v>3103585912</v>
      </c>
      <c r="F11126" s="189">
        <v>1</v>
      </c>
      <c r="G11126" s="197" t="s">
        <v>4905</v>
      </c>
      <c r="H11126" s="195">
        <v>0</v>
      </c>
      <c r="J11126" s="191">
        <v>43452</v>
      </c>
      <c r="K11126" s="195" t="s">
        <v>4194</v>
      </c>
    </row>
    <row r="11127" spans="1:42">
      <c r="A11127" s="186" t="str">
        <f>B11127&amp;"_"&amp;COUNTIF($B$2:B11127,B11127)</f>
        <v>8684_1</v>
      </c>
      <c r="B11127" s="195">
        <v>8684</v>
      </c>
      <c r="C11127" s="195">
        <v>3</v>
      </c>
      <c r="D11127" s="195" t="s">
        <v>4906</v>
      </c>
      <c r="F11127" s="189">
        <v>324</v>
      </c>
      <c r="G11127" s="197" t="s">
        <v>3799</v>
      </c>
      <c r="H11127" s="195">
        <v>1</v>
      </c>
      <c r="I11127" s="195">
        <v>1950</v>
      </c>
      <c r="J11127" s="191">
        <v>43452</v>
      </c>
      <c r="K11127" s="195" t="s">
        <v>33</v>
      </c>
      <c r="L11127" s="195" t="s">
        <v>74</v>
      </c>
    </row>
    <row r="11128" spans="1:42">
      <c r="A11128" s="186" t="str">
        <f>B11128&amp;"_"&amp;COUNTIF($B$2:B11128,B11128)</f>
        <v>8685_1</v>
      </c>
      <c r="B11128" s="195">
        <v>8685</v>
      </c>
      <c r="C11128" s="195">
        <v>107</v>
      </c>
      <c r="D11128" s="195">
        <v>29075</v>
      </c>
      <c r="F11128" s="189">
        <v>6</v>
      </c>
      <c r="G11128" s="197" t="s">
        <v>4849</v>
      </c>
      <c r="H11128" s="195">
        <v>1</v>
      </c>
      <c r="J11128" s="191">
        <v>43452</v>
      </c>
      <c r="K11128" s="195" t="s">
        <v>33</v>
      </c>
      <c r="L11128" s="195" t="s">
        <v>74</v>
      </c>
    </row>
    <row r="11129" spans="1:42">
      <c r="A11129" s="186" t="str">
        <f>B11129&amp;"_"&amp;COUNTIF($B$2:B11129,B11129)</f>
        <v>8686_1</v>
      </c>
      <c r="B11129" s="195">
        <v>8686</v>
      </c>
      <c r="F11129" s="189">
        <v>160</v>
      </c>
      <c r="G11129" s="197" t="s">
        <v>4907</v>
      </c>
    </row>
    <row r="11130" spans="1:42">
      <c r="A11130" s="186" t="str">
        <f>B11130&amp;"_"&amp;COUNTIF($B$2:B11130,B11130)</f>
        <v>8686_2</v>
      </c>
      <c r="B11130" s="195">
        <v>8686</v>
      </c>
      <c r="C11130" s="195">
        <v>125</v>
      </c>
      <c r="D11130" s="195" t="s">
        <v>4908</v>
      </c>
      <c r="F11130" s="189">
        <v>1</v>
      </c>
      <c r="G11130" s="197" t="s">
        <v>4909</v>
      </c>
      <c r="H11130" s="195">
        <v>1</v>
      </c>
      <c r="J11130" s="191">
        <v>43452</v>
      </c>
      <c r="K11130" s="195" t="s">
        <v>33</v>
      </c>
      <c r="L11130" s="195" t="s">
        <v>74</v>
      </c>
    </row>
    <row r="11131" spans="1:42">
      <c r="A11131" s="186" t="str">
        <f>B11131&amp;"_"&amp;COUNTIF($B$2:B11131,B11131)</f>
        <v>8687_1</v>
      </c>
      <c r="B11131" s="195">
        <v>8687</v>
      </c>
      <c r="C11131" s="195" t="s">
        <v>4910</v>
      </c>
      <c r="F11131" s="189">
        <v>6</v>
      </c>
      <c r="G11131" s="197" t="s">
        <v>4911</v>
      </c>
      <c r="H11131" s="195">
        <v>3</v>
      </c>
      <c r="I11131" s="195">
        <v>12000</v>
      </c>
      <c r="J11131" s="191">
        <v>43452</v>
      </c>
    </row>
    <row r="11132" spans="1:42">
      <c r="A11132" s="186" t="str">
        <f>B11132&amp;"_"&amp;COUNTIF($B$2:B11132,B11132)</f>
        <v>8688_1</v>
      </c>
      <c r="B11132" s="195">
        <v>8688</v>
      </c>
      <c r="C11132" s="195">
        <v>112</v>
      </c>
      <c r="D11132" s="195">
        <v>53921</v>
      </c>
      <c r="F11132" s="189">
        <v>225</v>
      </c>
      <c r="G11132" s="197" t="s">
        <v>4912</v>
      </c>
      <c r="H11132" s="195">
        <v>2</v>
      </c>
      <c r="J11132" s="191">
        <v>43453</v>
      </c>
      <c r="K11132" s="195" t="s">
        <v>33</v>
      </c>
      <c r="L11132" s="195" t="s">
        <v>74</v>
      </c>
    </row>
    <row r="11133" spans="1:42">
      <c r="A11133" s="186" t="str">
        <f>B11133&amp;"_"&amp;COUNTIF($B$2:B11133,B11133)</f>
        <v>8689_1</v>
      </c>
      <c r="B11133" s="195">
        <v>8689</v>
      </c>
      <c r="C11133" s="195">
        <v>31</v>
      </c>
      <c r="D11133" s="195" t="s">
        <v>4913</v>
      </c>
      <c r="F11133" s="189">
        <v>2</v>
      </c>
      <c r="G11133" s="197" t="s">
        <v>4672</v>
      </c>
      <c r="H11133" s="195">
        <v>2</v>
      </c>
      <c r="J11133" s="191">
        <v>43453</v>
      </c>
      <c r="K11133" s="195" t="s">
        <v>27</v>
      </c>
    </row>
    <row r="11134" spans="1:42">
      <c r="A11134" s="186" t="str">
        <f>B11134&amp;"_"&amp;COUNTIF($B$2:B11134,B11134)</f>
        <v>8690_1</v>
      </c>
      <c r="B11134" s="195">
        <v>8690</v>
      </c>
      <c r="E11134" s="195">
        <v>32999</v>
      </c>
      <c r="F11134" s="189">
        <v>20</v>
      </c>
      <c r="G11134" s="197" t="s">
        <v>4086</v>
      </c>
      <c r="M11134" s="186"/>
      <c r="N11134" s="186"/>
      <c r="O11134" s="186"/>
      <c r="P11134" s="186"/>
      <c r="Q11134" s="186"/>
      <c r="R11134" s="186"/>
      <c r="S11134" s="186"/>
      <c r="T11134" s="186"/>
      <c r="U11134" s="186"/>
      <c r="V11134" s="186"/>
      <c r="W11134" s="186"/>
      <c r="X11134" s="186"/>
      <c r="Y11134" s="186"/>
      <c r="Z11134" s="186"/>
      <c r="AA11134" s="186"/>
      <c r="AB11134" s="186"/>
      <c r="AC11134" s="186"/>
      <c r="AD11134" s="186"/>
      <c r="AE11134" s="186"/>
      <c r="AF11134" s="186"/>
      <c r="AG11134" s="186"/>
      <c r="AH11134" s="186"/>
      <c r="AI11134" s="186"/>
      <c r="AJ11134" s="186"/>
      <c r="AK11134" s="186"/>
      <c r="AL11134" s="186"/>
      <c r="AM11134" s="186"/>
      <c r="AN11134" s="186"/>
      <c r="AO11134" s="186"/>
      <c r="AP11134" s="186"/>
    </row>
    <row r="11135" spans="1:42">
      <c r="A11135" s="186" t="str">
        <f>B11135&amp;"_"&amp;COUNTIF($B$2:B11135,B11135)</f>
        <v>8690_2</v>
      </c>
      <c r="B11135" s="195">
        <v>8690</v>
      </c>
      <c r="C11135" s="195">
        <v>4</v>
      </c>
      <c r="D11135" s="195">
        <v>4500314585</v>
      </c>
      <c r="E11135" s="195">
        <v>33990</v>
      </c>
      <c r="F11135" s="189">
        <v>20</v>
      </c>
      <c r="G11135" s="197" t="s">
        <v>4087</v>
      </c>
      <c r="H11135" s="195">
        <v>10</v>
      </c>
      <c r="I11135" s="195">
        <v>30000</v>
      </c>
      <c r="J11135" s="191">
        <v>43453</v>
      </c>
      <c r="K11135" s="195" t="s">
        <v>2501</v>
      </c>
      <c r="L11135" s="195" t="s">
        <v>74</v>
      </c>
    </row>
    <row r="11136" spans="1:42">
      <c r="A11136" s="186" t="str">
        <f>B11136&amp;"_"&amp;COUNTIF($B$2:B11136,B11136)</f>
        <v>8691_1</v>
      </c>
      <c r="B11136" s="195">
        <v>8691</v>
      </c>
      <c r="C11136" s="195">
        <v>55</v>
      </c>
      <c r="D11136" s="195" t="s">
        <v>4681</v>
      </c>
      <c r="F11136" s="189">
        <v>144</v>
      </c>
      <c r="G11136" s="197" t="s">
        <v>1971</v>
      </c>
      <c r="H11136" s="195">
        <v>2</v>
      </c>
      <c r="I11136" s="195">
        <v>8000</v>
      </c>
      <c r="J11136" s="191">
        <v>43453</v>
      </c>
      <c r="K11136" s="195" t="s">
        <v>33</v>
      </c>
      <c r="L11136" s="195" t="s">
        <v>74</v>
      </c>
    </row>
    <row r="11137" spans="1:11">
      <c r="A11137" s="186" t="str">
        <f>B11137&amp;"_"&amp;COUNTIF($B$2:B11137,B11137)</f>
        <v>8692_1</v>
      </c>
      <c r="B11137" s="195">
        <v>8692</v>
      </c>
      <c r="F11137" s="189">
        <v>750</v>
      </c>
      <c r="G11137" s="197" t="s">
        <v>4391</v>
      </c>
    </row>
    <row r="11138" spans="1:11">
      <c r="A11138" s="186" t="str">
        <f>B11138&amp;"_"&amp;COUNTIF($B$2:B11138,B11138)</f>
        <v>8692_2</v>
      </c>
      <c r="B11138" s="195">
        <v>8692</v>
      </c>
      <c r="F11138" s="189">
        <v>150</v>
      </c>
      <c r="G11138" s="197" t="s">
        <v>4392</v>
      </c>
    </row>
    <row r="11139" spans="1:11">
      <c r="A11139" s="186" t="str">
        <f>B11139&amp;"_"&amp;COUNTIF($B$2:B11139,B11139)</f>
        <v>8692_3</v>
      </c>
      <c r="B11139" s="195">
        <v>8692</v>
      </c>
      <c r="F11139" s="189">
        <v>300</v>
      </c>
      <c r="G11139" s="197" t="s">
        <v>4373</v>
      </c>
    </row>
    <row r="11140" spans="1:11">
      <c r="A11140" s="186" t="str">
        <f>B11140&amp;"_"&amp;COUNTIF($B$2:B11140,B11140)</f>
        <v>8692_4</v>
      </c>
      <c r="B11140" s="195">
        <v>8692</v>
      </c>
      <c r="F11140" s="189">
        <v>25</v>
      </c>
      <c r="G11140" s="197" t="s">
        <v>4394</v>
      </c>
    </row>
    <row r="11141" spans="1:11">
      <c r="A11141" s="186" t="str">
        <f>B11141&amp;"_"&amp;COUNTIF($B$2:B11141,B11141)</f>
        <v>8692_5</v>
      </c>
      <c r="B11141" s="195">
        <v>8692</v>
      </c>
      <c r="F11141" s="189">
        <v>2</v>
      </c>
      <c r="G11141" s="197" t="s">
        <v>4395</v>
      </c>
    </row>
    <row r="11142" spans="1:11">
      <c r="A11142" s="186" t="str">
        <f>B11142&amp;"_"&amp;COUNTIF($B$2:B11142,B11142)</f>
        <v>8692_6</v>
      </c>
      <c r="B11142" s="195">
        <v>8692</v>
      </c>
      <c r="F11142" s="189">
        <v>6</v>
      </c>
      <c r="G11142" s="197" t="s">
        <v>4396</v>
      </c>
    </row>
    <row r="11143" spans="1:11">
      <c r="A11143" s="186" t="str">
        <f>B11143&amp;"_"&amp;COUNTIF($B$2:B11143,B11143)</f>
        <v>8692_7</v>
      </c>
      <c r="B11143" s="195">
        <v>8692</v>
      </c>
      <c r="F11143" s="189">
        <v>20</v>
      </c>
      <c r="G11143" s="197" t="s">
        <v>4914</v>
      </c>
    </row>
    <row r="11144" spans="1:11">
      <c r="A11144" s="186" t="str">
        <f>B11144&amp;"_"&amp;COUNTIF($B$2:B11144,B11144)</f>
        <v>8692_8</v>
      </c>
      <c r="B11144" s="195">
        <v>8692</v>
      </c>
      <c r="C11144" s="195">
        <v>62</v>
      </c>
      <c r="D11144" s="195" t="s">
        <v>4915</v>
      </c>
      <c r="F11144" s="189">
        <v>1</v>
      </c>
      <c r="G11144" s="197" t="s">
        <v>7</v>
      </c>
      <c r="H11144" s="195">
        <v>6</v>
      </c>
      <c r="J11144" s="191">
        <v>43454</v>
      </c>
      <c r="K11144" s="195" t="s">
        <v>27</v>
      </c>
    </row>
    <row r="11145" spans="1:11">
      <c r="A11145" s="186" t="str">
        <f>B11145&amp;"_"&amp;COUNTIF($B$2:B11145,B11145)</f>
        <v>8693_1</v>
      </c>
      <c r="B11145" s="195">
        <v>8693</v>
      </c>
      <c r="C11145" s="195">
        <v>92</v>
      </c>
      <c r="D11145" s="195" t="s">
        <v>4916</v>
      </c>
      <c r="F11145" s="189">
        <v>1</v>
      </c>
      <c r="G11145" s="197" t="s">
        <v>4917</v>
      </c>
      <c r="H11145" s="195">
        <v>1</v>
      </c>
      <c r="J11145" s="191">
        <v>43454</v>
      </c>
      <c r="K11145" s="195" t="s">
        <v>4918</v>
      </c>
    </row>
    <row r="11146" spans="1:11">
      <c r="A11146" s="186" t="str">
        <f>B11146&amp;"_"&amp;COUNTIF($B$2:B11146,B11146)</f>
        <v>8694_1</v>
      </c>
      <c r="B11146" s="195">
        <v>8694</v>
      </c>
      <c r="E11146" s="195" t="s">
        <v>1744</v>
      </c>
      <c r="F11146" s="189">
        <v>1</v>
      </c>
      <c r="G11146" s="197" t="s">
        <v>4877</v>
      </c>
    </row>
    <row r="11147" spans="1:11">
      <c r="A11147" s="186" t="str">
        <f>B11147&amp;"_"&amp;COUNTIF($B$2:B11147,B11147)</f>
        <v>8694_2</v>
      </c>
      <c r="B11147" s="195">
        <v>8694</v>
      </c>
      <c r="E11147" s="195">
        <v>209245</v>
      </c>
      <c r="F11147" s="189">
        <v>56</v>
      </c>
      <c r="G11147" s="197" t="s">
        <v>4584</v>
      </c>
    </row>
    <row r="11148" spans="1:11">
      <c r="A11148" s="186" t="str">
        <f>B11148&amp;"_"&amp;COUNTIF($B$2:B11148,B11148)</f>
        <v>8694_3</v>
      </c>
      <c r="B11148" s="195">
        <v>8694</v>
      </c>
      <c r="E11148" s="195">
        <v>213359</v>
      </c>
      <c r="F11148" s="189">
        <v>28</v>
      </c>
      <c r="G11148" s="197" t="s">
        <v>4533</v>
      </c>
    </row>
    <row r="11149" spans="1:11">
      <c r="A11149" s="186" t="str">
        <f>B11149&amp;"_"&amp;COUNTIF($B$2:B11149,B11149)</f>
        <v>8694_4</v>
      </c>
      <c r="B11149" s="195">
        <v>8694</v>
      </c>
      <c r="C11149" s="195">
        <v>123</v>
      </c>
      <c r="D11149" s="195">
        <v>4500712653</v>
      </c>
      <c r="E11149" s="195">
        <v>214844</v>
      </c>
      <c r="F11149" s="189">
        <v>84</v>
      </c>
      <c r="G11149" s="197" t="s">
        <v>4602</v>
      </c>
      <c r="J11149" s="191">
        <v>43455</v>
      </c>
      <c r="K11149" s="195" t="s">
        <v>3477</v>
      </c>
    </row>
    <row r="11150" spans="1:11">
      <c r="A11150" s="186" t="str">
        <f>B11150&amp;"_"&amp;COUNTIF($B$2:B11150,B11150)</f>
        <v>8695_1</v>
      </c>
      <c r="B11150" s="195">
        <v>8695</v>
      </c>
      <c r="C11150" s="195">
        <v>59</v>
      </c>
      <c r="D11150" s="195">
        <v>3009280780</v>
      </c>
      <c r="E11150" s="195">
        <v>41222128</v>
      </c>
      <c r="F11150" s="189">
        <v>2</v>
      </c>
      <c r="G11150" s="233" t="s">
        <v>4919</v>
      </c>
      <c r="H11150" s="195">
        <v>2</v>
      </c>
      <c r="I11150" s="195">
        <v>9200</v>
      </c>
      <c r="J11150" s="191">
        <v>43455</v>
      </c>
      <c r="K11150" s="195" t="s">
        <v>3477</v>
      </c>
    </row>
    <row r="11151" spans="1:11">
      <c r="A11151" s="186" t="str">
        <f>B11151&amp;"_"&amp;COUNTIF($B$2:B11151,B11151)</f>
        <v>8696_1</v>
      </c>
      <c r="B11151" s="195">
        <v>8696</v>
      </c>
      <c r="C11151" s="195">
        <v>31</v>
      </c>
      <c r="D11151" s="195" t="s">
        <v>4920</v>
      </c>
      <c r="F11151" s="189">
        <v>4</v>
      </c>
      <c r="G11151" s="197" t="s">
        <v>4921</v>
      </c>
      <c r="H11151" s="195">
        <v>4</v>
      </c>
      <c r="I11151" s="195">
        <v>12000</v>
      </c>
      <c r="J11151" s="191">
        <v>43458</v>
      </c>
      <c r="K11151" s="195" t="s">
        <v>3477</v>
      </c>
    </row>
    <row r="11152" spans="1:11">
      <c r="A11152" s="186" t="str">
        <f>B11152&amp;"_"&amp;COUNTIF($B$2:B11152,B11152)</f>
        <v>8697_1</v>
      </c>
      <c r="B11152" s="195">
        <v>8697</v>
      </c>
      <c r="C11152" s="195">
        <v>31</v>
      </c>
      <c r="D11152" s="195" t="s">
        <v>4920</v>
      </c>
      <c r="F11152" s="189">
        <v>4</v>
      </c>
      <c r="G11152" s="197" t="s">
        <v>4824</v>
      </c>
      <c r="H11152" s="195">
        <v>4</v>
      </c>
      <c r="I11152" s="195">
        <v>12000</v>
      </c>
      <c r="J11152" s="191">
        <v>43458</v>
      </c>
      <c r="K11152" s="195" t="s">
        <v>3477</v>
      </c>
    </row>
    <row r="11153" spans="1:15">
      <c r="A11153" s="186" t="str">
        <f>B11153&amp;"_"&amp;COUNTIF($B$2:B11153,B11153)</f>
        <v>8698_1</v>
      </c>
      <c r="B11153" s="195">
        <v>8698</v>
      </c>
      <c r="C11153" s="195">
        <v>59</v>
      </c>
      <c r="D11153" s="195">
        <v>3009301324</v>
      </c>
      <c r="E11153" s="195">
        <v>41227890</v>
      </c>
      <c r="F11153" s="189">
        <v>12</v>
      </c>
      <c r="G11153" s="197" t="s">
        <v>1873</v>
      </c>
      <c r="H11153" s="195">
        <v>2</v>
      </c>
      <c r="I11153" s="195">
        <v>3675</v>
      </c>
      <c r="J11153" s="191">
        <v>43461</v>
      </c>
      <c r="K11153" s="195" t="s">
        <v>3477</v>
      </c>
    </row>
    <row r="11154" spans="1:15">
      <c r="A11154" s="186" t="str">
        <f>B11154&amp;"_"&amp;COUNTIF($B$2:B11154,B11154)</f>
        <v>8699_1</v>
      </c>
      <c r="B11154" s="195">
        <v>8699</v>
      </c>
      <c r="C11154" s="195">
        <v>59</v>
      </c>
      <c r="D11154" s="195">
        <v>3009280780</v>
      </c>
      <c r="E11154" s="195">
        <v>41222128</v>
      </c>
      <c r="F11154" s="189">
        <v>1</v>
      </c>
      <c r="G11154" s="233" t="s">
        <v>4922</v>
      </c>
      <c r="H11154" s="195">
        <v>1</v>
      </c>
      <c r="I11154" s="195">
        <v>4600</v>
      </c>
      <c r="J11154" s="191">
        <v>43461</v>
      </c>
      <c r="K11154" s="195" t="s">
        <v>3477</v>
      </c>
    </row>
    <row r="11155" spans="1:15">
      <c r="A11155" s="186" t="str">
        <f>B11155&amp;"_"&amp;COUNTIF($B$2:B11155,B11155)</f>
        <v>8700_1</v>
      </c>
      <c r="B11155" s="195">
        <v>8700</v>
      </c>
      <c r="C11155" s="195">
        <v>131</v>
      </c>
      <c r="F11155" s="189">
        <v>40</v>
      </c>
      <c r="G11155" s="197" t="s">
        <v>4923</v>
      </c>
      <c r="H11155" s="195">
        <v>1</v>
      </c>
      <c r="I11155" s="195">
        <v>2200</v>
      </c>
      <c r="J11155" s="191">
        <v>43462</v>
      </c>
      <c r="K11155" s="195" t="s">
        <v>3477</v>
      </c>
    </row>
    <row r="11156" spans="1:15">
      <c r="A11156" s="186" t="str">
        <f>B11156&amp;"_"&amp;COUNTIF($B$2:B11156,B11156)</f>
        <v>8701_1</v>
      </c>
      <c r="B11156" s="195">
        <v>8701</v>
      </c>
      <c r="F11156" s="189">
        <v>8</v>
      </c>
      <c r="G11156" s="197" t="s">
        <v>3102</v>
      </c>
    </row>
    <row r="11157" spans="1:15">
      <c r="A11157" s="186" t="str">
        <f>B11157&amp;"_"&amp;COUNTIF($B$2:B11157,B11157)</f>
        <v>8701_2</v>
      </c>
      <c r="B11157" s="195">
        <v>8701</v>
      </c>
      <c r="C11157" s="195">
        <v>65</v>
      </c>
      <c r="D11157" s="195">
        <v>3008354220</v>
      </c>
      <c r="F11157" s="189">
        <v>16</v>
      </c>
      <c r="G11157" s="197" t="s">
        <v>3103</v>
      </c>
      <c r="H11157" s="195">
        <v>8</v>
      </c>
      <c r="I11157" s="195">
        <v>25600</v>
      </c>
      <c r="J11157" s="191">
        <v>43468</v>
      </c>
      <c r="K11157" s="195" t="s">
        <v>4113</v>
      </c>
      <c r="N11157" s="3" t="s">
        <v>7149</v>
      </c>
      <c r="O11157" s="214">
        <f>SUMIF(E9917:E11154, "41222136",F9917:F11154)</f>
        <v>63</v>
      </c>
    </row>
    <row r="11158" spans="1:15">
      <c r="A11158" s="186" t="str">
        <f>B11158&amp;"_"&amp;COUNTIF($B$2:B11158,B11158)</f>
        <v>8702_1</v>
      </c>
      <c r="B11158" s="195">
        <v>8702</v>
      </c>
      <c r="C11158" s="195">
        <v>31</v>
      </c>
      <c r="D11158" s="195" t="s">
        <v>4924</v>
      </c>
      <c r="F11158" s="189">
        <v>6</v>
      </c>
      <c r="G11158" s="197" t="s">
        <v>4824</v>
      </c>
      <c r="H11158" s="195">
        <v>6</v>
      </c>
      <c r="I11158" s="195">
        <v>18000</v>
      </c>
      <c r="J11158" s="191">
        <v>43468</v>
      </c>
      <c r="K11158" s="195" t="s">
        <v>3477</v>
      </c>
      <c r="N11158" s="3" t="s">
        <v>7150</v>
      </c>
      <c r="O11158" s="214">
        <f>SUMIF(E9918:E11155, "41222136",F9918:F11155)</f>
        <v>63</v>
      </c>
    </row>
    <row r="11159" spans="1:15">
      <c r="A11159" s="186" t="str">
        <f>B11159&amp;"_"&amp;COUNTIF($B$2:B11159,B11159)</f>
        <v>8703_1</v>
      </c>
      <c r="B11159" s="195">
        <v>8703</v>
      </c>
      <c r="C11159" s="195">
        <v>59</v>
      </c>
      <c r="D11159" s="195">
        <v>3009280780</v>
      </c>
      <c r="E11159" s="195">
        <v>41222128</v>
      </c>
      <c r="F11159" s="189">
        <v>3</v>
      </c>
      <c r="G11159" s="197" t="s">
        <v>4925</v>
      </c>
      <c r="H11159" s="195">
        <v>3</v>
      </c>
      <c r="I11159" s="195">
        <v>13800</v>
      </c>
      <c r="J11159" s="191">
        <v>43469</v>
      </c>
      <c r="K11159" s="195" t="s">
        <v>3477</v>
      </c>
      <c r="N11159" s="3"/>
      <c r="O11159" s="214"/>
    </row>
    <row r="11160" spans="1:15">
      <c r="A11160" s="186" t="str">
        <f>B11160&amp;"_"&amp;COUNTIF($B$2:B11160,B11160)</f>
        <v>8704_1</v>
      </c>
      <c r="B11160" s="195">
        <v>8704</v>
      </c>
      <c r="F11160" s="189">
        <v>11</v>
      </c>
      <c r="G11160" s="197" t="s">
        <v>4345</v>
      </c>
    </row>
    <row r="11161" spans="1:15">
      <c r="A11161" s="186" t="str">
        <f>B11161&amp;"_"&amp;COUNTIF($B$2:B11161,B11161)</f>
        <v>8704_2</v>
      </c>
      <c r="B11161" s="195">
        <v>8704</v>
      </c>
      <c r="C11161" s="195">
        <v>26</v>
      </c>
      <c r="D11161" s="195" t="s">
        <v>863</v>
      </c>
      <c r="F11161" s="189">
        <v>25</v>
      </c>
      <c r="G11161" s="197" t="s">
        <v>4346</v>
      </c>
      <c r="J11161" s="191">
        <v>43469</v>
      </c>
    </row>
    <row r="11162" spans="1:15">
      <c r="A11162" s="186" t="str">
        <f>B11162&amp;"_"&amp;COUNTIF($B$2:B11162,B11162)</f>
        <v>8705_1</v>
      </c>
      <c r="B11162" s="195">
        <v>8705</v>
      </c>
      <c r="C11162" s="195">
        <v>31</v>
      </c>
      <c r="D11162" s="195" t="s">
        <v>4926</v>
      </c>
      <c r="F11162" s="189">
        <v>2</v>
      </c>
      <c r="G11162" s="197" t="s">
        <v>4672</v>
      </c>
      <c r="H11162" s="195">
        <v>2</v>
      </c>
      <c r="J11162" s="191">
        <v>43472</v>
      </c>
      <c r="K11162" s="195" t="s">
        <v>27</v>
      </c>
    </row>
    <row r="11163" spans="1:15">
      <c r="A11163" s="186" t="str">
        <f>B11163&amp;"_"&amp;COUNTIF($B$2:B11163,B11163)</f>
        <v>8706_1</v>
      </c>
      <c r="B11163" s="195">
        <v>8706</v>
      </c>
      <c r="C11163" s="195">
        <v>6</v>
      </c>
      <c r="D11163" s="195" t="s">
        <v>4927</v>
      </c>
      <c r="F11163" s="189">
        <v>1</v>
      </c>
      <c r="G11163" s="197" t="s">
        <v>4928</v>
      </c>
      <c r="H11163" s="195">
        <v>1</v>
      </c>
      <c r="J11163" s="191">
        <v>43472</v>
      </c>
      <c r="K11163" s="195" t="s">
        <v>3477</v>
      </c>
    </row>
    <row r="11164" spans="1:15">
      <c r="A11164" s="186" t="str">
        <f>B11164&amp;"_"&amp;COUNTIF($B$2:B11164,B11164)</f>
        <v>8707_1</v>
      </c>
      <c r="B11164" s="195">
        <v>8707</v>
      </c>
      <c r="C11164" s="195">
        <v>92</v>
      </c>
      <c r="D11164" s="195" t="s">
        <v>4916</v>
      </c>
      <c r="F11164" s="189">
        <v>2</v>
      </c>
      <c r="G11164" s="197" t="s">
        <v>4929</v>
      </c>
      <c r="H11164" s="195">
        <v>2</v>
      </c>
      <c r="J11164" s="191">
        <v>43472</v>
      </c>
      <c r="K11164" s="195" t="s">
        <v>4918</v>
      </c>
    </row>
    <row r="11165" spans="1:15">
      <c r="A11165" s="186" t="str">
        <f>B11165&amp;"_"&amp;COUNTIF($B$2:B11165,B11165)</f>
        <v>8708_1</v>
      </c>
      <c r="B11165" s="195">
        <v>8708</v>
      </c>
      <c r="C11165" s="195">
        <v>59</v>
      </c>
      <c r="D11165" s="195">
        <v>3009280780</v>
      </c>
      <c r="E11165" s="195">
        <v>41222128</v>
      </c>
      <c r="F11165" s="189">
        <v>3</v>
      </c>
      <c r="G11165" s="233" t="s">
        <v>4930</v>
      </c>
      <c r="H11165" s="195">
        <v>3</v>
      </c>
      <c r="J11165" s="191">
        <v>43473</v>
      </c>
      <c r="K11165" s="195" t="s">
        <v>3477</v>
      </c>
    </row>
    <row r="11166" spans="1:15">
      <c r="A11166" s="186" t="str">
        <f>B11166&amp;"_"&amp;COUNTIF($B$2:B11166,B11166)</f>
        <v>8709_1</v>
      </c>
      <c r="B11166" s="195">
        <v>8709</v>
      </c>
      <c r="C11166" s="195">
        <v>96</v>
      </c>
      <c r="D11166" s="195">
        <v>289221</v>
      </c>
      <c r="F11166" s="189">
        <v>1</v>
      </c>
      <c r="G11166" s="197" t="s">
        <v>4931</v>
      </c>
      <c r="H11166" s="195">
        <v>1</v>
      </c>
      <c r="I11166" s="195">
        <v>12000</v>
      </c>
      <c r="J11166" s="191">
        <v>43474</v>
      </c>
      <c r="K11166" s="195" t="s">
        <v>4749</v>
      </c>
      <c r="L11166" s="195" t="s">
        <v>74</v>
      </c>
    </row>
    <row r="11167" spans="1:15">
      <c r="A11167" s="186" t="str">
        <f>B11167&amp;"_"&amp;COUNTIF($B$2:B11167,B11167)</f>
        <v>8710_1</v>
      </c>
      <c r="B11167" s="195">
        <v>8710</v>
      </c>
      <c r="E11167" s="195">
        <v>41222082</v>
      </c>
      <c r="F11167" s="189">
        <v>5</v>
      </c>
      <c r="G11167" s="197" t="s">
        <v>4669</v>
      </c>
    </row>
    <row r="11168" spans="1:15">
      <c r="A11168" s="186" t="str">
        <f>B11168&amp;"_"&amp;COUNTIF($B$2:B11168,B11168)</f>
        <v>8710_2</v>
      </c>
      <c r="B11168" s="195">
        <v>8710</v>
      </c>
      <c r="C11168" s="195">
        <v>59</v>
      </c>
      <c r="D11168" s="195">
        <v>3009330388</v>
      </c>
      <c r="E11168" s="195">
        <v>41222136</v>
      </c>
      <c r="F11168" s="189">
        <v>5</v>
      </c>
      <c r="G11168" s="197" t="s">
        <v>2299</v>
      </c>
      <c r="H11168" s="195">
        <v>10</v>
      </c>
      <c r="I11168" s="195">
        <v>32500</v>
      </c>
      <c r="J11168" s="191">
        <v>43474</v>
      </c>
      <c r="K11168" s="195" t="s">
        <v>4749</v>
      </c>
    </row>
    <row r="11169" spans="1:12">
      <c r="A11169" s="186" t="str">
        <f>B11169&amp;"_"&amp;COUNTIF($B$2:B11169,B11169)</f>
        <v>8711_1</v>
      </c>
      <c r="B11169" s="195">
        <v>8711</v>
      </c>
      <c r="E11169" s="195" t="s">
        <v>1744</v>
      </c>
      <c r="F11169" s="189">
        <v>1</v>
      </c>
      <c r="G11169" s="197" t="s">
        <v>4877</v>
      </c>
    </row>
    <row r="11170" spans="1:12">
      <c r="A11170" s="186" t="str">
        <f>B11170&amp;"_"&amp;COUNTIF($B$2:B11170,B11170)</f>
        <v>8711_2</v>
      </c>
      <c r="B11170" s="195">
        <v>8711</v>
      </c>
      <c r="E11170" s="195">
        <v>209259</v>
      </c>
      <c r="F11170" s="189">
        <v>1</v>
      </c>
      <c r="G11170" s="197" t="s">
        <v>4814</v>
      </c>
    </row>
    <row r="11171" spans="1:12">
      <c r="A11171" s="186" t="str">
        <f>B11171&amp;"_"&amp;COUNTIF($B$2:B11171,B11171)</f>
        <v>8711_3</v>
      </c>
      <c r="B11171" s="195">
        <v>8711</v>
      </c>
      <c r="E11171" s="195">
        <v>209245</v>
      </c>
      <c r="F11171" s="189">
        <v>56</v>
      </c>
      <c r="G11171" s="197" t="s">
        <v>4584</v>
      </c>
    </row>
    <row r="11172" spans="1:12">
      <c r="A11172" s="186" t="str">
        <f>B11172&amp;"_"&amp;COUNTIF($B$2:B11172,B11172)</f>
        <v>8711_4</v>
      </c>
      <c r="B11172" s="195">
        <v>8711</v>
      </c>
      <c r="C11172" s="195">
        <v>123</v>
      </c>
      <c r="D11172" s="195">
        <v>4500712653</v>
      </c>
      <c r="E11172" s="195">
        <v>214844</v>
      </c>
      <c r="F11172" s="189">
        <v>84</v>
      </c>
      <c r="G11172" s="197" t="s">
        <v>4602</v>
      </c>
      <c r="H11172" s="195">
        <v>4</v>
      </c>
      <c r="I11172" s="195">
        <v>7602</v>
      </c>
      <c r="J11172" s="191">
        <v>43474</v>
      </c>
    </row>
    <row r="11173" spans="1:12">
      <c r="A11173" s="186" t="str">
        <f>B11173&amp;"_"&amp;COUNTIF($B$2:B11173,B11173)</f>
        <v>8712_1</v>
      </c>
      <c r="B11173" s="195">
        <v>8712</v>
      </c>
      <c r="E11173" s="195" t="s">
        <v>1744</v>
      </c>
      <c r="F11173" s="189">
        <v>1</v>
      </c>
      <c r="G11173" s="197" t="s">
        <v>4877</v>
      </c>
    </row>
    <row r="11174" spans="1:12">
      <c r="A11174" s="186" t="str">
        <f>B11174&amp;"_"&amp;COUNTIF($B$2:B11174,B11174)</f>
        <v>8712_2</v>
      </c>
      <c r="B11174" s="195">
        <v>8712</v>
      </c>
      <c r="E11174" s="195">
        <v>213359</v>
      </c>
      <c r="F11174" s="189">
        <v>28</v>
      </c>
      <c r="G11174" s="197" t="s">
        <v>4533</v>
      </c>
    </row>
    <row r="11175" spans="1:12">
      <c r="A11175" s="186" t="str">
        <f>B11175&amp;"_"&amp;COUNTIF($B$2:B11175,B11175)</f>
        <v>8712_3</v>
      </c>
      <c r="B11175" s="195">
        <v>8712</v>
      </c>
      <c r="C11175" s="195">
        <v>123</v>
      </c>
      <c r="D11175" s="195">
        <v>4500712653</v>
      </c>
      <c r="E11175" s="195">
        <v>214845</v>
      </c>
      <c r="F11175" s="189">
        <v>32</v>
      </c>
      <c r="G11175" s="197" t="s">
        <v>4532</v>
      </c>
      <c r="H11175" s="195">
        <v>4</v>
      </c>
      <c r="I11175" s="195">
        <v>9856</v>
      </c>
      <c r="J11175" s="191">
        <v>43474</v>
      </c>
    </row>
    <row r="11176" spans="1:12">
      <c r="A11176" s="186" t="str">
        <f>B11176&amp;"_"&amp;COUNTIF($B$2:B11176,B11176)</f>
        <v>8713_1</v>
      </c>
      <c r="B11176" s="195">
        <v>8713</v>
      </c>
      <c r="C11176" s="195">
        <v>123</v>
      </c>
      <c r="D11176" s="195">
        <v>4500750607</v>
      </c>
      <c r="E11176" s="195">
        <v>209259</v>
      </c>
      <c r="F11176" s="189">
        <v>11</v>
      </c>
      <c r="G11176" s="197" t="s">
        <v>4932</v>
      </c>
      <c r="H11176" s="195" t="s">
        <v>1744</v>
      </c>
      <c r="I11176" s="195" t="s">
        <v>1744</v>
      </c>
      <c r="J11176" s="191">
        <v>43474</v>
      </c>
    </row>
    <row r="11177" spans="1:12">
      <c r="A11177" s="186" t="str">
        <f>B11177&amp;"_"&amp;COUNTIF($B$2:B11177,B11177)</f>
        <v>8714_1</v>
      </c>
      <c r="B11177" s="195">
        <v>8714</v>
      </c>
      <c r="C11177" s="195">
        <v>3</v>
      </c>
      <c r="D11177" s="195" t="s">
        <v>4933</v>
      </c>
      <c r="F11177" s="189">
        <v>324</v>
      </c>
      <c r="G11177" s="197" t="s">
        <v>3799</v>
      </c>
      <c r="H11177" s="195">
        <v>1</v>
      </c>
      <c r="I11177" s="195">
        <v>1950</v>
      </c>
      <c r="J11177" s="191">
        <v>43474</v>
      </c>
      <c r="K11177" s="195" t="s">
        <v>33</v>
      </c>
      <c r="L11177" s="195" t="s">
        <v>74</v>
      </c>
    </row>
    <row r="11178" spans="1:12">
      <c r="A11178" s="186" t="str">
        <f>B11178&amp;"_"&amp;COUNTIF($B$2:B11178,B11178)</f>
        <v>8715_1</v>
      </c>
      <c r="B11178" s="195">
        <v>8715</v>
      </c>
      <c r="C11178" s="195">
        <v>59</v>
      </c>
      <c r="D11178" s="195">
        <v>3009339654</v>
      </c>
      <c r="E11178" s="195">
        <v>41227890</v>
      </c>
      <c r="F11178" s="189">
        <v>12</v>
      </c>
      <c r="G11178" s="197" t="s">
        <v>1873</v>
      </c>
      <c r="H11178" s="195">
        <v>2</v>
      </c>
      <c r="I11178" s="195">
        <v>3675</v>
      </c>
      <c r="J11178" s="191">
        <v>43479</v>
      </c>
      <c r="K11178" s="195" t="s">
        <v>3477</v>
      </c>
    </row>
    <row r="11179" spans="1:12">
      <c r="A11179" s="186" t="str">
        <f>B11179&amp;"_"&amp;COUNTIF($B$2:B11179,B11179)</f>
        <v>8716_1</v>
      </c>
      <c r="B11179" s="195">
        <v>8716</v>
      </c>
      <c r="C11179" s="195">
        <v>59</v>
      </c>
      <c r="D11179" s="195">
        <v>3009241629</v>
      </c>
      <c r="E11179" s="195">
        <v>20644834</v>
      </c>
      <c r="F11179" s="189">
        <v>5</v>
      </c>
      <c r="G11179" s="197" t="s">
        <v>4934</v>
      </c>
      <c r="H11179" s="195">
        <v>1</v>
      </c>
      <c r="J11179" s="191">
        <v>43479</v>
      </c>
      <c r="K11179" s="195" t="s">
        <v>3477</v>
      </c>
    </row>
    <row r="11180" spans="1:12">
      <c r="A11180" s="186" t="str">
        <f>B11180&amp;"_"&amp;COUNTIF($B$2:B11180,B11180)</f>
        <v>8717_1</v>
      </c>
      <c r="B11180" s="195">
        <v>8717</v>
      </c>
      <c r="C11180" s="195">
        <v>92</v>
      </c>
      <c r="D11180" s="195" t="s">
        <v>4935</v>
      </c>
      <c r="F11180" s="189">
        <v>1</v>
      </c>
      <c r="G11180" s="197" t="s">
        <v>4936</v>
      </c>
      <c r="H11180" s="195">
        <v>1</v>
      </c>
      <c r="J11180" s="191">
        <v>43479</v>
      </c>
      <c r="K11180" s="195" t="s">
        <v>3477</v>
      </c>
    </row>
    <row r="11181" spans="1:12">
      <c r="A11181" s="186" t="str">
        <f>B11181&amp;"_"&amp;COUNTIF($B$2:B11181,B11181)</f>
        <v>8718_1</v>
      </c>
      <c r="B11181" s="195">
        <v>8718</v>
      </c>
      <c r="C11181" s="195">
        <v>122</v>
      </c>
      <c r="D11181" s="195" t="s">
        <v>4937</v>
      </c>
      <c r="F11181" s="189">
        <v>1</v>
      </c>
      <c r="G11181" s="197" t="s">
        <v>4478</v>
      </c>
      <c r="H11181" s="195">
        <v>1</v>
      </c>
      <c r="I11181" s="195">
        <v>250</v>
      </c>
      <c r="J11181" s="191">
        <v>43479</v>
      </c>
      <c r="K11181" s="195" t="s">
        <v>4479</v>
      </c>
      <c r="L11181" s="195" t="s">
        <v>74</v>
      </c>
    </row>
    <row r="11182" spans="1:12">
      <c r="A11182" s="186" t="str">
        <f>B11182&amp;"_"&amp;COUNTIF($B$2:B11182,B11182)</f>
        <v>8719_1</v>
      </c>
      <c r="B11182" s="195">
        <v>8719</v>
      </c>
      <c r="F11182" s="189">
        <v>1</v>
      </c>
      <c r="G11182" s="197" t="s">
        <v>4938</v>
      </c>
    </row>
    <row r="11183" spans="1:12">
      <c r="A11183" s="186" t="str">
        <f>B11183&amp;"_"&amp;COUNTIF($B$2:B11183,B11183)</f>
        <v>8719_2</v>
      </c>
      <c r="B11183" s="195">
        <v>8719</v>
      </c>
      <c r="C11183" s="195">
        <v>4</v>
      </c>
      <c r="D11183" s="195" t="s">
        <v>3505</v>
      </c>
      <c r="F11183" s="189">
        <v>1</v>
      </c>
      <c r="G11183" s="197" t="s">
        <v>4939</v>
      </c>
      <c r="J11183" s="191">
        <v>43479</v>
      </c>
    </row>
    <row r="11184" spans="1:12">
      <c r="A11184" s="186" t="str">
        <f>B11184&amp;"_"&amp;COUNTIF($B$2:B11184,B11184)</f>
        <v>8720_1</v>
      </c>
      <c r="B11184" s="195">
        <v>8720</v>
      </c>
      <c r="F11184" s="189">
        <v>1</v>
      </c>
      <c r="G11184" s="197" t="s">
        <v>7</v>
      </c>
    </row>
    <row r="11185" spans="1:11">
      <c r="A11185" s="186" t="str">
        <f>B11185&amp;"_"&amp;COUNTIF($B$2:B11185,B11185)</f>
        <v>8720_2</v>
      </c>
      <c r="B11185" s="195">
        <v>8720</v>
      </c>
      <c r="F11185" s="189">
        <v>30</v>
      </c>
      <c r="G11185" s="197" t="s">
        <v>4940</v>
      </c>
    </row>
    <row r="11186" spans="1:11">
      <c r="A11186" s="186" t="str">
        <f>B11186&amp;"_"&amp;COUNTIF($B$2:B11186,B11186)</f>
        <v>8720_3</v>
      </c>
      <c r="B11186" s="195">
        <v>8720</v>
      </c>
      <c r="C11186" s="195">
        <v>65</v>
      </c>
      <c r="D11186" s="195">
        <v>3009225412</v>
      </c>
      <c r="F11186" s="189">
        <v>10</v>
      </c>
      <c r="G11186" s="197" t="s">
        <v>4941</v>
      </c>
      <c r="H11186" s="195">
        <v>11</v>
      </c>
      <c r="I11186" s="195">
        <v>19900</v>
      </c>
      <c r="J11186" s="191">
        <v>43481</v>
      </c>
      <c r="K11186" s="195" t="s">
        <v>4113</v>
      </c>
    </row>
    <row r="11187" spans="1:11">
      <c r="A11187" s="186" t="str">
        <f>B11187&amp;"_"&amp;COUNTIF($B$2:B11187,B11187)</f>
        <v>8721_1</v>
      </c>
      <c r="B11187" s="195">
        <v>8721</v>
      </c>
      <c r="F11187" s="189" t="s">
        <v>1744</v>
      </c>
      <c r="G11187" s="197" t="s">
        <v>4942</v>
      </c>
    </row>
    <row r="11188" spans="1:11">
      <c r="A11188" s="186" t="str">
        <f>B11188&amp;"_"&amp;COUNTIF($B$2:B11188,B11188)</f>
        <v>8721_2</v>
      </c>
      <c r="B11188" s="195">
        <v>8721</v>
      </c>
      <c r="C11188" s="195">
        <v>59</v>
      </c>
      <c r="D11188" s="195">
        <v>3103585912</v>
      </c>
      <c r="F11188" s="189">
        <v>1</v>
      </c>
      <c r="G11188" s="197" t="s">
        <v>4943</v>
      </c>
      <c r="H11188" s="195">
        <v>0</v>
      </c>
      <c r="J11188" s="191">
        <v>43481</v>
      </c>
    </row>
    <row r="11189" spans="1:11">
      <c r="A11189" s="186" t="str">
        <f>B11189&amp;"_"&amp;COUNTIF($B$2:B11189,B11189)</f>
        <v>8722_1</v>
      </c>
      <c r="B11189" s="195">
        <v>8722</v>
      </c>
      <c r="C11189" s="195">
        <v>59</v>
      </c>
      <c r="D11189" s="195">
        <v>3009355936</v>
      </c>
      <c r="E11189" s="195">
        <v>41222128</v>
      </c>
      <c r="F11189" s="189">
        <v>3</v>
      </c>
      <c r="G11189" s="233" t="s">
        <v>4944</v>
      </c>
      <c r="H11189" s="195">
        <v>3</v>
      </c>
      <c r="I11189" s="195">
        <v>13800</v>
      </c>
      <c r="J11189" s="191">
        <v>43483</v>
      </c>
      <c r="K11189" s="195" t="s">
        <v>3477</v>
      </c>
    </row>
    <row r="11190" spans="1:11">
      <c r="A11190" s="186" t="str">
        <f>B11190&amp;"_"&amp;COUNTIF($B$2:B11190,B11190)</f>
        <v>8723A_1</v>
      </c>
      <c r="B11190" s="195" t="s">
        <v>4945</v>
      </c>
      <c r="E11190" s="195" t="s">
        <v>3429</v>
      </c>
      <c r="F11190" s="189">
        <v>5</v>
      </c>
      <c r="G11190" s="197" t="s">
        <v>3430</v>
      </c>
    </row>
    <row r="11191" spans="1:11">
      <c r="A11191" s="186" t="str">
        <f>B11191&amp;"_"&amp;COUNTIF($B$2:B11191,B11191)</f>
        <v>8723A_2</v>
      </c>
      <c r="B11191" s="195" t="s">
        <v>4945</v>
      </c>
      <c r="E11191" s="195" t="s">
        <v>3429</v>
      </c>
      <c r="F11191" s="189">
        <v>3</v>
      </c>
      <c r="G11191" s="197" t="s">
        <v>3431</v>
      </c>
    </row>
    <row r="11192" spans="1:11">
      <c r="A11192" s="186" t="str">
        <f>B11192&amp;"_"&amp;COUNTIF($B$2:B11192,B11192)</f>
        <v>8723A_3</v>
      </c>
      <c r="B11192" s="195" t="s">
        <v>4945</v>
      </c>
      <c r="E11192" s="195" t="s">
        <v>3429</v>
      </c>
      <c r="F11192" s="189">
        <v>3</v>
      </c>
      <c r="G11192" s="197" t="s">
        <v>3432</v>
      </c>
    </row>
    <row r="11193" spans="1:11">
      <c r="A11193" s="186" t="str">
        <f>B11193&amp;"_"&amp;COUNTIF($B$2:B11193,B11193)</f>
        <v>8723A_4</v>
      </c>
      <c r="B11193" s="195" t="s">
        <v>4945</v>
      </c>
      <c r="E11193" s="195" t="s">
        <v>3429</v>
      </c>
      <c r="F11193" s="189">
        <v>4</v>
      </c>
      <c r="G11193" s="197" t="s">
        <v>3433</v>
      </c>
    </row>
    <row r="11194" spans="1:11">
      <c r="A11194" s="186" t="str">
        <f>B11194&amp;"_"&amp;COUNTIF($B$2:B11194,B11194)</f>
        <v>8723A_5</v>
      </c>
      <c r="B11194" s="195" t="s">
        <v>4945</v>
      </c>
      <c r="E11194" s="195" t="s">
        <v>3429</v>
      </c>
      <c r="F11194" s="189">
        <v>6</v>
      </c>
      <c r="G11194" s="197" t="s">
        <v>3434</v>
      </c>
    </row>
    <row r="11195" spans="1:11">
      <c r="A11195" s="186" t="str">
        <f>B11195&amp;"_"&amp;COUNTIF($B$2:B11195,B11195)</f>
        <v>8723A_6</v>
      </c>
      <c r="B11195" s="195" t="s">
        <v>4945</v>
      </c>
      <c r="E11195" s="195" t="s">
        <v>3429</v>
      </c>
      <c r="F11195" s="189">
        <v>3</v>
      </c>
      <c r="G11195" s="197" t="s">
        <v>3355</v>
      </c>
    </row>
    <row r="11196" spans="1:11">
      <c r="A11196" s="186" t="str">
        <f>B11196&amp;"_"&amp;COUNTIF($B$2:B11196,B11196)</f>
        <v>8723A_7</v>
      </c>
      <c r="B11196" s="195" t="s">
        <v>4945</v>
      </c>
      <c r="E11196" s="195" t="s">
        <v>3429</v>
      </c>
      <c r="F11196" s="189">
        <v>1</v>
      </c>
      <c r="G11196" s="197" t="s">
        <v>3435</v>
      </c>
    </row>
    <row r="11197" spans="1:11">
      <c r="A11197" s="186" t="str">
        <f>B11197&amp;"_"&amp;COUNTIF($B$2:B11197,B11197)</f>
        <v>8723A_8</v>
      </c>
      <c r="B11197" s="195" t="s">
        <v>4945</v>
      </c>
      <c r="E11197" s="195" t="s">
        <v>3429</v>
      </c>
      <c r="F11197" s="189">
        <v>30</v>
      </c>
      <c r="G11197" s="197" t="s">
        <v>3439</v>
      </c>
    </row>
    <row r="11198" spans="1:11">
      <c r="A11198" s="186" t="str">
        <f>B11198&amp;"_"&amp;COUNTIF($B$2:B11198,B11198)</f>
        <v>8723A_9</v>
      </c>
      <c r="B11198" s="195" t="s">
        <v>4945</v>
      </c>
      <c r="E11198" s="195" t="s">
        <v>3429</v>
      </c>
      <c r="F11198" s="189">
        <v>40</v>
      </c>
      <c r="G11198" s="197" t="s">
        <v>3538</v>
      </c>
    </row>
    <row r="11199" spans="1:11">
      <c r="A11199" s="186" t="str">
        <f>B11199&amp;"_"&amp;COUNTIF($B$2:B11199,B11199)</f>
        <v>8723A_10</v>
      </c>
      <c r="B11199" s="195" t="s">
        <v>4945</v>
      </c>
      <c r="E11199" s="195" t="s">
        <v>3429</v>
      </c>
      <c r="F11199" s="189">
        <v>300</v>
      </c>
      <c r="G11199" s="197" t="s">
        <v>464</v>
      </c>
    </row>
    <row r="11200" spans="1:11">
      <c r="A11200" s="186" t="str">
        <f>B11200&amp;"_"&amp;COUNTIF($B$2:B11200,B11200)</f>
        <v>8723A_11</v>
      </c>
      <c r="B11200" s="195" t="s">
        <v>4945</v>
      </c>
      <c r="E11200" s="195" t="s">
        <v>3429</v>
      </c>
      <c r="F11200" s="189">
        <v>20</v>
      </c>
      <c r="G11200" s="197" t="s">
        <v>4224</v>
      </c>
    </row>
    <row r="11201" spans="1:12">
      <c r="A11201" s="186" t="str">
        <f>B11201&amp;"_"&amp;COUNTIF($B$2:B11201,B11201)</f>
        <v>8723A_12</v>
      </c>
      <c r="B11201" s="195" t="s">
        <v>4945</v>
      </c>
      <c r="C11201" s="195">
        <v>104</v>
      </c>
      <c r="D11201" s="195" t="s">
        <v>4946</v>
      </c>
      <c r="E11201" s="195" t="s">
        <v>3429</v>
      </c>
      <c r="F11201" s="189">
        <v>25</v>
      </c>
      <c r="G11201" s="197" t="s">
        <v>4226</v>
      </c>
      <c r="H11201" s="195" t="s">
        <v>3429</v>
      </c>
      <c r="I11201" s="195" t="s">
        <v>3429</v>
      </c>
      <c r="J11201" s="191">
        <v>43483</v>
      </c>
    </row>
    <row r="11202" spans="1:12">
      <c r="A11202" s="186" t="str">
        <f>B11202&amp;"_"&amp;COUNTIF($B$2:B11202,B11202)</f>
        <v>8723B_1</v>
      </c>
      <c r="B11202" s="195" t="s">
        <v>4947</v>
      </c>
      <c r="E11202" s="195" t="s">
        <v>3429</v>
      </c>
      <c r="F11202" s="189">
        <v>1</v>
      </c>
      <c r="G11202" s="197" t="s">
        <v>4228</v>
      </c>
    </row>
    <row r="11203" spans="1:12">
      <c r="A11203" s="186" t="str">
        <f>B11203&amp;"_"&amp;COUNTIF($B$2:B11203,B11203)</f>
        <v>8723B_2</v>
      </c>
      <c r="B11203" s="195" t="s">
        <v>4947</v>
      </c>
      <c r="E11203" s="195" t="s">
        <v>3429</v>
      </c>
      <c r="F11203" s="189">
        <v>7</v>
      </c>
      <c r="G11203" s="197" t="s">
        <v>4229</v>
      </c>
    </row>
    <row r="11204" spans="1:12">
      <c r="A11204" s="186" t="str">
        <f>B11204&amp;"_"&amp;COUNTIF($B$2:B11204,B11204)</f>
        <v>8723B_3</v>
      </c>
      <c r="B11204" s="195" t="s">
        <v>4947</v>
      </c>
      <c r="E11204" s="195" t="s">
        <v>3429</v>
      </c>
      <c r="F11204" s="189">
        <v>15</v>
      </c>
      <c r="G11204" s="197" t="s">
        <v>4230</v>
      </c>
    </row>
    <row r="11205" spans="1:12">
      <c r="A11205" s="186" t="str">
        <f>B11205&amp;"_"&amp;COUNTIF($B$2:B11205,B11205)</f>
        <v>8723B_4</v>
      </c>
      <c r="B11205" s="195" t="s">
        <v>4947</v>
      </c>
      <c r="E11205" s="195" t="s">
        <v>3429</v>
      </c>
      <c r="F11205" s="189">
        <v>8</v>
      </c>
      <c r="G11205" s="197" t="s">
        <v>4231</v>
      </c>
    </row>
    <row r="11206" spans="1:12">
      <c r="A11206" s="186" t="str">
        <f>B11206&amp;"_"&amp;COUNTIF($B$2:B11206,B11206)</f>
        <v>8723B_5</v>
      </c>
      <c r="B11206" s="195" t="s">
        <v>4947</v>
      </c>
      <c r="E11206" s="195" t="s">
        <v>3429</v>
      </c>
      <c r="F11206" s="189">
        <v>20</v>
      </c>
      <c r="G11206" s="197" t="s">
        <v>4232</v>
      </c>
    </row>
    <row r="11207" spans="1:12">
      <c r="A11207" s="186" t="str">
        <f>B11207&amp;"_"&amp;COUNTIF($B$2:B11207,B11207)</f>
        <v>8723B_6</v>
      </c>
      <c r="B11207" s="195" t="s">
        <v>4947</v>
      </c>
      <c r="E11207" s="195" t="s">
        <v>3429</v>
      </c>
      <c r="F11207" s="189">
        <v>60</v>
      </c>
      <c r="G11207" s="197" t="s">
        <v>4233</v>
      </c>
    </row>
    <row r="11208" spans="1:12">
      <c r="A11208" s="186" t="str">
        <f>B11208&amp;"_"&amp;COUNTIF($B$2:B11208,B11208)</f>
        <v>8723B_7</v>
      </c>
      <c r="B11208" s="195" t="s">
        <v>4947</v>
      </c>
      <c r="E11208" s="195" t="s">
        <v>3429</v>
      </c>
      <c r="F11208" s="189">
        <v>1</v>
      </c>
      <c r="G11208" s="197" t="s">
        <v>4234</v>
      </c>
    </row>
    <row r="11209" spans="1:12">
      <c r="A11209" s="186" t="str">
        <f>B11209&amp;"_"&amp;COUNTIF($B$2:B11209,B11209)</f>
        <v>8723B_8</v>
      </c>
      <c r="B11209" s="195" t="s">
        <v>4947</v>
      </c>
      <c r="E11209" s="195" t="s">
        <v>3429</v>
      </c>
      <c r="F11209" s="189">
        <v>10</v>
      </c>
      <c r="G11209" s="197" t="s">
        <v>835</v>
      </c>
    </row>
    <row r="11210" spans="1:12">
      <c r="A11210" s="186" t="str">
        <f>B11210&amp;"_"&amp;COUNTIF($B$2:B11210,B11210)</f>
        <v>8723B_9</v>
      </c>
      <c r="B11210" s="195" t="s">
        <v>4947</v>
      </c>
      <c r="E11210" s="195" t="s">
        <v>3429</v>
      </c>
      <c r="F11210" s="189">
        <v>10</v>
      </c>
      <c r="G11210" s="197" t="s">
        <v>3442</v>
      </c>
    </row>
    <row r="11211" spans="1:12">
      <c r="A11211" s="186" t="str">
        <f>B11211&amp;"_"&amp;COUNTIF($B$2:B11211,B11211)</f>
        <v>8723B_10</v>
      </c>
      <c r="B11211" s="195" t="s">
        <v>4947</v>
      </c>
      <c r="E11211" s="195" t="s">
        <v>3429</v>
      </c>
      <c r="F11211" s="189">
        <v>5</v>
      </c>
      <c r="G11211" s="197" t="s">
        <v>3443</v>
      </c>
    </row>
    <row r="11212" spans="1:12">
      <c r="A11212" s="186" t="str">
        <f>B11212&amp;"_"&amp;COUNTIF($B$2:B11212,B11212)</f>
        <v>8723B_11</v>
      </c>
      <c r="B11212" s="195" t="s">
        <v>4947</v>
      </c>
      <c r="E11212" s="195" t="s">
        <v>3429</v>
      </c>
      <c r="F11212" s="189">
        <v>2</v>
      </c>
      <c r="G11212" s="197" t="s">
        <v>4884</v>
      </c>
    </row>
    <row r="11213" spans="1:12">
      <c r="A11213" s="186" t="str">
        <f>B11213&amp;"_"&amp;COUNTIF($B$2:B11213,B11213)</f>
        <v>8723B_12</v>
      </c>
      <c r="B11213" s="195" t="s">
        <v>4947</v>
      </c>
      <c r="C11213" s="195">
        <v>104</v>
      </c>
      <c r="D11213" s="195" t="s">
        <v>4946</v>
      </c>
      <c r="E11213" s="195" t="s">
        <v>3429</v>
      </c>
      <c r="F11213" s="189">
        <v>1</v>
      </c>
      <c r="G11213" s="197" t="s">
        <v>4235</v>
      </c>
      <c r="H11213" s="195" t="s">
        <v>3429</v>
      </c>
      <c r="I11213" s="195" t="s">
        <v>3429</v>
      </c>
      <c r="J11213" s="191">
        <v>43483</v>
      </c>
    </row>
    <row r="11214" spans="1:12">
      <c r="A11214" s="186" t="str">
        <f>B11214&amp;"_"&amp;COUNTIF($B$2:B11214,B11214)</f>
        <v>8724_1</v>
      </c>
      <c r="B11214" s="195">
        <v>8724</v>
      </c>
      <c r="C11214" s="195">
        <v>59</v>
      </c>
      <c r="D11214" s="195">
        <v>3009355936</v>
      </c>
      <c r="E11214" s="195">
        <v>41222128</v>
      </c>
      <c r="F11214" s="189">
        <v>2</v>
      </c>
      <c r="G11214" s="233" t="s">
        <v>4948</v>
      </c>
      <c r="H11214" s="195">
        <v>2</v>
      </c>
      <c r="I11214" s="195">
        <v>9200</v>
      </c>
      <c r="J11214" s="191">
        <v>43483</v>
      </c>
      <c r="K11214" s="195" t="s">
        <v>3477</v>
      </c>
    </row>
    <row r="11215" spans="1:12">
      <c r="A11215" s="186" t="str">
        <f>B11215&amp;"_"&amp;COUNTIF($B$2:B11215,B11215)</f>
        <v>8725_1</v>
      </c>
      <c r="B11215" s="195">
        <v>8725</v>
      </c>
      <c r="C11215" s="195">
        <v>99</v>
      </c>
      <c r="D11215" s="195">
        <v>134688</v>
      </c>
      <c r="E11215" s="195">
        <v>405900</v>
      </c>
      <c r="F11215" s="189">
        <v>5</v>
      </c>
      <c r="G11215" s="197" t="s">
        <v>4949</v>
      </c>
      <c r="H11215" s="195">
        <v>1</v>
      </c>
      <c r="I11215" s="195">
        <f>5*55+50</f>
        <v>325</v>
      </c>
      <c r="J11215" s="191">
        <v>43483</v>
      </c>
      <c r="K11215" s="195" t="s">
        <v>4950</v>
      </c>
    </row>
    <row r="11216" spans="1:12">
      <c r="A11216" s="186" t="str">
        <f>B11216&amp;"_"&amp;COUNTIF($B$2:B11216,B11216)</f>
        <v>8726_1</v>
      </c>
      <c r="B11216" s="195">
        <v>8726</v>
      </c>
      <c r="C11216" s="195">
        <v>132</v>
      </c>
      <c r="D11216" s="195">
        <v>3000637189</v>
      </c>
      <c r="E11216" s="195">
        <v>3108885</v>
      </c>
      <c r="F11216" s="189">
        <v>60</v>
      </c>
      <c r="G11216" s="197" t="s">
        <v>4951</v>
      </c>
      <c r="H11216" s="195">
        <v>1</v>
      </c>
      <c r="I11216" s="195">
        <v>460</v>
      </c>
      <c r="J11216" s="191">
        <v>43486</v>
      </c>
      <c r="K11216" s="195" t="s">
        <v>4952</v>
      </c>
      <c r="L11216" s="195" t="s">
        <v>74</v>
      </c>
    </row>
    <row r="11217" spans="1:12">
      <c r="A11217" s="186" t="str">
        <f>B11217&amp;"_"&amp;COUNTIF($B$2:B11217,B11217)</f>
        <v>8727_1</v>
      </c>
      <c r="B11217" s="195">
        <v>8727</v>
      </c>
      <c r="C11217" s="195">
        <v>66</v>
      </c>
      <c r="D11217" s="195">
        <v>4500734233</v>
      </c>
      <c r="F11217" s="189">
        <v>7</v>
      </c>
      <c r="G11217" s="197" t="s">
        <v>4726</v>
      </c>
      <c r="H11217" s="195">
        <v>2</v>
      </c>
      <c r="I11217" s="195">
        <v>2275</v>
      </c>
      <c r="J11217" s="191">
        <v>43486</v>
      </c>
      <c r="K11217" s="195" t="s">
        <v>4953</v>
      </c>
      <c r="L11217" s="195" t="s">
        <v>74</v>
      </c>
    </row>
    <row r="11218" spans="1:12">
      <c r="A11218" s="186" t="str">
        <f>B11218&amp;"_"&amp;COUNTIF($B$2:B11218,B11218)</f>
        <v>8728_1</v>
      </c>
      <c r="B11218" s="195">
        <v>8728</v>
      </c>
      <c r="F11218" s="189">
        <v>2</v>
      </c>
      <c r="G11218" s="197" t="s">
        <v>4111</v>
      </c>
    </row>
    <row r="11219" spans="1:12">
      <c r="A11219" s="186" t="str">
        <f>B11219&amp;"_"&amp;COUNTIF($B$2:B11219,B11219)</f>
        <v>8728_2</v>
      </c>
      <c r="B11219" s="195">
        <v>8728</v>
      </c>
      <c r="C11219" s="195">
        <v>66</v>
      </c>
      <c r="D11219" s="195">
        <v>4500723387</v>
      </c>
      <c r="F11219" s="189">
        <v>10</v>
      </c>
      <c r="G11219" s="197" t="s">
        <v>4954</v>
      </c>
      <c r="H11219" s="195">
        <v>3</v>
      </c>
      <c r="I11219" s="195">
        <v>2850</v>
      </c>
      <c r="J11219" s="191">
        <v>43486</v>
      </c>
      <c r="K11219" s="195" t="s">
        <v>4953</v>
      </c>
      <c r="L11219" s="195" t="s">
        <v>74</v>
      </c>
    </row>
    <row r="11220" spans="1:12">
      <c r="A11220" s="186" t="str">
        <f>B11220&amp;"_"&amp;COUNTIF($B$2:B11220,B11220)</f>
        <v>8729_1</v>
      </c>
      <c r="B11220" s="195">
        <v>8729</v>
      </c>
      <c r="C11220" s="195">
        <v>26</v>
      </c>
      <c r="D11220" s="195">
        <v>21123</v>
      </c>
      <c r="F11220" s="189">
        <v>2</v>
      </c>
      <c r="G11220" s="197" t="s">
        <v>4955</v>
      </c>
      <c r="H11220" s="195">
        <v>2</v>
      </c>
      <c r="J11220" s="191">
        <v>43486</v>
      </c>
      <c r="K11220" s="195" t="s">
        <v>27</v>
      </c>
    </row>
    <row r="11221" spans="1:12">
      <c r="A11221" s="186" t="str">
        <f>B11221&amp;"_"&amp;COUNTIF($B$2:B11221,B11221)</f>
        <v>8730_1</v>
      </c>
      <c r="B11221" s="195">
        <v>8730</v>
      </c>
      <c r="C11221" s="195" t="s">
        <v>4956</v>
      </c>
      <c r="D11221" s="195" t="s">
        <v>4957</v>
      </c>
      <c r="F11221" s="189">
        <v>1</v>
      </c>
      <c r="G11221" s="197" t="s">
        <v>4958</v>
      </c>
      <c r="H11221" s="195">
        <v>1</v>
      </c>
      <c r="I11221" s="195">
        <v>4000</v>
      </c>
      <c r="J11221" s="191">
        <v>43487</v>
      </c>
      <c r="K11221" s="195" t="s">
        <v>33</v>
      </c>
      <c r="L11221" s="195" t="s">
        <v>74</v>
      </c>
    </row>
    <row r="11222" spans="1:12">
      <c r="A11222" s="186" t="str">
        <f>B11222&amp;"_"&amp;COUNTIF($B$2:B11222,B11222)</f>
        <v>8731_1</v>
      </c>
      <c r="B11222" s="195">
        <v>8731</v>
      </c>
      <c r="F11222" s="189">
        <v>10</v>
      </c>
      <c r="G11222" s="197" t="s">
        <v>4959</v>
      </c>
    </row>
    <row r="11223" spans="1:12">
      <c r="A11223" s="186" t="str">
        <f>B11223&amp;"_"&amp;COUNTIF($B$2:B11223,B11223)</f>
        <v>8731_2</v>
      </c>
      <c r="B11223" s="195">
        <v>8731</v>
      </c>
      <c r="F11223" s="189">
        <v>1</v>
      </c>
      <c r="G11223" s="197" t="s">
        <v>4960</v>
      </c>
    </row>
    <row r="11224" spans="1:12">
      <c r="A11224" s="186" t="str">
        <f>B11224&amp;"_"&amp;COUNTIF($B$2:B11224,B11224)</f>
        <v>8731_3</v>
      </c>
      <c r="B11224" s="195">
        <v>8731</v>
      </c>
      <c r="C11224" s="195">
        <v>83</v>
      </c>
      <c r="D11224" s="195">
        <v>201811046</v>
      </c>
      <c r="F11224" s="189">
        <v>1</v>
      </c>
      <c r="G11224" s="197" t="s">
        <v>7</v>
      </c>
      <c r="H11224" s="195">
        <v>1</v>
      </c>
      <c r="J11224" s="191">
        <v>43488</v>
      </c>
      <c r="K11224" s="195" t="s">
        <v>3477</v>
      </c>
    </row>
    <row r="11225" spans="1:12">
      <c r="A11225" s="186" t="str">
        <f>B11225&amp;"_"&amp;COUNTIF($B$2:B11225,B11225)</f>
        <v>8832_1</v>
      </c>
      <c r="B11225" s="195">
        <v>8832</v>
      </c>
      <c r="F11225" s="189">
        <v>200</v>
      </c>
      <c r="G11225" s="197" t="s">
        <v>4961</v>
      </c>
    </row>
    <row r="11226" spans="1:12">
      <c r="A11226" s="186" t="str">
        <f>B11226&amp;"_"&amp;COUNTIF($B$2:B11226,B11226)</f>
        <v>8832_2</v>
      </c>
      <c r="B11226" s="195">
        <v>8832</v>
      </c>
      <c r="F11226" s="189">
        <v>1500</v>
      </c>
      <c r="G11226" s="197" t="s">
        <v>4962</v>
      </c>
    </row>
    <row r="11227" spans="1:12">
      <c r="A11227" s="186" t="str">
        <f>B11227&amp;"_"&amp;COUNTIF($B$2:B11227,B11227)</f>
        <v>8832_3</v>
      </c>
      <c r="B11227" s="195">
        <v>8832</v>
      </c>
      <c r="F11227" s="189">
        <v>3</v>
      </c>
      <c r="G11227" s="197" t="s">
        <v>4963</v>
      </c>
    </row>
    <row r="11228" spans="1:12">
      <c r="A11228" s="186" t="str">
        <f>B11228&amp;"_"&amp;COUNTIF($B$2:B11228,B11228)</f>
        <v>8832_4</v>
      </c>
      <c r="B11228" s="195">
        <v>8832</v>
      </c>
      <c r="F11228" s="189">
        <v>50</v>
      </c>
      <c r="G11228" s="197" t="s">
        <v>4964</v>
      </c>
    </row>
    <row r="11229" spans="1:12">
      <c r="A11229" s="186" t="str">
        <f>B11229&amp;"_"&amp;COUNTIF($B$2:B11229,B11229)</f>
        <v>8832_5</v>
      </c>
      <c r="B11229" s="195">
        <v>8832</v>
      </c>
      <c r="C11229" s="195">
        <v>62</v>
      </c>
      <c r="D11229" s="195" t="s">
        <v>4965</v>
      </c>
      <c r="F11229" s="189">
        <v>1</v>
      </c>
      <c r="G11229" s="197" t="s">
        <v>782</v>
      </c>
      <c r="H11229" s="195">
        <v>4</v>
      </c>
      <c r="J11229" s="191">
        <v>43488</v>
      </c>
      <c r="K11229" s="195" t="s">
        <v>3477</v>
      </c>
    </row>
    <row r="11230" spans="1:12">
      <c r="A11230" s="186" t="str">
        <f>B11230&amp;"_"&amp;COUNTIF($B$2:B11230,B11230)</f>
        <v>8833_1</v>
      </c>
      <c r="B11230" s="195">
        <v>8833</v>
      </c>
      <c r="E11230" s="195" t="s">
        <v>1744</v>
      </c>
      <c r="F11230" s="189">
        <v>1</v>
      </c>
      <c r="G11230" s="197" t="s">
        <v>4877</v>
      </c>
    </row>
    <row r="11231" spans="1:12">
      <c r="A11231" s="186" t="str">
        <f>B11231&amp;"_"&amp;COUNTIF($B$2:B11231,B11231)</f>
        <v>8833_2</v>
      </c>
      <c r="B11231" s="195">
        <v>8833</v>
      </c>
      <c r="E11231" s="195">
        <v>213359</v>
      </c>
      <c r="F11231" s="189">
        <v>42</v>
      </c>
      <c r="G11231" s="197" t="s">
        <v>4533</v>
      </c>
    </row>
    <row r="11232" spans="1:12">
      <c r="A11232" s="186" t="str">
        <f>B11232&amp;"_"&amp;COUNTIF($B$2:B11232,B11232)</f>
        <v>8833_3</v>
      </c>
      <c r="B11232" s="195">
        <v>8833</v>
      </c>
      <c r="C11232" s="195">
        <v>123</v>
      </c>
      <c r="D11232" s="195">
        <v>4500750607</v>
      </c>
      <c r="E11232" s="195">
        <v>214844</v>
      </c>
      <c r="F11232" s="189">
        <v>84</v>
      </c>
      <c r="G11232" s="197" t="s">
        <v>4602</v>
      </c>
      <c r="H11232" s="195">
        <v>4</v>
      </c>
      <c r="I11232" s="195">
        <v>14300</v>
      </c>
      <c r="J11232" s="191">
        <v>43489</v>
      </c>
      <c r="K11232" s="195" t="s">
        <v>3477</v>
      </c>
    </row>
    <row r="11233" spans="1:12">
      <c r="A11233" s="186" t="str">
        <f>B11233&amp;"_"&amp;COUNTIF($B$2:B11233,B11233)</f>
        <v>8834_1</v>
      </c>
      <c r="B11233" s="195">
        <v>8834</v>
      </c>
      <c r="F11233" s="189">
        <v>8</v>
      </c>
      <c r="G11233" s="197" t="s">
        <v>3102</v>
      </c>
    </row>
    <row r="11234" spans="1:12">
      <c r="A11234" s="186" t="str">
        <f>B11234&amp;"_"&amp;COUNTIF($B$2:B11234,B11234)</f>
        <v>8834_2</v>
      </c>
      <c r="B11234" s="195">
        <v>8834</v>
      </c>
      <c r="C11234" s="195">
        <v>65</v>
      </c>
      <c r="D11234" s="195">
        <v>3008354220</v>
      </c>
      <c r="F11234" s="189">
        <v>16</v>
      </c>
      <c r="G11234" s="197" t="s">
        <v>3103</v>
      </c>
      <c r="H11234" s="195">
        <v>8</v>
      </c>
      <c r="I11234" s="195">
        <v>25600</v>
      </c>
      <c r="J11234" s="191">
        <v>43489</v>
      </c>
      <c r="K11234" s="195" t="s">
        <v>4113</v>
      </c>
    </row>
    <row r="11235" spans="1:12">
      <c r="A11235" s="186" t="str">
        <f>B11235&amp;"_"&amp;COUNTIF($B$2:B11235,B11235)</f>
        <v>8835_1</v>
      </c>
      <c r="B11235" s="195">
        <v>8835</v>
      </c>
      <c r="E11235" s="195" t="s">
        <v>1744</v>
      </c>
      <c r="F11235" s="189">
        <v>1</v>
      </c>
      <c r="G11235" s="197" t="s">
        <v>7</v>
      </c>
    </row>
    <row r="11236" spans="1:12">
      <c r="A11236" s="186" t="str">
        <f>B11236&amp;"_"&amp;COUNTIF($B$2:B11236,B11236)</f>
        <v>8835_2</v>
      </c>
      <c r="B11236" s="195">
        <v>8835</v>
      </c>
      <c r="E11236" s="195">
        <v>214845</v>
      </c>
      <c r="F11236" s="189">
        <v>48</v>
      </c>
      <c r="G11236" s="197" t="s">
        <v>4532</v>
      </c>
    </row>
    <row r="11237" spans="1:12">
      <c r="A11237" s="186" t="str">
        <f>B11237&amp;"_"&amp;COUNTIF($B$2:B11237,B11237)</f>
        <v>8835_3</v>
      </c>
      <c r="B11237" s="195">
        <v>8835</v>
      </c>
      <c r="E11237" s="195">
        <v>209245</v>
      </c>
      <c r="F11237" s="189">
        <v>56</v>
      </c>
      <c r="G11237" s="197" t="s">
        <v>4584</v>
      </c>
    </row>
    <row r="11238" spans="1:12">
      <c r="A11238" s="186" t="str">
        <f>B11238&amp;"_"&amp;COUNTIF($B$2:B11238,B11238)</f>
        <v>8835_4</v>
      </c>
      <c r="B11238" s="195">
        <v>8835</v>
      </c>
      <c r="C11238" s="195">
        <v>123</v>
      </c>
      <c r="D11238" s="195">
        <v>4500750607</v>
      </c>
      <c r="E11238" s="195">
        <v>209259</v>
      </c>
      <c r="F11238" s="189">
        <v>12</v>
      </c>
      <c r="G11238" s="197" t="s">
        <v>4814</v>
      </c>
      <c r="H11238" s="195">
        <v>6</v>
      </c>
      <c r="I11238" s="195">
        <v>8200</v>
      </c>
      <c r="J11238" s="191">
        <v>43490</v>
      </c>
      <c r="K11238" s="195" t="s">
        <v>3477</v>
      </c>
    </row>
    <row r="11239" spans="1:12">
      <c r="A11239" s="186" t="str">
        <f>B11239&amp;"_"&amp;COUNTIF($B$2:B11239,B11239)</f>
        <v>8836_1</v>
      </c>
      <c r="B11239" s="195">
        <v>8836</v>
      </c>
      <c r="C11239" s="195">
        <v>59</v>
      </c>
      <c r="D11239" s="195">
        <v>3009372259</v>
      </c>
      <c r="E11239" s="195">
        <v>41227890</v>
      </c>
      <c r="F11239" s="189">
        <v>12</v>
      </c>
      <c r="G11239" s="197" t="s">
        <v>1873</v>
      </c>
      <c r="H11239" s="195">
        <v>2</v>
      </c>
      <c r="I11239" s="195">
        <v>3675</v>
      </c>
      <c r="J11239" s="191">
        <v>43490</v>
      </c>
      <c r="K11239" s="195" t="s">
        <v>3477</v>
      </c>
    </row>
    <row r="11240" spans="1:12">
      <c r="A11240" s="186" t="str">
        <f>B11240&amp;"_"&amp;COUNTIF($B$2:B11240,B11240)</f>
        <v>8837_1</v>
      </c>
      <c r="B11240" s="195">
        <v>8837</v>
      </c>
      <c r="E11240" s="195" t="s">
        <v>149</v>
      </c>
      <c r="F11240" s="189">
        <v>100</v>
      </c>
      <c r="G11240" s="197" t="s">
        <v>1890</v>
      </c>
      <c r="J11240" s="191">
        <v>43257</v>
      </c>
      <c r="K11240" s="195" t="s">
        <v>33</v>
      </c>
      <c r="L11240" s="195" t="s">
        <v>74</v>
      </c>
    </row>
    <row r="11241" spans="1:12">
      <c r="A11241" s="186" t="str">
        <f>B11241&amp;"_"&amp;COUNTIF($B$2:B11241,B11241)</f>
        <v>8837_2</v>
      </c>
      <c r="B11241" s="195">
        <v>8837</v>
      </c>
      <c r="C11241" s="195">
        <v>3</v>
      </c>
      <c r="D11241" s="195" t="s">
        <v>4966</v>
      </c>
      <c r="E11241" s="195">
        <v>50529774</v>
      </c>
      <c r="F11241" s="189">
        <v>324</v>
      </c>
      <c r="G11241" s="197" t="s">
        <v>3799</v>
      </c>
      <c r="H11241" s="195">
        <v>2</v>
      </c>
      <c r="I11241" s="195">
        <v>2450</v>
      </c>
      <c r="J11241" s="191">
        <v>43494</v>
      </c>
      <c r="K11241" s="195" t="s">
        <v>33</v>
      </c>
      <c r="L11241" s="195" t="s">
        <v>74</v>
      </c>
    </row>
    <row r="11242" spans="1:12">
      <c r="A11242" s="186" t="str">
        <f>B11242&amp;"_"&amp;COUNTIF($B$2:B11242,B11242)</f>
        <v>8838_1</v>
      </c>
      <c r="B11242" s="195">
        <v>8838</v>
      </c>
      <c r="C11242" s="195">
        <v>55</v>
      </c>
      <c r="D11242" s="195" t="s">
        <v>4967</v>
      </c>
      <c r="F11242" s="189">
        <v>144</v>
      </c>
      <c r="G11242" s="197" t="s">
        <v>1971</v>
      </c>
      <c r="H11242" s="195">
        <v>2</v>
      </c>
      <c r="I11242" s="195">
        <v>8000</v>
      </c>
      <c r="J11242" s="191">
        <v>43495</v>
      </c>
      <c r="K11242" s="195" t="s">
        <v>33</v>
      </c>
      <c r="L11242" s="195" t="s">
        <v>74</v>
      </c>
    </row>
    <row r="11243" spans="1:12">
      <c r="A11243" s="186" t="str">
        <f>B11243&amp;"_"&amp;COUNTIF($B$2:B11243,B11243)</f>
        <v>8839A_1</v>
      </c>
      <c r="B11243" s="195" t="s">
        <v>4968</v>
      </c>
      <c r="E11243" s="195" t="s">
        <v>3429</v>
      </c>
      <c r="F11243" s="189">
        <v>5</v>
      </c>
      <c r="G11243" s="197" t="s">
        <v>3430</v>
      </c>
    </row>
    <row r="11244" spans="1:12">
      <c r="A11244" s="186" t="str">
        <f>B11244&amp;"_"&amp;COUNTIF($B$2:B11244,B11244)</f>
        <v>8839A_2</v>
      </c>
      <c r="B11244" s="195" t="s">
        <v>4968</v>
      </c>
      <c r="E11244" s="195" t="s">
        <v>3429</v>
      </c>
      <c r="F11244" s="189">
        <v>3</v>
      </c>
      <c r="G11244" s="197" t="s">
        <v>3431</v>
      </c>
    </row>
    <row r="11245" spans="1:12">
      <c r="A11245" s="186" t="str">
        <f>B11245&amp;"_"&amp;COUNTIF($B$2:B11245,B11245)</f>
        <v>8839A_3</v>
      </c>
      <c r="B11245" s="195" t="s">
        <v>4968</v>
      </c>
      <c r="E11245" s="195" t="s">
        <v>3429</v>
      </c>
      <c r="F11245" s="189">
        <v>3</v>
      </c>
      <c r="G11245" s="197" t="s">
        <v>3432</v>
      </c>
    </row>
    <row r="11246" spans="1:12">
      <c r="A11246" s="186" t="str">
        <f>B11246&amp;"_"&amp;COUNTIF($B$2:B11246,B11246)</f>
        <v>8839A_4</v>
      </c>
      <c r="B11246" s="195" t="s">
        <v>4968</v>
      </c>
      <c r="E11246" s="195" t="s">
        <v>3429</v>
      </c>
      <c r="F11246" s="189">
        <v>4</v>
      </c>
      <c r="G11246" s="197" t="s">
        <v>3433</v>
      </c>
    </row>
    <row r="11247" spans="1:12">
      <c r="A11247" s="186" t="str">
        <f>B11247&amp;"_"&amp;COUNTIF($B$2:B11247,B11247)</f>
        <v>8839A_5</v>
      </c>
      <c r="B11247" s="195" t="s">
        <v>4968</v>
      </c>
      <c r="E11247" s="195" t="s">
        <v>3429</v>
      </c>
      <c r="F11247" s="189">
        <v>6</v>
      </c>
      <c r="G11247" s="197" t="s">
        <v>3434</v>
      </c>
    </row>
    <row r="11248" spans="1:12">
      <c r="A11248" s="186" t="str">
        <f>B11248&amp;"_"&amp;COUNTIF($B$2:B11248,B11248)</f>
        <v>8839A_6</v>
      </c>
      <c r="B11248" s="195" t="s">
        <v>4968</v>
      </c>
      <c r="E11248" s="195" t="s">
        <v>3429</v>
      </c>
      <c r="F11248" s="189">
        <v>3</v>
      </c>
      <c r="G11248" s="197" t="s">
        <v>3355</v>
      </c>
    </row>
    <row r="11249" spans="1:11">
      <c r="A11249" s="186" t="str">
        <f>B11249&amp;"_"&amp;COUNTIF($B$2:B11249,B11249)</f>
        <v>8839A_7</v>
      </c>
      <c r="B11249" s="195" t="s">
        <v>4968</v>
      </c>
      <c r="E11249" s="195" t="s">
        <v>3429</v>
      </c>
      <c r="F11249" s="189">
        <v>1</v>
      </c>
      <c r="G11249" s="197" t="s">
        <v>3435</v>
      </c>
    </row>
    <row r="11250" spans="1:11">
      <c r="A11250" s="186" t="str">
        <f>B11250&amp;"_"&amp;COUNTIF($B$2:B11250,B11250)</f>
        <v>8839A_8</v>
      </c>
      <c r="B11250" s="195" t="s">
        <v>4968</v>
      </c>
      <c r="E11250" s="195" t="s">
        <v>3429</v>
      </c>
      <c r="F11250" s="189">
        <v>30</v>
      </c>
      <c r="G11250" s="197" t="s">
        <v>3439</v>
      </c>
    </row>
    <row r="11251" spans="1:11">
      <c r="A11251" s="186" t="str">
        <f>B11251&amp;"_"&amp;COUNTIF($B$2:B11251,B11251)</f>
        <v>8839A_9</v>
      </c>
      <c r="B11251" s="195" t="s">
        <v>4968</v>
      </c>
      <c r="E11251" s="195" t="s">
        <v>3429</v>
      </c>
      <c r="F11251" s="189">
        <v>40</v>
      </c>
      <c r="G11251" s="197" t="s">
        <v>3538</v>
      </c>
    </row>
    <row r="11252" spans="1:11">
      <c r="A11252" s="186" t="str">
        <f>B11252&amp;"_"&amp;COUNTIF($B$2:B11252,B11252)</f>
        <v>8839A_10</v>
      </c>
      <c r="B11252" s="195" t="s">
        <v>4968</v>
      </c>
      <c r="C11252" s="195">
        <v>104</v>
      </c>
      <c r="D11252" s="195" t="s">
        <v>4969</v>
      </c>
      <c r="E11252" s="195" t="s">
        <v>3429</v>
      </c>
      <c r="F11252" s="189">
        <v>120</v>
      </c>
      <c r="G11252" s="197" t="s">
        <v>464</v>
      </c>
      <c r="H11252" s="195" t="s">
        <v>3429</v>
      </c>
      <c r="I11252" s="195" t="s">
        <v>3429</v>
      </c>
      <c r="J11252" s="191">
        <v>43493</v>
      </c>
    </row>
    <row r="11253" spans="1:11">
      <c r="A11253" s="186" t="str">
        <f>B11253&amp;"_"&amp;COUNTIF($B$2:B11253,B11253)</f>
        <v>8839B_1</v>
      </c>
      <c r="B11253" s="195" t="s">
        <v>4970</v>
      </c>
      <c r="E11253" s="195" t="s">
        <v>3429</v>
      </c>
      <c r="F11253" s="189">
        <v>7</v>
      </c>
      <c r="G11253" s="197" t="s">
        <v>4229</v>
      </c>
    </row>
    <row r="11254" spans="1:11">
      <c r="A11254" s="186" t="str">
        <f>B11254&amp;"_"&amp;COUNTIF($B$2:B11254,B11254)</f>
        <v>8839B_2</v>
      </c>
      <c r="B11254" s="195" t="s">
        <v>4970</v>
      </c>
      <c r="E11254" s="195" t="s">
        <v>3429</v>
      </c>
      <c r="F11254" s="189">
        <v>15</v>
      </c>
      <c r="G11254" s="197" t="s">
        <v>4230</v>
      </c>
    </row>
    <row r="11255" spans="1:11">
      <c r="A11255" s="186" t="str">
        <f>B11255&amp;"_"&amp;COUNTIF($B$2:B11255,B11255)</f>
        <v>8839B_3</v>
      </c>
      <c r="B11255" s="195" t="s">
        <v>4970</v>
      </c>
      <c r="E11255" s="195" t="s">
        <v>3429</v>
      </c>
      <c r="F11255" s="189">
        <v>6</v>
      </c>
      <c r="G11255" s="197" t="s">
        <v>835</v>
      </c>
    </row>
    <row r="11256" spans="1:11">
      <c r="A11256" s="186" t="str">
        <f>B11256&amp;"_"&amp;COUNTIF($B$2:B11256,B11256)</f>
        <v>8839B_4</v>
      </c>
      <c r="B11256" s="195" t="s">
        <v>4970</v>
      </c>
      <c r="E11256" s="195" t="s">
        <v>3429</v>
      </c>
      <c r="F11256" s="189">
        <v>10</v>
      </c>
      <c r="G11256" s="197" t="s">
        <v>3442</v>
      </c>
    </row>
    <row r="11257" spans="1:11">
      <c r="A11257" s="186" t="str">
        <f>B11257&amp;"_"&amp;COUNTIF($B$2:B11257,B11257)</f>
        <v>8839B_5</v>
      </c>
      <c r="B11257" s="195" t="s">
        <v>4970</v>
      </c>
      <c r="C11257" s="195">
        <v>104</v>
      </c>
      <c r="D11257" s="195" t="s">
        <v>4969</v>
      </c>
      <c r="E11257" s="195" t="s">
        <v>3429</v>
      </c>
      <c r="F11257" s="189">
        <v>1</v>
      </c>
      <c r="G11257" s="197" t="s">
        <v>4235</v>
      </c>
      <c r="H11257" s="195" t="s">
        <v>3429</v>
      </c>
      <c r="I11257" s="195" t="s">
        <v>3429</v>
      </c>
      <c r="J11257" s="191">
        <v>43493</v>
      </c>
    </row>
    <row r="11258" spans="1:11">
      <c r="A11258" s="186" t="str">
        <f>B11258&amp;"_"&amp;COUNTIF($B$2:B11258,B11258)</f>
        <v>8840_1</v>
      </c>
      <c r="B11258" s="195">
        <v>8840</v>
      </c>
      <c r="E11258" s="195">
        <v>41222082</v>
      </c>
      <c r="F11258" s="189">
        <v>2</v>
      </c>
      <c r="G11258" s="197" t="s">
        <v>4669</v>
      </c>
    </row>
    <row r="11259" spans="1:11">
      <c r="A11259" s="186" t="str">
        <f>B11259&amp;"_"&amp;COUNTIF($B$2:B11259,B11259)</f>
        <v>8840_2</v>
      </c>
      <c r="B11259" s="195">
        <v>8840</v>
      </c>
      <c r="C11259" s="195">
        <v>59</v>
      </c>
      <c r="D11259" s="195">
        <v>3009390962</v>
      </c>
      <c r="E11259" s="195">
        <v>41222136</v>
      </c>
      <c r="F11259" s="189">
        <v>1</v>
      </c>
      <c r="G11259" s="197" t="s">
        <v>2299</v>
      </c>
      <c r="H11259" s="195">
        <v>3</v>
      </c>
      <c r="I11259" s="195">
        <v>10100</v>
      </c>
      <c r="J11259" s="191">
        <v>43495</v>
      </c>
      <c r="K11259" s="195" t="s">
        <v>3477</v>
      </c>
    </row>
    <row r="11260" spans="1:11">
      <c r="A11260" s="186" t="str">
        <f>B11260&amp;"_"&amp;COUNTIF($B$2:B11260,B11260)</f>
        <v>8841_1</v>
      </c>
      <c r="B11260" s="195">
        <v>8841</v>
      </c>
      <c r="E11260" s="195">
        <v>41222082</v>
      </c>
      <c r="F11260" s="189">
        <v>1</v>
      </c>
      <c r="G11260" s="197" t="s">
        <v>4669</v>
      </c>
    </row>
    <row r="11261" spans="1:11">
      <c r="A11261" s="186" t="str">
        <f>B11261&amp;"_"&amp;COUNTIF($B$2:B11261,B11261)</f>
        <v>8841_2</v>
      </c>
      <c r="B11261" s="195">
        <v>8841</v>
      </c>
      <c r="C11261" s="195">
        <v>59</v>
      </c>
      <c r="D11261" s="195">
        <v>3009390962</v>
      </c>
      <c r="E11261" s="195">
        <v>41222136</v>
      </c>
      <c r="F11261" s="189">
        <v>2</v>
      </c>
      <c r="G11261" s="197" t="s">
        <v>2299</v>
      </c>
      <c r="H11261" s="195">
        <v>3</v>
      </c>
      <c r="I11261" s="195">
        <v>8400</v>
      </c>
      <c r="J11261" s="191">
        <v>43495</v>
      </c>
      <c r="K11261" s="195" t="s">
        <v>3477</v>
      </c>
    </row>
    <row r="11262" spans="1:11">
      <c r="A11262" s="186" t="str">
        <f>B11262&amp;"_"&amp;COUNTIF($B$2:B11262,B11262)</f>
        <v>8842_1</v>
      </c>
      <c r="B11262" s="195">
        <v>8842</v>
      </c>
      <c r="C11262" s="195">
        <v>59</v>
      </c>
      <c r="D11262" s="195">
        <v>3009395919</v>
      </c>
      <c r="E11262" s="195">
        <v>41222128</v>
      </c>
      <c r="F11262" s="189">
        <v>6</v>
      </c>
      <c r="G11262" s="197" t="s">
        <v>4971</v>
      </c>
      <c r="H11262" s="195">
        <v>6</v>
      </c>
      <c r="I11262" s="195">
        <v>30000</v>
      </c>
      <c r="J11262" s="191">
        <v>43497</v>
      </c>
      <c r="K11262" s="195" t="s">
        <v>4194</v>
      </c>
    </row>
    <row r="11263" spans="1:11">
      <c r="A11263" s="186" t="str">
        <f>B11263&amp;"_"&amp;COUNTIF($B$2:B11263,B11263)</f>
        <v>8843_1</v>
      </c>
      <c r="B11263" s="195">
        <v>8843</v>
      </c>
      <c r="C11263" s="195">
        <v>59</v>
      </c>
      <c r="D11263" s="195">
        <v>3009395523</v>
      </c>
      <c r="E11263" s="195">
        <v>41227890</v>
      </c>
      <c r="F11263" s="189">
        <v>12</v>
      </c>
      <c r="G11263" s="197" t="s">
        <v>1873</v>
      </c>
      <c r="H11263" s="195">
        <v>2</v>
      </c>
      <c r="I11263" s="195">
        <v>3700</v>
      </c>
      <c r="J11263" s="191">
        <v>43497</v>
      </c>
      <c r="K11263" s="195" t="s">
        <v>4194</v>
      </c>
    </row>
    <row r="11264" spans="1:11">
      <c r="A11264" s="186" t="str">
        <f>B11264&amp;"_"&amp;COUNTIF($B$2:B11264,B11264)</f>
        <v>8844_1</v>
      </c>
      <c r="B11264" s="195">
        <v>8844</v>
      </c>
      <c r="C11264" s="195">
        <v>10</v>
      </c>
      <c r="D11264" s="195">
        <v>66583</v>
      </c>
      <c r="E11264" s="195">
        <v>13020001</v>
      </c>
      <c r="F11264" s="189">
        <v>30</v>
      </c>
      <c r="G11264" s="197" t="s">
        <v>4620</v>
      </c>
      <c r="H11264" s="195">
        <v>1</v>
      </c>
      <c r="I11264" s="195">
        <f>30*55+50</f>
        <v>1700</v>
      </c>
      <c r="J11264" s="191">
        <v>43497</v>
      </c>
      <c r="K11264" s="195" t="s">
        <v>4972</v>
      </c>
    </row>
    <row r="11265" spans="1:12">
      <c r="A11265" s="186" t="str">
        <f>B11265&amp;"_"&amp;COUNTIF($B$2:B11265,B11265)</f>
        <v>8845_1</v>
      </c>
      <c r="B11265" s="195">
        <v>8845</v>
      </c>
      <c r="F11265" s="189">
        <v>11</v>
      </c>
      <c r="G11265" s="197" t="s">
        <v>4973</v>
      </c>
    </row>
    <row r="11266" spans="1:12">
      <c r="A11266" s="186" t="str">
        <f>B11266&amp;"_"&amp;COUNTIF($B$2:B11266,B11266)</f>
        <v>8845_2</v>
      </c>
      <c r="B11266" s="195">
        <v>8845</v>
      </c>
      <c r="C11266" s="195">
        <v>26</v>
      </c>
      <c r="D11266" s="195" t="s">
        <v>863</v>
      </c>
      <c r="F11266" s="189">
        <v>26</v>
      </c>
      <c r="G11266" s="197" t="s">
        <v>4974</v>
      </c>
      <c r="J11266" s="191">
        <v>43497</v>
      </c>
    </row>
    <row r="11267" spans="1:12">
      <c r="A11267" s="186" t="str">
        <f>B11267&amp;"_"&amp;COUNTIF($B$2:B11267,B11267)</f>
        <v>8846_1</v>
      </c>
      <c r="B11267" s="195">
        <v>8846</v>
      </c>
      <c r="E11267" s="195">
        <v>12721</v>
      </c>
      <c r="F11267" s="189">
        <v>12</v>
      </c>
      <c r="G11267" s="197" t="s">
        <v>4975</v>
      </c>
    </row>
    <row r="11268" spans="1:12">
      <c r="A11268" s="186" t="str">
        <f>B11268&amp;"_"&amp;COUNTIF($B$2:B11268,B11268)</f>
        <v>8846_2</v>
      </c>
      <c r="B11268" s="195">
        <v>8846</v>
      </c>
      <c r="E11268" s="195">
        <v>12713</v>
      </c>
      <c r="F11268" s="189">
        <v>4</v>
      </c>
      <c r="G11268" s="197" t="s">
        <v>4554</v>
      </c>
    </row>
    <row r="11269" spans="1:12">
      <c r="A11269" s="186" t="str">
        <f>B11269&amp;"_"&amp;COUNTIF($B$2:B11269,B11269)</f>
        <v>8846_3</v>
      </c>
      <c r="B11269" s="195">
        <v>8846</v>
      </c>
      <c r="C11269" s="195">
        <v>80</v>
      </c>
      <c r="D11269" s="195" t="s">
        <v>4976</v>
      </c>
      <c r="E11269" s="195">
        <v>11136</v>
      </c>
      <c r="F11269" s="189">
        <v>5</v>
      </c>
      <c r="G11269" s="197" t="s">
        <v>4977</v>
      </c>
      <c r="H11269" s="195">
        <v>1</v>
      </c>
      <c r="J11269" s="191">
        <v>43502</v>
      </c>
      <c r="K11269" s="195" t="s">
        <v>33</v>
      </c>
      <c r="L11269" s="195" t="s">
        <v>74</v>
      </c>
    </row>
    <row r="11270" spans="1:12">
      <c r="A11270" s="186" t="str">
        <f>B11270&amp;"_"&amp;COUNTIF($B$2:B11270,B11270)</f>
        <v>8847_1</v>
      </c>
      <c r="B11270" s="195">
        <v>8847</v>
      </c>
      <c r="F11270" s="189">
        <v>8</v>
      </c>
      <c r="G11270" s="197" t="s">
        <v>3102</v>
      </c>
    </row>
    <row r="11271" spans="1:12">
      <c r="A11271" s="186" t="str">
        <f>B11271&amp;"_"&amp;COUNTIF($B$2:B11271,B11271)</f>
        <v>8847_2</v>
      </c>
      <c r="B11271" s="195">
        <v>8847</v>
      </c>
      <c r="C11271" s="195">
        <v>65</v>
      </c>
      <c r="D11271" s="195">
        <v>3009430261</v>
      </c>
      <c r="F11271" s="189">
        <v>16</v>
      </c>
      <c r="G11271" s="197" t="s">
        <v>3103</v>
      </c>
      <c r="H11271" s="195">
        <v>8</v>
      </c>
      <c r="I11271" s="195">
        <v>25600</v>
      </c>
      <c r="J11271" s="191">
        <v>43502</v>
      </c>
      <c r="K11271" s="195" t="s">
        <v>4113</v>
      </c>
    </row>
    <row r="11272" spans="1:12">
      <c r="A11272" s="186" t="str">
        <f>B11272&amp;"_"&amp;COUNTIF($B$2:B11272,B11272)</f>
        <v>8848_1</v>
      </c>
      <c r="B11272" s="195">
        <v>8848</v>
      </c>
      <c r="F11272" s="189">
        <v>20</v>
      </c>
      <c r="G11272" s="197" t="s">
        <v>3188</v>
      </c>
    </row>
    <row r="11273" spans="1:12">
      <c r="A11273" s="186" t="str">
        <f>B11273&amp;"_"&amp;COUNTIF($B$2:B11273,B11273)</f>
        <v>8848_2</v>
      </c>
      <c r="B11273" s="195">
        <v>8848</v>
      </c>
      <c r="F11273" s="189">
        <v>8</v>
      </c>
      <c r="G11273" s="197" t="s">
        <v>3189</v>
      </c>
    </row>
    <row r="11274" spans="1:12">
      <c r="A11274" s="186" t="str">
        <f>B11274&amp;"_"&amp;COUNTIF($B$2:B11274,B11274)</f>
        <v>8848_3</v>
      </c>
      <c r="B11274" s="195">
        <v>8848</v>
      </c>
      <c r="F11274" s="189">
        <v>12</v>
      </c>
      <c r="G11274" s="197" t="s">
        <v>3324</v>
      </c>
    </row>
    <row r="11275" spans="1:12">
      <c r="A11275" s="186" t="str">
        <f>B11275&amp;"_"&amp;COUNTIF($B$2:B11275,B11275)</f>
        <v>8848_4</v>
      </c>
      <c r="B11275" s="195">
        <v>8848</v>
      </c>
      <c r="C11275" s="195">
        <v>17</v>
      </c>
      <c r="D11275" s="195">
        <v>3009398511</v>
      </c>
      <c r="F11275" s="189">
        <v>20</v>
      </c>
      <c r="G11275" s="197" t="s">
        <v>3398</v>
      </c>
      <c r="H11275" s="195">
        <v>48400</v>
      </c>
      <c r="I11275" s="195">
        <v>12</v>
      </c>
      <c r="J11275" s="191">
        <v>43502</v>
      </c>
      <c r="K11275" s="195" t="s">
        <v>4113</v>
      </c>
    </row>
    <row r="11276" spans="1:12">
      <c r="A11276" s="186" t="str">
        <f>B11276&amp;"_"&amp;COUNTIF($B$2:B11276,B11276)</f>
        <v>8849_1</v>
      </c>
      <c r="B11276" s="195">
        <v>8849</v>
      </c>
      <c r="E11276" s="195" t="s">
        <v>1744</v>
      </c>
      <c r="F11276" s="189">
        <v>1</v>
      </c>
      <c r="G11276" s="197" t="s">
        <v>4877</v>
      </c>
    </row>
    <row r="11277" spans="1:12">
      <c r="A11277" s="186" t="str">
        <f>B11277&amp;"_"&amp;COUNTIF($B$2:B11277,B11277)</f>
        <v>8849_2</v>
      </c>
      <c r="B11277" s="195">
        <v>8849</v>
      </c>
      <c r="E11277" s="195">
        <v>213359</v>
      </c>
      <c r="F11277" s="189">
        <v>42</v>
      </c>
      <c r="G11277" s="197" t="s">
        <v>4533</v>
      </c>
    </row>
    <row r="11278" spans="1:12">
      <c r="A11278" s="186" t="str">
        <f>B11278&amp;"_"&amp;COUNTIF($B$2:B11278,B11278)</f>
        <v>8849_3</v>
      </c>
      <c r="B11278" s="195">
        <v>8849</v>
      </c>
      <c r="E11278" s="195">
        <v>214845</v>
      </c>
      <c r="F11278" s="189">
        <v>48</v>
      </c>
      <c r="G11278" s="197" t="s">
        <v>4532</v>
      </c>
    </row>
    <row r="11279" spans="1:12">
      <c r="A11279" s="186" t="str">
        <f>B11279&amp;"_"&amp;COUNTIF($B$2:B11279,B11279)</f>
        <v>8849_4</v>
      </c>
      <c r="B11279" s="195">
        <v>8849</v>
      </c>
      <c r="C11279" s="195">
        <v>123</v>
      </c>
      <c r="D11279" s="195">
        <v>4500750607</v>
      </c>
      <c r="E11279" s="195">
        <v>209259</v>
      </c>
      <c r="F11279" s="189">
        <v>12</v>
      </c>
      <c r="G11279" s="197" t="s">
        <v>4978</v>
      </c>
      <c r="H11279" s="195">
        <v>14800</v>
      </c>
      <c r="I11279" s="195">
        <v>7</v>
      </c>
      <c r="J11279" s="191">
        <v>43502</v>
      </c>
      <c r="K11279" s="195" t="s">
        <v>3477</v>
      </c>
    </row>
    <row r="11280" spans="1:12">
      <c r="A11280" s="186" t="str">
        <f>B11280&amp;"_"&amp;COUNTIF($B$2:B11280,B11280)</f>
        <v>8850_1</v>
      </c>
      <c r="B11280" s="195">
        <v>8850</v>
      </c>
      <c r="C11280" s="195">
        <v>31</v>
      </c>
      <c r="D11280" s="195" t="s">
        <v>4979</v>
      </c>
      <c r="F11280" s="189">
        <v>4</v>
      </c>
      <c r="G11280" s="197" t="s">
        <v>4980</v>
      </c>
      <c r="H11280" s="195">
        <v>4</v>
      </c>
      <c r="I11280" s="195">
        <v>12000</v>
      </c>
      <c r="J11280" s="191">
        <v>43503</v>
      </c>
      <c r="K11280" s="195" t="s">
        <v>3477</v>
      </c>
    </row>
    <row r="11281" spans="1:12">
      <c r="A11281" s="186" t="str">
        <f>B11281&amp;"_"&amp;COUNTIF($B$2:B11281,B11281)</f>
        <v>8851_1</v>
      </c>
      <c r="B11281" s="195">
        <v>8851</v>
      </c>
      <c r="C11281" s="195">
        <v>31</v>
      </c>
      <c r="D11281" s="195" t="s">
        <v>4979</v>
      </c>
      <c r="F11281" s="189">
        <v>4</v>
      </c>
      <c r="G11281" s="197" t="s">
        <v>4980</v>
      </c>
      <c r="H11281" s="195">
        <v>4</v>
      </c>
      <c r="I11281" s="195">
        <v>12000</v>
      </c>
      <c r="J11281" s="191">
        <v>43503</v>
      </c>
      <c r="K11281" s="195" t="s">
        <v>3477</v>
      </c>
    </row>
    <row r="11282" spans="1:12">
      <c r="A11282" s="186" t="str">
        <f>B11282&amp;"_"&amp;COUNTIF($B$2:B11282,B11282)</f>
        <v>8852_1</v>
      </c>
      <c r="B11282" s="195">
        <v>8852</v>
      </c>
      <c r="C11282" s="195">
        <v>31</v>
      </c>
      <c r="D11282" s="195" t="s">
        <v>4979</v>
      </c>
      <c r="F11282" s="189">
        <v>2</v>
      </c>
      <c r="G11282" s="197" t="s">
        <v>4980</v>
      </c>
      <c r="H11282" s="195">
        <v>2</v>
      </c>
      <c r="I11282" s="195">
        <v>6000</v>
      </c>
      <c r="J11282" s="191">
        <v>43503</v>
      </c>
      <c r="K11282" s="195" t="s">
        <v>3477</v>
      </c>
    </row>
    <row r="11283" spans="1:12">
      <c r="A11283" s="186" t="str">
        <f>B11283&amp;"_"&amp;COUNTIF($B$2:B11283,B11283)</f>
        <v>8853_1</v>
      </c>
      <c r="B11283" s="195">
        <v>8853</v>
      </c>
      <c r="E11283" s="195" t="s">
        <v>3545</v>
      </c>
      <c r="F11283" s="189">
        <v>5</v>
      </c>
      <c r="G11283" s="197" t="s">
        <v>3546</v>
      </c>
    </row>
    <row r="11284" spans="1:12">
      <c r="A11284" s="186" t="str">
        <f>B11284&amp;"_"&amp;COUNTIF($B$2:B11284,B11284)</f>
        <v>8853_2</v>
      </c>
      <c r="B11284" s="195">
        <v>8853</v>
      </c>
      <c r="E11284" s="195" t="s">
        <v>3547</v>
      </c>
      <c r="F11284" s="189">
        <v>1</v>
      </c>
      <c r="G11284" s="197" t="s">
        <v>4795</v>
      </c>
    </row>
    <row r="11285" spans="1:12">
      <c r="A11285" s="186" t="str">
        <f>B11285&amp;"_"&amp;COUNTIF($B$2:B11285,B11285)</f>
        <v>8853_3</v>
      </c>
      <c r="B11285" s="195">
        <v>8853</v>
      </c>
      <c r="E11285" s="195" t="s">
        <v>3549</v>
      </c>
      <c r="F11285" s="189">
        <v>1</v>
      </c>
      <c r="G11285" s="197" t="s">
        <v>4796</v>
      </c>
    </row>
    <row r="11286" spans="1:12">
      <c r="A11286" s="186" t="str">
        <f>B11286&amp;"_"&amp;COUNTIF($B$2:B11286,B11286)</f>
        <v>8853_4</v>
      </c>
      <c r="B11286" s="195">
        <v>8853</v>
      </c>
      <c r="C11286" s="195">
        <v>106</v>
      </c>
      <c r="D11286" s="195" t="s">
        <v>4981</v>
      </c>
      <c r="E11286" s="195" t="s">
        <v>3551</v>
      </c>
      <c r="F11286" s="189">
        <v>4</v>
      </c>
      <c r="G11286" s="197" t="s">
        <v>4798</v>
      </c>
      <c r="H11286" s="195">
        <v>1</v>
      </c>
      <c r="I11286" s="195">
        <v>675</v>
      </c>
      <c r="J11286" s="191">
        <v>43503</v>
      </c>
      <c r="K11286" s="195" t="s">
        <v>33</v>
      </c>
      <c r="L11286" s="195" t="s">
        <v>74</v>
      </c>
    </row>
    <row r="11287" spans="1:12">
      <c r="A11287" s="186" t="str">
        <f>B11287&amp;"_"&amp;COUNTIF($B$2:B11287,B11287)</f>
        <v>8854_1</v>
      </c>
      <c r="B11287" s="195">
        <v>8854</v>
      </c>
      <c r="E11287" s="195" t="s">
        <v>4982</v>
      </c>
      <c r="F11287" s="189">
        <v>1</v>
      </c>
      <c r="G11287" s="197" t="s">
        <v>4983</v>
      </c>
    </row>
    <row r="11288" spans="1:12">
      <c r="A11288" s="186" t="str">
        <f>B11288&amp;"_"&amp;COUNTIF($B$2:B11288,B11288)</f>
        <v>8854_2</v>
      </c>
      <c r="B11288" s="195">
        <v>8854</v>
      </c>
      <c r="E11288" s="195" t="s">
        <v>4984</v>
      </c>
      <c r="F11288" s="189">
        <v>1</v>
      </c>
      <c r="G11288" s="197" t="s">
        <v>4985</v>
      </c>
    </row>
    <row r="11289" spans="1:12">
      <c r="A11289" s="186" t="str">
        <f>B11289&amp;"_"&amp;COUNTIF($B$2:B11289,B11289)</f>
        <v>8854_3</v>
      </c>
      <c r="B11289" s="195">
        <v>8854</v>
      </c>
      <c r="C11289" s="195">
        <v>15</v>
      </c>
      <c r="D11289" s="195">
        <v>5012</v>
      </c>
      <c r="E11289" s="195" t="s">
        <v>4986</v>
      </c>
      <c r="F11289" s="189">
        <v>1</v>
      </c>
      <c r="G11289" s="197" t="s">
        <v>4987</v>
      </c>
      <c r="H11289" s="195">
        <v>3</v>
      </c>
      <c r="I11289" s="195">
        <v>2240</v>
      </c>
      <c r="J11289" s="191">
        <v>43507</v>
      </c>
      <c r="K11289" s="195" t="s">
        <v>4988</v>
      </c>
      <c r="L11289" s="195" t="s">
        <v>74</v>
      </c>
    </row>
    <row r="11290" spans="1:12">
      <c r="A11290" s="186" t="str">
        <f>B11290&amp;"_"&amp;COUNTIF($B$2:B11290,B11290)</f>
        <v>8855_1</v>
      </c>
      <c r="B11290" s="195">
        <v>8855</v>
      </c>
      <c r="C11290" s="195">
        <v>2</v>
      </c>
      <c r="D11290" s="195">
        <v>340187112</v>
      </c>
      <c r="F11290" s="189">
        <v>16</v>
      </c>
      <c r="G11290" s="197" t="s">
        <v>1342</v>
      </c>
      <c r="H11290" s="195">
        <v>5</v>
      </c>
      <c r="J11290" s="191">
        <v>43507</v>
      </c>
      <c r="K11290" s="195" t="s">
        <v>3477</v>
      </c>
    </row>
    <row r="11291" spans="1:12">
      <c r="A11291" s="186" t="str">
        <f>B11291&amp;"_"&amp;COUNTIF($B$2:B11291,B11291)</f>
        <v>8856_1</v>
      </c>
      <c r="B11291" s="195">
        <v>8856</v>
      </c>
      <c r="C11291" s="195">
        <v>2</v>
      </c>
      <c r="D11291" s="195">
        <v>340185668</v>
      </c>
      <c r="F11291" s="189">
        <v>3</v>
      </c>
      <c r="G11291" s="197" t="s">
        <v>4033</v>
      </c>
      <c r="H11291" s="195">
        <v>4</v>
      </c>
      <c r="J11291" s="191">
        <v>43507</v>
      </c>
      <c r="K11291" s="195" t="s">
        <v>3477</v>
      </c>
    </row>
    <row r="11292" spans="1:12">
      <c r="A11292" s="186" t="str">
        <f>B11292&amp;"_"&amp;COUNTIF($B$2:B11292,B11292)</f>
        <v>8857_1</v>
      </c>
      <c r="B11292" s="195">
        <v>8857</v>
      </c>
      <c r="C11292" s="195">
        <v>91</v>
      </c>
      <c r="D11292" s="195" t="s">
        <v>4989</v>
      </c>
      <c r="F11292" s="189">
        <v>1</v>
      </c>
      <c r="G11292" s="197" t="s">
        <v>4688</v>
      </c>
      <c r="H11292" s="195">
        <v>1</v>
      </c>
      <c r="I11292" s="195">
        <v>55</v>
      </c>
      <c r="J11292" s="191">
        <v>43508</v>
      </c>
    </row>
    <row r="11293" spans="1:12">
      <c r="A11293" s="186" t="str">
        <f>B11293&amp;"_"&amp;COUNTIF($B$2:B11293,B11293)</f>
        <v>8858_1</v>
      </c>
      <c r="B11293" s="195">
        <v>8858</v>
      </c>
      <c r="C11293" s="195">
        <v>59</v>
      </c>
      <c r="D11293" s="195">
        <v>3009417458</v>
      </c>
      <c r="E11293" s="195">
        <v>20607070</v>
      </c>
      <c r="F11293" s="189">
        <v>100</v>
      </c>
      <c r="G11293" s="197" t="s">
        <v>4683</v>
      </c>
      <c r="H11293" s="195">
        <v>1</v>
      </c>
      <c r="I11293" s="195">
        <v>2200</v>
      </c>
      <c r="J11293" s="191">
        <v>43507</v>
      </c>
      <c r="K11293" s="195" t="s">
        <v>3477</v>
      </c>
    </row>
    <row r="11294" spans="1:12">
      <c r="A11294" s="186" t="str">
        <f>B11294&amp;"_"&amp;COUNTIF($B$2:B11294,B11294)</f>
        <v>8859_1</v>
      </c>
      <c r="B11294" s="195">
        <v>8859</v>
      </c>
      <c r="G11294" s="197" t="s">
        <v>4990</v>
      </c>
    </row>
    <row r="11295" spans="1:12">
      <c r="A11295" s="186" t="str">
        <f>B11295&amp;"_"&amp;COUNTIF($B$2:B11295,B11295)</f>
        <v>8859_2</v>
      </c>
      <c r="B11295" s="195">
        <v>8859</v>
      </c>
      <c r="C11295" s="195">
        <v>59</v>
      </c>
      <c r="D11295" s="195">
        <v>3009414124</v>
      </c>
      <c r="E11295" s="195">
        <v>41222136</v>
      </c>
      <c r="F11295" s="189">
        <v>1</v>
      </c>
      <c r="G11295" s="197" t="s">
        <v>4991</v>
      </c>
      <c r="H11295" s="195">
        <v>1</v>
      </c>
      <c r="J11295" s="191">
        <v>43507</v>
      </c>
      <c r="K11295" s="195" t="s">
        <v>3477</v>
      </c>
    </row>
    <row r="11296" spans="1:12">
      <c r="A11296" s="186" t="str">
        <f>B11296&amp;"_"&amp;COUNTIF($B$2:B11296,B11296)</f>
        <v>8860_1</v>
      </c>
      <c r="B11296" s="195">
        <v>8860</v>
      </c>
      <c r="F11296" s="189">
        <v>1</v>
      </c>
      <c r="G11296" s="197" t="s">
        <v>3167</v>
      </c>
    </row>
    <row r="11297" spans="1:12">
      <c r="A11297" s="186" t="str">
        <f>B11297&amp;"_"&amp;COUNTIF($B$2:B11297,B11297)</f>
        <v>8860_2</v>
      </c>
      <c r="B11297" s="195">
        <v>8860</v>
      </c>
      <c r="C11297" s="195">
        <v>61</v>
      </c>
      <c r="D11297" s="195" t="s">
        <v>4416</v>
      </c>
      <c r="F11297" s="189">
        <v>1</v>
      </c>
      <c r="G11297" s="197" t="s">
        <v>7</v>
      </c>
      <c r="H11297" s="195">
        <v>1</v>
      </c>
      <c r="J11297" s="191">
        <v>43507</v>
      </c>
      <c r="K11297" s="195" t="s">
        <v>3477</v>
      </c>
    </row>
    <row r="11298" spans="1:12">
      <c r="A11298" s="186" t="str">
        <f>B11298&amp;"_"&amp;COUNTIF($B$2:B11298,B11298)</f>
        <v>8861_1</v>
      </c>
      <c r="B11298" s="195">
        <v>8861</v>
      </c>
      <c r="C11298" s="195">
        <v>3</v>
      </c>
      <c r="D11298" s="195" t="s">
        <v>4992</v>
      </c>
      <c r="E11298" s="195">
        <v>50529774</v>
      </c>
      <c r="F11298" s="189">
        <v>324</v>
      </c>
      <c r="G11298" s="197" t="s">
        <v>3799</v>
      </c>
      <c r="H11298" s="195">
        <v>1</v>
      </c>
      <c r="I11298" s="195">
        <v>1950</v>
      </c>
      <c r="J11298" s="191">
        <v>43508</v>
      </c>
      <c r="K11298" s="195" t="s">
        <v>33</v>
      </c>
      <c r="L11298" s="195" t="s">
        <v>74</v>
      </c>
    </row>
    <row r="11299" spans="1:12">
      <c r="A11299" s="186" t="str">
        <f>B11299&amp;"_"&amp;COUNTIF($B$2:B11299,B11299)</f>
        <v>8862_1</v>
      </c>
      <c r="B11299" s="195">
        <v>8862</v>
      </c>
      <c r="F11299" s="189">
        <v>4</v>
      </c>
      <c r="G11299" s="197" t="s">
        <v>4993</v>
      </c>
    </row>
    <row r="11300" spans="1:12">
      <c r="A11300" s="186" t="str">
        <f>B11300&amp;"_"&amp;COUNTIF($B$2:B11300,B11300)</f>
        <v>8862_2</v>
      </c>
      <c r="B11300" s="195">
        <v>8862</v>
      </c>
      <c r="C11300" s="195">
        <v>46</v>
      </c>
      <c r="D11300" s="195">
        <v>181581039</v>
      </c>
      <c r="F11300" s="189">
        <v>2</v>
      </c>
      <c r="G11300" s="197" t="s">
        <v>4994</v>
      </c>
      <c r="H11300" s="195">
        <v>1</v>
      </c>
      <c r="I11300" s="195">
        <v>357</v>
      </c>
      <c r="J11300" s="191">
        <v>43508</v>
      </c>
      <c r="K11300" s="195" t="s">
        <v>4995</v>
      </c>
      <c r="L11300" s="195" t="s">
        <v>74</v>
      </c>
    </row>
    <row r="11301" spans="1:12">
      <c r="A11301" s="186" t="str">
        <f>B11301&amp;"_"&amp;COUNTIF($B$2:B11301,B11301)</f>
        <v>8863_1</v>
      </c>
      <c r="B11301" s="195">
        <v>8863</v>
      </c>
      <c r="C11301" s="195">
        <v>107</v>
      </c>
      <c r="D11301" s="195">
        <v>29075</v>
      </c>
      <c r="F11301" s="189">
        <v>12</v>
      </c>
      <c r="G11301" s="197" t="s">
        <v>4849</v>
      </c>
      <c r="H11301" s="195">
        <v>2</v>
      </c>
      <c r="J11301" s="191">
        <v>43508</v>
      </c>
      <c r="K11301" s="195" t="s">
        <v>33</v>
      </c>
      <c r="L11301" s="195" t="s">
        <v>74</v>
      </c>
    </row>
    <row r="11302" spans="1:12">
      <c r="A11302" s="186" t="str">
        <f>B11302&amp;"_"&amp;COUNTIF($B$2:B11302,B11302)</f>
        <v>8864_1</v>
      </c>
      <c r="B11302" s="195">
        <v>8864</v>
      </c>
      <c r="C11302" s="195">
        <v>124</v>
      </c>
      <c r="D11302" s="195" t="s">
        <v>4895</v>
      </c>
      <c r="F11302" s="189">
        <v>1</v>
      </c>
      <c r="G11302" s="197" t="s">
        <v>4996</v>
      </c>
      <c r="H11302" s="195">
        <v>1</v>
      </c>
      <c r="J11302" s="191">
        <v>43509</v>
      </c>
      <c r="K11302" s="195" t="s">
        <v>33</v>
      </c>
      <c r="L11302" s="195" t="s">
        <v>74</v>
      </c>
    </row>
    <row r="11303" spans="1:12">
      <c r="A11303" s="186" t="str">
        <f>B11303&amp;"_"&amp;COUNTIF($B$2:B11303,B11303)</f>
        <v>8865_1</v>
      </c>
      <c r="B11303" s="195">
        <v>8865</v>
      </c>
      <c r="F11303" s="189">
        <v>100</v>
      </c>
      <c r="G11303" s="197" t="s">
        <v>4997</v>
      </c>
    </row>
    <row r="11304" spans="1:12">
      <c r="A11304" s="186" t="str">
        <f>B11304&amp;"_"&amp;COUNTIF($B$2:B11304,B11304)</f>
        <v>8865_2</v>
      </c>
      <c r="B11304" s="195">
        <v>8865</v>
      </c>
      <c r="F11304" s="189">
        <v>100</v>
      </c>
      <c r="G11304" s="197" t="s">
        <v>4998</v>
      </c>
    </row>
    <row r="11305" spans="1:12">
      <c r="A11305" s="186" t="str">
        <f>B11305&amp;"_"&amp;COUNTIF($B$2:B11305,B11305)</f>
        <v>8865_3</v>
      </c>
      <c r="B11305" s="195">
        <v>8865</v>
      </c>
      <c r="F11305" s="189">
        <v>100</v>
      </c>
      <c r="G11305" s="197" t="s">
        <v>4999</v>
      </c>
    </row>
    <row r="11306" spans="1:12">
      <c r="A11306" s="186" t="str">
        <f>B11306&amp;"_"&amp;COUNTIF($B$2:B11306,B11306)</f>
        <v>8865_4</v>
      </c>
      <c r="B11306" s="195">
        <v>8865</v>
      </c>
      <c r="F11306" s="189">
        <v>100</v>
      </c>
      <c r="G11306" s="197" t="s">
        <v>5000</v>
      </c>
    </row>
    <row r="11307" spans="1:12">
      <c r="A11307" s="186" t="str">
        <f>B11307&amp;"_"&amp;COUNTIF($B$2:B11307,B11307)</f>
        <v>8865_5</v>
      </c>
      <c r="B11307" s="195">
        <v>8865</v>
      </c>
      <c r="C11307" s="195">
        <v>65</v>
      </c>
      <c r="D11307" s="195">
        <v>3009388179</v>
      </c>
      <c r="F11307" s="189">
        <v>75</v>
      </c>
      <c r="G11307" s="197" t="s">
        <v>5001</v>
      </c>
      <c r="H11307" s="195">
        <v>6</v>
      </c>
      <c r="I11307" s="195">
        <v>14200</v>
      </c>
      <c r="J11307" s="191">
        <v>43509</v>
      </c>
      <c r="K11307" s="195" t="s">
        <v>4113</v>
      </c>
    </row>
    <row r="11308" spans="1:12">
      <c r="A11308" s="186" t="str">
        <f>B11308&amp;"_"&amp;COUNTIF($B$2:B11308,B11308)</f>
        <v>8866_1</v>
      </c>
      <c r="B11308" s="195">
        <v>8866</v>
      </c>
      <c r="C11308" s="195">
        <v>59</v>
      </c>
      <c r="D11308" s="195">
        <v>3009426969</v>
      </c>
      <c r="E11308" s="195">
        <v>41222128</v>
      </c>
      <c r="F11308" s="189">
        <v>3</v>
      </c>
      <c r="G11308" s="233" t="s">
        <v>5002</v>
      </c>
      <c r="H11308" s="195">
        <v>3</v>
      </c>
      <c r="I11308" s="195">
        <v>13800</v>
      </c>
      <c r="J11308" s="191">
        <v>43510</v>
      </c>
      <c r="K11308" s="195" t="s">
        <v>3477</v>
      </c>
    </row>
    <row r="11309" spans="1:12">
      <c r="A11309" s="186" t="str">
        <f>B11309&amp;"_"&amp;COUNTIF($B$2:B11309,B11309)</f>
        <v>8867_1</v>
      </c>
      <c r="B11309" s="195">
        <v>8867</v>
      </c>
      <c r="C11309" s="195">
        <v>59</v>
      </c>
      <c r="D11309" s="195">
        <v>3009426969</v>
      </c>
      <c r="E11309" s="195">
        <v>41222128</v>
      </c>
      <c r="F11309" s="189">
        <v>1</v>
      </c>
      <c r="G11309" s="233" t="s">
        <v>5003</v>
      </c>
      <c r="H11309" s="195">
        <v>1</v>
      </c>
      <c r="I11309" s="195">
        <v>4600</v>
      </c>
      <c r="J11309" s="191">
        <v>43510</v>
      </c>
      <c r="K11309" s="195" t="s">
        <v>3477</v>
      </c>
    </row>
    <row r="11310" spans="1:12">
      <c r="A11310" s="186" t="str">
        <f>B11310&amp;"_"&amp;COUNTIF($B$2:B11310,B11310)</f>
        <v>8868_1</v>
      </c>
      <c r="B11310" s="195">
        <v>8868</v>
      </c>
      <c r="F11310" s="189">
        <v>1</v>
      </c>
      <c r="G11310" s="197" t="s">
        <v>4877</v>
      </c>
    </row>
    <row r="11311" spans="1:12">
      <c r="A11311" s="186" t="str">
        <f>B11311&amp;"_"&amp;COUNTIF($B$2:B11311,B11311)</f>
        <v>8868_2</v>
      </c>
      <c r="B11311" s="195">
        <v>8868</v>
      </c>
      <c r="E11311" s="195">
        <v>213359</v>
      </c>
      <c r="F11311" s="189">
        <v>28</v>
      </c>
      <c r="G11311" s="197" t="s">
        <v>4533</v>
      </c>
    </row>
    <row r="11312" spans="1:12">
      <c r="A11312" s="186" t="str">
        <f>B11312&amp;"_"&amp;COUNTIF($B$2:B11312,B11312)</f>
        <v>8868_3</v>
      </c>
      <c r="B11312" s="195">
        <v>8868</v>
      </c>
      <c r="C11312" s="195">
        <v>123</v>
      </c>
      <c r="D11312" s="195">
        <v>4500750607</v>
      </c>
      <c r="E11312" s="195">
        <v>214845</v>
      </c>
      <c r="F11312" s="189">
        <v>32</v>
      </c>
      <c r="G11312" s="197" t="s">
        <v>4532</v>
      </c>
      <c r="H11312" s="195">
        <v>4</v>
      </c>
      <c r="I11312" s="195">
        <v>9850</v>
      </c>
      <c r="J11312" s="191">
        <v>43510</v>
      </c>
      <c r="K11312" s="195" t="s">
        <v>3477</v>
      </c>
    </row>
    <row r="11313" spans="1:12">
      <c r="A11313" s="186" t="str">
        <f>B11313&amp;"_"&amp;COUNTIF($B$2:B11313,B11313)</f>
        <v>8869_1</v>
      </c>
      <c r="B11313" s="195">
        <v>8869</v>
      </c>
      <c r="F11313" s="189">
        <v>1</v>
      </c>
      <c r="G11313" s="197" t="s">
        <v>4909</v>
      </c>
    </row>
    <row r="11314" spans="1:12">
      <c r="A11314" s="186" t="str">
        <f>B11314&amp;"_"&amp;COUNTIF($B$2:B11314,B11314)</f>
        <v>8869_2</v>
      </c>
      <c r="B11314" s="195">
        <v>8869</v>
      </c>
      <c r="C11314" s="195">
        <v>125</v>
      </c>
      <c r="F11314" s="189">
        <v>148</v>
      </c>
      <c r="G11314" s="197" t="s">
        <v>5004</v>
      </c>
      <c r="H11314" s="195">
        <v>1</v>
      </c>
      <c r="J11314" s="191">
        <v>43511</v>
      </c>
      <c r="K11314" s="195" t="s">
        <v>33</v>
      </c>
    </row>
    <row r="11315" spans="1:12">
      <c r="A11315" s="186" t="str">
        <f>B11315&amp;"_"&amp;COUNTIF($B$2:B11315,B11315)</f>
        <v>8870_1</v>
      </c>
      <c r="B11315" s="195">
        <v>8870</v>
      </c>
      <c r="C11315" s="195">
        <v>31</v>
      </c>
      <c r="D11315" s="195" t="s">
        <v>5005</v>
      </c>
      <c r="F11315" s="189">
        <v>3</v>
      </c>
      <c r="G11315" s="197" t="s">
        <v>5006</v>
      </c>
      <c r="H11315" s="195">
        <v>3</v>
      </c>
      <c r="I11315" s="195">
        <v>9000</v>
      </c>
      <c r="J11315" s="191">
        <v>43514</v>
      </c>
      <c r="K11315" s="195" t="s">
        <v>3477</v>
      </c>
    </row>
    <row r="11316" spans="1:12">
      <c r="A11316" s="186" t="str">
        <f>B11316&amp;"_"&amp;COUNTIF($B$2:B11316,B11316)</f>
        <v>8871_1</v>
      </c>
      <c r="B11316" s="195">
        <v>8871</v>
      </c>
      <c r="C11316" s="195">
        <v>65</v>
      </c>
      <c r="D11316" s="195">
        <v>3009437227</v>
      </c>
      <c r="F11316" s="189">
        <v>6</v>
      </c>
      <c r="G11316" s="197" t="s">
        <v>4940</v>
      </c>
      <c r="H11316" s="195">
        <v>2</v>
      </c>
      <c r="I11316" s="195">
        <v>2000</v>
      </c>
      <c r="J11316" s="191">
        <v>43515</v>
      </c>
      <c r="K11316" s="195" t="s">
        <v>33</v>
      </c>
      <c r="L11316" s="195" t="s">
        <v>74</v>
      </c>
    </row>
    <row r="11317" spans="1:12">
      <c r="A11317" s="186" t="str">
        <f>B11317&amp;"_"&amp;COUNTIF($B$2:B11317,B11317)</f>
        <v>8872_1</v>
      </c>
      <c r="B11317" s="195">
        <v>8872</v>
      </c>
      <c r="C11317" s="195">
        <v>58</v>
      </c>
      <c r="D11317" s="195">
        <v>117156</v>
      </c>
      <c r="F11317" s="189">
        <v>1</v>
      </c>
      <c r="G11317" s="197" t="s">
        <v>5007</v>
      </c>
      <c r="H11317" s="195">
        <v>1</v>
      </c>
      <c r="J11317" s="191">
        <v>43515</v>
      </c>
      <c r="K11317" s="195" t="s">
        <v>3477</v>
      </c>
    </row>
    <row r="11318" spans="1:12">
      <c r="A11318" s="186" t="str">
        <f>B11318&amp;"_"&amp;COUNTIF($B$2:B11318,B11318)</f>
        <v>8873_1</v>
      </c>
      <c r="B11318" s="195">
        <v>8873</v>
      </c>
      <c r="C11318" s="195">
        <v>96</v>
      </c>
      <c r="D11318" s="195">
        <v>288685</v>
      </c>
      <c r="F11318" s="189">
        <v>2</v>
      </c>
      <c r="G11318" s="197" t="s">
        <v>4897</v>
      </c>
      <c r="H11318" s="195">
        <v>2</v>
      </c>
      <c r="J11318" s="191">
        <v>43516</v>
      </c>
      <c r="K11318" s="195" t="s">
        <v>789</v>
      </c>
      <c r="L11318" s="195" t="s">
        <v>74</v>
      </c>
    </row>
    <row r="11319" spans="1:12">
      <c r="A11319" s="186" t="str">
        <f>B11319&amp;"_"&amp;COUNTIF($B$2:B11319,B11319)</f>
        <v>8874_1</v>
      </c>
      <c r="B11319" s="195">
        <v>8874</v>
      </c>
      <c r="F11319" s="189">
        <v>2</v>
      </c>
      <c r="G11319" s="197" t="s">
        <v>5008</v>
      </c>
    </row>
    <row r="11320" spans="1:12">
      <c r="A11320" s="186" t="str">
        <f>B11320&amp;"_"&amp;COUNTIF($B$2:B11320,B11320)</f>
        <v>8874_2</v>
      </c>
      <c r="B11320" s="195">
        <v>8874</v>
      </c>
      <c r="C11320" s="195">
        <v>2</v>
      </c>
      <c r="D11320" s="195">
        <v>340186436</v>
      </c>
      <c r="E11320" s="195" t="s">
        <v>5009</v>
      </c>
      <c r="F11320" s="189">
        <v>1</v>
      </c>
      <c r="G11320" s="197" t="s">
        <v>5010</v>
      </c>
      <c r="H11320" s="195">
        <v>3</v>
      </c>
      <c r="J11320" s="191">
        <v>43517</v>
      </c>
      <c r="K11320" s="195" t="s">
        <v>3477</v>
      </c>
    </row>
    <row r="11321" spans="1:12">
      <c r="A11321" s="186" t="str">
        <f>B11321&amp;"_"&amp;COUNTIF($B$2:B11321,B11321)</f>
        <v>8875_1</v>
      </c>
      <c r="B11321" s="195">
        <v>8875</v>
      </c>
      <c r="E11321" s="195" t="s">
        <v>1744</v>
      </c>
      <c r="F11321" s="189">
        <v>1</v>
      </c>
      <c r="G11321" s="197" t="s">
        <v>4877</v>
      </c>
    </row>
    <row r="11322" spans="1:12">
      <c r="A11322" s="186" t="str">
        <f>B11322&amp;"_"&amp;COUNTIF($B$2:B11322,B11322)</f>
        <v>8875_2</v>
      </c>
      <c r="B11322" s="195">
        <v>8875</v>
      </c>
      <c r="E11322" s="195">
        <v>213359</v>
      </c>
      <c r="F11322" s="189">
        <v>14</v>
      </c>
      <c r="G11322" s="197" t="s">
        <v>4533</v>
      </c>
    </row>
    <row r="11323" spans="1:12">
      <c r="A11323" s="186" t="str">
        <f>B11323&amp;"_"&amp;COUNTIF($B$2:B11323,B11323)</f>
        <v>8875_3</v>
      </c>
      <c r="B11323" s="195">
        <v>8875</v>
      </c>
      <c r="E11323" s="195">
        <v>214845</v>
      </c>
      <c r="F11323" s="189">
        <v>16</v>
      </c>
      <c r="G11323" s="197" t="s">
        <v>4532</v>
      </c>
    </row>
    <row r="11324" spans="1:12">
      <c r="A11324" s="186" t="str">
        <f>B11324&amp;"_"&amp;COUNTIF($B$2:B11324,B11324)</f>
        <v>8875_4</v>
      </c>
      <c r="B11324" s="195">
        <v>8875</v>
      </c>
      <c r="E11324" s="195">
        <v>209259</v>
      </c>
      <c r="F11324" s="189">
        <v>12</v>
      </c>
      <c r="G11324" s="197" t="s">
        <v>4978</v>
      </c>
    </row>
    <row r="11325" spans="1:12">
      <c r="A11325" s="186" t="str">
        <f>B11325&amp;"_"&amp;COUNTIF($B$2:B11325,B11325)</f>
        <v>8875_5</v>
      </c>
      <c r="B11325" s="195">
        <v>8875</v>
      </c>
      <c r="C11325" s="195">
        <v>123</v>
      </c>
      <c r="D11325" s="195">
        <v>4500750607</v>
      </c>
      <c r="E11325" s="195">
        <v>209245</v>
      </c>
      <c r="F11325" s="189">
        <v>56</v>
      </c>
      <c r="G11325" s="197" t="s">
        <v>4584</v>
      </c>
      <c r="H11325" s="195">
        <v>5</v>
      </c>
      <c r="I11325" s="195">
        <v>10100</v>
      </c>
      <c r="J11325" s="191">
        <v>43517</v>
      </c>
      <c r="K11325" s="195" t="s">
        <v>3477</v>
      </c>
    </row>
    <row r="11326" spans="1:12">
      <c r="A11326" s="186" t="str">
        <f>B11326&amp;"_"&amp;COUNTIF($B$2:B11326,B11326)</f>
        <v>8876_1</v>
      </c>
      <c r="B11326" s="195">
        <v>8876</v>
      </c>
      <c r="C11326" s="195">
        <v>59</v>
      </c>
      <c r="D11326" s="195">
        <v>3009437549</v>
      </c>
      <c r="E11326" s="195">
        <v>41227890</v>
      </c>
      <c r="F11326" s="189">
        <v>12</v>
      </c>
      <c r="G11326" s="197" t="s">
        <v>1873</v>
      </c>
      <c r="H11326" s="195">
        <v>2</v>
      </c>
      <c r="I11326" s="195">
        <v>3700</v>
      </c>
      <c r="J11326" s="191">
        <v>43517</v>
      </c>
      <c r="K11326" s="195" t="s">
        <v>3477</v>
      </c>
    </row>
    <row r="11327" spans="1:12">
      <c r="A11327" s="186" t="str">
        <f>B11327&amp;"_"&amp;COUNTIF($B$2:B11327,B11327)</f>
        <v>8877_1</v>
      </c>
      <c r="B11327" s="195">
        <v>8877</v>
      </c>
      <c r="C11327" s="195">
        <v>59</v>
      </c>
      <c r="D11327" s="195">
        <v>3009457656</v>
      </c>
      <c r="E11327" s="195">
        <v>41222128</v>
      </c>
      <c r="F11327" s="189">
        <v>3</v>
      </c>
      <c r="G11327" s="233" t="s">
        <v>5011</v>
      </c>
      <c r="H11327" s="195">
        <v>3</v>
      </c>
      <c r="I11327" s="195">
        <v>13800</v>
      </c>
      <c r="J11327" s="191">
        <v>43518</v>
      </c>
      <c r="K11327" s="195" t="s">
        <v>3477</v>
      </c>
    </row>
    <row r="11328" spans="1:12">
      <c r="A11328" s="186" t="str">
        <f>B11328&amp;"_"&amp;COUNTIF($B$2:B11328,B11328)</f>
        <v>8878_1</v>
      </c>
      <c r="B11328" s="195">
        <v>8878</v>
      </c>
      <c r="C11328" s="195">
        <v>31</v>
      </c>
      <c r="D11328" s="195" t="s">
        <v>5012</v>
      </c>
      <c r="F11328" s="189">
        <v>3</v>
      </c>
      <c r="G11328" s="197" t="s">
        <v>4824</v>
      </c>
      <c r="H11328" s="195">
        <v>3</v>
      </c>
      <c r="I11328" s="195">
        <v>9000</v>
      </c>
      <c r="J11328" s="191">
        <v>43518</v>
      </c>
      <c r="K11328" s="195" t="s">
        <v>3477</v>
      </c>
    </row>
    <row r="11329" spans="1:12">
      <c r="A11329" s="186" t="str">
        <f>B11329&amp;"_"&amp;COUNTIF($B$2:B11329,B11329)</f>
        <v>8879_1</v>
      </c>
      <c r="B11329" s="195">
        <v>8879</v>
      </c>
      <c r="C11329" s="195">
        <v>31</v>
      </c>
      <c r="D11329" s="195" t="s">
        <v>5012</v>
      </c>
      <c r="F11329" s="189">
        <v>3</v>
      </c>
      <c r="G11329" s="197" t="s">
        <v>4824</v>
      </c>
      <c r="H11329" s="195">
        <v>3</v>
      </c>
      <c r="I11329" s="195">
        <v>9000</v>
      </c>
      <c r="J11329" s="191">
        <v>43518</v>
      </c>
      <c r="K11329" s="195" t="s">
        <v>3477</v>
      </c>
    </row>
    <row r="11330" spans="1:12">
      <c r="A11330" s="186" t="str">
        <f>B11330&amp;"_"&amp;COUNTIF($B$2:B11330,B11330)</f>
        <v>8880_1</v>
      </c>
      <c r="B11330" s="195">
        <v>8880</v>
      </c>
      <c r="C11330" s="195">
        <v>59</v>
      </c>
      <c r="D11330" s="195">
        <v>3009457656</v>
      </c>
      <c r="E11330" s="195">
        <v>41222128</v>
      </c>
      <c r="F11330" s="189">
        <v>2</v>
      </c>
      <c r="G11330" s="233" t="s">
        <v>5013</v>
      </c>
      <c r="H11330" s="195">
        <v>2</v>
      </c>
      <c r="I11330" s="195">
        <v>9200</v>
      </c>
      <c r="J11330" s="191">
        <v>43521</v>
      </c>
      <c r="K11330" s="195" t="s">
        <v>4749</v>
      </c>
    </row>
    <row r="11331" spans="1:12">
      <c r="A11331" s="186" t="str">
        <f>B11331&amp;"_"&amp;COUNTIF($B$2:B11331,B11331)</f>
        <v>8881_1</v>
      </c>
      <c r="B11331" s="195">
        <v>8881</v>
      </c>
      <c r="E11331" s="195">
        <v>41222082</v>
      </c>
      <c r="F11331" s="189">
        <v>4</v>
      </c>
      <c r="G11331" s="197" t="s">
        <v>4669</v>
      </c>
    </row>
    <row r="11332" spans="1:12">
      <c r="A11332" s="186" t="str">
        <f>B11332&amp;"_"&amp;COUNTIF($B$2:B11332,B11332)</f>
        <v>8881_2</v>
      </c>
      <c r="B11332" s="195">
        <v>8881</v>
      </c>
      <c r="C11332" s="195">
        <v>59</v>
      </c>
      <c r="D11332" s="195">
        <v>3009463828</v>
      </c>
      <c r="E11332" s="195">
        <v>41222136</v>
      </c>
      <c r="F11332" s="189">
        <v>4</v>
      </c>
      <c r="G11332" s="197" t="s">
        <v>2299</v>
      </c>
      <c r="H11332" s="195">
        <v>8</v>
      </c>
      <c r="I11332" s="195">
        <v>26000</v>
      </c>
      <c r="J11332" s="191">
        <v>43521</v>
      </c>
      <c r="K11332" s="195" t="s">
        <v>4749</v>
      </c>
    </row>
    <row r="11333" spans="1:12">
      <c r="A11333" s="186" t="str">
        <f>B11333&amp;"_"&amp;COUNTIF($B$2:B11333,B11333)</f>
        <v>8882_1</v>
      </c>
      <c r="B11333" s="195">
        <v>8882</v>
      </c>
      <c r="C11333" s="195">
        <v>3</v>
      </c>
      <c r="D11333" s="195" t="s">
        <v>5014</v>
      </c>
      <c r="E11333" s="195">
        <v>50529774</v>
      </c>
      <c r="F11333" s="189">
        <v>324</v>
      </c>
      <c r="G11333" s="197" t="s">
        <v>3799</v>
      </c>
      <c r="H11333" s="195">
        <v>1</v>
      </c>
      <c r="I11333" s="195">
        <v>1200</v>
      </c>
      <c r="J11333" s="191">
        <v>43523</v>
      </c>
      <c r="K11333" s="195" t="s">
        <v>33</v>
      </c>
      <c r="L11333" s="195" t="s">
        <v>74</v>
      </c>
    </row>
    <row r="11334" spans="1:12">
      <c r="A11334" s="186" t="str">
        <f>B11334&amp;"_"&amp;COUNTIF($B$2:B11334,B11334)</f>
        <v>8883_1</v>
      </c>
      <c r="B11334" s="195">
        <v>8883</v>
      </c>
      <c r="C11334" s="195">
        <v>3</v>
      </c>
      <c r="D11334" s="195" t="s">
        <v>5015</v>
      </c>
      <c r="E11334" s="195" t="s">
        <v>3903</v>
      </c>
      <c r="F11334" s="189">
        <v>36</v>
      </c>
      <c r="G11334" s="197" t="s">
        <v>3904</v>
      </c>
      <c r="H11334" s="195">
        <v>4</v>
      </c>
      <c r="I11334" s="195">
        <v>2600</v>
      </c>
      <c r="J11334" s="191">
        <v>43523</v>
      </c>
      <c r="K11334" s="195" t="s">
        <v>27</v>
      </c>
    </row>
    <row r="11335" spans="1:12">
      <c r="A11335" s="186" t="str">
        <f>B11335&amp;"_"&amp;COUNTIF($B$2:B11335,B11335)</f>
        <v>8884_1</v>
      </c>
      <c r="B11335" s="195">
        <v>8884</v>
      </c>
      <c r="C11335" s="195">
        <v>123</v>
      </c>
      <c r="D11335" s="195">
        <v>4500755927</v>
      </c>
      <c r="E11335" s="195">
        <v>237185</v>
      </c>
      <c r="F11335" s="189">
        <v>2</v>
      </c>
      <c r="G11335" s="197" t="s">
        <v>1722</v>
      </c>
      <c r="H11335" s="195">
        <v>2</v>
      </c>
      <c r="J11335" s="191">
        <v>43523</v>
      </c>
    </row>
    <row r="11336" spans="1:12">
      <c r="A11336" s="186" t="str">
        <f>B11336&amp;"_"&amp;COUNTIF($B$2:B11336,B11336)</f>
        <v>8885_1</v>
      </c>
      <c r="B11336" s="195">
        <v>8885</v>
      </c>
      <c r="F11336" s="189">
        <v>1</v>
      </c>
      <c r="G11336" s="197" t="s">
        <v>5016</v>
      </c>
    </row>
    <row r="11337" spans="1:12">
      <c r="A11337" s="186" t="str">
        <f>B11337&amp;"_"&amp;COUNTIF($B$2:B11337,B11337)</f>
        <v>8885_2</v>
      </c>
      <c r="B11337" s="195">
        <v>8885</v>
      </c>
      <c r="E11337" s="195">
        <v>213359</v>
      </c>
      <c r="F11337" s="189">
        <v>28</v>
      </c>
      <c r="G11337" s="197" t="s">
        <v>4533</v>
      </c>
      <c r="K11337" s="195" t="s">
        <v>3477</v>
      </c>
    </row>
    <row r="11338" spans="1:12">
      <c r="A11338" s="186" t="str">
        <f>B11338&amp;"_"&amp;COUNTIF($B$2:B11338,B11338)</f>
        <v>8885_3</v>
      </c>
      <c r="B11338" s="195">
        <v>8885</v>
      </c>
      <c r="C11338" s="195">
        <v>123</v>
      </c>
      <c r="D11338" s="195">
        <v>4500750607</v>
      </c>
      <c r="E11338" s="195">
        <v>214845</v>
      </c>
      <c r="F11338" s="189">
        <v>32</v>
      </c>
      <c r="G11338" s="197" t="s">
        <v>4532</v>
      </c>
      <c r="H11338" s="195">
        <v>4</v>
      </c>
      <c r="I11338" s="195">
        <v>9850</v>
      </c>
      <c r="J11338" s="191">
        <v>43523</v>
      </c>
      <c r="K11338" s="195" t="s">
        <v>3477</v>
      </c>
    </row>
    <row r="11339" spans="1:12">
      <c r="A11339" s="186" t="str">
        <f>B11339&amp;"_"&amp;COUNTIF($B$2:B11339,B11339)</f>
        <v>8886_1</v>
      </c>
      <c r="B11339" s="195">
        <v>8886</v>
      </c>
      <c r="C11339" s="195">
        <v>31</v>
      </c>
      <c r="D11339" s="195" t="s">
        <v>5017</v>
      </c>
      <c r="F11339" s="189">
        <v>200</v>
      </c>
      <c r="G11339" s="197" t="s">
        <v>5018</v>
      </c>
      <c r="H11339" s="195">
        <v>1</v>
      </c>
      <c r="J11339" s="191">
        <v>43523</v>
      </c>
      <c r="K11339" s="195" t="s">
        <v>3477</v>
      </c>
    </row>
    <row r="11340" spans="1:12">
      <c r="A11340" s="186" t="str">
        <f>B11340&amp;"_"&amp;COUNTIF($B$2:B11340,B11340)</f>
        <v>8887_1</v>
      </c>
      <c r="B11340" s="195">
        <v>8887</v>
      </c>
      <c r="C11340" s="195">
        <v>31</v>
      </c>
      <c r="D11340" s="195" t="s">
        <v>4979</v>
      </c>
      <c r="F11340" s="189">
        <v>4</v>
      </c>
      <c r="G11340" s="197" t="s">
        <v>4980</v>
      </c>
      <c r="H11340" s="195">
        <v>4</v>
      </c>
      <c r="I11340" s="195">
        <v>12000</v>
      </c>
      <c r="J11340" s="191">
        <v>43525</v>
      </c>
      <c r="K11340" s="195" t="s">
        <v>3477</v>
      </c>
    </row>
    <row r="11341" spans="1:12">
      <c r="A11341" s="186" t="str">
        <f>B11341&amp;"_"&amp;COUNTIF($B$2:B11341,B11341)</f>
        <v>8888_1</v>
      </c>
      <c r="B11341" s="195">
        <v>8888</v>
      </c>
      <c r="C11341" s="195">
        <v>96</v>
      </c>
      <c r="D11341" s="195" t="s">
        <v>5019</v>
      </c>
      <c r="F11341" s="189">
        <v>4</v>
      </c>
      <c r="G11341" s="197" t="s">
        <v>4643</v>
      </c>
      <c r="H11341" s="195">
        <v>4</v>
      </c>
      <c r="I11341" s="195">
        <v>14800</v>
      </c>
      <c r="J11341" s="191">
        <v>43525</v>
      </c>
      <c r="K11341" s="195" t="s">
        <v>3477</v>
      </c>
    </row>
    <row r="11342" spans="1:12">
      <c r="A11342" s="186" t="str">
        <f>B11342&amp;"_"&amp;COUNTIF($B$2:B11342,B11342)</f>
        <v>8889_1</v>
      </c>
      <c r="B11342" s="195">
        <v>8889</v>
      </c>
      <c r="C11342" s="195">
        <v>96</v>
      </c>
      <c r="D11342" s="195">
        <v>290836</v>
      </c>
      <c r="F11342" s="189">
        <v>4</v>
      </c>
      <c r="G11342" s="197" t="s">
        <v>4646</v>
      </c>
      <c r="H11342" s="195">
        <v>0</v>
      </c>
      <c r="J11342" s="191">
        <v>43525</v>
      </c>
    </row>
    <row r="11343" spans="1:12">
      <c r="A11343" s="186" t="str">
        <f>B11343&amp;"_"&amp;COUNTIF($B$2:B11343,B11343)</f>
        <v>8890_1</v>
      </c>
      <c r="B11343" s="195">
        <v>8890</v>
      </c>
      <c r="C11343" s="195">
        <v>125</v>
      </c>
      <c r="D11343" s="195" t="s">
        <v>4908</v>
      </c>
      <c r="E11343" s="195" t="s">
        <v>1744</v>
      </c>
      <c r="F11343" s="189">
        <v>1</v>
      </c>
      <c r="G11343" s="197" t="s">
        <v>5020</v>
      </c>
      <c r="H11343" s="195" t="s">
        <v>1744</v>
      </c>
      <c r="I11343" s="195" t="s">
        <v>1744</v>
      </c>
      <c r="J11343" s="191">
        <v>43528</v>
      </c>
      <c r="K11343" s="195" t="s">
        <v>33</v>
      </c>
      <c r="L11343" s="195" t="s">
        <v>74</v>
      </c>
    </row>
    <row r="11344" spans="1:12">
      <c r="A11344" s="186" t="str">
        <f>B11344&amp;"_"&amp;COUNTIF($B$2:B11344,B11344)</f>
        <v>8891_1</v>
      </c>
      <c r="B11344" s="195">
        <v>8891</v>
      </c>
      <c r="F11344" s="189">
        <v>0</v>
      </c>
      <c r="G11344" s="197" t="s">
        <v>4973</v>
      </c>
    </row>
    <row r="11345" spans="1:11">
      <c r="A11345" s="186" t="str">
        <f>B11345&amp;"_"&amp;COUNTIF($B$2:B11345,B11345)</f>
        <v>8891_2</v>
      </c>
      <c r="B11345" s="195">
        <v>8891</v>
      </c>
      <c r="C11345" s="195">
        <v>26</v>
      </c>
      <c r="D11345" s="195" t="s">
        <v>863</v>
      </c>
      <c r="F11345" s="189">
        <v>26</v>
      </c>
      <c r="G11345" s="197" t="s">
        <v>4974</v>
      </c>
      <c r="J11345" s="191">
        <v>43525</v>
      </c>
    </row>
    <row r="11346" spans="1:11">
      <c r="A11346" s="186" t="str">
        <f>B11346&amp;"_"&amp;COUNTIF($B$2:B11346,B11346)</f>
        <v>8892_1</v>
      </c>
      <c r="B11346" s="195">
        <v>8892</v>
      </c>
      <c r="C11346" s="195">
        <v>59</v>
      </c>
      <c r="D11346" s="195">
        <v>3009490252</v>
      </c>
      <c r="E11346" s="195">
        <v>41222128</v>
      </c>
      <c r="F11346" s="189">
        <v>2</v>
      </c>
      <c r="G11346" s="197" t="s">
        <v>5021</v>
      </c>
      <c r="H11346" s="195">
        <v>2</v>
      </c>
      <c r="I11346" s="195">
        <v>9200</v>
      </c>
      <c r="J11346" s="191">
        <v>43531</v>
      </c>
      <c r="K11346" s="195" t="s">
        <v>3477</v>
      </c>
    </row>
    <row r="11347" spans="1:11">
      <c r="A11347" s="186" t="str">
        <f>B11347&amp;"_"&amp;COUNTIF($B$2:B11347,B11347)</f>
        <v>8893_1</v>
      </c>
      <c r="B11347" s="195">
        <v>8893</v>
      </c>
      <c r="C11347" s="195">
        <v>59</v>
      </c>
      <c r="D11347" s="195">
        <v>3009490252</v>
      </c>
      <c r="E11347" s="195">
        <v>41222128</v>
      </c>
      <c r="F11347" s="189">
        <v>2</v>
      </c>
      <c r="G11347" s="197" t="s">
        <v>5022</v>
      </c>
      <c r="H11347" s="195">
        <v>2</v>
      </c>
      <c r="I11347" s="195">
        <v>9200</v>
      </c>
      <c r="J11347" s="191">
        <v>43531</v>
      </c>
      <c r="K11347" s="195" t="s">
        <v>3477</v>
      </c>
    </row>
    <row r="11348" spans="1:11">
      <c r="A11348" s="186" t="str">
        <f>B11348&amp;"_"&amp;COUNTIF($B$2:B11348,B11348)</f>
        <v>8894_1</v>
      </c>
      <c r="B11348" s="195">
        <v>8894</v>
      </c>
      <c r="C11348" s="195">
        <v>59</v>
      </c>
      <c r="D11348" s="195">
        <v>3009489831</v>
      </c>
      <c r="E11348" s="195">
        <v>20607070</v>
      </c>
      <c r="F11348" s="189">
        <v>300</v>
      </c>
      <c r="G11348" s="197" t="s">
        <v>4683</v>
      </c>
      <c r="H11348" s="195">
        <v>2</v>
      </c>
      <c r="I11348" s="195">
        <v>6600</v>
      </c>
      <c r="J11348" s="191">
        <v>43531</v>
      </c>
      <c r="K11348" s="195" t="s">
        <v>3477</v>
      </c>
    </row>
    <row r="11349" spans="1:11">
      <c r="A11349" s="186" t="str">
        <f>B11349&amp;"_"&amp;COUNTIF($B$2:B11349,B11349)</f>
        <v>8895_1</v>
      </c>
      <c r="B11349" s="195">
        <v>8895</v>
      </c>
      <c r="C11349" s="195">
        <v>59</v>
      </c>
      <c r="D11349" s="195">
        <v>3009477174</v>
      </c>
      <c r="E11349" s="195">
        <v>41227890</v>
      </c>
      <c r="F11349" s="189">
        <v>12</v>
      </c>
      <c r="G11349" s="197" t="s">
        <v>1873</v>
      </c>
      <c r="H11349" s="195">
        <v>2</v>
      </c>
      <c r="I11349" s="195">
        <v>3700</v>
      </c>
      <c r="J11349" s="191">
        <v>43531</v>
      </c>
      <c r="K11349" s="195" t="s">
        <v>3477</v>
      </c>
    </row>
    <row r="11350" spans="1:11">
      <c r="A11350" s="186" t="str">
        <f>B11350&amp;"_"&amp;COUNTIF($B$2:B11350,B11350)</f>
        <v>8896_1</v>
      </c>
      <c r="B11350" s="195">
        <v>8896</v>
      </c>
      <c r="F11350" s="189">
        <v>1</v>
      </c>
      <c r="G11350" s="197" t="s">
        <v>5023</v>
      </c>
    </row>
    <row r="11351" spans="1:11">
      <c r="A11351" s="186" t="str">
        <f>B11351&amp;"_"&amp;COUNTIF($B$2:B11351,B11351)</f>
        <v>8896_2</v>
      </c>
      <c r="B11351" s="195">
        <v>8896</v>
      </c>
      <c r="F11351" s="189">
        <v>4</v>
      </c>
      <c r="G11351" s="197" t="s">
        <v>5024</v>
      </c>
    </row>
    <row r="11352" spans="1:11">
      <c r="A11352" s="186" t="str">
        <f>B11352&amp;"_"&amp;COUNTIF($B$2:B11352,B11352)</f>
        <v>8896_3</v>
      </c>
      <c r="B11352" s="195">
        <v>8896</v>
      </c>
      <c r="C11352" s="195">
        <v>65</v>
      </c>
      <c r="D11352" s="195">
        <v>3009437227</v>
      </c>
      <c r="F11352" s="189">
        <v>8</v>
      </c>
      <c r="G11352" s="197" t="s">
        <v>4940</v>
      </c>
      <c r="H11352" s="195">
        <v>3</v>
      </c>
      <c r="I11352" s="195">
        <v>5280</v>
      </c>
      <c r="J11352" s="191">
        <v>43532</v>
      </c>
      <c r="K11352" s="195" t="s">
        <v>4113</v>
      </c>
    </row>
    <row r="11353" spans="1:11">
      <c r="A11353" s="186" t="str">
        <f>B11353&amp;"_"&amp;COUNTIF($B$2:B11353,B11353)</f>
        <v>8897_1</v>
      </c>
      <c r="B11353" s="195">
        <v>8897</v>
      </c>
      <c r="F11353" s="189">
        <v>100</v>
      </c>
      <c r="G11353" s="197" t="s">
        <v>4997</v>
      </c>
    </row>
    <row r="11354" spans="1:11">
      <c r="A11354" s="186" t="str">
        <f>B11354&amp;"_"&amp;COUNTIF($B$2:B11354,B11354)</f>
        <v>8897_2</v>
      </c>
      <c r="B11354" s="195">
        <v>8897</v>
      </c>
      <c r="F11354" s="189">
        <v>100</v>
      </c>
      <c r="G11354" s="197" t="s">
        <v>4998</v>
      </c>
    </row>
    <row r="11355" spans="1:11">
      <c r="A11355" s="186" t="str">
        <f>B11355&amp;"_"&amp;COUNTIF($B$2:B11355,B11355)</f>
        <v>8897_3</v>
      </c>
      <c r="B11355" s="195">
        <v>8897</v>
      </c>
      <c r="F11355" s="189">
        <v>100</v>
      </c>
      <c r="G11355" s="197" t="s">
        <v>4999</v>
      </c>
    </row>
    <row r="11356" spans="1:11">
      <c r="A11356" s="186" t="str">
        <f>B11356&amp;"_"&amp;COUNTIF($B$2:B11356,B11356)</f>
        <v>8897_4</v>
      </c>
      <c r="B11356" s="195">
        <v>8897</v>
      </c>
      <c r="F11356" s="189">
        <v>100</v>
      </c>
      <c r="G11356" s="197" t="s">
        <v>5000</v>
      </c>
    </row>
    <row r="11357" spans="1:11">
      <c r="A11357" s="186" t="str">
        <f>B11357&amp;"_"&amp;COUNTIF($B$2:B11357,B11357)</f>
        <v>8897_5</v>
      </c>
      <c r="B11357" s="195">
        <v>8897</v>
      </c>
      <c r="C11357" s="195">
        <v>65</v>
      </c>
      <c r="D11357" s="195">
        <v>3009388179</v>
      </c>
      <c r="F11357" s="189">
        <v>75</v>
      </c>
      <c r="G11357" s="197" t="s">
        <v>5001</v>
      </c>
      <c r="H11357" s="195">
        <v>6</v>
      </c>
      <c r="I11357" s="195">
        <v>14200</v>
      </c>
      <c r="J11357" s="191">
        <v>43532</v>
      </c>
      <c r="K11357" s="195" t="s">
        <v>4113</v>
      </c>
    </row>
    <row r="11358" spans="1:11">
      <c r="A11358" s="186" t="str">
        <f>B11358&amp;"_"&amp;COUNTIF($B$2:B11358,B11358)</f>
        <v>8898_1</v>
      </c>
      <c r="B11358" s="195">
        <v>8898</v>
      </c>
      <c r="F11358" s="189">
        <v>8</v>
      </c>
      <c r="G11358" s="197" t="s">
        <v>3102</v>
      </c>
    </row>
    <row r="11359" spans="1:11">
      <c r="A11359" s="186" t="str">
        <f>B11359&amp;"_"&amp;COUNTIF($B$2:B11359,B11359)</f>
        <v>8898_2</v>
      </c>
      <c r="B11359" s="195">
        <v>8898</v>
      </c>
      <c r="C11359" s="195">
        <v>65</v>
      </c>
      <c r="D11359" s="195">
        <v>3009430261</v>
      </c>
      <c r="F11359" s="189">
        <v>16</v>
      </c>
      <c r="G11359" s="197" t="s">
        <v>3103</v>
      </c>
      <c r="H11359" s="195">
        <v>8</v>
      </c>
      <c r="I11359" s="195">
        <v>25600</v>
      </c>
      <c r="J11359" s="191">
        <v>43532</v>
      </c>
      <c r="K11359" s="195" t="s">
        <v>4113</v>
      </c>
    </row>
    <row r="11360" spans="1:11">
      <c r="A11360" s="186" t="str">
        <f>B11360&amp;"_"&amp;COUNTIF($B$2:B11360,B11360)</f>
        <v>8899_1</v>
      </c>
      <c r="B11360" s="195">
        <v>8899</v>
      </c>
      <c r="F11360" s="189">
        <v>1</v>
      </c>
      <c r="G11360" s="197" t="s">
        <v>7</v>
      </c>
    </row>
    <row r="11361" spans="1:12">
      <c r="A11361" s="186" t="str">
        <f>B11361&amp;"_"&amp;COUNTIF($B$2:B11361,B11361)</f>
        <v>8899_2</v>
      </c>
      <c r="B11361" s="195">
        <v>8899</v>
      </c>
      <c r="C11361" s="195">
        <v>46</v>
      </c>
      <c r="D11361" s="195">
        <v>181581209</v>
      </c>
      <c r="F11361" s="189">
        <v>10</v>
      </c>
      <c r="G11361" s="197" t="s">
        <v>5025</v>
      </c>
      <c r="H11361" s="195">
        <v>1</v>
      </c>
      <c r="J11361" s="191">
        <v>43535</v>
      </c>
      <c r="K11361" s="195" t="s">
        <v>3477</v>
      </c>
    </row>
    <row r="11362" spans="1:12">
      <c r="A11362" s="186" t="str">
        <f>B11362&amp;"_"&amp;COUNTIF($B$2:B11362,B11362)</f>
        <v>8900_1</v>
      </c>
      <c r="B11362" s="195">
        <v>8900</v>
      </c>
      <c r="E11362" s="195" t="s">
        <v>4562</v>
      </c>
      <c r="F11362" s="189">
        <v>1</v>
      </c>
      <c r="G11362" s="197" t="s">
        <v>4141</v>
      </c>
      <c r="K11362" s="186"/>
    </row>
    <row r="11363" spans="1:12">
      <c r="A11363" s="186" t="str">
        <f>B11363&amp;"_"&amp;COUNTIF($B$2:B11363,B11363)</f>
        <v>8900_2</v>
      </c>
      <c r="B11363" s="195">
        <v>8900</v>
      </c>
      <c r="C11363" s="195">
        <v>9</v>
      </c>
      <c r="D11363" s="195" t="s">
        <v>5026</v>
      </c>
      <c r="E11363" s="234" t="s">
        <v>4564</v>
      </c>
      <c r="F11363" s="189">
        <v>23</v>
      </c>
      <c r="G11363" s="197" t="s">
        <v>4565</v>
      </c>
      <c r="H11363" s="195">
        <v>1</v>
      </c>
      <c r="I11363" s="195">
        <v>3550</v>
      </c>
      <c r="J11363" s="191">
        <v>43536</v>
      </c>
      <c r="K11363" s="186" t="s">
        <v>1711</v>
      </c>
      <c r="L11363" s="195" t="s">
        <v>74</v>
      </c>
    </row>
    <row r="11364" spans="1:12">
      <c r="A11364" s="186" t="str">
        <f>B11364&amp;"_"&amp;COUNTIF($B$2:B11364,B11364)</f>
        <v>8901_1</v>
      </c>
      <c r="B11364" s="195">
        <v>8901</v>
      </c>
      <c r="E11364" s="195" t="s">
        <v>1744</v>
      </c>
      <c r="F11364" s="189">
        <v>1</v>
      </c>
      <c r="G11364" s="197" t="s">
        <v>4877</v>
      </c>
    </row>
    <row r="11365" spans="1:12">
      <c r="A11365" s="186" t="str">
        <f>B11365&amp;"_"&amp;COUNTIF($B$2:B11365,B11365)</f>
        <v>8901_2</v>
      </c>
      <c r="B11365" s="195">
        <v>8901</v>
      </c>
      <c r="E11365" s="195">
        <v>213359</v>
      </c>
      <c r="F11365" s="189">
        <v>42</v>
      </c>
      <c r="G11365" s="197" t="s">
        <v>4533</v>
      </c>
    </row>
    <row r="11366" spans="1:12">
      <c r="A11366" s="186" t="str">
        <f>B11366&amp;"_"&amp;COUNTIF($B$2:B11366,B11366)</f>
        <v>8901_3</v>
      </c>
      <c r="B11366" s="195">
        <v>8901</v>
      </c>
      <c r="E11366" s="195">
        <v>214845</v>
      </c>
      <c r="F11366" s="189">
        <v>32</v>
      </c>
      <c r="G11366" s="197" t="s">
        <v>4532</v>
      </c>
    </row>
    <row r="11367" spans="1:12">
      <c r="A11367" s="186" t="str">
        <f>B11367&amp;"_"&amp;COUNTIF($B$2:B11367,B11367)</f>
        <v>8901_4</v>
      </c>
      <c r="B11367" s="195">
        <v>8901</v>
      </c>
      <c r="C11367" s="195">
        <v>123</v>
      </c>
      <c r="D11367" s="195">
        <v>4500750607</v>
      </c>
      <c r="E11367" s="195">
        <v>209245</v>
      </c>
      <c r="F11367" s="189">
        <v>84</v>
      </c>
      <c r="G11367" s="197" t="s">
        <v>4584</v>
      </c>
      <c r="H11367" s="195">
        <v>8</v>
      </c>
      <c r="I11367" s="195">
        <v>18850</v>
      </c>
      <c r="J11367" s="191">
        <v>43536</v>
      </c>
      <c r="K11367" s="195" t="s">
        <v>3477</v>
      </c>
    </row>
    <row r="11368" spans="1:12">
      <c r="A11368" s="186" t="str">
        <f>B11368&amp;"_"&amp;COUNTIF($B$2:B11368,B11368)</f>
        <v>8902_1</v>
      </c>
      <c r="B11368" s="195">
        <v>8902</v>
      </c>
      <c r="C11368" s="195">
        <v>125</v>
      </c>
      <c r="D11368" s="195" t="s">
        <v>4908</v>
      </c>
      <c r="E11368" s="195" t="s">
        <v>1744</v>
      </c>
      <c r="F11368" s="189">
        <v>1</v>
      </c>
      <c r="G11368" s="197" t="s">
        <v>5027</v>
      </c>
      <c r="H11368" s="195" t="s">
        <v>1744</v>
      </c>
      <c r="I11368" s="195" t="s">
        <v>1744</v>
      </c>
      <c r="J11368" s="191">
        <v>43528</v>
      </c>
      <c r="K11368" s="195" t="s">
        <v>33</v>
      </c>
      <c r="L11368" s="195" t="s">
        <v>74</v>
      </c>
    </row>
    <row r="11369" spans="1:12">
      <c r="A11369" s="186" t="str">
        <f>B11369&amp;"_"&amp;COUNTIF($B$2:B11369,B11369)</f>
        <v>8903_1</v>
      </c>
      <c r="B11369" s="195">
        <v>8903</v>
      </c>
      <c r="E11369" s="195" t="s">
        <v>1744</v>
      </c>
      <c r="F11369" s="189" t="s">
        <v>1744</v>
      </c>
      <c r="G11369" s="197" t="s">
        <v>5028</v>
      </c>
    </row>
    <row r="11370" spans="1:12">
      <c r="A11370" s="186" t="str">
        <f>B11370&amp;"_"&amp;COUNTIF($B$2:B11370,B11370)</f>
        <v>8903_2</v>
      </c>
      <c r="B11370" s="195">
        <v>8903</v>
      </c>
      <c r="E11370" s="195" t="s">
        <v>1744</v>
      </c>
      <c r="F11370" s="189">
        <v>1</v>
      </c>
      <c r="G11370" s="197" t="s">
        <v>5029</v>
      </c>
    </row>
    <row r="11371" spans="1:12">
      <c r="A11371" s="186" t="str">
        <f>B11371&amp;"_"&amp;COUNTIF($B$2:B11371,B11371)</f>
        <v>8903_3</v>
      </c>
      <c r="B11371" s="195">
        <v>8903</v>
      </c>
      <c r="C11371" s="195">
        <v>95</v>
      </c>
      <c r="E11371" s="195" t="s">
        <v>1744</v>
      </c>
      <c r="F11371" s="189">
        <v>1</v>
      </c>
      <c r="G11371" s="197" t="s">
        <v>5030</v>
      </c>
      <c r="H11371" s="195">
        <v>1</v>
      </c>
      <c r="I11371" s="195">
        <v>120</v>
      </c>
      <c r="J11371" s="191">
        <v>43536</v>
      </c>
      <c r="K11371" s="195" t="s">
        <v>5031</v>
      </c>
      <c r="L11371" s="195" t="s">
        <v>74</v>
      </c>
    </row>
    <row r="11372" spans="1:12">
      <c r="A11372" s="186" t="str">
        <f>B11372&amp;"_"&amp;COUNTIF($B$2:B11372,B11372)</f>
        <v>8904_1</v>
      </c>
      <c r="B11372" s="195">
        <v>8904</v>
      </c>
      <c r="E11372" s="195">
        <v>41222082</v>
      </c>
      <c r="F11372" s="189">
        <v>1</v>
      </c>
      <c r="G11372" s="197" t="s">
        <v>4669</v>
      </c>
    </row>
    <row r="11373" spans="1:12">
      <c r="A11373" s="186" t="str">
        <f>B11373&amp;"_"&amp;COUNTIF($B$2:B11373,B11373)</f>
        <v>8904_2</v>
      </c>
      <c r="B11373" s="195">
        <v>8904</v>
      </c>
      <c r="C11373" s="195">
        <v>59</v>
      </c>
      <c r="D11373" s="195">
        <v>3009511038</v>
      </c>
      <c r="E11373" s="195">
        <v>41222136</v>
      </c>
      <c r="F11373" s="189">
        <v>2</v>
      </c>
      <c r="G11373" s="197" t="s">
        <v>2299</v>
      </c>
      <c r="H11373" s="195">
        <v>3</v>
      </c>
      <c r="I11373" s="195">
        <v>8400</v>
      </c>
      <c r="J11373" s="191">
        <v>43537</v>
      </c>
      <c r="K11373" s="195" t="s">
        <v>3477</v>
      </c>
    </row>
    <row r="11374" spans="1:12">
      <c r="A11374" s="186" t="str">
        <f>B11374&amp;"_"&amp;COUNTIF($B$2:B11374,B11374)</f>
        <v>8905_1</v>
      </c>
      <c r="B11374" s="195">
        <v>8905</v>
      </c>
      <c r="E11374" s="195">
        <v>41222082</v>
      </c>
      <c r="F11374" s="189">
        <v>2</v>
      </c>
      <c r="G11374" s="197" t="s">
        <v>4669</v>
      </c>
    </row>
    <row r="11375" spans="1:12">
      <c r="A11375" s="186" t="str">
        <f>B11375&amp;"_"&amp;COUNTIF($B$2:B11375,B11375)</f>
        <v>8905_2</v>
      </c>
      <c r="B11375" s="195">
        <v>8905</v>
      </c>
      <c r="C11375" s="195">
        <v>59</v>
      </c>
      <c r="D11375" s="195">
        <v>3009511038</v>
      </c>
      <c r="E11375" s="195">
        <v>41222136</v>
      </c>
      <c r="F11375" s="189">
        <v>2</v>
      </c>
      <c r="G11375" s="197" t="s">
        <v>2299</v>
      </c>
      <c r="H11375" s="195">
        <v>4</v>
      </c>
      <c r="I11375" s="195">
        <v>13000</v>
      </c>
      <c r="J11375" s="191">
        <v>43538</v>
      </c>
      <c r="K11375" s="195" t="s">
        <v>3477</v>
      </c>
    </row>
    <row r="11376" spans="1:12">
      <c r="A11376" s="186" t="str">
        <f>B11376&amp;"_"&amp;COUNTIF($B$2:B11376,B11376)</f>
        <v>8906_1</v>
      </c>
      <c r="B11376" s="195">
        <v>8906</v>
      </c>
      <c r="F11376" s="189">
        <v>1000</v>
      </c>
      <c r="G11376" s="197" t="s">
        <v>5032</v>
      </c>
    </row>
    <row r="11377" spans="1:12">
      <c r="A11377" s="186" t="str">
        <f>B11377&amp;"_"&amp;COUNTIF($B$2:B11377,B11377)</f>
        <v>8906_2</v>
      </c>
      <c r="B11377" s="195">
        <v>8906</v>
      </c>
      <c r="F11377" s="189">
        <v>250</v>
      </c>
      <c r="G11377" s="197" t="s">
        <v>5033</v>
      </c>
    </row>
    <row r="11378" spans="1:12">
      <c r="A11378" s="186" t="str">
        <f>B11378&amp;"_"&amp;COUNTIF($B$2:B11378,B11378)</f>
        <v>8906_3</v>
      </c>
      <c r="B11378" s="195">
        <v>8906</v>
      </c>
      <c r="F11378" s="189">
        <v>300</v>
      </c>
      <c r="G11378" s="197" t="s">
        <v>4373</v>
      </c>
    </row>
    <row r="11379" spans="1:12">
      <c r="A11379" s="186" t="str">
        <f>B11379&amp;"_"&amp;COUNTIF($B$2:B11379,B11379)</f>
        <v>8906_4</v>
      </c>
      <c r="B11379" s="195">
        <v>8906</v>
      </c>
      <c r="F11379" s="189">
        <v>40</v>
      </c>
      <c r="G11379" s="197" t="s">
        <v>5034</v>
      </c>
    </row>
    <row r="11380" spans="1:12">
      <c r="A11380" s="186" t="str">
        <f>B11380&amp;"_"&amp;COUNTIF($B$2:B11380,B11380)</f>
        <v>8906_5</v>
      </c>
      <c r="B11380" s="195">
        <v>8906</v>
      </c>
      <c r="C11380" s="195">
        <v>62</v>
      </c>
      <c r="D11380" s="195" t="s">
        <v>5035</v>
      </c>
      <c r="F11380" s="189">
        <v>1</v>
      </c>
      <c r="G11380" s="197" t="s">
        <v>2156</v>
      </c>
      <c r="H11380" s="195">
        <v>6</v>
      </c>
      <c r="J11380" s="191">
        <v>43537</v>
      </c>
      <c r="K11380" s="195" t="s">
        <v>3477</v>
      </c>
    </row>
    <row r="11381" spans="1:12">
      <c r="A11381" s="186" t="str">
        <f>B11381&amp;"_"&amp;COUNTIF($B$2:B11381,B11381)</f>
        <v>8907_1</v>
      </c>
      <c r="B11381" s="195">
        <v>8907</v>
      </c>
      <c r="C11381" s="195">
        <v>59</v>
      </c>
      <c r="D11381" s="195">
        <v>3009510998</v>
      </c>
      <c r="F11381" s="189">
        <v>2</v>
      </c>
      <c r="G11381" s="197" t="s">
        <v>4991</v>
      </c>
      <c r="H11381" s="195">
        <v>2</v>
      </c>
      <c r="I11381" s="195">
        <v>3600</v>
      </c>
      <c r="J11381" s="191">
        <v>43538</v>
      </c>
      <c r="K11381" s="195" t="s">
        <v>3477</v>
      </c>
    </row>
    <row r="11382" spans="1:12">
      <c r="A11382" s="186" t="str">
        <f>B11382&amp;"_"&amp;COUNTIF($B$2:B11382,B11382)</f>
        <v>8908_1</v>
      </c>
      <c r="B11382" s="195">
        <v>8908</v>
      </c>
      <c r="E11382" s="195">
        <v>41222082</v>
      </c>
      <c r="F11382" s="189">
        <v>2</v>
      </c>
      <c r="G11382" s="197" t="s">
        <v>4669</v>
      </c>
    </row>
    <row r="11383" spans="1:12">
      <c r="A11383" s="186" t="str">
        <f>B11383&amp;"_"&amp;COUNTIF($B$2:B11383,B11383)</f>
        <v>8908_2</v>
      </c>
      <c r="B11383" s="195">
        <v>8908</v>
      </c>
      <c r="C11383" s="195">
        <v>59</v>
      </c>
      <c r="D11383" s="195">
        <v>3009511038</v>
      </c>
      <c r="E11383" s="195">
        <v>41222136</v>
      </c>
      <c r="F11383" s="189">
        <v>1</v>
      </c>
      <c r="G11383" s="197" t="s">
        <v>2299</v>
      </c>
      <c r="H11383" s="195">
        <v>3</v>
      </c>
      <c r="I11383" s="195">
        <v>11100</v>
      </c>
      <c r="J11383" s="191">
        <v>43538</v>
      </c>
      <c r="K11383" s="195" t="s">
        <v>3477</v>
      </c>
    </row>
    <row r="11384" spans="1:12">
      <c r="A11384" s="186" t="str">
        <f>B11384&amp;"_"&amp;COUNTIF($B$2:B11384,B11384)</f>
        <v>8909_1</v>
      </c>
      <c r="B11384" s="195">
        <v>8909</v>
      </c>
      <c r="C11384" s="195">
        <v>59</v>
      </c>
      <c r="D11384" s="195">
        <v>3009508282</v>
      </c>
      <c r="E11384" s="195">
        <v>41222128</v>
      </c>
      <c r="F11384" s="189">
        <v>3</v>
      </c>
      <c r="G11384" s="197" t="s">
        <v>5036</v>
      </c>
      <c r="H11384" s="195">
        <v>3</v>
      </c>
      <c r="I11384" s="195">
        <v>13800</v>
      </c>
      <c r="J11384" s="191">
        <v>43538</v>
      </c>
      <c r="K11384" s="195" t="s">
        <v>3477</v>
      </c>
    </row>
    <row r="11385" spans="1:12">
      <c r="A11385" s="186" t="str">
        <f>B11385&amp;"_"&amp;COUNTIF($B$2:B11385,B11385)</f>
        <v>8910_1</v>
      </c>
      <c r="B11385" s="195">
        <v>8910</v>
      </c>
      <c r="F11385" s="189">
        <v>2</v>
      </c>
      <c r="G11385" s="197" t="s">
        <v>5037</v>
      </c>
    </row>
    <row r="11386" spans="1:12">
      <c r="A11386" s="186" t="str">
        <f>B11386&amp;"_"&amp;COUNTIF($B$2:B11386,B11386)</f>
        <v>8910_2</v>
      </c>
      <c r="B11386" s="195">
        <v>8910</v>
      </c>
      <c r="F11386" s="189">
        <v>1</v>
      </c>
      <c r="G11386" s="197" t="s">
        <v>4909</v>
      </c>
    </row>
    <row r="11387" spans="1:12">
      <c r="A11387" s="186" t="str">
        <f>B11387&amp;"_"&amp;COUNTIF($B$2:B11387,B11387)</f>
        <v>8910_3</v>
      </c>
      <c r="B11387" s="195">
        <v>8910</v>
      </c>
      <c r="C11387" s="195">
        <v>127</v>
      </c>
      <c r="D11387" s="195" t="s">
        <v>4812</v>
      </c>
      <c r="F11387" s="189">
        <v>8</v>
      </c>
      <c r="G11387" s="197" t="s">
        <v>5038</v>
      </c>
      <c r="H11387" s="195">
        <v>1</v>
      </c>
      <c r="J11387" s="191" t="s">
        <v>5039</v>
      </c>
      <c r="K11387" s="195" t="s">
        <v>33</v>
      </c>
      <c r="L11387" s="195" t="s">
        <v>74</v>
      </c>
    </row>
    <row r="11388" spans="1:12">
      <c r="A11388" s="186" t="str">
        <f>B11388&amp;"_"&amp;COUNTIF($B$2:B11388,B11388)</f>
        <v>8911_1</v>
      </c>
      <c r="B11388" s="195">
        <v>8911</v>
      </c>
      <c r="C11388" s="195">
        <v>31</v>
      </c>
      <c r="D11388" s="195" t="s">
        <v>5040</v>
      </c>
      <c r="F11388" s="189">
        <v>7</v>
      </c>
      <c r="G11388" s="197" t="s">
        <v>4980</v>
      </c>
      <c r="H11388" s="195">
        <v>7</v>
      </c>
      <c r="I11388" s="195">
        <v>21000</v>
      </c>
      <c r="J11388" s="191">
        <v>43542</v>
      </c>
      <c r="K11388" s="195" t="s">
        <v>3477</v>
      </c>
    </row>
    <row r="11389" spans="1:12">
      <c r="A11389" s="186" t="str">
        <f>B11389&amp;"_"&amp;COUNTIF($B$2:B11389,B11389)</f>
        <v>8912_1</v>
      </c>
      <c r="B11389" s="195">
        <v>8912</v>
      </c>
      <c r="C11389" s="195">
        <v>31</v>
      </c>
      <c r="D11389" s="195" t="s">
        <v>5040</v>
      </c>
      <c r="F11389" s="189">
        <v>7</v>
      </c>
      <c r="G11389" s="197" t="s">
        <v>4980</v>
      </c>
      <c r="H11389" s="195">
        <v>7</v>
      </c>
      <c r="I11389" s="195">
        <v>21000</v>
      </c>
      <c r="J11389" s="191">
        <v>43542</v>
      </c>
      <c r="K11389" s="195" t="s">
        <v>3477</v>
      </c>
    </row>
    <row r="11390" spans="1:12">
      <c r="A11390" s="186" t="str">
        <f>B11390&amp;"_"&amp;COUNTIF($B$2:B11390,B11390)</f>
        <v>8913_1</v>
      </c>
      <c r="B11390" s="195">
        <v>8913</v>
      </c>
      <c r="E11390" s="195">
        <v>32999</v>
      </c>
      <c r="F11390" s="189">
        <v>21</v>
      </c>
      <c r="G11390" s="197" t="s">
        <v>4086</v>
      </c>
    </row>
    <row r="11391" spans="1:12">
      <c r="A11391" s="186" t="str">
        <f>B11391&amp;"_"&amp;COUNTIF($B$2:B11391,B11391)</f>
        <v>8913_2</v>
      </c>
      <c r="B11391" s="195">
        <v>8913</v>
      </c>
      <c r="C11391" s="195">
        <v>4</v>
      </c>
      <c r="D11391" s="195">
        <v>4500318305</v>
      </c>
      <c r="E11391" s="195">
        <v>33990</v>
      </c>
      <c r="F11391" s="189">
        <v>21</v>
      </c>
      <c r="G11391" s="197" t="s">
        <v>4087</v>
      </c>
      <c r="H11391" s="195">
        <v>11</v>
      </c>
      <c r="I11391" s="195">
        <v>31500</v>
      </c>
      <c r="J11391" s="191">
        <v>43542</v>
      </c>
      <c r="K11391" s="195" t="s">
        <v>2501</v>
      </c>
      <c r="L11391" s="195" t="s">
        <v>74</v>
      </c>
    </row>
    <row r="11392" spans="1:12">
      <c r="A11392" s="186" t="str">
        <f>B11392&amp;"_"&amp;COUNTIF($B$2:B11392,B11392)</f>
        <v>8914_1</v>
      </c>
      <c r="B11392" s="195">
        <v>8914</v>
      </c>
      <c r="F11392" s="189">
        <v>12</v>
      </c>
      <c r="G11392" s="197" t="s">
        <v>3188</v>
      </c>
    </row>
    <row r="11393" spans="1:12">
      <c r="A11393" s="186" t="str">
        <f>B11393&amp;"_"&amp;COUNTIF($B$2:B11393,B11393)</f>
        <v>8914_2</v>
      </c>
      <c r="B11393" s="195">
        <v>8914</v>
      </c>
      <c r="F11393" s="189">
        <v>12</v>
      </c>
      <c r="G11393" s="197" t="s">
        <v>3324</v>
      </c>
    </row>
    <row r="11394" spans="1:12">
      <c r="A11394" s="186" t="str">
        <f>B11394&amp;"_"&amp;COUNTIF($B$2:B11394,B11394)</f>
        <v>8914_3</v>
      </c>
      <c r="B11394" s="195">
        <v>8914</v>
      </c>
      <c r="C11394" s="195">
        <v>17</v>
      </c>
      <c r="D11394" s="195">
        <v>3009398511</v>
      </c>
      <c r="F11394" s="189">
        <v>12</v>
      </c>
      <c r="G11394" s="197" t="s">
        <v>3398</v>
      </c>
      <c r="H11394" s="195">
        <v>27240</v>
      </c>
      <c r="I11394" s="195">
        <v>7</v>
      </c>
      <c r="J11394" s="191">
        <v>43542</v>
      </c>
      <c r="K11394" s="195" t="s">
        <v>4113</v>
      </c>
    </row>
    <row r="11395" spans="1:12">
      <c r="A11395" s="186" t="str">
        <f>B11395&amp;"_"&amp;COUNTIF($B$2:B11395,B11395)</f>
        <v>8915_1</v>
      </c>
      <c r="B11395" s="195">
        <v>8915</v>
      </c>
      <c r="C11395" s="195">
        <v>17</v>
      </c>
      <c r="D11395" s="195">
        <v>3009222185</v>
      </c>
      <c r="F11395" s="189">
        <v>12</v>
      </c>
      <c r="G11395" s="197" t="s">
        <v>3190</v>
      </c>
      <c r="H11395" s="195">
        <v>1300</v>
      </c>
      <c r="I11395" s="195">
        <v>1</v>
      </c>
      <c r="J11395" s="191">
        <v>43542</v>
      </c>
      <c r="K11395" s="195" t="s">
        <v>4113</v>
      </c>
    </row>
    <row r="11396" spans="1:12">
      <c r="A11396" s="186" t="str">
        <f>B11396&amp;"_"&amp;COUNTIF($B$2:B11396,B11396)</f>
        <v>8916_1</v>
      </c>
      <c r="B11396" s="195">
        <v>8916</v>
      </c>
      <c r="F11396" s="189">
        <v>1</v>
      </c>
      <c r="G11396" s="197" t="s">
        <v>5041</v>
      </c>
    </row>
    <row r="11397" spans="1:12">
      <c r="A11397" s="186" t="str">
        <f>B11397&amp;"_"&amp;COUNTIF($B$2:B11397,B11397)</f>
        <v>8916_2</v>
      </c>
      <c r="B11397" s="195">
        <v>8916</v>
      </c>
      <c r="C11397" s="195">
        <v>133</v>
      </c>
      <c r="D11397" s="195">
        <v>4500995215</v>
      </c>
      <c r="F11397" s="189">
        <v>1</v>
      </c>
      <c r="G11397" s="197" t="s">
        <v>5042</v>
      </c>
      <c r="H11397" s="195">
        <v>2</v>
      </c>
      <c r="I11397" s="195">
        <v>850</v>
      </c>
      <c r="J11397" s="191">
        <v>43542</v>
      </c>
      <c r="K11397" s="195" t="s">
        <v>3477</v>
      </c>
    </row>
    <row r="11398" spans="1:12">
      <c r="A11398" s="186" t="str">
        <f>B11398&amp;"_"&amp;COUNTIF($B$2:B11398,B11398)</f>
        <v>8917_1</v>
      </c>
      <c r="B11398" s="195">
        <v>8917</v>
      </c>
      <c r="C11398" s="195">
        <v>3</v>
      </c>
      <c r="D11398" s="195" t="s">
        <v>5043</v>
      </c>
      <c r="E11398" s="195">
        <v>50529774</v>
      </c>
      <c r="F11398" s="189">
        <v>324</v>
      </c>
      <c r="G11398" s="197" t="s">
        <v>3799</v>
      </c>
      <c r="H11398" s="195">
        <v>1</v>
      </c>
      <c r="I11398" s="195">
        <v>1200</v>
      </c>
      <c r="J11398" s="191">
        <v>43542</v>
      </c>
      <c r="K11398" s="195" t="s">
        <v>33</v>
      </c>
      <c r="L11398" s="195" t="s">
        <v>74</v>
      </c>
    </row>
    <row r="11399" spans="1:12">
      <c r="A11399" s="186" t="str">
        <f>B11399&amp;"_"&amp;COUNTIF($B$2:B11399,B11399)</f>
        <v>8918_1</v>
      </c>
      <c r="B11399" s="195">
        <v>8918</v>
      </c>
      <c r="C11399" s="195">
        <v>42</v>
      </c>
      <c r="D11399" s="195" t="s">
        <v>1744</v>
      </c>
      <c r="E11399" s="195" t="s">
        <v>1744</v>
      </c>
      <c r="F11399" s="189" t="s">
        <v>1744</v>
      </c>
      <c r="G11399" s="197" t="s">
        <v>5044</v>
      </c>
      <c r="H11399" s="195">
        <v>6</v>
      </c>
      <c r="I11399" s="195">
        <v>23500</v>
      </c>
      <c r="J11399" s="191">
        <v>43542</v>
      </c>
      <c r="K11399" s="195" t="s">
        <v>33</v>
      </c>
      <c r="L11399" s="195" t="s">
        <v>74</v>
      </c>
    </row>
    <row r="11400" spans="1:12">
      <c r="A11400" s="186" t="str">
        <f>B11400&amp;"_"&amp;COUNTIF($B$2:B11400,B11400)</f>
        <v>8919_1</v>
      </c>
      <c r="B11400" s="195">
        <v>8919</v>
      </c>
      <c r="C11400" s="195">
        <v>3</v>
      </c>
      <c r="D11400" s="195">
        <v>340188653</v>
      </c>
      <c r="E11400" s="195" t="s">
        <v>5045</v>
      </c>
      <c r="F11400" s="189">
        <v>1</v>
      </c>
      <c r="G11400" s="197" t="s">
        <v>5046</v>
      </c>
      <c r="H11400" s="195">
        <v>1</v>
      </c>
      <c r="I11400" s="195">
        <v>5250</v>
      </c>
      <c r="J11400" s="191">
        <v>43543</v>
      </c>
      <c r="K11400" s="195" t="s">
        <v>33</v>
      </c>
      <c r="L11400" s="195" t="s">
        <v>74</v>
      </c>
    </row>
    <row r="11401" spans="1:12">
      <c r="A11401" s="186" t="str">
        <f>B11401&amp;"_"&amp;COUNTIF($B$2:B11401,B11401)</f>
        <v>8920_1</v>
      </c>
      <c r="B11401" s="195">
        <v>8920</v>
      </c>
      <c r="C11401" s="195">
        <v>2</v>
      </c>
      <c r="D11401" s="195">
        <v>340188397</v>
      </c>
      <c r="F11401" s="189">
        <v>3</v>
      </c>
      <c r="G11401" s="197" t="s">
        <v>4033</v>
      </c>
      <c r="H11401" s="195">
        <v>4</v>
      </c>
      <c r="J11401" s="191">
        <v>43543</v>
      </c>
      <c r="K11401" s="195" t="s">
        <v>3477</v>
      </c>
    </row>
    <row r="11402" spans="1:12">
      <c r="A11402" s="186" t="str">
        <f>B11402&amp;"_"&amp;COUNTIF($B$2:B11402,B11402)</f>
        <v>8921_1</v>
      </c>
      <c r="B11402" s="195">
        <v>8921</v>
      </c>
      <c r="F11402" s="189">
        <v>1</v>
      </c>
      <c r="G11402" s="197" t="s">
        <v>5047</v>
      </c>
    </row>
    <row r="11403" spans="1:12">
      <c r="A11403" s="186" t="str">
        <f>B11403&amp;"_"&amp;COUNTIF($B$2:B11403,B11403)</f>
        <v>8921_2</v>
      </c>
      <c r="B11403" s="195">
        <v>8921</v>
      </c>
      <c r="C11403" s="195">
        <v>65</v>
      </c>
      <c r="D11403" s="195">
        <v>3103718758</v>
      </c>
      <c r="F11403" s="189">
        <v>1</v>
      </c>
      <c r="G11403" s="197" t="s">
        <v>5048</v>
      </c>
      <c r="H11403" s="195">
        <v>0</v>
      </c>
      <c r="I11403" s="195">
        <v>0</v>
      </c>
      <c r="J11403" s="191">
        <v>43543</v>
      </c>
    </row>
    <row r="11404" spans="1:12">
      <c r="A11404" s="186" t="str">
        <f>B11404&amp;"_"&amp;COUNTIF($B$2:B11404,B11404)</f>
        <v>8922_1</v>
      </c>
      <c r="B11404" s="195">
        <v>8922</v>
      </c>
      <c r="E11404" s="195" t="s">
        <v>1744</v>
      </c>
      <c r="F11404" s="189">
        <v>1</v>
      </c>
      <c r="G11404" s="197" t="s">
        <v>4877</v>
      </c>
    </row>
    <row r="11405" spans="1:12">
      <c r="A11405" s="186" t="str">
        <f>B11405&amp;"_"&amp;COUNTIF($B$2:B11405,B11405)</f>
        <v>8922_2</v>
      </c>
      <c r="B11405" s="195">
        <v>8922</v>
      </c>
      <c r="E11405" s="195">
        <v>213359</v>
      </c>
      <c r="F11405" s="189">
        <v>14</v>
      </c>
      <c r="G11405" s="197" t="s">
        <v>4533</v>
      </c>
    </row>
    <row r="11406" spans="1:12">
      <c r="A11406" s="186" t="str">
        <f>B11406&amp;"_"&amp;COUNTIF($B$2:B11406,B11406)</f>
        <v>8922_3</v>
      </c>
      <c r="B11406" s="195">
        <v>8922</v>
      </c>
      <c r="E11406" s="195">
        <v>214845</v>
      </c>
      <c r="F11406" s="189">
        <v>16</v>
      </c>
      <c r="G11406" s="197" t="s">
        <v>4532</v>
      </c>
    </row>
    <row r="11407" spans="1:12">
      <c r="A11407" s="186" t="str">
        <f>B11407&amp;"_"&amp;COUNTIF($B$2:B11407,B11407)</f>
        <v>8922_4</v>
      </c>
      <c r="B11407" s="195">
        <v>8922</v>
      </c>
      <c r="C11407" s="195">
        <v>123</v>
      </c>
      <c r="D11407" s="195">
        <v>4500750607</v>
      </c>
      <c r="E11407" s="195">
        <v>209259</v>
      </c>
      <c r="F11407" s="189">
        <v>15</v>
      </c>
      <c r="G11407" s="197" t="s">
        <v>4776</v>
      </c>
      <c r="H11407" s="195">
        <v>3</v>
      </c>
      <c r="I11407" s="195">
        <v>5050</v>
      </c>
      <c r="J11407" s="191">
        <v>43543</v>
      </c>
      <c r="K11407" s="195" t="s">
        <v>3477</v>
      </c>
    </row>
    <row r="11408" spans="1:12">
      <c r="A11408" s="186" t="str">
        <f>B11408&amp;"_"&amp;COUNTIF($B$2:B11408,B11408)</f>
        <v>8923_1</v>
      </c>
      <c r="B11408" s="195">
        <v>8923</v>
      </c>
      <c r="C11408" s="195">
        <v>59</v>
      </c>
      <c r="D11408" s="195">
        <v>3009524790</v>
      </c>
      <c r="E11408" s="195">
        <v>41227890</v>
      </c>
      <c r="F11408" s="189">
        <v>12</v>
      </c>
      <c r="G11408" s="197" t="s">
        <v>1873</v>
      </c>
      <c r="H11408" s="195">
        <v>2</v>
      </c>
      <c r="I11408" s="195">
        <v>3700</v>
      </c>
      <c r="J11408" s="191">
        <v>43531</v>
      </c>
      <c r="K11408" s="195" t="s">
        <v>3477</v>
      </c>
    </row>
    <row r="11409" spans="1:12">
      <c r="A11409" s="186" t="str">
        <f>B11409&amp;"_"&amp;COUNTIF($B$2:B11409,B11409)</f>
        <v>8924_1</v>
      </c>
      <c r="B11409" s="195">
        <v>8924</v>
      </c>
      <c r="C11409" s="195">
        <v>110</v>
      </c>
      <c r="D11409" s="195" t="s">
        <v>5049</v>
      </c>
      <c r="E11409" s="195" t="s">
        <v>1744</v>
      </c>
      <c r="F11409" s="189">
        <v>1</v>
      </c>
      <c r="G11409" s="197" t="s">
        <v>5050</v>
      </c>
      <c r="H11409" s="195">
        <v>2</v>
      </c>
      <c r="I11409" s="195">
        <v>10000</v>
      </c>
      <c r="J11409" s="191">
        <v>43543</v>
      </c>
      <c r="K11409" s="195" t="s">
        <v>33</v>
      </c>
      <c r="L11409" s="195" t="s">
        <v>74</v>
      </c>
    </row>
    <row r="11410" spans="1:12">
      <c r="A11410" s="186" t="str">
        <f>B11410&amp;"_"&amp;COUNTIF($B$2:B11410,B11410)</f>
        <v>8925_1</v>
      </c>
      <c r="B11410" s="195">
        <v>8925</v>
      </c>
      <c r="F11410" s="189">
        <v>4</v>
      </c>
      <c r="G11410" s="197" t="s">
        <v>3102</v>
      </c>
    </row>
    <row r="11411" spans="1:12">
      <c r="A11411" s="186" t="str">
        <f>B11411&amp;"_"&amp;COUNTIF($B$2:B11411,B11411)</f>
        <v>8925_2</v>
      </c>
      <c r="B11411" s="195">
        <v>8925</v>
      </c>
      <c r="C11411" s="195">
        <v>65</v>
      </c>
      <c r="D11411" s="195">
        <v>3009430261</v>
      </c>
      <c r="F11411" s="189">
        <v>8</v>
      </c>
      <c r="G11411" s="197" t="s">
        <v>3103</v>
      </c>
      <c r="H11411" s="195">
        <v>4</v>
      </c>
      <c r="I11411" s="195">
        <v>14400</v>
      </c>
      <c r="J11411" s="191">
        <v>43544</v>
      </c>
      <c r="K11411" s="195" t="s">
        <v>4113</v>
      </c>
    </row>
    <row r="11412" spans="1:12">
      <c r="A11412" s="186" t="str">
        <f>B11412&amp;"_"&amp;COUNTIF($B$2:B11412,B11412)</f>
        <v>8926_1</v>
      </c>
      <c r="B11412" s="195">
        <v>8926</v>
      </c>
      <c r="C11412" s="195">
        <v>65</v>
      </c>
      <c r="D11412" s="195">
        <v>3009517840</v>
      </c>
      <c r="F11412" s="189">
        <v>8</v>
      </c>
      <c r="G11412" s="197" t="s">
        <v>5051</v>
      </c>
      <c r="H11412" s="195">
        <v>2</v>
      </c>
      <c r="I11412" s="195">
        <v>4315</v>
      </c>
      <c r="J11412" s="191">
        <v>43544</v>
      </c>
      <c r="K11412" s="195" t="s">
        <v>4113</v>
      </c>
    </row>
    <row r="11413" spans="1:12">
      <c r="A11413" s="186" t="str">
        <f>B11413&amp;"_"&amp;COUNTIF($B$2:B11413,B11413)</f>
        <v>8927_1</v>
      </c>
      <c r="B11413" s="195">
        <v>8927</v>
      </c>
      <c r="C11413" s="195">
        <v>65</v>
      </c>
      <c r="D11413" s="195">
        <v>3009437227</v>
      </c>
      <c r="F11413" s="189">
        <v>12</v>
      </c>
      <c r="G11413" s="197" t="s">
        <v>4940</v>
      </c>
      <c r="H11413" s="195">
        <v>3</v>
      </c>
      <c r="I11413" s="195">
        <v>5300</v>
      </c>
      <c r="J11413" s="191">
        <v>43544</v>
      </c>
      <c r="K11413" s="195" t="s">
        <v>4113</v>
      </c>
    </row>
    <row r="11414" spans="1:12">
      <c r="A11414" s="186" t="str">
        <f>B11414&amp;"_"&amp;COUNTIF($B$2:B11414,B11414)</f>
        <v>8928_1</v>
      </c>
      <c r="B11414" s="195">
        <v>8928</v>
      </c>
      <c r="C11414" s="195">
        <v>31</v>
      </c>
      <c r="D11414" s="195" t="s">
        <v>5052</v>
      </c>
      <c r="F11414" s="189">
        <v>1</v>
      </c>
      <c r="G11414" s="197" t="s">
        <v>4672</v>
      </c>
      <c r="H11414" s="195">
        <v>1</v>
      </c>
      <c r="J11414" s="191">
        <v>43545</v>
      </c>
      <c r="K11414" s="195" t="s">
        <v>3477</v>
      </c>
    </row>
    <row r="11415" spans="1:12">
      <c r="A11415" s="186" t="str">
        <f>B11415&amp;"_"&amp;COUNTIF($B$2:B11415,B11415)</f>
        <v>8929_1</v>
      </c>
      <c r="B11415" s="195">
        <v>8929</v>
      </c>
      <c r="C11415" s="195">
        <v>59</v>
      </c>
      <c r="D11415" s="195">
        <v>3009543219</v>
      </c>
      <c r="F11415" s="189">
        <v>11</v>
      </c>
      <c r="G11415" s="197" t="s">
        <v>5053</v>
      </c>
      <c r="H11415" s="195">
        <v>11</v>
      </c>
      <c r="I11415" s="195">
        <f>11*4500</f>
        <v>49500</v>
      </c>
      <c r="J11415" s="191">
        <v>43549</v>
      </c>
      <c r="K11415" s="195" t="s">
        <v>3477</v>
      </c>
    </row>
    <row r="11416" spans="1:12">
      <c r="A11416" s="186" t="str">
        <f>B11416&amp;"_"&amp;COUNTIF($B$2:B11416,B11416)</f>
        <v>8930_1</v>
      </c>
      <c r="B11416" s="195">
        <v>8930</v>
      </c>
      <c r="G11416" s="197" t="s">
        <v>4990</v>
      </c>
    </row>
    <row r="11417" spans="1:12">
      <c r="A11417" s="186" t="str">
        <f>B11417&amp;"_"&amp;COUNTIF($B$2:B11417,B11417)</f>
        <v>8930_2</v>
      </c>
      <c r="B11417" s="195">
        <v>8930</v>
      </c>
      <c r="C11417" s="195">
        <v>59</v>
      </c>
      <c r="D11417" s="195">
        <v>3009537787</v>
      </c>
      <c r="F11417" s="189">
        <v>2</v>
      </c>
      <c r="G11417" s="197" t="s">
        <v>4991</v>
      </c>
      <c r="H11417" s="195">
        <v>2</v>
      </c>
      <c r="I11417" s="195">
        <v>3600</v>
      </c>
      <c r="J11417" s="191">
        <v>43550</v>
      </c>
      <c r="K11417" s="195" t="s">
        <v>3477</v>
      </c>
    </row>
    <row r="11418" spans="1:12">
      <c r="A11418" s="186" t="str">
        <f>B11418&amp;"_"&amp;COUNTIF($B$2:B11418,B11418)</f>
        <v>8931_1</v>
      </c>
      <c r="B11418" s="195">
        <v>8931</v>
      </c>
      <c r="C11418" s="195">
        <v>59</v>
      </c>
      <c r="D11418" s="195">
        <v>3009482087</v>
      </c>
      <c r="F11418" s="189">
        <v>1</v>
      </c>
      <c r="G11418" s="197" t="s">
        <v>5054</v>
      </c>
      <c r="H11418" s="195">
        <v>1</v>
      </c>
      <c r="I11418" s="195">
        <v>4400</v>
      </c>
      <c r="J11418" s="191">
        <v>43550</v>
      </c>
      <c r="K11418" s="195" t="s">
        <v>3477</v>
      </c>
    </row>
    <row r="11419" spans="1:12">
      <c r="A11419" s="186" t="str">
        <f>B11419&amp;"_"&amp;COUNTIF($B$2:B11419,B11419)</f>
        <v>8932_1</v>
      </c>
      <c r="B11419" s="195">
        <v>8932</v>
      </c>
      <c r="E11419" s="195">
        <v>145200</v>
      </c>
      <c r="F11419" s="189">
        <v>24</v>
      </c>
      <c r="G11419" s="197" t="s">
        <v>4637</v>
      </c>
    </row>
    <row r="11420" spans="1:12">
      <c r="A11420" s="186" t="str">
        <f>B11420&amp;"_"&amp;COUNTIF($B$2:B11420,B11420)</f>
        <v>8932_2</v>
      </c>
      <c r="B11420" s="195">
        <v>8932</v>
      </c>
      <c r="C11420" s="195">
        <v>4</v>
      </c>
      <c r="D11420" s="195">
        <v>4500316712</v>
      </c>
      <c r="E11420" s="195">
        <v>145199</v>
      </c>
      <c r="F11420" s="189">
        <v>24</v>
      </c>
      <c r="G11420" s="197" t="s">
        <v>4638</v>
      </c>
      <c r="H11420" s="195">
        <v>12</v>
      </c>
      <c r="I11420" s="195">
        <v>42000</v>
      </c>
      <c r="J11420" s="191">
        <v>43550</v>
      </c>
      <c r="K11420" s="195" t="s">
        <v>2501</v>
      </c>
      <c r="L11420" s="195" t="s">
        <v>74</v>
      </c>
    </row>
    <row r="11421" spans="1:12">
      <c r="A11421" s="186" t="str">
        <f>B11421&amp;"_"&amp;COUNTIF($B$2:B11421,B11421)</f>
        <v>8933_1</v>
      </c>
      <c r="B11421" s="195">
        <v>8933</v>
      </c>
      <c r="F11421" s="189">
        <v>8</v>
      </c>
      <c r="G11421" s="197" t="s">
        <v>3102</v>
      </c>
    </row>
    <row r="11422" spans="1:12">
      <c r="A11422" s="186" t="str">
        <f>B11422&amp;"_"&amp;COUNTIF($B$2:B11422,B11422)</f>
        <v>8933_2</v>
      </c>
      <c r="B11422" s="195">
        <v>8933</v>
      </c>
      <c r="C11422" s="195">
        <v>65</v>
      </c>
      <c r="D11422" s="195">
        <v>3009531437</v>
      </c>
      <c r="F11422" s="189">
        <v>16</v>
      </c>
      <c r="G11422" s="197" t="s">
        <v>3103</v>
      </c>
      <c r="H11422" s="195">
        <v>8</v>
      </c>
      <c r="I11422" s="195">
        <v>25600</v>
      </c>
      <c r="J11422" s="191">
        <v>43551</v>
      </c>
      <c r="K11422" s="195" t="s">
        <v>4113</v>
      </c>
    </row>
    <row r="11423" spans="1:12">
      <c r="A11423" s="186" t="str">
        <f>B11423&amp;"_"&amp;COUNTIF($B$2:B11423,B11423)</f>
        <v>8934_1</v>
      </c>
      <c r="B11423" s="195">
        <v>8934</v>
      </c>
      <c r="C11423" s="195">
        <v>59</v>
      </c>
      <c r="D11423" s="195">
        <v>3009547136</v>
      </c>
      <c r="E11423" s="195">
        <v>41255162</v>
      </c>
      <c r="F11423" s="189">
        <v>3</v>
      </c>
      <c r="G11423" s="197" t="s">
        <v>4451</v>
      </c>
      <c r="H11423" s="195">
        <v>3</v>
      </c>
      <c r="I11423" s="195">
        <v>11100</v>
      </c>
      <c r="J11423" s="191">
        <v>43551</v>
      </c>
      <c r="K11423" s="195" t="s">
        <v>4749</v>
      </c>
    </row>
    <row r="11424" spans="1:12">
      <c r="A11424" s="186" t="str">
        <f>B11424&amp;"_"&amp;COUNTIF($B$2:B11424,B11424)</f>
        <v>8935_1</v>
      </c>
      <c r="B11424" s="195">
        <v>8935</v>
      </c>
      <c r="C11424" s="195">
        <v>59</v>
      </c>
      <c r="D11424" s="195">
        <v>3009551113</v>
      </c>
      <c r="E11424" s="195">
        <v>41222128</v>
      </c>
      <c r="F11424" s="235">
        <v>5</v>
      </c>
      <c r="G11424" s="236" t="s">
        <v>5055</v>
      </c>
      <c r="H11424" s="195">
        <v>5</v>
      </c>
      <c r="I11424" s="195">
        <v>23000</v>
      </c>
      <c r="J11424" s="191">
        <v>43551</v>
      </c>
      <c r="K11424" s="195" t="s">
        <v>4749</v>
      </c>
    </row>
    <row r="11425" spans="1:12">
      <c r="A11425" s="186" t="str">
        <f>B11425&amp;"_"&amp;COUNTIF($B$2:B11425,B11425)</f>
        <v>8936_1</v>
      </c>
      <c r="B11425" s="195">
        <v>8936</v>
      </c>
      <c r="E11425" s="195" t="s">
        <v>1744</v>
      </c>
      <c r="F11425" s="189">
        <v>1</v>
      </c>
      <c r="G11425" s="197" t="s">
        <v>4877</v>
      </c>
    </row>
    <row r="11426" spans="1:12">
      <c r="A11426" s="186" t="str">
        <f>B11426&amp;"_"&amp;COUNTIF($B$2:B11426,B11426)</f>
        <v>8936_2</v>
      </c>
      <c r="B11426" s="195">
        <v>8936</v>
      </c>
      <c r="C11426" s="237">
        <v>123</v>
      </c>
      <c r="D11426" s="237">
        <v>4500750607</v>
      </c>
      <c r="E11426" s="195">
        <v>213359</v>
      </c>
      <c r="F11426" s="189">
        <v>42</v>
      </c>
      <c r="G11426" s="197" t="s">
        <v>4533</v>
      </c>
      <c r="H11426" s="195">
        <v>3</v>
      </c>
      <c r="I11426" s="195">
        <v>11760</v>
      </c>
      <c r="J11426" s="191">
        <v>43552</v>
      </c>
      <c r="K11426" s="195" t="s">
        <v>3477</v>
      </c>
    </row>
    <row r="11427" spans="1:12">
      <c r="A11427" s="186" t="str">
        <f>B11427&amp;"_"&amp;COUNTIF($B$2:B11427,B11427)</f>
        <v>8937_1</v>
      </c>
      <c r="B11427" s="195">
        <v>8937</v>
      </c>
      <c r="E11427" s="195">
        <v>214845</v>
      </c>
      <c r="F11427" s="189">
        <v>48</v>
      </c>
      <c r="G11427" s="197" t="s">
        <v>4532</v>
      </c>
    </row>
    <row r="11428" spans="1:12">
      <c r="A11428" s="186" t="str">
        <f>B11428&amp;"_"&amp;COUNTIF($B$2:B11428,B11428)</f>
        <v>8937_2</v>
      </c>
      <c r="B11428" s="195">
        <v>8937</v>
      </c>
      <c r="C11428" s="237">
        <v>123</v>
      </c>
      <c r="D11428" s="237">
        <v>4500750607</v>
      </c>
      <c r="E11428" s="237">
        <v>209245</v>
      </c>
      <c r="F11428" s="238">
        <v>28</v>
      </c>
      <c r="G11428" s="239" t="s">
        <v>4584</v>
      </c>
      <c r="H11428" s="237">
        <v>4</v>
      </c>
      <c r="I11428" s="237">
        <v>55557</v>
      </c>
      <c r="J11428" s="240">
        <v>43552</v>
      </c>
      <c r="K11428" s="237" t="s">
        <v>3477</v>
      </c>
    </row>
    <row r="11429" spans="1:12">
      <c r="A11429" s="186" t="str">
        <f>B11429&amp;"_"&amp;COUNTIF($B$2:B11429,B11429)</f>
        <v>8938_1</v>
      </c>
      <c r="B11429" s="237">
        <v>8938</v>
      </c>
      <c r="C11429" s="195">
        <v>59</v>
      </c>
      <c r="D11429" s="195">
        <v>3009551113</v>
      </c>
      <c r="E11429" s="241">
        <v>41222128</v>
      </c>
      <c r="F11429" s="235">
        <v>5</v>
      </c>
      <c r="G11429" s="236" t="s">
        <v>5056</v>
      </c>
      <c r="H11429" s="195">
        <v>5</v>
      </c>
      <c r="I11429" s="195">
        <v>23000</v>
      </c>
      <c r="J11429" s="191">
        <v>43551</v>
      </c>
      <c r="K11429" s="195" t="s">
        <v>4749</v>
      </c>
    </row>
    <row r="11430" spans="1:12">
      <c r="A11430" s="186" t="str">
        <f>B11430&amp;"_"&amp;COUNTIF($B$2:B11430,B11430)</f>
        <v>8939_1</v>
      </c>
      <c r="B11430" s="195">
        <v>8939</v>
      </c>
      <c r="C11430" s="237">
        <v>59</v>
      </c>
      <c r="D11430" s="195">
        <v>3009510998</v>
      </c>
      <c r="F11430" s="189">
        <v>1</v>
      </c>
      <c r="G11430" s="197" t="s">
        <v>5057</v>
      </c>
      <c r="H11430" s="195">
        <v>0</v>
      </c>
      <c r="I11430" s="195">
        <v>0</v>
      </c>
      <c r="J11430" s="191">
        <v>43553</v>
      </c>
      <c r="K11430" s="195" t="s">
        <v>5058</v>
      </c>
    </row>
    <row r="11431" spans="1:12">
      <c r="A11431" s="186" t="str">
        <f>B11431&amp;"_"&amp;COUNTIF($B$2:B11431,B11431)</f>
        <v>8940_1</v>
      </c>
      <c r="B11431" s="195">
        <v>8940</v>
      </c>
      <c r="C11431" s="195">
        <v>31</v>
      </c>
      <c r="D11431" s="195" t="s">
        <v>5059</v>
      </c>
      <c r="F11431" s="189">
        <v>7</v>
      </c>
      <c r="G11431" s="197" t="s">
        <v>4980</v>
      </c>
      <c r="H11431" s="195">
        <v>7</v>
      </c>
      <c r="I11431" s="195">
        <v>21000</v>
      </c>
      <c r="J11431" s="191">
        <v>43556</v>
      </c>
      <c r="K11431" s="195" t="s">
        <v>3477</v>
      </c>
    </row>
    <row r="11432" spans="1:12">
      <c r="A11432" s="186" t="str">
        <f>B11432&amp;"_"&amp;COUNTIF($B$2:B11432,B11432)</f>
        <v>8941_1</v>
      </c>
      <c r="B11432" s="195">
        <v>8941</v>
      </c>
      <c r="C11432" s="195">
        <v>31</v>
      </c>
      <c r="D11432" s="195" t="s">
        <v>5059</v>
      </c>
      <c r="F11432" s="189">
        <v>7</v>
      </c>
      <c r="G11432" s="197" t="s">
        <v>4980</v>
      </c>
      <c r="H11432" s="195">
        <v>7</v>
      </c>
      <c r="I11432" s="195">
        <v>21000</v>
      </c>
      <c r="J11432" s="191">
        <v>43556</v>
      </c>
      <c r="K11432" s="195" t="s">
        <v>3477</v>
      </c>
    </row>
    <row r="11433" spans="1:12">
      <c r="A11433" s="186" t="str">
        <f>B11433&amp;"_"&amp;COUNTIF($B$2:B11433,B11433)</f>
        <v>8942_1</v>
      </c>
      <c r="B11433" s="195">
        <v>8942</v>
      </c>
      <c r="E11433" s="195" t="s">
        <v>3545</v>
      </c>
      <c r="F11433" s="189">
        <v>5</v>
      </c>
      <c r="G11433" s="197" t="s">
        <v>3546</v>
      </c>
    </row>
    <row r="11434" spans="1:12">
      <c r="A11434" s="186" t="str">
        <f>B11434&amp;"_"&amp;COUNTIF($B$2:B11434,B11434)</f>
        <v>8942_2</v>
      </c>
      <c r="B11434" s="195">
        <v>8942</v>
      </c>
      <c r="E11434" s="195" t="s">
        <v>3547</v>
      </c>
      <c r="F11434" s="189">
        <v>1</v>
      </c>
      <c r="G11434" s="197" t="s">
        <v>4795</v>
      </c>
    </row>
    <row r="11435" spans="1:12">
      <c r="A11435" s="186" t="str">
        <f>B11435&amp;"_"&amp;COUNTIF($B$2:B11435,B11435)</f>
        <v>8942_3</v>
      </c>
      <c r="B11435" s="195">
        <v>8942</v>
      </c>
      <c r="E11435" s="195" t="s">
        <v>3549</v>
      </c>
      <c r="F11435" s="189">
        <v>1</v>
      </c>
      <c r="G11435" s="197" t="s">
        <v>4796</v>
      </c>
    </row>
    <row r="11436" spans="1:12">
      <c r="A11436" s="186" t="str">
        <f>B11436&amp;"_"&amp;COUNTIF($B$2:B11436,B11436)</f>
        <v>8942_4</v>
      </c>
      <c r="B11436" s="195">
        <v>8942</v>
      </c>
      <c r="E11436" s="195" t="s">
        <v>3551</v>
      </c>
      <c r="F11436" s="189">
        <v>66</v>
      </c>
      <c r="G11436" s="197" t="s">
        <v>4798</v>
      </c>
    </row>
    <row r="11437" spans="1:12">
      <c r="A11437" s="186" t="str">
        <f>B11437&amp;"_"&amp;COUNTIF($B$2:B11437,B11437)</f>
        <v>8942_5</v>
      </c>
      <c r="B11437" s="195">
        <v>8942</v>
      </c>
      <c r="E11437" s="195" t="s">
        <v>5060</v>
      </c>
      <c r="F11437" s="189">
        <v>325</v>
      </c>
      <c r="G11437" s="197" t="s">
        <v>5061</v>
      </c>
    </row>
    <row r="11438" spans="1:12">
      <c r="A11438" s="186" t="str">
        <f>B11438&amp;"_"&amp;COUNTIF($B$2:B11438,B11438)</f>
        <v>8942_6</v>
      </c>
      <c r="B11438" s="195">
        <v>8942</v>
      </c>
      <c r="E11438" s="195" t="s">
        <v>5062</v>
      </c>
      <c r="F11438" s="189">
        <v>260</v>
      </c>
      <c r="G11438" s="197" t="s">
        <v>5063</v>
      </c>
    </row>
    <row r="11439" spans="1:12">
      <c r="A11439" s="186" t="str">
        <f>B11439&amp;"_"&amp;COUNTIF($B$2:B11439,B11439)</f>
        <v>8942_7</v>
      </c>
      <c r="B11439" s="195">
        <v>8942</v>
      </c>
      <c r="C11439" s="195">
        <v>106</v>
      </c>
      <c r="D11439" s="195" t="s">
        <v>5064</v>
      </c>
      <c r="E11439" s="195" t="s">
        <v>5065</v>
      </c>
      <c r="F11439" s="189">
        <v>65</v>
      </c>
      <c r="G11439" s="197" t="s">
        <v>5066</v>
      </c>
      <c r="H11439" s="195">
        <v>3</v>
      </c>
      <c r="I11439" s="195">
        <v>2393</v>
      </c>
      <c r="J11439" s="191">
        <v>43556</v>
      </c>
      <c r="K11439" s="195" t="s">
        <v>33</v>
      </c>
      <c r="L11439" s="195" t="s">
        <v>74</v>
      </c>
    </row>
    <row r="11440" spans="1:12">
      <c r="A11440" s="186" t="str">
        <f>B11440&amp;"_"&amp;COUNTIF($B$2:B11440,B11440)</f>
        <v>8943_1</v>
      </c>
      <c r="B11440" s="195">
        <v>8943</v>
      </c>
      <c r="F11440" s="189">
        <v>1</v>
      </c>
      <c r="G11440" s="197" t="s">
        <v>2156</v>
      </c>
    </row>
    <row r="11441" spans="1:12">
      <c r="A11441" s="186" t="str">
        <f>B11441&amp;"_"&amp;COUNTIF($B$2:B11441,B11441)</f>
        <v>8943_2</v>
      </c>
      <c r="B11441" s="195">
        <v>8943</v>
      </c>
      <c r="F11441" s="189">
        <v>4</v>
      </c>
      <c r="G11441" s="197" t="s">
        <v>5051</v>
      </c>
    </row>
    <row r="11442" spans="1:12">
      <c r="A11442" s="186" t="str">
        <f>B11442&amp;"_"&amp;COUNTIF($B$2:B11442,B11442)</f>
        <v>8943_3</v>
      </c>
      <c r="B11442" s="195">
        <v>8943</v>
      </c>
      <c r="C11442" s="195">
        <v>65</v>
      </c>
      <c r="D11442" s="195">
        <v>3009517840</v>
      </c>
      <c r="F11442" s="189">
        <v>8</v>
      </c>
      <c r="G11442" s="197" t="s">
        <v>4940</v>
      </c>
      <c r="H11442" s="195">
        <v>3</v>
      </c>
      <c r="I11442" s="195">
        <v>6084</v>
      </c>
      <c r="J11442" s="191">
        <v>43557</v>
      </c>
      <c r="K11442" s="195" t="s">
        <v>4113</v>
      </c>
    </row>
    <row r="11443" spans="1:12">
      <c r="A11443" s="186" t="str">
        <f>B11443&amp;"_"&amp;COUNTIF($B$2:B11443,B11443)</f>
        <v>8944_1</v>
      </c>
      <c r="B11443" s="195">
        <v>8944</v>
      </c>
      <c r="C11443" s="195">
        <v>134</v>
      </c>
      <c r="D11443" s="195" t="s">
        <v>5067</v>
      </c>
      <c r="F11443" s="189">
        <v>22</v>
      </c>
      <c r="G11443" s="197" t="s">
        <v>5068</v>
      </c>
      <c r="H11443" s="195">
        <v>11</v>
      </c>
      <c r="I11443" s="195">
        <v>44825</v>
      </c>
      <c r="J11443" s="191">
        <v>43557</v>
      </c>
      <c r="K11443" s="195" t="s">
        <v>5069</v>
      </c>
      <c r="L11443" s="195" t="s">
        <v>74</v>
      </c>
    </row>
    <row r="11444" spans="1:12">
      <c r="A11444" s="186" t="str">
        <f>B11444&amp;"_"&amp;COUNTIF($B$2:B11444,B11444)</f>
        <v>8945_1</v>
      </c>
      <c r="B11444" s="195">
        <v>8945</v>
      </c>
      <c r="C11444" s="195">
        <v>134</v>
      </c>
      <c r="D11444" s="195" t="s">
        <v>5070</v>
      </c>
      <c r="F11444" s="189">
        <v>22</v>
      </c>
      <c r="G11444" s="197" t="s">
        <v>5068</v>
      </c>
      <c r="H11444" s="195">
        <v>11</v>
      </c>
      <c r="I11444" s="195">
        <v>44825</v>
      </c>
      <c r="J11444" s="191">
        <v>43557</v>
      </c>
      <c r="K11444" s="195" t="s">
        <v>5069</v>
      </c>
      <c r="L11444" s="195" t="s">
        <v>74</v>
      </c>
    </row>
    <row r="11445" spans="1:12">
      <c r="A11445" s="186" t="str">
        <f>B11445&amp;"_"&amp;COUNTIF($B$2:B11445,B11445)</f>
        <v>8946_1</v>
      </c>
      <c r="B11445" s="195">
        <v>8946</v>
      </c>
      <c r="E11445" s="195" t="s">
        <v>1744</v>
      </c>
      <c r="F11445" s="189" t="s">
        <v>1744</v>
      </c>
      <c r="G11445" s="197" t="s">
        <v>5071</v>
      </c>
    </row>
    <row r="11446" spans="1:12">
      <c r="A11446" s="186" t="str">
        <f>B11446&amp;"_"&amp;COUNTIF($B$2:B11446,B11446)</f>
        <v>8946_2</v>
      </c>
      <c r="B11446" s="195">
        <v>8946</v>
      </c>
      <c r="E11446" s="195" t="s">
        <v>1744</v>
      </c>
      <c r="F11446" s="189" t="s">
        <v>1744</v>
      </c>
      <c r="G11446" s="197" t="s">
        <v>5072</v>
      </c>
    </row>
    <row r="11447" spans="1:12">
      <c r="A11447" s="186" t="str">
        <f>B11447&amp;"_"&amp;COUNTIF($B$2:B11447,B11447)</f>
        <v>8946_3</v>
      </c>
      <c r="B11447" s="195">
        <v>8946</v>
      </c>
      <c r="C11447" s="195">
        <v>134</v>
      </c>
      <c r="D11447" s="195" t="s">
        <v>5073</v>
      </c>
      <c r="E11447" s="195" t="s">
        <v>1744</v>
      </c>
      <c r="F11447" s="189">
        <v>6</v>
      </c>
      <c r="G11447" s="197" t="s">
        <v>5068</v>
      </c>
      <c r="H11447" s="195">
        <v>3</v>
      </c>
      <c r="I11447" s="195">
        <v>12225</v>
      </c>
      <c r="J11447" s="191">
        <v>43557</v>
      </c>
      <c r="K11447" s="195" t="s">
        <v>5074</v>
      </c>
      <c r="L11447" s="195" t="s">
        <v>74</v>
      </c>
    </row>
    <row r="11448" spans="1:12">
      <c r="A11448" s="186" t="str">
        <f>B11448&amp;"_"&amp;COUNTIF($B$2:B11448,B11448)</f>
        <v>8947_1</v>
      </c>
      <c r="B11448" s="195">
        <v>8947</v>
      </c>
      <c r="F11448" s="189">
        <v>0</v>
      </c>
      <c r="G11448" s="197" t="s">
        <v>4973</v>
      </c>
    </row>
    <row r="11449" spans="1:12">
      <c r="A11449" s="186" t="str">
        <f>B11449&amp;"_"&amp;COUNTIF($B$2:B11449,B11449)</f>
        <v>8947_2</v>
      </c>
      <c r="B11449" s="195">
        <v>8947</v>
      </c>
      <c r="C11449" s="195">
        <v>26</v>
      </c>
      <c r="D11449" s="195" t="s">
        <v>863</v>
      </c>
      <c r="F11449" s="189">
        <v>26</v>
      </c>
      <c r="G11449" s="197" t="s">
        <v>4974</v>
      </c>
      <c r="J11449" s="191">
        <v>43556</v>
      </c>
    </row>
    <row r="11450" spans="1:12">
      <c r="A11450" s="186" t="str">
        <f>B11450&amp;"_"&amp;COUNTIF($B$2:B11450,B11450)</f>
        <v>8948_1</v>
      </c>
      <c r="B11450" s="195">
        <v>8948</v>
      </c>
      <c r="F11450" s="189">
        <v>100</v>
      </c>
      <c r="G11450" s="197" t="s">
        <v>5075</v>
      </c>
    </row>
    <row r="11451" spans="1:12">
      <c r="A11451" s="186" t="str">
        <f>B11451&amp;"_"&amp;COUNTIF($B$2:B11451,B11451)</f>
        <v>8948_2</v>
      </c>
      <c r="B11451" s="195">
        <v>8948</v>
      </c>
      <c r="F11451" s="189">
        <v>5</v>
      </c>
      <c r="G11451" s="197" t="s">
        <v>5076</v>
      </c>
    </row>
    <row r="11452" spans="1:12">
      <c r="A11452" s="186" t="str">
        <f>B11452&amp;"_"&amp;COUNTIF($B$2:B11452,B11452)</f>
        <v>8948_3</v>
      </c>
      <c r="B11452" s="195">
        <v>8948</v>
      </c>
      <c r="F11452" s="189">
        <v>500</v>
      </c>
      <c r="G11452" s="197" t="s">
        <v>5077</v>
      </c>
    </row>
    <row r="11453" spans="1:12">
      <c r="A11453" s="186" t="str">
        <f>B11453&amp;"_"&amp;COUNTIF($B$2:B11453,B11453)</f>
        <v>8948_4</v>
      </c>
      <c r="B11453" s="195">
        <v>8948</v>
      </c>
      <c r="F11453" s="189">
        <v>1</v>
      </c>
      <c r="G11453" s="197" t="s">
        <v>5078</v>
      </c>
    </row>
    <row r="11454" spans="1:12">
      <c r="A11454" s="186" t="str">
        <f>B11454&amp;"_"&amp;COUNTIF($B$2:B11454,B11454)</f>
        <v>8948_5</v>
      </c>
      <c r="B11454" s="195">
        <v>8948</v>
      </c>
      <c r="F11454" s="189">
        <v>30</v>
      </c>
      <c r="G11454" s="197" t="s">
        <v>5079</v>
      </c>
    </row>
    <row r="11455" spans="1:12">
      <c r="A11455" s="186" t="str">
        <f>B11455&amp;"_"&amp;COUNTIF($B$2:B11455,B11455)</f>
        <v>8948_6</v>
      </c>
      <c r="B11455" s="195">
        <v>8948</v>
      </c>
      <c r="F11455" s="189">
        <v>3</v>
      </c>
      <c r="G11455" s="197" t="s">
        <v>4870</v>
      </c>
    </row>
    <row r="11456" spans="1:12">
      <c r="A11456" s="186" t="str">
        <f>B11456&amp;"_"&amp;COUNTIF($B$2:B11456,B11456)</f>
        <v>8948_7</v>
      </c>
      <c r="B11456" s="195">
        <v>8948</v>
      </c>
      <c r="F11456" s="189">
        <v>1</v>
      </c>
      <c r="G11456" s="197" t="s">
        <v>5080</v>
      </c>
    </row>
    <row r="11457" spans="1:12">
      <c r="A11457" s="186" t="str">
        <f>B11457&amp;"_"&amp;COUNTIF($B$2:B11457,B11457)</f>
        <v>8948_8</v>
      </c>
      <c r="B11457" s="195">
        <v>8948</v>
      </c>
      <c r="C11457" s="195">
        <v>56</v>
      </c>
      <c r="D11457" s="195" t="s">
        <v>5081</v>
      </c>
      <c r="F11457" s="189">
        <v>1</v>
      </c>
      <c r="G11457" s="197" t="s">
        <v>782</v>
      </c>
      <c r="H11457" s="195">
        <v>4</v>
      </c>
      <c r="J11457" s="191">
        <v>43558</v>
      </c>
      <c r="K11457" s="195" t="s">
        <v>3477</v>
      </c>
    </row>
    <row r="11458" spans="1:12">
      <c r="A11458" s="186" t="str">
        <f>B11458&amp;"_"&amp;COUNTIF($B$2:B11458,B11458)</f>
        <v>8949_1</v>
      </c>
      <c r="B11458" s="195">
        <v>8949</v>
      </c>
      <c r="F11458" s="189">
        <v>15</v>
      </c>
      <c r="G11458" s="197" t="s">
        <v>5082</v>
      </c>
    </row>
    <row r="11459" spans="1:12">
      <c r="A11459" s="186" t="str">
        <f>B11459&amp;"_"&amp;COUNTIF($B$2:B11459,B11459)</f>
        <v>8949_2</v>
      </c>
      <c r="B11459" s="195">
        <v>8949</v>
      </c>
      <c r="F11459" s="189">
        <v>20</v>
      </c>
      <c r="G11459" s="197" t="s">
        <v>5083</v>
      </c>
    </row>
    <row r="11460" spans="1:12">
      <c r="A11460" s="186" t="str">
        <f>B11460&amp;"_"&amp;COUNTIF($B$2:B11460,B11460)</f>
        <v>8949_3</v>
      </c>
      <c r="B11460" s="195">
        <v>8949</v>
      </c>
      <c r="C11460" s="195">
        <v>94</v>
      </c>
      <c r="D11460" s="195">
        <v>10117931</v>
      </c>
      <c r="F11460" s="189">
        <v>2</v>
      </c>
      <c r="G11460" s="197" t="s">
        <v>5084</v>
      </c>
      <c r="H11460" s="195">
        <v>1</v>
      </c>
      <c r="I11460" s="195">
        <v>1957</v>
      </c>
      <c r="J11460" s="191">
        <v>43558</v>
      </c>
      <c r="K11460" s="195" t="s">
        <v>1206</v>
      </c>
      <c r="L11460" s="195" t="s">
        <v>74</v>
      </c>
    </row>
    <row r="11461" spans="1:12">
      <c r="A11461" s="186" t="str">
        <f>B11461&amp;"_"&amp;COUNTIF($B$2:B11461,B11461)</f>
        <v>8950_1</v>
      </c>
      <c r="B11461" s="195">
        <v>8950</v>
      </c>
      <c r="F11461" s="189">
        <v>8</v>
      </c>
      <c r="G11461" s="197" t="s">
        <v>3188</v>
      </c>
    </row>
    <row r="11462" spans="1:12">
      <c r="A11462" s="186" t="str">
        <f>B11462&amp;"_"&amp;COUNTIF($B$2:B11462,B11462)</f>
        <v>8950_2</v>
      </c>
      <c r="B11462" s="195">
        <v>8950</v>
      </c>
      <c r="C11462" s="195">
        <v>17</v>
      </c>
      <c r="D11462" s="195">
        <v>3009398511</v>
      </c>
      <c r="F11462" s="189">
        <v>8</v>
      </c>
      <c r="G11462" s="197" t="s">
        <v>3324</v>
      </c>
      <c r="H11462" s="195">
        <v>16800</v>
      </c>
      <c r="I11462" s="195">
        <v>4</v>
      </c>
      <c r="J11462" s="191">
        <v>43559</v>
      </c>
      <c r="K11462" s="195" t="s">
        <v>4113</v>
      </c>
    </row>
    <row r="11463" spans="1:12">
      <c r="A11463" s="186" t="str">
        <f>B11463&amp;"_"&amp;COUNTIF($B$2:B11463,B11463)</f>
        <v>8951_1</v>
      </c>
      <c r="B11463" s="195">
        <v>8951</v>
      </c>
      <c r="C11463" s="195">
        <v>17</v>
      </c>
      <c r="D11463" s="195">
        <v>3009543203</v>
      </c>
      <c r="F11463" s="189">
        <v>36</v>
      </c>
      <c r="G11463" s="197" t="s">
        <v>3190</v>
      </c>
      <c r="H11463" s="195">
        <v>3900</v>
      </c>
      <c r="I11463" s="195">
        <v>3</v>
      </c>
      <c r="J11463" s="191">
        <v>43559</v>
      </c>
      <c r="K11463" s="195" t="s">
        <v>4113</v>
      </c>
    </row>
    <row r="11464" spans="1:12">
      <c r="A11464" s="186" t="str">
        <f>B11464&amp;"_"&amp;COUNTIF($B$2:B11464,B11464)</f>
        <v>8952_1</v>
      </c>
      <c r="B11464" s="195">
        <v>8952</v>
      </c>
      <c r="C11464" s="195">
        <v>59</v>
      </c>
      <c r="D11464" s="195">
        <v>3009566301</v>
      </c>
      <c r="E11464" s="195">
        <v>41227890</v>
      </c>
      <c r="F11464" s="189">
        <v>12</v>
      </c>
      <c r="G11464" s="197" t="s">
        <v>1873</v>
      </c>
      <c r="H11464" s="195">
        <v>2</v>
      </c>
      <c r="I11464" s="195">
        <v>3700</v>
      </c>
      <c r="J11464" s="191">
        <v>43559</v>
      </c>
      <c r="K11464" s="195" t="s">
        <v>3477</v>
      </c>
    </row>
    <row r="11465" spans="1:12">
      <c r="A11465" s="186" t="str">
        <f>B11465&amp;"_"&amp;COUNTIF($B$2:B11465,B11465)</f>
        <v>8953_1</v>
      </c>
      <c r="B11465" s="195">
        <v>8953</v>
      </c>
      <c r="E11465" s="195" t="s">
        <v>1744</v>
      </c>
      <c r="F11465" s="189">
        <v>1</v>
      </c>
      <c r="G11465" s="197" t="s">
        <v>4877</v>
      </c>
    </row>
    <row r="11466" spans="1:12">
      <c r="A11466" s="186" t="str">
        <f>B11466&amp;"_"&amp;COUNTIF($B$2:B11466,B11466)</f>
        <v>8953_2</v>
      </c>
      <c r="B11466" s="195">
        <v>8953</v>
      </c>
      <c r="C11466" s="237"/>
      <c r="D11466" s="237"/>
      <c r="E11466" s="195">
        <v>213359</v>
      </c>
      <c r="F11466" s="189">
        <v>28</v>
      </c>
      <c r="G11466" s="197" t="s">
        <v>4533</v>
      </c>
    </row>
    <row r="11467" spans="1:12">
      <c r="A11467" s="186" t="str">
        <f>B11467&amp;"_"&amp;COUNTIF($B$2:B11467,B11467)</f>
        <v>8953_3</v>
      </c>
      <c r="B11467" s="195">
        <v>8953</v>
      </c>
      <c r="E11467" s="195">
        <v>214845</v>
      </c>
      <c r="F11467" s="189">
        <v>32</v>
      </c>
      <c r="G11467" s="197" t="s">
        <v>4532</v>
      </c>
    </row>
    <row r="11468" spans="1:12">
      <c r="A11468" s="186" t="str">
        <f>B11468&amp;"_"&amp;COUNTIF($B$2:B11468,B11468)</f>
        <v>8953_4</v>
      </c>
      <c r="B11468" s="195">
        <v>8953</v>
      </c>
      <c r="C11468" s="237">
        <v>123</v>
      </c>
      <c r="D11468" s="237">
        <v>4500750607</v>
      </c>
      <c r="E11468" s="237">
        <v>209245</v>
      </c>
      <c r="F11468" s="238">
        <v>28</v>
      </c>
      <c r="G11468" s="239" t="s">
        <v>4584</v>
      </c>
      <c r="H11468" s="237">
        <v>5</v>
      </c>
      <c r="I11468" s="237">
        <v>12359</v>
      </c>
      <c r="J11468" s="240">
        <v>43559</v>
      </c>
      <c r="K11468" s="237" t="s">
        <v>3477</v>
      </c>
    </row>
    <row r="11469" spans="1:12">
      <c r="A11469" s="186" t="str">
        <f>B11469&amp;"_"&amp;COUNTIF($B$2:B11469,B11469)</f>
        <v>8954_1</v>
      </c>
      <c r="B11469" s="195">
        <v>8954</v>
      </c>
      <c r="F11469" s="189">
        <v>27</v>
      </c>
      <c r="G11469" s="197" t="s">
        <v>5085</v>
      </c>
    </row>
    <row r="11470" spans="1:12">
      <c r="A11470" s="186" t="str">
        <f>B11470&amp;"_"&amp;COUNTIF($B$2:B11470,B11470)</f>
        <v>8954_2</v>
      </c>
      <c r="B11470" s="195">
        <v>8954</v>
      </c>
      <c r="C11470" s="195">
        <v>59</v>
      </c>
      <c r="D11470" s="195" t="s">
        <v>5086</v>
      </c>
      <c r="F11470" s="189">
        <v>27</v>
      </c>
      <c r="G11470" s="197" t="s">
        <v>5087</v>
      </c>
      <c r="H11470" s="195">
        <v>2</v>
      </c>
      <c r="I11470" s="195">
        <v>2400</v>
      </c>
      <c r="J11470" s="191">
        <v>43559</v>
      </c>
      <c r="K11470" s="195" t="s">
        <v>3477</v>
      </c>
    </row>
    <row r="11471" spans="1:12">
      <c r="A11471" s="186" t="str">
        <f>B11471&amp;"_"&amp;COUNTIF($B$2:B11471,B11471)</f>
        <v>8955_1</v>
      </c>
      <c r="B11471" s="195">
        <v>8955</v>
      </c>
      <c r="C11471" s="195">
        <v>135</v>
      </c>
      <c r="D11471" s="195" t="s">
        <v>5088</v>
      </c>
      <c r="F11471" s="189">
        <v>2</v>
      </c>
      <c r="G11471" s="197" t="s">
        <v>5089</v>
      </c>
      <c r="H11471" s="195">
        <v>1</v>
      </c>
      <c r="I11471" s="195">
        <v>44</v>
      </c>
      <c r="J11471" s="191">
        <v>43563</v>
      </c>
      <c r="K11471" s="195" t="s">
        <v>5090</v>
      </c>
      <c r="L11471" s="195" t="s">
        <v>74</v>
      </c>
    </row>
    <row r="11472" spans="1:12">
      <c r="A11472" s="186" t="str">
        <f>B11472&amp;"_"&amp;COUNTIF($B$2:B11472,B11472)</f>
        <v>8956_1</v>
      </c>
      <c r="B11472" s="195">
        <v>8956</v>
      </c>
      <c r="C11472" s="195">
        <v>1</v>
      </c>
      <c r="F11472" s="189">
        <v>1</v>
      </c>
      <c r="G11472" s="197" t="s">
        <v>5091</v>
      </c>
      <c r="H11472" s="195">
        <v>1</v>
      </c>
      <c r="J11472" s="191">
        <v>43563</v>
      </c>
      <c r="K11472" s="195" t="s">
        <v>3477</v>
      </c>
    </row>
    <row r="11473" spans="1:12">
      <c r="A11473" s="186" t="str">
        <f>B11473&amp;"_"&amp;COUNTIF($B$2:B11473,B11473)</f>
        <v>8957_1</v>
      </c>
      <c r="B11473" s="195">
        <v>8957</v>
      </c>
      <c r="F11473" s="189">
        <v>6</v>
      </c>
      <c r="G11473" s="197" t="s">
        <v>5092</v>
      </c>
    </row>
    <row r="11474" spans="1:12">
      <c r="A11474" s="186" t="str">
        <f>B11474&amp;"_"&amp;COUNTIF($B$2:B11474,B11474)</f>
        <v>8957_2</v>
      </c>
      <c r="B11474" s="195">
        <v>8957</v>
      </c>
      <c r="F11474" s="189">
        <v>300</v>
      </c>
      <c r="G11474" s="197" t="s">
        <v>5093</v>
      </c>
    </row>
    <row r="11475" spans="1:12">
      <c r="A11475" s="186" t="str">
        <f>B11475&amp;"_"&amp;COUNTIF($B$2:B11475,B11475)</f>
        <v>8957_3</v>
      </c>
      <c r="B11475" s="195">
        <v>8957</v>
      </c>
      <c r="F11475" s="189">
        <v>300</v>
      </c>
      <c r="G11475" s="197" t="s">
        <v>5077</v>
      </c>
    </row>
    <row r="11476" spans="1:12">
      <c r="A11476" s="186" t="str">
        <f>B11476&amp;"_"&amp;COUNTIF($B$2:B11476,B11476)</f>
        <v>8957_4</v>
      </c>
      <c r="B11476" s="195">
        <v>8957</v>
      </c>
      <c r="C11476" s="195">
        <v>82</v>
      </c>
      <c r="D11476" s="195">
        <v>181581378</v>
      </c>
      <c r="F11476" s="189">
        <v>1</v>
      </c>
      <c r="G11476" s="197" t="s">
        <v>5094</v>
      </c>
      <c r="H11476" s="195">
        <v>2</v>
      </c>
      <c r="J11476" s="191">
        <v>43564</v>
      </c>
      <c r="K11476" s="195" t="s">
        <v>3477</v>
      </c>
    </row>
    <row r="11477" spans="1:12">
      <c r="A11477" s="186" t="str">
        <f>B11477&amp;"_"&amp;COUNTIF($B$2:B11477,B11477)</f>
        <v>8958_1</v>
      </c>
      <c r="B11477" s="195">
        <v>8958</v>
      </c>
      <c r="C11477" s="195">
        <v>23</v>
      </c>
      <c r="D11477" s="195" t="s">
        <v>5095</v>
      </c>
      <c r="F11477" s="189">
        <v>1</v>
      </c>
      <c r="G11477" s="197" t="s">
        <v>5096</v>
      </c>
      <c r="H11477" s="195">
        <v>1</v>
      </c>
      <c r="J11477" s="191">
        <v>43564</v>
      </c>
      <c r="K11477" s="195" t="s">
        <v>33</v>
      </c>
    </row>
    <row r="11478" spans="1:12">
      <c r="A11478" s="186" t="str">
        <f>B11478&amp;"_"&amp;COUNTIF($B$2:B11478,B11478)</f>
        <v>8959_1</v>
      </c>
      <c r="B11478" s="195">
        <v>8959</v>
      </c>
      <c r="C11478" s="195">
        <v>96</v>
      </c>
      <c r="D11478" s="195">
        <v>291448</v>
      </c>
      <c r="F11478" s="189">
        <v>5</v>
      </c>
      <c r="G11478" s="197" t="s">
        <v>5097</v>
      </c>
      <c r="H11478" s="195">
        <v>0</v>
      </c>
      <c r="J11478" s="191">
        <v>43564</v>
      </c>
      <c r="K11478" s="195" t="s">
        <v>33</v>
      </c>
      <c r="L11478" s="195" t="s">
        <v>74</v>
      </c>
    </row>
    <row r="11479" spans="1:12">
      <c r="A11479" s="186" t="str">
        <f>B11479&amp;"_"&amp;COUNTIF($B$2:B11479,B11479)</f>
        <v>8960_1</v>
      </c>
      <c r="B11479" s="195">
        <v>8960</v>
      </c>
      <c r="C11479" s="195">
        <v>96</v>
      </c>
      <c r="D11479" s="195" t="s">
        <v>5098</v>
      </c>
      <c r="F11479" s="189">
        <v>5</v>
      </c>
      <c r="G11479" s="197" t="s">
        <v>4645</v>
      </c>
      <c r="H11479" s="195">
        <v>5</v>
      </c>
      <c r="J11479" s="191">
        <v>43564</v>
      </c>
      <c r="K11479" s="195" t="s">
        <v>33</v>
      </c>
      <c r="L11479" s="195" t="s">
        <v>74</v>
      </c>
    </row>
    <row r="11480" spans="1:12">
      <c r="A11480" s="186" t="str">
        <f>B11480&amp;"_"&amp;COUNTIF($B$2:B11480,B11480)</f>
        <v>8961_1</v>
      </c>
      <c r="B11480" s="195">
        <v>8961</v>
      </c>
      <c r="C11480" s="195">
        <v>3</v>
      </c>
      <c r="D11480" s="195" t="s">
        <v>5099</v>
      </c>
      <c r="E11480" s="195">
        <v>50529774</v>
      </c>
      <c r="F11480" s="189">
        <v>324</v>
      </c>
      <c r="G11480" s="197" t="s">
        <v>3799</v>
      </c>
      <c r="H11480" s="195">
        <v>1</v>
      </c>
      <c r="I11480" s="195">
        <v>1200</v>
      </c>
      <c r="J11480" s="191">
        <v>43564</v>
      </c>
      <c r="K11480" s="195" t="s">
        <v>33</v>
      </c>
      <c r="L11480" s="195" t="s">
        <v>74</v>
      </c>
    </row>
    <row r="11481" spans="1:12">
      <c r="A11481" s="186" t="str">
        <f>B11481&amp;"_"&amp;COUNTIF($B$2:B11481,B11481)</f>
        <v>8962_1</v>
      </c>
      <c r="B11481" s="195">
        <v>8962</v>
      </c>
      <c r="F11481" s="189">
        <v>34</v>
      </c>
      <c r="G11481" s="197" t="s">
        <v>5100</v>
      </c>
    </row>
    <row r="11482" spans="1:12">
      <c r="A11482" s="186" t="str">
        <f>B11482&amp;"_"&amp;COUNTIF($B$2:B11482,B11482)</f>
        <v>8962_2</v>
      </c>
      <c r="B11482" s="195">
        <v>8962</v>
      </c>
      <c r="C11482" s="195">
        <v>59</v>
      </c>
      <c r="D11482" s="195" t="s">
        <v>5086</v>
      </c>
      <c r="F11482" s="189">
        <v>18</v>
      </c>
      <c r="G11482" s="197" t="s">
        <v>5087</v>
      </c>
      <c r="H11482" s="195">
        <v>3</v>
      </c>
      <c r="I11482" s="195">
        <v>2288</v>
      </c>
      <c r="J11482" s="191">
        <v>43564</v>
      </c>
      <c r="K11482" s="195" t="s">
        <v>4749</v>
      </c>
    </row>
    <row r="11483" spans="1:12">
      <c r="A11483" s="186" t="str">
        <f>B11483&amp;"_"&amp;COUNTIF($B$2:B11483,B11483)</f>
        <v>8963_1</v>
      </c>
      <c r="B11483" s="195">
        <v>8963</v>
      </c>
      <c r="F11483" s="189">
        <v>6</v>
      </c>
      <c r="G11483" s="197" t="s">
        <v>3102</v>
      </c>
    </row>
    <row r="11484" spans="1:12">
      <c r="A11484" s="186" t="str">
        <f>B11484&amp;"_"&amp;COUNTIF($B$2:B11484,B11484)</f>
        <v>8963_2</v>
      </c>
      <c r="B11484" s="195">
        <v>8963</v>
      </c>
      <c r="C11484" s="195">
        <v>65</v>
      </c>
      <c r="D11484" s="195">
        <v>3009531437</v>
      </c>
      <c r="F11484" s="189">
        <v>20</v>
      </c>
      <c r="G11484" s="197" t="s">
        <v>3103</v>
      </c>
      <c r="H11484" s="195">
        <v>8</v>
      </c>
      <c r="I11484" s="195">
        <v>27740</v>
      </c>
      <c r="J11484" s="191">
        <v>43565</v>
      </c>
      <c r="K11484" s="195" t="s">
        <v>4113</v>
      </c>
    </row>
    <row r="11485" spans="1:12">
      <c r="A11485" s="186" t="str">
        <f>B11485&amp;"_"&amp;COUNTIF($B$2:B11485,B11485)</f>
        <v>8964_1</v>
      </c>
      <c r="B11485" s="195">
        <v>8964</v>
      </c>
      <c r="C11485" s="195">
        <v>65</v>
      </c>
      <c r="D11485" s="195">
        <v>3009517840</v>
      </c>
      <c r="F11485" s="189">
        <v>6</v>
      </c>
      <c r="G11485" s="197" t="s">
        <v>4940</v>
      </c>
      <c r="H11485" s="195">
        <v>2</v>
      </c>
      <c r="I11485" s="195">
        <v>3240</v>
      </c>
      <c r="J11485" s="191">
        <v>43565</v>
      </c>
      <c r="K11485" s="195" t="s">
        <v>4113</v>
      </c>
    </row>
    <row r="11486" spans="1:12">
      <c r="A11486" s="186" t="str">
        <f>B11486&amp;"_"&amp;COUNTIF($B$2:B11486,B11486)</f>
        <v>8965_1</v>
      </c>
      <c r="B11486" s="195">
        <v>8965</v>
      </c>
      <c r="C11486" s="195">
        <v>59</v>
      </c>
      <c r="D11486" s="195">
        <v>3009582296</v>
      </c>
      <c r="E11486" s="241">
        <v>41222128</v>
      </c>
      <c r="F11486" s="235">
        <v>5</v>
      </c>
      <c r="G11486" s="236" t="s">
        <v>5101</v>
      </c>
      <c r="H11486" s="195">
        <v>5</v>
      </c>
      <c r="I11486" s="195">
        <v>23000</v>
      </c>
      <c r="J11486" s="191">
        <v>43565</v>
      </c>
      <c r="K11486" s="195" t="s">
        <v>4749</v>
      </c>
    </row>
    <row r="11487" spans="1:12">
      <c r="A11487" s="186" t="str">
        <f>B11487&amp;"_"&amp;COUNTIF($B$2:B11487,B11487)</f>
        <v>8966_1</v>
      </c>
      <c r="B11487" s="195">
        <v>8966</v>
      </c>
      <c r="C11487" s="195">
        <v>59</v>
      </c>
      <c r="D11487" s="195">
        <v>3009537785</v>
      </c>
      <c r="F11487" s="189">
        <v>2</v>
      </c>
      <c r="G11487" s="197" t="s">
        <v>5102</v>
      </c>
      <c r="H11487" s="195">
        <v>2</v>
      </c>
      <c r="I11487" s="195">
        <v>3600</v>
      </c>
      <c r="J11487" s="191">
        <v>43565</v>
      </c>
      <c r="K11487" s="195" t="s">
        <v>4749</v>
      </c>
    </row>
    <row r="11488" spans="1:12">
      <c r="A11488" s="186" t="str">
        <f>B11488&amp;"_"&amp;COUNTIF($B$2:B11488,B11488)</f>
        <v>8967_1</v>
      </c>
      <c r="B11488" s="195">
        <v>8967</v>
      </c>
      <c r="C11488" s="195">
        <v>59</v>
      </c>
      <c r="D11488" s="195">
        <v>3009581816</v>
      </c>
      <c r="E11488" s="195">
        <v>20607070</v>
      </c>
      <c r="F11488" s="189">
        <v>50</v>
      </c>
      <c r="G11488" s="197" t="s">
        <v>4683</v>
      </c>
      <c r="H11488" s="195">
        <v>1</v>
      </c>
      <c r="I11488" s="195">
        <v>1100</v>
      </c>
      <c r="J11488" s="191">
        <v>43565</v>
      </c>
      <c r="K11488" s="195" t="s">
        <v>4749</v>
      </c>
    </row>
    <row r="11489" spans="1:12">
      <c r="A11489" s="186" t="str">
        <f>B11489&amp;"_"&amp;COUNTIF($B$2:B11489,B11489)</f>
        <v>8968_1</v>
      </c>
      <c r="B11489" s="195">
        <v>8968</v>
      </c>
      <c r="C11489" s="195">
        <v>59</v>
      </c>
      <c r="D11489" s="195">
        <v>3009475096</v>
      </c>
      <c r="E11489" s="195">
        <v>20644834</v>
      </c>
      <c r="F11489" s="189">
        <v>50</v>
      </c>
      <c r="G11489" s="197" t="s">
        <v>5103</v>
      </c>
      <c r="H11489" s="195">
        <v>2</v>
      </c>
      <c r="I11489" s="195">
        <v>4500</v>
      </c>
      <c r="J11489" s="191">
        <v>43565</v>
      </c>
      <c r="K11489" s="195" t="s">
        <v>4749</v>
      </c>
    </row>
    <row r="11490" spans="1:12">
      <c r="A11490" s="186" t="str">
        <f>B11490&amp;"_"&amp;COUNTIF($B$2:B11490,B11490)</f>
        <v>8969_1</v>
      </c>
      <c r="B11490" s="195">
        <v>8969</v>
      </c>
      <c r="F11490" s="189">
        <v>1</v>
      </c>
      <c r="G11490" s="197" t="s">
        <v>5104</v>
      </c>
    </row>
    <row r="11491" spans="1:12">
      <c r="A11491" s="186" t="str">
        <f>B11491&amp;"_"&amp;COUNTIF($B$2:B11491,B11491)</f>
        <v>8969_2</v>
      </c>
      <c r="B11491" s="195">
        <v>8969</v>
      </c>
      <c r="C11491" s="195">
        <v>123</v>
      </c>
      <c r="D11491" s="195">
        <v>4500750607</v>
      </c>
      <c r="E11491" s="195">
        <v>214844</v>
      </c>
      <c r="F11491" s="189">
        <v>84</v>
      </c>
      <c r="G11491" s="197" t="s">
        <v>2944</v>
      </c>
      <c r="H11491" s="195">
        <v>1</v>
      </c>
      <c r="I11491" s="195">
        <v>2540</v>
      </c>
      <c r="J11491" s="191">
        <v>43565</v>
      </c>
      <c r="K11491" s="195" t="s">
        <v>3477</v>
      </c>
    </row>
    <row r="11492" spans="1:12">
      <c r="A11492" s="186" t="str">
        <f>B11492&amp;"_"&amp;COUNTIF($B$2:B11492,B11492)</f>
        <v>8970_1</v>
      </c>
      <c r="B11492" s="195">
        <v>8970</v>
      </c>
      <c r="E11492" s="195">
        <v>112145</v>
      </c>
      <c r="F11492" s="189">
        <v>4</v>
      </c>
      <c r="G11492" s="197" t="s">
        <v>5105</v>
      </c>
    </row>
    <row r="11493" spans="1:12">
      <c r="A11493" s="186" t="str">
        <f>B11493&amp;"_"&amp;COUNTIF($B$2:B11493,B11493)</f>
        <v>8970_2</v>
      </c>
      <c r="B11493" s="195">
        <v>8970</v>
      </c>
      <c r="C11493" s="195">
        <v>4</v>
      </c>
      <c r="D11493" s="195">
        <v>4500317932</v>
      </c>
      <c r="E11493" s="195">
        <v>112146</v>
      </c>
      <c r="F11493" s="189">
        <v>4</v>
      </c>
      <c r="G11493" s="197" t="s">
        <v>5106</v>
      </c>
      <c r="H11493" s="195">
        <v>2</v>
      </c>
      <c r="I11493" s="195">
        <v>7000</v>
      </c>
      <c r="J11493" s="191">
        <v>43565</v>
      </c>
      <c r="K11493" s="195" t="s">
        <v>2501</v>
      </c>
      <c r="L11493" s="195" t="s">
        <v>74</v>
      </c>
    </row>
    <row r="11494" spans="1:12">
      <c r="A11494" s="186" t="str">
        <f>B11494&amp;"_"&amp;COUNTIF($B$2:B11494,B11494)</f>
        <v>8971_1</v>
      </c>
      <c r="B11494" s="195">
        <v>8971</v>
      </c>
      <c r="C11494" s="195">
        <v>59</v>
      </c>
      <c r="D11494" s="195" t="s">
        <v>5086</v>
      </c>
      <c r="F11494" s="189">
        <v>135</v>
      </c>
      <c r="G11494" s="197" t="s">
        <v>5107</v>
      </c>
      <c r="H11494" s="195">
        <v>5</v>
      </c>
      <c r="I11494" s="195">
        <v>5940</v>
      </c>
      <c r="J11494" s="191">
        <v>43567</v>
      </c>
      <c r="K11494" s="195" t="s">
        <v>3477</v>
      </c>
    </row>
    <row r="11495" spans="1:12">
      <c r="A11495" s="186" t="str">
        <f>B11495&amp;"_"&amp;COUNTIF($B$2:B11495,B11495)</f>
        <v>8972_1</v>
      </c>
      <c r="B11495" s="195">
        <v>8972</v>
      </c>
      <c r="C11495" s="195">
        <v>59</v>
      </c>
      <c r="D11495" s="195">
        <v>3009592580</v>
      </c>
      <c r="E11495" s="195">
        <v>41227890</v>
      </c>
      <c r="F11495" s="189">
        <v>12</v>
      </c>
      <c r="G11495" s="197" t="s">
        <v>1873</v>
      </c>
      <c r="H11495" s="195">
        <v>2</v>
      </c>
      <c r="I11495" s="195">
        <v>3700</v>
      </c>
      <c r="J11495" s="191">
        <v>43559</v>
      </c>
      <c r="K11495" s="195" t="s">
        <v>3477</v>
      </c>
    </row>
    <row r="11496" spans="1:12">
      <c r="A11496" s="186" t="str">
        <f>B11496&amp;"_"&amp;COUNTIF($B$2:B11496,B11496)</f>
        <v>8973_1</v>
      </c>
      <c r="B11496" s="195">
        <v>8973</v>
      </c>
      <c r="C11496" s="195">
        <v>23</v>
      </c>
      <c r="D11496" s="195" t="s">
        <v>5108</v>
      </c>
      <c r="F11496" s="189">
        <v>1</v>
      </c>
      <c r="G11496" s="197" t="s">
        <v>3106</v>
      </c>
      <c r="H11496" s="195">
        <v>1</v>
      </c>
      <c r="J11496" s="191">
        <v>43567</v>
      </c>
      <c r="K11496" s="195" t="s">
        <v>3477</v>
      </c>
    </row>
    <row r="11497" spans="1:12">
      <c r="A11497" s="186" t="str">
        <f>B11497&amp;"_"&amp;COUNTIF($B$2:B11497,B11497)</f>
        <v>8974_1</v>
      </c>
      <c r="B11497" s="195">
        <v>8974</v>
      </c>
      <c r="C11497" s="195">
        <v>65</v>
      </c>
      <c r="D11497" s="195">
        <v>3009517840</v>
      </c>
      <c r="F11497" s="189">
        <v>7</v>
      </c>
      <c r="G11497" s="197" t="s">
        <v>4940</v>
      </c>
      <c r="H11497" s="195">
        <v>2</v>
      </c>
      <c r="I11497" s="195">
        <v>3780</v>
      </c>
      <c r="J11497" s="191">
        <v>43565</v>
      </c>
      <c r="K11497" s="195" t="s">
        <v>5109</v>
      </c>
      <c r="L11497" s="195" t="s">
        <v>74</v>
      </c>
    </row>
    <row r="11498" spans="1:12">
      <c r="A11498" s="186" t="str">
        <f>B11498&amp;"_"&amp;COUNTIF($B$2:B11498,B11498)</f>
        <v>8975_1</v>
      </c>
      <c r="B11498" s="195">
        <v>8975</v>
      </c>
      <c r="C11498" s="195">
        <v>31</v>
      </c>
      <c r="D11498" s="195" t="s">
        <v>5110</v>
      </c>
      <c r="F11498" s="189">
        <v>7</v>
      </c>
      <c r="G11498" s="197" t="s">
        <v>4980</v>
      </c>
      <c r="H11498" s="195">
        <v>7</v>
      </c>
      <c r="I11498" s="195">
        <v>21000</v>
      </c>
      <c r="J11498" s="191">
        <v>43571</v>
      </c>
      <c r="K11498" s="195" t="s">
        <v>3477</v>
      </c>
    </row>
    <row r="11499" spans="1:12">
      <c r="A11499" s="186" t="str">
        <f>B11499&amp;"_"&amp;COUNTIF($B$2:B11499,B11499)</f>
        <v>8976_1</v>
      </c>
      <c r="B11499" s="195">
        <v>8976</v>
      </c>
      <c r="C11499" s="195">
        <v>31</v>
      </c>
      <c r="D11499" s="195" t="s">
        <v>5110</v>
      </c>
      <c r="F11499" s="189">
        <v>7</v>
      </c>
      <c r="G11499" s="197" t="s">
        <v>4980</v>
      </c>
      <c r="H11499" s="195">
        <v>7</v>
      </c>
      <c r="I11499" s="195">
        <v>21000</v>
      </c>
      <c r="J11499" s="191">
        <v>43571</v>
      </c>
      <c r="K11499" s="195" t="s">
        <v>3477</v>
      </c>
    </row>
    <row r="11500" spans="1:12">
      <c r="A11500" s="186" t="str">
        <f>B11500&amp;"_"&amp;COUNTIF($B$2:B11500,B11500)</f>
        <v>8977_1</v>
      </c>
      <c r="B11500" s="195">
        <v>8977</v>
      </c>
      <c r="C11500" s="195">
        <v>59</v>
      </c>
      <c r="D11500" s="195">
        <v>3009596165</v>
      </c>
      <c r="E11500" s="195">
        <v>41222082</v>
      </c>
      <c r="F11500" s="189">
        <v>3</v>
      </c>
      <c r="G11500" s="197" t="s">
        <v>4669</v>
      </c>
      <c r="H11500" s="195">
        <v>3</v>
      </c>
      <c r="I11500" s="195">
        <v>13800</v>
      </c>
      <c r="J11500" s="191">
        <v>43571</v>
      </c>
      <c r="K11500" s="195" t="s">
        <v>3477</v>
      </c>
    </row>
    <row r="11501" spans="1:12">
      <c r="A11501" s="186" t="str">
        <f>B11501&amp;"_"&amp;COUNTIF($B$2:B11501,B11501)</f>
        <v>8978_1</v>
      </c>
      <c r="B11501" s="195">
        <v>8978</v>
      </c>
      <c r="C11501" s="195">
        <v>59</v>
      </c>
      <c r="D11501" s="195" t="s">
        <v>5086</v>
      </c>
      <c r="F11501" s="189">
        <v>36</v>
      </c>
      <c r="G11501" s="197" t="s">
        <v>5107</v>
      </c>
      <c r="H11501" s="195">
        <v>1</v>
      </c>
      <c r="I11501" s="195">
        <v>1585</v>
      </c>
      <c r="J11501" s="191">
        <v>43571</v>
      </c>
      <c r="K11501" s="195" t="s">
        <v>3477</v>
      </c>
    </row>
    <row r="11502" spans="1:12">
      <c r="A11502" s="186" t="str">
        <f>B11502&amp;"_"&amp;COUNTIF($B$2:B11502,B11502)</f>
        <v>8979_1</v>
      </c>
      <c r="B11502" s="195">
        <v>8979</v>
      </c>
      <c r="C11502" s="195">
        <v>11</v>
      </c>
      <c r="D11502" s="195">
        <v>1769</v>
      </c>
      <c r="F11502" s="189">
        <v>1</v>
      </c>
      <c r="G11502" s="197" t="s">
        <v>5111</v>
      </c>
      <c r="H11502" s="195">
        <v>1</v>
      </c>
      <c r="J11502" s="191">
        <v>43571</v>
      </c>
      <c r="K11502" s="195" t="s">
        <v>33</v>
      </c>
    </row>
    <row r="11503" spans="1:12">
      <c r="A11503" s="186" t="str">
        <f>B11503&amp;"_"&amp;COUNTIF($B$2:B11503,B11503)</f>
        <v>8980_1</v>
      </c>
      <c r="B11503" s="195">
        <v>8980</v>
      </c>
      <c r="F11503" s="189">
        <v>1</v>
      </c>
      <c r="G11503" s="197" t="s">
        <v>5112</v>
      </c>
    </row>
    <row r="11504" spans="1:12">
      <c r="A11504" s="186" t="str">
        <f>B11504&amp;"_"&amp;COUNTIF($B$2:B11504,B11504)</f>
        <v>8980_2</v>
      </c>
      <c r="B11504" s="195">
        <v>8980</v>
      </c>
      <c r="F11504" s="189">
        <v>1</v>
      </c>
      <c r="G11504" s="197" t="s">
        <v>5113</v>
      </c>
    </row>
    <row r="11505" spans="1:12">
      <c r="A11505" s="186" t="str">
        <f>B11505&amp;"_"&amp;COUNTIF($B$2:B11505,B11505)</f>
        <v>8980_3</v>
      </c>
      <c r="B11505" s="195">
        <v>8980</v>
      </c>
      <c r="F11505" s="189">
        <v>24</v>
      </c>
      <c r="G11505" s="197" t="s">
        <v>5114</v>
      </c>
    </row>
    <row r="11506" spans="1:12">
      <c r="A11506" s="186" t="str">
        <f>B11506&amp;"_"&amp;COUNTIF($B$2:B11506,B11506)</f>
        <v>8980_4</v>
      </c>
      <c r="B11506" s="195">
        <v>8980</v>
      </c>
      <c r="C11506" s="195">
        <v>136</v>
      </c>
      <c r="D11506" s="195">
        <v>3009071265</v>
      </c>
      <c r="F11506" s="189">
        <v>24</v>
      </c>
      <c r="G11506" s="197" t="s">
        <v>5115</v>
      </c>
      <c r="H11506" s="195">
        <v>12</v>
      </c>
      <c r="I11506" s="195">
        <v>53400</v>
      </c>
      <c r="J11506" s="191">
        <v>43572</v>
      </c>
      <c r="K11506" s="195" t="s">
        <v>33</v>
      </c>
      <c r="L11506" s="195" t="s">
        <v>74</v>
      </c>
    </row>
    <row r="11507" spans="1:12">
      <c r="A11507" s="186" t="str">
        <f>B11507&amp;"_"&amp;COUNTIF($B$2:B11507,B11507)</f>
        <v>8981_1</v>
      </c>
      <c r="B11507" s="195">
        <v>8981</v>
      </c>
      <c r="E11507" s="195" t="s">
        <v>1744</v>
      </c>
      <c r="F11507" s="189">
        <v>1</v>
      </c>
      <c r="G11507" s="197" t="s">
        <v>4877</v>
      </c>
    </row>
    <row r="11508" spans="1:12">
      <c r="A11508" s="186" t="str">
        <f>B11508&amp;"_"&amp;COUNTIF($B$2:B11508,B11508)</f>
        <v>8981_2</v>
      </c>
      <c r="B11508" s="195">
        <v>8981</v>
      </c>
      <c r="C11508" s="237"/>
      <c r="D11508" s="237"/>
      <c r="E11508" s="195">
        <v>213359</v>
      </c>
      <c r="F11508" s="189">
        <v>28</v>
      </c>
      <c r="G11508" s="197" t="s">
        <v>4533</v>
      </c>
    </row>
    <row r="11509" spans="1:12">
      <c r="A11509" s="186" t="str">
        <f>B11509&amp;"_"&amp;COUNTIF($B$2:B11509,B11509)</f>
        <v>8981_3</v>
      </c>
      <c r="B11509" s="195">
        <v>8981</v>
      </c>
      <c r="E11509" s="195">
        <v>214845</v>
      </c>
      <c r="F11509" s="189">
        <v>16</v>
      </c>
      <c r="G11509" s="197" t="s">
        <v>4532</v>
      </c>
    </row>
    <row r="11510" spans="1:12">
      <c r="A11510" s="186" t="str">
        <f>B11510&amp;"_"&amp;COUNTIF($B$2:B11510,B11510)</f>
        <v>8981_4</v>
      </c>
      <c r="B11510" s="195">
        <v>8981</v>
      </c>
      <c r="C11510" s="237">
        <v>123</v>
      </c>
      <c r="D11510" s="237">
        <v>4500750607</v>
      </c>
      <c r="E11510" s="237">
        <v>209245</v>
      </c>
      <c r="F11510" s="238">
        <v>28</v>
      </c>
      <c r="G11510" s="239" t="s">
        <v>4584</v>
      </c>
      <c r="H11510" s="237">
        <v>4</v>
      </c>
      <c r="I11510" s="237">
        <v>11381</v>
      </c>
      <c r="J11510" s="240">
        <v>43573</v>
      </c>
      <c r="K11510" s="237" t="s">
        <v>3477</v>
      </c>
    </row>
    <row r="11511" spans="1:12">
      <c r="A11511" s="186" t="str">
        <f>B11511&amp;"_"&amp;COUNTIF($B$2:B11511,B11511)</f>
        <v>8982_1</v>
      </c>
      <c r="B11511" s="195">
        <v>8982</v>
      </c>
      <c r="E11511" s="195">
        <v>1</v>
      </c>
      <c r="F11511" s="189">
        <v>1000</v>
      </c>
      <c r="G11511" s="197" t="s">
        <v>5116</v>
      </c>
    </row>
    <row r="11512" spans="1:12">
      <c r="A11512" s="186" t="str">
        <f>B11512&amp;"_"&amp;COUNTIF($B$2:B11512,B11512)</f>
        <v>8982_2</v>
      </c>
      <c r="B11512" s="195">
        <v>8982</v>
      </c>
      <c r="E11512" s="195">
        <v>2</v>
      </c>
      <c r="F11512" s="189">
        <v>1000</v>
      </c>
      <c r="G11512" s="197" t="s">
        <v>5117</v>
      </c>
    </row>
    <row r="11513" spans="1:12">
      <c r="A11513" s="186" t="str">
        <f>B11513&amp;"_"&amp;COUNTIF($B$2:B11513,B11513)</f>
        <v>8982_3</v>
      </c>
      <c r="B11513" s="195">
        <v>8982</v>
      </c>
      <c r="C11513" s="195">
        <v>72</v>
      </c>
      <c r="D11513" s="195">
        <v>926431</v>
      </c>
      <c r="E11513" s="195">
        <v>3</v>
      </c>
      <c r="F11513" s="189">
        <v>1000</v>
      </c>
      <c r="G11513" s="197" t="s">
        <v>5118</v>
      </c>
      <c r="H11513" s="195">
        <v>5</v>
      </c>
      <c r="I11513" s="195">
        <v>205</v>
      </c>
      <c r="J11513" s="191">
        <v>43573</v>
      </c>
      <c r="K11513" s="195" t="s">
        <v>5119</v>
      </c>
      <c r="L11513" s="195" t="s">
        <v>74</v>
      </c>
    </row>
    <row r="11514" spans="1:12">
      <c r="A11514" s="186" t="str">
        <f>B11514&amp;"_"&amp;COUNTIF($B$2:B11514,B11514)</f>
        <v>8983_1</v>
      </c>
      <c r="B11514" s="195">
        <v>8983</v>
      </c>
      <c r="C11514" s="195">
        <v>59</v>
      </c>
      <c r="D11514" s="195">
        <v>3009614669</v>
      </c>
      <c r="E11514" s="241">
        <v>41222128</v>
      </c>
      <c r="F11514" s="235">
        <v>3</v>
      </c>
      <c r="G11514" s="236" t="s">
        <v>5120</v>
      </c>
      <c r="H11514" s="195">
        <v>3</v>
      </c>
      <c r="I11514" s="195">
        <f>3*4800</f>
        <v>14400</v>
      </c>
      <c r="J11514" s="191">
        <v>43574</v>
      </c>
      <c r="K11514" s="195" t="s">
        <v>3477</v>
      </c>
    </row>
    <row r="11515" spans="1:12">
      <c r="A11515" s="186" t="str">
        <f>B11515&amp;"_"&amp;COUNTIF($B$2:B11515,B11515)</f>
        <v>8994_1</v>
      </c>
      <c r="B11515" s="195">
        <v>8994</v>
      </c>
      <c r="C11515" s="195">
        <v>59</v>
      </c>
      <c r="D11515" s="195">
        <v>3009614669</v>
      </c>
      <c r="E11515" s="241">
        <v>41222128</v>
      </c>
      <c r="F11515" s="235">
        <v>4</v>
      </c>
      <c r="G11515" s="236" t="s">
        <v>5121</v>
      </c>
      <c r="H11515" s="195">
        <v>4</v>
      </c>
      <c r="I11515" s="195">
        <v>18400</v>
      </c>
      <c r="J11515" s="191">
        <v>43578</v>
      </c>
      <c r="K11515" s="195" t="s">
        <v>4749</v>
      </c>
    </row>
    <row r="11516" spans="1:12">
      <c r="A11516" s="186" t="str">
        <f>B11516&amp;"_"&amp;COUNTIF($B$2:B11516,B11516)</f>
        <v>8995_1</v>
      </c>
      <c r="B11516" s="195">
        <v>8995</v>
      </c>
      <c r="C11516" s="195">
        <v>59</v>
      </c>
      <c r="D11516" s="195">
        <v>3009596165</v>
      </c>
      <c r="E11516" s="195">
        <v>41222082</v>
      </c>
      <c r="F11516" s="189">
        <v>1</v>
      </c>
      <c r="G11516" s="197" t="s">
        <v>4669</v>
      </c>
      <c r="H11516" s="195">
        <v>1</v>
      </c>
      <c r="I11516" s="195">
        <v>4600</v>
      </c>
      <c r="J11516" s="191">
        <v>43578</v>
      </c>
      <c r="K11516" s="195" t="s">
        <v>4749</v>
      </c>
    </row>
    <row r="11517" spans="1:12">
      <c r="A11517" s="186" t="str">
        <f>B11517&amp;"_"&amp;COUNTIF($B$2:B11517,B11517)</f>
        <v>8996_1</v>
      </c>
      <c r="B11517" s="195">
        <v>8996</v>
      </c>
      <c r="C11517" s="195">
        <v>59</v>
      </c>
      <c r="D11517" s="195">
        <v>3009605158</v>
      </c>
      <c r="E11517" s="195">
        <v>41227890</v>
      </c>
      <c r="F11517" s="189">
        <v>12</v>
      </c>
      <c r="G11517" s="197" t="s">
        <v>1873</v>
      </c>
      <c r="H11517" s="195">
        <v>2</v>
      </c>
      <c r="I11517" s="195">
        <v>3700</v>
      </c>
      <c r="J11517" s="191">
        <v>43578</v>
      </c>
      <c r="K11517" s="195" t="s">
        <v>4749</v>
      </c>
    </row>
    <row r="11518" spans="1:12">
      <c r="A11518" s="186" t="str">
        <f>B11518&amp;"_"&amp;COUNTIF($B$2:B11518,B11518)</f>
        <v>8997_1</v>
      </c>
      <c r="B11518" s="195">
        <v>8997</v>
      </c>
      <c r="F11518" s="189">
        <v>33</v>
      </c>
      <c r="G11518" s="197" t="s">
        <v>5122</v>
      </c>
    </row>
    <row r="11519" spans="1:12">
      <c r="A11519" s="186" t="str">
        <f>B11519&amp;"_"&amp;COUNTIF($B$2:B11519,B11519)</f>
        <v>8997_2</v>
      </c>
      <c r="B11519" s="195">
        <v>8997</v>
      </c>
      <c r="C11519" s="195">
        <v>59</v>
      </c>
      <c r="D11519" s="195" t="s">
        <v>5086</v>
      </c>
      <c r="F11519" s="189">
        <v>10</v>
      </c>
      <c r="G11519" s="197" t="s">
        <v>5123</v>
      </c>
      <c r="H11519" s="195">
        <v>2</v>
      </c>
      <c r="I11519" s="195">
        <v>1850</v>
      </c>
      <c r="J11519" s="191">
        <v>43578</v>
      </c>
      <c r="K11519" s="195" t="s">
        <v>4749</v>
      </c>
    </row>
    <row r="11520" spans="1:12">
      <c r="A11520" s="186" t="str">
        <f>B11520&amp;"_"&amp;COUNTIF($B$2:B11520,B11520)</f>
        <v>8998_1</v>
      </c>
      <c r="B11520" s="195">
        <v>8998</v>
      </c>
      <c r="F11520" s="189">
        <v>4</v>
      </c>
      <c r="G11520" s="197" t="s">
        <v>5124</v>
      </c>
    </row>
    <row r="11521" spans="1:12">
      <c r="A11521" s="186" t="str">
        <f>B11521&amp;"_"&amp;COUNTIF($B$2:B11521,B11521)</f>
        <v>8998_2</v>
      </c>
      <c r="B11521" s="195">
        <v>8998</v>
      </c>
      <c r="C11521" s="195">
        <v>122</v>
      </c>
      <c r="D11521" s="195" t="s">
        <v>5125</v>
      </c>
      <c r="F11521" s="189">
        <v>1</v>
      </c>
      <c r="G11521" s="197" t="s">
        <v>5126</v>
      </c>
      <c r="H11521" s="195">
        <v>1</v>
      </c>
      <c r="I11521" s="195">
        <v>476</v>
      </c>
      <c r="J11521" s="191">
        <v>43578</v>
      </c>
      <c r="K11521" s="195" t="s">
        <v>4479</v>
      </c>
      <c r="L11521" s="195" t="s">
        <v>74</v>
      </c>
    </row>
    <row r="11522" spans="1:12">
      <c r="A11522" s="186" t="str">
        <f>B11522&amp;"_"&amp;COUNTIF($B$2:B11522,B11522)</f>
        <v>8999_1</v>
      </c>
      <c r="B11522" s="195">
        <v>8999</v>
      </c>
      <c r="E11522" s="195">
        <v>13021000</v>
      </c>
      <c r="F11522" s="189">
        <v>80</v>
      </c>
      <c r="G11522" s="197" t="s">
        <v>5127</v>
      </c>
    </row>
    <row r="11523" spans="1:12">
      <c r="A11523" s="186" t="str">
        <f>B11523&amp;"_"&amp;COUNTIF($B$2:B11523,B11523)</f>
        <v>8999_2</v>
      </c>
      <c r="B11523" s="227">
        <v>8999</v>
      </c>
      <c r="C11523" s="195">
        <v>10</v>
      </c>
      <c r="D11523" s="195">
        <v>67146</v>
      </c>
      <c r="E11523" s="195">
        <v>13010001</v>
      </c>
      <c r="F11523" s="189">
        <v>456</v>
      </c>
      <c r="G11523" s="197" t="s">
        <v>5128</v>
      </c>
      <c r="H11523" s="195">
        <v>2</v>
      </c>
      <c r="I11523" s="195">
        <v>7800</v>
      </c>
      <c r="J11523" s="191">
        <v>43579</v>
      </c>
      <c r="K11523" s="195" t="s">
        <v>789</v>
      </c>
      <c r="L11523" s="195" t="s">
        <v>74</v>
      </c>
    </row>
    <row r="11524" spans="1:12">
      <c r="A11524" s="186" t="str">
        <f>B11524&amp;"_"&amp;COUNTIF($B$2:B11524,B11524)</f>
        <v>9000_1</v>
      </c>
      <c r="B11524" s="195">
        <v>9000</v>
      </c>
      <c r="F11524" s="189">
        <v>8</v>
      </c>
      <c r="G11524" s="197" t="s">
        <v>3102</v>
      </c>
    </row>
    <row r="11525" spans="1:12">
      <c r="A11525" s="186" t="str">
        <f>B11525&amp;"_"&amp;COUNTIF($B$2:B11525,B11525)</f>
        <v>9000_2</v>
      </c>
      <c r="B11525" s="195">
        <v>9000</v>
      </c>
      <c r="C11525" s="195">
        <v>65</v>
      </c>
      <c r="D11525" s="195">
        <v>3009531437</v>
      </c>
      <c r="F11525" s="189">
        <v>16</v>
      </c>
      <c r="G11525" s="197" t="s">
        <v>3103</v>
      </c>
      <c r="H11525" s="195">
        <v>8</v>
      </c>
      <c r="I11525" s="195">
        <v>25600</v>
      </c>
      <c r="J11525" s="191">
        <v>43579</v>
      </c>
      <c r="K11525" s="195" t="s">
        <v>4113</v>
      </c>
    </row>
    <row r="11526" spans="1:12">
      <c r="A11526" s="186" t="str">
        <f>B11526&amp;"_"&amp;COUNTIF($B$2:B11526,B11526)</f>
        <v>9001_1</v>
      </c>
      <c r="B11526" s="195">
        <v>9001</v>
      </c>
      <c r="E11526" s="195" t="s">
        <v>1744</v>
      </c>
      <c r="F11526" s="189" t="s">
        <v>1744</v>
      </c>
      <c r="G11526" s="197" t="s">
        <v>5129</v>
      </c>
    </row>
    <row r="11527" spans="1:12">
      <c r="A11527" s="186" t="str">
        <f>B11527&amp;"_"&amp;COUNTIF($B$2:B11527,B11527)</f>
        <v>9001_2</v>
      </c>
      <c r="B11527" s="195">
        <v>9001</v>
      </c>
      <c r="E11527" s="195" t="s">
        <v>1744</v>
      </c>
      <c r="F11527" s="189">
        <v>5</v>
      </c>
      <c r="G11527" s="197" t="s">
        <v>5130</v>
      </c>
    </row>
    <row r="11528" spans="1:12">
      <c r="A11528" s="186" t="str">
        <f>B11528&amp;"_"&amp;COUNTIF($B$2:B11528,B11528)</f>
        <v>9001_3</v>
      </c>
      <c r="B11528" s="195">
        <v>9001</v>
      </c>
      <c r="E11528" s="195" t="s">
        <v>1744</v>
      </c>
      <c r="F11528" s="189">
        <v>2</v>
      </c>
      <c r="G11528" s="197" t="s">
        <v>5131</v>
      </c>
    </row>
    <row r="11529" spans="1:12">
      <c r="A11529" s="186" t="str">
        <f>B11529&amp;"_"&amp;COUNTIF($B$2:B11529,B11529)</f>
        <v>9001_4</v>
      </c>
      <c r="B11529" s="195">
        <v>9001</v>
      </c>
      <c r="E11529" s="195" t="s">
        <v>1744</v>
      </c>
      <c r="F11529" s="189">
        <v>2</v>
      </c>
      <c r="G11529" s="197" t="s">
        <v>5132</v>
      </c>
    </row>
    <row r="11530" spans="1:12">
      <c r="A11530" s="186" t="str">
        <f>B11530&amp;"_"&amp;COUNTIF($B$2:B11530,B11530)</f>
        <v>9001_5</v>
      </c>
      <c r="B11530" s="195">
        <v>9001</v>
      </c>
      <c r="E11530" s="195" t="s">
        <v>1744</v>
      </c>
      <c r="F11530" s="189">
        <v>5</v>
      </c>
      <c r="G11530" s="197" t="s">
        <v>5133</v>
      </c>
    </row>
    <row r="11531" spans="1:12">
      <c r="A11531" s="186" t="str">
        <f>B11531&amp;"_"&amp;COUNTIF($B$2:B11531,B11531)</f>
        <v>9001_6</v>
      </c>
      <c r="B11531" s="195">
        <v>9001</v>
      </c>
      <c r="E11531" s="195" t="s">
        <v>1744</v>
      </c>
      <c r="F11531" s="189">
        <v>6</v>
      </c>
      <c r="G11531" s="197" t="s">
        <v>5134</v>
      </c>
    </row>
    <row r="11532" spans="1:12">
      <c r="A11532" s="186" t="str">
        <f>B11532&amp;"_"&amp;COUNTIF($B$2:B11532,B11532)</f>
        <v>9001_7</v>
      </c>
      <c r="B11532" s="195">
        <v>9001</v>
      </c>
      <c r="E11532" s="195" t="s">
        <v>1744</v>
      </c>
      <c r="F11532" s="189">
        <v>30</v>
      </c>
      <c r="G11532" s="197" t="s">
        <v>5135</v>
      </c>
    </row>
    <row r="11533" spans="1:12">
      <c r="A11533" s="186" t="str">
        <f>B11533&amp;"_"&amp;COUNTIF($B$2:B11533,B11533)</f>
        <v>9001_8</v>
      </c>
      <c r="B11533" s="195">
        <v>9001</v>
      </c>
      <c r="C11533" s="195">
        <v>137</v>
      </c>
      <c r="D11533" s="195" t="s">
        <v>5136</v>
      </c>
      <c r="E11533" s="195" t="s">
        <v>1744</v>
      </c>
      <c r="F11533" s="189">
        <v>1</v>
      </c>
      <c r="G11533" s="197" t="s">
        <v>5137</v>
      </c>
      <c r="H11533" s="195">
        <v>1</v>
      </c>
      <c r="I11533" s="195">
        <v>12</v>
      </c>
      <c r="J11533" s="191">
        <v>43579</v>
      </c>
      <c r="K11533" s="195" t="s">
        <v>5138</v>
      </c>
      <c r="L11533" s="195" t="s">
        <v>74</v>
      </c>
    </row>
    <row r="11534" spans="1:12">
      <c r="A11534" s="186" t="str">
        <f>B11534&amp;"_"&amp;COUNTIF($B$2:B11534,B11534)</f>
        <v>9002_1</v>
      </c>
      <c r="B11534" s="195">
        <v>9002</v>
      </c>
      <c r="C11534" s="195">
        <v>3</v>
      </c>
      <c r="D11534" s="195" t="s">
        <v>5139</v>
      </c>
      <c r="E11534" s="195" t="s">
        <v>149</v>
      </c>
      <c r="F11534" s="189">
        <v>100</v>
      </c>
      <c r="G11534" s="197" t="s">
        <v>1890</v>
      </c>
      <c r="H11534" s="195">
        <v>1</v>
      </c>
      <c r="I11534" s="195">
        <v>500</v>
      </c>
      <c r="J11534" s="191">
        <v>43579</v>
      </c>
      <c r="K11534" s="195" t="s">
        <v>33</v>
      </c>
      <c r="L11534" s="195" t="s">
        <v>74</v>
      </c>
    </row>
    <row r="11535" spans="1:12">
      <c r="A11535" s="186" t="str">
        <f>B11535&amp;"_"&amp;COUNTIF($B$2:B11535,B11535)</f>
        <v>9003_1</v>
      </c>
      <c r="B11535" s="195">
        <v>9003</v>
      </c>
      <c r="C11535" s="195">
        <v>3</v>
      </c>
      <c r="D11535" s="195" t="s">
        <v>5140</v>
      </c>
      <c r="E11535" s="195">
        <v>50529774</v>
      </c>
      <c r="F11535" s="189">
        <v>324</v>
      </c>
      <c r="G11535" s="197" t="s">
        <v>3799</v>
      </c>
      <c r="H11535" s="195">
        <v>1</v>
      </c>
      <c r="I11535" s="195">
        <v>1200</v>
      </c>
      <c r="J11535" s="191">
        <v>43579</v>
      </c>
      <c r="K11535" s="195" t="s">
        <v>33</v>
      </c>
      <c r="L11535" s="195" t="s">
        <v>74</v>
      </c>
    </row>
    <row r="11536" spans="1:12">
      <c r="A11536" s="186" t="str">
        <f>B11536&amp;"_"&amp;COUNTIF($B$2:B11536,B11536)</f>
        <v>9004_1</v>
      </c>
      <c r="B11536" s="195">
        <v>9004</v>
      </c>
      <c r="E11536" s="195" t="s">
        <v>1744</v>
      </c>
      <c r="F11536" s="189">
        <v>1</v>
      </c>
      <c r="G11536" s="197" t="s">
        <v>4877</v>
      </c>
    </row>
    <row r="11537" spans="1:12">
      <c r="A11537" s="186" t="str">
        <f>B11537&amp;"_"&amp;COUNTIF($B$2:B11537,B11537)</f>
        <v>9004_2</v>
      </c>
      <c r="B11537" s="195">
        <v>9004</v>
      </c>
      <c r="C11537" s="237"/>
      <c r="D11537" s="237"/>
      <c r="E11537" s="195">
        <v>213359</v>
      </c>
      <c r="F11537" s="189">
        <v>14</v>
      </c>
      <c r="G11537" s="197" t="s">
        <v>4533</v>
      </c>
    </row>
    <row r="11538" spans="1:12">
      <c r="A11538" s="186" t="str">
        <f>B11538&amp;"_"&amp;COUNTIF($B$2:B11538,B11538)</f>
        <v>9004_3</v>
      </c>
      <c r="B11538" s="195">
        <v>9004</v>
      </c>
      <c r="E11538" s="195">
        <v>214845</v>
      </c>
      <c r="F11538" s="189">
        <v>32</v>
      </c>
      <c r="G11538" s="197" t="s">
        <v>4532</v>
      </c>
    </row>
    <row r="11539" spans="1:12">
      <c r="A11539" s="186" t="str">
        <f>B11539&amp;"_"&amp;COUNTIF($B$2:B11539,B11539)</f>
        <v>9004_4</v>
      </c>
      <c r="B11539" s="195">
        <v>9004</v>
      </c>
      <c r="C11539" s="237">
        <v>123</v>
      </c>
      <c r="D11539" s="237">
        <v>4500750607</v>
      </c>
      <c r="E11539" s="237">
        <v>209245</v>
      </c>
      <c r="F11539" s="238">
        <v>56</v>
      </c>
      <c r="G11539" s="239" t="s">
        <v>4584</v>
      </c>
      <c r="H11539" s="237">
        <v>5</v>
      </c>
      <c r="I11539" s="237">
        <v>9000</v>
      </c>
      <c r="J11539" s="240">
        <v>43580</v>
      </c>
      <c r="K11539" s="237" t="s">
        <v>3477</v>
      </c>
    </row>
    <row r="11540" spans="1:12">
      <c r="A11540" s="186" t="str">
        <f>B11540&amp;"_"&amp;COUNTIF($B$2:B11540,B11540)</f>
        <v>9005_1</v>
      </c>
      <c r="B11540" s="195">
        <v>9005</v>
      </c>
      <c r="C11540" s="195">
        <v>59</v>
      </c>
      <c r="D11540" s="195">
        <v>3009628690</v>
      </c>
      <c r="F11540" s="189">
        <v>2</v>
      </c>
      <c r="G11540" s="197" t="s">
        <v>5141</v>
      </c>
      <c r="H11540" s="195">
        <v>2</v>
      </c>
      <c r="I11540" s="195">
        <v>3600</v>
      </c>
      <c r="J11540" s="191">
        <v>43580</v>
      </c>
      <c r="K11540" s="195" t="s">
        <v>3477</v>
      </c>
    </row>
    <row r="11541" spans="1:12">
      <c r="A11541" s="186" t="str">
        <f>B11541&amp;"_"&amp;COUNTIF($B$2:B11541,B11541)</f>
        <v>9006_1</v>
      </c>
      <c r="B11541" s="195">
        <v>9006</v>
      </c>
      <c r="C11541" s="195">
        <v>59</v>
      </c>
      <c r="D11541" s="195">
        <v>3009628655</v>
      </c>
      <c r="F11541" s="189">
        <v>2</v>
      </c>
      <c r="G11541" s="197" t="s">
        <v>5141</v>
      </c>
      <c r="H11541" s="195">
        <v>2</v>
      </c>
      <c r="I11541" s="195">
        <v>3600</v>
      </c>
      <c r="J11541" s="191">
        <v>43580</v>
      </c>
      <c r="K11541" s="195" t="s">
        <v>3477</v>
      </c>
    </row>
    <row r="11542" spans="1:12">
      <c r="A11542" s="186" t="str">
        <f>B11542&amp;"_"&amp;COUNTIF($B$2:B11542,B11542)</f>
        <v>9007_1</v>
      </c>
      <c r="B11542" s="195">
        <v>9007</v>
      </c>
      <c r="F11542" s="189">
        <v>1</v>
      </c>
      <c r="G11542" s="197" t="s">
        <v>5142</v>
      </c>
    </row>
    <row r="11543" spans="1:12">
      <c r="A11543" s="186" t="str">
        <f>B11543&amp;"_"&amp;COUNTIF($B$2:B11543,B11543)</f>
        <v>9007_2</v>
      </c>
      <c r="B11543" s="195">
        <v>9007</v>
      </c>
      <c r="C11543" s="195">
        <v>11</v>
      </c>
      <c r="D11543" s="195">
        <v>1677</v>
      </c>
      <c r="F11543" s="189">
        <v>1</v>
      </c>
      <c r="G11543" s="197" t="s">
        <v>5143</v>
      </c>
      <c r="H11543" s="195">
        <v>1</v>
      </c>
      <c r="J11543" s="191">
        <v>43584</v>
      </c>
      <c r="K11543" s="195" t="s">
        <v>33</v>
      </c>
    </row>
    <row r="11544" spans="1:12">
      <c r="A11544" s="186" t="str">
        <f>B11544&amp;"_"&amp;COUNTIF($B$2:B11544,B11544)</f>
        <v>9008_1</v>
      </c>
      <c r="B11544" s="195">
        <v>9008</v>
      </c>
      <c r="E11544" s="195" t="s">
        <v>1744</v>
      </c>
      <c r="F11544" s="189">
        <v>1</v>
      </c>
      <c r="G11544" s="197" t="s">
        <v>4877</v>
      </c>
    </row>
    <row r="11545" spans="1:12">
      <c r="A11545" s="186" t="str">
        <f>B11545&amp;"_"&amp;COUNTIF($B$2:B11545,B11545)</f>
        <v>9008_2</v>
      </c>
      <c r="B11545" s="195">
        <v>9008</v>
      </c>
      <c r="C11545" s="237"/>
      <c r="D11545" s="237"/>
      <c r="E11545" s="195">
        <v>213359</v>
      </c>
      <c r="F11545" s="189">
        <v>42</v>
      </c>
      <c r="G11545" s="197" t="s">
        <v>4533</v>
      </c>
    </row>
    <row r="11546" spans="1:12">
      <c r="A11546" s="186" t="str">
        <f>B11546&amp;"_"&amp;COUNTIF($B$2:B11546,B11546)</f>
        <v>9008_3</v>
      </c>
      <c r="B11546" s="195">
        <v>9008</v>
      </c>
      <c r="E11546" s="195">
        <v>214845</v>
      </c>
      <c r="F11546" s="189">
        <v>48</v>
      </c>
      <c r="G11546" s="197" t="s">
        <v>5144</v>
      </c>
    </row>
    <row r="11547" spans="1:12">
      <c r="A11547" s="186" t="str">
        <f>B11547&amp;"_"&amp;COUNTIF($B$2:B11547,B11547)</f>
        <v>9008_4</v>
      </c>
      <c r="B11547" s="195">
        <v>9008</v>
      </c>
      <c r="C11547" s="237">
        <v>123</v>
      </c>
      <c r="D11547" s="237">
        <v>4500750607</v>
      </c>
      <c r="E11547" s="237">
        <v>214844</v>
      </c>
      <c r="F11547" s="238">
        <v>84</v>
      </c>
      <c r="G11547" s="239" t="s">
        <v>2944</v>
      </c>
      <c r="H11547" s="237">
        <v>7</v>
      </c>
      <c r="I11547" s="237">
        <v>17320</v>
      </c>
      <c r="J11547" s="240">
        <v>43585</v>
      </c>
      <c r="K11547" s="237" t="s">
        <v>3477</v>
      </c>
    </row>
    <row r="11548" spans="1:12">
      <c r="A11548" s="186" t="str">
        <f>B11548&amp;"_"&amp;COUNTIF($B$2:B11548,B11548)</f>
        <v>9009_1</v>
      </c>
      <c r="B11548" s="195">
        <v>9009</v>
      </c>
      <c r="C11548" s="195">
        <v>3</v>
      </c>
      <c r="D11548" s="195" t="s">
        <v>5145</v>
      </c>
      <c r="E11548" s="195" t="s">
        <v>3903</v>
      </c>
      <c r="F11548" s="189">
        <v>72</v>
      </c>
      <c r="G11548" s="197" t="s">
        <v>3904</v>
      </c>
      <c r="H11548" s="195">
        <v>8</v>
      </c>
      <c r="I11548" s="195">
        <v>5200</v>
      </c>
      <c r="J11548" s="191">
        <v>43585</v>
      </c>
      <c r="K11548" s="195" t="s">
        <v>33</v>
      </c>
      <c r="L11548" s="195" t="s">
        <v>74</v>
      </c>
    </row>
    <row r="11549" spans="1:12">
      <c r="A11549" s="186" t="str">
        <f>B11549&amp;"_"&amp;COUNTIF($B$2:B11549,B11549)</f>
        <v>9010_1</v>
      </c>
      <c r="B11549" s="195">
        <v>9010</v>
      </c>
      <c r="C11549" s="195">
        <v>59</v>
      </c>
      <c r="D11549" s="195">
        <v>3009638075</v>
      </c>
      <c r="E11549" s="195">
        <v>41227890</v>
      </c>
      <c r="F11549" s="189">
        <v>12</v>
      </c>
      <c r="G11549" s="197" t="s">
        <v>1873</v>
      </c>
      <c r="H11549" s="195">
        <v>2</v>
      </c>
      <c r="I11549" s="195">
        <v>3700</v>
      </c>
      <c r="J11549" s="191">
        <v>43586</v>
      </c>
      <c r="K11549" s="195" t="s">
        <v>3477</v>
      </c>
    </row>
    <row r="11550" spans="1:12">
      <c r="A11550" s="186" t="str">
        <f>B11550&amp;"_"&amp;COUNTIF($B$2:B11550,B11550)</f>
        <v>9011_1</v>
      </c>
      <c r="B11550" s="195">
        <v>9011</v>
      </c>
      <c r="C11550" s="195">
        <v>59</v>
      </c>
      <c r="D11550" s="195">
        <v>3009637467</v>
      </c>
      <c r="E11550" s="195">
        <v>41222082</v>
      </c>
      <c r="F11550" s="189">
        <v>2</v>
      </c>
      <c r="G11550" s="197" t="s">
        <v>4669</v>
      </c>
      <c r="H11550" s="195">
        <v>2</v>
      </c>
      <c r="I11550" s="195">
        <v>9200</v>
      </c>
      <c r="J11550" s="191">
        <v>43586</v>
      </c>
      <c r="K11550" s="195" t="s">
        <v>3477</v>
      </c>
    </row>
    <row r="11551" spans="1:12">
      <c r="A11551" s="186" t="str">
        <f>B11551&amp;"_"&amp;COUNTIF($B$2:B11551,B11551)</f>
        <v>9012_1</v>
      </c>
      <c r="B11551" s="195">
        <v>9012</v>
      </c>
      <c r="F11551" s="189">
        <v>18</v>
      </c>
      <c r="G11551" s="197" t="s">
        <v>5146</v>
      </c>
    </row>
    <row r="11552" spans="1:12">
      <c r="A11552" s="186" t="str">
        <f>B11552&amp;"_"&amp;COUNTIF($B$2:B11552,B11552)</f>
        <v>9012_2</v>
      </c>
      <c r="B11552" s="195">
        <v>9012</v>
      </c>
      <c r="C11552" s="195">
        <v>128</v>
      </c>
      <c r="D11552" s="195">
        <v>270521584</v>
      </c>
      <c r="F11552" s="189">
        <v>8</v>
      </c>
      <c r="G11552" s="197" t="s">
        <v>5147</v>
      </c>
      <c r="H11552" s="195">
        <v>3</v>
      </c>
      <c r="I11552" s="195">
        <v>4715</v>
      </c>
      <c r="J11552" s="191">
        <v>43586</v>
      </c>
      <c r="K11552" s="195" t="s">
        <v>33</v>
      </c>
      <c r="L11552" s="195" t="s">
        <v>74</v>
      </c>
    </row>
    <row r="11553" spans="1:12">
      <c r="A11553" s="186" t="str">
        <f>B11553&amp;"_"&amp;COUNTIF($B$2:B11553,B11553)</f>
        <v>9013_1</v>
      </c>
      <c r="B11553" s="195">
        <v>9013</v>
      </c>
      <c r="C11553" s="195">
        <v>59</v>
      </c>
      <c r="D11553" s="195">
        <v>3009637467</v>
      </c>
      <c r="E11553" s="195">
        <v>41222082</v>
      </c>
      <c r="F11553" s="189">
        <v>1</v>
      </c>
      <c r="G11553" s="197" t="s">
        <v>4669</v>
      </c>
      <c r="H11553" s="195">
        <v>1</v>
      </c>
      <c r="I11553" s="195">
        <v>4600</v>
      </c>
      <c r="J11553" s="191">
        <v>43586</v>
      </c>
      <c r="K11553" s="195" t="s">
        <v>3477</v>
      </c>
    </row>
    <row r="11554" spans="1:12">
      <c r="A11554" s="186" t="str">
        <f>B11554&amp;"_"&amp;COUNTIF($B$2:B11554,B11554)</f>
        <v>9014_1</v>
      </c>
      <c r="B11554" s="195">
        <v>9014</v>
      </c>
      <c r="F11554" s="189">
        <v>11</v>
      </c>
      <c r="G11554" s="197" t="s">
        <v>4973</v>
      </c>
    </row>
    <row r="11555" spans="1:12">
      <c r="A11555" s="186" t="str">
        <f>B11555&amp;"_"&amp;COUNTIF($B$2:B11555,B11555)</f>
        <v>9014_2</v>
      </c>
      <c r="B11555" s="195">
        <v>9014</v>
      </c>
      <c r="C11555" s="195">
        <v>26</v>
      </c>
      <c r="D11555" s="195" t="s">
        <v>863</v>
      </c>
      <c r="F11555" s="189">
        <v>15</v>
      </c>
      <c r="G11555" s="197" t="s">
        <v>4974</v>
      </c>
      <c r="J11555" s="191">
        <v>43586</v>
      </c>
    </row>
    <row r="11556" spans="1:12">
      <c r="A11556" s="186" t="str">
        <f>B11556&amp;"_"&amp;COUNTIF($B$2:B11556,B11556)</f>
        <v>9015_1</v>
      </c>
      <c r="B11556" s="195">
        <v>9015</v>
      </c>
      <c r="C11556" s="195">
        <v>31</v>
      </c>
      <c r="D11556" s="195" t="s">
        <v>5148</v>
      </c>
      <c r="F11556" s="189">
        <v>7</v>
      </c>
      <c r="G11556" s="197" t="s">
        <v>4980</v>
      </c>
      <c r="H11556" s="195">
        <v>7</v>
      </c>
      <c r="I11556" s="195">
        <v>21000</v>
      </c>
      <c r="J11556" s="191">
        <v>43591</v>
      </c>
      <c r="K11556" s="195" t="s">
        <v>3477</v>
      </c>
    </row>
    <row r="11557" spans="1:12">
      <c r="A11557" s="186" t="str">
        <f>B11557&amp;"_"&amp;COUNTIF($B$2:B11557,B11557)</f>
        <v>9016_1</v>
      </c>
      <c r="B11557" s="195">
        <v>9016</v>
      </c>
      <c r="C11557" s="195">
        <v>31</v>
      </c>
      <c r="D11557" s="195" t="s">
        <v>5148</v>
      </c>
      <c r="F11557" s="189">
        <v>7</v>
      </c>
      <c r="G11557" s="197" t="s">
        <v>4980</v>
      </c>
      <c r="H11557" s="195">
        <v>7</v>
      </c>
      <c r="I11557" s="195">
        <v>21000</v>
      </c>
      <c r="J11557" s="191">
        <v>43591</v>
      </c>
      <c r="K11557" s="195" t="s">
        <v>3477</v>
      </c>
    </row>
    <row r="11558" spans="1:12">
      <c r="A11558" s="186" t="str">
        <f>B11558&amp;"_"&amp;COUNTIF($B$2:B11558,B11558)</f>
        <v>9017_1</v>
      </c>
      <c r="B11558" s="195">
        <v>9017</v>
      </c>
      <c r="C11558" s="195">
        <v>23</v>
      </c>
      <c r="D11558" s="195" t="s">
        <v>5149</v>
      </c>
      <c r="F11558" s="189">
        <v>1</v>
      </c>
      <c r="G11558" s="197" t="s">
        <v>5096</v>
      </c>
      <c r="H11558" s="195">
        <v>1</v>
      </c>
      <c r="J11558" s="191">
        <v>43591</v>
      </c>
      <c r="K11558" s="195" t="s">
        <v>33</v>
      </c>
    </row>
    <row r="11559" spans="1:12">
      <c r="A11559" s="186" t="str">
        <f>B11559&amp;"_"&amp;COUNTIF($B$2:B11559,B11559)</f>
        <v>9018_1</v>
      </c>
      <c r="B11559" s="195">
        <v>9018</v>
      </c>
      <c r="C11559" s="195">
        <v>61</v>
      </c>
      <c r="D11559" s="195" t="s">
        <v>5150</v>
      </c>
      <c r="E11559" s="195" t="s">
        <v>5151</v>
      </c>
      <c r="F11559" s="189">
        <v>1</v>
      </c>
      <c r="G11559" s="197" t="s">
        <v>5152</v>
      </c>
      <c r="H11559" s="195">
        <v>1</v>
      </c>
      <c r="I11559" s="195">
        <v>2285</v>
      </c>
      <c r="J11559" s="191">
        <v>43591</v>
      </c>
      <c r="K11559" s="195" t="s">
        <v>4749</v>
      </c>
    </row>
    <row r="11560" spans="1:12">
      <c r="A11560" s="186" t="str">
        <f>B11560&amp;"_"&amp;COUNTIF($B$2:B11560,B11560)</f>
        <v>9019_1</v>
      </c>
      <c r="B11560" s="195">
        <v>9019</v>
      </c>
      <c r="C11560" s="195">
        <v>61</v>
      </c>
      <c r="D11560" s="195" t="s">
        <v>5153</v>
      </c>
      <c r="F11560" s="189">
        <v>3</v>
      </c>
      <c r="G11560" s="197" t="s">
        <v>5154</v>
      </c>
      <c r="H11560" s="195">
        <v>3</v>
      </c>
      <c r="I11560" s="195">
        <v>12600</v>
      </c>
      <c r="J11560" s="191">
        <v>43591</v>
      </c>
      <c r="K11560" s="195" t="s">
        <v>4749</v>
      </c>
    </row>
    <row r="11561" spans="1:12">
      <c r="A11561" s="186" t="str">
        <f>B11561&amp;"_"&amp;COUNTIF($B$2:B11561,B11561)</f>
        <v>9020_1</v>
      </c>
      <c r="B11561" s="195">
        <v>9020</v>
      </c>
      <c r="C11561" s="195">
        <v>61</v>
      </c>
      <c r="D11561" s="195" t="s">
        <v>5153</v>
      </c>
      <c r="F11561" s="189">
        <v>8</v>
      </c>
      <c r="G11561" s="197" t="s">
        <v>5154</v>
      </c>
      <c r="H11561" s="195">
        <v>8</v>
      </c>
      <c r="I11561" s="195">
        <v>33600</v>
      </c>
      <c r="J11561" s="191">
        <v>43591</v>
      </c>
      <c r="K11561" s="195" t="s">
        <v>4749</v>
      </c>
    </row>
    <row r="11562" spans="1:12">
      <c r="A11562" s="186" t="str">
        <f>B11562&amp;"_"&amp;COUNTIF($B$2:B11562,B11562)</f>
        <v>9021_1</v>
      </c>
      <c r="B11562" s="195">
        <v>9021</v>
      </c>
      <c r="E11562" s="195">
        <v>32999</v>
      </c>
      <c r="F11562" s="189">
        <v>20</v>
      </c>
      <c r="G11562" s="197" t="s">
        <v>4086</v>
      </c>
    </row>
    <row r="11563" spans="1:12">
      <c r="A11563" s="186" t="str">
        <f>B11563&amp;"_"&amp;COUNTIF($B$2:B11563,B11563)</f>
        <v>9021_2</v>
      </c>
      <c r="B11563" s="195">
        <v>9021</v>
      </c>
      <c r="C11563" s="195">
        <v>4</v>
      </c>
      <c r="D11563" s="195">
        <v>4500320620</v>
      </c>
      <c r="E11563" s="195">
        <v>33990</v>
      </c>
      <c r="F11563" s="189">
        <v>20</v>
      </c>
      <c r="G11563" s="197" t="s">
        <v>4087</v>
      </c>
      <c r="H11563" s="195">
        <v>10</v>
      </c>
      <c r="I11563" s="195">
        <v>30000</v>
      </c>
      <c r="J11563" s="191">
        <v>43591</v>
      </c>
      <c r="K11563" s="195" t="s">
        <v>2501</v>
      </c>
      <c r="L11563" s="195" t="s">
        <v>74</v>
      </c>
    </row>
    <row r="11564" spans="1:12">
      <c r="A11564" s="186" t="str">
        <f>B11564&amp;"_"&amp;COUNTIF($B$2:B11564,B11564)</f>
        <v>9022_1</v>
      </c>
      <c r="B11564" s="195">
        <v>9022</v>
      </c>
      <c r="E11564" s="195" t="s">
        <v>1744</v>
      </c>
      <c r="F11564" s="189">
        <v>1</v>
      </c>
      <c r="G11564" s="197" t="s">
        <v>4877</v>
      </c>
    </row>
    <row r="11565" spans="1:12">
      <c r="A11565" s="186" t="str">
        <f>B11565&amp;"_"&amp;COUNTIF($B$2:B11565,B11565)</f>
        <v>9022_2</v>
      </c>
      <c r="B11565" s="195">
        <v>9022</v>
      </c>
      <c r="C11565" s="237"/>
      <c r="D11565" s="237"/>
      <c r="E11565" s="195">
        <v>209245</v>
      </c>
      <c r="F11565" s="189">
        <v>56</v>
      </c>
      <c r="G11565" s="197" t="s">
        <v>4584</v>
      </c>
    </row>
    <row r="11566" spans="1:12">
      <c r="A11566" s="186" t="str">
        <f>B11566&amp;"_"&amp;COUNTIF($B$2:B11566,B11566)</f>
        <v>9022_3</v>
      </c>
      <c r="B11566" s="195">
        <v>9022</v>
      </c>
      <c r="E11566" s="195">
        <v>214845</v>
      </c>
      <c r="F11566" s="189">
        <v>48</v>
      </c>
      <c r="G11566" s="197" t="s">
        <v>5155</v>
      </c>
    </row>
    <row r="11567" spans="1:12">
      <c r="A11567" s="186" t="str">
        <f>B11567&amp;"_"&amp;COUNTIF($B$2:B11567,B11567)</f>
        <v>9022_4</v>
      </c>
      <c r="B11567" s="195">
        <v>9022</v>
      </c>
      <c r="C11567" s="237">
        <v>123</v>
      </c>
      <c r="D11567" s="237">
        <v>4500750607</v>
      </c>
      <c r="E11567" s="237">
        <v>209259</v>
      </c>
      <c r="F11567" s="238">
        <v>15</v>
      </c>
      <c r="G11567" s="239" t="s">
        <v>4776</v>
      </c>
      <c r="H11567" s="237">
        <v>6</v>
      </c>
      <c r="I11567" s="237">
        <v>8330</v>
      </c>
      <c r="J11567" s="240">
        <v>43591</v>
      </c>
      <c r="K11567" s="237" t="s">
        <v>3477</v>
      </c>
    </row>
    <row r="11568" spans="1:12">
      <c r="A11568" s="186" t="str">
        <f>B11568&amp;"_"&amp;COUNTIF($B$2:B11568,B11568)</f>
        <v>9023_1</v>
      </c>
      <c r="B11568" s="195">
        <v>9023</v>
      </c>
      <c r="F11568" s="189" t="s">
        <v>1744</v>
      </c>
      <c r="G11568" s="197" t="s">
        <v>5156</v>
      </c>
      <c r="K11568" s="237"/>
    </row>
    <row r="11569" spans="1:12">
      <c r="A11569" s="186" t="str">
        <f>B11569&amp;"_"&amp;COUNTIF($B$2:B11569,B11569)</f>
        <v>9023_2</v>
      </c>
      <c r="B11569" s="195">
        <v>9023</v>
      </c>
      <c r="C11569" s="195">
        <v>23</v>
      </c>
      <c r="D11569" s="195" t="s">
        <v>5157</v>
      </c>
      <c r="F11569" s="189">
        <v>3</v>
      </c>
      <c r="G11569" s="197" t="s">
        <v>5158</v>
      </c>
      <c r="H11569" s="195">
        <v>1</v>
      </c>
      <c r="I11569" s="195">
        <v>0</v>
      </c>
      <c r="J11569" s="191">
        <v>43592</v>
      </c>
      <c r="K11569" s="237" t="s">
        <v>3477</v>
      </c>
    </row>
    <row r="11570" spans="1:12">
      <c r="A11570" s="186" t="str">
        <f>B11570&amp;"_"&amp;COUNTIF($B$2:B11570,B11570)</f>
        <v>9024_1</v>
      </c>
      <c r="B11570" s="195">
        <v>9024</v>
      </c>
      <c r="C11570" s="195">
        <v>3</v>
      </c>
      <c r="D11570" s="195" t="s">
        <v>5159</v>
      </c>
      <c r="E11570" s="195">
        <v>50529774</v>
      </c>
      <c r="F11570" s="189">
        <v>324</v>
      </c>
      <c r="G11570" s="197" t="s">
        <v>3799</v>
      </c>
      <c r="H11570" s="195">
        <v>1</v>
      </c>
      <c r="I11570" s="195">
        <v>1200</v>
      </c>
      <c r="J11570" s="191">
        <v>43592</v>
      </c>
      <c r="K11570" s="195" t="s">
        <v>33</v>
      </c>
      <c r="L11570" s="195" t="s">
        <v>74</v>
      </c>
    </row>
    <row r="11571" spans="1:12">
      <c r="A11571" s="186" t="str">
        <f>B11571&amp;"_"&amp;COUNTIF($B$2:B11571,B11571)</f>
        <v>9025_1</v>
      </c>
      <c r="B11571" s="195">
        <v>9025</v>
      </c>
      <c r="E11571" s="195" t="s">
        <v>4562</v>
      </c>
      <c r="F11571" s="189">
        <v>1</v>
      </c>
      <c r="G11571" s="197" t="s">
        <v>4141</v>
      </c>
    </row>
    <row r="11572" spans="1:12">
      <c r="A11572" s="186" t="str">
        <f>B11572&amp;"_"&amp;COUNTIF($B$2:B11572,B11572)</f>
        <v>9025_2</v>
      </c>
      <c r="B11572" s="195">
        <v>9025</v>
      </c>
      <c r="C11572" s="195">
        <v>9</v>
      </c>
      <c r="D11572" s="195" t="s">
        <v>5160</v>
      </c>
      <c r="E11572" s="195" t="s">
        <v>5161</v>
      </c>
      <c r="F11572" s="189">
        <v>31</v>
      </c>
      <c r="G11572" s="197" t="s">
        <v>4565</v>
      </c>
      <c r="H11572" s="195">
        <v>1</v>
      </c>
      <c r="I11572" s="195">
        <v>4775</v>
      </c>
      <c r="J11572" s="191">
        <v>43592</v>
      </c>
      <c r="K11572" s="186" t="s">
        <v>1711</v>
      </c>
      <c r="L11572" s="195" t="s">
        <v>74</v>
      </c>
    </row>
    <row r="11573" spans="1:12">
      <c r="A11573" s="186" t="str">
        <f>B11573&amp;"_"&amp;COUNTIF($B$2:B11573,B11573)</f>
        <v>9026_1</v>
      </c>
      <c r="B11573" s="195">
        <v>9026</v>
      </c>
      <c r="C11573" s="195">
        <v>59</v>
      </c>
      <c r="D11573" s="195">
        <v>3009657039</v>
      </c>
      <c r="E11573" s="195">
        <v>41227890</v>
      </c>
      <c r="F11573" s="189">
        <v>12</v>
      </c>
      <c r="G11573" s="197" t="s">
        <v>1873</v>
      </c>
      <c r="H11573" s="195">
        <v>2</v>
      </c>
      <c r="I11573" s="195">
        <v>3700</v>
      </c>
      <c r="J11573" s="191">
        <v>43593</v>
      </c>
      <c r="K11573" s="195" t="s">
        <v>3477</v>
      </c>
    </row>
    <row r="11574" spans="1:12">
      <c r="A11574" s="186" t="str">
        <f>B11574&amp;"_"&amp;COUNTIF($B$2:B11574,B11574)</f>
        <v>9027_1</v>
      </c>
      <c r="B11574" s="195">
        <v>9027</v>
      </c>
      <c r="C11574" s="195">
        <v>59</v>
      </c>
      <c r="D11574" s="195">
        <v>3009660388</v>
      </c>
      <c r="E11574" s="241">
        <v>41222128</v>
      </c>
      <c r="F11574" s="235">
        <v>1</v>
      </c>
      <c r="G11574" s="236" t="s">
        <v>5162</v>
      </c>
      <c r="H11574" s="195">
        <v>1</v>
      </c>
      <c r="I11574" s="195">
        <v>4800</v>
      </c>
      <c r="J11574" s="191">
        <v>43593</v>
      </c>
      <c r="K11574" s="195" t="s">
        <v>3477</v>
      </c>
    </row>
    <row r="11575" spans="1:12">
      <c r="A11575" s="186" t="str">
        <f>B11575&amp;"_"&amp;COUNTIF($B$2:B11575,B11575)</f>
        <v>9028_1</v>
      </c>
      <c r="B11575" s="195">
        <v>9028</v>
      </c>
      <c r="C11575" s="195">
        <v>37</v>
      </c>
      <c r="D11575" s="195" t="s">
        <v>2430</v>
      </c>
      <c r="G11575" s="197" t="s">
        <v>5163</v>
      </c>
    </row>
    <row r="11576" spans="1:12">
      <c r="A11576" s="186" t="str">
        <f>B11576&amp;"_"&amp;COUNTIF($B$2:B11576,B11576)</f>
        <v>9029_1</v>
      </c>
      <c r="B11576" s="195">
        <v>9029</v>
      </c>
      <c r="C11576" s="195">
        <v>124</v>
      </c>
      <c r="D11576" s="195">
        <v>550009058</v>
      </c>
      <c r="F11576" s="189">
        <v>1</v>
      </c>
      <c r="G11576" s="197" t="s">
        <v>4896</v>
      </c>
      <c r="H11576" s="195">
        <v>1</v>
      </c>
      <c r="J11576" s="191">
        <v>43593</v>
      </c>
      <c r="K11576" s="195" t="s">
        <v>33</v>
      </c>
      <c r="L11576" s="195" t="s">
        <v>74</v>
      </c>
    </row>
    <row r="11577" spans="1:12">
      <c r="A11577" s="186" t="str">
        <f>B11577&amp;"_"&amp;COUNTIF($B$2:B11577,B11577)</f>
        <v>9030_1</v>
      </c>
      <c r="B11577" s="195">
        <v>9030</v>
      </c>
      <c r="C11577" s="195">
        <v>59</v>
      </c>
      <c r="D11577" s="195">
        <v>3009676476</v>
      </c>
      <c r="E11577" s="195">
        <v>41222082</v>
      </c>
      <c r="F11577" s="189">
        <v>4</v>
      </c>
      <c r="G11577" s="197" t="s">
        <v>4669</v>
      </c>
      <c r="H11577" s="195">
        <v>4</v>
      </c>
      <c r="I11577" s="195">
        <v>18400</v>
      </c>
      <c r="J11577" s="191">
        <v>43599</v>
      </c>
      <c r="K11577" s="195" t="s">
        <v>4749</v>
      </c>
    </row>
    <row r="11578" spans="1:12">
      <c r="A11578" s="186" t="str">
        <f>B11578&amp;"_"&amp;COUNTIF($B$2:B11578,B11578)</f>
        <v>9031_1</v>
      </c>
      <c r="B11578" s="195">
        <v>9031</v>
      </c>
      <c r="C11578" s="195">
        <v>59</v>
      </c>
      <c r="D11578" s="195">
        <v>3009676852</v>
      </c>
      <c r="F11578" s="189">
        <v>4</v>
      </c>
      <c r="G11578" s="197" t="s">
        <v>5141</v>
      </c>
      <c r="H11578" s="195">
        <v>4</v>
      </c>
      <c r="I11578" s="195">
        <v>7200</v>
      </c>
      <c r="J11578" s="191">
        <v>43599</v>
      </c>
      <c r="K11578" s="195" t="s">
        <v>4749</v>
      </c>
    </row>
    <row r="11579" spans="1:12">
      <c r="A11579" s="186" t="str">
        <f>B11579&amp;"_"&amp;COUNTIF($B$2:B11579,B11579)</f>
        <v>9032_1</v>
      </c>
      <c r="B11579" s="195">
        <v>9032</v>
      </c>
      <c r="F11579" s="189">
        <v>17</v>
      </c>
      <c r="G11579" s="197" t="s">
        <v>5146</v>
      </c>
    </row>
    <row r="11580" spans="1:12">
      <c r="A11580" s="186" t="str">
        <f>B11580&amp;"_"&amp;COUNTIF($B$2:B11580,B11580)</f>
        <v>9032_2</v>
      </c>
      <c r="B11580" s="195">
        <v>9032</v>
      </c>
      <c r="C11580" s="195">
        <v>128</v>
      </c>
      <c r="D11580" s="195">
        <v>270521584</v>
      </c>
      <c r="F11580" s="189">
        <v>7</v>
      </c>
      <c r="G11580" s="197" t="s">
        <v>5147</v>
      </c>
      <c r="H11580" s="195">
        <v>2</v>
      </c>
      <c r="I11580" s="195">
        <v>4350</v>
      </c>
      <c r="J11580" s="191">
        <v>43599</v>
      </c>
      <c r="K11580" s="195" t="s">
        <v>33</v>
      </c>
      <c r="L11580" s="195" t="s">
        <v>74</v>
      </c>
    </row>
    <row r="11581" spans="1:12">
      <c r="A11581" s="186" t="str">
        <f>B11581&amp;"_"&amp;COUNTIF($B$2:B11581,B11581)</f>
        <v>9033_1</v>
      </c>
      <c r="B11581" s="195">
        <v>9033</v>
      </c>
      <c r="C11581" s="195">
        <v>59</v>
      </c>
      <c r="D11581" s="195">
        <v>3009680214</v>
      </c>
      <c r="E11581" s="241">
        <v>41222128</v>
      </c>
      <c r="F11581" s="235">
        <v>2</v>
      </c>
      <c r="G11581" s="236" t="s">
        <v>5164</v>
      </c>
      <c r="H11581" s="195">
        <v>2</v>
      </c>
      <c r="I11581" s="195">
        <v>9600</v>
      </c>
      <c r="J11581" s="191">
        <v>43599</v>
      </c>
      <c r="K11581" s="195" t="s">
        <v>3477</v>
      </c>
    </row>
    <row r="11582" spans="1:12">
      <c r="A11582" s="186" t="str">
        <f>B11582&amp;"_"&amp;COUNTIF($B$2:B11582,B11582)</f>
        <v>9034_1</v>
      </c>
      <c r="B11582" s="195">
        <v>9034</v>
      </c>
      <c r="C11582" s="195">
        <v>59</v>
      </c>
      <c r="D11582" s="195">
        <v>3009680214</v>
      </c>
      <c r="E11582" s="241">
        <v>41222128</v>
      </c>
      <c r="F11582" s="235">
        <v>2</v>
      </c>
      <c r="G11582" s="236" t="s">
        <v>5165</v>
      </c>
      <c r="H11582" s="195">
        <v>2</v>
      </c>
      <c r="I11582" s="195">
        <v>9600</v>
      </c>
      <c r="J11582" s="191">
        <v>43601</v>
      </c>
      <c r="K11582" s="195" t="s">
        <v>3477</v>
      </c>
    </row>
    <row r="11583" spans="1:12">
      <c r="A11583" s="186" t="str">
        <f>B11583&amp;"_"&amp;COUNTIF($B$2:B11583,B11583)</f>
        <v>9035_1</v>
      </c>
      <c r="B11583" s="195">
        <v>9035</v>
      </c>
      <c r="C11583" s="195">
        <v>10</v>
      </c>
      <c r="D11583" s="195">
        <v>67338</v>
      </c>
      <c r="F11583" s="189">
        <v>4</v>
      </c>
      <c r="G11583" s="197" t="s">
        <v>5166</v>
      </c>
    </row>
    <row r="11584" spans="1:12">
      <c r="A11584" s="186" t="str">
        <f>B11584&amp;"_"&amp;COUNTIF($B$2:B11584,B11584)</f>
        <v>9036_1</v>
      </c>
      <c r="B11584" s="195">
        <v>9036</v>
      </c>
      <c r="E11584" s="195" t="s">
        <v>1744</v>
      </c>
      <c r="F11584" s="189">
        <v>1</v>
      </c>
      <c r="G11584" s="197" t="s">
        <v>4877</v>
      </c>
    </row>
    <row r="11585" spans="1:12">
      <c r="A11585" s="186" t="str">
        <f>B11585&amp;"_"&amp;COUNTIF($B$2:B11585,B11585)</f>
        <v>9036_2</v>
      </c>
      <c r="B11585" s="195">
        <v>9036</v>
      </c>
      <c r="C11585" s="237"/>
      <c r="D11585" s="237"/>
      <c r="E11585" s="195">
        <v>213359</v>
      </c>
      <c r="F11585" s="189">
        <v>28</v>
      </c>
      <c r="G11585" s="197" t="s">
        <v>4533</v>
      </c>
    </row>
    <row r="11586" spans="1:12">
      <c r="A11586" s="186" t="str">
        <f>B11586&amp;"_"&amp;COUNTIF($B$2:B11586,B11586)</f>
        <v>9036_3</v>
      </c>
      <c r="B11586" s="195">
        <v>9036</v>
      </c>
      <c r="C11586" s="237">
        <v>123</v>
      </c>
      <c r="D11586" s="237">
        <v>4500750607</v>
      </c>
      <c r="E11586" s="195">
        <v>214845</v>
      </c>
      <c r="F11586" s="189">
        <v>16</v>
      </c>
      <c r="G11586" s="197" t="s">
        <v>5155</v>
      </c>
      <c r="H11586" s="195">
        <v>3</v>
      </c>
      <c r="I11586" s="195">
        <v>8800</v>
      </c>
      <c r="J11586" s="191">
        <v>43602</v>
      </c>
      <c r="K11586" s="195" t="s">
        <v>3477</v>
      </c>
    </row>
    <row r="11587" spans="1:12">
      <c r="A11587" s="186" t="str">
        <f>B11587&amp;"_"&amp;COUNTIF($B$2:B11587,B11587)</f>
        <v>9037_1</v>
      </c>
      <c r="B11587" s="195">
        <v>9037</v>
      </c>
      <c r="C11587" s="195">
        <v>59</v>
      </c>
      <c r="D11587" s="195">
        <v>3009687288</v>
      </c>
      <c r="E11587" s="195">
        <v>41222082</v>
      </c>
      <c r="F11587" s="189">
        <v>1</v>
      </c>
      <c r="G11587" s="197" t="s">
        <v>4669</v>
      </c>
      <c r="H11587" s="195">
        <v>1</v>
      </c>
      <c r="I11587" s="195">
        <v>4500</v>
      </c>
      <c r="J11587" s="191">
        <v>43602</v>
      </c>
      <c r="K11587" s="195" t="s">
        <v>3477</v>
      </c>
    </row>
    <row r="11588" spans="1:12">
      <c r="A11588" s="186" t="str">
        <f>B11588&amp;"_"&amp;COUNTIF($B$2:B11588,B11588)</f>
        <v>9038_1</v>
      </c>
      <c r="B11588" s="195">
        <v>9038</v>
      </c>
      <c r="C11588" s="195">
        <v>59</v>
      </c>
      <c r="D11588" s="195">
        <v>3009686899</v>
      </c>
      <c r="F11588" s="189">
        <v>2</v>
      </c>
      <c r="G11588" s="197" t="s">
        <v>5141</v>
      </c>
      <c r="H11588" s="195">
        <v>2</v>
      </c>
      <c r="I11588" s="195">
        <v>3600</v>
      </c>
      <c r="J11588" s="191">
        <v>43602</v>
      </c>
      <c r="K11588" s="195" t="s">
        <v>3477</v>
      </c>
    </row>
    <row r="11589" spans="1:12">
      <c r="A11589" s="186" t="str">
        <f>B11589&amp;"_"&amp;COUNTIF($B$2:B11589,B11589)</f>
        <v>9039_1</v>
      </c>
      <c r="B11589" s="195">
        <v>9039</v>
      </c>
      <c r="C11589" s="195">
        <v>124</v>
      </c>
      <c r="D11589" s="195">
        <v>550009131</v>
      </c>
      <c r="F11589" s="189">
        <v>1</v>
      </c>
      <c r="G11589" s="197" t="s">
        <v>4896</v>
      </c>
      <c r="H11589" s="195">
        <v>1</v>
      </c>
      <c r="J11589" s="191">
        <v>43602</v>
      </c>
      <c r="K11589" s="195" t="s">
        <v>33</v>
      </c>
      <c r="L11589" s="195" t="s">
        <v>74</v>
      </c>
    </row>
    <row r="11590" spans="1:12">
      <c r="A11590" s="186" t="str">
        <f>B11590&amp;"_"&amp;COUNTIF($B$2:B11590,B11590)</f>
        <v>9040_1</v>
      </c>
      <c r="B11590" s="195">
        <v>9040</v>
      </c>
      <c r="C11590" s="195">
        <v>31</v>
      </c>
      <c r="D11590" s="195" t="s">
        <v>5167</v>
      </c>
      <c r="F11590" s="189">
        <v>7</v>
      </c>
      <c r="G11590" s="197" t="s">
        <v>4980</v>
      </c>
      <c r="H11590" s="195">
        <v>7</v>
      </c>
      <c r="I11590" s="195">
        <v>21000</v>
      </c>
      <c r="J11590" s="191">
        <v>43606</v>
      </c>
      <c r="K11590" s="195" t="s">
        <v>3477</v>
      </c>
    </row>
    <row r="11591" spans="1:12">
      <c r="A11591" s="186" t="str">
        <f>B11591&amp;"_"&amp;COUNTIF($B$2:B11591,B11591)</f>
        <v>9041_1</v>
      </c>
      <c r="B11591" s="195">
        <v>9041</v>
      </c>
      <c r="C11591" s="195">
        <v>31</v>
      </c>
      <c r="D11591" s="195" t="s">
        <v>5167</v>
      </c>
      <c r="F11591" s="189">
        <v>7</v>
      </c>
      <c r="G11591" s="197" t="s">
        <v>4980</v>
      </c>
      <c r="H11591" s="195">
        <v>7</v>
      </c>
      <c r="I11591" s="195">
        <v>21000</v>
      </c>
      <c r="J11591" s="191">
        <v>43606</v>
      </c>
      <c r="K11591" s="195" t="s">
        <v>3477</v>
      </c>
    </row>
    <row r="11592" spans="1:12">
      <c r="A11592" s="186" t="str">
        <f>B11592&amp;"_"&amp;COUNTIF($B$2:B11592,B11592)</f>
        <v>9042_1</v>
      </c>
      <c r="B11592" s="195">
        <v>9042</v>
      </c>
    </row>
    <row r="11593" spans="1:12">
      <c r="A11593" s="186" t="str">
        <f>B11593&amp;"_"&amp;COUNTIF($B$2:B11593,B11593)</f>
        <v>9043_1</v>
      </c>
      <c r="B11593" s="195">
        <v>9043</v>
      </c>
    </row>
    <row r="11594" spans="1:12">
      <c r="A11594" s="186" t="str">
        <f>B11594&amp;"_"&amp;COUNTIF($B$2:B11594,B11594)</f>
        <v>9044_1</v>
      </c>
      <c r="B11594" s="195">
        <v>9044</v>
      </c>
      <c r="C11594" s="195">
        <v>59</v>
      </c>
      <c r="D11594" s="195">
        <v>3009687288</v>
      </c>
      <c r="E11594" s="195">
        <v>41222082</v>
      </c>
      <c r="F11594" s="189">
        <v>1</v>
      </c>
      <c r="G11594" s="197" t="s">
        <v>4669</v>
      </c>
      <c r="H11594" s="195">
        <v>1</v>
      </c>
      <c r="I11594" s="195">
        <v>4500</v>
      </c>
      <c r="J11594" s="191">
        <v>43606</v>
      </c>
      <c r="K11594" s="195" t="s">
        <v>3477</v>
      </c>
    </row>
    <row r="11595" spans="1:12">
      <c r="A11595" s="186" t="str">
        <f>B11595&amp;"_"&amp;COUNTIF($B$2:B11595,B11595)</f>
        <v>9045_1</v>
      </c>
      <c r="B11595" s="195">
        <v>9045</v>
      </c>
      <c r="C11595" s="195">
        <v>59</v>
      </c>
      <c r="D11595" s="227">
        <v>3009641049</v>
      </c>
      <c r="E11595" s="227"/>
      <c r="F11595" s="189">
        <v>1</v>
      </c>
      <c r="G11595" s="197" t="s">
        <v>5168</v>
      </c>
      <c r="H11595" s="195">
        <v>1</v>
      </c>
      <c r="I11595" s="195">
        <v>4500</v>
      </c>
      <c r="J11595" s="191">
        <v>43606</v>
      </c>
      <c r="K11595" s="195" t="s">
        <v>3477</v>
      </c>
    </row>
    <row r="11596" spans="1:12">
      <c r="A11596" s="186" t="str">
        <f>B11596&amp;"_"&amp;COUNTIF($B$2:B11596,B11596)</f>
        <v>9046_1</v>
      </c>
      <c r="B11596" s="195">
        <v>9046</v>
      </c>
      <c r="F11596" s="189">
        <v>12</v>
      </c>
      <c r="G11596" s="197" t="s">
        <v>3188</v>
      </c>
    </row>
    <row r="11597" spans="1:12">
      <c r="A11597" s="186" t="str">
        <f>B11597&amp;"_"&amp;COUNTIF($B$2:B11597,B11597)</f>
        <v>9046_2</v>
      </c>
      <c r="B11597" s="195">
        <v>9046</v>
      </c>
      <c r="F11597" s="189">
        <v>12</v>
      </c>
      <c r="G11597" s="197" t="s">
        <v>3189</v>
      </c>
    </row>
    <row r="11598" spans="1:12">
      <c r="A11598" s="186" t="str">
        <f>B11598&amp;"_"&amp;COUNTIF($B$2:B11598,B11598)</f>
        <v>9046_3</v>
      </c>
      <c r="B11598" s="195">
        <v>9046</v>
      </c>
      <c r="F11598" s="189">
        <v>12</v>
      </c>
      <c r="G11598" s="197" t="s">
        <v>3324</v>
      </c>
    </row>
    <row r="11599" spans="1:12">
      <c r="A11599" s="186" t="str">
        <f>B11599&amp;"_"&amp;COUNTIF($B$2:B11599,B11599)</f>
        <v>9046_4</v>
      </c>
      <c r="B11599" s="195">
        <v>9046</v>
      </c>
      <c r="C11599" s="195">
        <v>17</v>
      </c>
      <c r="D11599" s="195">
        <v>3009398511</v>
      </c>
      <c r="F11599" s="189">
        <v>12</v>
      </c>
      <c r="G11599" s="197" t="s">
        <v>3398</v>
      </c>
      <c r="H11599" s="195">
        <v>10</v>
      </c>
      <c r="I11599" s="195">
        <v>38830</v>
      </c>
      <c r="J11599" s="191">
        <v>43606</v>
      </c>
      <c r="K11599" s="195" t="s">
        <v>4113</v>
      </c>
    </row>
    <row r="11600" spans="1:12">
      <c r="A11600" s="186" t="str">
        <f>B11600&amp;"_"&amp;COUNTIF($B$2:B11600,B11600)</f>
        <v>9047_1</v>
      </c>
      <c r="B11600" s="195">
        <v>9047</v>
      </c>
      <c r="C11600" s="195">
        <v>17</v>
      </c>
      <c r="D11600" s="195">
        <v>3009543203</v>
      </c>
      <c r="F11600" s="189">
        <v>24</v>
      </c>
      <c r="G11600" s="197" t="s">
        <v>3190</v>
      </c>
      <c r="H11600" s="195">
        <v>2</v>
      </c>
      <c r="I11600" s="195">
        <v>2600</v>
      </c>
      <c r="J11600" s="191">
        <v>43606</v>
      </c>
      <c r="K11600" s="195" t="s">
        <v>4113</v>
      </c>
    </row>
    <row r="11601" spans="1:12">
      <c r="A11601" s="186" t="str">
        <f>B11601&amp;"_"&amp;COUNTIF($B$2:B11601,B11601)</f>
        <v>9048_1</v>
      </c>
      <c r="B11601" s="195">
        <v>9048</v>
      </c>
      <c r="F11601" s="189">
        <v>8</v>
      </c>
      <c r="G11601" s="197" t="s">
        <v>3102</v>
      </c>
    </row>
    <row r="11602" spans="1:12">
      <c r="A11602" s="186" t="str">
        <f>B11602&amp;"_"&amp;COUNTIF($B$2:B11602,B11602)</f>
        <v>9048_2</v>
      </c>
      <c r="B11602" s="195">
        <v>9048</v>
      </c>
      <c r="C11602" s="195">
        <v>65</v>
      </c>
      <c r="D11602" s="195">
        <v>3009531437</v>
      </c>
      <c r="F11602" s="189">
        <v>16</v>
      </c>
      <c r="G11602" s="197" t="s">
        <v>3103</v>
      </c>
      <c r="H11602" s="195">
        <v>8</v>
      </c>
      <c r="I11602" s="195">
        <v>25600</v>
      </c>
      <c r="J11602" s="191">
        <v>43606</v>
      </c>
      <c r="K11602" s="195" t="s">
        <v>4113</v>
      </c>
    </row>
    <row r="11603" spans="1:12">
      <c r="A11603" s="186" t="str">
        <f>B11603&amp;"_"&amp;COUNTIF($B$2:B11603,B11603)</f>
        <v>9049_1</v>
      </c>
      <c r="B11603" s="195">
        <v>9049</v>
      </c>
      <c r="C11603" s="195">
        <v>65</v>
      </c>
      <c r="D11603" s="195">
        <v>3009517840</v>
      </c>
      <c r="F11603" s="189">
        <v>13</v>
      </c>
      <c r="G11603" s="197" t="s">
        <v>4940</v>
      </c>
      <c r="H11603" s="195">
        <v>4</v>
      </c>
      <c r="I11603" s="195">
        <v>9175</v>
      </c>
      <c r="J11603" s="191">
        <v>43606</v>
      </c>
      <c r="K11603" s="195" t="s">
        <v>4113</v>
      </c>
    </row>
    <row r="11604" spans="1:12">
      <c r="A11604" s="186" t="str">
        <f>B11604&amp;"_"&amp;COUNTIF($B$2:B11604,B11604)</f>
        <v>9050_1</v>
      </c>
      <c r="B11604" s="195">
        <v>9050</v>
      </c>
      <c r="C11604" s="195">
        <v>10</v>
      </c>
      <c r="D11604" s="195">
        <v>67338</v>
      </c>
      <c r="E11604" s="195">
        <v>67363</v>
      </c>
      <c r="F11604" s="189">
        <v>32</v>
      </c>
      <c r="G11604" s="197" t="s">
        <v>5083</v>
      </c>
      <c r="H11604" s="195">
        <v>1</v>
      </c>
      <c r="I11604" s="195">
        <f>32*55</f>
        <v>1760</v>
      </c>
    </row>
    <row r="11605" spans="1:12">
      <c r="A11605" s="186" t="str">
        <f>B11605&amp;"_"&amp;COUNTIF($B$2:B11605,B11605)</f>
        <v>9051_1</v>
      </c>
      <c r="B11605" s="195">
        <v>9051</v>
      </c>
      <c r="C11605" s="195">
        <v>3</v>
      </c>
      <c r="D11605" s="195" t="s">
        <v>5169</v>
      </c>
      <c r="E11605" s="195">
        <v>500529774</v>
      </c>
      <c r="F11605" s="189">
        <v>324</v>
      </c>
      <c r="G11605" s="197" t="s">
        <v>3799</v>
      </c>
      <c r="H11605" s="195">
        <v>1</v>
      </c>
      <c r="I11605" s="195">
        <v>1200</v>
      </c>
      <c r="J11605" s="191">
        <v>43607</v>
      </c>
      <c r="K11605" s="195" t="s">
        <v>33</v>
      </c>
      <c r="L11605" s="195" t="s">
        <v>74</v>
      </c>
    </row>
    <row r="11606" spans="1:12">
      <c r="A11606" s="186" t="str">
        <f>B11606&amp;"_"&amp;COUNTIF($B$2:B11606,B11606)</f>
        <v>9052_1</v>
      </c>
      <c r="B11606" s="195">
        <v>9052</v>
      </c>
      <c r="C11606" s="195">
        <v>4</v>
      </c>
      <c r="D11606" s="195">
        <v>4500320433</v>
      </c>
      <c r="E11606" s="195">
        <v>105068</v>
      </c>
      <c r="F11606" s="189">
        <v>20</v>
      </c>
      <c r="G11606" s="197" t="s">
        <v>4139</v>
      </c>
      <c r="H11606" s="195">
        <v>1</v>
      </c>
      <c r="I11606" s="195">
        <v>2030</v>
      </c>
      <c r="J11606" s="191">
        <v>43607</v>
      </c>
      <c r="K11606" s="195" t="s">
        <v>2501</v>
      </c>
      <c r="L11606" s="195" t="s">
        <v>74</v>
      </c>
    </row>
    <row r="11607" spans="1:12">
      <c r="A11607" s="186" t="str">
        <f>B11607&amp;"_"&amp;COUNTIF($B$2:B11607,B11607)</f>
        <v>9053_1</v>
      </c>
      <c r="B11607" s="195">
        <v>9053</v>
      </c>
      <c r="C11607" s="195">
        <v>59</v>
      </c>
      <c r="D11607" s="195">
        <v>3009641049</v>
      </c>
      <c r="F11607" s="189">
        <v>1</v>
      </c>
      <c r="G11607" s="197" t="s">
        <v>5170</v>
      </c>
      <c r="H11607" s="195">
        <v>1</v>
      </c>
      <c r="I11607" s="195">
        <v>4500</v>
      </c>
      <c r="J11607" s="191">
        <v>43606</v>
      </c>
      <c r="K11607" s="195" t="s">
        <v>3477</v>
      </c>
    </row>
    <row r="11608" spans="1:12">
      <c r="A11608" s="186" t="str">
        <f>B11608&amp;"_"&amp;COUNTIF($B$2:B11608,B11608)</f>
        <v>9054_1</v>
      </c>
      <c r="B11608" s="195">
        <v>9054</v>
      </c>
      <c r="E11608" s="195" t="s">
        <v>1744</v>
      </c>
      <c r="F11608" s="189">
        <v>1</v>
      </c>
      <c r="G11608" s="197" t="s">
        <v>4877</v>
      </c>
    </row>
    <row r="11609" spans="1:12">
      <c r="A11609" s="186" t="str">
        <f>B11609&amp;"_"&amp;COUNTIF($B$2:B11609,B11609)</f>
        <v>9054_2</v>
      </c>
      <c r="B11609" s="195">
        <v>9054</v>
      </c>
      <c r="C11609" s="237"/>
      <c r="D11609" s="237"/>
      <c r="E11609" s="195">
        <v>213359</v>
      </c>
      <c r="F11609" s="189">
        <v>14</v>
      </c>
      <c r="G11609" s="197" t="s">
        <v>4533</v>
      </c>
    </row>
    <row r="11610" spans="1:12">
      <c r="A11610" s="186" t="str">
        <f>B11610&amp;"_"&amp;COUNTIF($B$2:B11610,B11610)</f>
        <v>9054_3</v>
      </c>
      <c r="B11610" s="195">
        <v>9054</v>
      </c>
      <c r="C11610" s="237">
        <v>123</v>
      </c>
      <c r="D11610" s="237">
        <v>4500750607</v>
      </c>
      <c r="E11610" s="195">
        <v>214845</v>
      </c>
      <c r="F11610" s="189">
        <v>16</v>
      </c>
      <c r="G11610" s="197" t="s">
        <v>5155</v>
      </c>
      <c r="H11610" s="195">
        <v>2</v>
      </c>
      <c r="I11610" s="195">
        <v>4930</v>
      </c>
      <c r="J11610" s="191">
        <v>43608</v>
      </c>
      <c r="K11610" s="195" t="s">
        <v>3477</v>
      </c>
    </row>
    <row r="11611" spans="1:12">
      <c r="A11611" s="186" t="str">
        <f>B11611&amp;"_"&amp;COUNTIF($B$2:B11611,B11611)</f>
        <v>9055_1</v>
      </c>
      <c r="B11611" s="195">
        <v>9055</v>
      </c>
      <c r="C11611" s="195">
        <v>10</v>
      </c>
      <c r="D11611" s="195">
        <v>67338</v>
      </c>
      <c r="E11611" s="195">
        <v>14020318</v>
      </c>
      <c r="F11611" s="189">
        <v>4</v>
      </c>
      <c r="G11611" s="197" t="s">
        <v>5171</v>
      </c>
      <c r="H11611" s="195">
        <v>1</v>
      </c>
      <c r="I11611" s="195">
        <v>5</v>
      </c>
      <c r="J11611" s="191">
        <v>43608</v>
      </c>
      <c r="K11611" s="195" t="s">
        <v>5172</v>
      </c>
      <c r="L11611" s="195" t="s">
        <v>74</v>
      </c>
    </row>
    <row r="11612" spans="1:12">
      <c r="A11612" s="186" t="str">
        <f>B11612&amp;"_"&amp;COUNTIF($B$2:B11612,B11612)</f>
        <v>9056_1</v>
      </c>
      <c r="B11612" s="195">
        <v>9056</v>
      </c>
      <c r="F11612" s="189">
        <v>1</v>
      </c>
      <c r="G11612" s="197" t="s">
        <v>5173</v>
      </c>
    </row>
    <row r="11613" spans="1:12">
      <c r="A11613" s="186" t="str">
        <f>B11613&amp;"_"&amp;COUNTIF($B$2:B11613,B11613)</f>
        <v>9056_2</v>
      </c>
      <c r="B11613" s="195">
        <v>9056</v>
      </c>
      <c r="F11613" s="189">
        <v>1</v>
      </c>
      <c r="G11613" s="197" t="s">
        <v>5174</v>
      </c>
    </row>
    <row r="11614" spans="1:12">
      <c r="A11614" s="186" t="str">
        <f>B11614&amp;"_"&amp;COUNTIF($B$2:B11614,B11614)</f>
        <v>9056_3</v>
      </c>
      <c r="B11614" s="195">
        <v>9056</v>
      </c>
      <c r="C11614" s="195">
        <v>125</v>
      </c>
      <c r="F11614" s="189">
        <v>1</v>
      </c>
      <c r="G11614" s="197" t="s">
        <v>5175</v>
      </c>
      <c r="H11614" s="195">
        <v>3</v>
      </c>
      <c r="J11614" s="191">
        <v>43607</v>
      </c>
      <c r="K11614" s="195" t="s">
        <v>3477</v>
      </c>
    </row>
    <row r="11615" spans="1:12">
      <c r="A11615" s="186" t="str">
        <f>B11615&amp;"_"&amp;COUNTIF($B$2:B11615,B11615)</f>
        <v>9057_1</v>
      </c>
      <c r="B11615" s="195">
        <v>9057</v>
      </c>
      <c r="C11615" s="195">
        <v>10</v>
      </c>
      <c r="D11615" s="195">
        <v>67363</v>
      </c>
      <c r="E11615" s="195">
        <v>13020001</v>
      </c>
      <c r="F11615" s="189">
        <v>32</v>
      </c>
      <c r="G11615" s="197" t="s">
        <v>5176</v>
      </c>
      <c r="H11615" s="195">
        <v>1</v>
      </c>
      <c r="J11615" s="191">
        <v>43612</v>
      </c>
      <c r="K11615" s="195" t="s">
        <v>789</v>
      </c>
      <c r="L11615" s="195" t="s">
        <v>74</v>
      </c>
    </row>
    <row r="11616" spans="1:12">
      <c r="A11616" s="186" t="str">
        <f>B11616&amp;"_"&amp;COUNTIF($B$2:B11616,B11616)</f>
        <v>9058_1</v>
      </c>
      <c r="B11616" s="195">
        <v>9058</v>
      </c>
      <c r="E11616" s="195">
        <v>41222082</v>
      </c>
      <c r="F11616" s="189">
        <v>2</v>
      </c>
      <c r="G11616" s="197" t="s">
        <v>4669</v>
      </c>
    </row>
    <row r="11617" spans="1:12">
      <c r="A11617" s="186" t="str">
        <f>B11617&amp;"_"&amp;COUNTIF($B$2:B11617,B11617)</f>
        <v>9058_2</v>
      </c>
      <c r="B11617" s="195">
        <v>9058</v>
      </c>
      <c r="C11617" s="195">
        <v>59</v>
      </c>
      <c r="D11617" s="195">
        <v>3009705241</v>
      </c>
      <c r="E11617" s="195">
        <v>41222136</v>
      </c>
      <c r="F11617" s="189">
        <v>1</v>
      </c>
      <c r="G11617" s="197" t="s">
        <v>5177</v>
      </c>
      <c r="H11617" s="195">
        <v>3</v>
      </c>
      <c r="I11617" s="195">
        <v>11100</v>
      </c>
      <c r="J11617" s="191">
        <v>43612</v>
      </c>
      <c r="K11617" s="195" t="s">
        <v>3477</v>
      </c>
    </row>
    <row r="11618" spans="1:12">
      <c r="A11618" s="186" t="str">
        <f>B11618&amp;"_"&amp;COUNTIF($B$2:B11618,B11618)</f>
        <v>9059_1</v>
      </c>
      <c r="B11618" s="195">
        <v>9059</v>
      </c>
      <c r="C11618" s="195">
        <v>59</v>
      </c>
      <c r="D11618" s="195">
        <v>3009708038</v>
      </c>
      <c r="E11618" s="195">
        <v>41222136</v>
      </c>
      <c r="F11618" s="189">
        <v>1</v>
      </c>
      <c r="G11618" s="197" t="s">
        <v>5177</v>
      </c>
      <c r="H11618" s="195">
        <v>1</v>
      </c>
      <c r="I11618" s="195">
        <v>1900</v>
      </c>
      <c r="J11618" s="191">
        <v>43612</v>
      </c>
      <c r="K11618" s="195" t="s">
        <v>3477</v>
      </c>
    </row>
    <row r="11619" spans="1:12">
      <c r="A11619" s="186" t="str">
        <f>B11619&amp;"_"&amp;COUNTIF($B$2:B11619,B11619)</f>
        <v>9060_1</v>
      </c>
      <c r="B11619" s="195">
        <v>9060</v>
      </c>
      <c r="C11619" s="195">
        <v>96</v>
      </c>
      <c r="D11619" s="195">
        <v>288685</v>
      </c>
      <c r="F11619" s="189">
        <v>1</v>
      </c>
      <c r="G11619" s="197" t="s">
        <v>4897</v>
      </c>
      <c r="H11619" s="197">
        <v>1</v>
      </c>
      <c r="J11619" s="191">
        <v>43612</v>
      </c>
      <c r="K11619" s="195" t="s">
        <v>789</v>
      </c>
      <c r="L11619" s="195" t="s">
        <v>74</v>
      </c>
    </row>
    <row r="11620" spans="1:12">
      <c r="A11620" s="186" t="str">
        <f>B11620&amp;"_"&amp;COUNTIF($B$2:B11620,B11620)</f>
        <v>9061_1</v>
      </c>
      <c r="B11620" s="195">
        <v>9061</v>
      </c>
      <c r="C11620" s="195">
        <v>2</v>
      </c>
      <c r="D11620" s="195">
        <v>340187112</v>
      </c>
      <c r="F11620" s="189">
        <v>16</v>
      </c>
      <c r="G11620" s="197" t="s">
        <v>1342</v>
      </c>
      <c r="H11620" s="195">
        <v>5</v>
      </c>
      <c r="J11620" s="191">
        <v>43613</v>
      </c>
      <c r="K11620" s="195" t="s">
        <v>3477</v>
      </c>
    </row>
    <row r="11621" spans="1:12">
      <c r="A11621" s="186" t="str">
        <f>B11621&amp;"_"&amp;COUNTIF($B$2:B11621,B11621)</f>
        <v>9062_1</v>
      </c>
      <c r="B11621" s="195">
        <v>9062</v>
      </c>
      <c r="F11621" s="189">
        <v>1</v>
      </c>
      <c r="G11621" s="197" t="s">
        <v>5178</v>
      </c>
    </row>
    <row r="11622" spans="1:12">
      <c r="A11622" s="186" t="str">
        <f>B11622&amp;"_"&amp;COUNTIF($B$2:B11622,B11622)</f>
        <v>9062_2</v>
      </c>
      <c r="B11622" s="195">
        <v>9062</v>
      </c>
      <c r="C11622" s="195">
        <v>59</v>
      </c>
      <c r="D11622" s="195">
        <v>3009641049</v>
      </c>
      <c r="F11622" s="189">
        <v>1</v>
      </c>
      <c r="G11622" s="197" t="s">
        <v>5179</v>
      </c>
      <c r="H11622" s="195">
        <v>2</v>
      </c>
      <c r="I11622" s="195">
        <v>9000</v>
      </c>
      <c r="J11622" s="191">
        <v>43613</v>
      </c>
      <c r="K11622" s="195" t="s">
        <v>3477</v>
      </c>
    </row>
    <row r="11623" spans="1:12">
      <c r="A11623" s="186" t="str">
        <f>B11623&amp;"_"&amp;COUNTIF($B$2:B11623,B11623)</f>
        <v>9063_1</v>
      </c>
      <c r="B11623" s="195">
        <v>9063</v>
      </c>
      <c r="C11623" s="195">
        <v>59</v>
      </c>
      <c r="D11623" s="195">
        <v>3009707535</v>
      </c>
      <c r="F11623" s="189">
        <v>1</v>
      </c>
      <c r="G11623" s="208" t="s">
        <v>5180</v>
      </c>
      <c r="H11623" s="195">
        <v>1</v>
      </c>
      <c r="I11623" s="195">
        <v>22</v>
      </c>
      <c r="J11623" s="191">
        <v>43613</v>
      </c>
      <c r="K11623" s="195" t="s">
        <v>3477</v>
      </c>
    </row>
    <row r="11624" spans="1:12">
      <c r="A11624" s="186" t="str">
        <f>B11624&amp;"_"&amp;COUNTIF($B$2:B11624,B11624)</f>
        <v>9064_1</v>
      </c>
      <c r="B11624" s="195">
        <v>9064</v>
      </c>
      <c r="C11624" s="195">
        <v>59</v>
      </c>
      <c r="D11624" s="195">
        <v>3009713275</v>
      </c>
      <c r="F11624" s="189">
        <v>150</v>
      </c>
      <c r="G11624" s="208" t="s">
        <v>5180</v>
      </c>
      <c r="H11624" s="195">
        <v>1</v>
      </c>
      <c r="I11624" s="195">
        <v>3300</v>
      </c>
      <c r="J11624" s="191">
        <v>43613</v>
      </c>
      <c r="K11624" s="195" t="s">
        <v>3477</v>
      </c>
    </row>
    <row r="11625" spans="1:12">
      <c r="A11625" s="186" t="str">
        <f>B11625&amp;"_"&amp;COUNTIF($B$2:B11625,B11625)</f>
        <v>9065_1</v>
      </c>
      <c r="B11625" s="195">
        <v>9065</v>
      </c>
      <c r="C11625" s="195">
        <v>59</v>
      </c>
      <c r="D11625" s="195">
        <v>3009713289</v>
      </c>
      <c r="E11625" s="195">
        <v>41222136</v>
      </c>
      <c r="F11625" s="189">
        <v>1</v>
      </c>
      <c r="G11625" s="197" t="s">
        <v>5177</v>
      </c>
      <c r="H11625" s="195">
        <v>1</v>
      </c>
      <c r="I11625" s="195">
        <v>1900</v>
      </c>
      <c r="J11625" s="191">
        <v>43613</v>
      </c>
      <c r="K11625" s="195" t="s">
        <v>3477</v>
      </c>
    </row>
    <row r="11626" spans="1:12">
      <c r="A11626" s="186" t="str">
        <f>B11626&amp;"_"&amp;COUNTIF($B$2:B11626,B11626)</f>
        <v>9066_1</v>
      </c>
      <c r="B11626" s="195">
        <v>9066</v>
      </c>
      <c r="C11626" s="195">
        <v>59</v>
      </c>
      <c r="D11626" s="195">
        <v>3009716988</v>
      </c>
      <c r="F11626" s="189">
        <v>1</v>
      </c>
      <c r="G11626" s="197" t="s">
        <v>5141</v>
      </c>
      <c r="H11626" s="195">
        <v>1</v>
      </c>
      <c r="I11626" s="195">
        <v>1800</v>
      </c>
      <c r="J11626" s="191">
        <v>43613</v>
      </c>
      <c r="K11626" s="195" t="s">
        <v>3477</v>
      </c>
    </row>
    <row r="11627" spans="1:12">
      <c r="A11627" s="186" t="str">
        <f>B11627&amp;"_"&amp;COUNTIF($B$2:B11627,B11627)</f>
        <v>9067_1</v>
      </c>
      <c r="B11627" s="195">
        <v>9067</v>
      </c>
      <c r="C11627" s="195">
        <v>55</v>
      </c>
      <c r="D11627" s="195" t="s">
        <v>4967</v>
      </c>
      <c r="F11627" s="189">
        <v>144</v>
      </c>
      <c r="G11627" s="197" t="s">
        <v>1971</v>
      </c>
      <c r="H11627" s="195">
        <v>2</v>
      </c>
      <c r="I11627" s="195">
        <v>8000</v>
      </c>
      <c r="J11627" s="191">
        <v>43613</v>
      </c>
      <c r="K11627" s="195" t="s">
        <v>33</v>
      </c>
      <c r="L11627" s="195" t="s">
        <v>74</v>
      </c>
    </row>
    <row r="11628" spans="1:12">
      <c r="A11628" s="186" t="str">
        <f>B11628&amp;"_"&amp;COUNTIF($B$2:B11628,B11628)</f>
        <v>9068_1</v>
      </c>
      <c r="B11628" s="195">
        <v>9068</v>
      </c>
      <c r="E11628" s="195" t="s">
        <v>1744</v>
      </c>
      <c r="F11628" s="189">
        <v>1</v>
      </c>
      <c r="G11628" s="197" t="s">
        <v>4877</v>
      </c>
    </row>
    <row r="11629" spans="1:12">
      <c r="A11629" s="186" t="str">
        <f>B11629&amp;"_"&amp;COUNTIF($B$2:B11629,B11629)</f>
        <v>9068_2</v>
      </c>
      <c r="B11629" s="195">
        <v>9068</v>
      </c>
      <c r="E11629" s="195">
        <v>209245</v>
      </c>
      <c r="F11629" s="189">
        <v>56</v>
      </c>
      <c r="G11629" s="197" t="s">
        <v>4584</v>
      </c>
    </row>
    <row r="11630" spans="1:12">
      <c r="A11630" s="186" t="str">
        <f>B11630&amp;"_"&amp;COUNTIF($B$2:B11630,B11630)</f>
        <v>9068_3</v>
      </c>
      <c r="B11630" s="195">
        <v>9068</v>
      </c>
      <c r="C11630" s="237"/>
      <c r="D11630" s="237"/>
      <c r="E11630" s="195">
        <v>213359</v>
      </c>
      <c r="F11630" s="189">
        <v>14</v>
      </c>
      <c r="G11630" s="197" t="s">
        <v>4533</v>
      </c>
    </row>
    <row r="11631" spans="1:12">
      <c r="A11631" s="186" t="str">
        <f>B11631&amp;"_"&amp;COUNTIF($B$2:B11631,B11631)</f>
        <v>9068_4</v>
      </c>
      <c r="B11631" s="195">
        <v>9068</v>
      </c>
      <c r="C11631" s="237">
        <v>123</v>
      </c>
      <c r="D11631" s="237">
        <v>4500750607</v>
      </c>
      <c r="E11631" s="195">
        <v>214845</v>
      </c>
      <c r="F11631" s="189">
        <v>16</v>
      </c>
      <c r="G11631" s="197" t="s">
        <v>5155</v>
      </c>
      <c r="H11631" s="195">
        <v>4</v>
      </c>
      <c r="I11631" s="195">
        <v>10000</v>
      </c>
      <c r="J11631" s="191">
        <v>43614</v>
      </c>
      <c r="K11631" s="195" t="s">
        <v>3477</v>
      </c>
    </row>
    <row r="11632" spans="1:12">
      <c r="A11632" s="186" t="str">
        <f>B11632&amp;"_"&amp;COUNTIF($B$2:B11632,B11632)</f>
        <v>9069_1</v>
      </c>
      <c r="B11632" s="195">
        <v>9069</v>
      </c>
      <c r="C11632" s="195">
        <v>59</v>
      </c>
      <c r="D11632" s="195">
        <v>3009716988</v>
      </c>
      <c r="F11632" s="189">
        <v>1</v>
      </c>
      <c r="G11632" s="197" t="s">
        <v>5141</v>
      </c>
      <c r="H11632" s="195">
        <v>1</v>
      </c>
      <c r="I11632" s="195">
        <v>1800</v>
      </c>
      <c r="J11632" s="191">
        <v>43614</v>
      </c>
      <c r="K11632" s="195" t="s">
        <v>4749</v>
      </c>
    </row>
    <row r="11633" spans="1:12">
      <c r="A11633" s="186" t="str">
        <f>B11633&amp;"_"&amp;COUNTIF($B$2:B11633,B11633)</f>
        <v>9070_1</v>
      </c>
      <c r="B11633" s="195">
        <v>9070</v>
      </c>
      <c r="C11633" s="195">
        <v>59</v>
      </c>
      <c r="D11633" s="195">
        <v>3009717359</v>
      </c>
      <c r="E11633" s="241">
        <v>41222128</v>
      </c>
      <c r="F11633" s="235">
        <v>5</v>
      </c>
      <c r="G11633" s="236" t="s">
        <v>5181</v>
      </c>
      <c r="H11633" s="195">
        <v>5</v>
      </c>
      <c r="I11633" s="195">
        <v>17300</v>
      </c>
      <c r="J11633" s="191">
        <v>43614</v>
      </c>
      <c r="K11633" s="195" t="s">
        <v>4749</v>
      </c>
    </row>
    <row r="11634" spans="1:12">
      <c r="A11634" s="186" t="str">
        <f>B11634&amp;"_"&amp;COUNTIF($B$2:B11634,B11634)</f>
        <v>9071_1</v>
      </c>
      <c r="B11634" s="195">
        <v>9071</v>
      </c>
      <c r="E11634" s="195">
        <v>32999</v>
      </c>
      <c r="F11634" s="189">
        <v>20</v>
      </c>
      <c r="G11634" s="197" t="s">
        <v>4086</v>
      </c>
    </row>
    <row r="11635" spans="1:12">
      <c r="A11635" s="186" t="str">
        <f>B11635&amp;"_"&amp;COUNTIF($B$2:B11635,B11635)</f>
        <v>9071_2</v>
      </c>
      <c r="B11635" s="195">
        <v>9071</v>
      </c>
      <c r="C11635" s="195">
        <v>4</v>
      </c>
      <c r="D11635" s="195">
        <v>4500321482</v>
      </c>
      <c r="E11635" s="195">
        <v>33990</v>
      </c>
      <c r="F11635" s="189">
        <v>20</v>
      </c>
      <c r="G11635" s="197" t="s">
        <v>4087</v>
      </c>
      <c r="H11635" s="195">
        <v>10</v>
      </c>
      <c r="I11635" s="195">
        <v>30000</v>
      </c>
      <c r="J11635" s="191">
        <v>43615</v>
      </c>
      <c r="K11635" s="195" t="s">
        <v>2501</v>
      </c>
      <c r="L11635" s="195" t="s">
        <v>74</v>
      </c>
    </row>
    <row r="11636" spans="1:12">
      <c r="A11636" s="186" t="str">
        <f>B11636&amp;"_"&amp;COUNTIF($B$2:B11636,B11636)</f>
        <v>9072_1</v>
      </c>
      <c r="B11636" s="195">
        <v>9072</v>
      </c>
      <c r="C11636" s="195">
        <v>31</v>
      </c>
      <c r="D11636" s="195" t="s">
        <v>5182</v>
      </c>
      <c r="F11636" s="189">
        <v>7</v>
      </c>
      <c r="G11636" s="197" t="s">
        <v>4980</v>
      </c>
      <c r="H11636" s="195">
        <v>7</v>
      </c>
      <c r="I11636" s="195">
        <v>21000</v>
      </c>
      <c r="J11636" s="191">
        <v>43619</v>
      </c>
      <c r="K11636" s="195" t="s">
        <v>3477</v>
      </c>
    </row>
    <row r="11637" spans="1:12">
      <c r="A11637" s="186" t="str">
        <f>B11637&amp;"_"&amp;COUNTIF($B$2:B11637,B11637)</f>
        <v>9073_1</v>
      </c>
      <c r="B11637" s="195">
        <v>9073</v>
      </c>
      <c r="C11637" s="195">
        <v>31</v>
      </c>
      <c r="D11637" s="195" t="s">
        <v>5183</v>
      </c>
      <c r="E11637" s="195" t="s">
        <v>5184</v>
      </c>
      <c r="F11637" s="189">
        <v>1</v>
      </c>
      <c r="G11637" s="197" t="s">
        <v>4672</v>
      </c>
      <c r="H11637" s="195">
        <v>1</v>
      </c>
      <c r="J11637" s="191">
        <v>43619</v>
      </c>
      <c r="K11637" s="195" t="s">
        <v>3477</v>
      </c>
    </row>
    <row r="11638" spans="1:12">
      <c r="A11638" s="186" t="str">
        <f>B11638&amp;"_"&amp;COUNTIF($B$2:B11638,B11638)</f>
        <v>9074_1</v>
      </c>
      <c r="B11638" s="195">
        <v>9074</v>
      </c>
      <c r="F11638" s="189">
        <v>11</v>
      </c>
      <c r="G11638" s="197" t="s">
        <v>4973</v>
      </c>
    </row>
    <row r="11639" spans="1:12">
      <c r="A11639" s="186" t="str">
        <f>B11639&amp;"_"&amp;COUNTIF($B$2:B11639,B11639)</f>
        <v>9074_2</v>
      </c>
      <c r="B11639" s="195">
        <v>9074</v>
      </c>
      <c r="C11639" s="195">
        <v>26</v>
      </c>
      <c r="D11639" s="195" t="s">
        <v>863</v>
      </c>
      <c r="F11639" s="189">
        <v>24</v>
      </c>
      <c r="G11639" s="197" t="s">
        <v>4974</v>
      </c>
      <c r="J11639" s="191">
        <v>43617</v>
      </c>
    </row>
    <row r="11640" spans="1:12">
      <c r="A11640" s="186" t="str">
        <f>B11640&amp;"_"&amp;COUNTIF($B$2:B11640,B11640)</f>
        <v>9075_1</v>
      </c>
      <c r="B11640" s="195">
        <v>9075</v>
      </c>
      <c r="F11640" s="189">
        <v>8</v>
      </c>
      <c r="G11640" s="197" t="s">
        <v>3102</v>
      </c>
    </row>
    <row r="11641" spans="1:12">
      <c r="A11641" s="186" t="str">
        <f>B11641&amp;"_"&amp;COUNTIF($B$2:B11641,B11641)</f>
        <v>9075_2</v>
      </c>
      <c r="B11641" s="195">
        <v>9075</v>
      </c>
      <c r="C11641" s="195">
        <v>65</v>
      </c>
      <c r="D11641" s="195">
        <v>3009531437</v>
      </c>
      <c r="F11641" s="189">
        <v>16</v>
      </c>
      <c r="G11641" s="197" t="s">
        <v>3103</v>
      </c>
      <c r="H11641" s="195">
        <v>8</v>
      </c>
      <c r="I11641" s="195">
        <v>25600</v>
      </c>
      <c r="J11641" s="191">
        <v>43619</v>
      </c>
      <c r="K11641" s="195" t="s">
        <v>4113</v>
      </c>
    </row>
    <row r="11642" spans="1:12">
      <c r="A11642" s="186" t="str">
        <f>B11642&amp;"_"&amp;COUNTIF($B$2:B11642,B11642)</f>
        <v>9076_1</v>
      </c>
      <c r="B11642" s="195">
        <v>9076</v>
      </c>
      <c r="F11642" s="189">
        <v>2</v>
      </c>
      <c r="G11642" s="197" t="s">
        <v>5185</v>
      </c>
    </row>
    <row r="11643" spans="1:12">
      <c r="A11643" s="186" t="str">
        <f>B11643&amp;"_"&amp;COUNTIF($B$2:B11643,B11643)</f>
        <v>9076_2</v>
      </c>
      <c r="B11643" s="195">
        <v>9076</v>
      </c>
      <c r="F11643" s="189">
        <v>1</v>
      </c>
      <c r="G11643" s="197" t="s">
        <v>5186</v>
      </c>
    </row>
    <row r="11644" spans="1:12">
      <c r="A11644" s="186" t="str">
        <f>B11644&amp;"_"&amp;COUNTIF($B$2:B11644,B11644)</f>
        <v>9076_3</v>
      </c>
      <c r="B11644" s="195">
        <v>9076</v>
      </c>
      <c r="F11644" s="189">
        <v>1</v>
      </c>
      <c r="G11644" s="197" t="s">
        <v>5187</v>
      </c>
    </row>
    <row r="11645" spans="1:12">
      <c r="A11645" s="186" t="str">
        <f>B11645&amp;"_"&amp;COUNTIF($B$2:B11645,B11645)</f>
        <v>9076_4</v>
      </c>
      <c r="B11645" s="195">
        <v>9076</v>
      </c>
      <c r="C11645" s="195">
        <v>59</v>
      </c>
      <c r="D11645" s="195">
        <v>3009656697</v>
      </c>
      <c r="F11645" s="189">
        <v>1</v>
      </c>
      <c r="G11645" s="197" t="s">
        <v>5188</v>
      </c>
      <c r="H11645" s="195">
        <v>2</v>
      </c>
      <c r="J11645" s="191">
        <v>43620</v>
      </c>
      <c r="K11645" s="195" t="s">
        <v>4749</v>
      </c>
    </row>
    <row r="11646" spans="1:12">
      <c r="A11646" s="186" t="str">
        <f>B11646&amp;"_"&amp;COUNTIF($B$2:B11646,B11646)</f>
        <v>9077_1</v>
      </c>
      <c r="B11646" s="195">
        <v>9077</v>
      </c>
      <c r="C11646" s="195">
        <v>59</v>
      </c>
      <c r="D11646" s="195">
        <v>3009724442</v>
      </c>
      <c r="E11646" s="241">
        <v>41222128</v>
      </c>
      <c r="F11646" s="235">
        <v>1</v>
      </c>
      <c r="G11646" s="236" t="s">
        <v>5189</v>
      </c>
      <c r="H11646" s="195">
        <v>1</v>
      </c>
      <c r="I11646" s="195">
        <v>4600</v>
      </c>
      <c r="J11646" s="191">
        <v>43620</v>
      </c>
      <c r="K11646" s="195" t="s">
        <v>4749</v>
      </c>
    </row>
    <row r="11647" spans="1:12">
      <c r="A11647" s="186" t="str">
        <f>B11647&amp;"_"&amp;COUNTIF($B$2:B11647,B11647)</f>
        <v>9078_1</v>
      </c>
      <c r="B11647" s="195">
        <v>9078</v>
      </c>
      <c r="F11647" s="189">
        <v>1</v>
      </c>
      <c r="G11647" s="197" t="s">
        <v>5190</v>
      </c>
    </row>
    <row r="11648" spans="1:12">
      <c r="A11648" s="186" t="str">
        <f>B11648&amp;"_"&amp;COUNTIF($B$2:B11648,B11648)</f>
        <v>9078_2</v>
      </c>
      <c r="B11648" s="195">
        <v>9078</v>
      </c>
      <c r="F11648" s="189">
        <v>1</v>
      </c>
      <c r="G11648" s="197" t="s">
        <v>5191</v>
      </c>
    </row>
    <row r="11649" spans="1:12">
      <c r="A11649" s="186" t="str">
        <f>B11649&amp;"_"&amp;COUNTIF($B$2:B11649,B11649)</f>
        <v>9078_3</v>
      </c>
      <c r="B11649" s="195">
        <v>9078</v>
      </c>
      <c r="C11649" s="195">
        <v>59</v>
      </c>
      <c r="D11649" s="195">
        <v>3009641049</v>
      </c>
      <c r="F11649" s="189">
        <v>1</v>
      </c>
      <c r="G11649" s="197" t="s">
        <v>5192</v>
      </c>
      <c r="H11649" s="195">
        <v>3</v>
      </c>
      <c r="I11649" s="195">
        <v>13500</v>
      </c>
      <c r="J11649" s="191">
        <v>43620</v>
      </c>
      <c r="K11649" s="195" t="s">
        <v>4749</v>
      </c>
    </row>
    <row r="11650" spans="1:12">
      <c r="A11650" s="186" t="str">
        <f>B11650&amp;"_"&amp;COUNTIF($B$2:B11650,B11650)</f>
        <v>9079_1</v>
      </c>
      <c r="B11650" s="195">
        <v>9079</v>
      </c>
      <c r="F11650" s="189">
        <v>1</v>
      </c>
      <c r="G11650" s="197" t="s">
        <v>5193</v>
      </c>
    </row>
    <row r="11651" spans="1:12">
      <c r="A11651" s="186" t="str">
        <f>B11651&amp;"_"&amp;COUNTIF($B$2:B11651,B11651)</f>
        <v>9079_2</v>
      </c>
      <c r="B11651" s="195">
        <v>9079</v>
      </c>
      <c r="F11651" s="189">
        <v>1</v>
      </c>
      <c r="G11651" s="197" t="s">
        <v>5194</v>
      </c>
    </row>
    <row r="11652" spans="1:12">
      <c r="A11652" s="186" t="str">
        <f>B11652&amp;"_"&amp;COUNTIF($B$2:B11652,B11652)</f>
        <v>9079_3</v>
      </c>
      <c r="B11652" s="195">
        <v>9079</v>
      </c>
      <c r="F11652" s="189">
        <v>56</v>
      </c>
      <c r="G11652" s="197" t="s">
        <v>5195</v>
      </c>
    </row>
    <row r="11653" spans="1:12">
      <c r="A11653" s="186" t="str">
        <f>B11653&amp;"_"&amp;COUNTIF($B$2:B11653,B11653)</f>
        <v>9079_4</v>
      </c>
      <c r="B11653" s="195">
        <v>9079</v>
      </c>
      <c r="C11653" s="195">
        <v>61</v>
      </c>
      <c r="D11653" s="195" t="s">
        <v>5196</v>
      </c>
      <c r="F11653" s="189">
        <v>50</v>
      </c>
      <c r="G11653" s="197" t="s">
        <v>5197</v>
      </c>
      <c r="H11653" s="195">
        <v>5</v>
      </c>
      <c r="I11653" s="195">
        <v>7995</v>
      </c>
      <c r="J11653" s="191">
        <v>43621</v>
      </c>
      <c r="K11653" s="195" t="s">
        <v>3477</v>
      </c>
    </row>
    <row r="11654" spans="1:12">
      <c r="A11654" s="186" t="str">
        <f>B11654&amp;"_"&amp;COUNTIF($B$2:B11654,B11654)</f>
        <v>9080_1</v>
      </c>
      <c r="B11654" s="195">
        <v>9080</v>
      </c>
      <c r="C11654" s="195">
        <v>11</v>
      </c>
      <c r="D11654" s="195" t="s">
        <v>5198</v>
      </c>
      <c r="F11654" s="189">
        <v>2</v>
      </c>
      <c r="G11654" s="197" t="s">
        <v>4757</v>
      </c>
      <c r="H11654" s="195">
        <v>1</v>
      </c>
      <c r="J11654" s="191">
        <v>43621</v>
      </c>
      <c r="K11654" s="195" t="s">
        <v>789</v>
      </c>
    </row>
    <row r="11655" spans="1:12">
      <c r="A11655" s="186" t="str">
        <f>B11655&amp;"_"&amp;COUNTIF($B$2:B11655,B11655)</f>
        <v>9091_1</v>
      </c>
      <c r="B11655" s="195">
        <v>9091</v>
      </c>
      <c r="E11655" s="195" t="s">
        <v>1744</v>
      </c>
      <c r="F11655" s="189">
        <v>1</v>
      </c>
      <c r="G11655" s="197" t="s">
        <v>4877</v>
      </c>
    </row>
    <row r="11656" spans="1:12">
      <c r="A11656" s="186" t="str">
        <f>B11656&amp;"_"&amp;COUNTIF($B$2:B11656,B11656)</f>
        <v>9091_2</v>
      </c>
      <c r="B11656" s="195">
        <v>9091</v>
      </c>
      <c r="E11656" s="195">
        <v>214844</v>
      </c>
      <c r="F11656" s="189">
        <v>84</v>
      </c>
      <c r="G11656" s="197" t="s">
        <v>2944</v>
      </c>
    </row>
    <row r="11657" spans="1:12">
      <c r="A11657" s="186" t="str">
        <f>B11657&amp;"_"&amp;COUNTIF($B$2:B11657,B11657)</f>
        <v>9091_3</v>
      </c>
      <c r="B11657" s="195">
        <v>9091</v>
      </c>
      <c r="C11657" s="237"/>
      <c r="D11657" s="237"/>
      <c r="E11657" s="195">
        <v>213359</v>
      </c>
      <c r="F11657" s="189">
        <v>28</v>
      </c>
      <c r="G11657" s="197" t="s">
        <v>4533</v>
      </c>
    </row>
    <row r="11658" spans="1:12">
      <c r="A11658" s="186" t="str">
        <f>B11658&amp;"_"&amp;COUNTIF($B$2:B11658,B11658)</f>
        <v>9091_4</v>
      </c>
      <c r="B11658" s="195">
        <v>9091</v>
      </c>
      <c r="C11658" s="237">
        <v>123</v>
      </c>
      <c r="D11658" s="237">
        <v>4500750607</v>
      </c>
      <c r="E11658" s="195">
        <v>214845</v>
      </c>
      <c r="F11658" s="189">
        <v>32</v>
      </c>
      <c r="G11658" s="197" t="s">
        <v>5155</v>
      </c>
      <c r="H11658" s="195">
        <v>5</v>
      </c>
      <c r="I11658" s="195">
        <v>12400</v>
      </c>
      <c r="J11658" s="191">
        <v>43622</v>
      </c>
      <c r="K11658" s="195" t="s">
        <v>3477</v>
      </c>
    </row>
    <row r="11659" spans="1:12">
      <c r="A11659" s="186" t="str">
        <f>B11659&amp;"_"&amp;COUNTIF($B$2:B11659,B11659)</f>
        <v>9092_1</v>
      </c>
      <c r="B11659" s="195">
        <v>9092</v>
      </c>
      <c r="C11659" s="195">
        <v>31</v>
      </c>
      <c r="D11659" s="195" t="s">
        <v>5182</v>
      </c>
      <c r="F11659" s="189">
        <v>7</v>
      </c>
      <c r="G11659" s="197" t="s">
        <v>4980</v>
      </c>
      <c r="H11659" s="195">
        <v>7</v>
      </c>
      <c r="I11659" s="195">
        <v>21000</v>
      </c>
      <c r="J11659" s="191">
        <v>43619</v>
      </c>
      <c r="K11659" s="195" t="s">
        <v>3477</v>
      </c>
    </row>
    <row r="11660" spans="1:12">
      <c r="A11660" s="186" t="str">
        <f>B11660&amp;"_"&amp;COUNTIF($B$2:B11660,B11660)</f>
        <v>9093_1</v>
      </c>
      <c r="B11660" s="195">
        <v>9093</v>
      </c>
      <c r="C11660" s="195">
        <v>31</v>
      </c>
      <c r="D11660" s="195" t="s">
        <v>5183</v>
      </c>
      <c r="E11660" s="195" t="s">
        <v>5184</v>
      </c>
      <c r="F11660" s="189">
        <v>1</v>
      </c>
      <c r="G11660" s="197" t="s">
        <v>4672</v>
      </c>
      <c r="H11660" s="195">
        <v>1</v>
      </c>
      <c r="J11660" s="191">
        <v>43619</v>
      </c>
      <c r="K11660" s="195" t="s">
        <v>3477</v>
      </c>
    </row>
    <row r="11661" spans="1:12">
      <c r="A11661" s="186" t="str">
        <f>B11661&amp;"_"&amp;COUNTIF($B$2:B11661,B11661)</f>
        <v>9094_1</v>
      </c>
      <c r="B11661" s="195">
        <v>9094</v>
      </c>
      <c r="C11661" s="195">
        <v>122</v>
      </c>
      <c r="D11661" s="195" t="s">
        <v>5199</v>
      </c>
      <c r="F11661" s="189">
        <v>1</v>
      </c>
      <c r="G11661" s="197" t="s">
        <v>4478</v>
      </c>
      <c r="H11661" s="195">
        <v>1</v>
      </c>
      <c r="I11661" s="195">
        <v>250</v>
      </c>
      <c r="J11661" s="191">
        <v>43479</v>
      </c>
      <c r="K11661" s="195" t="s">
        <v>4479</v>
      </c>
      <c r="L11661" s="195" t="s">
        <v>74</v>
      </c>
    </row>
    <row r="11662" spans="1:12">
      <c r="A11662" s="186" t="str">
        <f>B11662&amp;"_"&amp;COUNTIF($B$2:B11662,B11662)</f>
        <v>9095_1</v>
      </c>
      <c r="B11662" s="195">
        <v>9095</v>
      </c>
      <c r="C11662" s="195">
        <v>59</v>
      </c>
      <c r="D11662" s="195">
        <v>3009739764</v>
      </c>
      <c r="E11662" s="241">
        <v>41222128</v>
      </c>
      <c r="F11662" s="235">
        <v>3</v>
      </c>
      <c r="G11662" s="236" t="s">
        <v>5200</v>
      </c>
      <c r="H11662" s="195">
        <v>3</v>
      </c>
      <c r="I11662" s="195">
        <v>13800</v>
      </c>
      <c r="J11662" s="191">
        <v>43622</v>
      </c>
      <c r="K11662" s="195" t="s">
        <v>3477</v>
      </c>
    </row>
    <row r="11663" spans="1:12">
      <c r="A11663" s="186" t="str">
        <f>B11663&amp;"_"&amp;COUNTIF($B$2:B11663,B11663)</f>
        <v>9096_1</v>
      </c>
      <c r="B11663" s="195">
        <v>9096</v>
      </c>
      <c r="C11663" s="195">
        <v>124</v>
      </c>
      <c r="D11663" s="195">
        <v>550009286</v>
      </c>
      <c r="F11663" s="189">
        <v>1</v>
      </c>
      <c r="G11663" s="197" t="s">
        <v>4896</v>
      </c>
      <c r="H11663" s="195">
        <v>1</v>
      </c>
      <c r="J11663" s="191">
        <v>43626</v>
      </c>
      <c r="K11663" s="195" t="s">
        <v>33</v>
      </c>
      <c r="L11663" s="195" t="s">
        <v>74</v>
      </c>
    </row>
    <row r="11664" spans="1:12">
      <c r="A11664" s="186" t="str">
        <f>B11664&amp;"_"&amp;COUNTIF($B$2:B11664,B11664)</f>
        <v>9097_1</v>
      </c>
      <c r="B11664" s="195">
        <v>9097</v>
      </c>
      <c r="C11664" s="195">
        <v>3</v>
      </c>
      <c r="D11664" s="195" t="s">
        <v>5201</v>
      </c>
      <c r="E11664" s="195">
        <v>500529774</v>
      </c>
      <c r="F11664" s="189">
        <v>324</v>
      </c>
      <c r="G11664" s="197" t="s">
        <v>3799</v>
      </c>
      <c r="H11664" s="195">
        <v>1</v>
      </c>
      <c r="I11664" s="195">
        <v>1200</v>
      </c>
      <c r="J11664" s="191">
        <v>43626</v>
      </c>
      <c r="K11664" s="195" t="s">
        <v>33</v>
      </c>
      <c r="L11664" s="195" t="s">
        <v>74</v>
      </c>
    </row>
    <row r="11665" spans="1:12">
      <c r="A11665" s="186" t="str">
        <f>B11665&amp;"_"&amp;COUNTIF($B$2:B11665,B11665)</f>
        <v>9098_1</v>
      </c>
      <c r="B11665" s="195">
        <v>9098</v>
      </c>
      <c r="C11665" s="195">
        <v>59</v>
      </c>
      <c r="D11665" s="195">
        <v>3009717737</v>
      </c>
      <c r="F11665" s="189">
        <v>1</v>
      </c>
      <c r="G11665" s="197" t="s">
        <v>5202</v>
      </c>
      <c r="H11665" s="195">
        <v>1</v>
      </c>
      <c r="I11665" s="195">
        <v>3400</v>
      </c>
      <c r="J11665" s="191">
        <v>43626</v>
      </c>
      <c r="K11665" s="195" t="s">
        <v>3477</v>
      </c>
    </row>
    <row r="11666" spans="1:12">
      <c r="A11666" s="186" t="str">
        <f>B11666&amp;"_"&amp;COUNTIF($B$2:B11666,B11666)</f>
        <v>9099_1</v>
      </c>
      <c r="B11666" s="195">
        <v>9099</v>
      </c>
      <c r="F11666" s="189">
        <v>1</v>
      </c>
      <c r="G11666" s="197" t="s">
        <v>5178</v>
      </c>
    </row>
    <row r="11667" spans="1:12">
      <c r="A11667" s="186" t="str">
        <f>B11667&amp;"_"&amp;COUNTIF($B$2:B11667,B11667)</f>
        <v>9099_2</v>
      </c>
      <c r="B11667" s="195">
        <v>9099</v>
      </c>
      <c r="C11667" s="195">
        <v>59</v>
      </c>
      <c r="D11667" s="195">
        <v>3009641049</v>
      </c>
      <c r="F11667" s="189">
        <v>1</v>
      </c>
      <c r="G11667" s="197" t="s">
        <v>5203</v>
      </c>
      <c r="H11667" s="195">
        <v>2</v>
      </c>
      <c r="I11667" s="195">
        <v>9130</v>
      </c>
      <c r="J11667" s="191">
        <v>43626</v>
      </c>
      <c r="K11667" s="195" t="s">
        <v>3477</v>
      </c>
    </row>
    <row r="11668" spans="1:12">
      <c r="A11668" s="186" t="str">
        <f>B11668&amp;"_"&amp;COUNTIF($B$2:B11668,B11668)</f>
        <v>9100_1</v>
      </c>
      <c r="B11668" s="195">
        <v>9100</v>
      </c>
      <c r="C11668" s="195">
        <v>59</v>
      </c>
      <c r="D11668" s="195">
        <v>3009752157</v>
      </c>
      <c r="F11668" s="189">
        <v>6</v>
      </c>
      <c r="G11668" s="197" t="s">
        <v>1873</v>
      </c>
      <c r="H11668" s="195">
        <v>1</v>
      </c>
      <c r="I11668" s="195">
        <v>1832</v>
      </c>
      <c r="J11668" s="191">
        <v>43627</v>
      </c>
      <c r="K11668" s="195" t="s">
        <v>3477</v>
      </c>
    </row>
    <row r="11669" spans="1:12">
      <c r="A11669" s="186" t="str">
        <f>B11669&amp;"_"&amp;COUNTIF($B$2:B11669,B11669)</f>
        <v>9101_1</v>
      </c>
      <c r="B11669" s="195">
        <v>9101</v>
      </c>
      <c r="C11669" s="195">
        <v>66</v>
      </c>
      <c r="D11669" s="195">
        <v>4500760486</v>
      </c>
      <c r="F11669" s="189">
        <v>2</v>
      </c>
      <c r="G11669" s="197" t="s">
        <v>5204</v>
      </c>
      <c r="H11669" s="195">
        <v>2</v>
      </c>
      <c r="I11669" s="195">
        <v>18000</v>
      </c>
      <c r="J11669" s="191">
        <v>43628</v>
      </c>
      <c r="K11669" s="195" t="s">
        <v>33</v>
      </c>
      <c r="L11669" s="195" t="s">
        <v>74</v>
      </c>
    </row>
    <row r="11670" spans="1:12">
      <c r="A11670" s="186" t="str">
        <f>B11670&amp;"_"&amp;COUNTIF($B$2:B11670,B11670)</f>
        <v>9102_1</v>
      </c>
      <c r="B11670" s="195">
        <v>9102</v>
      </c>
      <c r="C11670" s="195">
        <v>66</v>
      </c>
      <c r="D11670" s="195">
        <v>4500723387</v>
      </c>
      <c r="F11670" s="189">
        <v>2</v>
      </c>
      <c r="G11670" s="197" t="s">
        <v>4111</v>
      </c>
      <c r="H11670" s="195">
        <v>2</v>
      </c>
      <c r="I11670" s="195">
        <v>2200</v>
      </c>
      <c r="J11670" s="191">
        <v>43628</v>
      </c>
      <c r="K11670" s="195" t="s">
        <v>33</v>
      </c>
      <c r="L11670" s="195" t="s">
        <v>74</v>
      </c>
    </row>
    <row r="11671" spans="1:12">
      <c r="A11671" s="186" t="str">
        <f>B11671&amp;"_"&amp;COUNTIF($B$2:B11671,B11671)</f>
        <v>9103_1</v>
      </c>
      <c r="B11671" s="195">
        <v>9103</v>
      </c>
      <c r="C11671" s="195">
        <v>59</v>
      </c>
      <c r="D11671" s="195">
        <v>3009755549</v>
      </c>
      <c r="F11671" s="189">
        <v>3</v>
      </c>
      <c r="G11671" s="197" t="s">
        <v>5141</v>
      </c>
      <c r="H11671" s="195">
        <v>3</v>
      </c>
      <c r="I11671" s="195">
        <v>5400</v>
      </c>
      <c r="J11671" s="191">
        <v>43629</v>
      </c>
      <c r="K11671" s="195" t="s">
        <v>4749</v>
      </c>
    </row>
    <row r="11672" spans="1:12">
      <c r="A11672" s="186" t="str">
        <f>B11672&amp;"_"&amp;COUNTIF($B$2:B11672,B11672)</f>
        <v>9104_1</v>
      </c>
      <c r="B11672" s="195">
        <v>9104</v>
      </c>
      <c r="C11672" s="195">
        <v>59</v>
      </c>
      <c r="D11672" s="195">
        <v>3009752157</v>
      </c>
      <c r="E11672" s="195">
        <v>41227890</v>
      </c>
      <c r="F11672" s="189">
        <v>6</v>
      </c>
      <c r="G11672" s="197" t="s">
        <v>1873</v>
      </c>
      <c r="H11672" s="195">
        <v>1</v>
      </c>
      <c r="I11672" s="195">
        <v>1832</v>
      </c>
      <c r="J11672" s="191">
        <v>43629</v>
      </c>
      <c r="K11672" s="195" t="s">
        <v>4749</v>
      </c>
    </row>
    <row r="11673" spans="1:12">
      <c r="A11673" s="186" t="str">
        <f>B11673&amp;"_"&amp;COUNTIF($B$2:B11673,B11673)</f>
        <v>9105_1</v>
      </c>
      <c r="B11673" s="195">
        <v>9105</v>
      </c>
      <c r="C11673" s="195">
        <v>59</v>
      </c>
      <c r="D11673" s="195">
        <v>3009755679</v>
      </c>
      <c r="E11673" s="195">
        <v>41222128</v>
      </c>
      <c r="F11673" s="189">
        <v>2</v>
      </c>
      <c r="G11673" s="236" t="s">
        <v>5205</v>
      </c>
      <c r="H11673" s="195">
        <v>2</v>
      </c>
      <c r="I11673" s="195">
        <v>9200</v>
      </c>
      <c r="J11673" s="191">
        <v>43629</v>
      </c>
      <c r="K11673" s="195" t="s">
        <v>4749</v>
      </c>
    </row>
    <row r="11674" spans="1:12">
      <c r="A11674" s="186" t="str">
        <f>B11674&amp;"_"&amp;COUNTIF($B$2:B11674,B11674)</f>
        <v>9106_1</v>
      </c>
      <c r="B11674" s="195">
        <v>9106</v>
      </c>
      <c r="E11674" s="195" t="s">
        <v>1744</v>
      </c>
      <c r="F11674" s="189">
        <v>1</v>
      </c>
      <c r="G11674" s="197" t="s">
        <v>4877</v>
      </c>
    </row>
    <row r="11675" spans="1:12">
      <c r="A11675" s="186" t="str">
        <f>B11675&amp;"_"&amp;COUNTIF($B$2:B11675,B11675)</f>
        <v>9106_2</v>
      </c>
      <c r="B11675" s="195">
        <v>9106</v>
      </c>
      <c r="E11675" s="195">
        <v>209245</v>
      </c>
      <c r="F11675" s="189">
        <v>28</v>
      </c>
      <c r="G11675" s="197" t="s">
        <v>5206</v>
      </c>
    </row>
    <row r="11676" spans="1:12">
      <c r="A11676" s="186" t="str">
        <f>B11676&amp;"_"&amp;COUNTIF($B$2:B11676,B11676)</f>
        <v>9106_3</v>
      </c>
      <c r="B11676" s="195">
        <v>9106</v>
      </c>
      <c r="E11676" s="195">
        <v>214844</v>
      </c>
      <c r="F11676" s="189">
        <v>84</v>
      </c>
      <c r="G11676" s="197" t="s">
        <v>2944</v>
      </c>
    </row>
    <row r="11677" spans="1:12">
      <c r="A11677" s="186" t="str">
        <f>B11677&amp;"_"&amp;COUNTIF($B$2:B11677,B11677)</f>
        <v>9106_4</v>
      </c>
      <c r="B11677" s="195">
        <v>9106</v>
      </c>
      <c r="C11677" s="237"/>
      <c r="D11677" s="237"/>
      <c r="E11677" s="195">
        <v>213359</v>
      </c>
      <c r="F11677" s="189">
        <v>14</v>
      </c>
      <c r="G11677" s="197" t="s">
        <v>4533</v>
      </c>
    </row>
    <row r="11678" spans="1:12">
      <c r="A11678" s="186" t="str">
        <f>B11678&amp;"_"&amp;COUNTIF($B$2:B11678,B11678)</f>
        <v>9106_5</v>
      </c>
      <c r="B11678" s="195">
        <v>9106</v>
      </c>
      <c r="C11678" s="237">
        <v>123</v>
      </c>
      <c r="D11678" s="237">
        <v>4500750607</v>
      </c>
      <c r="E11678" s="195">
        <v>214845</v>
      </c>
      <c r="F11678" s="189">
        <v>16</v>
      </c>
      <c r="G11678" s="197" t="s">
        <v>5155</v>
      </c>
      <c r="H11678" s="195">
        <v>4</v>
      </c>
      <c r="I11678" s="195">
        <v>9950</v>
      </c>
      <c r="J11678" s="191">
        <v>43629</v>
      </c>
      <c r="K11678" s="195" t="s">
        <v>3477</v>
      </c>
    </row>
    <row r="11679" spans="1:12">
      <c r="A11679" s="186" t="str">
        <f>B11679&amp;"_"&amp;COUNTIF($B$2:B11679,B11679)</f>
        <v>9107_1</v>
      </c>
      <c r="B11679" s="195">
        <v>9107</v>
      </c>
      <c r="C11679" s="195">
        <v>15</v>
      </c>
      <c r="D11679" s="195">
        <v>5461</v>
      </c>
      <c r="F11679" s="189">
        <v>1</v>
      </c>
      <c r="G11679" s="197" t="s">
        <v>723</v>
      </c>
      <c r="H11679" s="195">
        <v>1</v>
      </c>
      <c r="J11679" s="191">
        <v>43630</v>
      </c>
      <c r="K11679" s="195" t="s">
        <v>33</v>
      </c>
      <c r="L11679" s="195" t="s">
        <v>74</v>
      </c>
    </row>
    <row r="11680" spans="1:12">
      <c r="A11680" s="186" t="str">
        <f>B11680&amp;"_"&amp;COUNTIF($B$2:B11680,B11680)</f>
        <v>9108_1</v>
      </c>
      <c r="B11680" s="195">
        <v>9108</v>
      </c>
      <c r="C11680" s="195">
        <v>94</v>
      </c>
      <c r="D11680" s="195">
        <v>10119025</v>
      </c>
      <c r="F11680" s="189">
        <v>20</v>
      </c>
      <c r="G11680" s="197" t="s">
        <v>4833</v>
      </c>
      <c r="H11680" s="195">
        <v>1</v>
      </c>
      <c r="I11680" s="195">
        <v>1100</v>
      </c>
      <c r="J11680" s="191">
        <v>43417</v>
      </c>
      <c r="K11680" s="195" t="s">
        <v>5207</v>
      </c>
      <c r="L11680" s="195" t="s">
        <v>74</v>
      </c>
    </row>
    <row r="11681" spans="1:11">
      <c r="A11681" s="186" t="str">
        <f>B11681&amp;"_"&amp;COUNTIF($B$2:B11681,B11681)</f>
        <v>9109_1</v>
      </c>
      <c r="B11681" s="195">
        <v>9109</v>
      </c>
      <c r="C11681" s="195">
        <v>59</v>
      </c>
      <c r="D11681" s="195">
        <v>3009766156</v>
      </c>
      <c r="E11681" s="195">
        <v>41222128</v>
      </c>
      <c r="F11681" s="189">
        <v>1</v>
      </c>
      <c r="G11681" s="236" t="s">
        <v>5208</v>
      </c>
      <c r="H11681" s="195">
        <v>1</v>
      </c>
      <c r="I11681" s="195">
        <v>4600</v>
      </c>
      <c r="J11681" s="191">
        <v>43633</v>
      </c>
      <c r="K11681" s="195" t="s">
        <v>3477</v>
      </c>
    </row>
    <row r="11682" spans="1:11">
      <c r="A11682" s="186" t="str">
        <f>B11682&amp;"_"&amp;COUNTIF($B$2:B11682,B11682)</f>
        <v>9110_1</v>
      </c>
      <c r="B11682" s="195">
        <v>9110</v>
      </c>
      <c r="C11682" s="195">
        <v>59</v>
      </c>
      <c r="D11682" s="195">
        <v>3009717737</v>
      </c>
      <c r="F11682" s="189">
        <v>1</v>
      </c>
      <c r="G11682" s="197" t="s">
        <v>5202</v>
      </c>
      <c r="H11682" s="195">
        <v>1</v>
      </c>
      <c r="I11682" s="195">
        <v>3400</v>
      </c>
      <c r="J11682" s="191">
        <v>43633</v>
      </c>
      <c r="K11682" s="195" t="s">
        <v>3477</v>
      </c>
    </row>
    <row r="11683" spans="1:11">
      <c r="A11683" s="186" t="str">
        <f>B11683&amp;"_"&amp;COUNTIF($B$2:B11683,B11683)</f>
        <v>9111_1</v>
      </c>
      <c r="B11683" s="195">
        <v>9111</v>
      </c>
      <c r="C11683" s="195">
        <v>59</v>
      </c>
      <c r="D11683" s="195">
        <v>3009771888</v>
      </c>
      <c r="F11683" s="189">
        <v>4</v>
      </c>
      <c r="G11683" s="197" t="s">
        <v>5209</v>
      </c>
      <c r="H11683" s="195">
        <v>1</v>
      </c>
      <c r="J11683" s="191">
        <v>43633</v>
      </c>
      <c r="K11683" s="195" t="s">
        <v>3477</v>
      </c>
    </row>
    <row r="11684" spans="1:11">
      <c r="A11684" s="186" t="str">
        <f>B11684&amp;"_"&amp;COUNTIF($B$2:B11684,B11684)</f>
        <v>9112_1</v>
      </c>
      <c r="B11684" s="195">
        <v>9112</v>
      </c>
      <c r="E11684" s="195" t="s">
        <v>1744</v>
      </c>
      <c r="F11684" s="189">
        <v>1</v>
      </c>
      <c r="G11684" s="197" t="s">
        <v>4877</v>
      </c>
    </row>
    <row r="11685" spans="1:11">
      <c r="A11685" s="186" t="str">
        <f>B11685&amp;"_"&amp;COUNTIF($B$2:B11685,B11685)</f>
        <v>9112_2</v>
      </c>
      <c r="B11685" s="195">
        <v>9112</v>
      </c>
      <c r="C11685" s="237">
        <v>123</v>
      </c>
      <c r="D11685" s="237">
        <v>4500750607</v>
      </c>
      <c r="E11685" s="195">
        <v>214845</v>
      </c>
      <c r="F11685" s="189">
        <v>64</v>
      </c>
      <c r="G11685" s="197" t="s">
        <v>5155</v>
      </c>
      <c r="H11685" s="195">
        <v>4</v>
      </c>
      <c r="I11685" s="195">
        <v>4032</v>
      </c>
      <c r="J11685" s="191">
        <v>43633</v>
      </c>
      <c r="K11685" s="195" t="s">
        <v>3477</v>
      </c>
    </row>
    <row r="11686" spans="1:11">
      <c r="A11686" s="186" t="str">
        <f>B11686&amp;"_"&amp;COUNTIF($B$2:B11686,B11686)</f>
        <v>9113_1</v>
      </c>
      <c r="B11686" s="195">
        <v>9113</v>
      </c>
      <c r="C11686" s="195">
        <v>31</v>
      </c>
      <c r="D11686" s="195" t="s">
        <v>5210</v>
      </c>
      <c r="F11686" s="189">
        <v>2</v>
      </c>
      <c r="G11686" s="197" t="s">
        <v>4792</v>
      </c>
      <c r="H11686" s="195">
        <v>2</v>
      </c>
      <c r="I11686" s="195">
        <v>6000</v>
      </c>
      <c r="J11686" s="191">
        <v>43633</v>
      </c>
      <c r="K11686" s="195" t="s">
        <v>3477</v>
      </c>
    </row>
    <row r="11687" spans="1:11">
      <c r="A11687" s="186" t="str">
        <f>B11687&amp;"_"&amp;COUNTIF($B$2:B11687,B11687)</f>
        <v>9114_1</v>
      </c>
      <c r="B11687" s="195">
        <v>9114</v>
      </c>
      <c r="C11687" s="195" t="s">
        <v>5211</v>
      </c>
      <c r="D11687" s="195" t="s">
        <v>5212</v>
      </c>
      <c r="E11687" s="195">
        <v>24985</v>
      </c>
      <c r="F11687" s="189">
        <v>1</v>
      </c>
      <c r="G11687" s="197" t="s">
        <v>5213</v>
      </c>
      <c r="H11687" s="195">
        <v>1</v>
      </c>
      <c r="I11687" s="195">
        <v>15000</v>
      </c>
      <c r="J11687" s="191">
        <v>43633</v>
      </c>
    </row>
    <row r="11688" spans="1:11">
      <c r="A11688" s="186" t="str">
        <f>B11688&amp;"_"&amp;COUNTIF($B$2:B11688,B11688)</f>
        <v>9115_1</v>
      </c>
      <c r="B11688" s="195">
        <v>9115</v>
      </c>
      <c r="C11688" s="195">
        <v>137</v>
      </c>
      <c r="D11688" s="195">
        <v>403526</v>
      </c>
      <c r="F11688" s="189">
        <v>1</v>
      </c>
      <c r="G11688" s="197" t="s">
        <v>5214</v>
      </c>
      <c r="J11688" s="191">
        <v>43633</v>
      </c>
    </row>
    <row r="11689" spans="1:11">
      <c r="A11689" s="186" t="str">
        <f>B11689&amp;"_"&amp;COUNTIF($B$2:B11689,B11689)</f>
        <v>9116_1</v>
      </c>
      <c r="B11689" s="195">
        <v>9116</v>
      </c>
      <c r="C11689" s="195">
        <v>123</v>
      </c>
      <c r="D11689" s="237">
        <v>4500750607</v>
      </c>
      <c r="E11689" s="195">
        <v>213359</v>
      </c>
      <c r="F11689" s="189">
        <v>28</v>
      </c>
      <c r="G11689" s="197" t="s">
        <v>4533</v>
      </c>
      <c r="H11689" s="195">
        <v>2</v>
      </c>
      <c r="I11689" s="195">
        <v>7840</v>
      </c>
      <c r="J11689" s="191">
        <v>43633</v>
      </c>
      <c r="K11689" s="195" t="s">
        <v>3477</v>
      </c>
    </row>
    <row r="11690" spans="1:11">
      <c r="A11690" s="186" t="str">
        <f>B11690&amp;"_"&amp;COUNTIF($B$2:B11690,B11690)</f>
        <v>9117_1</v>
      </c>
      <c r="B11690" s="195">
        <v>9117</v>
      </c>
      <c r="C11690" s="195">
        <v>59</v>
      </c>
      <c r="D11690" s="195">
        <v>3009766156</v>
      </c>
      <c r="E11690" s="195">
        <v>41222128</v>
      </c>
      <c r="F11690" s="189">
        <v>1</v>
      </c>
      <c r="G11690" s="236" t="s">
        <v>5215</v>
      </c>
      <c r="H11690" s="195">
        <v>1</v>
      </c>
      <c r="I11690" s="195">
        <v>4600</v>
      </c>
      <c r="J11690" s="191">
        <v>43634</v>
      </c>
      <c r="K11690" s="195" t="s">
        <v>3477</v>
      </c>
    </row>
    <row r="11691" spans="1:11">
      <c r="A11691" s="186" t="str">
        <f>B11691&amp;"_"&amp;COUNTIF($B$2:B11691,B11691)</f>
        <v>9118_1</v>
      </c>
      <c r="B11691" s="195">
        <v>9118</v>
      </c>
      <c r="E11691" s="195">
        <v>41222128</v>
      </c>
      <c r="F11691" s="189">
        <v>3</v>
      </c>
      <c r="G11691" s="236" t="s">
        <v>5216</v>
      </c>
    </row>
    <row r="11692" spans="1:11">
      <c r="A11692" s="186" t="str">
        <f>B11692&amp;"_"&amp;COUNTIF($B$2:B11692,B11692)</f>
        <v>9118_2</v>
      </c>
      <c r="B11692" s="195">
        <v>9118</v>
      </c>
      <c r="C11692" s="195">
        <v>59</v>
      </c>
      <c r="D11692" s="195">
        <v>3009775239</v>
      </c>
      <c r="E11692" s="195">
        <v>41222082</v>
      </c>
      <c r="F11692" s="189">
        <v>2</v>
      </c>
      <c r="G11692" s="197" t="s">
        <v>4669</v>
      </c>
      <c r="H11692" s="195">
        <v>5</v>
      </c>
      <c r="I11692" s="195">
        <v>23000</v>
      </c>
      <c r="J11692" s="191">
        <v>43634</v>
      </c>
      <c r="K11692" s="195" t="s">
        <v>4749</v>
      </c>
    </row>
    <row r="11693" spans="1:11">
      <c r="A11693" s="186" t="str">
        <f>B11693&amp;"_"&amp;COUNTIF($B$2:B11693,B11693)</f>
        <v>9119_1</v>
      </c>
      <c r="B11693" s="195">
        <v>9119</v>
      </c>
      <c r="C11693" s="195">
        <v>59</v>
      </c>
      <c r="D11693" s="195">
        <v>3009720761</v>
      </c>
      <c r="E11693" s="195">
        <v>20607070</v>
      </c>
      <c r="F11693" s="189">
        <v>150</v>
      </c>
      <c r="G11693" s="208" t="s">
        <v>5180</v>
      </c>
      <c r="H11693" s="195">
        <v>1</v>
      </c>
      <c r="I11693" s="195">
        <v>3000</v>
      </c>
      <c r="J11693" s="191">
        <v>43635</v>
      </c>
      <c r="K11693" s="195" t="s">
        <v>3477</v>
      </c>
    </row>
    <row r="11694" spans="1:11">
      <c r="A11694" s="186" t="str">
        <f>B11694&amp;"_"&amp;COUNTIF($B$2:B11694,B11694)</f>
        <v>9120_1</v>
      </c>
      <c r="B11694" s="195">
        <v>9120</v>
      </c>
      <c r="C11694" s="195">
        <v>31</v>
      </c>
      <c r="D11694" s="195" t="s">
        <v>5217</v>
      </c>
      <c r="F11694" s="189">
        <v>4</v>
      </c>
      <c r="G11694" s="197" t="s">
        <v>4980</v>
      </c>
      <c r="H11694" s="195">
        <v>4</v>
      </c>
      <c r="I11694" s="195">
        <v>12000</v>
      </c>
      <c r="J11694" s="191">
        <v>43636</v>
      </c>
      <c r="K11694" s="195" t="s">
        <v>3477</v>
      </c>
    </row>
    <row r="11695" spans="1:11">
      <c r="A11695" s="186" t="str">
        <f>B11695&amp;"_"&amp;COUNTIF($B$2:B11695,B11695)</f>
        <v>9121_1</v>
      </c>
      <c r="B11695" s="195">
        <v>9121</v>
      </c>
      <c r="C11695" s="195">
        <v>31</v>
      </c>
      <c r="D11695" s="195" t="s">
        <v>5217</v>
      </c>
      <c r="F11695" s="189">
        <v>4</v>
      </c>
      <c r="G11695" s="197" t="s">
        <v>4980</v>
      </c>
      <c r="H11695" s="195">
        <v>4</v>
      </c>
      <c r="I11695" s="195">
        <v>12000</v>
      </c>
      <c r="J11695" s="191">
        <v>43636</v>
      </c>
      <c r="K11695" s="195" t="s">
        <v>3477</v>
      </c>
    </row>
    <row r="11696" spans="1:11">
      <c r="A11696" s="186" t="str">
        <f>B11696&amp;"_"&amp;COUNTIF($B$2:B11696,B11696)</f>
        <v>9122_1</v>
      </c>
      <c r="B11696" s="195">
        <v>9122</v>
      </c>
      <c r="C11696" s="195">
        <v>59</v>
      </c>
      <c r="D11696" s="195">
        <v>3009775896</v>
      </c>
      <c r="E11696" s="195">
        <v>20607070</v>
      </c>
      <c r="F11696" s="189">
        <v>150</v>
      </c>
      <c r="G11696" s="208" t="s">
        <v>5180</v>
      </c>
      <c r="H11696" s="195">
        <v>1</v>
      </c>
      <c r="I11696" s="195">
        <v>3300</v>
      </c>
      <c r="J11696" s="191">
        <v>43636</v>
      </c>
      <c r="K11696" s="195" t="s">
        <v>3477</v>
      </c>
    </row>
    <row r="11697" spans="1:12">
      <c r="A11697" s="186" t="str">
        <f>B11697&amp;"_"&amp;COUNTIF($B$2:B11697,B11697)</f>
        <v>9123_1</v>
      </c>
      <c r="B11697" s="195">
        <v>9123</v>
      </c>
      <c r="C11697" s="195">
        <v>31</v>
      </c>
      <c r="D11697" s="195" t="s">
        <v>5217</v>
      </c>
      <c r="F11697" s="189">
        <v>3</v>
      </c>
      <c r="G11697" s="197" t="s">
        <v>4980</v>
      </c>
      <c r="H11697" s="195">
        <v>3</v>
      </c>
      <c r="I11697" s="195">
        <v>9000</v>
      </c>
      <c r="J11697" s="191">
        <v>43636</v>
      </c>
      <c r="K11697" s="195" t="s">
        <v>3477</v>
      </c>
    </row>
    <row r="11698" spans="1:12">
      <c r="A11698" s="186" t="str">
        <f>B11698&amp;"_"&amp;COUNTIF($B$2:B11698,B11698)</f>
        <v>9124_1</v>
      </c>
      <c r="B11698" s="195">
        <v>9124</v>
      </c>
      <c r="C11698" s="195">
        <v>31</v>
      </c>
      <c r="D11698" s="195" t="s">
        <v>5217</v>
      </c>
      <c r="F11698" s="189">
        <v>3</v>
      </c>
      <c r="G11698" s="197" t="s">
        <v>4980</v>
      </c>
      <c r="H11698" s="195">
        <v>3</v>
      </c>
      <c r="I11698" s="195">
        <v>9000</v>
      </c>
      <c r="J11698" s="191">
        <v>43636</v>
      </c>
      <c r="K11698" s="195" t="s">
        <v>3477</v>
      </c>
    </row>
    <row r="11699" spans="1:12">
      <c r="A11699" s="186" t="str">
        <f>B11699&amp;"_"&amp;COUNTIF($B$2:B11699,B11699)</f>
        <v>9125_1</v>
      </c>
      <c r="B11699" s="195">
        <v>9125</v>
      </c>
      <c r="C11699" s="195">
        <v>125</v>
      </c>
      <c r="D11699" s="195" t="s">
        <v>5218</v>
      </c>
      <c r="F11699" s="189">
        <v>1</v>
      </c>
      <c r="G11699" s="197" t="s">
        <v>5219</v>
      </c>
      <c r="J11699" s="191">
        <v>43639</v>
      </c>
      <c r="K11699" s="195" t="s">
        <v>4749</v>
      </c>
    </row>
    <row r="11700" spans="1:12">
      <c r="A11700" s="186" t="str">
        <f>B11700&amp;"_"&amp;COUNTIF($B$2:B11700,B11700)</f>
        <v>9126_1</v>
      </c>
      <c r="B11700" s="195">
        <v>9126</v>
      </c>
      <c r="C11700" s="195">
        <v>59</v>
      </c>
      <c r="D11700" s="195">
        <v>3009759283</v>
      </c>
      <c r="F11700" s="189">
        <v>1</v>
      </c>
      <c r="G11700" s="197" t="s">
        <v>5220</v>
      </c>
      <c r="H11700" s="195">
        <v>1</v>
      </c>
      <c r="I11700" s="195">
        <v>4330</v>
      </c>
      <c r="J11700" s="191">
        <v>43642</v>
      </c>
      <c r="K11700" s="195" t="s">
        <v>4749</v>
      </c>
    </row>
    <row r="11701" spans="1:12">
      <c r="A11701" s="186" t="str">
        <f>B11701&amp;"_"&amp;COUNTIF($B$2:B11701,B11701)</f>
        <v>9127_1</v>
      </c>
      <c r="B11701" s="195">
        <v>9127</v>
      </c>
      <c r="C11701" s="195">
        <v>59</v>
      </c>
      <c r="D11701" s="195">
        <v>3103822373</v>
      </c>
      <c r="F11701" s="189">
        <v>1</v>
      </c>
      <c r="G11701" s="197" t="s">
        <v>5221</v>
      </c>
      <c r="H11701" s="195">
        <v>0</v>
      </c>
      <c r="I11701" s="195">
        <v>0</v>
      </c>
      <c r="J11701" s="191">
        <v>43642</v>
      </c>
      <c r="K11701" s="195" t="s">
        <v>4749</v>
      </c>
    </row>
    <row r="11702" spans="1:12">
      <c r="A11702" s="186" t="str">
        <f>B11702&amp;"_"&amp;COUNTIF($B$2:B11702,B11702)</f>
        <v>9128_1</v>
      </c>
      <c r="B11702" s="195">
        <v>9128</v>
      </c>
      <c r="C11702" s="195">
        <v>59</v>
      </c>
      <c r="D11702" s="195">
        <v>3009702282</v>
      </c>
      <c r="F11702" s="189">
        <v>1</v>
      </c>
      <c r="G11702" s="197" t="s">
        <v>5222</v>
      </c>
      <c r="H11702" s="195">
        <v>1</v>
      </c>
      <c r="I11702" s="195">
        <v>4330</v>
      </c>
      <c r="J11702" s="191">
        <v>43642</v>
      </c>
      <c r="K11702" s="195" t="s">
        <v>4749</v>
      </c>
    </row>
    <row r="11703" spans="1:12">
      <c r="A11703" s="186" t="str">
        <f>B11703&amp;"_"&amp;COUNTIF($B$2:B11703,B11703)</f>
        <v>9129_1</v>
      </c>
      <c r="B11703" s="195">
        <v>9129</v>
      </c>
      <c r="C11703" s="195">
        <v>59</v>
      </c>
      <c r="D11703" s="195">
        <v>3009717737</v>
      </c>
      <c r="F11703" s="189">
        <v>2</v>
      </c>
      <c r="G11703" s="197" t="s">
        <v>5223</v>
      </c>
      <c r="H11703" s="195">
        <v>2</v>
      </c>
      <c r="I11703" s="195">
        <v>6800</v>
      </c>
      <c r="J11703" s="191">
        <v>43642</v>
      </c>
      <c r="K11703" s="195" t="s">
        <v>4749</v>
      </c>
    </row>
    <row r="11704" spans="1:12">
      <c r="A11704" s="186" t="str">
        <f>B11704&amp;"_"&amp;COUNTIF($B$2:B11704,B11704)</f>
        <v>9130_1</v>
      </c>
      <c r="B11704" s="195">
        <v>9130</v>
      </c>
      <c r="C11704" s="195">
        <v>59</v>
      </c>
      <c r="D11704" s="195">
        <v>3009782243</v>
      </c>
      <c r="F11704" s="189">
        <v>2</v>
      </c>
      <c r="G11704" s="236" t="s">
        <v>5224</v>
      </c>
      <c r="H11704" s="195">
        <v>2</v>
      </c>
      <c r="I11704" s="195">
        <v>9200</v>
      </c>
      <c r="J11704" s="191">
        <v>43642</v>
      </c>
      <c r="K11704" s="195" t="s">
        <v>4749</v>
      </c>
    </row>
    <row r="11705" spans="1:12">
      <c r="A11705" s="186" t="str">
        <f>B11705&amp;"_"&amp;COUNTIF($B$2:B11705,B11705)</f>
        <v>9131_1</v>
      </c>
      <c r="B11705" s="195">
        <v>9131</v>
      </c>
      <c r="C11705" s="195">
        <v>59</v>
      </c>
      <c r="D11705" s="195">
        <v>3009775901</v>
      </c>
      <c r="E11705" s="195">
        <v>20607070</v>
      </c>
      <c r="F11705" s="189">
        <v>150</v>
      </c>
      <c r="G11705" s="208" t="s">
        <v>5180</v>
      </c>
      <c r="H11705" s="195">
        <v>1</v>
      </c>
      <c r="I11705" s="195">
        <v>3300</v>
      </c>
      <c r="J11705" s="191">
        <v>43642</v>
      </c>
      <c r="K11705" s="195" t="s">
        <v>4749</v>
      </c>
    </row>
    <row r="11706" spans="1:12">
      <c r="A11706" s="186" t="str">
        <f>B11706&amp;"_"&amp;COUNTIF($B$2:B11706,B11706)</f>
        <v>9132_1</v>
      </c>
      <c r="B11706" s="195">
        <v>9132</v>
      </c>
      <c r="C11706" s="195">
        <v>59</v>
      </c>
      <c r="D11706" s="195">
        <v>3009775497</v>
      </c>
      <c r="E11706" s="195">
        <v>20607070</v>
      </c>
      <c r="F11706" s="189">
        <v>150</v>
      </c>
      <c r="G11706" s="208" t="s">
        <v>5180</v>
      </c>
      <c r="H11706" s="195">
        <v>1</v>
      </c>
      <c r="I11706" s="195">
        <v>3300</v>
      </c>
      <c r="J11706" s="191">
        <v>43642</v>
      </c>
      <c r="K11706" s="195" t="s">
        <v>4749</v>
      </c>
    </row>
    <row r="11707" spans="1:12">
      <c r="A11707" s="186" t="str">
        <f>B11707&amp;"_"&amp;COUNTIF($B$2:B11707,B11707)</f>
        <v>9133_1</v>
      </c>
      <c r="B11707" s="195">
        <v>9133</v>
      </c>
      <c r="C11707" s="195">
        <v>59</v>
      </c>
      <c r="D11707" s="195">
        <v>3009785508</v>
      </c>
      <c r="F11707" s="189">
        <v>2</v>
      </c>
      <c r="G11707" s="197" t="s">
        <v>5141</v>
      </c>
      <c r="H11707" s="195">
        <v>2</v>
      </c>
      <c r="I11707" s="195">
        <v>3600</v>
      </c>
      <c r="J11707" s="191">
        <v>43642</v>
      </c>
      <c r="K11707" s="195" t="s">
        <v>4749</v>
      </c>
    </row>
    <row r="11708" spans="1:12">
      <c r="A11708" s="186" t="str">
        <f>B11708&amp;"_"&amp;COUNTIF($B$2:B11708,B11708)</f>
        <v>9134_1</v>
      </c>
      <c r="B11708" s="195">
        <v>9134</v>
      </c>
      <c r="C11708" s="195">
        <v>3</v>
      </c>
      <c r="D11708" s="195" t="s">
        <v>5225</v>
      </c>
      <c r="E11708" s="195">
        <v>500529774</v>
      </c>
      <c r="F11708" s="189">
        <v>324</v>
      </c>
      <c r="G11708" s="197" t="s">
        <v>3799</v>
      </c>
      <c r="H11708" s="195">
        <v>1</v>
      </c>
      <c r="I11708" s="195">
        <v>1200</v>
      </c>
      <c r="J11708" s="191">
        <v>43642</v>
      </c>
      <c r="K11708" s="195" t="s">
        <v>33</v>
      </c>
      <c r="L11708" s="195" t="s">
        <v>74</v>
      </c>
    </row>
    <row r="11709" spans="1:12">
      <c r="A11709" s="186" t="str">
        <f>B11709&amp;"_"&amp;COUNTIF($B$2:B11709,B11709)</f>
        <v>9135_1</v>
      </c>
      <c r="B11709" s="195">
        <v>9135</v>
      </c>
      <c r="C11709" s="195">
        <v>138</v>
      </c>
      <c r="D11709" s="195" t="s">
        <v>5226</v>
      </c>
      <c r="F11709" s="189">
        <v>500</v>
      </c>
      <c r="G11709" s="197" t="s">
        <v>5227</v>
      </c>
      <c r="H11709" s="195">
        <v>1</v>
      </c>
      <c r="J11709" s="191">
        <v>43642</v>
      </c>
      <c r="K11709" s="195" t="s">
        <v>33</v>
      </c>
      <c r="L11709" s="195" t="s">
        <v>74</v>
      </c>
    </row>
    <row r="11710" spans="1:12">
      <c r="A11710" s="186" t="str">
        <f>B11710&amp;"_"&amp;COUNTIF($B$2:B11710,B11710)</f>
        <v>9136_1</v>
      </c>
      <c r="B11710" s="195">
        <v>9136</v>
      </c>
      <c r="E11710" s="195" t="s">
        <v>1744</v>
      </c>
      <c r="F11710" s="189">
        <v>1</v>
      </c>
      <c r="G11710" s="197" t="s">
        <v>4877</v>
      </c>
    </row>
    <row r="11711" spans="1:12">
      <c r="A11711" s="186" t="str">
        <f>B11711&amp;"_"&amp;COUNTIF($B$2:B11711,B11711)</f>
        <v>9136_2</v>
      </c>
      <c r="B11711" s="195">
        <v>9136</v>
      </c>
      <c r="E11711" s="195">
        <v>209245</v>
      </c>
      <c r="F11711" s="189">
        <v>28</v>
      </c>
      <c r="G11711" s="197" t="s">
        <v>5206</v>
      </c>
    </row>
    <row r="11712" spans="1:12">
      <c r="A11712" s="186" t="str">
        <f>B11712&amp;"_"&amp;COUNTIF($B$2:B11712,B11712)</f>
        <v>9136_3</v>
      </c>
      <c r="B11712" s="195">
        <v>9136</v>
      </c>
      <c r="C11712" s="237">
        <v>123</v>
      </c>
      <c r="D11712" s="237">
        <v>4500750607</v>
      </c>
      <c r="E11712" s="195">
        <v>213359</v>
      </c>
      <c r="F11712" s="189">
        <v>14</v>
      </c>
      <c r="G11712" s="197" t="s">
        <v>4533</v>
      </c>
      <c r="H11712" s="195">
        <v>2</v>
      </c>
      <c r="I11712" s="195">
        <v>6450</v>
      </c>
      <c r="J11712" s="191">
        <v>43643</v>
      </c>
      <c r="K11712" s="195" t="s">
        <v>3477</v>
      </c>
    </row>
    <row r="11713" spans="1:11">
      <c r="A11713" s="186" t="str">
        <f>B11713&amp;"_"&amp;COUNTIF($B$2:B11713,B11713)</f>
        <v>9137_1</v>
      </c>
      <c r="B11713" s="195">
        <v>9137</v>
      </c>
      <c r="C11713" s="195">
        <v>31</v>
      </c>
      <c r="D11713" s="195" t="s">
        <v>5210</v>
      </c>
      <c r="F11713" s="189">
        <v>1</v>
      </c>
      <c r="G11713" s="197" t="s">
        <v>4792</v>
      </c>
      <c r="H11713" s="195">
        <v>1</v>
      </c>
      <c r="I11713" s="195">
        <v>3000</v>
      </c>
      <c r="J11713" s="191">
        <v>43643</v>
      </c>
      <c r="K11713" s="195" t="s">
        <v>3477</v>
      </c>
    </row>
    <row r="11714" spans="1:11">
      <c r="A11714" s="186" t="str">
        <f>B11714&amp;"_"&amp;COUNTIF($B$2:B11714,B11714)</f>
        <v>9138_1</v>
      </c>
      <c r="B11714" s="195">
        <v>9138</v>
      </c>
      <c r="C11714" s="195">
        <v>59</v>
      </c>
      <c r="D11714" s="195">
        <v>3009782243</v>
      </c>
      <c r="F11714" s="189">
        <v>1</v>
      </c>
      <c r="G11714" s="236" t="s">
        <v>5228</v>
      </c>
      <c r="H11714" s="195">
        <v>1</v>
      </c>
      <c r="I11714" s="195">
        <v>4600</v>
      </c>
      <c r="J11714" s="191">
        <v>43644</v>
      </c>
      <c r="K11714" s="195" t="s">
        <v>4749</v>
      </c>
    </row>
    <row r="11715" spans="1:11">
      <c r="A11715" s="186" t="str">
        <f>B11715&amp;"_"&amp;COUNTIF($B$2:B11715,B11715)</f>
        <v>9139_1</v>
      </c>
      <c r="B11715" s="195">
        <v>9139</v>
      </c>
      <c r="C11715" s="195">
        <v>59</v>
      </c>
      <c r="D11715" s="195">
        <v>3009782471</v>
      </c>
      <c r="F11715" s="189">
        <v>5</v>
      </c>
      <c r="G11715" s="236" t="s">
        <v>5229</v>
      </c>
      <c r="H11715" s="195">
        <v>5</v>
      </c>
      <c r="I11715" s="195">
        <v>23000</v>
      </c>
      <c r="J11715" s="191">
        <v>43644</v>
      </c>
      <c r="K11715" s="195" t="s">
        <v>4749</v>
      </c>
    </row>
    <row r="11716" spans="1:11">
      <c r="A11716" s="186" t="str">
        <f>B11716&amp;"_"&amp;COUNTIF($B$2:B11716,B11716)</f>
        <v>9140_1</v>
      </c>
      <c r="B11716" s="195">
        <v>9140</v>
      </c>
      <c r="C11716" s="195">
        <v>59</v>
      </c>
      <c r="D11716" s="195">
        <v>3009785508</v>
      </c>
      <c r="F11716" s="189">
        <v>2</v>
      </c>
      <c r="G11716" s="197" t="s">
        <v>5141</v>
      </c>
      <c r="H11716" s="195">
        <v>2</v>
      </c>
      <c r="I11716" s="195">
        <v>3600</v>
      </c>
      <c r="J11716" s="191">
        <v>43644</v>
      </c>
      <c r="K11716" s="195" t="s">
        <v>4749</v>
      </c>
    </row>
    <row r="11717" spans="1:11">
      <c r="A11717" s="186" t="str">
        <f>B11717&amp;"_"&amp;COUNTIF($B$2:B11717,B11717)</f>
        <v>9141_1</v>
      </c>
      <c r="B11717" s="195">
        <v>9141</v>
      </c>
      <c r="F11717" s="189">
        <v>2</v>
      </c>
      <c r="G11717" s="197" t="s">
        <v>5220</v>
      </c>
    </row>
    <row r="11718" spans="1:11">
      <c r="A11718" s="186" t="str">
        <f>B11718&amp;"_"&amp;COUNTIF($B$2:B11718,B11718)</f>
        <v>9141_2</v>
      </c>
      <c r="B11718" s="195">
        <v>9141</v>
      </c>
      <c r="C11718" s="195">
        <v>59</v>
      </c>
      <c r="D11718" s="195">
        <v>3009759283</v>
      </c>
      <c r="F11718" s="189">
        <v>1</v>
      </c>
      <c r="G11718" s="197" t="s">
        <v>5230</v>
      </c>
      <c r="H11718" s="195">
        <v>3</v>
      </c>
      <c r="I11718" s="195">
        <v>13460</v>
      </c>
      <c r="J11718" s="191">
        <v>43644</v>
      </c>
      <c r="K11718" s="195" t="s">
        <v>4749</v>
      </c>
    </row>
    <row r="11719" spans="1:11">
      <c r="A11719" s="186" t="str">
        <f>B11719&amp;"_"&amp;COUNTIF($B$2:B11719,B11719)</f>
        <v>9142_1</v>
      </c>
      <c r="B11719" s="195">
        <v>9142</v>
      </c>
      <c r="C11719" s="195">
        <v>59</v>
      </c>
      <c r="D11719" s="195">
        <v>3009785171</v>
      </c>
      <c r="F11719" s="189">
        <v>2</v>
      </c>
      <c r="G11719" s="197" t="s">
        <v>5231</v>
      </c>
      <c r="H11719" s="195">
        <v>2</v>
      </c>
      <c r="I11719" s="195">
        <v>7400</v>
      </c>
      <c r="J11719" s="191">
        <v>43644</v>
      </c>
      <c r="K11719" s="195" t="s">
        <v>4749</v>
      </c>
    </row>
    <row r="11720" spans="1:11">
      <c r="A11720" s="186" t="str">
        <f>B11720&amp;"_"&amp;COUNTIF($B$2:B11720,B11720)</f>
        <v>9143_1</v>
      </c>
      <c r="B11720" s="195">
        <v>9143</v>
      </c>
      <c r="F11720" s="189">
        <v>1</v>
      </c>
      <c r="G11720" s="197" t="s">
        <v>5141</v>
      </c>
    </row>
    <row r="11721" spans="1:11">
      <c r="A11721" s="186" t="str">
        <f>B11721&amp;"_"&amp;COUNTIF($B$2:B11721,B11721)</f>
        <v>9143_2</v>
      </c>
      <c r="B11721" s="195">
        <v>9143</v>
      </c>
      <c r="C11721" s="195">
        <v>59</v>
      </c>
      <c r="D11721" s="195">
        <v>3009800280</v>
      </c>
      <c r="F11721" s="189">
        <v>1</v>
      </c>
      <c r="G11721" s="197" t="s">
        <v>5232</v>
      </c>
      <c r="H11721" s="195">
        <v>2</v>
      </c>
      <c r="I11721" s="195">
        <v>3600</v>
      </c>
      <c r="J11721" s="191">
        <v>43644</v>
      </c>
      <c r="K11721" s="195" t="s">
        <v>4749</v>
      </c>
    </row>
    <row r="11722" spans="1:11">
      <c r="A11722" s="186" t="str">
        <f>B11722&amp;"_"&amp;COUNTIF($B$2:B11722,B11722)</f>
        <v>9144_1</v>
      </c>
      <c r="B11722" s="195">
        <v>9144</v>
      </c>
      <c r="C11722" s="195">
        <v>59</v>
      </c>
      <c r="D11722" s="195">
        <v>3009800280</v>
      </c>
      <c r="F11722" s="189">
        <v>2</v>
      </c>
      <c r="G11722" s="197" t="s">
        <v>5232</v>
      </c>
      <c r="H11722" s="195">
        <v>2</v>
      </c>
      <c r="I11722" s="195">
        <v>3600</v>
      </c>
      <c r="J11722" s="191">
        <v>43644</v>
      </c>
      <c r="K11722" s="195" t="s">
        <v>4749</v>
      </c>
    </row>
    <row r="11723" spans="1:11">
      <c r="A11723" s="186" t="str">
        <f>B11723&amp;"_"&amp;COUNTIF($B$2:B11723,B11723)</f>
        <v>9145_1</v>
      </c>
      <c r="B11723" s="195">
        <v>9145</v>
      </c>
      <c r="C11723" s="195">
        <v>58</v>
      </c>
      <c r="D11723" s="195">
        <v>3103822375</v>
      </c>
      <c r="F11723" s="189">
        <v>1</v>
      </c>
      <c r="G11723" s="197" t="s">
        <v>5233</v>
      </c>
      <c r="H11723" s="195">
        <v>0</v>
      </c>
      <c r="I11723" s="195">
        <v>0</v>
      </c>
      <c r="J11723" s="191">
        <v>43644</v>
      </c>
      <c r="K11723" s="195" t="s">
        <v>4749</v>
      </c>
    </row>
    <row r="11724" spans="1:11">
      <c r="A11724" s="186" t="str">
        <f>B11724&amp;"_"&amp;COUNTIF($B$2:B11724,B11724)</f>
        <v>9146_1</v>
      </c>
      <c r="B11724" s="195">
        <v>9146</v>
      </c>
      <c r="F11724" s="189">
        <v>12</v>
      </c>
      <c r="G11724" s="197" t="s">
        <v>3188</v>
      </c>
    </row>
    <row r="11725" spans="1:11">
      <c r="A11725" s="186" t="str">
        <f>B11725&amp;"_"&amp;COUNTIF($B$2:B11725,B11725)</f>
        <v>9146_2</v>
      </c>
      <c r="B11725" s="195">
        <v>9146</v>
      </c>
      <c r="F11725" s="189">
        <v>12</v>
      </c>
      <c r="G11725" s="197" t="s">
        <v>3189</v>
      </c>
    </row>
    <row r="11726" spans="1:11">
      <c r="A11726" s="186" t="str">
        <f>B11726&amp;"_"&amp;COUNTIF($B$2:B11726,B11726)</f>
        <v>9146_3</v>
      </c>
      <c r="B11726" s="195">
        <v>9146</v>
      </c>
      <c r="C11726" s="195">
        <v>17</v>
      </c>
      <c r="D11726" s="195">
        <v>3009398511</v>
      </c>
      <c r="F11726" s="189">
        <v>8</v>
      </c>
      <c r="G11726" s="197" t="s">
        <v>3324</v>
      </c>
      <c r="H11726" s="195">
        <v>8</v>
      </c>
      <c r="I11726" s="195">
        <v>33600</v>
      </c>
      <c r="J11726" s="191">
        <v>43644</v>
      </c>
      <c r="K11726" s="195" t="s">
        <v>4113</v>
      </c>
    </row>
    <row r="11727" spans="1:11">
      <c r="A11727" s="186" t="str">
        <f>B11727&amp;"_"&amp;COUNTIF($B$2:B11727,B11727)</f>
        <v>9147_1</v>
      </c>
      <c r="B11727" s="195">
        <v>9147</v>
      </c>
      <c r="F11727" s="189">
        <v>0</v>
      </c>
      <c r="G11727" s="197" t="s">
        <v>4973</v>
      </c>
    </row>
    <row r="11728" spans="1:11">
      <c r="A11728" s="186" t="str">
        <f>B11728&amp;"_"&amp;COUNTIF($B$2:B11728,B11728)</f>
        <v>9147_2</v>
      </c>
      <c r="B11728" s="195">
        <v>9147</v>
      </c>
      <c r="C11728" s="195">
        <v>26</v>
      </c>
      <c r="D11728" s="195" t="s">
        <v>863</v>
      </c>
      <c r="F11728" s="189">
        <v>19</v>
      </c>
      <c r="G11728" s="197" t="s">
        <v>4974</v>
      </c>
      <c r="J11728" s="191">
        <v>43648</v>
      </c>
    </row>
    <row r="11729" spans="1:12" ht="12" customHeight="1">
      <c r="A11729" s="186" t="str">
        <f>B11729&amp;"_"&amp;COUNTIF($B$2:B11729,B11729)</f>
        <v>9148_1</v>
      </c>
      <c r="B11729" s="195">
        <v>9148</v>
      </c>
      <c r="F11729" s="189">
        <v>6</v>
      </c>
      <c r="G11729" s="197" t="s">
        <v>3102</v>
      </c>
    </row>
    <row r="11730" spans="1:12">
      <c r="A11730" s="186" t="str">
        <f>B11730&amp;"_"&amp;COUNTIF($B$2:B11730,B11730)</f>
        <v>9148_2</v>
      </c>
      <c r="B11730" s="195">
        <v>9148</v>
      </c>
      <c r="C11730" s="195">
        <v>65</v>
      </c>
      <c r="D11730" s="195">
        <v>3009531437</v>
      </c>
      <c r="F11730" s="189">
        <v>12</v>
      </c>
      <c r="G11730" s="197" t="s">
        <v>3103</v>
      </c>
      <c r="H11730" s="195">
        <v>6</v>
      </c>
      <c r="I11730" s="195">
        <v>19200</v>
      </c>
      <c r="J11730" s="191">
        <v>43648</v>
      </c>
      <c r="K11730" s="195" t="s">
        <v>4113</v>
      </c>
    </row>
    <row r="11731" spans="1:12">
      <c r="A11731" s="186" t="str">
        <f>B11731&amp;"_"&amp;COUNTIF($B$2:B11731,B11731)</f>
        <v>9149_1</v>
      </c>
      <c r="B11731" s="195">
        <v>9149</v>
      </c>
      <c r="F11731" s="189">
        <v>1</v>
      </c>
      <c r="G11731" s="197" t="s">
        <v>5234</v>
      </c>
    </row>
    <row r="11732" spans="1:12">
      <c r="A11732" s="186" t="str">
        <f>B11732&amp;"_"&amp;COUNTIF($B$2:B11732,B11732)</f>
        <v>9149_2</v>
      </c>
      <c r="B11732" s="195">
        <v>9149</v>
      </c>
      <c r="C11732" s="195">
        <v>112</v>
      </c>
      <c r="D11732" s="195">
        <v>53979</v>
      </c>
      <c r="F11732" s="189">
        <v>1</v>
      </c>
      <c r="G11732" s="197" t="s">
        <v>5235</v>
      </c>
      <c r="H11732" s="195">
        <v>8</v>
      </c>
      <c r="J11732" s="191">
        <v>43648</v>
      </c>
      <c r="K11732" s="195" t="s">
        <v>789</v>
      </c>
      <c r="L11732" s="195" t="s">
        <v>74</v>
      </c>
    </row>
    <row r="11733" spans="1:12">
      <c r="A11733" s="186" t="str">
        <f>B11733&amp;"_"&amp;COUNTIF($B$2:B11733,B11733)</f>
        <v>9150_1</v>
      </c>
      <c r="B11733" s="195">
        <v>9150</v>
      </c>
      <c r="C11733" s="195">
        <v>59</v>
      </c>
      <c r="E11733" s="195">
        <v>41222082</v>
      </c>
      <c r="F11733" s="189">
        <v>3</v>
      </c>
      <c r="G11733" s="197" t="s">
        <v>5236</v>
      </c>
    </row>
    <row r="11734" spans="1:12">
      <c r="A11734" s="186" t="str">
        <f>B11734&amp;"_"&amp;COUNTIF($B$2:B11734,B11734)</f>
        <v>9150_2</v>
      </c>
      <c r="B11734" s="195">
        <v>9150</v>
      </c>
      <c r="C11734" s="195">
        <v>59</v>
      </c>
      <c r="D11734" s="195">
        <v>3009796565</v>
      </c>
      <c r="F11734" s="189">
        <v>1</v>
      </c>
      <c r="G11734" s="197" t="s">
        <v>5237</v>
      </c>
      <c r="H11734" s="195">
        <v>4</v>
      </c>
      <c r="I11734" s="195">
        <v>15700</v>
      </c>
      <c r="J11734" s="191">
        <v>43649</v>
      </c>
      <c r="K11734" s="195" t="s">
        <v>4749</v>
      </c>
    </row>
    <row r="11735" spans="1:12">
      <c r="A11735" s="186" t="str">
        <f>B11735&amp;"_"&amp;COUNTIF($B$2:B11735,B11735)</f>
        <v>9151_1</v>
      </c>
      <c r="B11735" s="195">
        <v>9151</v>
      </c>
      <c r="C11735" s="195">
        <v>59</v>
      </c>
      <c r="D11735" s="195">
        <v>3009800280</v>
      </c>
      <c r="F11735" s="189">
        <v>1</v>
      </c>
      <c r="G11735" s="197" t="s">
        <v>5232</v>
      </c>
      <c r="H11735" s="195">
        <v>1</v>
      </c>
      <c r="I11735" s="195">
        <v>1800</v>
      </c>
      <c r="J11735" s="191">
        <v>43649</v>
      </c>
      <c r="K11735" s="195" t="s">
        <v>4749</v>
      </c>
    </row>
    <row r="11736" spans="1:12">
      <c r="A11736" s="186" t="str">
        <f>B11736&amp;"_"&amp;COUNTIF($B$2:B11736,B11736)</f>
        <v>9152_1</v>
      </c>
      <c r="B11736" s="195">
        <v>9152</v>
      </c>
      <c r="C11736" s="195">
        <v>59</v>
      </c>
      <c r="D11736" s="195">
        <v>3009759283</v>
      </c>
      <c r="F11736" s="189">
        <v>2</v>
      </c>
      <c r="G11736" s="197" t="s">
        <v>5230</v>
      </c>
      <c r="H11736" s="195">
        <v>2</v>
      </c>
      <c r="I11736" s="195">
        <v>9600</v>
      </c>
      <c r="J11736" s="191">
        <v>43649</v>
      </c>
      <c r="K11736" s="195" t="s">
        <v>4749</v>
      </c>
    </row>
    <row r="11737" spans="1:12">
      <c r="A11737" s="186" t="str">
        <f>B11737&amp;"_"&amp;COUNTIF($B$2:B11737,B11737)</f>
        <v>9153_1</v>
      </c>
      <c r="B11737" s="195">
        <v>9153</v>
      </c>
      <c r="C11737" s="195">
        <v>59</v>
      </c>
      <c r="D11737" s="195">
        <v>3009717737</v>
      </c>
      <c r="F11737" s="189">
        <v>2</v>
      </c>
      <c r="G11737" s="197" t="s">
        <v>5223</v>
      </c>
      <c r="H11737" s="195">
        <v>2</v>
      </c>
      <c r="I11737" s="195">
        <v>6800</v>
      </c>
      <c r="J11737" s="191">
        <v>43649</v>
      </c>
      <c r="K11737" s="195" t="s">
        <v>4749</v>
      </c>
    </row>
    <row r="11738" spans="1:12">
      <c r="A11738" s="186" t="str">
        <f>B11738&amp;"_"&amp;COUNTIF($B$2:B11738,B11738)</f>
        <v>9154_1</v>
      </c>
      <c r="B11738" s="195">
        <v>9154</v>
      </c>
      <c r="C11738" s="195">
        <v>122</v>
      </c>
      <c r="D11738" s="195" t="s">
        <v>5238</v>
      </c>
      <c r="F11738" s="189">
        <v>2</v>
      </c>
      <c r="G11738" s="197" t="s">
        <v>4478</v>
      </c>
      <c r="H11738" s="195">
        <v>1</v>
      </c>
      <c r="I11738" s="195">
        <v>500</v>
      </c>
      <c r="J11738" s="191">
        <v>43649</v>
      </c>
      <c r="K11738" s="195" t="s">
        <v>4479</v>
      </c>
      <c r="L11738" s="195" t="s">
        <v>74</v>
      </c>
    </row>
    <row r="11739" spans="1:12">
      <c r="A11739" s="186" t="str">
        <f>B11739&amp;"_"&amp;COUNTIF($B$2:B11739,B11739)</f>
        <v>9155_1</v>
      </c>
      <c r="B11739" s="195">
        <v>9155</v>
      </c>
      <c r="C11739" s="195">
        <v>3</v>
      </c>
      <c r="D11739" s="195" t="s">
        <v>5239</v>
      </c>
      <c r="E11739" s="195" t="s">
        <v>149</v>
      </c>
      <c r="F11739" s="189">
        <v>100</v>
      </c>
      <c r="G11739" s="197" t="s">
        <v>1890</v>
      </c>
      <c r="H11739" s="195">
        <v>1</v>
      </c>
      <c r="I11739" s="195">
        <v>500</v>
      </c>
      <c r="J11739" s="191">
        <v>43649</v>
      </c>
      <c r="K11739" s="195" t="s">
        <v>33</v>
      </c>
      <c r="L11739" s="195" t="s">
        <v>74</v>
      </c>
    </row>
    <row r="11740" spans="1:12">
      <c r="A11740" s="186" t="str">
        <f>B11740&amp;"_"&amp;COUNTIF($B$2:B11740,B11740)</f>
        <v>9156_1</v>
      </c>
      <c r="B11740" s="195">
        <v>9156</v>
      </c>
      <c r="E11740" s="195">
        <v>13020001</v>
      </c>
      <c r="F11740" s="189">
        <v>60</v>
      </c>
      <c r="G11740" s="197" t="s">
        <v>4777</v>
      </c>
    </row>
    <row r="11741" spans="1:12">
      <c r="A11741" s="186" t="str">
        <f>B11741&amp;"_"&amp;COUNTIF($B$2:B11741,B11741)</f>
        <v>9156_2</v>
      </c>
      <c r="B11741" s="195">
        <v>9156</v>
      </c>
      <c r="E11741" s="195">
        <v>13021303</v>
      </c>
      <c r="F11741" s="189">
        <v>40</v>
      </c>
      <c r="G11741" s="197" t="s">
        <v>5240</v>
      </c>
    </row>
    <row r="11742" spans="1:12">
      <c r="A11742" s="186" t="str">
        <f>B11742&amp;"_"&amp;COUNTIF($B$2:B11742,B11742)</f>
        <v>9156_3</v>
      </c>
      <c r="B11742" s="195">
        <v>9156</v>
      </c>
      <c r="C11742" s="195">
        <v>10</v>
      </c>
      <c r="D11742" s="195">
        <v>67695</v>
      </c>
      <c r="E11742" s="195">
        <v>13021450</v>
      </c>
      <c r="F11742" s="189">
        <v>1</v>
      </c>
      <c r="G11742" s="197" t="s">
        <v>5241</v>
      </c>
      <c r="H11742" s="195">
        <v>2</v>
      </c>
      <c r="J11742" s="191">
        <v>43649</v>
      </c>
      <c r="K11742" s="195" t="s">
        <v>33</v>
      </c>
      <c r="L11742" s="195" t="s">
        <v>74</v>
      </c>
    </row>
    <row r="11743" spans="1:12">
      <c r="A11743" s="186" t="str">
        <f>B11743&amp;"_"&amp;COUNTIF($B$2:B11743,B11743)</f>
        <v>9157_1</v>
      </c>
      <c r="B11743" s="195">
        <v>9157</v>
      </c>
      <c r="C11743" s="195">
        <v>2</v>
      </c>
      <c r="D11743" s="195">
        <v>340191373</v>
      </c>
      <c r="F11743" s="189">
        <v>3</v>
      </c>
      <c r="G11743" s="197" t="s">
        <v>4033</v>
      </c>
      <c r="H11743" s="195">
        <v>4</v>
      </c>
      <c r="J11743" s="191">
        <v>43650</v>
      </c>
      <c r="K11743" s="195" t="s">
        <v>3477</v>
      </c>
    </row>
    <row r="11744" spans="1:12">
      <c r="A11744" s="186" t="str">
        <f>B11744&amp;"_"&amp;COUNTIF($B$2:B11744,B11744)</f>
        <v>9158_1</v>
      </c>
      <c r="B11744" s="195">
        <v>9158</v>
      </c>
      <c r="F11744" s="189">
        <v>4</v>
      </c>
      <c r="G11744" s="197" t="s">
        <v>4733</v>
      </c>
    </row>
    <row r="11745" spans="1:12">
      <c r="A11745" s="186" t="str">
        <f>B11745&amp;"_"&amp;COUNTIF($B$2:B11745,B11745)</f>
        <v>9158_2</v>
      </c>
      <c r="B11745" s="195">
        <v>9158</v>
      </c>
      <c r="C11745" s="195">
        <v>2</v>
      </c>
      <c r="D11745" s="195" t="s">
        <v>5242</v>
      </c>
      <c r="F11745" s="189">
        <v>10</v>
      </c>
      <c r="G11745" s="197" t="s">
        <v>4734</v>
      </c>
      <c r="H11745" s="195">
        <v>1</v>
      </c>
      <c r="J11745" s="191">
        <v>43650</v>
      </c>
      <c r="K11745" s="195" t="s">
        <v>3477</v>
      </c>
    </row>
    <row r="11746" spans="1:12">
      <c r="A11746" s="186" t="str">
        <f>B11746&amp;"_"&amp;COUNTIF($B$2:B11746,B11746)</f>
        <v>9159_1</v>
      </c>
      <c r="B11746" s="195">
        <v>9159</v>
      </c>
      <c r="E11746" s="195" t="s">
        <v>1744</v>
      </c>
      <c r="F11746" s="189">
        <v>1</v>
      </c>
      <c r="G11746" s="197" t="s">
        <v>4877</v>
      </c>
    </row>
    <row r="11747" spans="1:12">
      <c r="A11747" s="186" t="str">
        <f>B11747&amp;"_"&amp;COUNTIF($B$2:B11747,B11747)</f>
        <v>9159_2</v>
      </c>
      <c r="B11747" s="195">
        <v>9159</v>
      </c>
      <c r="E11747" s="195">
        <v>209259</v>
      </c>
      <c r="F11747" s="189">
        <v>30</v>
      </c>
      <c r="G11747" s="197" t="s">
        <v>4776</v>
      </c>
    </row>
    <row r="11748" spans="1:12">
      <c r="A11748" s="186" t="str">
        <f>B11748&amp;"_"&amp;COUNTIF($B$2:B11748,B11748)</f>
        <v>9159_3</v>
      </c>
      <c r="B11748" s="195">
        <v>9159</v>
      </c>
      <c r="E11748" s="195">
        <v>209245</v>
      </c>
      <c r="F11748" s="189">
        <v>28</v>
      </c>
      <c r="G11748" s="197" t="s">
        <v>4584</v>
      </c>
    </row>
    <row r="11749" spans="1:12">
      <c r="A11749" s="186" t="str">
        <f>B11749&amp;"_"&amp;COUNTIF($B$2:B11749,B11749)</f>
        <v>9159_4</v>
      </c>
      <c r="B11749" s="195">
        <v>9159</v>
      </c>
      <c r="C11749" s="237"/>
      <c r="D11749" s="237"/>
      <c r="E11749" s="195">
        <v>213359</v>
      </c>
      <c r="F11749" s="189">
        <v>28</v>
      </c>
      <c r="G11749" s="197" t="s">
        <v>4533</v>
      </c>
    </row>
    <row r="11750" spans="1:12">
      <c r="A11750" s="186" t="str">
        <f>B11750&amp;"_"&amp;COUNTIF($B$2:B11750,B11750)</f>
        <v>9159_5</v>
      </c>
      <c r="B11750" s="195">
        <v>9159</v>
      </c>
      <c r="C11750" s="237">
        <v>123</v>
      </c>
      <c r="D11750" s="237">
        <v>4500750607</v>
      </c>
      <c r="E11750" s="195">
        <v>214845</v>
      </c>
      <c r="F11750" s="189">
        <v>16</v>
      </c>
      <c r="G11750" s="197" t="s">
        <v>5155</v>
      </c>
      <c r="H11750" s="195">
        <v>5</v>
      </c>
      <c r="I11750" s="195">
        <v>12000</v>
      </c>
      <c r="J11750" s="191">
        <v>43650</v>
      </c>
      <c r="K11750" s="195" t="s">
        <v>3477</v>
      </c>
    </row>
    <row r="11751" spans="1:12">
      <c r="A11751" s="186" t="str">
        <f>B11751&amp;"_"&amp;COUNTIF($B$2:B11751,B11751)</f>
        <v>9160_1</v>
      </c>
      <c r="B11751" s="195">
        <v>9160</v>
      </c>
      <c r="C11751" s="195">
        <v>59</v>
      </c>
      <c r="D11751" s="195">
        <v>3009800280</v>
      </c>
      <c r="F11751" s="189">
        <v>1</v>
      </c>
      <c r="G11751" s="197" t="s">
        <v>5232</v>
      </c>
      <c r="H11751" s="195">
        <v>1</v>
      </c>
      <c r="I11751" s="195">
        <v>1800</v>
      </c>
      <c r="J11751" s="191">
        <v>43651</v>
      </c>
      <c r="K11751" s="195" t="s">
        <v>3477</v>
      </c>
    </row>
    <row r="11752" spans="1:12">
      <c r="A11752" s="186" t="str">
        <f>B11752&amp;"_"&amp;COUNTIF($B$2:B11752,B11752)</f>
        <v>9161_1</v>
      </c>
      <c r="B11752" s="195">
        <v>9161</v>
      </c>
      <c r="C11752" s="195">
        <v>59</v>
      </c>
      <c r="D11752" s="195">
        <v>3009790571</v>
      </c>
      <c r="F11752" s="189">
        <v>2</v>
      </c>
      <c r="G11752" s="197" t="s">
        <v>5220</v>
      </c>
      <c r="H11752" s="195">
        <v>2</v>
      </c>
      <c r="I11752" s="195">
        <v>8660</v>
      </c>
      <c r="J11752" s="191">
        <v>43651</v>
      </c>
      <c r="K11752" s="195" t="s">
        <v>3477</v>
      </c>
    </row>
    <row r="11753" spans="1:12">
      <c r="A11753" s="186" t="str">
        <f>B11753&amp;"_"&amp;COUNTIF($B$2:B11753,B11753)</f>
        <v>9162_1</v>
      </c>
      <c r="B11753" s="195">
        <v>9162</v>
      </c>
      <c r="C11753" s="195">
        <v>96</v>
      </c>
      <c r="D11753" s="195">
        <v>288685</v>
      </c>
      <c r="F11753" s="189">
        <v>1</v>
      </c>
      <c r="G11753" s="197" t="s">
        <v>5243</v>
      </c>
      <c r="H11753" s="197">
        <v>1</v>
      </c>
      <c r="I11753" s="195">
        <v>600</v>
      </c>
      <c r="J11753" s="191">
        <v>43651</v>
      </c>
      <c r="K11753" s="195" t="s">
        <v>789</v>
      </c>
      <c r="L11753" s="195" t="s">
        <v>74</v>
      </c>
    </row>
    <row r="11754" spans="1:12">
      <c r="A11754" s="186" t="str">
        <f>B11754&amp;"_"&amp;COUNTIF($B$2:B11754,B11754)</f>
        <v>9163_1</v>
      </c>
      <c r="B11754" s="195">
        <v>9163</v>
      </c>
      <c r="C11754" s="195">
        <v>59</v>
      </c>
      <c r="D11754" s="195">
        <v>3009790571</v>
      </c>
      <c r="F11754" s="189">
        <v>3</v>
      </c>
      <c r="G11754" s="197" t="s">
        <v>5220</v>
      </c>
      <c r="H11754" s="195">
        <v>3</v>
      </c>
      <c r="I11754" s="195">
        <v>12990</v>
      </c>
      <c r="J11754" s="191">
        <v>43655</v>
      </c>
      <c r="K11754" s="195" t="s">
        <v>3477</v>
      </c>
    </row>
    <row r="11755" spans="1:12">
      <c r="A11755" s="186" t="str">
        <f>B11755&amp;"_"&amp;COUNTIF($B$2:B11755,B11755)</f>
        <v>9164_1</v>
      </c>
      <c r="B11755" s="195">
        <v>9164</v>
      </c>
      <c r="C11755" s="195">
        <v>59</v>
      </c>
      <c r="D11755" s="195">
        <v>3009641049</v>
      </c>
      <c r="F11755" s="189">
        <v>1</v>
      </c>
      <c r="G11755" s="197" t="s">
        <v>5244</v>
      </c>
      <c r="J11755" s="191">
        <v>43655</v>
      </c>
      <c r="K11755" s="195" t="s">
        <v>3477</v>
      </c>
    </row>
    <row r="11756" spans="1:12">
      <c r="A11756" s="186" t="str">
        <f>B11756&amp;"_"&amp;COUNTIF($B$2:B11756,B11756)</f>
        <v>9165_1</v>
      </c>
      <c r="B11756" s="195">
        <v>9165</v>
      </c>
      <c r="C11756" s="195">
        <v>59</v>
      </c>
      <c r="D11756" s="195">
        <v>3009818012</v>
      </c>
      <c r="E11756" s="195">
        <v>20607070</v>
      </c>
      <c r="F11756" s="189">
        <v>150</v>
      </c>
      <c r="G11756" s="208" t="s">
        <v>5180</v>
      </c>
      <c r="H11756" s="195">
        <v>1</v>
      </c>
      <c r="I11756" s="195">
        <v>3300</v>
      </c>
      <c r="K11756" s="195" t="s">
        <v>3477</v>
      </c>
    </row>
    <row r="11757" spans="1:12">
      <c r="A11757" s="186" t="str">
        <f>B11757&amp;"_"&amp;COUNTIF($B$2:B11757,B11757)</f>
        <v>9166_1</v>
      </c>
      <c r="B11757" s="195">
        <v>9166</v>
      </c>
      <c r="C11757" s="195">
        <v>59</v>
      </c>
      <c r="D11757" s="195">
        <v>3009717737</v>
      </c>
      <c r="F11757" s="189">
        <v>1</v>
      </c>
      <c r="G11757" s="197" t="s">
        <v>5223</v>
      </c>
      <c r="H11757" s="195">
        <v>1</v>
      </c>
      <c r="I11757" s="195">
        <v>3400</v>
      </c>
      <c r="J11757" s="191">
        <v>43655</v>
      </c>
      <c r="K11757" s="195" t="s">
        <v>3477</v>
      </c>
    </row>
    <row r="11758" spans="1:12">
      <c r="A11758" s="186" t="str">
        <f>B11758&amp;"_"&amp;COUNTIF($B$2:B11758,B11758)</f>
        <v>9167_1</v>
      </c>
      <c r="B11758" s="195">
        <v>9167</v>
      </c>
      <c r="C11758" s="195">
        <v>59</v>
      </c>
      <c r="D11758" s="195">
        <v>3009817706</v>
      </c>
      <c r="E11758" s="195">
        <v>41222128</v>
      </c>
      <c r="F11758" s="189">
        <v>2</v>
      </c>
      <c r="G11758" s="236" t="s">
        <v>5245</v>
      </c>
      <c r="H11758" s="195">
        <v>2</v>
      </c>
      <c r="I11758" s="195">
        <v>9200</v>
      </c>
      <c r="J11758" s="191">
        <v>43655</v>
      </c>
      <c r="K11758" s="195" t="s">
        <v>3477</v>
      </c>
    </row>
    <row r="11759" spans="1:12">
      <c r="A11759" s="186" t="str">
        <f>B11759&amp;"_"&amp;COUNTIF($B$2:B11759,B11759)</f>
        <v>9168_1</v>
      </c>
      <c r="B11759" s="195">
        <v>9168</v>
      </c>
      <c r="C11759" s="195">
        <v>1</v>
      </c>
      <c r="D11759" s="186" t="s">
        <v>5246</v>
      </c>
      <c r="F11759" s="189">
        <v>2</v>
      </c>
      <c r="G11759" s="197" t="s">
        <v>3238</v>
      </c>
      <c r="H11759" s="195">
        <v>2</v>
      </c>
      <c r="J11759" s="191">
        <v>43655</v>
      </c>
      <c r="K11759" s="195" t="s">
        <v>3477</v>
      </c>
    </row>
    <row r="11760" spans="1:12">
      <c r="A11760" s="186" t="str">
        <f>B11760&amp;"_"&amp;COUNTIF($B$2:B11760,B11760)</f>
        <v>9169_1</v>
      </c>
      <c r="B11760" s="195">
        <v>9169</v>
      </c>
      <c r="C11760" s="195">
        <v>96</v>
      </c>
      <c r="D11760" s="195">
        <v>291448</v>
      </c>
      <c r="F11760" s="189">
        <v>1</v>
      </c>
      <c r="G11760" s="197" t="s">
        <v>5097</v>
      </c>
      <c r="H11760" s="195">
        <v>1</v>
      </c>
      <c r="J11760" s="191">
        <v>43564</v>
      </c>
      <c r="K11760" s="195" t="s">
        <v>33</v>
      </c>
      <c r="L11760" s="195" t="s">
        <v>74</v>
      </c>
    </row>
    <row r="11761" spans="1:12">
      <c r="A11761" s="186" t="str">
        <f>B11761&amp;"_"&amp;COUNTIF($B$2:B11761,B11761)</f>
        <v>9170_1</v>
      </c>
      <c r="B11761" s="195">
        <v>9170</v>
      </c>
      <c r="E11761" s="195" t="s">
        <v>4562</v>
      </c>
      <c r="F11761" s="189">
        <v>1</v>
      </c>
      <c r="G11761" s="197" t="s">
        <v>4141</v>
      </c>
    </row>
    <row r="11762" spans="1:12">
      <c r="A11762" s="186" t="str">
        <f>B11762&amp;"_"&amp;COUNTIF($B$2:B11762,B11762)</f>
        <v>9170_2</v>
      </c>
      <c r="B11762" s="195">
        <v>9170</v>
      </c>
      <c r="C11762" s="195">
        <v>9</v>
      </c>
      <c r="D11762" s="195" t="s">
        <v>5247</v>
      </c>
      <c r="E11762" s="195" t="s">
        <v>5161</v>
      </c>
      <c r="F11762" s="189">
        <v>30</v>
      </c>
      <c r="G11762" s="197" t="s">
        <v>4565</v>
      </c>
      <c r="H11762" s="195">
        <v>1</v>
      </c>
      <c r="I11762" s="195">
        <v>4620</v>
      </c>
      <c r="J11762" s="191">
        <v>43656</v>
      </c>
      <c r="K11762" s="186" t="s">
        <v>1711</v>
      </c>
      <c r="L11762" s="195" t="s">
        <v>74</v>
      </c>
    </row>
    <row r="11763" spans="1:12">
      <c r="A11763" s="186" t="str">
        <f>B11763&amp;"_"&amp;COUNTIF($B$2:B11763,B11763)</f>
        <v>9171_1</v>
      </c>
      <c r="B11763" s="195">
        <v>9171</v>
      </c>
      <c r="F11763" s="189">
        <v>1</v>
      </c>
      <c r="G11763" s="197" t="s">
        <v>2156</v>
      </c>
    </row>
    <row r="11764" spans="1:12">
      <c r="A11764" s="186" t="str">
        <f>B11764&amp;"_"&amp;COUNTIF($B$2:B11764,B11764)</f>
        <v>9171_2</v>
      </c>
      <c r="B11764" s="195">
        <v>9171</v>
      </c>
      <c r="C11764" s="195">
        <v>61</v>
      </c>
      <c r="D11764" s="195" t="s">
        <v>5248</v>
      </c>
      <c r="F11764" s="189">
        <v>1</v>
      </c>
      <c r="G11764" s="197" t="s">
        <v>6605</v>
      </c>
      <c r="H11764" s="195">
        <v>1</v>
      </c>
      <c r="I11764" s="195">
        <v>19265</v>
      </c>
      <c r="J11764" s="191">
        <v>43656</v>
      </c>
      <c r="K11764" s="195" t="s">
        <v>3477</v>
      </c>
    </row>
    <row r="11765" spans="1:12">
      <c r="A11765" s="186" t="str">
        <f>B11765&amp;"_"&amp;COUNTIF($B$2:B11765,B11765)</f>
        <v>9172_1</v>
      </c>
      <c r="B11765" s="195">
        <v>9172</v>
      </c>
      <c r="C11765" s="195">
        <v>59</v>
      </c>
      <c r="D11765" s="195">
        <v>3009817706</v>
      </c>
      <c r="E11765" s="195">
        <v>41222128</v>
      </c>
      <c r="F11765" s="189">
        <v>2</v>
      </c>
      <c r="G11765" s="236" t="s">
        <v>5249</v>
      </c>
      <c r="H11765" s="195">
        <v>2</v>
      </c>
      <c r="I11765" s="195">
        <v>9200</v>
      </c>
      <c r="J11765" s="191">
        <v>43658</v>
      </c>
      <c r="K11765" s="195" t="s">
        <v>3477</v>
      </c>
    </row>
    <row r="11766" spans="1:12">
      <c r="A11766" s="186" t="str">
        <f>B11766&amp;"_"&amp;COUNTIF($B$2:B11766,B11766)</f>
        <v>9173_1</v>
      </c>
      <c r="B11766" s="195">
        <v>9173</v>
      </c>
      <c r="C11766" s="195">
        <v>59</v>
      </c>
      <c r="D11766" s="195">
        <v>3009834067</v>
      </c>
      <c r="F11766" s="189">
        <v>2</v>
      </c>
      <c r="G11766" s="197" t="s">
        <v>5250</v>
      </c>
      <c r="H11766" s="195">
        <v>2</v>
      </c>
      <c r="J11766" s="191">
        <v>43658</v>
      </c>
      <c r="K11766" s="195" t="s">
        <v>3477</v>
      </c>
    </row>
    <row r="11767" spans="1:12">
      <c r="A11767" s="186" t="str">
        <f>B11767&amp;"_"&amp;COUNTIF($B$2:B11767,B11767)</f>
        <v>9174_1</v>
      </c>
      <c r="B11767" s="195">
        <v>9174</v>
      </c>
      <c r="C11767" s="195">
        <v>59</v>
      </c>
      <c r="D11767" s="195">
        <v>3009834067</v>
      </c>
      <c r="F11767" s="189">
        <v>1</v>
      </c>
      <c r="G11767" s="197" t="s">
        <v>5251</v>
      </c>
      <c r="H11767" s="195">
        <v>1</v>
      </c>
      <c r="I11767" s="195">
        <v>4330</v>
      </c>
      <c r="J11767" s="191">
        <v>43658</v>
      </c>
      <c r="K11767" s="195" t="s">
        <v>3477</v>
      </c>
    </row>
    <row r="11768" spans="1:12">
      <c r="A11768" s="186" t="str">
        <f>B11768&amp;"_"&amp;COUNTIF($B$2:B11768,B11768)</f>
        <v>9175_1</v>
      </c>
      <c r="B11768" s="195">
        <v>9175</v>
      </c>
      <c r="C11768" s="195">
        <v>120</v>
      </c>
      <c r="F11768" s="189">
        <v>150</v>
      </c>
      <c r="G11768" s="197" t="s">
        <v>5252</v>
      </c>
      <c r="H11768" s="195">
        <v>1</v>
      </c>
      <c r="I11768" s="195">
        <v>1500</v>
      </c>
      <c r="J11768" s="191">
        <v>43658</v>
      </c>
      <c r="K11768" s="195" t="s">
        <v>5253</v>
      </c>
      <c r="L11768" s="195" t="s">
        <v>74</v>
      </c>
    </row>
    <row r="11769" spans="1:12">
      <c r="A11769" s="186" t="str">
        <f>B11769&amp;"_"&amp;COUNTIF($B$2:B11769,B11769)</f>
        <v>9176_1</v>
      </c>
      <c r="B11769" s="195">
        <v>9176</v>
      </c>
      <c r="C11769" s="195">
        <v>59</v>
      </c>
      <c r="D11769" s="195">
        <v>3009790571</v>
      </c>
      <c r="F11769" s="189">
        <v>1</v>
      </c>
      <c r="G11769" s="197" t="s">
        <v>5220</v>
      </c>
      <c r="H11769" s="195">
        <v>1</v>
      </c>
      <c r="I11769" s="195">
        <v>4330</v>
      </c>
      <c r="J11769" s="191">
        <v>43662</v>
      </c>
      <c r="K11769" s="195" t="s">
        <v>3477</v>
      </c>
    </row>
    <row r="11770" spans="1:12">
      <c r="A11770" s="186" t="str">
        <f>B11770&amp;"_"&amp;COUNTIF($B$2:B11770,B11770)</f>
        <v>9177_1</v>
      </c>
      <c r="B11770" s="195">
        <v>9177</v>
      </c>
      <c r="C11770" s="195">
        <v>59</v>
      </c>
      <c r="D11770" s="195">
        <v>3009834067</v>
      </c>
      <c r="F11770" s="189">
        <v>1</v>
      </c>
      <c r="G11770" s="197" t="s">
        <v>5251</v>
      </c>
      <c r="H11770" s="195">
        <v>1</v>
      </c>
      <c r="I11770" s="195">
        <v>4330</v>
      </c>
      <c r="J11770" s="191">
        <v>43662</v>
      </c>
      <c r="K11770" s="195" t="s">
        <v>3477</v>
      </c>
    </row>
    <row r="11771" spans="1:12">
      <c r="A11771" s="186" t="str">
        <f>B11771&amp;"_"&amp;COUNTIF($B$2:B11771,B11771)</f>
        <v>9178_1</v>
      </c>
      <c r="B11771" s="195">
        <v>9178</v>
      </c>
      <c r="C11771" s="195">
        <v>124</v>
      </c>
      <c r="D11771" s="195">
        <v>550009569</v>
      </c>
      <c r="F11771" s="189">
        <v>1</v>
      </c>
      <c r="G11771" s="197" t="s">
        <v>4896</v>
      </c>
      <c r="H11771" s="195">
        <v>1</v>
      </c>
      <c r="J11771" s="191">
        <v>43663</v>
      </c>
      <c r="K11771" s="195" t="s">
        <v>33</v>
      </c>
      <c r="L11771" s="195" t="s">
        <v>74</v>
      </c>
    </row>
    <row r="11772" spans="1:12">
      <c r="A11772" s="186" t="str">
        <f>B11772&amp;"_"&amp;COUNTIF($B$2:B11772,B11772)</f>
        <v>9179_1</v>
      </c>
      <c r="B11772" s="195">
        <v>9179</v>
      </c>
      <c r="C11772" s="195">
        <v>31</v>
      </c>
      <c r="D11772" s="195" t="s">
        <v>5254</v>
      </c>
      <c r="F11772" s="189">
        <v>7</v>
      </c>
      <c r="G11772" s="197" t="s">
        <v>4980</v>
      </c>
      <c r="H11772" s="195">
        <v>7</v>
      </c>
      <c r="I11772" s="195">
        <v>21000</v>
      </c>
      <c r="J11772" s="191">
        <v>43664</v>
      </c>
      <c r="K11772" s="195" t="s">
        <v>3477</v>
      </c>
    </row>
    <row r="11773" spans="1:12">
      <c r="A11773" s="186" t="str">
        <f>B11773&amp;"_"&amp;COUNTIF($B$2:B11773,B11773)</f>
        <v>9180_1</v>
      </c>
      <c r="B11773" s="195">
        <v>9180</v>
      </c>
      <c r="C11773" s="195">
        <v>31</v>
      </c>
      <c r="D11773" s="195" t="s">
        <v>5254</v>
      </c>
      <c r="F11773" s="189">
        <v>7</v>
      </c>
      <c r="G11773" s="197" t="s">
        <v>4980</v>
      </c>
      <c r="H11773" s="195">
        <v>7</v>
      </c>
      <c r="I11773" s="195">
        <v>21000</v>
      </c>
      <c r="J11773" s="191">
        <v>43664</v>
      </c>
      <c r="K11773" s="195" t="s">
        <v>3477</v>
      </c>
    </row>
    <row r="11774" spans="1:12">
      <c r="A11774" s="186" t="str">
        <f>B11774&amp;"_"&amp;COUNTIF($B$2:B11774,B11774)</f>
        <v>9181_1</v>
      </c>
      <c r="B11774" s="195">
        <v>9181</v>
      </c>
      <c r="C11774" s="195">
        <v>59</v>
      </c>
      <c r="D11774" s="195">
        <v>3009849192</v>
      </c>
      <c r="E11774" s="195">
        <v>41222128</v>
      </c>
      <c r="F11774" s="189">
        <v>2</v>
      </c>
      <c r="G11774" s="236" t="s">
        <v>5255</v>
      </c>
      <c r="H11774" s="195">
        <v>2</v>
      </c>
      <c r="I11774" s="195">
        <v>9200</v>
      </c>
      <c r="J11774" s="191">
        <v>43664</v>
      </c>
      <c r="K11774" s="195" t="s">
        <v>3477</v>
      </c>
    </row>
    <row r="11775" spans="1:12">
      <c r="A11775" s="186" t="str">
        <f>B11775&amp;"_"&amp;COUNTIF($B$2:B11775,B11775)</f>
        <v>9182_1</v>
      </c>
      <c r="B11775" s="195">
        <v>9182</v>
      </c>
      <c r="C11775" s="195">
        <v>59</v>
      </c>
      <c r="D11775" s="195">
        <v>3009849195</v>
      </c>
      <c r="E11775" s="195">
        <v>41222082</v>
      </c>
      <c r="F11775" s="189">
        <v>1</v>
      </c>
      <c r="G11775" s="197" t="s">
        <v>5256</v>
      </c>
      <c r="H11775" s="195">
        <v>1</v>
      </c>
      <c r="I11775" s="195">
        <v>4600</v>
      </c>
      <c r="J11775" s="191">
        <v>43664</v>
      </c>
      <c r="K11775" s="195" t="s">
        <v>3477</v>
      </c>
    </row>
    <row r="11776" spans="1:12">
      <c r="A11776" s="186" t="str">
        <f>B11776&amp;"_"&amp;COUNTIF($B$2:B11776,B11776)</f>
        <v>9183_1</v>
      </c>
      <c r="B11776" s="195">
        <v>9183</v>
      </c>
      <c r="C11776" s="195">
        <v>59</v>
      </c>
      <c r="D11776" s="195">
        <v>3009834067</v>
      </c>
      <c r="F11776" s="189">
        <v>2</v>
      </c>
      <c r="G11776" s="197" t="s">
        <v>5251</v>
      </c>
      <c r="H11776" s="195">
        <v>2</v>
      </c>
      <c r="I11776" s="195">
        <v>8660</v>
      </c>
      <c r="J11776" s="191">
        <v>43664</v>
      </c>
      <c r="K11776" s="195" t="s">
        <v>3477</v>
      </c>
    </row>
    <row r="11777" spans="1:12">
      <c r="A11777" s="186" t="str">
        <f>B11777&amp;"_"&amp;COUNTIF($B$2:B11777,B11777)</f>
        <v>9184_1</v>
      </c>
      <c r="B11777" s="195">
        <v>9184</v>
      </c>
      <c r="C11777" s="195">
        <v>59</v>
      </c>
      <c r="D11777" s="195">
        <v>3009849195</v>
      </c>
      <c r="E11777" s="195">
        <v>41222082</v>
      </c>
      <c r="F11777" s="189">
        <v>1</v>
      </c>
      <c r="G11777" s="197" t="s">
        <v>5256</v>
      </c>
      <c r="H11777" s="195">
        <v>1</v>
      </c>
      <c r="I11777" s="195">
        <v>4600</v>
      </c>
      <c r="J11777" s="191">
        <v>43664</v>
      </c>
      <c r="K11777" s="195" t="s">
        <v>3477</v>
      </c>
    </row>
    <row r="11778" spans="1:12">
      <c r="A11778" s="186" t="str">
        <f>B11778&amp;"_"&amp;COUNTIF($B$2:B11778,B11778)</f>
        <v>9185_1</v>
      </c>
      <c r="B11778" s="195">
        <v>9185</v>
      </c>
      <c r="C11778" s="195">
        <v>59</v>
      </c>
      <c r="D11778" s="195">
        <v>3009856484</v>
      </c>
      <c r="E11778" s="195">
        <v>41222128</v>
      </c>
      <c r="F11778" s="189">
        <v>3</v>
      </c>
      <c r="G11778" s="236" t="s">
        <v>5257</v>
      </c>
      <c r="H11778" s="195">
        <v>3</v>
      </c>
      <c r="I11778" s="195">
        <v>13800</v>
      </c>
      <c r="J11778" s="191">
        <v>43664</v>
      </c>
      <c r="K11778" s="195" t="s">
        <v>3477</v>
      </c>
    </row>
    <row r="11779" spans="1:12">
      <c r="A11779" s="186" t="str">
        <f>B11779&amp;"_"&amp;COUNTIF($B$2:B11779,B11779)</f>
        <v>9186_1</v>
      </c>
      <c r="B11779" s="195">
        <v>9186</v>
      </c>
      <c r="C11779" s="195">
        <v>59</v>
      </c>
      <c r="D11779" s="195">
        <v>3009856251</v>
      </c>
      <c r="E11779" s="195">
        <v>41222136</v>
      </c>
      <c r="F11779" s="189">
        <v>2</v>
      </c>
      <c r="G11779" s="197" t="s">
        <v>5258</v>
      </c>
      <c r="H11779" s="195">
        <v>2</v>
      </c>
      <c r="I11779" s="195">
        <v>3800</v>
      </c>
      <c r="J11779" s="191">
        <v>43664</v>
      </c>
      <c r="K11779" s="195" t="s">
        <v>3477</v>
      </c>
    </row>
    <row r="11780" spans="1:12">
      <c r="A11780" s="186" t="str">
        <f>B11780&amp;"_"&amp;COUNTIF($B$2:B11780,B11780)</f>
        <v>9187_1</v>
      </c>
      <c r="B11780" s="195">
        <v>9187</v>
      </c>
      <c r="C11780" s="195">
        <v>59</v>
      </c>
      <c r="D11780" s="195">
        <v>3009710199</v>
      </c>
      <c r="E11780" s="195">
        <v>20644834</v>
      </c>
      <c r="F11780" s="189">
        <v>25</v>
      </c>
      <c r="G11780" s="197" t="s">
        <v>5259</v>
      </c>
      <c r="H11780" s="195">
        <v>1</v>
      </c>
      <c r="I11780" s="195">
        <v>2235</v>
      </c>
      <c r="J11780" s="191">
        <v>43664</v>
      </c>
      <c r="K11780" s="195" t="s">
        <v>3477</v>
      </c>
    </row>
    <row r="11781" spans="1:12">
      <c r="A11781" s="186" t="str">
        <f>B11781&amp;"_"&amp;COUNTIF($B$2:B11781,B11781)</f>
        <v>9188_1</v>
      </c>
      <c r="B11781" s="195">
        <v>9188</v>
      </c>
      <c r="C11781" s="195">
        <v>59</v>
      </c>
      <c r="D11781" s="195">
        <v>3103864590</v>
      </c>
      <c r="F11781" s="189">
        <v>1</v>
      </c>
      <c r="G11781" s="197" t="s">
        <v>5260</v>
      </c>
      <c r="H11781" s="195">
        <v>0</v>
      </c>
      <c r="I11781" s="195">
        <v>0</v>
      </c>
      <c r="J11781" s="191">
        <v>43665</v>
      </c>
      <c r="K11781" s="195" t="s">
        <v>3477</v>
      </c>
    </row>
    <row r="11782" spans="1:12">
      <c r="A11782" s="186" t="str">
        <f>B11782&amp;"_"&amp;COUNTIF($B$2:B11782,B11782)</f>
        <v>9189_1</v>
      </c>
      <c r="B11782" s="195">
        <v>9189</v>
      </c>
      <c r="E11782" s="195" t="s">
        <v>1744</v>
      </c>
      <c r="F11782" s="189">
        <v>1</v>
      </c>
      <c r="G11782" s="197" t="s">
        <v>4877</v>
      </c>
    </row>
    <row r="11783" spans="1:12">
      <c r="A11783" s="186" t="str">
        <f>B11783&amp;"_"&amp;COUNTIF($B$2:B11783,B11783)</f>
        <v>9189_2</v>
      </c>
      <c r="B11783" s="195">
        <v>9189</v>
      </c>
      <c r="C11783" s="237"/>
      <c r="D11783" s="237"/>
      <c r="E11783" s="195">
        <v>213359</v>
      </c>
      <c r="F11783" s="189">
        <v>42</v>
      </c>
      <c r="G11783" s="197" t="s">
        <v>4533</v>
      </c>
    </row>
    <row r="11784" spans="1:12">
      <c r="A11784" s="186" t="str">
        <f>B11784&amp;"_"&amp;COUNTIF($B$2:B11784,B11784)</f>
        <v>9189_3</v>
      </c>
      <c r="B11784" s="195">
        <v>9189</v>
      </c>
      <c r="C11784" s="237">
        <v>123</v>
      </c>
      <c r="D11784" s="237">
        <v>4500750607</v>
      </c>
      <c r="E11784" s="195">
        <v>214845</v>
      </c>
      <c r="F11784" s="189">
        <v>16</v>
      </c>
      <c r="G11784" s="197" t="s">
        <v>5155</v>
      </c>
      <c r="H11784" s="195">
        <v>4</v>
      </c>
      <c r="I11784" s="195">
        <v>12775</v>
      </c>
      <c r="J11784" s="191">
        <v>43650</v>
      </c>
      <c r="K11784" s="195" t="s">
        <v>3477</v>
      </c>
    </row>
    <row r="11785" spans="1:12">
      <c r="A11785" s="186" t="str">
        <f>B11785&amp;"_"&amp;COUNTIF($B$2:B11785,B11785)</f>
        <v>9190_1</v>
      </c>
      <c r="B11785" s="195">
        <v>9190</v>
      </c>
      <c r="F11785" s="189">
        <v>3</v>
      </c>
      <c r="G11785" s="197" t="s">
        <v>5261</v>
      </c>
    </row>
    <row r="11786" spans="1:12">
      <c r="A11786" s="186" t="str">
        <f>B11786&amp;"_"&amp;COUNTIF($B$2:B11786,B11786)</f>
        <v>9190_2</v>
      </c>
      <c r="B11786" s="195">
        <v>9190</v>
      </c>
      <c r="C11786" s="195">
        <v>125</v>
      </c>
      <c r="D11786" s="195" t="s">
        <v>5262</v>
      </c>
      <c r="F11786" s="189">
        <v>1</v>
      </c>
      <c r="G11786" s="197" t="s">
        <v>7</v>
      </c>
      <c r="H11786" s="195">
        <v>1</v>
      </c>
      <c r="I11786" s="195">
        <v>180</v>
      </c>
      <c r="J11786" s="191">
        <v>43668</v>
      </c>
      <c r="K11786" s="195" t="s">
        <v>5263</v>
      </c>
    </row>
    <row r="11787" spans="1:12">
      <c r="A11787" s="186" t="str">
        <f>B11787&amp;"_"&amp;COUNTIF($B$2:B11787,B11787)</f>
        <v>9191_1</v>
      </c>
      <c r="B11787" s="195">
        <v>9191</v>
      </c>
      <c r="E11787" s="195">
        <v>32999</v>
      </c>
      <c r="F11787" s="189">
        <v>20</v>
      </c>
      <c r="G11787" s="197" t="s">
        <v>4086</v>
      </c>
    </row>
    <row r="11788" spans="1:12">
      <c r="A11788" s="186" t="str">
        <f>B11788&amp;"_"&amp;COUNTIF($B$2:B11788,B11788)</f>
        <v>9191_2</v>
      </c>
      <c r="B11788" s="195">
        <v>9191</v>
      </c>
      <c r="C11788" s="195">
        <v>4</v>
      </c>
      <c r="D11788" s="195">
        <v>4500323794</v>
      </c>
      <c r="E11788" s="195">
        <v>33990</v>
      </c>
      <c r="F11788" s="189">
        <v>20</v>
      </c>
      <c r="G11788" s="197" t="s">
        <v>4087</v>
      </c>
      <c r="H11788" s="195">
        <v>10</v>
      </c>
      <c r="I11788" s="195">
        <v>35000</v>
      </c>
      <c r="J11788" s="191">
        <v>43669</v>
      </c>
      <c r="K11788" s="195" t="s">
        <v>2501</v>
      </c>
      <c r="L11788" s="195" t="s">
        <v>74</v>
      </c>
    </row>
    <row r="11789" spans="1:12">
      <c r="A11789" s="186" t="str">
        <f>B11789&amp;"_"&amp;COUNTIF($B$2:B11789,B11789)</f>
        <v>9192_1</v>
      </c>
      <c r="B11789" s="195">
        <v>9192</v>
      </c>
      <c r="E11789" s="195">
        <v>112145</v>
      </c>
      <c r="F11789" s="189">
        <v>10</v>
      </c>
      <c r="G11789" s="197" t="s">
        <v>2696</v>
      </c>
    </row>
    <row r="11790" spans="1:12">
      <c r="A11790" s="186" t="str">
        <f>B11790&amp;"_"&amp;COUNTIF($B$2:B11790,B11790)</f>
        <v>9192_2</v>
      </c>
      <c r="B11790" s="195">
        <v>9192</v>
      </c>
      <c r="C11790" s="195">
        <v>4</v>
      </c>
      <c r="D11790" s="195">
        <v>4500323838</v>
      </c>
      <c r="E11790" s="195">
        <v>112146</v>
      </c>
      <c r="F11790" s="189">
        <v>10</v>
      </c>
      <c r="G11790" s="197" t="s">
        <v>2697</v>
      </c>
      <c r="H11790" s="195">
        <v>5</v>
      </c>
      <c r="I11790" s="195">
        <v>15000</v>
      </c>
      <c r="J11790" s="191">
        <v>43669</v>
      </c>
      <c r="K11790" s="195" t="s">
        <v>2501</v>
      </c>
      <c r="L11790" s="195" t="s">
        <v>74</v>
      </c>
    </row>
    <row r="11791" spans="1:12">
      <c r="A11791" s="186" t="str">
        <f>B11791&amp;"_"&amp;COUNTIF($B$2:B11791,B11791)</f>
        <v>9193_1</v>
      </c>
      <c r="B11791" s="195">
        <v>9193</v>
      </c>
      <c r="C11791" s="195">
        <v>59</v>
      </c>
      <c r="D11791" s="195">
        <v>3009856484</v>
      </c>
      <c r="E11791" s="195">
        <v>41222128</v>
      </c>
      <c r="F11791" s="189">
        <v>4</v>
      </c>
      <c r="G11791" s="236" t="s">
        <v>5264</v>
      </c>
      <c r="H11791" s="195">
        <v>4</v>
      </c>
      <c r="I11791" s="195">
        <v>18400</v>
      </c>
      <c r="J11791" s="191">
        <v>43669</v>
      </c>
      <c r="K11791" s="195" t="s">
        <v>4749</v>
      </c>
    </row>
    <row r="11792" spans="1:12">
      <c r="A11792" s="186" t="str">
        <f>B11792&amp;"_"&amp;COUNTIF($B$2:B11792,B11792)</f>
        <v>9194_1</v>
      </c>
      <c r="B11792" s="195">
        <v>9194</v>
      </c>
      <c r="C11792" s="195">
        <v>59</v>
      </c>
      <c r="D11792" s="195">
        <v>3009856251</v>
      </c>
      <c r="E11792" s="195">
        <v>41222136</v>
      </c>
      <c r="F11792" s="189">
        <v>2</v>
      </c>
      <c r="G11792" s="197" t="s">
        <v>5258</v>
      </c>
      <c r="H11792" s="195">
        <v>2</v>
      </c>
      <c r="I11792" s="195">
        <v>3800</v>
      </c>
      <c r="J11792" s="191">
        <v>43669</v>
      </c>
      <c r="K11792" s="195" t="s">
        <v>4749</v>
      </c>
    </row>
    <row r="11793" spans="1:11">
      <c r="A11793" s="186" t="str">
        <f>B11793&amp;"_"&amp;COUNTIF($B$2:B11793,B11793)</f>
        <v>9195_1</v>
      </c>
      <c r="B11793" s="195">
        <v>9195</v>
      </c>
      <c r="E11793" s="195" t="s">
        <v>1744</v>
      </c>
      <c r="F11793" s="189">
        <v>1</v>
      </c>
      <c r="G11793" s="197" t="s">
        <v>4877</v>
      </c>
    </row>
    <row r="11794" spans="1:11">
      <c r="A11794" s="186" t="str">
        <f>B11794&amp;"_"&amp;COUNTIF($B$2:B11794,B11794)</f>
        <v>9195_2</v>
      </c>
      <c r="B11794" s="195">
        <v>9195</v>
      </c>
      <c r="C11794" s="237"/>
      <c r="D11794" s="237"/>
      <c r="E11794" s="195">
        <v>213359</v>
      </c>
      <c r="F11794" s="189">
        <v>14</v>
      </c>
      <c r="G11794" s="197" t="s">
        <v>4533</v>
      </c>
    </row>
    <row r="11795" spans="1:11">
      <c r="A11795" s="186" t="str">
        <f>B11795&amp;"_"&amp;COUNTIF($B$2:B11795,B11795)</f>
        <v>9195_3</v>
      </c>
      <c r="B11795" s="195">
        <v>9195</v>
      </c>
      <c r="C11795" s="237">
        <v>123</v>
      </c>
      <c r="D11795" s="237">
        <v>4500750607</v>
      </c>
      <c r="E11795" s="195">
        <v>214845</v>
      </c>
      <c r="F11795" s="189">
        <v>32</v>
      </c>
      <c r="G11795" s="197" t="s">
        <v>5155</v>
      </c>
      <c r="H11795" s="195">
        <v>3</v>
      </c>
      <c r="I11795" s="195">
        <v>5935</v>
      </c>
      <c r="J11795" s="191">
        <v>43670</v>
      </c>
      <c r="K11795" s="195" t="s">
        <v>3477</v>
      </c>
    </row>
    <row r="11796" spans="1:11">
      <c r="A11796" s="186" t="str">
        <f>B11796&amp;"_"&amp;COUNTIF($B$2:B11796,B11796)</f>
        <v>9196_1</v>
      </c>
      <c r="B11796" s="195">
        <v>9196</v>
      </c>
      <c r="C11796" s="195">
        <v>59</v>
      </c>
      <c r="D11796" s="195">
        <v>3009803007</v>
      </c>
      <c r="E11796" s="195">
        <v>41227890</v>
      </c>
      <c r="F11796" s="189">
        <v>12</v>
      </c>
      <c r="G11796" s="197" t="s">
        <v>5265</v>
      </c>
      <c r="H11796" s="195">
        <v>2</v>
      </c>
      <c r="I11796" s="195">
        <v>3675</v>
      </c>
      <c r="J11796" s="191">
        <v>43670</v>
      </c>
      <c r="K11796" s="195" t="s">
        <v>3477</v>
      </c>
    </row>
    <row r="11797" spans="1:11">
      <c r="A11797" s="186" t="str">
        <f>B11797&amp;"_"&amp;COUNTIF($B$2:B11797,B11797)</f>
        <v>9197_1</v>
      </c>
      <c r="B11797" s="195">
        <v>9197</v>
      </c>
      <c r="C11797" s="195">
        <v>59</v>
      </c>
      <c r="D11797" s="195">
        <v>3009870297</v>
      </c>
      <c r="E11797" s="195">
        <v>41227890</v>
      </c>
      <c r="F11797" s="189">
        <v>12</v>
      </c>
      <c r="G11797" s="197" t="s">
        <v>5265</v>
      </c>
      <c r="H11797" s="195">
        <v>2</v>
      </c>
      <c r="I11797" s="195">
        <v>3675</v>
      </c>
      <c r="J11797" s="191">
        <v>43670</v>
      </c>
      <c r="K11797" s="195" t="s">
        <v>3477</v>
      </c>
    </row>
    <row r="11798" spans="1:11">
      <c r="A11798" s="186" t="str">
        <f>B11798&amp;"_"&amp;COUNTIF($B$2:B11798,B11798)</f>
        <v>9198_1</v>
      </c>
      <c r="B11798" s="195">
        <v>9198</v>
      </c>
      <c r="C11798" s="195">
        <v>31</v>
      </c>
      <c r="D11798" s="195" t="s">
        <v>5266</v>
      </c>
      <c r="F11798" s="189">
        <v>10</v>
      </c>
      <c r="G11798" s="197" t="s">
        <v>5267</v>
      </c>
      <c r="H11798" s="195">
        <v>1</v>
      </c>
      <c r="I11798" s="195">
        <v>550</v>
      </c>
      <c r="J11798" s="191">
        <v>43672</v>
      </c>
      <c r="K11798" s="195" t="s">
        <v>3477</v>
      </c>
    </row>
    <row r="11799" spans="1:11">
      <c r="A11799" s="186" t="str">
        <f>B11799&amp;"_"&amp;COUNTIF($B$2:B11799,B11799)</f>
        <v>9199_1</v>
      </c>
      <c r="B11799" s="195">
        <v>9199</v>
      </c>
      <c r="C11799" s="195">
        <v>31</v>
      </c>
      <c r="D11799" s="195" t="s">
        <v>5268</v>
      </c>
      <c r="F11799" s="189">
        <v>7</v>
      </c>
      <c r="G11799" s="197" t="s">
        <v>4980</v>
      </c>
      <c r="H11799" s="195">
        <v>7</v>
      </c>
      <c r="I11799" s="195">
        <v>21000</v>
      </c>
      <c r="J11799" s="191">
        <v>43672</v>
      </c>
      <c r="K11799" s="195" t="s">
        <v>3477</v>
      </c>
    </row>
    <row r="11800" spans="1:11">
      <c r="A11800" s="186" t="str">
        <f>B11800&amp;"_"&amp;COUNTIF($B$2:B11800,B11800)</f>
        <v>9200_1</v>
      </c>
      <c r="B11800" s="195">
        <v>9200</v>
      </c>
      <c r="C11800" s="195">
        <v>31</v>
      </c>
      <c r="D11800" s="195" t="s">
        <v>5268</v>
      </c>
      <c r="F11800" s="189">
        <v>7</v>
      </c>
      <c r="G11800" s="197" t="s">
        <v>4980</v>
      </c>
      <c r="H11800" s="195">
        <v>7</v>
      </c>
      <c r="I11800" s="195">
        <v>21000</v>
      </c>
      <c r="J11800" s="191">
        <v>43672</v>
      </c>
      <c r="K11800" s="195" t="s">
        <v>3477</v>
      </c>
    </row>
    <row r="11801" spans="1:11">
      <c r="A11801" s="186" t="str">
        <f>B11801&amp;"_"&amp;COUNTIF($B$2:B11801,B11801)</f>
        <v>9201_1</v>
      </c>
      <c r="B11801" s="195">
        <v>9201</v>
      </c>
      <c r="C11801" s="195">
        <v>59</v>
      </c>
      <c r="D11801" s="195">
        <v>3103857781</v>
      </c>
      <c r="F11801" s="189">
        <v>1</v>
      </c>
      <c r="G11801" s="197" t="s">
        <v>5269</v>
      </c>
      <c r="H11801" s="195">
        <v>0</v>
      </c>
      <c r="I11801" s="195">
        <v>0</v>
      </c>
      <c r="J11801" s="191">
        <v>43672</v>
      </c>
      <c r="K11801" s="195" t="s">
        <v>3477</v>
      </c>
    </row>
    <row r="11802" spans="1:11">
      <c r="A11802" s="186" t="str">
        <f>B11802&amp;"_"&amp;COUNTIF($B$2:B11802,B11802)</f>
        <v>9202_1</v>
      </c>
      <c r="B11802" s="195">
        <v>9202</v>
      </c>
      <c r="C11802" s="195">
        <v>59</v>
      </c>
      <c r="D11802" s="195">
        <v>3103864590</v>
      </c>
      <c r="F11802" s="189">
        <v>1</v>
      </c>
      <c r="G11802" s="197" t="s">
        <v>5270</v>
      </c>
      <c r="H11802" s="195">
        <v>0</v>
      </c>
      <c r="I11802" s="195">
        <v>0</v>
      </c>
      <c r="J11802" s="191">
        <v>43672</v>
      </c>
      <c r="K11802" s="195" t="s">
        <v>3477</v>
      </c>
    </row>
    <row r="11803" spans="1:11">
      <c r="A11803" s="186" t="str">
        <f>B11803&amp;"_"&amp;COUNTIF($B$2:B11803,B11803)</f>
        <v>9203_1</v>
      </c>
      <c r="B11803" s="195">
        <v>9203</v>
      </c>
      <c r="C11803" s="195">
        <v>59</v>
      </c>
      <c r="D11803" s="195">
        <v>3009834067</v>
      </c>
      <c r="F11803" s="189">
        <v>1</v>
      </c>
      <c r="G11803" s="197" t="s">
        <v>5271</v>
      </c>
      <c r="H11803" s="195">
        <v>1</v>
      </c>
      <c r="I11803" s="195">
        <v>3400</v>
      </c>
      <c r="J11803" s="191">
        <v>43672</v>
      </c>
      <c r="K11803" s="195" t="s">
        <v>3477</v>
      </c>
    </row>
    <row r="11804" spans="1:11">
      <c r="A11804" s="186" t="str">
        <f>B11804&amp;"_"&amp;COUNTIF($B$2:B11804,B11804)</f>
        <v>9204_1</v>
      </c>
      <c r="B11804" s="195">
        <v>9204</v>
      </c>
      <c r="C11804" s="195">
        <v>59</v>
      </c>
      <c r="D11804" s="195">
        <v>3009885138</v>
      </c>
      <c r="E11804" s="195">
        <v>41255162</v>
      </c>
      <c r="F11804" s="189">
        <v>2</v>
      </c>
      <c r="G11804" s="197" t="s">
        <v>4451</v>
      </c>
      <c r="H11804" s="195">
        <v>2</v>
      </c>
      <c r="I11804" s="195">
        <v>7400</v>
      </c>
      <c r="J11804" s="191">
        <v>43675</v>
      </c>
      <c r="K11804" s="195" t="s">
        <v>3477</v>
      </c>
    </row>
    <row r="11805" spans="1:11">
      <c r="A11805" s="186" t="str">
        <f>B11805&amp;"_"&amp;COUNTIF($B$2:B11805,B11805)</f>
        <v>9205_1</v>
      </c>
      <c r="B11805" s="195">
        <v>9205</v>
      </c>
      <c r="C11805" s="195">
        <v>59</v>
      </c>
      <c r="D11805" s="195">
        <v>3009710199</v>
      </c>
      <c r="E11805" s="195">
        <v>20644834</v>
      </c>
      <c r="F11805" s="189">
        <v>25</v>
      </c>
      <c r="G11805" s="197" t="s">
        <v>5259</v>
      </c>
      <c r="H11805" s="195">
        <v>1</v>
      </c>
      <c r="I11805" s="195">
        <v>2235</v>
      </c>
      <c r="J11805" s="191">
        <v>43675</v>
      </c>
      <c r="K11805" s="195" t="s">
        <v>3477</v>
      </c>
    </row>
    <row r="11806" spans="1:11">
      <c r="A11806" s="186" t="str">
        <f>B11806&amp;"_"&amp;COUNTIF($B$2:B11806,B11806)</f>
        <v>9206_1</v>
      </c>
      <c r="B11806" s="195">
        <v>9206</v>
      </c>
      <c r="F11806" s="189">
        <v>1</v>
      </c>
      <c r="G11806" s="197" t="s">
        <v>5272</v>
      </c>
    </row>
    <row r="11807" spans="1:11">
      <c r="A11807" s="186" t="str">
        <f>B11807&amp;"_"&amp;COUNTIF($B$2:B11807,B11807)</f>
        <v>9206_2</v>
      </c>
      <c r="B11807" s="195">
        <v>9206</v>
      </c>
      <c r="C11807" s="195">
        <v>58</v>
      </c>
      <c r="D11807" s="195">
        <v>118832</v>
      </c>
      <c r="F11807" s="189">
        <v>1</v>
      </c>
      <c r="G11807" s="197" t="s">
        <v>7</v>
      </c>
      <c r="H11807" s="195">
        <v>1</v>
      </c>
      <c r="J11807" s="191">
        <v>43675</v>
      </c>
      <c r="K11807" s="195" t="s">
        <v>3477</v>
      </c>
    </row>
    <row r="11808" spans="1:11">
      <c r="A11808" s="186" t="str">
        <f>B11808&amp;"_"&amp;COUNTIF($B$2:B11808,B11808)</f>
        <v>9207_1</v>
      </c>
      <c r="B11808" s="195">
        <v>9207</v>
      </c>
      <c r="C11808" s="195">
        <v>59</v>
      </c>
      <c r="D11808" s="195">
        <v>3009885278</v>
      </c>
      <c r="F11808" s="189">
        <v>3</v>
      </c>
      <c r="G11808" s="197" t="s">
        <v>5273</v>
      </c>
      <c r="H11808" s="195">
        <v>3</v>
      </c>
      <c r="I11808" s="195">
        <v>5700</v>
      </c>
      <c r="J11808" s="191">
        <v>43676</v>
      </c>
      <c r="K11808" s="195" t="s">
        <v>3477</v>
      </c>
    </row>
    <row r="11809" spans="1:12">
      <c r="A11809" s="186" t="str">
        <f>B11809&amp;"_"&amp;COUNTIF($B$2:B11809,B11809)</f>
        <v>9208_1</v>
      </c>
      <c r="B11809" s="195">
        <v>9208</v>
      </c>
      <c r="C11809" s="195">
        <v>59</v>
      </c>
      <c r="D11809" s="195">
        <v>3009885513</v>
      </c>
      <c r="E11809" s="195">
        <v>41227890</v>
      </c>
      <c r="F11809" s="189">
        <v>12</v>
      </c>
      <c r="G11809" s="197" t="s">
        <v>5265</v>
      </c>
      <c r="H11809" s="195">
        <v>2</v>
      </c>
      <c r="I11809" s="195">
        <v>3675</v>
      </c>
      <c r="J11809" s="191">
        <v>43676</v>
      </c>
      <c r="K11809" s="195" t="s">
        <v>3477</v>
      </c>
    </row>
    <row r="11810" spans="1:12">
      <c r="A11810" s="186" t="str">
        <f>B11810&amp;"_"&amp;COUNTIF($B$2:B11810,B11810)</f>
        <v>9209_1</v>
      </c>
      <c r="B11810" s="195">
        <v>9209</v>
      </c>
      <c r="C11810" s="195">
        <v>92</v>
      </c>
      <c r="D11810" s="195" t="s">
        <v>5274</v>
      </c>
      <c r="F11810" s="189">
        <v>2</v>
      </c>
      <c r="G11810" s="197" t="s">
        <v>4447</v>
      </c>
      <c r="H11810" s="195">
        <v>2</v>
      </c>
      <c r="I11810" s="195">
        <v>13000</v>
      </c>
      <c r="J11810" s="191">
        <v>43676</v>
      </c>
      <c r="K11810" s="195" t="s">
        <v>3477</v>
      </c>
    </row>
    <row r="11811" spans="1:12">
      <c r="A11811" s="186" t="str">
        <f>B11811&amp;"_"&amp;COUNTIF($B$2:B11811,B11811)</f>
        <v>9210_1</v>
      </c>
      <c r="B11811" s="195">
        <v>9210</v>
      </c>
      <c r="C11811" s="195">
        <v>123</v>
      </c>
      <c r="D11811" s="195">
        <v>4500766841</v>
      </c>
      <c r="E11811" s="195">
        <v>237185</v>
      </c>
      <c r="F11811" s="189">
        <v>2</v>
      </c>
      <c r="G11811" s="197" t="s">
        <v>1722</v>
      </c>
      <c r="H11811" s="195">
        <v>2</v>
      </c>
      <c r="I11811" s="195">
        <v>4000</v>
      </c>
      <c r="J11811" s="191">
        <v>43677</v>
      </c>
      <c r="K11811" s="195" t="s">
        <v>3477</v>
      </c>
    </row>
    <row r="11812" spans="1:12">
      <c r="A11812" s="186" t="str">
        <f>B11812&amp;"_"&amp;COUNTIF($B$2:B11812,B11812)</f>
        <v>9211_1</v>
      </c>
      <c r="B11812" s="195">
        <v>9211</v>
      </c>
      <c r="C11812" s="195">
        <v>59</v>
      </c>
      <c r="D11812" s="195">
        <v>3009889488</v>
      </c>
      <c r="F11812" s="189">
        <v>2</v>
      </c>
      <c r="G11812" s="197" t="s">
        <v>5275</v>
      </c>
      <c r="H11812" s="195">
        <v>2</v>
      </c>
      <c r="I11812" s="195">
        <v>3800</v>
      </c>
      <c r="J11812" s="191">
        <v>43677</v>
      </c>
      <c r="K11812" s="195" t="s">
        <v>3477</v>
      </c>
    </row>
    <row r="11813" spans="1:12">
      <c r="A11813" s="186" t="str">
        <f>B11813&amp;"_"&amp;COUNTIF($B$2:B11813,B11813)</f>
        <v>9212_1</v>
      </c>
      <c r="B11813" s="195">
        <v>9212</v>
      </c>
      <c r="E11813" s="195" t="s">
        <v>1744</v>
      </c>
      <c r="F11813" s="189">
        <v>1</v>
      </c>
      <c r="G11813" s="197" t="s">
        <v>4877</v>
      </c>
    </row>
    <row r="11814" spans="1:12">
      <c r="A11814" s="186" t="str">
        <f>B11814&amp;"_"&amp;COUNTIF($B$2:B11814,B11814)</f>
        <v>9212_2</v>
      </c>
      <c r="B11814" s="195">
        <v>9212</v>
      </c>
      <c r="C11814" s="237">
        <v>123</v>
      </c>
      <c r="D11814" s="237">
        <v>4500750607</v>
      </c>
      <c r="E11814" s="195">
        <v>209245</v>
      </c>
      <c r="F11814" s="189">
        <v>56</v>
      </c>
      <c r="G11814" s="197" t="s">
        <v>4584</v>
      </c>
      <c r="H11814" s="195">
        <v>2</v>
      </c>
      <c r="I11814" s="195">
        <v>5066</v>
      </c>
      <c r="J11814" s="191">
        <v>43677</v>
      </c>
      <c r="K11814" s="195" t="s">
        <v>3477</v>
      </c>
    </row>
    <row r="11815" spans="1:12">
      <c r="A11815" s="186" t="str">
        <f>B11815&amp;"_"&amp;COUNTIF($B$2:B11815,B11815)</f>
        <v>9213_1</v>
      </c>
      <c r="B11815" s="195">
        <v>9213</v>
      </c>
      <c r="E11815" s="195" t="s">
        <v>1744</v>
      </c>
      <c r="F11815" s="189">
        <v>1</v>
      </c>
      <c r="G11815" s="197" t="s">
        <v>4877</v>
      </c>
    </row>
    <row r="11816" spans="1:12">
      <c r="A11816" s="186" t="str">
        <f>B11816&amp;"_"&amp;COUNTIF($B$2:B11816,B11816)</f>
        <v>9213_2</v>
      </c>
      <c r="B11816" s="195">
        <v>9213</v>
      </c>
      <c r="E11816" s="195">
        <v>209259</v>
      </c>
      <c r="F11816" s="189">
        <v>14</v>
      </c>
      <c r="G11816" s="197" t="s">
        <v>4776</v>
      </c>
    </row>
    <row r="11817" spans="1:12">
      <c r="A11817" s="186" t="str">
        <f>B11817&amp;"_"&amp;COUNTIF($B$2:B11817,B11817)</f>
        <v>9213_3</v>
      </c>
      <c r="B11817" s="195">
        <v>9213</v>
      </c>
      <c r="E11817" s="195">
        <v>209245</v>
      </c>
      <c r="F11817" s="189">
        <v>28</v>
      </c>
      <c r="G11817" s="197" t="s">
        <v>4584</v>
      </c>
    </row>
    <row r="11818" spans="1:12">
      <c r="A11818" s="186" t="str">
        <f>B11818&amp;"_"&amp;COUNTIF($B$2:B11818,B11818)</f>
        <v>9213_4</v>
      </c>
      <c r="B11818" s="195">
        <v>9213</v>
      </c>
      <c r="C11818" s="237"/>
      <c r="D11818" s="237"/>
      <c r="E11818" s="195">
        <v>213359</v>
      </c>
      <c r="F11818" s="189">
        <v>28</v>
      </c>
      <c r="G11818" s="197" t="s">
        <v>4533</v>
      </c>
    </row>
    <row r="11819" spans="1:12">
      <c r="A11819" s="186" t="str">
        <f>B11819&amp;"_"&amp;COUNTIF($B$2:B11819,B11819)</f>
        <v>9213_5</v>
      </c>
      <c r="B11819" s="195">
        <v>9213</v>
      </c>
      <c r="C11819" s="237"/>
      <c r="D11819" s="237"/>
      <c r="E11819" s="195">
        <v>214845</v>
      </c>
      <c r="F11819" s="189">
        <v>32</v>
      </c>
      <c r="G11819" s="197" t="s">
        <v>5155</v>
      </c>
    </row>
    <row r="11820" spans="1:12">
      <c r="A11820" s="186" t="str">
        <f>B11820&amp;"_"&amp;COUNTIF($B$2:B11820,B11820)</f>
        <v>9213_6</v>
      </c>
      <c r="B11820" s="195">
        <v>9213</v>
      </c>
      <c r="C11820" s="237">
        <v>123</v>
      </c>
      <c r="D11820" s="237">
        <v>4500750607</v>
      </c>
      <c r="E11820" s="195">
        <v>214844</v>
      </c>
      <c r="F11820" s="189">
        <v>84</v>
      </c>
      <c r="G11820" s="197" t="s">
        <v>2944</v>
      </c>
      <c r="H11820" s="195">
        <v>7</v>
      </c>
      <c r="I11820" s="195">
        <v>14925</v>
      </c>
      <c r="J11820" s="191">
        <v>43678</v>
      </c>
      <c r="K11820" s="195" t="s">
        <v>3477</v>
      </c>
    </row>
    <row r="11821" spans="1:12">
      <c r="A11821" s="186" t="str">
        <f>B11821&amp;"_"&amp;COUNTIF($B$2:B11821,B11821)</f>
        <v>9214_1</v>
      </c>
      <c r="B11821" s="195">
        <v>9214</v>
      </c>
      <c r="F11821" s="189">
        <v>11</v>
      </c>
      <c r="G11821" s="197" t="s">
        <v>4973</v>
      </c>
    </row>
    <row r="11822" spans="1:12">
      <c r="A11822" s="186" t="str">
        <f>B11822&amp;"_"&amp;COUNTIF($B$2:B11822,B11822)</f>
        <v>9214_2</v>
      </c>
      <c r="B11822" s="195">
        <v>9214</v>
      </c>
      <c r="C11822" s="195">
        <v>26</v>
      </c>
      <c r="D11822" s="195" t="s">
        <v>863</v>
      </c>
      <c r="F11822" s="189">
        <v>12</v>
      </c>
      <c r="G11822" s="197" t="s">
        <v>4974</v>
      </c>
      <c r="J11822" s="191">
        <v>43678</v>
      </c>
    </row>
    <row r="11823" spans="1:12">
      <c r="A11823" s="186" t="str">
        <f>B11823&amp;"_"&amp;COUNTIF($B$2:B11823,B11823)</f>
        <v>9215_1</v>
      </c>
      <c r="B11823" s="227">
        <v>9215</v>
      </c>
      <c r="C11823" s="195">
        <v>10</v>
      </c>
      <c r="D11823" s="195">
        <v>67930</v>
      </c>
      <c r="E11823" s="195">
        <v>13020001</v>
      </c>
      <c r="F11823" s="189">
        <v>124</v>
      </c>
      <c r="G11823" s="197" t="s">
        <v>4620</v>
      </c>
      <c r="H11823" s="195">
        <v>2</v>
      </c>
      <c r="I11823" s="195">
        <v>7000</v>
      </c>
      <c r="J11823" s="191">
        <v>43684</v>
      </c>
      <c r="K11823" s="195" t="s">
        <v>33</v>
      </c>
      <c r="L11823" s="195" t="s">
        <v>74</v>
      </c>
    </row>
    <row r="11824" spans="1:12">
      <c r="A11824" s="186" t="str">
        <f>B11824&amp;"_"&amp;COUNTIF($B$2:B11824,B11824)</f>
        <v>9216_1</v>
      </c>
      <c r="B11824" s="195">
        <v>9216</v>
      </c>
      <c r="C11824" s="195">
        <v>59</v>
      </c>
      <c r="D11824" s="195">
        <v>3009896895</v>
      </c>
      <c r="E11824" s="195">
        <v>41222128</v>
      </c>
      <c r="F11824" s="189">
        <v>1</v>
      </c>
      <c r="G11824" s="236" t="s">
        <v>5276</v>
      </c>
      <c r="H11824" s="195">
        <v>1</v>
      </c>
      <c r="I11824" s="195">
        <v>4600</v>
      </c>
      <c r="J11824" s="191">
        <v>43678</v>
      </c>
      <c r="K11824" s="195" t="s">
        <v>33</v>
      </c>
      <c r="L11824" s="195" t="s">
        <v>74</v>
      </c>
    </row>
    <row r="11825" spans="1:12">
      <c r="A11825" s="186" t="str">
        <f>B11825&amp;"_"&amp;COUNTIF($B$2:B11825,B11825)</f>
        <v>9217_1</v>
      </c>
      <c r="B11825" s="195">
        <v>9217</v>
      </c>
      <c r="C11825" s="195">
        <v>59</v>
      </c>
      <c r="D11825" s="195">
        <v>3009896895</v>
      </c>
      <c r="E11825" s="195">
        <v>41222128</v>
      </c>
      <c r="F11825" s="189">
        <v>3</v>
      </c>
      <c r="G11825" s="236" t="s">
        <v>5277</v>
      </c>
      <c r="H11825" s="195">
        <v>3</v>
      </c>
      <c r="I11825" s="195">
        <v>13800</v>
      </c>
      <c r="J11825" s="191">
        <v>43678</v>
      </c>
      <c r="K11825" s="195" t="s">
        <v>4749</v>
      </c>
    </row>
    <row r="11826" spans="1:12">
      <c r="A11826" s="186" t="str">
        <f>B11826&amp;"_"&amp;COUNTIF($B$2:B11826,B11826)</f>
        <v>9218_1</v>
      </c>
      <c r="B11826" s="195">
        <v>9218</v>
      </c>
      <c r="C11826" s="195">
        <v>59</v>
      </c>
      <c r="D11826" s="195">
        <v>3009896631</v>
      </c>
      <c r="E11826" s="195">
        <v>41222082</v>
      </c>
      <c r="F11826" s="189">
        <v>4</v>
      </c>
      <c r="G11826" s="197" t="s">
        <v>5256</v>
      </c>
      <c r="H11826" s="195">
        <v>4</v>
      </c>
      <c r="I11826" s="195">
        <v>18400</v>
      </c>
      <c r="J11826" s="191">
        <v>43678</v>
      </c>
      <c r="K11826" s="195" t="s">
        <v>4749</v>
      </c>
    </row>
    <row r="11827" spans="1:12">
      <c r="A11827" s="186" t="str">
        <f>B11827&amp;"_"&amp;COUNTIF($B$2:B11827,B11827)</f>
        <v>9219_1</v>
      </c>
      <c r="B11827" s="195">
        <v>9219</v>
      </c>
      <c r="C11827" s="195">
        <v>59</v>
      </c>
      <c r="D11827" s="195">
        <v>3009896631</v>
      </c>
      <c r="E11827" s="195">
        <v>41222082</v>
      </c>
      <c r="F11827" s="189">
        <v>3</v>
      </c>
      <c r="G11827" s="197" t="s">
        <v>5256</v>
      </c>
      <c r="H11827" s="195">
        <v>3</v>
      </c>
      <c r="I11827" s="195">
        <v>13800</v>
      </c>
      <c r="J11827" s="191">
        <v>43679</v>
      </c>
      <c r="K11827" s="195" t="s">
        <v>4749</v>
      </c>
    </row>
    <row r="11828" spans="1:12">
      <c r="A11828" s="186" t="str">
        <f>B11828&amp;"_"&amp;COUNTIF($B$2:B11828,B11828)</f>
        <v>9220_1</v>
      </c>
      <c r="B11828" s="195">
        <v>9220</v>
      </c>
      <c r="C11828" s="195">
        <v>59</v>
      </c>
      <c r="D11828" s="195">
        <v>3009896895</v>
      </c>
      <c r="E11828" s="195">
        <v>41222128</v>
      </c>
      <c r="F11828" s="189">
        <v>4</v>
      </c>
      <c r="G11828" s="236" t="s">
        <v>5278</v>
      </c>
      <c r="H11828" s="195">
        <v>4</v>
      </c>
      <c r="I11828" s="195">
        <v>18400</v>
      </c>
      <c r="J11828" s="191">
        <v>43679</v>
      </c>
      <c r="K11828" s="195" t="s">
        <v>4749</v>
      </c>
    </row>
    <row r="11829" spans="1:12">
      <c r="A11829" s="186" t="str">
        <f>B11829&amp;"_"&amp;COUNTIF($B$2:B11829,B11829)</f>
        <v>9221_1</v>
      </c>
      <c r="B11829" s="195">
        <v>9221</v>
      </c>
      <c r="C11829" s="195">
        <v>59</v>
      </c>
      <c r="D11829" s="195">
        <v>3009889713</v>
      </c>
      <c r="F11829" s="189">
        <v>2</v>
      </c>
      <c r="G11829" s="197" t="s">
        <v>5273</v>
      </c>
      <c r="H11829" s="195">
        <v>2</v>
      </c>
      <c r="I11829" s="195">
        <v>3800</v>
      </c>
      <c r="J11829" s="191">
        <v>43679</v>
      </c>
      <c r="K11829" s="195" t="s">
        <v>4749</v>
      </c>
    </row>
    <row r="11830" spans="1:12">
      <c r="A11830" s="186" t="str">
        <f>B11830&amp;"_"&amp;COUNTIF($B$2:B11830,B11830)</f>
        <v>9222_1</v>
      </c>
      <c r="B11830" s="195">
        <v>9222</v>
      </c>
      <c r="C11830" s="195">
        <v>59</v>
      </c>
      <c r="D11830" s="195">
        <v>3009889725</v>
      </c>
      <c r="F11830" s="189">
        <v>1</v>
      </c>
      <c r="G11830" s="197" t="s">
        <v>5279</v>
      </c>
      <c r="H11830" s="195">
        <v>1</v>
      </c>
      <c r="I11830" s="195">
        <v>3400</v>
      </c>
      <c r="J11830" s="191">
        <v>43682</v>
      </c>
      <c r="K11830" s="195" t="s">
        <v>3477</v>
      </c>
    </row>
    <row r="11831" spans="1:12">
      <c r="A11831" s="186" t="str">
        <f>B11831&amp;"_"&amp;COUNTIF($B$2:B11831,B11831)</f>
        <v>9223_1</v>
      </c>
      <c r="B11831" s="195">
        <v>9223</v>
      </c>
      <c r="C11831" s="195">
        <v>59</v>
      </c>
      <c r="D11831" s="195">
        <v>3009889713</v>
      </c>
      <c r="F11831" s="189">
        <v>3</v>
      </c>
      <c r="G11831" s="197" t="s">
        <v>5273</v>
      </c>
      <c r="H11831" s="195">
        <v>3</v>
      </c>
      <c r="I11831" s="195">
        <v>5700</v>
      </c>
      <c r="J11831" s="191">
        <v>43682</v>
      </c>
      <c r="K11831" s="195" t="s">
        <v>3477</v>
      </c>
    </row>
    <row r="11832" spans="1:12">
      <c r="A11832" s="186" t="str">
        <f>B11832&amp;"_"&amp;COUNTIF($B$2:B11832,B11832)</f>
        <v>9224_1</v>
      </c>
      <c r="B11832" s="195">
        <v>9224</v>
      </c>
      <c r="F11832" s="189">
        <v>25</v>
      </c>
      <c r="G11832" s="197" t="s">
        <v>5280</v>
      </c>
    </row>
    <row r="11833" spans="1:12">
      <c r="A11833" s="186" t="str">
        <f>B11833&amp;"_"&amp;COUNTIF($B$2:B11833,B11833)</f>
        <v>9224_2</v>
      </c>
      <c r="B11833" s="195">
        <v>9224</v>
      </c>
      <c r="F11833" s="189">
        <v>175</v>
      </c>
      <c r="G11833" s="197" t="s">
        <v>5281</v>
      </c>
    </row>
    <row r="11834" spans="1:12">
      <c r="A11834" s="186" t="str">
        <f>B11834&amp;"_"&amp;COUNTIF($B$2:B11834,B11834)</f>
        <v>9224_3</v>
      </c>
      <c r="B11834" s="195">
        <v>9224</v>
      </c>
      <c r="C11834" s="195">
        <v>125</v>
      </c>
      <c r="D11834" s="195" t="s">
        <v>5282</v>
      </c>
      <c r="F11834" s="189">
        <v>2</v>
      </c>
      <c r="G11834" s="197" t="s">
        <v>5283</v>
      </c>
      <c r="H11834" s="195">
        <v>1</v>
      </c>
      <c r="J11834" s="191">
        <v>43683</v>
      </c>
    </row>
    <row r="11835" spans="1:12">
      <c r="A11835" s="186" t="str">
        <f>B11835&amp;"_"&amp;COUNTIF($B$2:B11835,B11835)</f>
        <v>9225_1</v>
      </c>
      <c r="B11835" s="195">
        <v>9225</v>
      </c>
      <c r="C11835" s="195">
        <v>107</v>
      </c>
      <c r="D11835" s="195">
        <v>29075</v>
      </c>
      <c r="F11835" s="189">
        <v>10</v>
      </c>
      <c r="G11835" s="197" t="s">
        <v>4849</v>
      </c>
      <c r="H11835" s="195">
        <v>1</v>
      </c>
      <c r="J11835" s="191">
        <v>43684</v>
      </c>
      <c r="K11835" s="195" t="s">
        <v>33</v>
      </c>
      <c r="L11835" s="195" t="s">
        <v>74</v>
      </c>
    </row>
    <row r="11836" spans="1:12">
      <c r="A11836" s="186" t="str">
        <f>B11836&amp;"_"&amp;COUNTIF($B$2:B11836,B11836)</f>
        <v>9226_1</v>
      </c>
      <c r="B11836" s="195">
        <v>9226</v>
      </c>
      <c r="C11836" s="195">
        <v>3</v>
      </c>
      <c r="D11836" s="195" t="s">
        <v>5284</v>
      </c>
      <c r="E11836" s="195">
        <v>500529774</v>
      </c>
      <c r="F11836" s="189">
        <v>324</v>
      </c>
      <c r="G11836" s="197" t="s">
        <v>3799</v>
      </c>
      <c r="H11836" s="195">
        <v>1</v>
      </c>
      <c r="I11836" s="195">
        <v>1200</v>
      </c>
      <c r="J11836" s="191">
        <v>43684</v>
      </c>
      <c r="K11836" s="195" t="s">
        <v>33</v>
      </c>
      <c r="L11836" s="195" t="s">
        <v>74</v>
      </c>
    </row>
    <row r="11837" spans="1:12">
      <c r="A11837" s="186" t="str">
        <f>B11837&amp;"_"&amp;COUNTIF($B$2:B11837,B11837)</f>
        <v>9227_1</v>
      </c>
      <c r="B11837" s="195">
        <v>9227</v>
      </c>
      <c r="C11837" s="195" t="s">
        <v>4956</v>
      </c>
      <c r="D11837" s="195" t="s">
        <v>5285</v>
      </c>
      <c r="F11837" s="189">
        <v>1</v>
      </c>
      <c r="G11837" s="197" t="s">
        <v>4958</v>
      </c>
      <c r="H11837" s="195">
        <v>1</v>
      </c>
      <c r="I11837" s="195">
        <v>4000</v>
      </c>
      <c r="J11837" s="191">
        <v>43686</v>
      </c>
      <c r="K11837" s="195" t="s">
        <v>33</v>
      </c>
      <c r="L11837" s="195" t="s">
        <v>74</v>
      </c>
    </row>
    <row r="11838" spans="1:12">
      <c r="A11838" s="186" t="str">
        <f>B11838&amp;"_"&amp;COUNTIF($B$2:B11838,B11838)</f>
        <v>9228_1</v>
      </c>
      <c r="B11838" s="195">
        <v>9228</v>
      </c>
      <c r="C11838" s="195">
        <v>59</v>
      </c>
      <c r="D11838" s="195">
        <v>3009913052</v>
      </c>
      <c r="E11838" s="195">
        <v>41227890</v>
      </c>
      <c r="F11838" s="189">
        <v>12</v>
      </c>
      <c r="G11838" s="197" t="s">
        <v>5286</v>
      </c>
      <c r="H11838" s="195">
        <v>2</v>
      </c>
      <c r="I11838" s="195">
        <v>3675</v>
      </c>
      <c r="J11838" s="191">
        <v>43686</v>
      </c>
      <c r="K11838" s="195" t="s">
        <v>4749</v>
      </c>
    </row>
    <row r="11839" spans="1:12">
      <c r="A11839" s="186" t="str">
        <f>B11839&amp;"_"&amp;COUNTIF($B$2:B11839,B11839)</f>
        <v>9229_1</v>
      </c>
      <c r="B11839" s="195">
        <v>9229</v>
      </c>
      <c r="C11839" s="195">
        <v>59</v>
      </c>
      <c r="D11839" s="195">
        <v>3009889713</v>
      </c>
      <c r="F11839" s="189">
        <v>2</v>
      </c>
      <c r="G11839" s="197" t="s">
        <v>5273</v>
      </c>
      <c r="H11839" s="195">
        <v>2</v>
      </c>
      <c r="I11839" s="195">
        <v>3800</v>
      </c>
      <c r="J11839" s="191">
        <v>43686</v>
      </c>
      <c r="K11839" s="195" t="s">
        <v>4749</v>
      </c>
    </row>
    <row r="11840" spans="1:12">
      <c r="A11840" s="186" t="str">
        <f>B11840&amp;"_"&amp;COUNTIF($B$2:B11840,B11840)</f>
        <v>9230_1</v>
      </c>
      <c r="B11840" s="195">
        <v>9230</v>
      </c>
      <c r="C11840" s="195">
        <v>59</v>
      </c>
      <c r="D11840" s="195">
        <v>3009834067</v>
      </c>
      <c r="F11840" s="189">
        <v>1</v>
      </c>
      <c r="G11840" s="197" t="s">
        <v>5287</v>
      </c>
      <c r="H11840" s="195">
        <v>1</v>
      </c>
      <c r="I11840" s="195">
        <v>3400</v>
      </c>
      <c r="J11840" s="191">
        <v>43686</v>
      </c>
      <c r="K11840" s="195" t="s">
        <v>4749</v>
      </c>
    </row>
    <row r="11841" spans="1:42">
      <c r="A11841" s="186" t="str">
        <f>B11841&amp;"_"&amp;COUNTIF($B$2:B11841,B11841)</f>
        <v>9231_1</v>
      </c>
      <c r="B11841" s="195">
        <v>9231</v>
      </c>
      <c r="C11841" s="195">
        <v>59</v>
      </c>
      <c r="D11841" s="195">
        <v>3009896895</v>
      </c>
      <c r="E11841" s="195">
        <v>41222128</v>
      </c>
      <c r="F11841" s="189">
        <v>1</v>
      </c>
      <c r="G11841" s="236" t="s">
        <v>5288</v>
      </c>
      <c r="H11841" s="195">
        <v>1</v>
      </c>
      <c r="I11841" s="195">
        <v>4600</v>
      </c>
      <c r="J11841" s="191">
        <v>43686</v>
      </c>
      <c r="K11841" s="195" t="s">
        <v>4749</v>
      </c>
    </row>
    <row r="11842" spans="1:42">
      <c r="A11842" s="186" t="str">
        <f>B11842&amp;"_"&amp;COUNTIF($B$2:B11842,B11842)</f>
        <v>9232_1</v>
      </c>
      <c r="B11842" s="195">
        <v>9232</v>
      </c>
      <c r="C11842" s="195">
        <v>13</v>
      </c>
      <c r="D11842" s="195">
        <v>604549</v>
      </c>
      <c r="F11842" s="189">
        <v>1</v>
      </c>
      <c r="G11842" s="197" t="s">
        <v>5289</v>
      </c>
      <c r="H11842" s="195">
        <v>1</v>
      </c>
      <c r="J11842" s="191">
        <v>43689</v>
      </c>
      <c r="K11842" s="195" t="s">
        <v>789</v>
      </c>
      <c r="L11842" s="195" t="s">
        <v>74</v>
      </c>
    </row>
    <row r="11843" spans="1:42">
      <c r="A11843" s="186" t="str">
        <f>B11843&amp;"_"&amp;COUNTIF($B$2:B11843,B11843)</f>
        <v>9233_1</v>
      </c>
      <c r="B11843" s="195">
        <v>9233</v>
      </c>
      <c r="F11843" s="189">
        <v>12</v>
      </c>
      <c r="G11843" s="197" t="s">
        <v>5290</v>
      </c>
    </row>
    <row r="11844" spans="1:42">
      <c r="A11844" s="186" t="str">
        <f>B11844&amp;"_"&amp;COUNTIF($B$2:B11844,B11844)</f>
        <v>9233_2</v>
      </c>
      <c r="B11844" s="195">
        <v>9233</v>
      </c>
      <c r="F11844" s="189">
        <v>128</v>
      </c>
      <c r="G11844" s="197" t="s">
        <v>5291</v>
      </c>
    </row>
    <row r="11845" spans="1:42">
      <c r="A11845" s="186" t="str">
        <f>B11845&amp;"_"&amp;COUNTIF($B$2:B11845,B11845)</f>
        <v>9233_3</v>
      </c>
      <c r="B11845" s="195">
        <v>9233</v>
      </c>
      <c r="F11845" s="189">
        <v>33</v>
      </c>
      <c r="G11845" s="197" t="s">
        <v>5292</v>
      </c>
    </row>
    <row r="11846" spans="1:42">
      <c r="A11846" s="186" t="str">
        <f>B11846&amp;"_"&amp;COUNTIF($B$2:B11846,B11846)</f>
        <v>9233_4</v>
      </c>
      <c r="B11846" s="195">
        <v>9233</v>
      </c>
      <c r="C11846" s="195">
        <v>125</v>
      </c>
      <c r="F11846" s="189">
        <v>6</v>
      </c>
      <c r="G11846" s="197" t="s">
        <v>5293</v>
      </c>
      <c r="H11846" s="195">
        <v>2</v>
      </c>
      <c r="J11846" s="191">
        <v>43689</v>
      </c>
      <c r="K11846" s="195" t="s">
        <v>789</v>
      </c>
      <c r="L11846" s="195" t="s">
        <v>74</v>
      </c>
    </row>
    <row r="11847" spans="1:42">
      <c r="A11847" s="186" t="str">
        <f>B11847&amp;"_"&amp;COUNTIF($B$2:B11847,B11847)</f>
        <v>9234_1</v>
      </c>
      <c r="B11847" s="195">
        <v>9234</v>
      </c>
      <c r="E11847" s="195" t="s">
        <v>1744</v>
      </c>
      <c r="F11847" s="189">
        <v>1</v>
      </c>
      <c r="G11847" s="197" t="s">
        <v>4877</v>
      </c>
    </row>
    <row r="11848" spans="1:42">
      <c r="A11848" s="186" t="str">
        <f>B11848&amp;"_"&amp;COUNTIF($B$2:B11848,B11848)</f>
        <v>9234_2</v>
      </c>
      <c r="B11848" s="195">
        <v>9234</v>
      </c>
      <c r="C11848" s="237"/>
      <c r="D11848" s="237"/>
      <c r="E11848" s="195">
        <v>213359</v>
      </c>
      <c r="F11848" s="189">
        <v>42</v>
      </c>
      <c r="G11848" s="197" t="s">
        <v>4533</v>
      </c>
    </row>
    <row r="11849" spans="1:42">
      <c r="A11849" s="186" t="str">
        <f>B11849&amp;"_"&amp;COUNTIF($B$2:B11849,B11849)</f>
        <v>9234_3</v>
      </c>
      <c r="B11849" s="195">
        <v>9234</v>
      </c>
      <c r="C11849" s="237">
        <v>123</v>
      </c>
      <c r="D11849" s="237">
        <v>4500750607</v>
      </c>
      <c r="E11849" s="195">
        <v>214845</v>
      </c>
      <c r="F11849" s="189">
        <v>48</v>
      </c>
      <c r="G11849" s="197" t="s">
        <v>5155</v>
      </c>
      <c r="H11849" s="195">
        <v>6</v>
      </c>
      <c r="I11849" s="195">
        <v>14790</v>
      </c>
      <c r="J11849" s="191">
        <v>43690</v>
      </c>
      <c r="K11849" s="195" t="s">
        <v>3477</v>
      </c>
    </row>
    <row r="11850" spans="1:42">
      <c r="A11850" s="186" t="str">
        <f>B11850&amp;"_"&amp;COUNTIF($B$2:B11850,B11850)</f>
        <v>9235_1</v>
      </c>
      <c r="B11850" s="195">
        <v>9235</v>
      </c>
      <c r="C11850" s="195">
        <v>31</v>
      </c>
      <c r="D11850" s="195" t="s">
        <v>5294</v>
      </c>
      <c r="F11850" s="189">
        <v>7</v>
      </c>
      <c r="G11850" s="197" t="s">
        <v>4980</v>
      </c>
      <c r="H11850" s="195">
        <v>7</v>
      </c>
      <c r="I11850" s="195">
        <v>21000</v>
      </c>
      <c r="J11850" s="191">
        <v>43690</v>
      </c>
      <c r="K11850" s="195" t="s">
        <v>3477</v>
      </c>
    </row>
    <row r="11851" spans="1:42">
      <c r="A11851" s="186" t="str">
        <f>B11851&amp;"_"&amp;COUNTIF($B$2:B11851,B11851)</f>
        <v>9236_1</v>
      </c>
      <c r="B11851" s="195">
        <v>9236</v>
      </c>
      <c r="C11851" s="195">
        <v>31</v>
      </c>
      <c r="D11851" s="195" t="s">
        <v>5294</v>
      </c>
      <c r="F11851" s="189">
        <v>7</v>
      </c>
      <c r="G11851" s="197" t="s">
        <v>4980</v>
      </c>
      <c r="H11851" s="195">
        <v>7</v>
      </c>
      <c r="I11851" s="195">
        <v>21000</v>
      </c>
      <c r="J11851" s="191">
        <v>43690</v>
      </c>
      <c r="K11851" s="195" t="s">
        <v>3477</v>
      </c>
    </row>
    <row r="11852" spans="1:42">
      <c r="A11852" s="186" t="str">
        <f>B11852&amp;"_"&amp;COUNTIF($B$2:B11852,B11852)</f>
        <v>9237_1</v>
      </c>
      <c r="B11852" s="195">
        <v>9237</v>
      </c>
      <c r="C11852" s="195">
        <v>124</v>
      </c>
      <c r="D11852" s="195">
        <v>550009720</v>
      </c>
      <c r="F11852" s="189">
        <v>1</v>
      </c>
      <c r="G11852" s="197" t="s">
        <v>4896</v>
      </c>
      <c r="H11852" s="195">
        <v>1</v>
      </c>
      <c r="J11852" s="191">
        <v>43690</v>
      </c>
      <c r="K11852" s="195" t="s">
        <v>33</v>
      </c>
      <c r="L11852" s="195" t="s">
        <v>74</v>
      </c>
    </row>
    <row r="11853" spans="1:42">
      <c r="A11853" s="186" t="str">
        <f>B11853&amp;"_"&amp;COUNTIF($B$2:B11853,B11853)</f>
        <v>9238_1</v>
      </c>
      <c r="B11853" s="242">
        <v>9238</v>
      </c>
      <c r="C11853" s="242">
        <v>59</v>
      </c>
      <c r="D11853" s="242">
        <v>3009896895</v>
      </c>
      <c r="E11853" s="242">
        <v>41222128</v>
      </c>
      <c r="F11853" s="235">
        <v>3</v>
      </c>
      <c r="G11853" s="243" t="s">
        <v>5295</v>
      </c>
      <c r="H11853" s="242">
        <v>3</v>
      </c>
      <c r="I11853" s="242">
        <v>13800</v>
      </c>
      <c r="J11853" s="244">
        <v>43690</v>
      </c>
      <c r="K11853" s="242" t="s">
        <v>4749</v>
      </c>
      <c r="L11853" s="242"/>
      <c r="M11853" s="194"/>
    </row>
    <row r="11854" spans="1:42" s="245" customFormat="1">
      <c r="A11854" s="245" t="str">
        <f>B11854&amp;"_"&amp;COUNTIF($B$2:B11854,B11854)</f>
        <v>9239_1</v>
      </c>
      <c r="B11854" s="246">
        <v>9239</v>
      </c>
      <c r="C11854" s="246">
        <v>59</v>
      </c>
      <c r="D11854" s="246">
        <v>3009889713</v>
      </c>
      <c r="E11854" s="246"/>
      <c r="F11854" s="247">
        <v>1</v>
      </c>
      <c r="G11854" s="243" t="s">
        <v>5273</v>
      </c>
      <c r="H11854" s="246">
        <v>1</v>
      </c>
      <c r="I11854" s="246">
        <v>1900</v>
      </c>
      <c r="J11854" s="248">
        <v>43690</v>
      </c>
      <c r="K11854" s="246" t="s">
        <v>4749</v>
      </c>
      <c r="L11854" s="246"/>
      <c r="M11854" s="249"/>
      <c r="N11854" s="250"/>
      <c r="O11854" s="227"/>
      <c r="P11854" s="227"/>
      <c r="Q11854" s="249"/>
      <c r="R11854" s="227"/>
      <c r="S11854" s="227"/>
      <c r="T11854" s="227"/>
      <c r="U11854" s="227"/>
      <c r="V11854" s="227"/>
      <c r="W11854" s="227"/>
      <c r="X11854" s="227"/>
      <c r="Y11854" s="227"/>
      <c r="Z11854" s="227"/>
      <c r="AA11854" s="227"/>
      <c r="AB11854" s="227"/>
      <c r="AC11854" s="227"/>
      <c r="AD11854" s="227"/>
      <c r="AE11854" s="227"/>
      <c r="AF11854" s="227"/>
      <c r="AG11854" s="227"/>
      <c r="AH11854" s="227"/>
      <c r="AI11854" s="227"/>
      <c r="AJ11854" s="227"/>
      <c r="AK11854" s="227"/>
      <c r="AL11854" s="227"/>
      <c r="AM11854" s="227"/>
      <c r="AN11854" s="227"/>
      <c r="AO11854" s="227"/>
      <c r="AP11854" s="227"/>
    </row>
    <row r="11855" spans="1:42">
      <c r="A11855" s="186" t="str">
        <f>B11855&amp;"_"&amp;COUNTIF($B$2:B11855,B11855)</f>
        <v>9240_1</v>
      </c>
      <c r="B11855" s="242">
        <v>9240</v>
      </c>
      <c r="C11855" s="242">
        <v>59</v>
      </c>
      <c r="D11855" s="242">
        <v>3009834067</v>
      </c>
      <c r="E11855" s="242"/>
      <c r="F11855" s="235">
        <v>1</v>
      </c>
      <c r="G11855" s="251" t="s">
        <v>5251</v>
      </c>
      <c r="H11855" s="242">
        <v>1</v>
      </c>
      <c r="I11855" s="242">
        <v>4330</v>
      </c>
      <c r="J11855" s="244">
        <v>43690</v>
      </c>
      <c r="K11855" s="242" t="s">
        <v>4749</v>
      </c>
      <c r="L11855" s="242"/>
      <c r="M11855" s="252"/>
    </row>
    <row r="11856" spans="1:42">
      <c r="A11856" s="186" t="str">
        <f>B11856&amp;"_"&amp;COUNTIF($B$2:B11856,B11856)</f>
        <v>9241_1</v>
      </c>
      <c r="B11856" s="195">
        <v>9241</v>
      </c>
      <c r="C11856" s="195">
        <v>59</v>
      </c>
      <c r="D11856" s="195">
        <v>3009755601</v>
      </c>
      <c r="E11856" s="195">
        <v>20644834</v>
      </c>
      <c r="F11856" s="189">
        <v>50</v>
      </c>
      <c r="G11856" s="197" t="s">
        <v>5259</v>
      </c>
      <c r="H11856" s="195">
        <v>2</v>
      </c>
      <c r="I11856" s="195">
        <v>4470</v>
      </c>
      <c r="J11856" s="191">
        <v>43690</v>
      </c>
      <c r="K11856" s="234" t="s">
        <v>4749</v>
      </c>
    </row>
    <row r="11857" spans="1:13">
      <c r="A11857" s="186" t="str">
        <f>B11857&amp;"_"&amp;COUNTIF($B$2:B11857,B11857)</f>
        <v>9242_1</v>
      </c>
      <c r="B11857" s="195">
        <v>9242</v>
      </c>
      <c r="C11857" s="195">
        <v>59</v>
      </c>
      <c r="D11857" s="195">
        <v>3009899839</v>
      </c>
      <c r="E11857" s="195">
        <v>20607070</v>
      </c>
      <c r="F11857" s="189">
        <v>150</v>
      </c>
      <c r="G11857" s="197" t="s">
        <v>5180</v>
      </c>
      <c r="H11857" s="195">
        <v>1</v>
      </c>
      <c r="I11857" s="195">
        <v>3300</v>
      </c>
      <c r="J11857" s="191">
        <v>43690</v>
      </c>
      <c r="K11857" s="195" t="s">
        <v>4749</v>
      </c>
    </row>
    <row r="11858" spans="1:13">
      <c r="A11858" s="186" t="str">
        <f>B11858&amp;"_"&amp;COUNTIF($B$2:B11858,B11858)</f>
        <v>9243_1</v>
      </c>
      <c r="B11858" s="195">
        <v>9243</v>
      </c>
      <c r="C11858" s="195">
        <v>17</v>
      </c>
      <c r="D11858" s="195">
        <v>3009398511</v>
      </c>
      <c r="F11858" s="189">
        <v>11</v>
      </c>
      <c r="G11858" s="197" t="s">
        <v>3188</v>
      </c>
      <c r="H11858" s="195">
        <v>3</v>
      </c>
      <c r="I11858" s="195">
        <v>11550</v>
      </c>
      <c r="J11858" s="191">
        <v>43690</v>
      </c>
      <c r="K11858" s="195" t="s">
        <v>4113</v>
      </c>
    </row>
    <row r="11859" spans="1:13">
      <c r="A11859" s="186" t="str">
        <f>B11859&amp;"_"&amp;COUNTIF($B$2:B11859,B11859)</f>
        <v>9244_1</v>
      </c>
      <c r="B11859" s="195">
        <v>9244</v>
      </c>
      <c r="C11859" s="195">
        <v>59</v>
      </c>
      <c r="D11859" s="195">
        <v>3009919641</v>
      </c>
      <c r="E11859" s="195">
        <v>41222082</v>
      </c>
      <c r="F11859" s="189">
        <v>2</v>
      </c>
      <c r="G11859" s="251" t="s">
        <v>5251</v>
      </c>
      <c r="H11859" s="195">
        <v>2</v>
      </c>
      <c r="I11859" s="195">
        <v>8660</v>
      </c>
      <c r="J11859" s="191">
        <v>43690</v>
      </c>
      <c r="K11859" s="195" t="s">
        <v>4749</v>
      </c>
    </row>
    <row r="11860" spans="1:13" ht="13.5" customHeight="1">
      <c r="A11860" s="186" t="str">
        <f>B11860&amp;"_"&amp;COUNTIF($B$2:B11860,B11860)</f>
        <v>9245_1</v>
      </c>
      <c r="B11860" s="195">
        <v>9245</v>
      </c>
      <c r="F11860" s="189">
        <v>8</v>
      </c>
      <c r="G11860" s="197" t="s">
        <v>3102</v>
      </c>
    </row>
    <row r="11861" spans="1:13" ht="13.5" customHeight="1">
      <c r="A11861" s="186" t="str">
        <f>B11861&amp;"_"&amp;COUNTIF($B$2:B11861,B11861)</f>
        <v>9245_2</v>
      </c>
      <c r="B11861" s="195">
        <v>9245</v>
      </c>
      <c r="C11861" s="195">
        <v>65</v>
      </c>
      <c r="D11861" s="195">
        <v>3009531437</v>
      </c>
      <c r="F11861" s="189">
        <v>16</v>
      </c>
      <c r="G11861" s="197" t="s">
        <v>3103</v>
      </c>
      <c r="H11861" s="195">
        <v>8</v>
      </c>
      <c r="I11861" s="195">
        <v>25600</v>
      </c>
      <c r="J11861" s="191">
        <v>43696</v>
      </c>
      <c r="K11861" s="195" t="s">
        <v>4113</v>
      </c>
    </row>
    <row r="11862" spans="1:13">
      <c r="A11862" s="186" t="str">
        <f>B11862&amp;"_"&amp;COUNTIF($B$2:B11862,B11862)</f>
        <v>9246_1</v>
      </c>
      <c r="B11862" s="242">
        <v>9246</v>
      </c>
      <c r="C11862" s="242">
        <v>59</v>
      </c>
      <c r="D11862" s="242">
        <v>3009916058</v>
      </c>
      <c r="E11862" s="242">
        <v>41222128</v>
      </c>
      <c r="F11862" s="235">
        <v>3</v>
      </c>
      <c r="G11862" s="243" t="s">
        <v>5296</v>
      </c>
      <c r="H11862" s="242">
        <v>3</v>
      </c>
      <c r="I11862" s="242">
        <v>13800</v>
      </c>
      <c r="J11862" s="191">
        <v>43696</v>
      </c>
      <c r="K11862" s="242" t="s">
        <v>4749</v>
      </c>
      <c r="L11862" s="242"/>
      <c r="M11862" s="194"/>
    </row>
    <row r="11863" spans="1:13">
      <c r="A11863" s="186" t="str">
        <f>B11863&amp;"_"&amp;COUNTIF($B$2:B11863,B11863)</f>
        <v>9247_1</v>
      </c>
      <c r="B11863" s="195">
        <v>9247</v>
      </c>
      <c r="C11863" s="195">
        <v>31</v>
      </c>
      <c r="D11863" s="195" t="s">
        <v>5297</v>
      </c>
      <c r="F11863" s="235">
        <v>15</v>
      </c>
      <c r="G11863" s="251" t="s">
        <v>5298</v>
      </c>
      <c r="H11863" s="195">
        <v>1</v>
      </c>
      <c r="I11863" s="195">
        <f>15*55</f>
        <v>825</v>
      </c>
      <c r="J11863" s="191">
        <v>43696</v>
      </c>
      <c r="K11863" s="195" t="s">
        <v>33</v>
      </c>
    </row>
    <row r="11864" spans="1:13">
      <c r="A11864" s="186" t="str">
        <f>B11864&amp;"_"&amp;COUNTIF($B$2:B11864,B11864)</f>
        <v>9248_1</v>
      </c>
      <c r="B11864" s="195">
        <v>9248</v>
      </c>
      <c r="C11864" s="195">
        <v>59</v>
      </c>
      <c r="D11864" s="195">
        <v>3009928986</v>
      </c>
      <c r="E11864" s="195">
        <v>41227890</v>
      </c>
      <c r="F11864" s="189">
        <v>12</v>
      </c>
      <c r="G11864" s="197" t="s">
        <v>5265</v>
      </c>
      <c r="H11864" s="195">
        <v>2</v>
      </c>
      <c r="I11864" s="195">
        <v>3675</v>
      </c>
      <c r="J11864" s="191">
        <v>43697</v>
      </c>
      <c r="K11864" s="195" t="s">
        <v>4749</v>
      </c>
    </row>
    <row r="11865" spans="1:13">
      <c r="A11865" s="186" t="str">
        <f>B11865&amp;"_"&amp;COUNTIF($B$2:B11865,B11865)</f>
        <v>9249_1</v>
      </c>
      <c r="B11865" s="195">
        <v>9249</v>
      </c>
      <c r="C11865" s="195">
        <v>59</v>
      </c>
      <c r="D11865" s="195">
        <v>3009889725</v>
      </c>
      <c r="F11865" s="189">
        <v>1</v>
      </c>
      <c r="G11865" s="197" t="s">
        <v>5279</v>
      </c>
      <c r="H11865" s="195">
        <v>1</v>
      </c>
      <c r="I11865" s="195">
        <v>3400</v>
      </c>
      <c r="J11865" s="191">
        <v>43697</v>
      </c>
      <c r="K11865" s="195" t="s">
        <v>4749</v>
      </c>
    </row>
    <row r="11866" spans="1:13">
      <c r="A11866" s="186" t="str">
        <f>B11866&amp;"_"&amp;COUNTIF($B$2:B11866,B11866)</f>
        <v>9250_1</v>
      </c>
      <c r="B11866" s="195">
        <v>9250</v>
      </c>
      <c r="C11866" s="195">
        <v>59</v>
      </c>
      <c r="D11866" s="195">
        <v>3009916592</v>
      </c>
      <c r="F11866" s="189">
        <v>3</v>
      </c>
      <c r="G11866" s="197" t="s">
        <v>5299</v>
      </c>
      <c r="H11866" s="195">
        <v>3</v>
      </c>
      <c r="I11866" s="195">
        <f>3*1650</f>
        <v>4950</v>
      </c>
      <c r="J11866" s="191">
        <v>43697</v>
      </c>
      <c r="K11866" s="195" t="s">
        <v>4749</v>
      </c>
    </row>
    <row r="11867" spans="1:13">
      <c r="A11867" s="186" t="str">
        <f>B11867&amp;"_"&amp;COUNTIF($B$2:B11867,B11867)</f>
        <v>9251_1</v>
      </c>
      <c r="B11867" s="195">
        <v>9251</v>
      </c>
      <c r="C11867" s="195">
        <v>59</v>
      </c>
      <c r="D11867" s="195">
        <v>3009935993</v>
      </c>
      <c r="F11867" s="189">
        <v>1</v>
      </c>
      <c r="G11867" s="197" t="s">
        <v>5300</v>
      </c>
      <c r="H11867" s="195">
        <v>1</v>
      </c>
      <c r="I11867" s="195">
        <v>0</v>
      </c>
      <c r="J11867" s="191">
        <v>43697</v>
      </c>
      <c r="K11867" s="195" t="s">
        <v>4749</v>
      </c>
    </row>
    <row r="11868" spans="1:13">
      <c r="A11868" s="186" t="str">
        <f>B11868&amp;"_"&amp;COUNTIF($B$2:B11868,B11868)</f>
        <v>9252_1</v>
      </c>
      <c r="B11868" s="242">
        <v>9252</v>
      </c>
      <c r="C11868" s="242">
        <v>59</v>
      </c>
      <c r="D11868" s="242">
        <v>3009896895</v>
      </c>
      <c r="E11868" s="242">
        <v>41222128</v>
      </c>
      <c r="F11868" s="235">
        <v>2</v>
      </c>
      <c r="G11868" s="243" t="s">
        <v>5301</v>
      </c>
      <c r="H11868" s="242">
        <v>2</v>
      </c>
      <c r="I11868" s="242">
        <f>2*5100</f>
        <v>10200</v>
      </c>
      <c r="J11868" s="191">
        <v>43697</v>
      </c>
      <c r="K11868" s="242" t="s">
        <v>4749</v>
      </c>
      <c r="L11868" s="242"/>
      <c r="M11868" s="194"/>
    </row>
    <row r="11869" spans="1:13">
      <c r="A11869" s="186" t="str">
        <f>B11869&amp;"_"&amp;COUNTIF($B$2:B11869,B11869)</f>
        <v>9253_1</v>
      </c>
      <c r="B11869" s="195">
        <v>9253</v>
      </c>
      <c r="C11869" s="195">
        <v>59</v>
      </c>
      <c r="D11869" s="195">
        <v>3009919641</v>
      </c>
      <c r="E11869" s="195">
        <v>41222082</v>
      </c>
      <c r="F11869" s="189">
        <v>1</v>
      </c>
      <c r="G11869" s="197" t="s">
        <v>5302</v>
      </c>
      <c r="H11869" s="195">
        <v>1</v>
      </c>
      <c r="I11869" s="195">
        <v>5200</v>
      </c>
      <c r="J11869" s="191">
        <v>43697</v>
      </c>
      <c r="K11869" s="242" t="s">
        <v>4749</v>
      </c>
    </row>
    <row r="11870" spans="1:13">
      <c r="A11870" s="186" t="str">
        <f>B11870&amp;"_"&amp;COUNTIF($B$2:B11870,B11870)</f>
        <v>9254_1</v>
      </c>
      <c r="B11870" s="195">
        <v>9254</v>
      </c>
      <c r="C11870" s="195">
        <v>59</v>
      </c>
      <c r="D11870" s="195">
        <v>3009929087</v>
      </c>
      <c r="E11870" s="195">
        <v>41222082</v>
      </c>
      <c r="F11870" s="189">
        <v>1</v>
      </c>
      <c r="G11870" s="197" t="s">
        <v>5302</v>
      </c>
      <c r="H11870" s="195">
        <v>1</v>
      </c>
      <c r="I11870" s="195">
        <v>5200</v>
      </c>
      <c r="J11870" s="191">
        <v>43697</v>
      </c>
      <c r="K11870" s="242" t="s">
        <v>4749</v>
      </c>
    </row>
    <row r="11871" spans="1:13">
      <c r="A11871" s="186" t="str">
        <f>B11871&amp;"_"&amp;COUNTIF($B$2:B11871,B11871)</f>
        <v>9255_1</v>
      </c>
      <c r="B11871" s="195">
        <v>9255</v>
      </c>
      <c r="C11871" s="195">
        <v>31</v>
      </c>
      <c r="D11871" s="195" t="s">
        <v>5303</v>
      </c>
      <c r="F11871" s="235">
        <v>20</v>
      </c>
      <c r="G11871" s="251" t="s">
        <v>5298</v>
      </c>
      <c r="H11871" s="195">
        <v>1</v>
      </c>
      <c r="I11871" s="195">
        <f>20*55</f>
        <v>1100</v>
      </c>
      <c r="J11871" s="191">
        <v>43698</v>
      </c>
      <c r="K11871" s="195" t="s">
        <v>3477</v>
      </c>
    </row>
    <row r="11872" spans="1:13">
      <c r="A11872" s="186" t="str">
        <f>B11872&amp;"_"&amp;COUNTIF($B$2:B11872,B11872)</f>
        <v>9256_1</v>
      </c>
      <c r="B11872" s="195">
        <v>9256</v>
      </c>
      <c r="C11872" s="195">
        <v>31</v>
      </c>
      <c r="D11872" s="195" t="s">
        <v>5304</v>
      </c>
      <c r="F11872" s="189">
        <v>4</v>
      </c>
      <c r="G11872" s="197" t="s">
        <v>5305</v>
      </c>
      <c r="H11872" s="195">
        <v>4</v>
      </c>
      <c r="I11872" s="195">
        <f>4*3000</f>
        <v>12000</v>
      </c>
      <c r="J11872" s="191">
        <v>43698</v>
      </c>
      <c r="K11872" s="195" t="s">
        <v>3477</v>
      </c>
    </row>
    <row r="11873" spans="1:12">
      <c r="A11873" s="186" t="str">
        <f>B11873&amp;"_"&amp;COUNTIF($B$2:B11873,B11873)</f>
        <v>9257_1</v>
      </c>
      <c r="B11873" s="195">
        <v>9257</v>
      </c>
      <c r="F11873" s="189">
        <v>4</v>
      </c>
      <c r="G11873" s="197" t="s">
        <v>5306</v>
      </c>
    </row>
    <row r="11874" spans="1:12">
      <c r="A11874" s="186" t="str">
        <f>B11874&amp;"_"&amp;COUNTIF($B$2:B11874,B11874)</f>
        <v>9257_2</v>
      </c>
      <c r="B11874" s="195">
        <v>9257</v>
      </c>
      <c r="F11874" s="189">
        <v>4</v>
      </c>
      <c r="G11874" s="197" t="s">
        <v>5307</v>
      </c>
    </row>
    <row r="11875" spans="1:12">
      <c r="A11875" s="186" t="str">
        <f>B11875&amp;"_"&amp;COUNTIF($B$2:B11875,B11875)</f>
        <v>9257_3</v>
      </c>
      <c r="B11875" s="195">
        <v>9257</v>
      </c>
      <c r="F11875" s="189">
        <v>4</v>
      </c>
      <c r="G11875" s="197" t="s">
        <v>5308</v>
      </c>
    </row>
    <row r="11876" spans="1:12">
      <c r="A11876" s="186" t="str">
        <f>B11876&amp;"_"&amp;COUNTIF($B$2:B11876,B11876)</f>
        <v>9257_4</v>
      </c>
      <c r="B11876" s="195">
        <v>9257</v>
      </c>
      <c r="F11876" s="189">
        <v>3</v>
      </c>
      <c r="G11876" s="197" t="s">
        <v>5309</v>
      </c>
    </row>
    <row r="11877" spans="1:12">
      <c r="A11877" s="186" t="str">
        <f>B11877&amp;"_"&amp;COUNTIF($B$2:B11877,B11877)</f>
        <v>9257_5</v>
      </c>
      <c r="B11877" s="195">
        <v>9257</v>
      </c>
      <c r="F11877" s="189">
        <v>24</v>
      </c>
      <c r="G11877" s="197" t="s">
        <v>5310</v>
      </c>
    </row>
    <row r="11878" spans="1:12">
      <c r="A11878" s="186" t="str">
        <f>B11878&amp;"_"&amp;COUNTIF($B$2:B11878,B11878)</f>
        <v>9257_6</v>
      </c>
      <c r="B11878" s="195">
        <v>9257</v>
      </c>
      <c r="F11878" s="189">
        <v>6</v>
      </c>
      <c r="G11878" s="197" t="s">
        <v>5311</v>
      </c>
    </row>
    <row r="11879" spans="1:12" ht="13.5" customHeight="1">
      <c r="A11879" s="186" t="str">
        <f>B11879&amp;"_"&amp;COUNTIF($B$2:B11879,B11879)</f>
        <v>9257_7</v>
      </c>
      <c r="B11879" s="195">
        <v>9257</v>
      </c>
      <c r="C11879" s="195">
        <v>65</v>
      </c>
      <c r="D11879" s="195">
        <v>3009868138</v>
      </c>
      <c r="F11879" s="189">
        <v>12</v>
      </c>
      <c r="G11879" s="197" t="s">
        <v>5312</v>
      </c>
      <c r="H11879" s="195">
        <v>5</v>
      </c>
      <c r="I11879" s="195">
        <f>12*1100+3*250+1*500</f>
        <v>14450</v>
      </c>
      <c r="J11879" s="191">
        <v>43699</v>
      </c>
      <c r="K11879" s="195" t="s">
        <v>120</v>
      </c>
    </row>
    <row r="11880" spans="1:12">
      <c r="A11880" s="186" t="str">
        <f>B11880&amp;"_"&amp;COUNTIF($B$2:B11880,B11880)</f>
        <v>9258_1</v>
      </c>
      <c r="B11880" s="195">
        <v>9258</v>
      </c>
      <c r="C11880" s="195">
        <v>3</v>
      </c>
      <c r="D11880" s="195" t="s">
        <v>5313</v>
      </c>
      <c r="E11880" s="195">
        <v>500529774</v>
      </c>
      <c r="F11880" s="189">
        <v>324</v>
      </c>
      <c r="G11880" s="197" t="s">
        <v>3799</v>
      </c>
      <c r="H11880" s="195">
        <v>1</v>
      </c>
      <c r="I11880" s="195">
        <v>1200</v>
      </c>
      <c r="J11880" s="191">
        <v>43699</v>
      </c>
      <c r="K11880" s="195" t="s">
        <v>33</v>
      </c>
      <c r="L11880" s="195" t="s">
        <v>74</v>
      </c>
    </row>
    <row r="11881" spans="1:12">
      <c r="A11881" s="186" t="str">
        <f>B11881&amp;"_"&amp;COUNTIF($B$2:B11881,B11881)</f>
        <v>9259_1</v>
      </c>
      <c r="B11881" s="195">
        <v>9259</v>
      </c>
      <c r="E11881" s="195" t="s">
        <v>3551</v>
      </c>
      <c r="F11881" s="189">
        <v>28</v>
      </c>
      <c r="G11881" s="197" t="s">
        <v>5314</v>
      </c>
    </row>
    <row r="11882" spans="1:12">
      <c r="A11882" s="186" t="str">
        <f>B11882&amp;"_"&amp;COUNTIF($B$2:B11882,B11882)</f>
        <v>9259_2</v>
      </c>
      <c r="B11882" s="195">
        <v>9259</v>
      </c>
      <c r="E11882" s="195" t="s">
        <v>5060</v>
      </c>
      <c r="F11882" s="189">
        <v>94</v>
      </c>
      <c r="G11882" s="197" t="s">
        <v>5315</v>
      </c>
    </row>
    <row r="11883" spans="1:12">
      <c r="A11883" s="186" t="str">
        <f>B11883&amp;"_"&amp;COUNTIF($B$2:B11883,B11883)</f>
        <v>9259_3</v>
      </c>
      <c r="B11883" s="195">
        <v>9259</v>
      </c>
      <c r="C11883" s="195">
        <v>126</v>
      </c>
      <c r="D11883" s="195" t="s">
        <v>5316</v>
      </c>
      <c r="E11883" s="195" t="s">
        <v>5062</v>
      </c>
      <c r="F11883" s="189">
        <v>138</v>
      </c>
      <c r="G11883" s="197" t="s">
        <v>5317</v>
      </c>
      <c r="H11883" s="195">
        <v>2</v>
      </c>
      <c r="I11883" s="195">
        <v>1050</v>
      </c>
      <c r="J11883" s="191">
        <v>43699</v>
      </c>
      <c r="K11883" s="195" t="s">
        <v>789</v>
      </c>
      <c r="L11883" s="195" t="s">
        <v>74</v>
      </c>
    </row>
    <row r="11884" spans="1:12">
      <c r="A11884" s="186" t="str">
        <f>B11884&amp;"_"&amp;COUNTIF($B$2:B11884,B11884)</f>
        <v>9260_1</v>
      </c>
      <c r="B11884" s="195">
        <v>9260</v>
      </c>
      <c r="F11884" s="189">
        <v>300</v>
      </c>
      <c r="G11884" s="197" t="s">
        <v>5318</v>
      </c>
    </row>
    <row r="11885" spans="1:12">
      <c r="A11885" s="186" t="str">
        <f>B11885&amp;"_"&amp;COUNTIF($B$2:B11885,B11885)</f>
        <v>9260_2</v>
      </c>
      <c r="B11885" s="195">
        <v>9260</v>
      </c>
      <c r="F11885" s="189">
        <v>70</v>
      </c>
      <c r="G11885" s="197" t="s">
        <v>1866</v>
      </c>
    </row>
    <row r="11886" spans="1:12">
      <c r="A11886" s="186" t="str">
        <f>B11886&amp;"_"&amp;COUNTIF($B$2:B11886,B11886)</f>
        <v>9260_3</v>
      </c>
      <c r="B11886" s="195">
        <v>9260</v>
      </c>
      <c r="C11886" s="195">
        <v>138</v>
      </c>
      <c r="D11886" s="195">
        <v>1290</v>
      </c>
      <c r="F11886" s="189">
        <v>8</v>
      </c>
      <c r="G11886" s="197" t="s">
        <v>5319</v>
      </c>
      <c r="H11886" s="195">
        <v>3</v>
      </c>
      <c r="I11886" s="195">
        <v>6500</v>
      </c>
      <c r="J11886" s="191">
        <v>43700</v>
      </c>
      <c r="K11886" s="195" t="s">
        <v>33</v>
      </c>
      <c r="L11886" s="195" t="s">
        <v>2187</v>
      </c>
    </row>
    <row r="11887" spans="1:12">
      <c r="A11887" s="186" t="str">
        <f>B11887&amp;"_"&amp;COUNTIF($B$2:B11887,B11887)</f>
        <v>9261_1</v>
      </c>
      <c r="B11887" s="195">
        <v>9261</v>
      </c>
      <c r="E11887" s="237">
        <v>214844</v>
      </c>
      <c r="F11887" s="238">
        <v>84</v>
      </c>
      <c r="G11887" s="239" t="s">
        <v>2944</v>
      </c>
    </row>
    <row r="11888" spans="1:12">
      <c r="A11888" s="186" t="str">
        <f>B11888&amp;"_"&amp;COUNTIF($B$2:B11888,B11888)</f>
        <v>9261_2</v>
      </c>
      <c r="B11888" s="195">
        <v>9261</v>
      </c>
      <c r="E11888" s="195" t="s">
        <v>1744</v>
      </c>
      <c r="F11888" s="189">
        <v>1</v>
      </c>
      <c r="G11888" s="197" t="s">
        <v>4877</v>
      </c>
    </row>
    <row r="11889" spans="1:13">
      <c r="A11889" s="186" t="str">
        <f>B11889&amp;"_"&amp;COUNTIF($B$2:B11889,B11889)</f>
        <v>9261_3</v>
      </c>
      <c r="B11889" s="195">
        <v>9261</v>
      </c>
      <c r="E11889" s="195">
        <v>209245</v>
      </c>
      <c r="F11889" s="189">
        <f>2*28</f>
        <v>56</v>
      </c>
      <c r="G11889" s="197" t="s">
        <v>4584</v>
      </c>
    </row>
    <row r="11890" spans="1:13">
      <c r="A11890" s="186" t="str">
        <f>B11890&amp;"_"&amp;COUNTIF($B$2:B11890,B11890)</f>
        <v>9261_4</v>
      </c>
      <c r="B11890" s="195">
        <v>9261</v>
      </c>
      <c r="C11890" s="237"/>
      <c r="D11890" s="237"/>
      <c r="E11890" s="195">
        <v>213359</v>
      </c>
      <c r="F11890" s="189">
        <v>28</v>
      </c>
      <c r="G11890" s="197" t="s">
        <v>4533</v>
      </c>
    </row>
    <row r="11891" spans="1:13">
      <c r="A11891" s="186" t="str">
        <f>B11891&amp;"_"&amp;COUNTIF($B$2:B11891,B11891)</f>
        <v>9261_5</v>
      </c>
      <c r="B11891" s="195">
        <v>9261</v>
      </c>
      <c r="C11891" s="237">
        <v>123</v>
      </c>
      <c r="D11891" s="237">
        <v>4500750607</v>
      </c>
      <c r="E11891" s="195">
        <v>214845</v>
      </c>
      <c r="F11891" s="189">
        <v>32</v>
      </c>
      <c r="G11891" s="197" t="s">
        <v>5155</v>
      </c>
      <c r="H11891" s="195">
        <v>5</v>
      </c>
      <c r="I11891" s="195">
        <v>12000</v>
      </c>
      <c r="J11891" s="191">
        <v>43703</v>
      </c>
      <c r="K11891" s="195" t="s">
        <v>3477</v>
      </c>
    </row>
    <row r="11892" spans="1:13">
      <c r="A11892" s="186" t="str">
        <f>B11892&amp;"_"&amp;COUNTIF($B$2:B11892,B11892)</f>
        <v>9262_1</v>
      </c>
      <c r="B11892" s="195">
        <v>9262</v>
      </c>
      <c r="E11892" s="195" t="s">
        <v>1744</v>
      </c>
      <c r="F11892" s="189">
        <v>1</v>
      </c>
      <c r="G11892" s="197" t="s">
        <v>4877</v>
      </c>
    </row>
    <row r="11893" spans="1:13">
      <c r="A11893" s="186" t="str">
        <f>B11893&amp;"_"&amp;COUNTIF($B$2:B11893,B11893)</f>
        <v>9262_2</v>
      </c>
      <c r="B11893" s="195">
        <v>9262</v>
      </c>
      <c r="E11893" s="195">
        <v>209245</v>
      </c>
      <c r="F11893" s="189">
        <v>28</v>
      </c>
      <c r="G11893" s="197" t="s">
        <v>4584</v>
      </c>
    </row>
    <row r="11894" spans="1:13">
      <c r="A11894" s="186" t="str">
        <f>B11894&amp;"_"&amp;COUNTIF($B$2:B11894,B11894)</f>
        <v>9262_3</v>
      </c>
      <c r="B11894" s="195">
        <v>9262</v>
      </c>
      <c r="C11894" s="237">
        <v>123</v>
      </c>
      <c r="D11894" s="237">
        <v>4500750607</v>
      </c>
      <c r="E11894" s="195">
        <v>214845</v>
      </c>
      <c r="F11894" s="189">
        <v>16</v>
      </c>
      <c r="G11894" s="197" t="s">
        <v>5155</v>
      </c>
      <c r="H11894" s="195">
        <v>2</v>
      </c>
      <c r="I11894" s="195">
        <f>28*100+16*75</f>
        <v>4000</v>
      </c>
      <c r="J11894" s="191">
        <v>43704</v>
      </c>
      <c r="K11894" s="195" t="s">
        <v>3477</v>
      </c>
    </row>
    <row r="11895" spans="1:13">
      <c r="A11895" s="186" t="str">
        <f>B11895&amp;"_"&amp;COUNTIF($B$2:B11895,B11895)</f>
        <v>9263_1</v>
      </c>
      <c r="B11895" s="242">
        <v>9263</v>
      </c>
      <c r="C11895" s="242">
        <v>59</v>
      </c>
      <c r="D11895" s="242">
        <v>3009944917</v>
      </c>
      <c r="E11895" s="242">
        <v>41222128</v>
      </c>
      <c r="F11895" s="235">
        <v>4</v>
      </c>
      <c r="G11895" s="243" t="s">
        <v>5320</v>
      </c>
      <c r="H11895" s="242">
        <v>4</v>
      </c>
      <c r="I11895" s="242">
        <f>4*4100</f>
        <v>16400</v>
      </c>
      <c r="J11895" s="191">
        <v>43704</v>
      </c>
      <c r="K11895" s="242" t="s">
        <v>4749</v>
      </c>
      <c r="L11895" s="242"/>
      <c r="M11895" s="194"/>
    </row>
    <row r="11896" spans="1:13">
      <c r="A11896" s="186" t="str">
        <f>B11896&amp;"_"&amp;COUNTIF($B$2:B11896,B11896)</f>
        <v>9264_1</v>
      </c>
      <c r="B11896" s="195">
        <v>9264</v>
      </c>
      <c r="C11896" s="195">
        <v>59</v>
      </c>
      <c r="D11896" s="195">
        <v>3009948056</v>
      </c>
      <c r="F11896" s="189">
        <v>2</v>
      </c>
      <c r="G11896" s="197" t="s">
        <v>5321</v>
      </c>
      <c r="H11896" s="195">
        <v>2</v>
      </c>
      <c r="I11896" s="195">
        <f>2*1700</f>
        <v>3400</v>
      </c>
      <c r="J11896" s="191">
        <v>43704</v>
      </c>
      <c r="K11896" s="242" t="s">
        <v>4749</v>
      </c>
    </row>
    <row r="11897" spans="1:13">
      <c r="A11897" s="186" t="str">
        <f>B11897&amp;"_"&amp;COUNTIF($B$2:B11897,B11897)</f>
        <v>9265_1</v>
      </c>
      <c r="B11897" s="195">
        <v>9265</v>
      </c>
      <c r="C11897" s="195">
        <v>59</v>
      </c>
      <c r="D11897" s="195">
        <v>3009929087</v>
      </c>
      <c r="E11897" s="195">
        <v>41555082</v>
      </c>
      <c r="F11897" s="189">
        <v>2</v>
      </c>
      <c r="G11897" s="197" t="s">
        <v>5322</v>
      </c>
      <c r="H11897" s="195">
        <v>2</v>
      </c>
      <c r="I11897" s="195">
        <f>2*5500</f>
        <v>11000</v>
      </c>
      <c r="J11897" s="191">
        <v>43704</v>
      </c>
      <c r="K11897" s="242" t="s">
        <v>4749</v>
      </c>
    </row>
    <row r="11898" spans="1:13">
      <c r="A11898" s="186" t="str">
        <f>B11898&amp;"_"&amp;COUNTIF($B$2:B11898,B11898)</f>
        <v>9266_1</v>
      </c>
      <c r="B11898" s="195">
        <v>9266</v>
      </c>
      <c r="C11898" s="195">
        <v>31</v>
      </c>
      <c r="D11898" s="195" t="s">
        <v>5304</v>
      </c>
      <c r="F11898" s="189">
        <v>6</v>
      </c>
      <c r="G11898" s="197" t="s">
        <v>5305</v>
      </c>
      <c r="H11898" s="195">
        <v>6</v>
      </c>
      <c r="I11898" s="195">
        <f>6*3000</f>
        <v>18000</v>
      </c>
      <c r="J11898" s="191">
        <v>43704</v>
      </c>
      <c r="K11898" s="195" t="s">
        <v>3477</v>
      </c>
    </row>
    <row r="11899" spans="1:13">
      <c r="A11899" s="186" t="str">
        <f>B11899&amp;"_"&amp;COUNTIF($B$2:B11899,B11899)</f>
        <v>9267_1</v>
      </c>
      <c r="B11899" s="195">
        <v>9267</v>
      </c>
      <c r="C11899" s="195">
        <v>55</v>
      </c>
      <c r="D11899" s="195" t="s">
        <v>5323</v>
      </c>
      <c r="F11899" s="189">
        <v>144</v>
      </c>
      <c r="G11899" s="197" t="s">
        <v>1971</v>
      </c>
      <c r="H11899" s="195">
        <v>2</v>
      </c>
      <c r="I11899" s="195">
        <v>8000</v>
      </c>
      <c r="J11899" s="191">
        <v>43705</v>
      </c>
      <c r="K11899" s="195" t="s">
        <v>33</v>
      </c>
      <c r="L11899" s="195" t="s">
        <v>74</v>
      </c>
    </row>
    <row r="11900" spans="1:13">
      <c r="A11900" s="186" t="str">
        <f>B11900&amp;"_"&amp;COUNTIF($B$2:B11900,B11900)</f>
        <v>9268_1</v>
      </c>
      <c r="B11900" s="195">
        <v>9268</v>
      </c>
      <c r="E11900" s="195">
        <v>500532211</v>
      </c>
      <c r="F11900" s="189">
        <v>2</v>
      </c>
      <c r="G11900" s="197" t="s">
        <v>5324</v>
      </c>
    </row>
    <row r="11901" spans="1:13">
      <c r="A11901" s="186" t="str">
        <f>B11901&amp;"_"&amp;COUNTIF($B$2:B11901,B11901)</f>
        <v>9268_2</v>
      </c>
      <c r="B11901" s="195">
        <v>9268</v>
      </c>
      <c r="E11901" s="195">
        <v>500532210</v>
      </c>
      <c r="F11901" s="189">
        <v>2</v>
      </c>
      <c r="G11901" s="197" t="s">
        <v>5325</v>
      </c>
    </row>
    <row r="11902" spans="1:13">
      <c r="A11902" s="186" t="str">
        <f>B11902&amp;"_"&amp;COUNTIF($B$2:B11902,B11902)</f>
        <v>9268_3</v>
      </c>
      <c r="B11902" s="195">
        <v>9268</v>
      </c>
      <c r="C11902" s="195">
        <v>128</v>
      </c>
      <c r="D11902" s="195">
        <v>270533010</v>
      </c>
      <c r="E11902" s="195">
        <v>500532209</v>
      </c>
      <c r="F11902" s="189">
        <v>1</v>
      </c>
      <c r="G11902" s="197" t="s">
        <v>5326</v>
      </c>
      <c r="H11902" s="195">
        <v>4</v>
      </c>
      <c r="I11902" s="195">
        <v>8800</v>
      </c>
      <c r="J11902" s="191">
        <v>43707</v>
      </c>
      <c r="K11902" s="195" t="s">
        <v>33</v>
      </c>
      <c r="L11902" s="195" t="s">
        <v>74</v>
      </c>
    </row>
    <row r="11903" spans="1:13">
      <c r="A11903" s="186" t="str">
        <f>B11903&amp;"_"&amp;COUNTIF($B$2:B11903,B11903)</f>
        <v>9269_1</v>
      </c>
      <c r="B11903" s="195">
        <v>9269</v>
      </c>
      <c r="F11903" s="189">
        <v>1</v>
      </c>
      <c r="G11903" s="197" t="s">
        <v>5327</v>
      </c>
    </row>
    <row r="11904" spans="1:13">
      <c r="A11904" s="186" t="str">
        <f>B11904&amp;"_"&amp;COUNTIF($B$2:B11904,B11904)</f>
        <v>9269_2</v>
      </c>
      <c r="B11904" s="195">
        <v>9269</v>
      </c>
      <c r="C11904" s="195">
        <v>2</v>
      </c>
      <c r="D11904" s="195" t="s">
        <v>5328</v>
      </c>
      <c r="F11904" s="189">
        <v>1</v>
      </c>
      <c r="G11904" s="197" t="s">
        <v>5329</v>
      </c>
      <c r="H11904" s="195">
        <v>1</v>
      </c>
      <c r="J11904" s="191">
        <v>43712</v>
      </c>
      <c r="K11904" s="195" t="s">
        <v>3477</v>
      </c>
    </row>
    <row r="11905" spans="1:13">
      <c r="A11905" s="186" t="str">
        <f>B11905&amp;"_"&amp;COUNTIF($B$2:B11905,B11905)</f>
        <v>9270_1</v>
      </c>
      <c r="B11905" s="195">
        <v>9270</v>
      </c>
      <c r="C11905" s="195">
        <v>59</v>
      </c>
      <c r="D11905" s="195">
        <v>3009958535</v>
      </c>
      <c r="E11905" s="195">
        <v>20607070</v>
      </c>
      <c r="F11905" s="189">
        <v>150</v>
      </c>
      <c r="G11905" s="197" t="s">
        <v>4683</v>
      </c>
      <c r="H11905" s="195">
        <v>1</v>
      </c>
      <c r="I11905" s="195">
        <f>2*1700</f>
        <v>3400</v>
      </c>
      <c r="J11905" s="191">
        <v>43707</v>
      </c>
      <c r="K11905" s="195" t="s">
        <v>3477</v>
      </c>
    </row>
    <row r="11906" spans="1:13">
      <c r="A11906" s="186" t="str">
        <f>B11906&amp;"_"&amp;COUNTIF($B$2:B11906,B11906)</f>
        <v>9271_1</v>
      </c>
      <c r="B11906" s="195">
        <v>9271</v>
      </c>
      <c r="C11906" s="195">
        <v>59</v>
      </c>
      <c r="D11906" s="195">
        <v>3009958362</v>
      </c>
      <c r="E11906" s="195">
        <v>41555082</v>
      </c>
      <c r="F11906" s="189">
        <v>1</v>
      </c>
      <c r="G11906" s="197" t="s">
        <v>5322</v>
      </c>
      <c r="H11906" s="195">
        <v>1</v>
      </c>
      <c r="I11906" s="195">
        <v>5500</v>
      </c>
      <c r="J11906" s="191">
        <v>43707</v>
      </c>
      <c r="K11906" s="195" t="s">
        <v>3477</v>
      </c>
    </row>
    <row r="11907" spans="1:13">
      <c r="A11907" s="186" t="str">
        <f>B11907&amp;"_"&amp;COUNTIF($B$2:B11907,B11907)</f>
        <v>9272_1</v>
      </c>
      <c r="B11907" s="195">
        <v>9272</v>
      </c>
      <c r="C11907" s="195">
        <v>59</v>
      </c>
      <c r="D11907" s="195">
        <v>3009968067</v>
      </c>
      <c r="F11907" s="189">
        <v>2</v>
      </c>
      <c r="G11907" s="197" t="s">
        <v>5330</v>
      </c>
      <c r="H11907" s="195">
        <v>2</v>
      </c>
      <c r="I11907" s="195">
        <f>2*1700</f>
        <v>3400</v>
      </c>
      <c r="J11907" s="191">
        <v>43707</v>
      </c>
      <c r="K11907" s="195" t="s">
        <v>3477</v>
      </c>
    </row>
    <row r="11908" spans="1:13">
      <c r="A11908" s="186" t="str">
        <f>B11908&amp;"_"&amp;COUNTIF($B$2:B11908,B11908)</f>
        <v>9273_1</v>
      </c>
      <c r="B11908" s="195">
        <v>9273</v>
      </c>
      <c r="C11908" s="195">
        <v>23</v>
      </c>
      <c r="D11908" s="195" t="s">
        <v>5331</v>
      </c>
      <c r="F11908" s="189">
        <v>8</v>
      </c>
      <c r="G11908" s="197" t="s">
        <v>5332</v>
      </c>
      <c r="H11908" s="195">
        <v>2</v>
      </c>
      <c r="I11908" s="195">
        <f>2*4*600</f>
        <v>4800</v>
      </c>
      <c r="J11908" s="191">
        <v>43712</v>
      </c>
      <c r="K11908" s="195" t="s">
        <v>3477</v>
      </c>
    </row>
    <row r="11909" spans="1:13">
      <c r="A11909" s="186" t="str">
        <f>B11909&amp;"_"&amp;COUNTIF($B$2:B11909,B11909)</f>
        <v>9274_1</v>
      </c>
      <c r="B11909" s="195">
        <v>9274</v>
      </c>
      <c r="C11909" s="195">
        <v>59</v>
      </c>
      <c r="D11909" s="195">
        <v>3009978984</v>
      </c>
      <c r="E11909" s="195">
        <v>41227890</v>
      </c>
      <c r="F11909" s="189">
        <v>12</v>
      </c>
      <c r="G11909" s="197" t="s">
        <v>5286</v>
      </c>
      <c r="H11909" s="195">
        <v>2</v>
      </c>
      <c r="I11909" s="195">
        <f>2*1600</f>
        <v>3200</v>
      </c>
      <c r="J11909" s="191">
        <v>43711</v>
      </c>
      <c r="K11909" s="195" t="s">
        <v>3477</v>
      </c>
    </row>
    <row r="11910" spans="1:13">
      <c r="A11910" s="186" t="str">
        <f>B11910&amp;"_"&amp;COUNTIF($B$2:B11910,B11910)</f>
        <v>9275_1</v>
      </c>
      <c r="B11910" s="242">
        <v>9275</v>
      </c>
      <c r="C11910" s="242">
        <v>59</v>
      </c>
      <c r="D11910" s="242">
        <v>3009944917</v>
      </c>
      <c r="E11910" s="242">
        <v>41222128</v>
      </c>
      <c r="F11910" s="235">
        <v>2</v>
      </c>
      <c r="G11910" s="243" t="s">
        <v>5333</v>
      </c>
      <c r="H11910" s="242">
        <v>2</v>
      </c>
      <c r="I11910" s="242">
        <f>2*4500</f>
        <v>9000</v>
      </c>
      <c r="J11910" s="191">
        <v>43712</v>
      </c>
      <c r="K11910" s="242" t="s">
        <v>4749</v>
      </c>
      <c r="L11910" s="242"/>
      <c r="M11910" s="194"/>
    </row>
    <row r="11911" spans="1:13">
      <c r="A11911" s="186" t="str">
        <f>B11911&amp;"_"&amp;COUNTIF($B$2:B11911,B11911)</f>
        <v>9276_1</v>
      </c>
      <c r="B11911" s="195">
        <v>9276</v>
      </c>
      <c r="C11911" s="195">
        <v>59</v>
      </c>
      <c r="D11911" s="195">
        <v>3009968067</v>
      </c>
      <c r="F11911" s="189">
        <v>2</v>
      </c>
      <c r="G11911" s="197" t="s">
        <v>5330</v>
      </c>
      <c r="H11911" s="195">
        <v>2</v>
      </c>
      <c r="I11911" s="195">
        <f>2*1700</f>
        <v>3400</v>
      </c>
      <c r="J11911" s="191">
        <v>43712</v>
      </c>
      <c r="K11911" s="242" t="s">
        <v>4749</v>
      </c>
    </row>
    <row r="11912" spans="1:13">
      <c r="A11912" s="186" t="str">
        <f>B11912&amp;"_"&amp;COUNTIF($B$2:B11912,B11912)</f>
        <v>9277_1</v>
      </c>
      <c r="B11912" s="195">
        <v>9277</v>
      </c>
      <c r="C11912" s="195">
        <v>59</v>
      </c>
      <c r="D11912" s="195">
        <v>3009958362</v>
      </c>
      <c r="E11912" s="195">
        <v>41222082</v>
      </c>
      <c r="F11912" s="189">
        <v>3</v>
      </c>
      <c r="G11912" s="197" t="s">
        <v>5322</v>
      </c>
      <c r="H11912" s="195">
        <v>3</v>
      </c>
      <c r="I11912" s="195">
        <f>3*5500</f>
        <v>16500</v>
      </c>
      <c r="J11912" s="191">
        <v>43712</v>
      </c>
      <c r="K11912" s="242" t="s">
        <v>4749</v>
      </c>
    </row>
    <row r="11913" spans="1:13">
      <c r="A11913" s="186" t="str">
        <f>B11913&amp;"_"&amp;COUNTIF($B$2:B11913,B11913)</f>
        <v>9278_1</v>
      </c>
      <c r="B11913" s="242">
        <v>9278</v>
      </c>
      <c r="C11913" s="242">
        <v>59</v>
      </c>
      <c r="D11913" s="242">
        <v>3009963885</v>
      </c>
      <c r="E11913" s="242">
        <v>41222128</v>
      </c>
      <c r="F11913" s="235">
        <v>2</v>
      </c>
      <c r="G11913" s="243" t="s">
        <v>5334</v>
      </c>
      <c r="H11913" s="242">
        <v>2</v>
      </c>
      <c r="I11913" s="242">
        <f>2*4500</f>
        <v>9000</v>
      </c>
      <c r="J11913" s="191">
        <v>43712</v>
      </c>
      <c r="K11913" s="242" t="s">
        <v>4749</v>
      </c>
      <c r="L11913" s="242"/>
      <c r="M11913" s="194"/>
    </row>
    <row r="11914" spans="1:13">
      <c r="A11914" s="186" t="str">
        <f>B11914&amp;"_"&amp;COUNTIF($B$2:B11914,B11914)</f>
        <v>9279_1</v>
      </c>
      <c r="B11914" s="195">
        <v>9279</v>
      </c>
      <c r="C11914" s="195">
        <v>59</v>
      </c>
      <c r="D11914" s="195">
        <v>3009958362</v>
      </c>
      <c r="E11914" s="195">
        <v>41222082</v>
      </c>
      <c r="F11914" s="189">
        <v>1</v>
      </c>
      <c r="G11914" s="197" t="s">
        <v>5322</v>
      </c>
      <c r="H11914" s="195">
        <v>1</v>
      </c>
      <c r="I11914" s="195">
        <v>5500</v>
      </c>
      <c r="J11914" s="191">
        <v>43712</v>
      </c>
      <c r="K11914" s="195" t="s">
        <v>3477</v>
      </c>
    </row>
    <row r="11915" spans="1:13">
      <c r="A11915" s="186" t="str">
        <f>B11915&amp;"_"&amp;COUNTIF($B$2:B11915,B11915)</f>
        <v>9280_1</v>
      </c>
      <c r="B11915" s="242">
        <v>9280</v>
      </c>
      <c r="C11915" s="242">
        <v>59</v>
      </c>
      <c r="D11915" s="242">
        <v>3009963885</v>
      </c>
      <c r="E11915" s="242">
        <v>41222128</v>
      </c>
      <c r="F11915" s="235">
        <v>1</v>
      </c>
      <c r="G11915" s="243" t="s">
        <v>5335</v>
      </c>
      <c r="H11915" s="242">
        <v>1</v>
      </c>
      <c r="I11915" s="242">
        <v>4500</v>
      </c>
      <c r="J11915" s="191">
        <v>43712</v>
      </c>
      <c r="K11915" s="195" t="s">
        <v>3477</v>
      </c>
      <c r="L11915" s="242"/>
      <c r="M11915" s="194"/>
    </row>
    <row r="11916" spans="1:13">
      <c r="A11916" s="186" t="str">
        <f>B11916&amp;"_"&amp;COUNTIF($B$2:B11916,B11916)</f>
        <v>9281_1</v>
      </c>
      <c r="B11916" s="195">
        <v>9281</v>
      </c>
      <c r="C11916" s="195">
        <v>59</v>
      </c>
      <c r="D11916" s="195">
        <v>3009976112</v>
      </c>
      <c r="E11916" s="195">
        <v>41222082</v>
      </c>
      <c r="F11916" s="189">
        <v>1</v>
      </c>
      <c r="G11916" s="197" t="s">
        <v>5322</v>
      </c>
      <c r="H11916" s="195">
        <v>1</v>
      </c>
      <c r="I11916" s="195">
        <v>5500</v>
      </c>
      <c r="J11916" s="191">
        <v>43712</v>
      </c>
      <c r="K11916" s="195" t="s">
        <v>3477</v>
      </c>
    </row>
    <row r="11917" spans="1:13">
      <c r="A11917" s="186" t="str">
        <f>B11917&amp;"_"&amp;COUNTIF($B$2:B11917,B11917)</f>
        <v>9282_1</v>
      </c>
      <c r="B11917" s="195">
        <v>9282</v>
      </c>
      <c r="F11917" s="189">
        <v>11</v>
      </c>
      <c r="G11917" s="197" t="s">
        <v>4973</v>
      </c>
    </row>
    <row r="11918" spans="1:13">
      <c r="A11918" s="186" t="str">
        <f>B11918&amp;"_"&amp;COUNTIF($B$2:B11918,B11918)</f>
        <v>9282_2</v>
      </c>
      <c r="B11918" s="195">
        <v>9282</v>
      </c>
      <c r="C11918" s="195">
        <v>26</v>
      </c>
      <c r="D11918" s="195" t="s">
        <v>863</v>
      </c>
      <c r="F11918" s="189">
        <v>15</v>
      </c>
      <c r="G11918" s="197" t="s">
        <v>4974</v>
      </c>
      <c r="J11918" s="191">
        <v>43709</v>
      </c>
    </row>
    <row r="11919" spans="1:13">
      <c r="A11919" s="186" t="str">
        <f>B11919&amp;"_"&amp;COUNTIF($B$2:B11919,B11919)</f>
        <v>9283_1</v>
      </c>
      <c r="B11919" s="195">
        <v>9283</v>
      </c>
      <c r="C11919" s="195">
        <v>31</v>
      </c>
      <c r="D11919" s="195" t="s">
        <v>5304</v>
      </c>
      <c r="F11919" s="189">
        <v>4</v>
      </c>
      <c r="G11919" s="197" t="s">
        <v>5305</v>
      </c>
      <c r="H11919" s="195">
        <v>4</v>
      </c>
      <c r="I11919" s="195">
        <f>4*3050</f>
        <v>12200</v>
      </c>
      <c r="J11919" s="191">
        <v>43713</v>
      </c>
      <c r="K11919" s="195" t="s">
        <v>3477</v>
      </c>
    </row>
    <row r="11920" spans="1:13">
      <c r="A11920" s="186" t="str">
        <f>B11920&amp;"_"&amp;COUNTIF($B$2:B11920,B11920)</f>
        <v>9284_1</v>
      </c>
      <c r="B11920" s="195">
        <v>9284</v>
      </c>
      <c r="C11920" s="195">
        <v>31</v>
      </c>
      <c r="D11920" s="195" t="s">
        <v>5336</v>
      </c>
      <c r="F11920" s="189">
        <v>20</v>
      </c>
      <c r="G11920" s="197" t="s">
        <v>4688</v>
      </c>
      <c r="H11920" s="195">
        <v>1</v>
      </c>
      <c r="I11920" s="195">
        <f>20*55+50</f>
        <v>1150</v>
      </c>
      <c r="J11920" s="191">
        <v>43713</v>
      </c>
      <c r="K11920" s="195" t="s">
        <v>3477</v>
      </c>
    </row>
    <row r="11921" spans="1:12">
      <c r="A11921" s="186" t="str">
        <f>B11921&amp;"_"&amp;COUNTIF($B$2:B11921,B11921)</f>
        <v>9285_1</v>
      </c>
      <c r="B11921" s="195">
        <v>9285</v>
      </c>
      <c r="C11921" s="195">
        <v>31</v>
      </c>
      <c r="D11921" s="195" t="s">
        <v>5337</v>
      </c>
      <c r="F11921" s="189">
        <v>1</v>
      </c>
      <c r="G11921" s="197" t="s">
        <v>5338</v>
      </c>
      <c r="H11921" s="195">
        <v>1</v>
      </c>
      <c r="I11921" s="195">
        <f>50*50+50</f>
        <v>2550</v>
      </c>
      <c r="J11921" s="191">
        <v>43713</v>
      </c>
      <c r="K11921" s="195" t="s">
        <v>3477</v>
      </c>
    </row>
    <row r="11922" spans="1:12">
      <c r="A11922" s="186" t="str">
        <f>B11922&amp;"_"&amp;COUNTIF($B$2:B11922,B11922)</f>
        <v>9286_1</v>
      </c>
      <c r="B11922" s="195">
        <v>9286</v>
      </c>
      <c r="F11922" s="189">
        <v>24</v>
      </c>
      <c r="G11922" s="197" t="s">
        <v>5114</v>
      </c>
    </row>
    <row r="11923" spans="1:12">
      <c r="A11923" s="186" t="str">
        <f>B11923&amp;"_"&amp;COUNTIF($B$2:B11923,B11923)</f>
        <v>9286_2</v>
      </c>
      <c r="B11923" s="195">
        <v>9286</v>
      </c>
      <c r="C11923" s="195">
        <v>136</v>
      </c>
      <c r="D11923" s="195">
        <v>3009071265</v>
      </c>
      <c r="F11923" s="189">
        <v>24</v>
      </c>
      <c r="G11923" s="197" t="s">
        <v>5115</v>
      </c>
      <c r="H11923" s="195">
        <v>12</v>
      </c>
      <c r="I11923" s="195">
        <v>53400</v>
      </c>
      <c r="J11923" s="191">
        <v>43718</v>
      </c>
      <c r="K11923" s="195" t="s">
        <v>33</v>
      </c>
      <c r="L11923" s="195" t="s">
        <v>74</v>
      </c>
    </row>
    <row r="11924" spans="1:12">
      <c r="A11924" s="186" t="str">
        <f>B11924&amp;"_"&amp;COUNTIF($B$2:B11924,B11924)</f>
        <v>9287_1</v>
      </c>
      <c r="B11924" s="195">
        <v>9287</v>
      </c>
      <c r="C11924" s="195">
        <v>59</v>
      </c>
      <c r="D11924" s="195">
        <v>3009834067</v>
      </c>
      <c r="F11924" s="189">
        <v>2</v>
      </c>
      <c r="G11924" s="197" t="s">
        <v>5287</v>
      </c>
      <c r="H11924" s="195">
        <v>2</v>
      </c>
      <c r="I11924" s="195">
        <v>6800</v>
      </c>
      <c r="J11924" s="191">
        <v>43714</v>
      </c>
      <c r="K11924" s="195" t="s">
        <v>3477</v>
      </c>
    </row>
    <row r="11925" spans="1:12" ht="12" customHeight="1">
      <c r="A11925" s="186" t="str">
        <f>B11925&amp;"_"&amp;COUNTIF($B$2:B11925,B11925)</f>
        <v>9288_1</v>
      </c>
      <c r="B11925" s="195">
        <v>9288</v>
      </c>
      <c r="F11925" s="189">
        <v>6</v>
      </c>
      <c r="G11925" s="197" t="s">
        <v>3102</v>
      </c>
    </row>
    <row r="11926" spans="1:12">
      <c r="A11926" s="186" t="str">
        <f>B11926&amp;"_"&amp;COUNTIF($B$2:B11926,B11926)</f>
        <v>9288_2</v>
      </c>
      <c r="B11926" s="195">
        <v>9288</v>
      </c>
      <c r="C11926" s="195">
        <v>65</v>
      </c>
      <c r="D11926" s="195">
        <v>3009531437</v>
      </c>
      <c r="F11926" s="189">
        <v>12</v>
      </c>
      <c r="G11926" s="197" t="s">
        <v>3103</v>
      </c>
      <c r="H11926" s="195">
        <v>6</v>
      </c>
      <c r="I11926" s="195">
        <v>19200</v>
      </c>
      <c r="J11926" s="191">
        <v>43714</v>
      </c>
      <c r="K11926" s="195" t="s">
        <v>4113</v>
      </c>
    </row>
    <row r="11927" spans="1:12">
      <c r="A11927" s="186" t="str">
        <f>B11927&amp;"_"&amp;COUNTIF($B$2:B11927,B11927)</f>
        <v>9289_1</v>
      </c>
      <c r="B11927" s="195">
        <v>9289</v>
      </c>
      <c r="C11927" s="195">
        <v>58</v>
      </c>
      <c r="D11927" s="195">
        <v>118550</v>
      </c>
      <c r="F11927" s="189">
        <v>2</v>
      </c>
      <c r="G11927" s="197" t="s">
        <v>3473</v>
      </c>
      <c r="H11927" s="195">
        <v>1</v>
      </c>
      <c r="I11927" s="195">
        <v>250</v>
      </c>
      <c r="J11927" s="191">
        <v>43714</v>
      </c>
      <c r="L11927" s="195" t="s">
        <v>74</v>
      </c>
    </row>
    <row r="11928" spans="1:12">
      <c r="A11928" s="186" t="str">
        <f>B11928&amp;"_"&amp;COUNTIF($B$2:B11928,B11928)</f>
        <v>9290_1</v>
      </c>
      <c r="B11928" s="195">
        <v>9290</v>
      </c>
      <c r="C11928" s="195">
        <v>92</v>
      </c>
      <c r="D11928" s="195" t="s">
        <v>5339</v>
      </c>
      <c r="F11928" s="189">
        <v>2</v>
      </c>
      <c r="G11928" s="197" t="s">
        <v>5340</v>
      </c>
      <c r="H11928" s="195">
        <v>2</v>
      </c>
      <c r="I11928" s="195">
        <v>7000</v>
      </c>
      <c r="J11928" s="191">
        <v>43717</v>
      </c>
      <c r="K11928" s="195" t="s">
        <v>3477</v>
      </c>
    </row>
    <row r="11929" spans="1:12">
      <c r="A11929" s="186" t="str">
        <f>B11929&amp;"_"&amp;COUNTIF($B$2:B11929,B11929)</f>
        <v>9291_1</v>
      </c>
      <c r="B11929" s="195">
        <v>9291</v>
      </c>
      <c r="C11929" s="195">
        <v>1</v>
      </c>
      <c r="D11929" s="195" t="s">
        <v>865</v>
      </c>
      <c r="F11929" s="189">
        <v>1</v>
      </c>
      <c r="G11929" s="197" t="s">
        <v>476</v>
      </c>
      <c r="H11929" s="195">
        <v>1</v>
      </c>
      <c r="I11929" s="195">
        <v>500</v>
      </c>
      <c r="J11929" s="191">
        <v>43714</v>
      </c>
      <c r="K11929" s="195" t="s">
        <v>3477</v>
      </c>
    </row>
    <row r="11930" spans="1:12">
      <c r="A11930" s="186" t="str">
        <f>B11930&amp;"_"&amp;COUNTIF($B$2:B11930,B11930)</f>
        <v>9292_1</v>
      </c>
      <c r="B11930" s="195">
        <v>9292</v>
      </c>
      <c r="F11930" s="189">
        <v>1</v>
      </c>
      <c r="G11930" s="197" t="s">
        <v>5341</v>
      </c>
    </row>
    <row r="11931" spans="1:12">
      <c r="A11931" s="186" t="str">
        <f>B11931&amp;"_"&amp;COUNTIF($B$2:B11931,B11931)</f>
        <v>9292_2</v>
      </c>
      <c r="B11931" s="195">
        <v>9292</v>
      </c>
      <c r="F11931" s="189">
        <v>1</v>
      </c>
      <c r="G11931" s="197" t="s">
        <v>5342</v>
      </c>
    </row>
    <row r="11932" spans="1:12" ht="14.1" customHeight="1">
      <c r="A11932" s="186" t="str">
        <f>B11932&amp;"_"&amp;COUNTIF($B$2:B11932,B11932)</f>
        <v>9292_3</v>
      </c>
      <c r="B11932" s="195">
        <v>9292</v>
      </c>
      <c r="C11932" s="195">
        <v>125</v>
      </c>
      <c r="D11932" s="195" t="s">
        <v>5343</v>
      </c>
      <c r="F11932" s="189">
        <v>8</v>
      </c>
      <c r="G11932" s="197" t="s">
        <v>5344</v>
      </c>
      <c r="H11932" s="195">
        <v>1</v>
      </c>
      <c r="J11932" s="191">
        <v>43717</v>
      </c>
      <c r="K11932" s="195" t="s">
        <v>33</v>
      </c>
      <c r="L11932" s="195" t="s">
        <v>74</v>
      </c>
    </row>
    <row r="11933" spans="1:12">
      <c r="A11933" s="186" t="str">
        <f>B11933&amp;"_"&amp;COUNTIF($B$2:B11933,B11933)</f>
        <v>9293_1</v>
      </c>
      <c r="B11933" s="195">
        <v>9293</v>
      </c>
      <c r="C11933" s="195">
        <v>31</v>
      </c>
      <c r="D11933" s="195" t="s">
        <v>5345</v>
      </c>
      <c r="F11933" s="189">
        <v>3</v>
      </c>
      <c r="G11933" s="197" t="s">
        <v>5346</v>
      </c>
      <c r="H11933" s="195">
        <v>3</v>
      </c>
      <c r="I11933" s="195">
        <v>9000</v>
      </c>
      <c r="J11933" s="191">
        <v>43718</v>
      </c>
      <c r="K11933" s="195" t="s">
        <v>3477</v>
      </c>
    </row>
    <row r="11934" spans="1:12">
      <c r="A11934" s="186" t="str">
        <f>B11934&amp;"_"&amp;COUNTIF($B$2:B11934,B11934)</f>
        <v>9294_1</v>
      </c>
      <c r="B11934" s="195">
        <v>9294</v>
      </c>
      <c r="C11934" s="195">
        <v>59</v>
      </c>
      <c r="D11934" s="195">
        <v>3009938671</v>
      </c>
      <c r="F11934" s="189">
        <v>1</v>
      </c>
      <c r="G11934" s="197" t="s">
        <v>5347</v>
      </c>
      <c r="H11934" s="195">
        <v>1</v>
      </c>
      <c r="I11934" s="195">
        <v>0</v>
      </c>
      <c r="J11934" s="191">
        <v>43718</v>
      </c>
      <c r="K11934" s="195" t="s">
        <v>3477</v>
      </c>
    </row>
    <row r="11935" spans="1:12">
      <c r="A11935" s="186" t="str">
        <f>B11935&amp;"_"&amp;COUNTIF($B$2:B11935,B11935)</f>
        <v>9295_1</v>
      </c>
      <c r="B11935" s="195">
        <v>9295</v>
      </c>
      <c r="C11935" s="195">
        <v>59</v>
      </c>
      <c r="D11935" s="195">
        <v>3009994628</v>
      </c>
      <c r="E11935" s="195">
        <v>41227890</v>
      </c>
      <c r="F11935" s="189">
        <v>12</v>
      </c>
      <c r="G11935" s="197" t="s">
        <v>5286</v>
      </c>
      <c r="H11935" s="195">
        <v>2</v>
      </c>
      <c r="I11935" s="195">
        <v>3675</v>
      </c>
      <c r="J11935" s="191">
        <v>43718</v>
      </c>
      <c r="K11935" s="195" t="s">
        <v>3477</v>
      </c>
    </row>
    <row r="11936" spans="1:12">
      <c r="A11936" s="186" t="str">
        <f>B11936&amp;"_"&amp;COUNTIF($B$2:B11936,B11936)</f>
        <v>9296_1</v>
      </c>
      <c r="B11936" s="195">
        <v>9296</v>
      </c>
      <c r="C11936" s="242">
        <v>59</v>
      </c>
      <c r="D11936" s="242">
        <v>3009963885</v>
      </c>
      <c r="E11936" s="242">
        <v>41222128</v>
      </c>
      <c r="F11936" s="235">
        <v>2</v>
      </c>
      <c r="G11936" s="243" t="s">
        <v>5348</v>
      </c>
      <c r="H11936" s="242">
        <v>2</v>
      </c>
      <c r="I11936" s="242">
        <v>9000</v>
      </c>
      <c r="J11936" s="191">
        <v>43718</v>
      </c>
      <c r="K11936" s="195" t="s">
        <v>3477</v>
      </c>
    </row>
    <row r="11937" spans="1:12">
      <c r="A11937" s="186" t="str">
        <f>B11937&amp;"_"&amp;COUNTIF($B$2:B11937,B11937)</f>
        <v>9297_1</v>
      </c>
      <c r="B11937" s="195">
        <v>9297</v>
      </c>
      <c r="E11937" s="195">
        <v>500532211</v>
      </c>
      <c r="F11937" s="189">
        <v>2</v>
      </c>
      <c r="G11937" s="197" t="s">
        <v>5324</v>
      </c>
    </row>
    <row r="11938" spans="1:12">
      <c r="A11938" s="186" t="str">
        <f>B11938&amp;"_"&amp;COUNTIF($B$2:B11938,B11938)</f>
        <v>9297_2</v>
      </c>
      <c r="B11938" s="195">
        <v>9297</v>
      </c>
      <c r="E11938" s="195">
        <v>500532210</v>
      </c>
      <c r="F11938" s="189">
        <v>2</v>
      </c>
      <c r="G11938" s="197" t="s">
        <v>5325</v>
      </c>
    </row>
    <row r="11939" spans="1:12">
      <c r="A11939" s="186" t="str">
        <f>B11939&amp;"_"&amp;COUNTIF($B$2:B11939,B11939)</f>
        <v>9297_3</v>
      </c>
      <c r="B11939" s="195">
        <v>9297</v>
      </c>
      <c r="C11939" s="195">
        <v>128</v>
      </c>
      <c r="D11939" s="195">
        <v>270533010</v>
      </c>
      <c r="E11939" s="195">
        <v>500532209</v>
      </c>
      <c r="F11939" s="189">
        <v>1</v>
      </c>
      <c r="G11939" s="197" t="s">
        <v>5326</v>
      </c>
      <c r="H11939" s="195">
        <v>3</v>
      </c>
      <c r="I11939" s="195">
        <v>8800</v>
      </c>
      <c r="J11939" s="191">
        <v>43718</v>
      </c>
      <c r="K11939" s="195" t="s">
        <v>33</v>
      </c>
      <c r="L11939" s="195" t="s">
        <v>74</v>
      </c>
    </row>
    <row r="11940" spans="1:12">
      <c r="A11940" s="186" t="str">
        <f>B11940&amp;"_"&amp;COUNTIF($B$2:B11940,B11940)</f>
        <v>9298_1</v>
      </c>
      <c r="B11940" s="195">
        <v>9298</v>
      </c>
      <c r="E11940" s="195" t="s">
        <v>64</v>
      </c>
      <c r="F11940" s="189">
        <v>192</v>
      </c>
      <c r="G11940" s="197" t="s">
        <v>2804</v>
      </c>
    </row>
    <row r="11941" spans="1:12">
      <c r="A11941" s="186" t="str">
        <f>B11941&amp;"_"&amp;COUNTIF($B$2:B11941,B11941)</f>
        <v>9298_2</v>
      </c>
      <c r="B11941" s="195">
        <v>9298</v>
      </c>
      <c r="E11941" s="195" t="s">
        <v>62</v>
      </c>
      <c r="F11941" s="189">
        <v>492</v>
      </c>
      <c r="G11941" s="197" t="s">
        <v>893</v>
      </c>
    </row>
    <row r="11942" spans="1:12">
      <c r="A11942" s="186" t="str">
        <f>B11942&amp;"_"&amp;COUNTIF($B$2:B11942,B11942)</f>
        <v>9298_3</v>
      </c>
      <c r="B11942" s="195">
        <v>9298</v>
      </c>
      <c r="C11942" s="195">
        <v>1</v>
      </c>
      <c r="D11942" s="195" t="s">
        <v>5349</v>
      </c>
      <c r="E11942" s="195" t="s">
        <v>67</v>
      </c>
      <c r="F11942" s="189">
        <v>48</v>
      </c>
      <c r="G11942" s="197" t="s">
        <v>1890</v>
      </c>
      <c r="H11942" s="195">
        <v>8</v>
      </c>
      <c r="J11942" s="191">
        <v>43719</v>
      </c>
      <c r="K11942" s="195" t="s">
        <v>3477</v>
      </c>
    </row>
    <row r="11943" spans="1:12">
      <c r="A11943" s="186" t="str">
        <f>B11943&amp;"_"&amp;COUNTIF($B$2:B11943,B11943)</f>
        <v>9299_1</v>
      </c>
      <c r="B11943" s="195">
        <v>9299</v>
      </c>
      <c r="C11943" s="195">
        <v>1</v>
      </c>
      <c r="D11943" s="195" t="s">
        <v>5350</v>
      </c>
      <c r="F11943" s="189">
        <v>120</v>
      </c>
      <c r="G11943" s="197" t="s">
        <v>4401</v>
      </c>
      <c r="H11943" s="195">
        <v>2</v>
      </c>
      <c r="J11943" s="191">
        <v>43719</v>
      </c>
      <c r="K11943" s="195" t="s">
        <v>3477</v>
      </c>
    </row>
    <row r="11944" spans="1:12">
      <c r="A11944" s="186" t="str">
        <f>B11944&amp;"_"&amp;COUNTIF($B$2:B11944,B11944)</f>
        <v>9300_1</v>
      </c>
      <c r="B11944" s="195">
        <v>9300</v>
      </c>
      <c r="E11944" s="195" t="s">
        <v>1744</v>
      </c>
      <c r="F11944" s="189">
        <v>1</v>
      </c>
      <c r="G11944" s="197" t="s">
        <v>4877</v>
      </c>
    </row>
    <row r="11945" spans="1:12">
      <c r="A11945" s="186" t="str">
        <f>B11945&amp;"_"&amp;COUNTIF($B$2:B11945,B11945)</f>
        <v>9300_2</v>
      </c>
      <c r="B11945" s="195">
        <v>9300</v>
      </c>
      <c r="E11945" s="195">
        <v>209245</v>
      </c>
      <c r="F11945" s="189">
        <v>28</v>
      </c>
      <c r="G11945" s="197" t="s">
        <v>4584</v>
      </c>
    </row>
    <row r="11946" spans="1:12">
      <c r="A11946" s="186" t="str">
        <f>B11946&amp;"_"&amp;COUNTIF($B$2:B11946,B11946)</f>
        <v>9300_3</v>
      </c>
      <c r="B11946" s="195">
        <v>9300</v>
      </c>
      <c r="C11946" s="237"/>
      <c r="D11946" s="237"/>
      <c r="E11946" s="195">
        <v>213359</v>
      </c>
      <c r="F11946" s="189">
        <v>42</v>
      </c>
      <c r="G11946" s="197" t="s">
        <v>4533</v>
      </c>
    </row>
    <row r="11947" spans="1:12">
      <c r="A11947" s="186" t="str">
        <f>B11947&amp;"_"&amp;COUNTIF($B$2:B11947,B11947)</f>
        <v>9300_4</v>
      </c>
      <c r="B11947" s="195">
        <v>9300</v>
      </c>
      <c r="C11947" s="237">
        <v>123</v>
      </c>
      <c r="D11947" s="237">
        <v>4500750607</v>
      </c>
      <c r="E11947" s="195">
        <v>214845</v>
      </c>
      <c r="F11947" s="189">
        <v>32</v>
      </c>
      <c r="G11947" s="197" t="s">
        <v>5155</v>
      </c>
      <c r="H11947" s="195">
        <v>6</v>
      </c>
      <c r="I11947" s="195">
        <v>16300</v>
      </c>
      <c r="J11947" s="191">
        <v>43720</v>
      </c>
      <c r="K11947" s="195" t="s">
        <v>3477</v>
      </c>
    </row>
    <row r="11948" spans="1:12">
      <c r="A11948" s="186" t="str">
        <f>B11948&amp;"_"&amp;COUNTIF($B$2:B11948,B11948)</f>
        <v>9301_1</v>
      </c>
      <c r="B11948" s="195">
        <v>9301</v>
      </c>
      <c r="F11948" s="189">
        <v>1</v>
      </c>
      <c r="G11948" s="197" t="s">
        <v>5351</v>
      </c>
    </row>
    <row r="11949" spans="1:12">
      <c r="A11949" s="186" t="str">
        <f>B11949&amp;"_"&amp;COUNTIF($B$2:B11949,B11949)</f>
        <v>9301_2</v>
      </c>
      <c r="B11949" s="195">
        <v>9301</v>
      </c>
      <c r="C11949" s="195">
        <v>1</v>
      </c>
      <c r="D11949" s="195" t="s">
        <v>5350</v>
      </c>
      <c r="F11949" s="189">
        <v>3</v>
      </c>
      <c r="G11949" s="197" t="s">
        <v>5352</v>
      </c>
      <c r="J11949" s="191">
        <v>43720</v>
      </c>
      <c r="K11949" s="195" t="s">
        <v>3477</v>
      </c>
    </row>
    <row r="11950" spans="1:12">
      <c r="A11950" s="186" t="str">
        <f>B11950&amp;"_"&amp;COUNTIF($B$2:B11950,B11950)</f>
        <v>9302_1</v>
      </c>
      <c r="B11950" s="195">
        <v>9302</v>
      </c>
      <c r="C11950" s="195">
        <v>17</v>
      </c>
      <c r="D11950" s="195">
        <v>3009398511</v>
      </c>
      <c r="F11950" s="189">
        <v>12</v>
      </c>
      <c r="G11950" s="197" t="s">
        <v>3324</v>
      </c>
      <c r="H11950" s="195">
        <v>3</v>
      </c>
      <c r="I11950" s="195">
        <v>12600</v>
      </c>
      <c r="J11950" s="191">
        <v>43721</v>
      </c>
      <c r="K11950" s="195" t="s">
        <v>4113</v>
      </c>
    </row>
    <row r="11951" spans="1:12">
      <c r="A11951" s="186" t="str">
        <f>B11951&amp;"_"&amp;COUNTIF($B$2:B11951,B11951)</f>
        <v>9304_1</v>
      </c>
      <c r="B11951" s="195">
        <v>9304</v>
      </c>
      <c r="F11951" s="189">
        <v>3</v>
      </c>
      <c r="G11951" s="197" t="s">
        <v>5353</v>
      </c>
    </row>
    <row r="11952" spans="1:12">
      <c r="A11952" s="186" t="str">
        <f>B11952&amp;"_"&amp;COUNTIF($B$2:B11952,B11952)</f>
        <v>9304_2</v>
      </c>
      <c r="B11952" s="195">
        <v>9304</v>
      </c>
      <c r="C11952" s="195">
        <v>96</v>
      </c>
      <c r="D11952" s="195" t="s">
        <v>5354</v>
      </c>
      <c r="F11952" s="189">
        <v>3</v>
      </c>
      <c r="G11952" s="197" t="s">
        <v>5355</v>
      </c>
      <c r="H11952" s="195">
        <v>3</v>
      </c>
      <c r="I11952" s="195">
        <v>11100</v>
      </c>
      <c r="J11952" s="191">
        <v>43721</v>
      </c>
      <c r="K11952" s="195" t="s">
        <v>33</v>
      </c>
      <c r="L11952" s="195" t="s">
        <v>74</v>
      </c>
    </row>
    <row r="11953" spans="1:12">
      <c r="A11953" s="186" t="str">
        <f>B11953&amp;"_"&amp;COUNTIF($B$2:B11953,B11953)</f>
        <v>9305_1</v>
      </c>
      <c r="B11953" s="195">
        <v>9305</v>
      </c>
      <c r="C11953" s="195">
        <v>59</v>
      </c>
      <c r="D11953" s="195">
        <v>3009976112</v>
      </c>
      <c r="E11953" s="195">
        <v>41222082</v>
      </c>
      <c r="F11953" s="189">
        <v>2</v>
      </c>
      <c r="G11953" s="197" t="s">
        <v>5322</v>
      </c>
      <c r="H11953" s="195">
        <v>2</v>
      </c>
      <c r="I11953" s="195">
        <v>8660</v>
      </c>
      <c r="J11953" s="191">
        <v>43725</v>
      </c>
      <c r="K11953" s="195" t="s">
        <v>4749</v>
      </c>
    </row>
    <row r="11954" spans="1:12">
      <c r="A11954" s="186" t="str">
        <f>B11954&amp;"_"&amp;COUNTIF($B$2:B11954,B11954)</f>
        <v>9306_1</v>
      </c>
      <c r="B11954" s="195">
        <v>9306</v>
      </c>
      <c r="C11954" s="195">
        <v>59</v>
      </c>
      <c r="D11954" s="195">
        <v>3009994453</v>
      </c>
      <c r="E11954" s="195">
        <v>41222082</v>
      </c>
      <c r="F11954" s="189">
        <v>2</v>
      </c>
      <c r="G11954" s="197" t="s">
        <v>5322</v>
      </c>
      <c r="H11954" s="195">
        <v>2</v>
      </c>
      <c r="I11954" s="195">
        <v>8660</v>
      </c>
      <c r="J11954" s="191">
        <v>43725</v>
      </c>
      <c r="K11954" s="195" t="s">
        <v>4749</v>
      </c>
    </row>
    <row r="11955" spans="1:12">
      <c r="A11955" s="186" t="str">
        <f>B11955&amp;"_"&amp;COUNTIF($B$2:B11955,B11955)</f>
        <v>9307_1</v>
      </c>
      <c r="B11955" s="195">
        <v>9307</v>
      </c>
      <c r="C11955" s="195">
        <v>59</v>
      </c>
      <c r="D11955" s="195">
        <v>3009987202</v>
      </c>
      <c r="F11955" s="189">
        <v>2</v>
      </c>
      <c r="G11955" s="197" t="s">
        <v>5287</v>
      </c>
      <c r="H11955" s="195">
        <v>2</v>
      </c>
      <c r="I11955" s="195">
        <v>6800</v>
      </c>
      <c r="J11955" s="191">
        <v>43725</v>
      </c>
      <c r="K11955" s="195" t="s">
        <v>4749</v>
      </c>
    </row>
    <row r="11956" spans="1:12">
      <c r="A11956" s="186" t="str">
        <f>B11956&amp;"_"&amp;COUNTIF($B$2:B11956,B11956)</f>
        <v>9308_1</v>
      </c>
      <c r="B11956" s="195">
        <v>9308</v>
      </c>
      <c r="C11956" s="242">
        <v>59</v>
      </c>
      <c r="D11956" s="242">
        <v>3009963885</v>
      </c>
      <c r="E11956" s="242">
        <v>41222128</v>
      </c>
      <c r="F11956" s="235">
        <v>1</v>
      </c>
      <c r="G11956" s="243" t="s">
        <v>5356</v>
      </c>
      <c r="H11956" s="242">
        <v>1</v>
      </c>
      <c r="I11956" s="242">
        <v>4600</v>
      </c>
      <c r="J11956" s="191">
        <v>43725</v>
      </c>
      <c r="K11956" s="195" t="s">
        <v>4749</v>
      </c>
    </row>
    <row r="11957" spans="1:12">
      <c r="A11957" s="186" t="str">
        <f>B11957&amp;"_"&amp;COUNTIF($B$2:B11957,B11957)</f>
        <v>9309_1</v>
      </c>
      <c r="B11957" s="195">
        <v>9309</v>
      </c>
      <c r="C11957" s="195">
        <v>3</v>
      </c>
      <c r="D11957" s="195" t="s">
        <v>5357</v>
      </c>
      <c r="E11957" s="195">
        <v>500529774</v>
      </c>
      <c r="F11957" s="189">
        <v>324</v>
      </c>
      <c r="G11957" s="197" t="s">
        <v>3799</v>
      </c>
      <c r="H11957" s="195">
        <v>1</v>
      </c>
      <c r="I11957" s="195">
        <v>1200</v>
      </c>
      <c r="J11957" s="191">
        <v>43725</v>
      </c>
      <c r="K11957" s="195" t="s">
        <v>33</v>
      </c>
      <c r="L11957" s="195" t="s">
        <v>74</v>
      </c>
    </row>
    <row r="11958" spans="1:12">
      <c r="A11958" s="186" t="str">
        <f>B11958&amp;"_"&amp;COUNTIF($B$2:B11958,B11958)</f>
        <v>9310_1</v>
      </c>
      <c r="B11958" s="195">
        <v>9310</v>
      </c>
      <c r="C11958" s="195">
        <v>31</v>
      </c>
      <c r="D11958" s="195" t="s">
        <v>5358</v>
      </c>
      <c r="E11958" s="195" t="s">
        <v>5184</v>
      </c>
      <c r="F11958" s="189">
        <v>1</v>
      </c>
      <c r="G11958" s="197" t="s">
        <v>4672</v>
      </c>
      <c r="H11958" s="195">
        <v>1</v>
      </c>
      <c r="J11958" s="191">
        <v>43726</v>
      </c>
      <c r="K11958" s="195" t="s">
        <v>3477</v>
      </c>
    </row>
    <row r="11959" spans="1:12">
      <c r="A11959" s="186" t="str">
        <f>B11959&amp;"_"&amp;COUNTIF($B$2:B11959,B11959)</f>
        <v>9311_1</v>
      </c>
      <c r="B11959" s="195">
        <v>9311</v>
      </c>
      <c r="E11959" s="195" t="s">
        <v>1744</v>
      </c>
      <c r="F11959" s="189">
        <v>1</v>
      </c>
      <c r="G11959" s="197" t="s">
        <v>4877</v>
      </c>
    </row>
    <row r="11960" spans="1:12">
      <c r="A11960" s="186" t="str">
        <f>B11960&amp;"_"&amp;COUNTIF($B$2:B11960,B11960)</f>
        <v>9311_2</v>
      </c>
      <c r="B11960" s="195">
        <v>9311</v>
      </c>
      <c r="E11960" s="195">
        <v>209245</v>
      </c>
      <c r="F11960" s="189">
        <v>28</v>
      </c>
      <c r="G11960" s="197" t="s">
        <v>4584</v>
      </c>
    </row>
    <row r="11961" spans="1:12">
      <c r="A11961" s="186" t="str">
        <f>B11961&amp;"_"&amp;COUNTIF($B$2:B11961,B11961)</f>
        <v>9311_3</v>
      </c>
      <c r="B11961" s="195">
        <v>9311</v>
      </c>
      <c r="C11961" s="237"/>
      <c r="D11961" s="237"/>
      <c r="E11961" s="195">
        <v>213359</v>
      </c>
      <c r="F11961" s="189">
        <v>28</v>
      </c>
      <c r="G11961" s="197" t="s">
        <v>4533</v>
      </c>
    </row>
    <row r="11962" spans="1:12">
      <c r="A11962" s="186" t="str">
        <f>B11962&amp;"_"&amp;COUNTIF($B$2:B11962,B11962)</f>
        <v>9311_4</v>
      </c>
      <c r="B11962" s="195">
        <v>9311</v>
      </c>
      <c r="C11962" s="237">
        <v>123</v>
      </c>
      <c r="D11962" s="237">
        <v>4500750607</v>
      </c>
      <c r="E11962" s="195">
        <v>214845</v>
      </c>
      <c r="F11962" s="189">
        <v>28</v>
      </c>
      <c r="G11962" s="197" t="s">
        <v>5155</v>
      </c>
      <c r="H11962" s="195">
        <v>5</v>
      </c>
      <c r="I11962" s="195">
        <v>12375</v>
      </c>
      <c r="J11962" s="191">
        <v>43727</v>
      </c>
      <c r="K11962" s="195" t="s">
        <v>3477</v>
      </c>
    </row>
    <row r="11963" spans="1:12">
      <c r="A11963" s="186" t="str">
        <f>B11963&amp;"_"&amp;COUNTIF($B$2:B11963,B11963)</f>
        <v>9312_1</v>
      </c>
      <c r="B11963" s="195">
        <v>9312</v>
      </c>
      <c r="C11963" s="195">
        <v>59</v>
      </c>
      <c r="D11963" s="195">
        <v>3010028379</v>
      </c>
      <c r="E11963" s="195">
        <v>41227890</v>
      </c>
      <c r="F11963" s="189">
        <v>12</v>
      </c>
      <c r="G11963" s="197" t="s">
        <v>5286</v>
      </c>
      <c r="H11963" s="195">
        <v>2</v>
      </c>
      <c r="I11963" s="195">
        <v>3675</v>
      </c>
      <c r="J11963" s="191">
        <v>43727</v>
      </c>
      <c r="K11963" s="195" t="s">
        <v>3477</v>
      </c>
    </row>
    <row r="11964" spans="1:12">
      <c r="A11964" s="186" t="str">
        <f>B11964&amp;"_"&amp;COUNTIF($B$2:B11964,B11964)</f>
        <v>9313_1</v>
      </c>
      <c r="B11964" s="195">
        <v>9313</v>
      </c>
      <c r="C11964" s="195">
        <v>65</v>
      </c>
      <c r="D11964" s="195">
        <v>3010035888</v>
      </c>
      <c r="F11964" s="189">
        <v>50</v>
      </c>
      <c r="G11964" s="197" t="s">
        <v>1866</v>
      </c>
      <c r="H11964" s="195">
        <v>1</v>
      </c>
      <c r="I11964" s="195">
        <v>2750</v>
      </c>
      <c r="J11964" s="191">
        <v>43727</v>
      </c>
      <c r="K11964" s="195" t="s">
        <v>5359</v>
      </c>
      <c r="L11964" s="195" t="s">
        <v>74</v>
      </c>
    </row>
    <row r="11965" spans="1:12">
      <c r="A11965" s="186" t="str">
        <f>B11965&amp;"_"&amp;COUNTIF($B$2:B11965,B11965)</f>
        <v>9314_1</v>
      </c>
      <c r="B11965" s="195">
        <v>9314</v>
      </c>
      <c r="C11965" s="195">
        <v>2</v>
      </c>
      <c r="D11965" s="195">
        <v>340187112</v>
      </c>
      <c r="F11965" s="189">
        <v>16</v>
      </c>
      <c r="G11965" s="197" t="s">
        <v>1342</v>
      </c>
      <c r="H11965" s="195">
        <v>5</v>
      </c>
      <c r="J11965" s="191">
        <v>43727</v>
      </c>
      <c r="K11965" s="195" t="s">
        <v>3477</v>
      </c>
    </row>
    <row r="11966" spans="1:12">
      <c r="A11966" s="186" t="str">
        <f>B11966&amp;"_"&amp;COUNTIF($B$2:B11966,B11966)</f>
        <v>9315_1</v>
      </c>
      <c r="B11966" s="195">
        <v>9315</v>
      </c>
      <c r="C11966" s="195">
        <v>1</v>
      </c>
      <c r="D11966" s="195" t="s">
        <v>5360</v>
      </c>
      <c r="E11966" s="195" t="s">
        <v>62</v>
      </c>
      <c r="F11966" s="189">
        <v>492</v>
      </c>
      <c r="G11966" s="197" t="s">
        <v>893</v>
      </c>
      <c r="H11966" s="195">
        <v>3</v>
      </c>
      <c r="J11966" s="191">
        <v>43731</v>
      </c>
      <c r="K11966" s="195" t="s">
        <v>3477</v>
      </c>
    </row>
    <row r="11967" spans="1:12">
      <c r="A11967" s="186" t="str">
        <f>B11967&amp;"_"&amp;COUNTIF($B$2:B11967,B11967)</f>
        <v>9316_1</v>
      </c>
      <c r="B11967" s="195">
        <v>9316</v>
      </c>
      <c r="C11967" s="195">
        <v>1</v>
      </c>
      <c r="D11967" s="195">
        <v>540100074</v>
      </c>
      <c r="F11967" s="189">
        <v>1</v>
      </c>
      <c r="G11967" s="197" t="s">
        <v>4338</v>
      </c>
      <c r="H11967" s="195">
        <v>1</v>
      </c>
      <c r="J11967" s="191">
        <v>43731</v>
      </c>
      <c r="K11967" s="195" t="s">
        <v>3477</v>
      </c>
    </row>
    <row r="11968" spans="1:12">
      <c r="A11968" s="186" t="str">
        <f>B11968&amp;"_"&amp;COUNTIF($B$2:B11968,B11968)</f>
        <v>9317_1</v>
      </c>
      <c r="B11968" s="195">
        <v>9317</v>
      </c>
      <c r="E11968" s="195">
        <v>13021200</v>
      </c>
      <c r="F11968" s="189">
        <v>15</v>
      </c>
      <c r="G11968" s="197" t="s">
        <v>5361</v>
      </c>
    </row>
    <row r="11969" spans="1:12">
      <c r="A11969" s="186" t="str">
        <f>B11969&amp;"_"&amp;COUNTIF($B$2:B11969,B11969)</f>
        <v>9317_2</v>
      </c>
      <c r="B11969" s="195">
        <v>9317</v>
      </c>
      <c r="C11969" s="195">
        <v>10</v>
      </c>
      <c r="D11969" s="195">
        <v>68320</v>
      </c>
      <c r="E11969" s="195">
        <v>13021000</v>
      </c>
      <c r="F11969" s="189">
        <v>30</v>
      </c>
      <c r="G11969" s="197" t="s">
        <v>5362</v>
      </c>
      <c r="H11969" s="195">
        <v>1</v>
      </c>
      <c r="I11969" s="195">
        <f>30*50+15*25</f>
        <v>1875</v>
      </c>
      <c r="J11969" s="191">
        <v>43734</v>
      </c>
      <c r="K11969" s="195" t="s">
        <v>33</v>
      </c>
      <c r="L11969" s="195" t="s">
        <v>74</v>
      </c>
    </row>
    <row r="11970" spans="1:12">
      <c r="A11970" s="186" t="str">
        <f>B11970&amp;"_"&amp;COUNTIF($B$2:B11970,B11970)</f>
        <v>9318_1</v>
      </c>
      <c r="B11970" s="195">
        <v>9318</v>
      </c>
      <c r="F11970" s="189">
        <v>1</v>
      </c>
      <c r="G11970" s="197" t="s">
        <v>2156</v>
      </c>
    </row>
    <row r="11971" spans="1:12">
      <c r="A11971" s="186" t="str">
        <f>B11971&amp;"_"&amp;COUNTIF($B$2:B11971,B11971)</f>
        <v>9318_2</v>
      </c>
      <c r="B11971" s="195">
        <v>9318</v>
      </c>
      <c r="C11971" s="195">
        <v>61</v>
      </c>
      <c r="D11971" s="195" t="s">
        <v>5248</v>
      </c>
      <c r="F11971" s="189">
        <v>1</v>
      </c>
      <c r="G11971" s="197" t="s">
        <v>6606</v>
      </c>
      <c r="H11971" s="195">
        <v>1</v>
      </c>
      <c r="I11971" s="195">
        <v>19265</v>
      </c>
      <c r="J11971" s="191">
        <v>43732</v>
      </c>
      <c r="K11971" s="195" t="s">
        <v>3477</v>
      </c>
    </row>
    <row r="11972" spans="1:12">
      <c r="A11972" s="186" t="str">
        <f>B11972&amp;"_"&amp;COUNTIF($B$2:B11972,B11972)</f>
        <v>9319_1</v>
      </c>
      <c r="B11972" s="195">
        <v>9319</v>
      </c>
      <c r="C11972" s="195">
        <v>10</v>
      </c>
      <c r="D11972" s="195">
        <v>68279</v>
      </c>
      <c r="E11972" s="195">
        <v>13030250</v>
      </c>
      <c r="F11972" s="189">
        <v>6</v>
      </c>
      <c r="G11972" s="197" t="s">
        <v>4827</v>
      </c>
      <c r="H11972" s="195">
        <v>1</v>
      </c>
      <c r="I11972" s="195">
        <v>150</v>
      </c>
      <c r="J11972" s="191">
        <v>43734</v>
      </c>
      <c r="K11972" s="195" t="s">
        <v>789</v>
      </c>
    </row>
    <row r="11973" spans="1:12">
      <c r="A11973" s="186" t="str">
        <f>B11973&amp;"_"&amp;COUNTIF($B$2:B11973,B11973)</f>
        <v>9320_1</v>
      </c>
      <c r="B11973" s="195">
        <v>9320</v>
      </c>
      <c r="C11973" s="195">
        <v>1</v>
      </c>
      <c r="D11973" s="195" t="s">
        <v>5363</v>
      </c>
      <c r="E11973" s="195" t="s">
        <v>62</v>
      </c>
      <c r="F11973" s="189">
        <v>492</v>
      </c>
      <c r="G11973" s="197" t="s">
        <v>893</v>
      </c>
      <c r="H11973" s="195">
        <v>3</v>
      </c>
      <c r="J11973" s="191">
        <v>43732</v>
      </c>
      <c r="K11973" s="195" t="s">
        <v>3477</v>
      </c>
    </row>
    <row r="11974" spans="1:12">
      <c r="A11974" s="186" t="str">
        <f>B11974&amp;"_"&amp;COUNTIF($B$2:B11974,B11974)</f>
        <v>9321_1</v>
      </c>
      <c r="B11974" s="195">
        <v>9321</v>
      </c>
      <c r="C11974" s="195">
        <v>1</v>
      </c>
      <c r="D11974" s="195">
        <v>540100074</v>
      </c>
      <c r="F11974" s="189">
        <v>2</v>
      </c>
      <c r="G11974" s="197" t="s">
        <v>3238</v>
      </c>
      <c r="H11974" s="195">
        <v>2</v>
      </c>
      <c r="J11974" s="191">
        <v>43732</v>
      </c>
      <c r="K11974" s="195" t="s">
        <v>3477</v>
      </c>
    </row>
    <row r="11975" spans="1:12">
      <c r="A11975" s="186" t="str">
        <f>B11975&amp;"_"&amp;COUNTIF($B$2:B11975,B11975)</f>
        <v>9322_1</v>
      </c>
      <c r="B11975" s="195">
        <v>9322</v>
      </c>
      <c r="C11975" s="195">
        <v>31</v>
      </c>
      <c r="D11975" s="195" t="s">
        <v>5364</v>
      </c>
      <c r="E11975" s="195" t="s">
        <v>5365</v>
      </c>
      <c r="F11975" s="189">
        <v>20</v>
      </c>
      <c r="G11975" s="197" t="s">
        <v>5362</v>
      </c>
      <c r="H11975" s="195">
        <v>1</v>
      </c>
      <c r="I11975" s="195">
        <v>1000</v>
      </c>
      <c r="J11975" s="191">
        <v>43733</v>
      </c>
      <c r="K11975" s="195" t="s">
        <v>3477</v>
      </c>
    </row>
    <row r="11976" spans="1:12">
      <c r="A11976" s="186" t="str">
        <f>B11976&amp;"_"&amp;COUNTIF($B$2:B11976,B11976)</f>
        <v>9323_1</v>
      </c>
      <c r="B11976" s="195">
        <v>9323</v>
      </c>
      <c r="E11976" s="195" t="s">
        <v>2730</v>
      </c>
      <c r="F11976" s="189">
        <v>30</v>
      </c>
      <c r="G11976" s="197" t="s">
        <v>5366</v>
      </c>
    </row>
    <row r="11977" spans="1:12">
      <c r="A11977" s="186" t="str">
        <f>B11977&amp;"_"&amp;COUNTIF($B$2:B11977,B11977)</f>
        <v>9323_2</v>
      </c>
      <c r="B11977" s="195">
        <v>9323</v>
      </c>
      <c r="C11977" s="195">
        <v>1</v>
      </c>
      <c r="D11977" s="195" t="s">
        <v>5367</v>
      </c>
      <c r="E11977" s="195" t="s">
        <v>2731</v>
      </c>
      <c r="F11977" s="189">
        <v>30</v>
      </c>
      <c r="G11977" s="197" t="s">
        <v>5368</v>
      </c>
      <c r="H11977" s="195">
        <v>15</v>
      </c>
      <c r="J11977" s="191">
        <v>43733</v>
      </c>
      <c r="K11977" s="195" t="s">
        <v>3477</v>
      </c>
    </row>
    <row r="11978" spans="1:12">
      <c r="A11978" s="186" t="str">
        <f>B11978&amp;"_"&amp;COUNTIF($B$2:B11978,B11978)</f>
        <v>9324_1</v>
      </c>
      <c r="B11978" s="195">
        <v>9324</v>
      </c>
      <c r="C11978" s="242">
        <v>59</v>
      </c>
      <c r="D11978" s="242">
        <v>3010028461</v>
      </c>
      <c r="E11978" s="242">
        <v>41222128</v>
      </c>
      <c r="F11978" s="235">
        <v>1</v>
      </c>
      <c r="G11978" s="243" t="s">
        <v>5369</v>
      </c>
      <c r="H11978" s="242">
        <v>1</v>
      </c>
      <c r="I11978" s="242">
        <v>4600</v>
      </c>
      <c r="J11978" s="191">
        <v>43734</v>
      </c>
      <c r="K11978" s="195" t="s">
        <v>3477</v>
      </c>
    </row>
    <row r="11979" spans="1:12">
      <c r="A11979" s="186" t="str">
        <f>B11979&amp;"_"&amp;COUNTIF($B$2:B11979,B11979)</f>
        <v>9325_1</v>
      </c>
      <c r="B11979" s="195">
        <v>9325</v>
      </c>
      <c r="C11979" s="242">
        <v>59</v>
      </c>
      <c r="D11979" s="242">
        <v>3010048630</v>
      </c>
      <c r="E11979" s="242">
        <v>41222128</v>
      </c>
      <c r="F11979" s="235">
        <v>1</v>
      </c>
      <c r="G11979" s="243" t="s">
        <v>5370</v>
      </c>
      <c r="H11979" s="242">
        <v>1</v>
      </c>
      <c r="I11979" s="242">
        <v>4600</v>
      </c>
      <c r="J11979" s="191">
        <v>43734</v>
      </c>
      <c r="K11979" s="195" t="s">
        <v>3477</v>
      </c>
    </row>
    <row r="11980" spans="1:12">
      <c r="A11980" s="186" t="str">
        <f>B11980&amp;"_"&amp;COUNTIF($B$2:B11980,B11980)</f>
        <v>9326_1</v>
      </c>
      <c r="B11980" s="195">
        <v>9326</v>
      </c>
      <c r="E11980" s="195" t="s">
        <v>1744</v>
      </c>
      <c r="F11980" s="189">
        <v>1</v>
      </c>
      <c r="G11980" s="197" t="s">
        <v>4877</v>
      </c>
    </row>
    <row r="11981" spans="1:12">
      <c r="A11981" s="186" t="str">
        <f>B11981&amp;"_"&amp;COUNTIF($B$2:B11981,B11981)</f>
        <v>9326_2</v>
      </c>
      <c r="B11981" s="195">
        <v>9326</v>
      </c>
      <c r="C11981" s="237"/>
      <c r="D11981" s="237"/>
      <c r="E11981" s="195">
        <v>213359</v>
      </c>
      <c r="F11981" s="189">
        <v>14</v>
      </c>
      <c r="G11981" s="197" t="s">
        <v>4533</v>
      </c>
    </row>
    <row r="11982" spans="1:12">
      <c r="A11982" s="186" t="str">
        <f>B11982&amp;"_"&amp;COUNTIF($B$2:B11982,B11982)</f>
        <v>9326_3</v>
      </c>
      <c r="B11982" s="195">
        <v>9326</v>
      </c>
      <c r="C11982" s="237">
        <v>123</v>
      </c>
      <c r="D11982" s="237">
        <v>4500750607</v>
      </c>
      <c r="E11982" s="195">
        <v>214845</v>
      </c>
      <c r="F11982" s="189">
        <v>16</v>
      </c>
      <c r="G11982" s="197" t="s">
        <v>5155</v>
      </c>
      <c r="H11982" s="195">
        <v>2</v>
      </c>
      <c r="I11982" s="195">
        <v>4930</v>
      </c>
      <c r="J11982" s="191">
        <v>43734</v>
      </c>
      <c r="K11982" s="195" t="s">
        <v>3477</v>
      </c>
    </row>
    <row r="11983" spans="1:12">
      <c r="A11983" s="186" t="str">
        <f>B11983&amp;"_"&amp;COUNTIF($B$2:B11983,B11983)</f>
        <v>9327_1</v>
      </c>
      <c r="B11983" s="195">
        <v>9327</v>
      </c>
      <c r="E11983" s="195">
        <v>32999</v>
      </c>
      <c r="F11983" s="189">
        <v>20</v>
      </c>
      <c r="G11983" s="197" t="s">
        <v>4086</v>
      </c>
    </row>
    <row r="11984" spans="1:12">
      <c r="A11984" s="186" t="str">
        <f>B11984&amp;"_"&amp;COUNTIF($B$2:B11984,B11984)</f>
        <v>9327_2</v>
      </c>
      <c r="B11984" s="195">
        <v>9327</v>
      </c>
      <c r="C11984" s="195">
        <v>4</v>
      </c>
      <c r="D11984" s="195">
        <v>4500326824</v>
      </c>
      <c r="E11984" s="195">
        <v>33990</v>
      </c>
      <c r="F11984" s="189">
        <v>20</v>
      </c>
      <c r="G11984" s="197" t="s">
        <v>4087</v>
      </c>
      <c r="H11984" s="195">
        <v>10</v>
      </c>
      <c r="I11984" s="195">
        <v>30000</v>
      </c>
      <c r="J11984" s="191">
        <v>43734</v>
      </c>
      <c r="K11984" s="195" t="s">
        <v>2501</v>
      </c>
      <c r="L11984" s="195" t="s">
        <v>74</v>
      </c>
    </row>
    <row r="11985" spans="1:12">
      <c r="A11985" s="186" t="str">
        <f>B11985&amp;"_"&amp;COUNTIF($B$2:B11985,B11985)</f>
        <v>9328_1</v>
      </c>
      <c r="B11985" s="195">
        <v>9328</v>
      </c>
      <c r="C11985" s="195">
        <v>1</v>
      </c>
      <c r="D11985" s="195">
        <v>540100104</v>
      </c>
      <c r="F11985" s="189">
        <v>2</v>
      </c>
      <c r="G11985" s="197" t="s">
        <v>5371</v>
      </c>
      <c r="H11985" s="195">
        <v>2</v>
      </c>
      <c r="J11985" s="191">
        <v>43735</v>
      </c>
      <c r="K11985" s="195" t="s">
        <v>3477</v>
      </c>
    </row>
    <row r="11986" spans="1:12">
      <c r="A11986" s="186" t="str">
        <f>B11986&amp;"_"&amp;COUNTIF($B$2:B11986,B11986)</f>
        <v>9329_1</v>
      </c>
      <c r="B11986" s="195">
        <v>9329</v>
      </c>
      <c r="F11986" s="189">
        <v>6</v>
      </c>
      <c r="G11986" s="197" t="s">
        <v>3102</v>
      </c>
    </row>
    <row r="11987" spans="1:12">
      <c r="A11987" s="186" t="str">
        <f>B11987&amp;"_"&amp;COUNTIF($B$2:B11987,B11987)</f>
        <v>9329_2</v>
      </c>
      <c r="B11987" s="195">
        <v>9329</v>
      </c>
      <c r="C11987" s="195">
        <v>65</v>
      </c>
      <c r="D11987" s="195">
        <v>3009531437</v>
      </c>
      <c r="F11987" s="189">
        <v>12</v>
      </c>
      <c r="G11987" s="197" t="s">
        <v>3103</v>
      </c>
      <c r="H11987" s="195">
        <v>6</v>
      </c>
      <c r="I11987" s="195">
        <v>19200</v>
      </c>
      <c r="J11987" s="191">
        <v>43738</v>
      </c>
      <c r="K11987" s="195" t="s">
        <v>4113</v>
      </c>
    </row>
    <row r="11988" spans="1:12">
      <c r="A11988" s="186" t="str">
        <f>B11988&amp;"_"&amp;COUNTIF($B$2:B11988,B11988)</f>
        <v>9330_1</v>
      </c>
      <c r="B11988" s="195">
        <v>9330</v>
      </c>
      <c r="C11988" s="195">
        <v>94</v>
      </c>
      <c r="D11988" s="195">
        <v>101120380</v>
      </c>
      <c r="F11988" s="189">
        <v>15</v>
      </c>
      <c r="G11988" s="197" t="s">
        <v>4833</v>
      </c>
      <c r="H11988" s="195">
        <v>1</v>
      </c>
      <c r="I11988" s="195">
        <v>800</v>
      </c>
      <c r="J11988" s="191">
        <v>43738</v>
      </c>
      <c r="K11988" s="195" t="s">
        <v>5207</v>
      </c>
      <c r="L11988" s="195" t="s">
        <v>74</v>
      </c>
    </row>
    <row r="11989" spans="1:12">
      <c r="A11989" s="186" t="str">
        <f>B11989&amp;"_"&amp;COUNTIF($B$2:B11989,B11989)</f>
        <v>9331_1</v>
      </c>
      <c r="B11989" s="195">
        <v>9331</v>
      </c>
      <c r="F11989" s="189">
        <v>0</v>
      </c>
      <c r="G11989" s="197" t="s">
        <v>4973</v>
      </c>
    </row>
    <row r="11990" spans="1:12">
      <c r="A11990" s="186" t="str">
        <f>B11990&amp;"_"&amp;COUNTIF($B$2:B11990,B11990)</f>
        <v>9331_2</v>
      </c>
      <c r="B11990" s="195">
        <v>9331</v>
      </c>
      <c r="C11990" s="195">
        <v>26</v>
      </c>
      <c r="D11990" s="195" t="s">
        <v>863</v>
      </c>
      <c r="F11990" s="189">
        <v>15</v>
      </c>
      <c r="G11990" s="197" t="s">
        <v>4974</v>
      </c>
      <c r="J11990" s="191">
        <v>43739</v>
      </c>
    </row>
    <row r="11991" spans="1:12">
      <c r="A11991" s="186" t="str">
        <f>B11991&amp;"_"&amp;COUNTIF($B$2:B11991,B11991)</f>
        <v>9332_1</v>
      </c>
      <c r="B11991" s="195">
        <v>9332</v>
      </c>
      <c r="C11991" s="195">
        <v>59</v>
      </c>
      <c r="D11991" s="195">
        <v>3010064472</v>
      </c>
      <c r="E11991" s="195">
        <v>41227890</v>
      </c>
      <c r="F11991" s="189">
        <v>12</v>
      </c>
      <c r="G11991" s="197" t="s">
        <v>5286</v>
      </c>
      <c r="H11991" s="195">
        <v>2</v>
      </c>
      <c r="I11991" s="195">
        <v>3675</v>
      </c>
      <c r="J11991" s="191">
        <v>43739</v>
      </c>
      <c r="K11991" s="195" t="s">
        <v>3477</v>
      </c>
    </row>
    <row r="11992" spans="1:12">
      <c r="A11992" s="186" t="str">
        <f>B11992&amp;"_"&amp;COUNTIF($B$2:B11992,B11992)</f>
        <v>9333_1</v>
      </c>
      <c r="B11992" s="195">
        <v>9333</v>
      </c>
      <c r="C11992" s="195">
        <v>59</v>
      </c>
      <c r="D11992" s="195">
        <v>3010052611</v>
      </c>
      <c r="E11992" s="195">
        <v>20607070</v>
      </c>
      <c r="F11992" s="189">
        <v>150</v>
      </c>
      <c r="G11992" s="197" t="s">
        <v>4683</v>
      </c>
      <c r="H11992" s="195">
        <v>1</v>
      </c>
      <c r="I11992" s="195">
        <f>2*1700</f>
        <v>3400</v>
      </c>
      <c r="J11992" s="191">
        <v>43739</v>
      </c>
      <c r="K11992" s="195" t="s">
        <v>3477</v>
      </c>
    </row>
    <row r="11993" spans="1:12">
      <c r="A11993" s="186" t="str">
        <f>B11993&amp;"_"&amp;COUNTIF($B$2:B11993,B11993)</f>
        <v>9334_1</v>
      </c>
      <c r="B11993" s="195">
        <v>9334</v>
      </c>
      <c r="C11993" s="195">
        <v>59</v>
      </c>
      <c r="D11993" s="195">
        <v>3010015323</v>
      </c>
      <c r="E11993" s="195">
        <v>20607070</v>
      </c>
      <c r="F11993" s="189">
        <v>150</v>
      </c>
      <c r="G11993" s="197" t="s">
        <v>4683</v>
      </c>
      <c r="H11993" s="195">
        <v>1</v>
      </c>
      <c r="I11993" s="195">
        <f>2*1700</f>
        <v>3400</v>
      </c>
      <c r="J11993" s="191">
        <v>43739</v>
      </c>
      <c r="K11993" s="195" t="s">
        <v>3477</v>
      </c>
    </row>
    <row r="11994" spans="1:12">
      <c r="A11994" s="186" t="str">
        <f>B11994&amp;"_"&amp;COUNTIF($B$2:B11994,B11994)</f>
        <v>9335_1</v>
      </c>
      <c r="B11994" s="195">
        <v>9335</v>
      </c>
      <c r="C11994" s="242">
        <v>59</v>
      </c>
      <c r="D11994" s="242">
        <v>3010048630</v>
      </c>
      <c r="E11994" s="242">
        <v>41222128</v>
      </c>
      <c r="F11994" s="235">
        <v>1</v>
      </c>
      <c r="G11994" s="243" t="s">
        <v>5372</v>
      </c>
      <c r="H11994" s="242">
        <v>1</v>
      </c>
      <c r="I11994" s="242">
        <v>4600</v>
      </c>
      <c r="J11994" s="191">
        <v>43739</v>
      </c>
      <c r="K11994" s="195" t="s">
        <v>3477</v>
      </c>
    </row>
    <row r="11995" spans="1:12">
      <c r="A11995" s="186" t="str">
        <f>B11995&amp;"_"&amp;COUNTIF($B$2:B11995,B11995)</f>
        <v>9336_1</v>
      </c>
      <c r="B11995" s="195">
        <v>9336</v>
      </c>
      <c r="C11995" s="195">
        <v>59</v>
      </c>
      <c r="D11995" s="195">
        <v>3010028464</v>
      </c>
      <c r="E11995" s="195">
        <v>41222082</v>
      </c>
      <c r="F11995" s="189">
        <v>3</v>
      </c>
      <c r="G11995" s="197" t="s">
        <v>5322</v>
      </c>
      <c r="H11995" s="195">
        <v>3</v>
      </c>
      <c r="I11995" s="195">
        <v>13000</v>
      </c>
      <c r="J11995" s="191">
        <v>43740</v>
      </c>
      <c r="K11995" s="195" t="s">
        <v>3477</v>
      </c>
    </row>
    <row r="11996" spans="1:12">
      <c r="A11996" s="186" t="str">
        <f>B11996&amp;"_"&amp;COUNTIF($B$2:B11996,B11996)</f>
        <v>9337_1</v>
      </c>
      <c r="B11996" s="195">
        <v>9337</v>
      </c>
      <c r="C11996" s="195">
        <v>31</v>
      </c>
      <c r="D11996" s="195" t="s">
        <v>5373</v>
      </c>
      <c r="E11996" s="195" t="s">
        <v>5374</v>
      </c>
      <c r="F11996" s="189">
        <v>7</v>
      </c>
      <c r="G11996" s="197" t="s">
        <v>5305</v>
      </c>
      <c r="H11996" s="195">
        <v>7</v>
      </c>
      <c r="I11996" s="195">
        <v>21000</v>
      </c>
      <c r="J11996" s="191">
        <v>43741</v>
      </c>
      <c r="K11996" s="195" t="s">
        <v>3477</v>
      </c>
    </row>
    <row r="11997" spans="1:12">
      <c r="A11997" s="186" t="str">
        <f>B11997&amp;"_"&amp;COUNTIF($B$2:B11997,B11997)</f>
        <v>9338_1</v>
      </c>
      <c r="B11997" s="195">
        <v>9338</v>
      </c>
      <c r="C11997" s="195">
        <v>31</v>
      </c>
      <c r="D11997" s="195" t="s">
        <v>5373</v>
      </c>
      <c r="E11997" s="195" t="s">
        <v>5374</v>
      </c>
      <c r="F11997" s="189">
        <v>7</v>
      </c>
      <c r="G11997" s="197" t="s">
        <v>5305</v>
      </c>
      <c r="H11997" s="195">
        <v>7</v>
      </c>
      <c r="I11997" s="195">
        <v>21000</v>
      </c>
      <c r="J11997" s="191">
        <v>43741</v>
      </c>
      <c r="K11997" s="195" t="s">
        <v>3477</v>
      </c>
    </row>
    <row r="11998" spans="1:12">
      <c r="A11998" s="186" t="str">
        <f>B11998&amp;"_"&amp;COUNTIF($B$2:B11998,B11998)</f>
        <v>9339_1</v>
      </c>
      <c r="B11998" s="195">
        <v>9339</v>
      </c>
      <c r="E11998" s="195" t="s">
        <v>1744</v>
      </c>
      <c r="F11998" s="189">
        <v>1</v>
      </c>
      <c r="G11998" s="197" t="s">
        <v>4877</v>
      </c>
    </row>
    <row r="11999" spans="1:12">
      <c r="A11999" s="186" t="str">
        <f>B11999&amp;"_"&amp;COUNTIF($B$2:B11999,B11999)</f>
        <v>9339_2</v>
      </c>
      <c r="B11999" s="195">
        <v>9339</v>
      </c>
      <c r="E11999" s="237">
        <v>214844</v>
      </c>
      <c r="F11999" s="238">
        <v>84</v>
      </c>
      <c r="G11999" s="239" t="s">
        <v>2944</v>
      </c>
    </row>
    <row r="12000" spans="1:12">
      <c r="A12000" s="186" t="str">
        <f>B12000&amp;"_"&amp;COUNTIF($B$2:B12000,B12000)</f>
        <v>9339_3</v>
      </c>
      <c r="B12000" s="195">
        <v>9339</v>
      </c>
      <c r="E12000" s="195">
        <v>209245</v>
      </c>
      <c r="F12000" s="189">
        <v>28</v>
      </c>
      <c r="G12000" s="197" t="s">
        <v>4584</v>
      </c>
    </row>
    <row r="12001" spans="1:12">
      <c r="A12001" s="186" t="str">
        <f>B12001&amp;"_"&amp;COUNTIF($B$2:B12001,B12001)</f>
        <v>9339_4</v>
      </c>
      <c r="B12001" s="195">
        <v>9339</v>
      </c>
      <c r="C12001" s="237"/>
      <c r="D12001" s="237"/>
      <c r="E12001" s="195">
        <v>213359</v>
      </c>
      <c r="F12001" s="189">
        <v>28</v>
      </c>
      <c r="G12001" s="197" t="s">
        <v>4533</v>
      </c>
    </row>
    <row r="12002" spans="1:12">
      <c r="A12002" s="186" t="str">
        <f>B12002&amp;"_"&amp;COUNTIF($B$2:B12002,B12002)</f>
        <v>9339_5</v>
      </c>
      <c r="B12002" s="195">
        <v>9339</v>
      </c>
      <c r="C12002" s="237">
        <v>123</v>
      </c>
      <c r="D12002" s="237">
        <v>4500750607</v>
      </c>
      <c r="E12002" s="195">
        <v>214845</v>
      </c>
      <c r="F12002" s="189">
        <v>32</v>
      </c>
      <c r="G12002" s="197" t="s">
        <v>5155</v>
      </c>
      <c r="H12002" s="195">
        <v>6</v>
      </c>
      <c r="I12002" s="195">
        <v>17460</v>
      </c>
      <c r="J12002" s="191">
        <v>43741</v>
      </c>
      <c r="K12002" s="195" t="s">
        <v>3477</v>
      </c>
    </row>
    <row r="12003" spans="1:12">
      <c r="A12003" s="186" t="str">
        <f>B12003&amp;"_"&amp;COUNTIF($B$2:B12003,B12003)</f>
        <v>9340_1</v>
      </c>
      <c r="B12003" s="195">
        <v>9340</v>
      </c>
      <c r="C12003" s="195">
        <v>3</v>
      </c>
      <c r="D12003" s="195" t="s">
        <v>5375</v>
      </c>
      <c r="E12003" s="195">
        <v>500529774</v>
      </c>
      <c r="F12003" s="189">
        <v>324</v>
      </c>
      <c r="G12003" s="197" t="s">
        <v>3799</v>
      </c>
      <c r="H12003" s="195">
        <v>1</v>
      </c>
      <c r="I12003" s="195">
        <v>1200</v>
      </c>
      <c r="J12003" s="191">
        <v>43742</v>
      </c>
      <c r="K12003" s="195" t="s">
        <v>33</v>
      </c>
      <c r="L12003" s="195" t="s">
        <v>74</v>
      </c>
    </row>
    <row r="12004" spans="1:12">
      <c r="A12004" s="186" t="str">
        <f>B12004&amp;"_"&amp;COUNTIF($B$2:B12004,B12004)</f>
        <v>9341_1</v>
      </c>
      <c r="B12004" s="195">
        <v>9341</v>
      </c>
      <c r="C12004" s="195">
        <v>59</v>
      </c>
      <c r="D12004" s="195">
        <v>3009717737</v>
      </c>
      <c r="F12004" s="189">
        <v>1</v>
      </c>
      <c r="G12004" s="197" t="s">
        <v>5376</v>
      </c>
      <c r="H12004" s="195">
        <v>1</v>
      </c>
      <c r="I12004" s="195">
        <v>3400</v>
      </c>
      <c r="J12004" s="191">
        <v>43745</v>
      </c>
      <c r="K12004" s="195" t="s">
        <v>3477</v>
      </c>
    </row>
    <row r="12005" spans="1:12">
      <c r="A12005" s="186" t="str">
        <f>B12005&amp;"_"&amp;COUNTIF($B$2:B12005,B12005)</f>
        <v>9342_1</v>
      </c>
      <c r="B12005" s="195">
        <v>9342</v>
      </c>
      <c r="C12005" s="195">
        <v>59</v>
      </c>
      <c r="D12005" s="195">
        <v>3009987202</v>
      </c>
      <c r="F12005" s="189">
        <v>2</v>
      </c>
      <c r="G12005" s="197" t="s">
        <v>5376</v>
      </c>
      <c r="H12005" s="195">
        <v>2</v>
      </c>
      <c r="I12005" s="195">
        <v>6800</v>
      </c>
      <c r="J12005" s="191">
        <v>43745</v>
      </c>
      <c r="K12005" s="195" t="s">
        <v>3477</v>
      </c>
    </row>
    <row r="12006" spans="1:12">
      <c r="A12006" s="186" t="str">
        <f>B12006&amp;"_"&amp;COUNTIF($B$2:B12006,B12006)</f>
        <v>9343_1</v>
      </c>
      <c r="B12006" s="195">
        <v>9343</v>
      </c>
      <c r="F12006" s="189">
        <v>350</v>
      </c>
      <c r="G12006" s="197" t="s">
        <v>5377</v>
      </c>
    </row>
    <row r="12007" spans="1:12">
      <c r="A12007" s="186" t="str">
        <f>B12007&amp;"_"&amp;COUNTIF($B$2:B12007,B12007)</f>
        <v>9343_2</v>
      </c>
      <c r="B12007" s="195">
        <v>9343</v>
      </c>
      <c r="F12007" s="189">
        <v>5</v>
      </c>
      <c r="G12007" s="197" t="s">
        <v>5378</v>
      </c>
    </row>
    <row r="12008" spans="1:12">
      <c r="A12008" s="186" t="str">
        <f>B12008&amp;"_"&amp;COUNTIF($B$2:B12008,B12008)</f>
        <v>9343_3</v>
      </c>
      <c r="B12008" s="195">
        <v>9343</v>
      </c>
      <c r="C12008" s="195">
        <v>113</v>
      </c>
      <c r="D12008" s="195" t="s">
        <v>5379</v>
      </c>
      <c r="F12008" s="189">
        <v>1</v>
      </c>
      <c r="G12008" s="197" t="s">
        <v>5380</v>
      </c>
      <c r="H12008" s="195">
        <v>1</v>
      </c>
      <c r="I12008" s="195">
        <v>3850</v>
      </c>
      <c r="J12008" s="191">
        <v>43745</v>
      </c>
      <c r="K12008" s="195" t="s">
        <v>33</v>
      </c>
      <c r="L12008" s="195" t="s">
        <v>74</v>
      </c>
    </row>
    <row r="12009" spans="1:12">
      <c r="A12009" s="186" t="str">
        <f>B12009&amp;"_"&amp;COUNTIF($B$2:B12009,B12009)</f>
        <v>9344_1</v>
      </c>
      <c r="B12009" s="195">
        <v>9344</v>
      </c>
      <c r="C12009" s="195">
        <v>59</v>
      </c>
      <c r="D12009" s="195">
        <v>30100172452</v>
      </c>
      <c r="E12009" s="195">
        <v>20607070</v>
      </c>
      <c r="F12009" s="189">
        <v>150</v>
      </c>
      <c r="G12009" s="197" t="s">
        <v>4683</v>
      </c>
      <c r="H12009" s="195">
        <v>1</v>
      </c>
      <c r="I12009" s="195">
        <f>2*1700</f>
        <v>3400</v>
      </c>
      <c r="J12009" s="191">
        <v>43745</v>
      </c>
      <c r="K12009" s="195" t="s">
        <v>3477</v>
      </c>
    </row>
    <row r="12010" spans="1:12">
      <c r="A12010" s="186" t="str">
        <f>B12010&amp;"_"&amp;COUNTIF($B$2:B12010,B12010)</f>
        <v>9345_1</v>
      </c>
      <c r="B12010" s="195">
        <v>9345</v>
      </c>
      <c r="C12010" s="195">
        <v>59</v>
      </c>
      <c r="D12010" s="195">
        <v>3010064179</v>
      </c>
      <c r="E12010" s="195">
        <v>41222082</v>
      </c>
      <c r="F12010" s="189">
        <v>1</v>
      </c>
      <c r="G12010" s="197" t="s">
        <v>5322</v>
      </c>
      <c r="H12010" s="195">
        <v>1</v>
      </c>
      <c r="I12010" s="195">
        <v>4330</v>
      </c>
      <c r="J12010" s="191">
        <v>43745</v>
      </c>
      <c r="K12010" s="195" t="s">
        <v>3477</v>
      </c>
    </row>
    <row r="12011" spans="1:12">
      <c r="A12011" s="186" t="str">
        <f>B12011&amp;"_"&amp;COUNTIF($B$2:B12011,B12011)</f>
        <v>9346_1</v>
      </c>
      <c r="B12011" s="195">
        <v>9346</v>
      </c>
      <c r="C12011" s="195">
        <v>59</v>
      </c>
      <c r="D12011" s="195">
        <v>3009968067</v>
      </c>
      <c r="F12011" s="189">
        <v>1</v>
      </c>
      <c r="G12011" s="197" t="s">
        <v>5330</v>
      </c>
      <c r="H12011" s="195">
        <v>1</v>
      </c>
      <c r="I12011" s="195">
        <v>1900</v>
      </c>
      <c r="J12011" s="191">
        <v>43745</v>
      </c>
      <c r="K12011" s="195" t="s">
        <v>3477</v>
      </c>
    </row>
    <row r="12012" spans="1:12">
      <c r="A12012" s="186" t="str">
        <f>B12012&amp;"_"&amp;COUNTIF($B$2:B12012,B12012)</f>
        <v>9347_1</v>
      </c>
      <c r="B12012" s="195">
        <v>9347</v>
      </c>
      <c r="C12012" s="195">
        <v>61</v>
      </c>
      <c r="D12012" s="195" t="s">
        <v>5150</v>
      </c>
      <c r="E12012" s="195" t="s">
        <v>5151</v>
      </c>
      <c r="F12012" s="189">
        <v>1</v>
      </c>
      <c r="G12012" s="197" t="s">
        <v>5152</v>
      </c>
      <c r="H12012" s="195">
        <v>1</v>
      </c>
      <c r="I12012" s="195">
        <v>2285</v>
      </c>
      <c r="J12012" s="191">
        <v>43745</v>
      </c>
      <c r="K12012" s="195" t="s">
        <v>3477</v>
      </c>
    </row>
    <row r="12013" spans="1:12">
      <c r="A12013" s="186" t="str">
        <f>B12013&amp;"_"&amp;COUNTIF($B$2:B12013,B12013)</f>
        <v>9348_1</v>
      </c>
      <c r="B12013" s="195">
        <v>9348</v>
      </c>
      <c r="E12013" s="195">
        <v>250694</v>
      </c>
      <c r="F12013" s="189">
        <v>2</v>
      </c>
      <c r="G12013" s="197" t="s">
        <v>5381</v>
      </c>
    </row>
    <row r="12014" spans="1:12">
      <c r="A12014" s="186" t="str">
        <f>B12014&amp;"_"&amp;COUNTIF($B$2:B12014,B12014)</f>
        <v>9348_2</v>
      </c>
      <c r="B12014" s="195">
        <v>9348</v>
      </c>
      <c r="E12014" s="195">
        <v>274162</v>
      </c>
      <c r="F12014" s="189">
        <v>2</v>
      </c>
      <c r="G12014" s="197" t="s">
        <v>4111</v>
      </c>
    </row>
    <row r="12015" spans="1:12">
      <c r="A12015" s="186" t="str">
        <f>B12015&amp;"_"&amp;COUNTIF($B$2:B12015,B12015)</f>
        <v>9348_3</v>
      </c>
      <c r="B12015" s="195">
        <v>9348</v>
      </c>
      <c r="E12015" s="195">
        <v>209091</v>
      </c>
      <c r="F12015" s="189">
        <v>28</v>
      </c>
      <c r="G12015" s="197" t="s">
        <v>4954</v>
      </c>
    </row>
    <row r="12016" spans="1:12">
      <c r="A12016" s="186" t="str">
        <f>B12016&amp;"_"&amp;COUNTIF($B$2:B12016,B12016)</f>
        <v>9348_4</v>
      </c>
      <c r="B12016" s="195">
        <v>9348</v>
      </c>
      <c r="C12016" s="195">
        <v>66</v>
      </c>
      <c r="D12016" s="195">
        <v>4500770543</v>
      </c>
      <c r="F12016" s="189">
        <v>4</v>
      </c>
      <c r="G12016" s="197" t="s">
        <v>5382</v>
      </c>
      <c r="H12016" s="195">
        <v>6</v>
      </c>
      <c r="I12016" s="195">
        <v>23320</v>
      </c>
      <c r="J12016" s="191">
        <v>43746</v>
      </c>
      <c r="K12016" s="195" t="s">
        <v>33</v>
      </c>
      <c r="L12016" s="195" t="s">
        <v>74</v>
      </c>
    </row>
    <row r="12017" spans="1:12">
      <c r="A12017" s="186" t="str">
        <f>B12017&amp;"_"&amp;COUNTIF($B$2:B12017,B12017)</f>
        <v>9349_1</v>
      </c>
      <c r="B12017" s="195">
        <v>9349</v>
      </c>
      <c r="C12017" s="195">
        <v>99</v>
      </c>
      <c r="D12017" s="195" t="s">
        <v>5383</v>
      </c>
      <c r="E12017" s="195">
        <v>405900</v>
      </c>
      <c r="F12017" s="189">
        <v>12</v>
      </c>
      <c r="G12017" s="197" t="s">
        <v>4641</v>
      </c>
      <c r="H12017" s="195">
        <v>1</v>
      </c>
      <c r="I12017" s="195">
        <v>600</v>
      </c>
      <c r="J12017" s="191">
        <v>43746</v>
      </c>
      <c r="K12017" s="195" t="s">
        <v>5384</v>
      </c>
      <c r="L12017" s="195" t="s">
        <v>74</v>
      </c>
    </row>
    <row r="12018" spans="1:12">
      <c r="A12018" s="186" t="str">
        <f>B12018&amp;"_"&amp;COUNTIF($B$2:B12018,B12018)</f>
        <v>9350_1</v>
      </c>
      <c r="B12018" s="195">
        <v>9350</v>
      </c>
      <c r="C12018" s="242">
        <v>59</v>
      </c>
      <c r="D12018" s="242">
        <v>3010085174</v>
      </c>
      <c r="E12018" s="242">
        <v>41222128</v>
      </c>
      <c r="F12018" s="235">
        <v>7</v>
      </c>
      <c r="G12018" s="243" t="s">
        <v>5385</v>
      </c>
      <c r="H12018" s="242">
        <v>7</v>
      </c>
      <c r="I12018" s="242">
        <v>32200</v>
      </c>
      <c r="J12018" s="191">
        <v>43747</v>
      </c>
      <c r="K12018" s="195" t="s">
        <v>4749</v>
      </c>
    </row>
    <row r="12019" spans="1:12">
      <c r="A12019" s="186" t="str">
        <f>B12019&amp;"_"&amp;COUNTIF($B$2:B12019,B12019)</f>
        <v>9351_1</v>
      </c>
      <c r="B12019" s="195">
        <v>9351</v>
      </c>
      <c r="C12019" s="195">
        <v>59</v>
      </c>
      <c r="D12019" s="195">
        <v>3010064179</v>
      </c>
      <c r="E12019" s="195">
        <v>41222082</v>
      </c>
      <c r="F12019" s="189">
        <v>2</v>
      </c>
      <c r="G12019" s="197" t="s">
        <v>5322</v>
      </c>
      <c r="H12019" s="195">
        <v>2</v>
      </c>
      <c r="I12019" s="195">
        <v>8660</v>
      </c>
      <c r="J12019" s="191">
        <v>43747</v>
      </c>
      <c r="K12019" s="195" t="s">
        <v>4749</v>
      </c>
    </row>
    <row r="12020" spans="1:12">
      <c r="A12020" s="186" t="str">
        <f>B12020&amp;"_"&amp;COUNTIF($B$2:B12020,B12020)</f>
        <v>9352_1</v>
      </c>
      <c r="B12020" s="195">
        <v>9352</v>
      </c>
      <c r="C12020" s="195">
        <v>59</v>
      </c>
      <c r="D12020" s="195">
        <v>3010071905</v>
      </c>
      <c r="E12020" s="195">
        <v>41222082</v>
      </c>
      <c r="F12020" s="189">
        <v>4</v>
      </c>
      <c r="G12020" s="197" t="s">
        <v>5322</v>
      </c>
      <c r="H12020" s="195">
        <v>4</v>
      </c>
      <c r="I12020" s="195">
        <v>17320</v>
      </c>
      <c r="J12020" s="191">
        <v>43747</v>
      </c>
      <c r="K12020" s="195" t="s">
        <v>4749</v>
      </c>
    </row>
    <row r="12021" spans="1:12">
      <c r="A12021" s="186" t="str">
        <f>B12021&amp;"_"&amp;COUNTIF($B$2:B12021,B12021)</f>
        <v>9353_1</v>
      </c>
      <c r="B12021" s="195">
        <v>9353</v>
      </c>
      <c r="E12021" s="195" t="s">
        <v>1744</v>
      </c>
      <c r="F12021" s="189">
        <v>1</v>
      </c>
      <c r="G12021" s="197" t="s">
        <v>4877</v>
      </c>
    </row>
    <row r="12022" spans="1:12">
      <c r="A12022" s="186" t="str">
        <f>B12022&amp;"_"&amp;COUNTIF($B$2:B12022,B12022)</f>
        <v>9353_2</v>
      </c>
      <c r="B12022" s="195">
        <v>9353</v>
      </c>
      <c r="E12022" s="237">
        <v>214844</v>
      </c>
      <c r="F12022" s="238">
        <v>84</v>
      </c>
      <c r="G12022" s="239" t="s">
        <v>2944</v>
      </c>
    </row>
    <row r="12023" spans="1:12">
      <c r="A12023" s="186" t="str">
        <f>B12023&amp;"_"&amp;COUNTIF($B$2:B12023,B12023)</f>
        <v>9353_3</v>
      </c>
      <c r="B12023" s="195">
        <v>9353</v>
      </c>
      <c r="E12023" s="195">
        <v>209245</v>
      </c>
      <c r="F12023" s="189">
        <v>28</v>
      </c>
      <c r="G12023" s="197" t="s">
        <v>4584</v>
      </c>
    </row>
    <row r="12024" spans="1:12">
      <c r="A12024" s="186" t="str">
        <f>B12024&amp;"_"&amp;COUNTIF($B$2:B12024,B12024)</f>
        <v>9353_4</v>
      </c>
      <c r="B12024" s="195">
        <v>9353</v>
      </c>
      <c r="E12024" s="195">
        <v>209259</v>
      </c>
      <c r="F12024" s="189">
        <v>15</v>
      </c>
      <c r="G12024" s="197" t="s">
        <v>4776</v>
      </c>
    </row>
    <row r="12025" spans="1:12">
      <c r="A12025" s="186" t="str">
        <f>B12025&amp;"_"&amp;COUNTIF($B$2:B12025,B12025)</f>
        <v>9353_5</v>
      </c>
      <c r="B12025" s="195">
        <v>9353</v>
      </c>
      <c r="C12025" s="237"/>
      <c r="D12025" s="237"/>
      <c r="E12025" s="195">
        <v>213359</v>
      </c>
      <c r="F12025" s="189">
        <v>14</v>
      </c>
      <c r="G12025" s="197" t="s">
        <v>4533</v>
      </c>
    </row>
    <row r="12026" spans="1:12">
      <c r="A12026" s="186" t="str">
        <f>B12026&amp;"_"&amp;COUNTIF($B$2:B12026,B12026)</f>
        <v>9353_6</v>
      </c>
      <c r="B12026" s="195">
        <v>9353</v>
      </c>
      <c r="C12026" s="237">
        <v>123</v>
      </c>
      <c r="D12026" s="237">
        <v>4500750607</v>
      </c>
      <c r="E12026" s="195">
        <v>214845</v>
      </c>
      <c r="F12026" s="189">
        <v>16</v>
      </c>
      <c r="G12026" s="197" t="s">
        <v>5155</v>
      </c>
      <c r="H12026" s="195">
        <v>5</v>
      </c>
      <c r="I12026" s="195">
        <v>10240</v>
      </c>
      <c r="J12026" s="191">
        <v>43749</v>
      </c>
      <c r="K12026" s="195" t="s">
        <v>3477</v>
      </c>
    </row>
    <row r="12027" spans="1:12">
      <c r="A12027" s="186" t="str">
        <f>B12027&amp;"_"&amp;COUNTIF($B$2:B12027,B12027)</f>
        <v>9354_1</v>
      </c>
      <c r="B12027" s="195">
        <v>9354</v>
      </c>
      <c r="C12027" s="195">
        <v>123</v>
      </c>
      <c r="D12027" s="195">
        <v>4500779313</v>
      </c>
      <c r="F12027" s="189">
        <v>1</v>
      </c>
      <c r="G12027" s="197" t="s">
        <v>5386</v>
      </c>
      <c r="H12027" s="195">
        <v>2</v>
      </c>
      <c r="I12027" s="195">
        <v>2500</v>
      </c>
      <c r="J12027" s="191">
        <v>43749</v>
      </c>
      <c r="K12027" s="195" t="s">
        <v>3477</v>
      </c>
    </row>
    <row r="12028" spans="1:12">
      <c r="A12028" s="186" t="str">
        <f>B12028&amp;"_"&amp;COUNTIF($B$2:B12028,B12028)</f>
        <v>9355_1</v>
      </c>
      <c r="B12028" s="195">
        <v>9355</v>
      </c>
      <c r="C12028" s="195">
        <v>31</v>
      </c>
      <c r="D12028" s="195" t="s">
        <v>5387</v>
      </c>
      <c r="F12028" s="189">
        <v>20</v>
      </c>
      <c r="G12028" s="197" t="s">
        <v>5388</v>
      </c>
      <c r="H12028" s="195">
        <v>1</v>
      </c>
      <c r="J12028" s="191">
        <v>43749</v>
      </c>
      <c r="K12028" s="195" t="s">
        <v>3477</v>
      </c>
    </row>
    <row r="12029" spans="1:12">
      <c r="A12029" s="186" t="str">
        <f>B12029&amp;"_"&amp;COUNTIF($B$2:B12029,B12029)</f>
        <v>9356_1</v>
      </c>
      <c r="B12029" s="195">
        <v>9356</v>
      </c>
      <c r="C12029" s="195">
        <v>3</v>
      </c>
      <c r="D12029" s="195" t="s">
        <v>5389</v>
      </c>
      <c r="E12029" s="195" t="s">
        <v>149</v>
      </c>
      <c r="F12029" s="189">
        <v>100</v>
      </c>
      <c r="G12029" s="197" t="s">
        <v>1890</v>
      </c>
      <c r="H12029" s="195">
        <v>1</v>
      </c>
      <c r="I12029" s="195">
        <v>500</v>
      </c>
      <c r="J12029" s="191">
        <v>43753</v>
      </c>
      <c r="K12029" s="195" t="s">
        <v>33</v>
      </c>
      <c r="L12029" s="195" t="s">
        <v>74</v>
      </c>
    </row>
    <row r="12030" spans="1:12">
      <c r="A12030" s="186" t="str">
        <f>B12030&amp;"_"&amp;COUNTIF($B$2:B12030,B12030)</f>
        <v>9357_1</v>
      </c>
      <c r="B12030" s="195">
        <v>9357</v>
      </c>
      <c r="C12030" s="195">
        <v>59</v>
      </c>
      <c r="D12030" s="195">
        <v>3010098481</v>
      </c>
      <c r="E12030" s="195">
        <v>41227890</v>
      </c>
      <c r="F12030" s="189">
        <v>12</v>
      </c>
      <c r="G12030" s="197" t="s">
        <v>5286</v>
      </c>
      <c r="H12030" s="195">
        <v>2</v>
      </c>
      <c r="I12030" s="195">
        <v>3675</v>
      </c>
      <c r="J12030" s="191">
        <v>43754</v>
      </c>
      <c r="K12030" s="195" t="s">
        <v>3477</v>
      </c>
    </row>
    <row r="12031" spans="1:12">
      <c r="A12031" s="186" t="str">
        <f>B12031&amp;"_"&amp;COUNTIF($B$2:B12031,B12031)</f>
        <v>9358_1</v>
      </c>
      <c r="B12031" s="195">
        <v>9358</v>
      </c>
      <c r="C12031" s="195">
        <v>59</v>
      </c>
      <c r="D12031" s="195">
        <v>3009968067</v>
      </c>
      <c r="F12031" s="189">
        <v>5</v>
      </c>
      <c r="G12031" s="197" t="s">
        <v>5330</v>
      </c>
      <c r="H12031" s="195">
        <v>5</v>
      </c>
      <c r="I12031" s="195">
        <v>9500</v>
      </c>
      <c r="J12031" s="191">
        <v>43754</v>
      </c>
      <c r="K12031" s="195" t="s">
        <v>3477</v>
      </c>
    </row>
    <row r="12032" spans="1:12">
      <c r="A12032" s="186" t="str">
        <f>B12032&amp;"_"&amp;COUNTIF($B$2:B12032,B12032)</f>
        <v>9359_1</v>
      </c>
      <c r="B12032" s="195">
        <v>9359</v>
      </c>
      <c r="C12032" s="195">
        <v>10</v>
      </c>
      <c r="D12032" s="195">
        <v>68429</v>
      </c>
      <c r="E12032" s="195">
        <v>13000000</v>
      </c>
      <c r="F12032" s="189">
        <v>1</v>
      </c>
      <c r="G12032" s="197" t="s">
        <v>5390</v>
      </c>
      <c r="H12032" s="195">
        <v>2</v>
      </c>
      <c r="J12032" s="191">
        <v>43754</v>
      </c>
      <c r="K12032" s="195" t="s">
        <v>33</v>
      </c>
      <c r="L12032" s="195" t="s">
        <v>74</v>
      </c>
    </row>
    <row r="12033" spans="1:12">
      <c r="A12033" s="186" t="str">
        <f>B12033&amp;"_"&amp;COUNTIF($B$2:B12033,B12033)</f>
        <v>9360_1</v>
      </c>
      <c r="B12033" s="195">
        <v>9360</v>
      </c>
      <c r="E12033" s="195" t="s">
        <v>1744</v>
      </c>
      <c r="F12033" s="189">
        <v>1</v>
      </c>
      <c r="G12033" s="197" t="s">
        <v>4877</v>
      </c>
    </row>
    <row r="12034" spans="1:12">
      <c r="A12034" s="186" t="str">
        <f>B12034&amp;"_"&amp;COUNTIF($B$2:B12034,B12034)</f>
        <v>9360_2</v>
      </c>
      <c r="B12034" s="195">
        <v>9360</v>
      </c>
      <c r="E12034" s="195">
        <v>209245</v>
      </c>
      <c r="F12034" s="189">
        <v>28</v>
      </c>
      <c r="G12034" s="197" t="s">
        <v>4584</v>
      </c>
    </row>
    <row r="12035" spans="1:12">
      <c r="A12035" s="186" t="str">
        <f>B12035&amp;"_"&amp;COUNTIF($B$2:B12035,B12035)</f>
        <v>9360_3</v>
      </c>
      <c r="B12035" s="195">
        <v>9360</v>
      </c>
      <c r="C12035" s="237"/>
      <c r="D12035" s="237"/>
      <c r="E12035" s="195">
        <v>213359</v>
      </c>
      <c r="F12035" s="189">
        <v>14</v>
      </c>
      <c r="G12035" s="197" t="s">
        <v>4533</v>
      </c>
    </row>
    <row r="12036" spans="1:12">
      <c r="A12036" s="186" t="str">
        <f>B12036&amp;"_"&amp;COUNTIF($B$2:B12036,B12036)</f>
        <v>9360_4</v>
      </c>
      <c r="B12036" s="195">
        <v>9360</v>
      </c>
      <c r="C12036" s="237">
        <v>123</v>
      </c>
      <c r="D12036" s="237">
        <v>4500750607</v>
      </c>
      <c r="E12036" s="195">
        <v>214845</v>
      </c>
      <c r="F12036" s="189">
        <v>16</v>
      </c>
      <c r="G12036" s="197" t="s">
        <v>5155</v>
      </c>
      <c r="H12036" s="195">
        <v>3</v>
      </c>
      <c r="I12036" s="195">
        <v>7460</v>
      </c>
      <c r="J12036" s="191">
        <v>43755</v>
      </c>
      <c r="K12036" s="195" t="s">
        <v>3477</v>
      </c>
    </row>
    <row r="12037" spans="1:12">
      <c r="A12037" s="186" t="str">
        <f>B12037&amp;"_"&amp;COUNTIF($B$2:B12037,B12037)</f>
        <v>9361_1</v>
      </c>
      <c r="B12037" s="195">
        <v>9361</v>
      </c>
      <c r="C12037" s="195">
        <v>10</v>
      </c>
      <c r="D12037" s="195">
        <v>68539</v>
      </c>
      <c r="F12037" s="189">
        <v>192</v>
      </c>
      <c r="G12037" s="197" t="s">
        <v>4833</v>
      </c>
      <c r="H12037" s="195">
        <v>3</v>
      </c>
      <c r="I12037" s="195">
        <f>3*64*55+3*50</f>
        <v>10710</v>
      </c>
      <c r="J12037" s="191">
        <v>43759</v>
      </c>
      <c r="K12037" s="195" t="s">
        <v>789</v>
      </c>
      <c r="L12037" s="195" t="s">
        <v>74</v>
      </c>
    </row>
    <row r="12038" spans="1:12">
      <c r="A12038" s="186" t="str">
        <f>B12038&amp;"_"&amp;COUNTIF($B$2:B12038,B12038)</f>
        <v>9362_1</v>
      </c>
      <c r="B12038" s="195">
        <v>9362</v>
      </c>
      <c r="C12038" s="195">
        <v>1</v>
      </c>
      <c r="D12038" s="195" t="s">
        <v>5391</v>
      </c>
      <c r="E12038" s="195" t="s">
        <v>62</v>
      </c>
      <c r="F12038" s="189">
        <v>492</v>
      </c>
      <c r="G12038" s="197" t="s">
        <v>893</v>
      </c>
      <c r="H12038" s="195">
        <v>3</v>
      </c>
      <c r="J12038" s="191">
        <v>43759</v>
      </c>
      <c r="K12038" s="195" t="s">
        <v>3477</v>
      </c>
    </row>
    <row r="12039" spans="1:12">
      <c r="A12039" s="186" t="str">
        <f>B12039&amp;"_"&amp;COUNTIF($B$2:B12039,B12039)</f>
        <v>9363_1</v>
      </c>
      <c r="B12039" s="195">
        <v>9363</v>
      </c>
      <c r="C12039" s="195">
        <v>31</v>
      </c>
      <c r="D12039" s="195" t="s">
        <v>5392</v>
      </c>
      <c r="F12039" s="189">
        <v>20</v>
      </c>
      <c r="G12039" s="197" t="s">
        <v>5388</v>
      </c>
      <c r="H12039" s="195">
        <v>1</v>
      </c>
      <c r="J12039" s="191">
        <v>43759</v>
      </c>
      <c r="K12039" s="195" t="s">
        <v>3477</v>
      </c>
    </row>
    <row r="12040" spans="1:12">
      <c r="A12040" s="186" t="str">
        <f>B12040&amp;"_"&amp;COUNTIF($B$2:B12040,B12040)</f>
        <v>9364_1</v>
      </c>
      <c r="B12040" s="195">
        <v>9364</v>
      </c>
      <c r="F12040" s="189" t="s">
        <v>1744</v>
      </c>
      <c r="G12040" s="197" t="s">
        <v>5393</v>
      </c>
    </row>
    <row r="12041" spans="1:12">
      <c r="A12041" s="186" t="str">
        <f>B12041&amp;"_"&amp;COUNTIF($B$2:B12041,B12041)</f>
        <v>9364_2</v>
      </c>
      <c r="B12041" s="195">
        <v>9364</v>
      </c>
      <c r="F12041" s="189">
        <v>12</v>
      </c>
      <c r="G12041" s="197" t="s">
        <v>5394</v>
      </c>
    </row>
    <row r="12042" spans="1:12">
      <c r="A12042" s="186" t="str">
        <f>B12042&amp;"_"&amp;COUNTIF($B$2:B12042,B12042)</f>
        <v>9364_3</v>
      </c>
      <c r="B12042" s="195">
        <v>9364</v>
      </c>
      <c r="C12042" s="195">
        <v>139</v>
      </c>
      <c r="D12042" s="195" t="s">
        <v>5395</v>
      </c>
      <c r="F12042" s="189">
        <v>100</v>
      </c>
      <c r="G12042" s="197" t="s">
        <v>5396</v>
      </c>
      <c r="H12042" s="195">
        <v>1</v>
      </c>
      <c r="I12042" s="195">
        <v>700</v>
      </c>
      <c r="J12042" s="191">
        <v>43759</v>
      </c>
      <c r="K12042" s="195" t="s">
        <v>3477</v>
      </c>
    </row>
    <row r="12043" spans="1:12">
      <c r="A12043" s="186" t="str">
        <f>B12043&amp;"_"&amp;COUNTIF($B$2:B12043,B12043)</f>
        <v>9365_1</v>
      </c>
      <c r="B12043" s="195">
        <v>9365</v>
      </c>
      <c r="C12043" s="195" t="s">
        <v>4956</v>
      </c>
      <c r="D12043" s="195" t="s">
        <v>5397</v>
      </c>
      <c r="F12043" s="189">
        <v>1</v>
      </c>
      <c r="G12043" s="197" t="s">
        <v>5398</v>
      </c>
      <c r="H12043" s="195">
        <v>1</v>
      </c>
      <c r="I12043" s="195">
        <v>44</v>
      </c>
      <c r="J12043" s="191">
        <v>43759</v>
      </c>
      <c r="K12043" s="195" t="s">
        <v>5399</v>
      </c>
    </row>
    <row r="12044" spans="1:12">
      <c r="A12044" s="186" t="str">
        <f>B12044&amp;"_"&amp;COUNTIF($B$2:B12044,B12044)</f>
        <v>9366_1</v>
      </c>
      <c r="B12044" s="195">
        <v>9366</v>
      </c>
      <c r="C12044" s="195">
        <v>23</v>
      </c>
      <c r="D12044" s="195" t="s">
        <v>5400</v>
      </c>
      <c r="F12044" s="189">
        <v>20</v>
      </c>
      <c r="G12044" s="197" t="s">
        <v>5401</v>
      </c>
      <c r="H12044" s="195">
        <v>4</v>
      </c>
      <c r="J12044" s="191">
        <v>43760</v>
      </c>
      <c r="K12044" s="195" t="s">
        <v>3477</v>
      </c>
    </row>
    <row r="12045" spans="1:12">
      <c r="A12045" s="186" t="str">
        <f>B12045&amp;"_"&amp;COUNTIF($B$2:B12045,B12045)</f>
        <v>9367_1</v>
      </c>
      <c r="B12045" s="195">
        <v>9367</v>
      </c>
      <c r="C12045" s="195">
        <v>107</v>
      </c>
      <c r="D12045" s="195">
        <v>26528</v>
      </c>
      <c r="F12045" s="189">
        <v>15</v>
      </c>
      <c r="G12045" s="197" t="s">
        <v>5402</v>
      </c>
      <c r="H12045" s="195">
        <v>2</v>
      </c>
      <c r="J12045" s="191">
        <v>43760</v>
      </c>
      <c r="K12045" s="195" t="s">
        <v>33</v>
      </c>
      <c r="L12045" s="195" t="s">
        <v>74</v>
      </c>
    </row>
    <row r="12046" spans="1:12">
      <c r="A12046" s="186" t="str">
        <f>B12046&amp;"_"&amp;COUNTIF($B$2:B12046,B12046)</f>
        <v>9368_1</v>
      </c>
      <c r="B12046" s="195">
        <v>9368</v>
      </c>
      <c r="C12046" s="195">
        <v>10</v>
      </c>
      <c r="D12046" s="195">
        <v>67846</v>
      </c>
      <c r="F12046" s="189">
        <v>23</v>
      </c>
      <c r="G12046" s="197" t="s">
        <v>5403</v>
      </c>
      <c r="H12046" s="195">
        <v>4</v>
      </c>
      <c r="J12046" s="191">
        <v>43760</v>
      </c>
      <c r="K12046" s="195" t="s">
        <v>33</v>
      </c>
      <c r="L12046" s="195" t="s">
        <v>74</v>
      </c>
    </row>
    <row r="12047" spans="1:12">
      <c r="A12047" s="186" t="str">
        <f>B12047&amp;"_"&amp;COUNTIF($B$2:B12047,B12047)</f>
        <v>9369_1</v>
      </c>
      <c r="B12047" s="195">
        <v>9369</v>
      </c>
      <c r="C12047" s="195">
        <v>124</v>
      </c>
      <c r="D12047" s="195">
        <v>550010220</v>
      </c>
      <c r="F12047" s="189">
        <v>1</v>
      </c>
      <c r="G12047" s="197" t="s">
        <v>4896</v>
      </c>
      <c r="H12047" s="195">
        <v>1</v>
      </c>
      <c r="J12047" s="191">
        <v>43760</v>
      </c>
      <c r="K12047" s="195" t="s">
        <v>33</v>
      </c>
      <c r="L12047" s="195" t="s">
        <v>74</v>
      </c>
    </row>
    <row r="12048" spans="1:12">
      <c r="A12048" s="186" t="str">
        <f>B12048&amp;"_"&amp;COUNTIF($B$2:B12048,B12048)</f>
        <v>9370_1</v>
      </c>
      <c r="B12048" s="195">
        <v>9370</v>
      </c>
      <c r="C12048" s="242">
        <v>59</v>
      </c>
      <c r="D12048" s="242">
        <v>3010111428</v>
      </c>
      <c r="E12048" s="242">
        <v>41222128</v>
      </c>
      <c r="F12048" s="235">
        <v>2</v>
      </c>
      <c r="G12048" s="243" t="s">
        <v>5404</v>
      </c>
      <c r="H12048" s="242">
        <v>2</v>
      </c>
      <c r="I12048" s="242">
        <v>9200</v>
      </c>
      <c r="J12048" s="191">
        <v>43761</v>
      </c>
      <c r="K12048" s="195" t="s">
        <v>4749</v>
      </c>
    </row>
    <row r="12049" spans="1:12">
      <c r="A12049" s="186" t="str">
        <f>B12049&amp;"_"&amp;COUNTIF($B$2:B12049,B12049)</f>
        <v>9371_1</v>
      </c>
      <c r="B12049" s="195">
        <v>9371</v>
      </c>
      <c r="C12049" s="242">
        <v>59</v>
      </c>
      <c r="D12049" s="242">
        <v>3010123881</v>
      </c>
      <c r="E12049" s="242">
        <v>41222128</v>
      </c>
      <c r="F12049" s="235">
        <v>4</v>
      </c>
      <c r="G12049" s="243" t="s">
        <v>5405</v>
      </c>
      <c r="H12049" s="242">
        <v>4</v>
      </c>
      <c r="I12049" s="242">
        <v>18400</v>
      </c>
      <c r="J12049" s="191">
        <v>43761</v>
      </c>
      <c r="K12049" s="195" t="s">
        <v>4749</v>
      </c>
    </row>
    <row r="12050" spans="1:12">
      <c r="A12050" s="186" t="str">
        <f>B12050&amp;"_"&amp;COUNTIF($B$2:B12050,B12050)</f>
        <v>9372_1</v>
      </c>
      <c r="B12050" s="195">
        <v>9372</v>
      </c>
      <c r="C12050" s="195">
        <v>59</v>
      </c>
      <c r="D12050" s="195">
        <v>3010123821</v>
      </c>
      <c r="F12050" s="189">
        <v>2</v>
      </c>
      <c r="G12050" s="197" t="s">
        <v>5376</v>
      </c>
      <c r="H12050" s="195">
        <v>2</v>
      </c>
      <c r="I12050" s="195">
        <v>6800</v>
      </c>
      <c r="J12050" s="191">
        <v>43761</v>
      </c>
      <c r="K12050" s="195" t="s">
        <v>4749</v>
      </c>
    </row>
    <row r="12051" spans="1:12">
      <c r="A12051" s="186" t="str">
        <f>B12051&amp;"_"&amp;COUNTIF($B$2:B12051,B12051)</f>
        <v>9373_1</v>
      </c>
      <c r="B12051" s="195">
        <v>9373</v>
      </c>
      <c r="C12051" s="242">
        <v>59</v>
      </c>
      <c r="D12051" s="242">
        <v>3010131866</v>
      </c>
      <c r="E12051" s="242">
        <v>41222128</v>
      </c>
      <c r="F12051" s="235">
        <v>1</v>
      </c>
      <c r="G12051" s="243" t="s">
        <v>5406</v>
      </c>
      <c r="H12051" s="242">
        <v>1</v>
      </c>
      <c r="I12051" s="242">
        <v>4600</v>
      </c>
      <c r="J12051" s="191">
        <v>43761</v>
      </c>
      <c r="K12051" s="195" t="s">
        <v>4749</v>
      </c>
    </row>
    <row r="12052" spans="1:12">
      <c r="A12052" s="186" t="str">
        <f>B12052&amp;"_"&amp;COUNTIF($B$2:B12052,B12052)</f>
        <v>9374_1</v>
      </c>
      <c r="B12052" s="195">
        <v>9374</v>
      </c>
      <c r="C12052" s="195">
        <v>59</v>
      </c>
      <c r="D12052" s="195">
        <v>3010123821</v>
      </c>
      <c r="F12052" s="189">
        <v>2</v>
      </c>
      <c r="G12052" s="197" t="s">
        <v>5330</v>
      </c>
      <c r="H12052" s="195">
        <v>2</v>
      </c>
      <c r="I12052" s="195">
        <v>3800</v>
      </c>
      <c r="J12052" s="191">
        <v>43761</v>
      </c>
      <c r="K12052" s="195" t="s">
        <v>4749</v>
      </c>
    </row>
    <row r="12053" spans="1:12">
      <c r="A12053" s="186" t="str">
        <f>B12053&amp;"_"&amp;COUNTIF($B$2:B12053,B12053)</f>
        <v>9375_1</v>
      </c>
      <c r="B12053" s="195">
        <v>9375</v>
      </c>
      <c r="C12053" s="195">
        <v>59</v>
      </c>
      <c r="D12053" s="195">
        <v>3010131930</v>
      </c>
      <c r="E12053" s="195">
        <v>41222082</v>
      </c>
      <c r="F12053" s="189">
        <v>4</v>
      </c>
      <c r="G12053" s="197" t="s">
        <v>5322</v>
      </c>
      <c r="H12053" s="195">
        <v>4</v>
      </c>
      <c r="I12053" s="195">
        <v>17320</v>
      </c>
      <c r="J12053" s="191">
        <v>43761</v>
      </c>
      <c r="K12053" s="195" t="s">
        <v>4749</v>
      </c>
    </row>
    <row r="12054" spans="1:12">
      <c r="A12054" s="186" t="str">
        <f>B12054&amp;"_"&amp;COUNTIF($B$2:B12054,B12054)</f>
        <v>9376_1</v>
      </c>
      <c r="B12054" s="195">
        <v>9376</v>
      </c>
      <c r="E12054" s="195" t="s">
        <v>1744</v>
      </c>
      <c r="F12054" s="189">
        <v>1</v>
      </c>
      <c r="G12054" s="197" t="s">
        <v>4877</v>
      </c>
    </row>
    <row r="12055" spans="1:12">
      <c r="A12055" s="186" t="str">
        <f>B12055&amp;"_"&amp;COUNTIF($B$2:B12055,B12055)</f>
        <v>9376_2</v>
      </c>
      <c r="B12055" s="195">
        <v>9376</v>
      </c>
      <c r="C12055" s="237"/>
      <c r="D12055" s="237"/>
      <c r="E12055" s="195">
        <v>213359</v>
      </c>
      <c r="F12055" s="189">
        <v>28</v>
      </c>
      <c r="G12055" s="197" t="s">
        <v>4533</v>
      </c>
    </row>
    <row r="12056" spans="1:12">
      <c r="A12056" s="186" t="str">
        <f>B12056&amp;"_"&amp;COUNTIF($B$2:B12056,B12056)</f>
        <v>9376_3</v>
      </c>
      <c r="B12056" s="195">
        <v>9376</v>
      </c>
      <c r="C12056" s="237">
        <v>123</v>
      </c>
      <c r="D12056" s="237">
        <v>4500750607</v>
      </c>
      <c r="E12056" s="195">
        <v>214845</v>
      </c>
      <c r="F12056" s="189">
        <v>16</v>
      </c>
      <c r="G12056" s="197" t="s">
        <v>5155</v>
      </c>
      <c r="H12056" s="195">
        <v>3</v>
      </c>
      <c r="I12056" s="195">
        <v>8850</v>
      </c>
      <c r="J12056" s="191">
        <v>43762</v>
      </c>
      <c r="K12056" s="195" t="s">
        <v>3477</v>
      </c>
    </row>
    <row r="12057" spans="1:12">
      <c r="A12057" s="186" t="str">
        <f>B12057&amp;"_"&amp;COUNTIF($B$2:B12057,B12057)</f>
        <v>9377_1</v>
      </c>
      <c r="B12057" s="195">
        <v>9377</v>
      </c>
      <c r="C12057" s="195">
        <v>10</v>
      </c>
      <c r="D12057" s="195">
        <v>68587</v>
      </c>
      <c r="F12057" s="189">
        <v>4</v>
      </c>
      <c r="G12057" s="197" t="s">
        <v>5407</v>
      </c>
      <c r="H12057" s="195">
        <v>1</v>
      </c>
      <c r="I12057" s="195">
        <v>150</v>
      </c>
      <c r="J12057" s="191">
        <v>43762</v>
      </c>
      <c r="K12057" s="195" t="s">
        <v>789</v>
      </c>
      <c r="L12057" s="195" t="s">
        <v>74</v>
      </c>
    </row>
    <row r="12058" spans="1:12">
      <c r="A12058" s="186" t="str">
        <f>B12058&amp;"_"&amp;COUNTIF($B$2:B12058,B12058)</f>
        <v>9378_1</v>
      </c>
      <c r="B12058" s="195">
        <v>9378</v>
      </c>
      <c r="C12058" s="195">
        <v>17</v>
      </c>
      <c r="D12058" s="195">
        <v>3009938962</v>
      </c>
      <c r="F12058" s="189">
        <v>12</v>
      </c>
      <c r="G12058" s="197" t="s">
        <v>3188</v>
      </c>
      <c r="H12058" s="195">
        <v>3</v>
      </c>
      <c r="I12058" s="195">
        <v>12600</v>
      </c>
      <c r="J12058" s="191">
        <v>43763</v>
      </c>
      <c r="K12058" s="195" t="s">
        <v>4113</v>
      </c>
    </row>
    <row r="12059" spans="1:12">
      <c r="A12059" s="186" t="str">
        <f>B12059&amp;"_"&amp;COUNTIF($B$2:B12059,B12059)</f>
        <v>9379_1</v>
      </c>
      <c r="B12059" s="195">
        <v>9379</v>
      </c>
      <c r="F12059" s="189">
        <v>8</v>
      </c>
      <c r="G12059" s="197" t="s">
        <v>3189</v>
      </c>
    </row>
    <row r="12060" spans="1:12">
      <c r="A12060" s="186" t="str">
        <f>B12060&amp;"_"&amp;COUNTIF($B$2:B12060,B12060)</f>
        <v>9379_2</v>
      </c>
      <c r="B12060" s="195">
        <v>9379</v>
      </c>
      <c r="C12060" s="195">
        <v>17</v>
      </c>
      <c r="D12060" s="195">
        <v>3009398511</v>
      </c>
      <c r="F12060" s="189">
        <v>24</v>
      </c>
      <c r="G12060" s="197" t="s">
        <v>5408</v>
      </c>
      <c r="H12060" s="195">
        <v>4</v>
      </c>
      <c r="I12060" s="195">
        <v>10440</v>
      </c>
      <c r="J12060" s="191">
        <v>43763</v>
      </c>
      <c r="K12060" s="195" t="s">
        <v>4113</v>
      </c>
    </row>
    <row r="12061" spans="1:12">
      <c r="A12061" s="186" t="str">
        <f>B12061&amp;"_"&amp;COUNTIF($B$2:B12061,B12061)</f>
        <v>9380_1</v>
      </c>
      <c r="B12061" s="195">
        <v>9380</v>
      </c>
      <c r="C12061" s="195">
        <v>17</v>
      </c>
      <c r="D12061" s="195">
        <v>3009543203</v>
      </c>
      <c r="F12061" s="189">
        <v>36</v>
      </c>
      <c r="G12061" s="197" t="s">
        <v>3190</v>
      </c>
      <c r="H12061" s="195">
        <v>3</v>
      </c>
      <c r="I12061" s="195">
        <v>3900</v>
      </c>
      <c r="J12061" s="191">
        <v>43763</v>
      </c>
      <c r="K12061" s="195" t="s">
        <v>4113</v>
      </c>
    </row>
    <row r="12062" spans="1:12">
      <c r="A12062" s="186" t="str">
        <f>B12062&amp;"_"&amp;COUNTIF($B$2:B12062,B12062)</f>
        <v>9381_1</v>
      </c>
      <c r="B12062" s="195">
        <v>9381</v>
      </c>
      <c r="F12062" s="189">
        <v>6</v>
      </c>
      <c r="G12062" s="197" t="s">
        <v>3102</v>
      </c>
    </row>
    <row r="12063" spans="1:12">
      <c r="A12063" s="186" t="str">
        <f>B12063&amp;"_"&amp;COUNTIF($B$2:B12063,B12063)</f>
        <v>9381_2</v>
      </c>
      <c r="B12063" s="195">
        <v>9381</v>
      </c>
      <c r="C12063" s="195">
        <v>65</v>
      </c>
      <c r="D12063" s="195">
        <v>3009531437</v>
      </c>
      <c r="F12063" s="189">
        <v>12</v>
      </c>
      <c r="G12063" s="197" t="s">
        <v>3103</v>
      </c>
      <c r="H12063" s="195">
        <v>6</v>
      </c>
      <c r="I12063" s="195">
        <v>19200</v>
      </c>
      <c r="J12063" s="191">
        <v>43763</v>
      </c>
      <c r="K12063" s="195" t="s">
        <v>4113</v>
      </c>
    </row>
    <row r="12064" spans="1:12">
      <c r="A12064" s="186" t="str">
        <f>B12064&amp;"_"&amp;COUNTIF($B$2:B12064,B12064)</f>
        <v>9382_1</v>
      </c>
      <c r="B12064" s="195">
        <v>9382</v>
      </c>
      <c r="C12064" s="195">
        <v>59</v>
      </c>
      <c r="D12064" s="195">
        <v>3010128053</v>
      </c>
      <c r="E12064" s="195">
        <v>41222082</v>
      </c>
      <c r="F12064" s="189">
        <v>1</v>
      </c>
      <c r="G12064" s="197" t="s">
        <v>5409</v>
      </c>
      <c r="H12064" s="195">
        <v>1</v>
      </c>
      <c r="I12064" s="195">
        <v>5000</v>
      </c>
      <c r="J12064" s="191">
        <v>43766</v>
      </c>
      <c r="K12064" s="195" t="s">
        <v>3477</v>
      </c>
    </row>
    <row r="12065" spans="1:12">
      <c r="A12065" s="186" t="str">
        <f>B12065&amp;"_"&amp;COUNTIF($B$2:B12065,B12065)</f>
        <v>9383_1</v>
      </c>
      <c r="B12065" s="195">
        <v>9383</v>
      </c>
      <c r="C12065" s="195">
        <v>59</v>
      </c>
      <c r="D12065" s="195">
        <v>3010127956</v>
      </c>
      <c r="F12065" s="189">
        <v>1</v>
      </c>
      <c r="G12065" s="197" t="s">
        <v>5410</v>
      </c>
      <c r="H12065" s="195">
        <v>1</v>
      </c>
      <c r="I12065" s="195">
        <v>5100</v>
      </c>
      <c r="J12065" s="191">
        <v>43766</v>
      </c>
      <c r="K12065" s="195" t="s">
        <v>3477</v>
      </c>
    </row>
    <row r="12066" spans="1:12">
      <c r="A12066" s="186" t="str">
        <f>B12066&amp;"_"&amp;COUNTIF($B$2:B12066,B12066)</f>
        <v>9384_1</v>
      </c>
      <c r="B12066" s="195">
        <v>9384</v>
      </c>
      <c r="C12066" s="195">
        <v>59</v>
      </c>
      <c r="D12066" s="195">
        <v>3010111576</v>
      </c>
      <c r="F12066" s="189">
        <v>1</v>
      </c>
      <c r="G12066" s="197" t="s">
        <v>5411</v>
      </c>
      <c r="H12066" s="195">
        <v>1</v>
      </c>
      <c r="I12066" s="195">
        <v>3600</v>
      </c>
      <c r="J12066" s="191">
        <v>43766</v>
      </c>
      <c r="K12066" s="195" t="s">
        <v>3477</v>
      </c>
    </row>
    <row r="12067" spans="1:12">
      <c r="A12067" s="186" t="str">
        <f>B12067&amp;"_"&amp;COUNTIF($B$2:B12067,B12067)</f>
        <v>9385_1</v>
      </c>
      <c r="B12067" s="195">
        <v>9385</v>
      </c>
      <c r="F12067" s="189">
        <v>1</v>
      </c>
      <c r="G12067" s="197" t="s">
        <v>2156</v>
      </c>
    </row>
    <row r="12068" spans="1:12">
      <c r="A12068" s="186" t="str">
        <f>B12068&amp;"_"&amp;COUNTIF($B$2:B12068,B12068)</f>
        <v>9385_2</v>
      </c>
      <c r="B12068" s="195">
        <v>9385</v>
      </c>
      <c r="C12068" s="195">
        <v>61</v>
      </c>
      <c r="D12068" s="195" t="s">
        <v>5248</v>
      </c>
      <c r="F12068" s="189">
        <v>1</v>
      </c>
      <c r="G12068" s="197" t="s">
        <v>6607</v>
      </c>
      <c r="H12068" s="195">
        <v>1</v>
      </c>
      <c r="I12068" s="195">
        <v>19265</v>
      </c>
      <c r="J12068" s="191">
        <v>43767</v>
      </c>
      <c r="K12068" s="195" t="s">
        <v>3477</v>
      </c>
    </row>
    <row r="12069" spans="1:12">
      <c r="A12069" s="186" t="str">
        <f>B12069&amp;"_"&amp;COUNTIF($B$2:B12069,B12069)</f>
        <v>9386_1</v>
      </c>
      <c r="B12069" s="195">
        <v>9386</v>
      </c>
      <c r="E12069" s="195" t="s">
        <v>64</v>
      </c>
      <c r="F12069" s="189">
        <v>192</v>
      </c>
      <c r="G12069" s="197" t="s">
        <v>2804</v>
      </c>
    </row>
    <row r="12070" spans="1:12">
      <c r="A12070" s="186" t="str">
        <f>B12070&amp;"_"&amp;COUNTIF($B$2:B12070,B12070)</f>
        <v>9386_2</v>
      </c>
      <c r="B12070" s="195">
        <v>9386</v>
      </c>
      <c r="E12070" s="195" t="s">
        <v>62</v>
      </c>
      <c r="F12070" s="189">
        <v>492</v>
      </c>
      <c r="G12070" s="197" t="s">
        <v>893</v>
      </c>
    </row>
    <row r="12071" spans="1:12">
      <c r="A12071" s="186" t="str">
        <f>B12071&amp;"_"&amp;COUNTIF($B$2:B12071,B12071)</f>
        <v>9386_3</v>
      </c>
      <c r="B12071" s="195">
        <v>9386</v>
      </c>
      <c r="C12071" s="195">
        <v>1</v>
      </c>
      <c r="D12071" s="195" t="s">
        <v>5412</v>
      </c>
      <c r="E12071" s="195" t="s">
        <v>67</v>
      </c>
      <c r="F12071" s="189">
        <v>48</v>
      </c>
      <c r="G12071" s="197" t="s">
        <v>1890</v>
      </c>
      <c r="H12071" s="195">
        <v>8</v>
      </c>
      <c r="J12071" s="191">
        <v>43769</v>
      </c>
      <c r="K12071" s="195" t="s">
        <v>3477</v>
      </c>
    </row>
    <row r="12072" spans="1:12">
      <c r="A12072" s="186" t="str">
        <f>B12072&amp;"_"&amp;COUNTIF($B$2:B12072,B12072)</f>
        <v>9387_1</v>
      </c>
      <c r="B12072" s="195">
        <v>9387</v>
      </c>
      <c r="C12072" s="195">
        <v>1</v>
      </c>
      <c r="D12072" s="195">
        <v>540100074</v>
      </c>
      <c r="F12072" s="189">
        <v>1</v>
      </c>
      <c r="G12072" s="197" t="s">
        <v>4338</v>
      </c>
      <c r="H12072" s="195">
        <v>1</v>
      </c>
      <c r="J12072" s="191">
        <v>43769</v>
      </c>
      <c r="K12072" s="195" t="s">
        <v>3477</v>
      </c>
    </row>
    <row r="12073" spans="1:12">
      <c r="A12073" s="186" t="str">
        <f>B12073&amp;"_"&amp;COUNTIF($B$2:B12073,B12073)</f>
        <v>9388_1</v>
      </c>
      <c r="B12073" s="195">
        <v>9388</v>
      </c>
      <c r="F12073" s="189">
        <v>120</v>
      </c>
      <c r="G12073" s="197" t="s">
        <v>4907</v>
      </c>
    </row>
    <row r="12074" spans="1:12">
      <c r="A12074" s="186" t="str">
        <f>B12074&amp;"_"&amp;COUNTIF($B$2:B12074,B12074)</f>
        <v>9388_2</v>
      </c>
      <c r="B12074" s="195">
        <v>9388</v>
      </c>
      <c r="F12074" s="189">
        <v>2</v>
      </c>
      <c r="G12074" s="197" t="s">
        <v>4617</v>
      </c>
    </row>
    <row r="12075" spans="1:12">
      <c r="A12075" s="186" t="str">
        <f>B12075&amp;"_"&amp;COUNTIF($B$2:B12075,B12075)</f>
        <v>9388_3</v>
      </c>
      <c r="B12075" s="195">
        <v>9388</v>
      </c>
      <c r="C12075" s="195">
        <v>125</v>
      </c>
      <c r="D12075" s="195" t="s">
        <v>5413</v>
      </c>
      <c r="F12075" s="189">
        <v>1</v>
      </c>
      <c r="G12075" s="197" t="s">
        <v>5414</v>
      </c>
      <c r="H12075" s="195">
        <v>1</v>
      </c>
      <c r="I12075" s="195">
        <v>1000</v>
      </c>
      <c r="J12075" s="191">
        <v>43769</v>
      </c>
      <c r="K12075" s="195" t="s">
        <v>789</v>
      </c>
      <c r="L12075" s="195" t="s">
        <v>74</v>
      </c>
    </row>
    <row r="12076" spans="1:12">
      <c r="A12076" s="186" t="str">
        <f>B12076&amp;"_"&amp;COUNTIF($B$2:B12076,B12076)</f>
        <v>9389_1</v>
      </c>
      <c r="B12076" s="195">
        <v>9389</v>
      </c>
      <c r="C12076" s="242">
        <v>59</v>
      </c>
      <c r="D12076" s="242">
        <v>3010144437</v>
      </c>
      <c r="E12076" s="242">
        <v>41222128</v>
      </c>
      <c r="F12076" s="235">
        <v>2</v>
      </c>
      <c r="G12076" s="243" t="s">
        <v>5415</v>
      </c>
      <c r="H12076" s="242">
        <v>2</v>
      </c>
      <c r="I12076" s="242">
        <v>9200</v>
      </c>
      <c r="J12076" s="191">
        <v>43769</v>
      </c>
      <c r="K12076" s="195" t="s">
        <v>4749</v>
      </c>
    </row>
    <row r="12077" spans="1:12">
      <c r="A12077" s="186" t="str">
        <f>B12077&amp;"_"&amp;COUNTIF($B$2:B12077,B12077)</f>
        <v>9390_1</v>
      </c>
      <c r="B12077" s="195">
        <v>9390</v>
      </c>
      <c r="C12077" s="195">
        <v>59</v>
      </c>
      <c r="D12077" s="195">
        <v>3010138926</v>
      </c>
      <c r="F12077" s="189">
        <v>5</v>
      </c>
      <c r="G12077" s="197" t="s">
        <v>5416</v>
      </c>
      <c r="H12077" s="195">
        <v>5</v>
      </c>
      <c r="I12077" s="195">
        <v>9500</v>
      </c>
      <c r="J12077" s="191">
        <v>43769</v>
      </c>
      <c r="K12077" s="195" t="s">
        <v>4749</v>
      </c>
    </row>
    <row r="12078" spans="1:12">
      <c r="A12078" s="186" t="str">
        <f>B12078&amp;"_"&amp;COUNTIF($B$2:B12078,B12078)</f>
        <v>9391_1</v>
      </c>
      <c r="B12078" s="195">
        <v>9391</v>
      </c>
      <c r="C12078" s="195">
        <v>59</v>
      </c>
      <c r="D12078" s="195">
        <v>3009702282</v>
      </c>
      <c r="F12078" s="189">
        <v>1</v>
      </c>
      <c r="G12078" s="197" t="s">
        <v>5222</v>
      </c>
      <c r="H12078" s="195">
        <v>1</v>
      </c>
      <c r="I12078" s="195">
        <v>4330</v>
      </c>
      <c r="J12078" s="191">
        <v>43769</v>
      </c>
      <c r="K12078" s="195" t="s">
        <v>4749</v>
      </c>
    </row>
    <row r="12079" spans="1:12">
      <c r="A12079" s="186" t="str">
        <f>B12079&amp;"_"&amp;COUNTIF($B$2:B12079,B12079)</f>
        <v>9392_1</v>
      </c>
      <c r="B12079" s="195">
        <v>9392</v>
      </c>
      <c r="C12079" s="195">
        <v>59</v>
      </c>
      <c r="D12079" s="195">
        <v>3010135289</v>
      </c>
      <c r="E12079" s="195">
        <v>41227890</v>
      </c>
      <c r="F12079" s="189">
        <v>12</v>
      </c>
      <c r="G12079" s="197" t="s">
        <v>5286</v>
      </c>
      <c r="H12079" s="195">
        <v>2</v>
      </c>
      <c r="I12079" s="195">
        <v>3675</v>
      </c>
      <c r="J12079" s="191">
        <v>43769</v>
      </c>
      <c r="K12079" s="195" t="s">
        <v>4749</v>
      </c>
    </row>
    <row r="12080" spans="1:12">
      <c r="A12080" s="186" t="str">
        <f>B12080&amp;"_"&amp;COUNTIF($B$2:B12080,B12080)</f>
        <v>9393_1</v>
      </c>
      <c r="B12080" s="195">
        <v>9393</v>
      </c>
      <c r="E12080" s="195" t="s">
        <v>1744</v>
      </c>
      <c r="F12080" s="189">
        <v>1</v>
      </c>
      <c r="G12080" s="197" t="s">
        <v>4877</v>
      </c>
    </row>
    <row r="12081" spans="1:12">
      <c r="A12081" s="186" t="str">
        <f>B12081&amp;"_"&amp;COUNTIF($B$2:B12081,B12081)</f>
        <v>9393_2</v>
      </c>
      <c r="B12081" s="195">
        <v>9393</v>
      </c>
      <c r="E12081" s="195">
        <v>209245</v>
      </c>
      <c r="F12081" s="189">
        <v>28</v>
      </c>
      <c r="G12081" s="197" t="s">
        <v>4584</v>
      </c>
    </row>
    <row r="12082" spans="1:12">
      <c r="A12082" s="186" t="str">
        <f>B12082&amp;"_"&amp;COUNTIF($B$2:B12082,B12082)</f>
        <v>9393_3</v>
      </c>
      <c r="B12082" s="195">
        <v>9393</v>
      </c>
      <c r="E12082" s="195">
        <v>209259</v>
      </c>
      <c r="F12082" s="189">
        <v>15</v>
      </c>
      <c r="G12082" s="197" t="s">
        <v>4776</v>
      </c>
    </row>
    <row r="12083" spans="1:12">
      <c r="A12083" s="186" t="str">
        <f>B12083&amp;"_"&amp;COUNTIF($B$2:B12083,B12083)</f>
        <v>9393_4</v>
      </c>
      <c r="B12083" s="195">
        <v>9393</v>
      </c>
      <c r="C12083" s="237"/>
      <c r="D12083" s="237"/>
      <c r="E12083" s="195">
        <v>213359</v>
      </c>
      <c r="F12083" s="189">
        <v>14</v>
      </c>
      <c r="G12083" s="197" t="s">
        <v>4533</v>
      </c>
    </row>
    <row r="12084" spans="1:12">
      <c r="A12084" s="186" t="str">
        <f>B12084&amp;"_"&amp;COUNTIF($B$2:B12084,B12084)</f>
        <v>9393_5</v>
      </c>
      <c r="B12084" s="195">
        <v>9393</v>
      </c>
      <c r="C12084" s="237">
        <v>123</v>
      </c>
      <c r="D12084" s="237">
        <v>4500750607</v>
      </c>
      <c r="E12084" s="195">
        <v>214845</v>
      </c>
      <c r="F12084" s="189">
        <v>16</v>
      </c>
      <c r="G12084" s="197" t="s">
        <v>5155</v>
      </c>
      <c r="H12084" s="195">
        <v>4</v>
      </c>
      <c r="I12084" s="195">
        <v>7700</v>
      </c>
      <c r="J12084" s="191">
        <v>43770</v>
      </c>
      <c r="K12084" s="195" t="s">
        <v>3477</v>
      </c>
    </row>
    <row r="12085" spans="1:12">
      <c r="A12085" s="186" t="str">
        <f>B12085&amp;"_"&amp;COUNTIF($B$2:B12085,B12085)</f>
        <v>9394_1</v>
      </c>
      <c r="B12085" s="195">
        <v>9394</v>
      </c>
      <c r="C12085" s="195">
        <v>66</v>
      </c>
      <c r="D12085" s="195">
        <v>4500770543</v>
      </c>
      <c r="F12085" s="189">
        <v>1</v>
      </c>
      <c r="G12085" s="197" t="s">
        <v>5417</v>
      </c>
      <c r="H12085" s="195">
        <v>1</v>
      </c>
      <c r="I12085" s="195">
        <v>9000</v>
      </c>
      <c r="J12085" s="191">
        <v>43770</v>
      </c>
      <c r="K12085" s="195" t="s">
        <v>33</v>
      </c>
      <c r="L12085" s="195" t="s">
        <v>74</v>
      </c>
    </row>
    <row r="12086" spans="1:12">
      <c r="A12086" s="186" t="str">
        <f>B12086&amp;"_"&amp;COUNTIF($B$2:B12086,B12086)</f>
        <v>9395_1</v>
      </c>
      <c r="B12086" s="195">
        <v>9395</v>
      </c>
      <c r="E12086" s="195" t="s">
        <v>2665</v>
      </c>
      <c r="F12086" s="189">
        <v>4</v>
      </c>
      <c r="G12086" s="197" t="s">
        <v>5418</v>
      </c>
    </row>
    <row r="12087" spans="1:12">
      <c r="A12087" s="186" t="str">
        <f>B12087&amp;"_"&amp;COUNTIF($B$2:B12087,B12087)</f>
        <v>9395_2</v>
      </c>
      <c r="B12087" s="195">
        <v>9395</v>
      </c>
      <c r="C12087" s="195">
        <v>1</v>
      </c>
      <c r="D12087" s="195" t="s">
        <v>5419</v>
      </c>
      <c r="E12087" s="195" t="s">
        <v>2935</v>
      </c>
      <c r="F12087" s="189">
        <v>4</v>
      </c>
      <c r="G12087" s="197" t="s">
        <v>5420</v>
      </c>
      <c r="H12087" s="195">
        <v>2</v>
      </c>
      <c r="J12087" s="191">
        <v>43773</v>
      </c>
    </row>
    <row r="12088" spans="1:12">
      <c r="A12088" s="186" t="str">
        <f>B12088&amp;"_"&amp;COUNTIF($B$2:B12088,B12088)</f>
        <v>9396_1</v>
      </c>
      <c r="B12088" s="195">
        <v>9396</v>
      </c>
      <c r="C12088" s="195">
        <v>1</v>
      </c>
      <c r="D12088" s="195">
        <v>540100074</v>
      </c>
      <c r="F12088" s="189">
        <v>2</v>
      </c>
      <c r="G12088" s="197" t="s">
        <v>3238</v>
      </c>
      <c r="H12088" s="195">
        <v>2</v>
      </c>
      <c r="J12088" s="191">
        <v>43773</v>
      </c>
      <c r="K12088" s="195" t="s">
        <v>3477</v>
      </c>
    </row>
    <row r="12089" spans="1:12">
      <c r="A12089" s="186" t="str">
        <f>B12089&amp;"_"&amp;COUNTIF($B$2:B12089,B12089)</f>
        <v>9397_1</v>
      </c>
      <c r="B12089" s="195">
        <v>9397</v>
      </c>
      <c r="C12089" s="195">
        <v>125</v>
      </c>
      <c r="D12089" s="195" t="s">
        <v>2065</v>
      </c>
      <c r="F12089" s="189">
        <v>6</v>
      </c>
      <c r="G12089" s="197" t="s">
        <v>5362</v>
      </c>
      <c r="I12089" s="195">
        <f>6*50</f>
        <v>300</v>
      </c>
      <c r="J12089" s="191">
        <v>43774</v>
      </c>
    </row>
    <row r="12090" spans="1:12">
      <c r="A12090" s="186" t="str">
        <f>B12090&amp;"_"&amp;COUNTIF($B$2:B12090,B12090)</f>
        <v>9398_1</v>
      </c>
      <c r="B12090" s="195">
        <v>9398</v>
      </c>
      <c r="F12090" s="189">
        <v>0</v>
      </c>
      <c r="G12090" s="197" t="s">
        <v>4973</v>
      </c>
    </row>
    <row r="12091" spans="1:12">
      <c r="A12091" s="186" t="str">
        <f>B12091&amp;"_"&amp;COUNTIF($B$2:B12091,B12091)</f>
        <v>9398_2</v>
      </c>
      <c r="B12091" s="195">
        <v>9398</v>
      </c>
      <c r="C12091" s="195">
        <v>26</v>
      </c>
      <c r="D12091" s="195" t="s">
        <v>863</v>
      </c>
      <c r="F12091" s="189">
        <v>15</v>
      </c>
      <c r="G12091" s="197" t="s">
        <v>4974</v>
      </c>
      <c r="J12091" s="191">
        <v>43770</v>
      </c>
    </row>
    <row r="12092" spans="1:12">
      <c r="A12092" s="186" t="str">
        <f>B12092&amp;"_"&amp;COUNTIF($B$2:B12092,B12092)</f>
        <v>9399_1</v>
      </c>
      <c r="B12092" s="195">
        <v>9399</v>
      </c>
      <c r="C12092" s="195">
        <v>1</v>
      </c>
      <c r="D12092" s="195" t="s">
        <v>5421</v>
      </c>
      <c r="F12092" s="189">
        <v>1</v>
      </c>
      <c r="G12092" s="197" t="s">
        <v>5422</v>
      </c>
      <c r="H12092" s="195">
        <v>1</v>
      </c>
      <c r="J12092" s="191">
        <v>43774</v>
      </c>
      <c r="K12092" s="195" t="s">
        <v>3477</v>
      </c>
      <c r="L12092" s="195" t="s">
        <v>74</v>
      </c>
    </row>
    <row r="12093" spans="1:12">
      <c r="A12093" s="186" t="str">
        <f>B12093&amp;"_"&amp;COUNTIF($B$2:B12093,B12093)</f>
        <v>9400_1</v>
      </c>
      <c r="B12093" s="195">
        <v>9400</v>
      </c>
      <c r="C12093" s="195">
        <v>1</v>
      </c>
      <c r="D12093" s="195" t="s">
        <v>7</v>
      </c>
      <c r="F12093" s="189">
        <v>1</v>
      </c>
      <c r="G12093" s="197" t="s">
        <v>5423</v>
      </c>
      <c r="H12093" s="195">
        <v>1</v>
      </c>
      <c r="J12093" s="191">
        <v>43775</v>
      </c>
      <c r="K12093" s="195" t="s">
        <v>3477</v>
      </c>
      <c r="L12093" s="195" t="s">
        <v>74</v>
      </c>
    </row>
    <row r="12094" spans="1:12">
      <c r="A12094" s="186" t="str">
        <f>B12094&amp;"_"&amp;COUNTIF($B$2:B12094,B12094)</f>
        <v>9401_1</v>
      </c>
      <c r="B12094" s="195">
        <v>9401</v>
      </c>
      <c r="C12094" s="195">
        <v>1</v>
      </c>
      <c r="D12094" s="195">
        <v>540100075</v>
      </c>
      <c r="F12094" s="189">
        <v>1</v>
      </c>
      <c r="G12094" s="197" t="s">
        <v>5424</v>
      </c>
      <c r="H12094" s="195">
        <v>0</v>
      </c>
      <c r="I12094" s="195">
        <v>0</v>
      </c>
      <c r="J12094" s="191">
        <v>43775</v>
      </c>
      <c r="K12094" s="195">
        <v>0</v>
      </c>
      <c r="L12094" s="195">
        <v>0</v>
      </c>
    </row>
    <row r="12095" spans="1:12">
      <c r="A12095" s="186" t="str">
        <f>B12095&amp;"_"&amp;COUNTIF($B$2:B12095,B12095)</f>
        <v>9402_1</v>
      </c>
      <c r="B12095" s="195">
        <v>9402</v>
      </c>
      <c r="C12095" s="195">
        <v>1</v>
      </c>
      <c r="D12095" s="195" t="s">
        <v>5421</v>
      </c>
      <c r="F12095" s="189">
        <v>1</v>
      </c>
      <c r="G12095" s="197" t="s">
        <v>5425</v>
      </c>
      <c r="H12095" s="195">
        <v>1</v>
      </c>
      <c r="J12095" s="191">
        <v>43775</v>
      </c>
      <c r="K12095" s="195" t="s">
        <v>3477</v>
      </c>
      <c r="L12095" s="195" t="s">
        <v>74</v>
      </c>
    </row>
    <row r="12096" spans="1:12">
      <c r="A12096" s="186" t="str">
        <f>B12096&amp;"_"&amp;COUNTIF($B$2:B12096,B12096)</f>
        <v>9403_1</v>
      </c>
      <c r="B12096" s="195">
        <v>9403</v>
      </c>
      <c r="C12096" s="195">
        <v>96</v>
      </c>
      <c r="D12096" s="195">
        <v>293587</v>
      </c>
      <c r="F12096" s="189">
        <v>3</v>
      </c>
      <c r="G12096" s="197" t="s">
        <v>5426</v>
      </c>
      <c r="J12096" s="191">
        <v>43775</v>
      </c>
    </row>
    <row r="12097" spans="1:12">
      <c r="A12097" s="186" t="str">
        <f>B12097&amp;"_"&amp;COUNTIF($B$2:B12097,B12097)</f>
        <v>9404_1</v>
      </c>
      <c r="B12097" s="195">
        <v>9404</v>
      </c>
      <c r="C12097" s="195">
        <v>96</v>
      </c>
      <c r="D12097" s="195">
        <v>294045</v>
      </c>
      <c r="F12097" s="189">
        <v>3</v>
      </c>
      <c r="G12097" s="197" t="s">
        <v>5427</v>
      </c>
      <c r="J12097" s="191">
        <v>43775</v>
      </c>
    </row>
    <row r="12098" spans="1:12">
      <c r="A12098" s="186" t="str">
        <f>B12098&amp;"_"&amp;COUNTIF($B$2:B12098,B12098)</f>
        <v>9405_1</v>
      </c>
      <c r="B12098" s="195">
        <v>9405</v>
      </c>
      <c r="F12098" s="189">
        <v>1</v>
      </c>
      <c r="G12098" s="197" t="s">
        <v>5428</v>
      </c>
    </row>
    <row r="12099" spans="1:12">
      <c r="A12099" s="186" t="str">
        <f>B12099&amp;"_"&amp;COUNTIF($B$2:B12099,B12099)</f>
        <v>9405_2</v>
      </c>
      <c r="B12099" s="195">
        <v>9405</v>
      </c>
      <c r="C12099" s="195">
        <v>59</v>
      </c>
      <c r="D12099" s="195">
        <v>3103937285</v>
      </c>
      <c r="F12099" s="189">
        <v>1</v>
      </c>
      <c r="G12099" s="197" t="s">
        <v>5429</v>
      </c>
      <c r="J12099" s="191">
        <v>43775</v>
      </c>
    </row>
    <row r="12100" spans="1:12">
      <c r="A12100" s="186" t="str">
        <f>B12100&amp;"_"&amp;COUNTIF($B$2:B12100,B12100)</f>
        <v>9406_1</v>
      </c>
      <c r="B12100" s="195">
        <v>9406</v>
      </c>
      <c r="C12100" s="195">
        <v>1</v>
      </c>
      <c r="D12100" s="195">
        <v>540101100</v>
      </c>
      <c r="F12100" s="189">
        <v>2035</v>
      </c>
      <c r="G12100" s="197" t="s">
        <v>5430</v>
      </c>
      <c r="J12100" s="191">
        <v>43770</v>
      </c>
    </row>
    <row r="12101" spans="1:12">
      <c r="A12101" s="186" t="str">
        <f>B12101&amp;"_"&amp;COUNTIF($B$2:B12101,B12101)</f>
        <v>9407_1</v>
      </c>
      <c r="B12101" s="195">
        <v>9407</v>
      </c>
      <c r="C12101" s="195">
        <v>2</v>
      </c>
      <c r="D12101" s="195">
        <v>340195889</v>
      </c>
      <c r="F12101" s="189">
        <v>3</v>
      </c>
      <c r="G12101" s="197" t="s">
        <v>4033</v>
      </c>
      <c r="H12101" s="195">
        <v>4</v>
      </c>
      <c r="J12101" s="191">
        <v>43776</v>
      </c>
      <c r="K12101" s="195" t="s">
        <v>3477</v>
      </c>
    </row>
    <row r="12102" spans="1:12">
      <c r="A12102" s="186" t="str">
        <f>B12102&amp;"_"&amp;COUNTIF($B$2:B12102,B12102)</f>
        <v>9408_1</v>
      </c>
      <c r="B12102" s="195">
        <v>9408</v>
      </c>
      <c r="C12102" s="195">
        <v>10</v>
      </c>
      <c r="D12102" s="195">
        <v>68717</v>
      </c>
      <c r="F12102" s="189">
        <v>1</v>
      </c>
      <c r="G12102" s="197" t="s">
        <v>5431</v>
      </c>
      <c r="H12102" s="195">
        <v>1</v>
      </c>
      <c r="I12102" s="195">
        <v>50</v>
      </c>
      <c r="J12102" s="191">
        <v>43776</v>
      </c>
      <c r="K12102" s="195" t="s">
        <v>33</v>
      </c>
      <c r="L12102" s="195" t="s">
        <v>74</v>
      </c>
    </row>
    <row r="12103" spans="1:12">
      <c r="A12103" s="186" t="str">
        <f>B12103&amp;"_"&amp;COUNTIF($B$2:B12103,B12103)</f>
        <v>9409_1</v>
      </c>
      <c r="B12103" s="195">
        <v>9409</v>
      </c>
      <c r="C12103" s="195">
        <v>10</v>
      </c>
      <c r="D12103" s="195">
        <v>68717</v>
      </c>
      <c r="F12103" s="189">
        <v>6</v>
      </c>
      <c r="G12103" s="197" t="s">
        <v>4827</v>
      </c>
      <c r="H12103" s="195">
        <v>1</v>
      </c>
      <c r="I12103" s="195">
        <v>150</v>
      </c>
      <c r="J12103" s="191">
        <v>43776</v>
      </c>
      <c r="K12103" s="195" t="s">
        <v>33</v>
      </c>
      <c r="L12103" s="195" t="s">
        <v>74</v>
      </c>
    </row>
    <row r="12104" spans="1:12">
      <c r="A12104" s="186" t="str">
        <f>B12104&amp;"_"&amp;COUNTIF($B$2:B12104,B12104)</f>
        <v>9410_1</v>
      </c>
      <c r="B12104" s="195">
        <v>9410</v>
      </c>
      <c r="C12104" s="195">
        <v>59</v>
      </c>
      <c r="D12104" s="195">
        <v>3010156115</v>
      </c>
      <c r="E12104" s="195">
        <v>41227890</v>
      </c>
      <c r="F12104" s="189">
        <v>12</v>
      </c>
      <c r="G12104" s="197" t="s">
        <v>5286</v>
      </c>
      <c r="H12104" s="195">
        <v>2</v>
      </c>
      <c r="I12104" s="195">
        <v>3675</v>
      </c>
      <c r="J12104" s="191">
        <v>43777</v>
      </c>
      <c r="K12104" s="195" t="s">
        <v>3477</v>
      </c>
    </row>
    <row r="12105" spans="1:12">
      <c r="A12105" s="186" t="str">
        <f>B12105&amp;"_"&amp;COUNTIF($B$2:B12105,B12105)</f>
        <v>9411_1</v>
      </c>
      <c r="B12105" s="195">
        <v>9411</v>
      </c>
      <c r="C12105" s="195">
        <v>59</v>
      </c>
      <c r="D12105" s="195">
        <v>3010124446</v>
      </c>
      <c r="E12105" s="195">
        <v>20607070</v>
      </c>
      <c r="F12105" s="189">
        <v>150</v>
      </c>
      <c r="G12105" s="197" t="s">
        <v>4683</v>
      </c>
      <c r="H12105" s="195">
        <v>1</v>
      </c>
      <c r="I12105" s="195">
        <f>2*1700</f>
        <v>3400</v>
      </c>
      <c r="J12105" s="191">
        <v>43777</v>
      </c>
      <c r="K12105" s="195" t="s">
        <v>3477</v>
      </c>
    </row>
    <row r="12106" spans="1:12">
      <c r="A12106" s="186" t="str">
        <f>B12106&amp;"_"&amp;COUNTIF($B$2:B12106,B12106)</f>
        <v>9412_1</v>
      </c>
      <c r="B12106" s="195">
        <v>9412</v>
      </c>
      <c r="E12106" s="195" t="s">
        <v>1744</v>
      </c>
      <c r="F12106" s="189">
        <v>1</v>
      </c>
      <c r="G12106" s="197" t="s">
        <v>4877</v>
      </c>
    </row>
    <row r="12107" spans="1:12">
      <c r="A12107" s="186" t="str">
        <f>B12107&amp;"_"&amp;COUNTIF($B$2:B12107,B12107)</f>
        <v>9412_2</v>
      </c>
      <c r="B12107" s="195">
        <v>9412</v>
      </c>
      <c r="E12107" s="195">
        <v>209245</v>
      </c>
      <c r="F12107" s="189">
        <v>28</v>
      </c>
      <c r="G12107" s="197" t="s">
        <v>4584</v>
      </c>
    </row>
    <row r="12108" spans="1:12">
      <c r="A12108" s="186" t="str">
        <f>B12108&amp;"_"&amp;COUNTIF($B$2:B12108,B12108)</f>
        <v>9412_3</v>
      </c>
      <c r="B12108" s="195">
        <v>9412</v>
      </c>
      <c r="C12108" s="237"/>
      <c r="D12108" s="237"/>
      <c r="E12108" s="195">
        <v>213359</v>
      </c>
      <c r="F12108" s="189">
        <v>28</v>
      </c>
      <c r="G12108" s="197" t="s">
        <v>4533</v>
      </c>
    </row>
    <row r="12109" spans="1:12">
      <c r="A12109" s="186" t="str">
        <f>B12109&amp;"_"&amp;COUNTIF($B$2:B12109,B12109)</f>
        <v>9412_4</v>
      </c>
      <c r="B12109" s="195">
        <v>9412</v>
      </c>
      <c r="C12109" s="237">
        <v>123</v>
      </c>
      <c r="D12109" s="237">
        <v>4500750607</v>
      </c>
      <c r="E12109" s="195">
        <v>214845</v>
      </c>
      <c r="F12109" s="189">
        <v>32</v>
      </c>
      <c r="G12109" s="197" t="s">
        <v>5155</v>
      </c>
      <c r="H12109" s="195">
        <v>5</v>
      </c>
      <c r="I12109" s="195">
        <v>12390</v>
      </c>
      <c r="J12109" s="191">
        <v>43777</v>
      </c>
      <c r="K12109" s="195" t="s">
        <v>3477</v>
      </c>
    </row>
    <row r="12110" spans="1:12">
      <c r="A12110" s="186" t="str">
        <f>B12110&amp;"_"&amp;COUNTIF($B$2:B12110,B12110)</f>
        <v>9413_1</v>
      </c>
      <c r="B12110" s="195">
        <v>9413</v>
      </c>
      <c r="C12110" s="195">
        <v>59</v>
      </c>
      <c r="D12110" s="195">
        <v>3010123821</v>
      </c>
      <c r="F12110" s="189">
        <v>2</v>
      </c>
      <c r="G12110" s="197" t="s">
        <v>5376</v>
      </c>
      <c r="H12110" s="195">
        <v>2</v>
      </c>
      <c r="I12110" s="195">
        <v>6800</v>
      </c>
      <c r="J12110" s="191">
        <v>43777</v>
      </c>
      <c r="K12110" s="195" t="s">
        <v>4749</v>
      </c>
    </row>
    <row r="12111" spans="1:12">
      <c r="A12111" s="186" t="str">
        <f>B12111&amp;"_"&amp;COUNTIF($B$2:B12111,B12111)</f>
        <v>9414_1</v>
      </c>
      <c r="B12111" s="195">
        <v>9414</v>
      </c>
      <c r="C12111" s="242">
        <v>59</v>
      </c>
      <c r="D12111" s="242">
        <v>3010158416</v>
      </c>
      <c r="E12111" s="242">
        <v>41222128</v>
      </c>
      <c r="F12111" s="235">
        <v>3</v>
      </c>
      <c r="G12111" s="243" t="s">
        <v>5432</v>
      </c>
      <c r="H12111" s="242">
        <v>3</v>
      </c>
      <c r="I12111" s="242">
        <v>13800</v>
      </c>
      <c r="J12111" s="191">
        <v>43777</v>
      </c>
      <c r="K12111" s="195" t="s">
        <v>4749</v>
      </c>
    </row>
    <row r="12112" spans="1:12">
      <c r="A12112" s="186" t="str">
        <f>B12112&amp;"_"&amp;COUNTIF($B$2:B12112,B12112)</f>
        <v>9415_1</v>
      </c>
      <c r="B12112" s="195">
        <v>9415</v>
      </c>
      <c r="C12112" s="195">
        <v>59</v>
      </c>
      <c r="D12112" s="195">
        <v>3010127956</v>
      </c>
      <c r="F12112" s="189">
        <v>1</v>
      </c>
      <c r="G12112" s="197" t="s">
        <v>5433</v>
      </c>
      <c r="H12112" s="195">
        <v>2</v>
      </c>
      <c r="I12112" s="195">
        <v>8660</v>
      </c>
      <c r="J12112" s="191">
        <v>43777</v>
      </c>
      <c r="K12112" s="195" t="s">
        <v>4749</v>
      </c>
    </row>
    <row r="12113" spans="1:12">
      <c r="A12113" s="186" t="str">
        <f>B12113&amp;"_"&amp;COUNTIF($B$2:B12113,B12113)</f>
        <v>9416_1</v>
      </c>
      <c r="B12113" s="195">
        <v>9416</v>
      </c>
      <c r="C12113" s="195">
        <v>59</v>
      </c>
      <c r="D12113" s="195">
        <v>3010128053</v>
      </c>
      <c r="F12113" s="189">
        <v>2</v>
      </c>
      <c r="G12113" s="197" t="s">
        <v>5433</v>
      </c>
      <c r="H12113" s="195">
        <v>1</v>
      </c>
      <c r="I12113" s="195">
        <v>4330</v>
      </c>
      <c r="J12113" s="191">
        <v>43777</v>
      </c>
      <c r="K12113" s="195" t="s">
        <v>4749</v>
      </c>
    </row>
    <row r="12114" spans="1:12">
      <c r="A12114" s="186" t="str">
        <f>B12114&amp;"_"&amp;COUNTIF($B$2:B12114,B12114)</f>
        <v>9417_1</v>
      </c>
      <c r="B12114" s="195">
        <v>9417</v>
      </c>
      <c r="E12114" s="195" t="s">
        <v>64</v>
      </c>
      <c r="F12114" s="189">
        <v>384</v>
      </c>
      <c r="G12114" s="197" t="s">
        <v>2804</v>
      </c>
    </row>
    <row r="12115" spans="1:12">
      <c r="A12115" s="186" t="str">
        <f>B12115&amp;"_"&amp;COUNTIF($B$2:B12115,B12115)</f>
        <v>9417_2</v>
      </c>
      <c r="B12115" s="195">
        <v>9417</v>
      </c>
      <c r="E12115" s="195" t="s">
        <v>62</v>
      </c>
      <c r="F12115" s="189">
        <v>984</v>
      </c>
      <c r="G12115" s="197" t="s">
        <v>893</v>
      </c>
    </row>
    <row r="12116" spans="1:12">
      <c r="A12116" s="186" t="str">
        <f>B12116&amp;"_"&amp;COUNTIF($B$2:B12116,B12116)</f>
        <v>9417_3</v>
      </c>
      <c r="B12116" s="195">
        <v>9417</v>
      </c>
      <c r="C12116" s="195">
        <v>1</v>
      </c>
      <c r="D12116" s="195" t="s">
        <v>5434</v>
      </c>
      <c r="E12116" s="195" t="s">
        <v>67</v>
      </c>
      <c r="F12116" s="189">
        <v>48</v>
      </c>
      <c r="G12116" s="197" t="s">
        <v>1890</v>
      </c>
      <c r="H12116" s="195">
        <v>15</v>
      </c>
      <c r="J12116" s="191">
        <v>43777</v>
      </c>
      <c r="K12116" s="195" t="s">
        <v>3477</v>
      </c>
    </row>
    <row r="12117" spans="1:12">
      <c r="A12117" s="186" t="str">
        <f>B12117&amp;"_"&amp;COUNTIF($B$2:B12117,B12117)</f>
        <v>9418_1</v>
      </c>
      <c r="B12117" s="195">
        <v>9418</v>
      </c>
      <c r="C12117" s="195">
        <v>66</v>
      </c>
      <c r="D12117" s="195">
        <v>4500770543</v>
      </c>
      <c r="F12117" s="189">
        <v>1</v>
      </c>
      <c r="G12117" s="197" t="s">
        <v>5435</v>
      </c>
      <c r="H12117" s="195">
        <v>1</v>
      </c>
      <c r="I12117" s="195">
        <v>9000</v>
      </c>
      <c r="J12117" s="191">
        <v>43780</v>
      </c>
      <c r="K12117" s="195" t="s">
        <v>33</v>
      </c>
      <c r="L12117" s="195" t="s">
        <v>74</v>
      </c>
    </row>
    <row r="12118" spans="1:12">
      <c r="A12118" s="186" t="str">
        <f>B12118&amp;"_"&amp;COUNTIF($B$2:B12118,B12118)</f>
        <v>9419_1</v>
      </c>
      <c r="B12118" s="195">
        <v>9419</v>
      </c>
      <c r="C12118" s="195">
        <v>1</v>
      </c>
      <c r="D12118" s="195" t="s">
        <v>5434</v>
      </c>
      <c r="E12118" s="195">
        <v>500015296</v>
      </c>
      <c r="F12118" s="189">
        <v>1</v>
      </c>
      <c r="G12118" s="197" t="s">
        <v>6601</v>
      </c>
      <c r="H12118" s="195">
        <v>1</v>
      </c>
      <c r="J12118" s="191">
        <v>43780</v>
      </c>
      <c r="K12118" s="195" t="s">
        <v>3477</v>
      </c>
    </row>
    <row r="12119" spans="1:12">
      <c r="A12119" s="186" t="str">
        <f>B12119&amp;"_"&amp;COUNTIF($B$2:B12119,B12119)</f>
        <v>9420_1</v>
      </c>
      <c r="B12119" s="195">
        <v>9420</v>
      </c>
      <c r="C12119" s="195">
        <v>1</v>
      </c>
      <c r="D12119" s="195">
        <v>540099992</v>
      </c>
      <c r="F12119" s="189">
        <v>1</v>
      </c>
      <c r="G12119" s="197" t="s">
        <v>5436</v>
      </c>
      <c r="H12119" s="195">
        <v>2</v>
      </c>
      <c r="J12119" s="191">
        <v>43780</v>
      </c>
      <c r="K12119" s="195" t="s">
        <v>3477</v>
      </c>
    </row>
    <row r="12120" spans="1:12">
      <c r="A12120" s="186" t="str">
        <f>B12120&amp;"_"&amp;COUNTIF($B$2:B12120,B12120)</f>
        <v>9421_1</v>
      </c>
      <c r="B12120" s="195">
        <v>9421</v>
      </c>
      <c r="C12120" s="195">
        <v>1</v>
      </c>
      <c r="D12120" s="195" t="s">
        <v>5437</v>
      </c>
      <c r="F12120" s="189">
        <v>1</v>
      </c>
      <c r="G12120" s="197" t="s">
        <v>5438</v>
      </c>
      <c r="H12120" s="195">
        <v>1</v>
      </c>
      <c r="J12120" s="191">
        <v>43780</v>
      </c>
      <c r="K12120" s="195" t="s">
        <v>3477</v>
      </c>
      <c r="L12120" s="195" t="s">
        <v>74</v>
      </c>
    </row>
    <row r="12121" spans="1:12">
      <c r="A12121" s="186" t="str">
        <f>B12121&amp;"_"&amp;COUNTIF($B$2:B12121,B12121)</f>
        <v>9422_1</v>
      </c>
      <c r="B12121" s="195">
        <v>9422</v>
      </c>
      <c r="C12121" s="195">
        <v>59</v>
      </c>
      <c r="D12121" s="195">
        <v>3010128053</v>
      </c>
      <c r="F12121" s="189">
        <v>1</v>
      </c>
      <c r="G12121" s="197" t="s">
        <v>5433</v>
      </c>
      <c r="H12121" s="195">
        <v>1</v>
      </c>
      <c r="I12121" s="195">
        <v>4330</v>
      </c>
      <c r="J12121" s="191">
        <v>43781</v>
      </c>
      <c r="K12121" s="195" t="s">
        <v>4749</v>
      </c>
    </row>
    <row r="12122" spans="1:12">
      <c r="A12122" s="186" t="str">
        <f>B12122&amp;"_"&amp;COUNTIF($B$2:B12122,B12122)</f>
        <v>9423_1</v>
      </c>
      <c r="B12122" s="195">
        <v>9423</v>
      </c>
      <c r="C12122" s="242">
        <v>59</v>
      </c>
      <c r="D12122" s="242">
        <v>3010148377</v>
      </c>
      <c r="E12122" s="242">
        <v>41222128</v>
      </c>
      <c r="F12122" s="235">
        <v>1</v>
      </c>
      <c r="G12122" s="243" t="s">
        <v>5439</v>
      </c>
      <c r="H12122" s="242">
        <v>1</v>
      </c>
      <c r="I12122" s="242">
        <v>4600</v>
      </c>
      <c r="J12122" s="191">
        <v>43781</v>
      </c>
      <c r="K12122" s="195" t="s">
        <v>4749</v>
      </c>
    </row>
    <row r="12123" spans="1:12">
      <c r="A12123" s="186" t="str">
        <f>B12123&amp;"_"&amp;COUNTIF($B$2:B12123,B12123)</f>
        <v>9424_1</v>
      </c>
      <c r="B12123" s="195">
        <v>9424</v>
      </c>
      <c r="C12123" s="242">
        <v>59</v>
      </c>
      <c r="D12123" s="242">
        <v>3010168597</v>
      </c>
      <c r="E12123" s="242">
        <v>41222128</v>
      </c>
      <c r="F12123" s="235">
        <v>2</v>
      </c>
      <c r="G12123" s="243" t="s">
        <v>5440</v>
      </c>
      <c r="H12123" s="242">
        <v>2</v>
      </c>
      <c r="I12123" s="242">
        <v>9200</v>
      </c>
      <c r="J12123" s="191">
        <v>43781</v>
      </c>
      <c r="K12123" s="195" t="s">
        <v>4749</v>
      </c>
    </row>
    <row r="12124" spans="1:12">
      <c r="A12124" s="186" t="str">
        <f>B12124&amp;"_"&amp;COUNTIF($B$2:B12124,B12124)</f>
        <v>9425_1</v>
      </c>
      <c r="B12124" s="195">
        <v>9425</v>
      </c>
      <c r="C12124" s="242">
        <v>59</v>
      </c>
      <c r="D12124" s="242">
        <v>3010172260</v>
      </c>
      <c r="E12124" s="242">
        <v>41222128</v>
      </c>
      <c r="F12124" s="235">
        <v>1</v>
      </c>
      <c r="G12124" s="243" t="s">
        <v>5441</v>
      </c>
      <c r="H12124" s="242">
        <v>1</v>
      </c>
      <c r="I12124" s="242">
        <v>4600</v>
      </c>
      <c r="J12124" s="191">
        <v>43781</v>
      </c>
      <c r="K12124" s="195" t="s">
        <v>4749</v>
      </c>
    </row>
    <row r="12125" spans="1:12">
      <c r="A12125" s="186" t="str">
        <f>B12125&amp;"_"&amp;COUNTIF($B$2:B12125,B12125)</f>
        <v>9426_1</v>
      </c>
      <c r="B12125" s="195">
        <v>9426</v>
      </c>
      <c r="F12125" s="189">
        <v>3</v>
      </c>
      <c r="G12125" s="197" t="s">
        <v>5330</v>
      </c>
      <c r="I12125" s="195">
        <v>5700</v>
      </c>
      <c r="J12125" s="191">
        <v>43781</v>
      </c>
      <c r="K12125" s="195" t="s">
        <v>4749</v>
      </c>
    </row>
    <row r="12126" spans="1:12">
      <c r="A12126" s="186" t="str">
        <f>B12126&amp;"_"&amp;COUNTIF($B$2:B12126,B12126)</f>
        <v>9426_2</v>
      </c>
      <c r="B12126" s="195">
        <v>9426</v>
      </c>
      <c r="C12126" s="195">
        <v>59</v>
      </c>
      <c r="D12126" s="195">
        <v>3010123821</v>
      </c>
      <c r="F12126" s="189">
        <v>1</v>
      </c>
      <c r="G12126" s="197" t="s">
        <v>5376</v>
      </c>
      <c r="H12126" s="195">
        <v>4</v>
      </c>
      <c r="I12126" s="195">
        <v>9100</v>
      </c>
      <c r="J12126" s="191">
        <v>43781</v>
      </c>
      <c r="K12126" s="195" t="s">
        <v>4749</v>
      </c>
    </row>
    <row r="12127" spans="1:12">
      <c r="A12127" s="186" t="str">
        <f>B12127&amp;"_"&amp;COUNTIF($B$2:B12127,B12127)</f>
        <v>9427_1</v>
      </c>
      <c r="B12127" s="195">
        <v>9427</v>
      </c>
      <c r="C12127" s="195">
        <v>31</v>
      </c>
      <c r="D12127" s="195" t="s">
        <v>5442</v>
      </c>
      <c r="E12127" s="195" t="s">
        <v>5374</v>
      </c>
      <c r="F12127" s="189">
        <v>7</v>
      </c>
      <c r="G12127" s="197" t="s">
        <v>5305</v>
      </c>
      <c r="H12127" s="195">
        <v>7</v>
      </c>
      <c r="I12127" s="195">
        <v>21000</v>
      </c>
      <c r="J12127" s="191">
        <v>43781</v>
      </c>
      <c r="K12127" s="195" t="s">
        <v>3477</v>
      </c>
    </row>
    <row r="12128" spans="1:12">
      <c r="A12128" s="186" t="str">
        <f>B12128&amp;"_"&amp;COUNTIF($B$2:B12128,B12128)</f>
        <v>9428_1</v>
      </c>
      <c r="B12128" s="195">
        <v>9428</v>
      </c>
      <c r="C12128" s="195">
        <v>31</v>
      </c>
      <c r="D12128" s="195" t="s">
        <v>5442</v>
      </c>
      <c r="E12128" s="195" t="s">
        <v>5374</v>
      </c>
      <c r="F12128" s="189">
        <v>7</v>
      </c>
      <c r="G12128" s="197" t="s">
        <v>5305</v>
      </c>
      <c r="H12128" s="195">
        <v>7</v>
      </c>
      <c r="I12128" s="195">
        <v>21000</v>
      </c>
      <c r="J12128" s="191">
        <v>43781</v>
      </c>
      <c r="K12128" s="195" t="s">
        <v>3477</v>
      </c>
    </row>
    <row r="12129" spans="1:12">
      <c r="A12129" s="186" t="str">
        <f>B12129&amp;"_"&amp;COUNTIF($B$2:B12129,B12129)</f>
        <v>9429_1</v>
      </c>
      <c r="B12129" s="195">
        <v>9429</v>
      </c>
      <c r="C12129" s="195">
        <v>31</v>
      </c>
      <c r="D12129" s="195" t="s">
        <v>5443</v>
      </c>
      <c r="E12129" s="195" t="s">
        <v>5184</v>
      </c>
      <c r="F12129" s="189">
        <v>1</v>
      </c>
      <c r="G12129" s="197" t="s">
        <v>4457</v>
      </c>
      <c r="H12129" s="195">
        <v>1</v>
      </c>
      <c r="J12129" s="191">
        <v>43781</v>
      </c>
      <c r="K12129" s="195" t="s">
        <v>3477</v>
      </c>
    </row>
    <row r="12130" spans="1:12">
      <c r="A12130" s="186" t="str">
        <f>B12130&amp;"_"&amp;COUNTIF($B$2:B12130,B12130)</f>
        <v>9430_1</v>
      </c>
      <c r="B12130" s="195">
        <v>9430</v>
      </c>
      <c r="C12130" s="195">
        <v>1</v>
      </c>
      <c r="D12130" s="195">
        <v>540101091</v>
      </c>
      <c r="F12130" s="189">
        <v>768</v>
      </c>
      <c r="G12130" s="197" t="s">
        <v>5444</v>
      </c>
      <c r="H12130" s="195">
        <v>12</v>
      </c>
      <c r="I12130" s="195">
        <f>768*55+12*50</f>
        <v>42840</v>
      </c>
      <c r="J12130" s="191">
        <v>43763</v>
      </c>
      <c r="K12130" s="195" t="s">
        <v>3477</v>
      </c>
    </row>
    <row r="12131" spans="1:12">
      <c r="A12131" s="186" t="str">
        <f>B12131&amp;"_"&amp;COUNTIF($B$2:B12131,B12131)</f>
        <v>9431_1</v>
      </c>
      <c r="B12131" s="195">
        <v>9431</v>
      </c>
      <c r="C12131" s="195">
        <v>17</v>
      </c>
      <c r="D12131" s="195">
        <v>3009398511</v>
      </c>
      <c r="F12131" s="189">
        <v>11</v>
      </c>
      <c r="G12131" s="197" t="s">
        <v>3324</v>
      </c>
      <c r="H12131" s="195">
        <v>3</v>
      </c>
      <c r="I12131" s="195">
        <v>12600</v>
      </c>
      <c r="J12131" s="191">
        <v>43783</v>
      </c>
      <c r="K12131" s="195" t="s">
        <v>4113</v>
      </c>
    </row>
    <row r="12132" spans="1:12">
      <c r="A12132" s="186" t="str">
        <f>B12132&amp;"_"&amp;COUNTIF($B$2:B12132,B12132)</f>
        <v>9432_1</v>
      </c>
      <c r="B12132" s="195">
        <v>9432</v>
      </c>
      <c r="C12132" s="195">
        <v>17</v>
      </c>
      <c r="D12132" s="195">
        <v>3010151417</v>
      </c>
      <c r="F12132" s="189">
        <v>1</v>
      </c>
      <c r="G12132" s="197" t="s">
        <v>5445</v>
      </c>
      <c r="H12132" s="195">
        <v>0</v>
      </c>
      <c r="I12132" s="195">
        <v>0</v>
      </c>
      <c r="J12132" s="191">
        <v>43783</v>
      </c>
      <c r="K12132" s="195" t="s">
        <v>4113</v>
      </c>
    </row>
    <row r="12133" spans="1:12">
      <c r="A12133" s="186" t="str">
        <f>B12133&amp;"_"&amp;COUNTIF($B$2:B12133,B12133)</f>
        <v>9433_1</v>
      </c>
      <c r="B12133" s="195">
        <v>9433</v>
      </c>
      <c r="C12133" s="195">
        <v>1</v>
      </c>
      <c r="D12133" s="195" t="s">
        <v>5446</v>
      </c>
      <c r="E12133" s="195" t="s">
        <v>62</v>
      </c>
      <c r="F12133" s="189">
        <v>984</v>
      </c>
      <c r="G12133" s="197" t="s">
        <v>5447</v>
      </c>
      <c r="H12133" s="195">
        <v>6</v>
      </c>
      <c r="J12133" s="191">
        <v>43783</v>
      </c>
      <c r="K12133" s="195" t="s">
        <v>3477</v>
      </c>
    </row>
    <row r="12134" spans="1:12">
      <c r="A12134" s="186" t="str">
        <f>B12134&amp;"_"&amp;COUNTIF($B$2:B12134,B12134)</f>
        <v>9435_1</v>
      </c>
      <c r="B12134" s="195">
        <v>9435</v>
      </c>
      <c r="C12134" s="195">
        <v>3</v>
      </c>
      <c r="D12134" s="195" t="s">
        <v>5389</v>
      </c>
      <c r="E12134" s="195">
        <v>500529774</v>
      </c>
      <c r="F12134" s="189">
        <v>324</v>
      </c>
      <c r="G12134" s="197" t="s">
        <v>3799</v>
      </c>
      <c r="H12134" s="195">
        <v>1</v>
      </c>
      <c r="I12134" s="195">
        <v>1200</v>
      </c>
      <c r="J12134" s="191">
        <v>43784</v>
      </c>
      <c r="K12134" s="195" t="s">
        <v>33</v>
      </c>
      <c r="L12134" s="195" t="s">
        <v>74</v>
      </c>
    </row>
    <row r="12135" spans="1:12">
      <c r="A12135" s="186" t="str">
        <f>B12135&amp;"_"&amp;COUNTIF($B$2:B12135,B12135)</f>
        <v>9436_1</v>
      </c>
      <c r="B12135" s="195">
        <v>9436</v>
      </c>
      <c r="F12135" s="189">
        <v>6</v>
      </c>
      <c r="G12135" s="197" t="s">
        <v>5448</v>
      </c>
    </row>
    <row r="12136" spans="1:12">
      <c r="A12136" s="186" t="str">
        <f>B12136&amp;"_"&amp;COUNTIF($B$2:B12136,B12136)</f>
        <v>9436_2</v>
      </c>
      <c r="B12136" s="195">
        <v>9436</v>
      </c>
      <c r="C12136" s="195">
        <v>3</v>
      </c>
      <c r="D12136" s="195">
        <v>340195512</v>
      </c>
      <c r="F12136" s="189">
        <v>6</v>
      </c>
      <c r="G12136" s="197" t="s">
        <v>5449</v>
      </c>
      <c r="H12136" s="195">
        <v>6</v>
      </c>
      <c r="I12136" s="195">
        <v>35400</v>
      </c>
      <c r="J12136" s="191">
        <v>43784</v>
      </c>
      <c r="K12136" s="195" t="s">
        <v>33</v>
      </c>
      <c r="L12136" s="195" t="s">
        <v>74</v>
      </c>
    </row>
    <row r="12137" spans="1:12">
      <c r="A12137" s="186" t="str">
        <f>B12137&amp;"_"&amp;COUNTIF($B$2:B12137,B12137)</f>
        <v>9437_1</v>
      </c>
      <c r="B12137" s="195">
        <v>9437</v>
      </c>
      <c r="C12137" s="195">
        <v>1</v>
      </c>
      <c r="D12137" s="195" t="s">
        <v>5450</v>
      </c>
      <c r="F12137" s="189">
        <v>1</v>
      </c>
      <c r="G12137" s="197" t="s">
        <v>5451</v>
      </c>
      <c r="H12137" s="195">
        <v>1</v>
      </c>
      <c r="J12137" s="191">
        <v>43784</v>
      </c>
      <c r="K12137" s="195" t="s">
        <v>3477</v>
      </c>
      <c r="L12137" s="195" t="s">
        <v>74</v>
      </c>
    </row>
    <row r="12138" spans="1:12">
      <c r="A12138" s="186" t="str">
        <f>B12138&amp;"_"&amp;COUNTIF($B$2:B12138,B12138)</f>
        <v>9438_1</v>
      </c>
      <c r="B12138" s="195">
        <v>9438</v>
      </c>
      <c r="F12138" s="189">
        <v>8</v>
      </c>
      <c r="G12138" s="197" t="s">
        <v>3102</v>
      </c>
    </row>
    <row r="12139" spans="1:12">
      <c r="A12139" s="186" t="str">
        <f>B12139&amp;"_"&amp;COUNTIF($B$2:B12139,B12139)</f>
        <v>9438_2</v>
      </c>
      <c r="B12139" s="195">
        <v>9438</v>
      </c>
      <c r="C12139" s="195">
        <v>65</v>
      </c>
      <c r="D12139" s="195">
        <v>3009531437</v>
      </c>
      <c r="F12139" s="189">
        <v>16</v>
      </c>
      <c r="G12139" s="197" t="s">
        <v>3103</v>
      </c>
      <c r="H12139" s="195">
        <v>8</v>
      </c>
      <c r="I12139" s="195">
        <v>25600</v>
      </c>
      <c r="J12139" s="191">
        <v>43787</v>
      </c>
      <c r="K12139" s="195" t="s">
        <v>4113</v>
      </c>
    </row>
    <row r="12140" spans="1:12">
      <c r="A12140" s="186" t="str">
        <f>B12140&amp;"_"&amp;COUNTIF($B$2:B12140,B12140)</f>
        <v>9439_1</v>
      </c>
      <c r="B12140" s="195">
        <v>9439</v>
      </c>
      <c r="F12140" s="189">
        <v>1</v>
      </c>
      <c r="G12140" s="197" t="s">
        <v>5452</v>
      </c>
    </row>
    <row r="12141" spans="1:12">
      <c r="A12141" s="186" t="str">
        <f>B12141&amp;"_"&amp;COUNTIF($B$2:B12141,B12141)</f>
        <v>9439_2</v>
      </c>
      <c r="B12141" s="195">
        <v>9439</v>
      </c>
      <c r="C12141" s="195">
        <v>22</v>
      </c>
      <c r="D12141" s="195" t="s">
        <v>5450</v>
      </c>
      <c r="F12141" s="189">
        <v>1</v>
      </c>
      <c r="G12141" s="197" t="s">
        <v>5453</v>
      </c>
      <c r="H12141" s="195">
        <v>1</v>
      </c>
      <c r="J12141" s="191">
        <v>43784</v>
      </c>
      <c r="K12141" s="195" t="s">
        <v>3477</v>
      </c>
      <c r="L12141" s="195" t="s">
        <v>74</v>
      </c>
    </row>
    <row r="12142" spans="1:12">
      <c r="A12142" s="186" t="str">
        <f>B12142&amp;"_"&amp;COUNTIF($B$2:B12142,B12142)</f>
        <v>9440_1</v>
      </c>
      <c r="B12142" s="195">
        <v>9440</v>
      </c>
      <c r="C12142" s="195">
        <v>1</v>
      </c>
      <c r="D12142" s="195" t="s">
        <v>5454</v>
      </c>
      <c r="F12142" s="189">
        <v>64</v>
      </c>
      <c r="G12142" s="253" t="s">
        <v>5455</v>
      </c>
      <c r="J12142" s="191">
        <v>43787</v>
      </c>
    </row>
    <row r="12143" spans="1:12">
      <c r="A12143" s="186" t="str">
        <f>B12143&amp;"_"&amp;COUNTIF($B$2:B12143,B12143)</f>
        <v>9441_1</v>
      </c>
      <c r="B12143" s="195">
        <v>9441</v>
      </c>
      <c r="C12143" s="195">
        <v>1</v>
      </c>
      <c r="D12143" s="195">
        <v>540101881</v>
      </c>
      <c r="F12143" s="189">
        <v>4</v>
      </c>
      <c r="G12143" s="197" t="s">
        <v>5456</v>
      </c>
      <c r="H12143" s="195">
        <v>4</v>
      </c>
      <c r="I12143" s="195">
        <v>20000</v>
      </c>
      <c r="J12143" s="191">
        <v>43787</v>
      </c>
      <c r="K12143" s="195" t="s">
        <v>3477</v>
      </c>
    </row>
    <row r="12144" spans="1:12">
      <c r="A12144" s="186" t="str">
        <f>B12144&amp;"_"&amp;COUNTIF($B$2:B12144,B12144)</f>
        <v>9442_1</v>
      </c>
      <c r="B12144" s="195">
        <v>9442</v>
      </c>
      <c r="E12144" s="195" t="s">
        <v>2665</v>
      </c>
      <c r="F12144" s="189">
        <v>4</v>
      </c>
      <c r="G12144" s="197" t="s">
        <v>5418</v>
      </c>
    </row>
    <row r="12145" spans="1:11">
      <c r="A12145" s="186" t="str">
        <f>B12145&amp;"_"&amp;COUNTIF($B$2:B12145,B12145)</f>
        <v>9442_2</v>
      </c>
      <c r="B12145" s="195">
        <v>9442</v>
      </c>
      <c r="C12145" s="195">
        <v>1</v>
      </c>
      <c r="D12145" s="195" t="s">
        <v>5457</v>
      </c>
      <c r="E12145" s="195" t="s">
        <v>2935</v>
      </c>
      <c r="F12145" s="189">
        <v>4</v>
      </c>
      <c r="G12145" s="197" t="s">
        <v>5420</v>
      </c>
      <c r="H12145" s="195">
        <v>2</v>
      </c>
      <c r="J12145" s="191">
        <v>43787</v>
      </c>
      <c r="K12145" s="195" t="s">
        <v>3477</v>
      </c>
    </row>
    <row r="12146" spans="1:11">
      <c r="A12146" s="186" t="str">
        <f>B12146&amp;"_"&amp;COUNTIF($B$2:B12146,B12146)</f>
        <v>9443_1</v>
      </c>
      <c r="B12146" s="195">
        <v>9443</v>
      </c>
      <c r="C12146" s="195">
        <v>1</v>
      </c>
      <c r="D12146" s="195" t="s">
        <v>5458</v>
      </c>
      <c r="E12146" s="195" t="s">
        <v>62</v>
      </c>
      <c r="F12146" s="189">
        <v>492</v>
      </c>
      <c r="G12146" s="197" t="s">
        <v>5459</v>
      </c>
      <c r="H12146" s="195">
        <v>3</v>
      </c>
      <c r="J12146" s="191">
        <v>43787</v>
      </c>
      <c r="K12146" s="195" t="s">
        <v>3477</v>
      </c>
    </row>
    <row r="12147" spans="1:11">
      <c r="A12147" s="186" t="str">
        <f>B12147&amp;"_"&amp;COUNTIF($B$2:B12147,B12147)</f>
        <v>9444_1</v>
      </c>
      <c r="B12147" s="195">
        <v>9444</v>
      </c>
      <c r="C12147" s="195">
        <v>1</v>
      </c>
      <c r="D12147" s="195" t="s">
        <v>5454</v>
      </c>
      <c r="F12147" s="189">
        <v>120</v>
      </c>
      <c r="G12147" s="197" t="s">
        <v>5460</v>
      </c>
      <c r="H12147" s="195">
        <v>2</v>
      </c>
      <c r="J12147" s="191">
        <v>43787</v>
      </c>
      <c r="K12147" s="195" t="s">
        <v>3477</v>
      </c>
    </row>
    <row r="12148" spans="1:11">
      <c r="A12148" s="186" t="str">
        <f>B12148&amp;"_"&amp;COUNTIF($B$2:B12148,B12148)</f>
        <v>9445_1</v>
      </c>
      <c r="B12148" s="195">
        <v>9445</v>
      </c>
      <c r="C12148" s="195">
        <v>1</v>
      </c>
      <c r="D12148" s="195" t="s">
        <v>5458</v>
      </c>
      <c r="E12148" s="195" t="s">
        <v>62</v>
      </c>
      <c r="F12148" s="189">
        <v>164</v>
      </c>
      <c r="G12148" s="197" t="s">
        <v>5461</v>
      </c>
      <c r="H12148" s="195">
        <v>1</v>
      </c>
      <c r="J12148" s="191">
        <v>43789</v>
      </c>
      <c r="K12148" s="195" t="s">
        <v>3477</v>
      </c>
    </row>
    <row r="12149" spans="1:11">
      <c r="A12149" s="186" t="str">
        <f>B12149&amp;"_"&amp;COUNTIF($B$2:B12149,B12149)</f>
        <v>9446_1</v>
      </c>
      <c r="B12149" s="195">
        <v>9446</v>
      </c>
      <c r="E12149" s="195" t="s">
        <v>2665</v>
      </c>
      <c r="F12149" s="189">
        <v>4</v>
      </c>
      <c r="G12149" s="197" t="s">
        <v>5418</v>
      </c>
    </row>
    <row r="12150" spans="1:11">
      <c r="A12150" s="186" t="str">
        <f>B12150&amp;"_"&amp;COUNTIF($B$2:B12150,B12150)</f>
        <v>9446_2</v>
      </c>
      <c r="B12150" s="195">
        <v>9446</v>
      </c>
      <c r="C12150" s="195">
        <v>1</v>
      </c>
      <c r="D12150" s="195" t="s">
        <v>5457</v>
      </c>
      <c r="E12150" s="195" t="s">
        <v>2935</v>
      </c>
      <c r="F12150" s="189">
        <v>4</v>
      </c>
      <c r="G12150" s="197" t="s">
        <v>5420</v>
      </c>
      <c r="H12150" s="195">
        <v>2</v>
      </c>
      <c r="J12150" s="191">
        <v>43789</v>
      </c>
      <c r="K12150" s="195" t="s">
        <v>3477</v>
      </c>
    </row>
    <row r="12151" spans="1:11">
      <c r="A12151" s="186" t="str">
        <f>B12151&amp;"_"&amp;COUNTIF($B$2:B12151,B12151)</f>
        <v>9447_1</v>
      </c>
      <c r="B12151" s="195">
        <v>9447</v>
      </c>
      <c r="C12151" s="242">
        <v>59</v>
      </c>
      <c r="D12151" s="242">
        <v>3010200080</v>
      </c>
      <c r="E12151" s="242">
        <v>41222128</v>
      </c>
      <c r="F12151" s="235">
        <v>1</v>
      </c>
      <c r="G12151" s="243" t="s">
        <v>5462</v>
      </c>
      <c r="H12151" s="242">
        <v>1</v>
      </c>
      <c r="I12151" s="242">
        <v>4600</v>
      </c>
      <c r="J12151" s="191">
        <v>43789</v>
      </c>
      <c r="K12151" s="195" t="s">
        <v>4749</v>
      </c>
    </row>
    <row r="12152" spans="1:11">
      <c r="A12152" s="186" t="str">
        <f>B12152&amp;"_"&amp;COUNTIF($B$2:B12152,B12152)</f>
        <v>9448_1</v>
      </c>
      <c r="B12152" s="195">
        <v>9448</v>
      </c>
      <c r="C12152" s="242">
        <v>59</v>
      </c>
      <c r="D12152" s="242">
        <v>3010172260</v>
      </c>
      <c r="E12152" s="242">
        <v>41222128</v>
      </c>
      <c r="F12152" s="235">
        <v>1</v>
      </c>
      <c r="G12152" s="243" t="s">
        <v>5463</v>
      </c>
      <c r="H12152" s="242">
        <v>1</v>
      </c>
      <c r="I12152" s="242">
        <v>4600</v>
      </c>
      <c r="J12152" s="191">
        <v>43789</v>
      </c>
      <c r="K12152" s="195" t="s">
        <v>4749</v>
      </c>
    </row>
    <row r="12153" spans="1:11">
      <c r="A12153" s="186" t="str">
        <f>B12153&amp;"_"&amp;COUNTIF($B$2:B12153,B12153)</f>
        <v>9449_1</v>
      </c>
      <c r="B12153" s="195">
        <v>9449</v>
      </c>
      <c r="C12153" s="242">
        <v>59</v>
      </c>
      <c r="D12153" s="242">
        <v>3010184953</v>
      </c>
      <c r="E12153" s="242">
        <v>41222128</v>
      </c>
      <c r="F12153" s="235">
        <v>3</v>
      </c>
      <c r="G12153" s="243" t="s">
        <v>5464</v>
      </c>
      <c r="H12153" s="242">
        <v>3</v>
      </c>
      <c r="I12153" s="242">
        <v>13800</v>
      </c>
      <c r="J12153" s="191">
        <v>43789</v>
      </c>
      <c r="K12153" s="195" t="s">
        <v>4749</v>
      </c>
    </row>
    <row r="12154" spans="1:11">
      <c r="A12154" s="186" t="str">
        <f>B12154&amp;"_"&amp;COUNTIF($B$2:B12154,B12154)</f>
        <v>9450_1</v>
      </c>
      <c r="B12154" s="195">
        <v>9450</v>
      </c>
      <c r="C12154" s="195">
        <v>59</v>
      </c>
      <c r="D12154" s="195">
        <v>3010138926</v>
      </c>
      <c r="F12154" s="189">
        <v>3</v>
      </c>
      <c r="G12154" s="197" t="s">
        <v>5465</v>
      </c>
      <c r="H12154" s="195">
        <v>3</v>
      </c>
      <c r="I12154" s="195">
        <v>5700</v>
      </c>
      <c r="J12154" s="191">
        <v>43789</v>
      </c>
      <c r="K12154" s="195" t="s">
        <v>4749</v>
      </c>
    </row>
    <row r="12155" spans="1:11">
      <c r="A12155" s="186" t="str">
        <f>B12155&amp;"_"&amp;COUNTIF($B$2:B12155,B12155)</f>
        <v>9451_1</v>
      </c>
      <c r="B12155" s="195">
        <v>9451</v>
      </c>
      <c r="C12155" s="195">
        <v>59</v>
      </c>
      <c r="D12155" s="195">
        <v>3010179114</v>
      </c>
      <c r="E12155" s="195">
        <v>41227890</v>
      </c>
      <c r="F12155" s="189">
        <v>12</v>
      </c>
      <c r="G12155" s="197" t="s">
        <v>5286</v>
      </c>
      <c r="H12155" s="195">
        <v>2</v>
      </c>
      <c r="I12155" s="195">
        <v>3675</v>
      </c>
      <c r="J12155" s="191">
        <v>43789</v>
      </c>
      <c r="K12155" s="195" t="s">
        <v>4749</v>
      </c>
    </row>
    <row r="12156" spans="1:11">
      <c r="A12156" s="186" t="str">
        <f>B12156&amp;"_"&amp;COUNTIF($B$2:B12156,B12156)</f>
        <v>9452_1</v>
      </c>
      <c r="B12156" s="195">
        <v>9452</v>
      </c>
      <c r="C12156" s="195">
        <v>1</v>
      </c>
      <c r="D12156" s="195" t="s">
        <v>5458</v>
      </c>
      <c r="E12156" s="195" t="s">
        <v>62</v>
      </c>
      <c r="F12156" s="189">
        <v>328</v>
      </c>
      <c r="G12156" s="197" t="s">
        <v>5466</v>
      </c>
      <c r="H12156" s="195">
        <v>2</v>
      </c>
      <c r="J12156" s="191">
        <v>43795</v>
      </c>
      <c r="K12156" s="195" t="s">
        <v>3477</v>
      </c>
    </row>
    <row r="12157" spans="1:11">
      <c r="A12157" s="186" t="str">
        <f>B12157&amp;"_"&amp;COUNTIF($B$2:B12157,B12157)</f>
        <v>9453_1</v>
      </c>
      <c r="B12157" s="195">
        <v>9453</v>
      </c>
      <c r="E12157" s="195" t="s">
        <v>2665</v>
      </c>
      <c r="F12157" s="189">
        <v>4</v>
      </c>
      <c r="G12157" s="197" t="s">
        <v>5418</v>
      </c>
    </row>
    <row r="12158" spans="1:11">
      <c r="A12158" s="186" t="str">
        <f>B12158&amp;"_"&amp;COUNTIF($B$2:B12158,B12158)</f>
        <v>9453_2</v>
      </c>
      <c r="B12158" s="195">
        <v>9453</v>
      </c>
      <c r="C12158" s="195">
        <v>1</v>
      </c>
      <c r="D12158" s="195" t="s">
        <v>5457</v>
      </c>
      <c r="E12158" s="195" t="s">
        <v>2935</v>
      </c>
      <c r="F12158" s="189">
        <v>4</v>
      </c>
      <c r="G12158" s="197" t="s">
        <v>5420</v>
      </c>
      <c r="H12158" s="195">
        <v>2</v>
      </c>
      <c r="J12158" s="191">
        <v>43795</v>
      </c>
      <c r="K12158" s="195" t="s">
        <v>3477</v>
      </c>
    </row>
    <row r="12159" spans="1:11">
      <c r="A12159" s="186" t="str">
        <f>B12159&amp;"_"&amp;COUNTIF($B$2:B12159,B12159)</f>
        <v>9454_1</v>
      </c>
      <c r="B12159" s="195">
        <v>9454</v>
      </c>
      <c r="C12159" s="195">
        <v>1</v>
      </c>
      <c r="D12159" s="195" t="s">
        <v>5467</v>
      </c>
      <c r="E12159" s="195" t="s">
        <v>62</v>
      </c>
      <c r="F12159" s="189">
        <v>164</v>
      </c>
      <c r="G12159" s="197" t="s">
        <v>5461</v>
      </c>
      <c r="H12159" s="195">
        <v>1</v>
      </c>
      <c r="J12159" s="191">
        <v>43795</v>
      </c>
      <c r="K12159" s="195" t="s">
        <v>3477</v>
      </c>
    </row>
    <row r="12160" spans="1:11">
      <c r="A12160" s="186" t="str">
        <f>B12160&amp;"_"&amp;COUNTIF($B$2:B12160,B12160)</f>
        <v>9455_1</v>
      </c>
      <c r="B12160" s="195">
        <v>9455</v>
      </c>
      <c r="C12160" s="195">
        <v>59</v>
      </c>
      <c r="D12160" s="195">
        <v>3010220600</v>
      </c>
      <c r="F12160" s="189">
        <v>2</v>
      </c>
      <c r="G12160" s="197" t="s">
        <v>5410</v>
      </c>
      <c r="H12160" s="195">
        <v>2</v>
      </c>
      <c r="I12160" s="195">
        <v>8660</v>
      </c>
      <c r="J12160" s="191">
        <v>43796</v>
      </c>
      <c r="K12160" s="195" t="s">
        <v>4749</v>
      </c>
    </row>
    <row r="12161" spans="1:12">
      <c r="A12161" s="186" t="str">
        <f>B12161&amp;"_"&amp;COUNTIF($B$2:B12161,B12161)</f>
        <v>9456_1</v>
      </c>
      <c r="B12161" s="195">
        <v>9456</v>
      </c>
      <c r="C12161" s="195">
        <v>59</v>
      </c>
      <c r="D12161" s="195">
        <v>3010217752</v>
      </c>
      <c r="E12161" s="195">
        <v>20607070</v>
      </c>
      <c r="F12161" s="189">
        <v>150</v>
      </c>
      <c r="G12161" s="197" t="s">
        <v>4683</v>
      </c>
      <c r="H12161" s="195">
        <v>1</v>
      </c>
      <c r="I12161" s="195">
        <f>2*1700</f>
        <v>3400</v>
      </c>
      <c r="J12161" s="191">
        <v>43796</v>
      </c>
      <c r="K12161" s="195" t="s">
        <v>4749</v>
      </c>
    </row>
    <row r="12162" spans="1:12">
      <c r="A12162" s="186" t="str">
        <f>B12162&amp;"_"&amp;COUNTIF($B$2:B12162,B12162)</f>
        <v>9457_1</v>
      </c>
      <c r="B12162" s="195">
        <v>9457</v>
      </c>
      <c r="C12162" s="242">
        <v>59</v>
      </c>
      <c r="D12162" s="242">
        <v>3010210335</v>
      </c>
      <c r="E12162" s="242">
        <v>41222128</v>
      </c>
      <c r="F12162" s="235">
        <v>1</v>
      </c>
      <c r="G12162" s="243" t="s">
        <v>5468</v>
      </c>
      <c r="H12162" s="242">
        <v>1</v>
      </c>
      <c r="I12162" s="242">
        <v>4600</v>
      </c>
      <c r="J12162" s="191">
        <v>43796</v>
      </c>
      <c r="K12162" s="195" t="s">
        <v>4749</v>
      </c>
    </row>
    <row r="12163" spans="1:12">
      <c r="A12163" s="186" t="str">
        <f>B12163&amp;"_"&amp;COUNTIF($B$2:B12163,B12163)</f>
        <v>9458_1</v>
      </c>
      <c r="B12163" s="195">
        <v>9458</v>
      </c>
      <c r="C12163" s="242">
        <v>59</v>
      </c>
      <c r="D12163" s="242">
        <v>3010214016</v>
      </c>
      <c r="E12163" s="242">
        <v>41222128</v>
      </c>
      <c r="F12163" s="235">
        <v>2</v>
      </c>
      <c r="G12163" s="243" t="s">
        <v>5469</v>
      </c>
      <c r="H12163" s="242">
        <v>2</v>
      </c>
      <c r="I12163" s="242">
        <v>9200</v>
      </c>
      <c r="J12163" s="191">
        <v>43796</v>
      </c>
      <c r="K12163" s="195" t="s">
        <v>4749</v>
      </c>
    </row>
    <row r="12164" spans="1:12">
      <c r="A12164" s="186" t="str">
        <f>B12164&amp;"_"&amp;COUNTIF($B$2:B12164,B12164)</f>
        <v>9459_1</v>
      </c>
      <c r="B12164" s="195">
        <v>9459</v>
      </c>
      <c r="E12164" s="195" t="s">
        <v>149</v>
      </c>
      <c r="F12164" s="189">
        <v>100</v>
      </c>
      <c r="G12164" s="197" t="s">
        <v>1890</v>
      </c>
    </row>
    <row r="12165" spans="1:12">
      <c r="A12165" s="186" t="str">
        <f>B12165&amp;"_"&amp;COUNTIF($B$2:B12165,B12165)</f>
        <v>9459_2</v>
      </c>
      <c r="B12165" s="195">
        <v>9459</v>
      </c>
      <c r="C12165" s="195">
        <v>3</v>
      </c>
      <c r="D12165" s="195" t="s">
        <v>5470</v>
      </c>
      <c r="E12165" s="195">
        <v>500529774</v>
      </c>
      <c r="F12165" s="189">
        <v>324</v>
      </c>
      <c r="G12165" s="197" t="s">
        <v>3799</v>
      </c>
      <c r="H12165" s="195">
        <v>2</v>
      </c>
      <c r="I12165" s="195">
        <v>1700</v>
      </c>
      <c r="J12165" s="191">
        <v>43797</v>
      </c>
      <c r="K12165" s="195" t="s">
        <v>33</v>
      </c>
      <c r="L12165" s="195" t="s">
        <v>74</v>
      </c>
    </row>
    <row r="12166" spans="1:12">
      <c r="A12166" s="186" t="str">
        <f>B12166&amp;"_"&amp;COUNTIF($B$2:B12166,B12166)</f>
        <v>9460_1</v>
      </c>
      <c r="B12166" s="195">
        <v>9460</v>
      </c>
      <c r="E12166" s="195" t="s">
        <v>3553</v>
      </c>
      <c r="F12166" s="189">
        <v>8</v>
      </c>
      <c r="G12166" s="197" t="s">
        <v>5471</v>
      </c>
    </row>
    <row r="12167" spans="1:12">
      <c r="A12167" s="186" t="str">
        <f>B12167&amp;"_"&amp;COUNTIF($B$2:B12167,B12167)</f>
        <v>9460_2</v>
      </c>
      <c r="B12167" s="195">
        <v>9460</v>
      </c>
      <c r="C12167" s="195">
        <v>106</v>
      </c>
      <c r="D12167" s="195" t="s">
        <v>5472</v>
      </c>
      <c r="E12167" s="195" t="s">
        <v>3556</v>
      </c>
      <c r="F12167" s="189">
        <v>2</v>
      </c>
      <c r="G12167" s="197" t="s">
        <v>5473</v>
      </c>
      <c r="H12167" s="195">
        <v>1</v>
      </c>
      <c r="I12167" s="195">
        <v>700</v>
      </c>
      <c r="J12167" s="191">
        <v>43797</v>
      </c>
      <c r="K12167" s="195" t="s">
        <v>33</v>
      </c>
      <c r="L12167" s="195" t="s">
        <v>74</v>
      </c>
    </row>
    <row r="12168" spans="1:12">
      <c r="A12168" s="186" t="str">
        <f>B12168&amp;"_"&amp;COUNTIF($B$2:B12168,B12168)</f>
        <v>9461_1</v>
      </c>
      <c r="B12168" s="195">
        <v>9461</v>
      </c>
      <c r="C12168" s="195">
        <v>1</v>
      </c>
      <c r="D12168" s="195" t="s">
        <v>5467</v>
      </c>
      <c r="E12168" s="195" t="s">
        <v>62</v>
      </c>
      <c r="F12168" s="189">
        <v>492</v>
      </c>
      <c r="G12168" s="197" t="s">
        <v>5459</v>
      </c>
      <c r="H12168" s="195">
        <v>3</v>
      </c>
      <c r="J12168" s="191">
        <v>43798</v>
      </c>
      <c r="K12168" s="195" t="s">
        <v>3477</v>
      </c>
    </row>
    <row r="12169" spans="1:12">
      <c r="A12169" s="186" t="str">
        <f>B12169&amp;"_"&amp;COUNTIF($B$2:B12169,B12169)</f>
        <v>9462_1</v>
      </c>
      <c r="B12169" s="195">
        <v>9462</v>
      </c>
      <c r="C12169" s="195">
        <v>1</v>
      </c>
      <c r="D12169" s="195">
        <v>540100763</v>
      </c>
      <c r="F12169" s="189">
        <v>35</v>
      </c>
      <c r="G12169" s="197" t="s">
        <v>5474</v>
      </c>
      <c r="H12169" s="195">
        <v>1</v>
      </c>
      <c r="J12169" s="191">
        <v>43798</v>
      </c>
      <c r="K12169" s="195" t="s">
        <v>3477</v>
      </c>
    </row>
    <row r="12170" spans="1:12">
      <c r="A12170" s="186" t="str">
        <f>B12170&amp;"_"&amp;COUNTIF($B$2:B12170,B12170)</f>
        <v>9463_1</v>
      </c>
      <c r="B12170" s="195">
        <v>9463</v>
      </c>
      <c r="C12170" s="195">
        <v>1</v>
      </c>
      <c r="D12170" s="195" t="s">
        <v>865</v>
      </c>
      <c r="F12170" s="189">
        <v>1</v>
      </c>
      <c r="G12170" s="197" t="s">
        <v>5475</v>
      </c>
      <c r="H12170" s="195">
        <v>1</v>
      </c>
      <c r="J12170" s="191">
        <v>43798</v>
      </c>
      <c r="K12170" s="195" t="s">
        <v>3477</v>
      </c>
    </row>
    <row r="12171" spans="1:12">
      <c r="A12171" s="186" t="str">
        <f>B12171&amp;"_"&amp;COUNTIF($B$2:B12171,B12171)</f>
        <v>9464_1</v>
      </c>
      <c r="B12171" s="195">
        <v>9464</v>
      </c>
      <c r="F12171" s="189">
        <v>15</v>
      </c>
      <c r="G12171" s="197" t="s">
        <v>5476</v>
      </c>
    </row>
    <row r="12172" spans="1:12">
      <c r="A12172" s="186" t="str">
        <f>B12172&amp;"_"&amp;COUNTIF($B$2:B12172,B12172)</f>
        <v>9464_2</v>
      </c>
      <c r="B12172" s="195">
        <v>9464</v>
      </c>
      <c r="C12172" s="195">
        <v>127</v>
      </c>
      <c r="D12172" s="195" t="s">
        <v>5477</v>
      </c>
      <c r="F12172" s="189">
        <v>10</v>
      </c>
      <c r="G12172" s="211" t="s">
        <v>5478</v>
      </c>
      <c r="H12172" s="195">
        <v>1</v>
      </c>
      <c r="J12172" s="191">
        <v>43798</v>
      </c>
      <c r="K12172" s="195" t="s">
        <v>33</v>
      </c>
      <c r="L12172" s="195" t="s">
        <v>74</v>
      </c>
    </row>
    <row r="12173" spans="1:12">
      <c r="A12173" s="186" t="str">
        <f>B12173&amp;"_"&amp;COUNTIF($B$2:B12173,B12173)</f>
        <v>9465_1</v>
      </c>
      <c r="B12173" s="195">
        <v>9465</v>
      </c>
      <c r="E12173" s="195" t="s">
        <v>1744</v>
      </c>
      <c r="F12173" s="189">
        <v>1</v>
      </c>
      <c r="G12173" s="197" t="s">
        <v>4877</v>
      </c>
    </row>
    <row r="12174" spans="1:12">
      <c r="A12174" s="186" t="str">
        <f>B12174&amp;"_"&amp;COUNTIF($B$2:B12174,B12174)</f>
        <v>9465_2</v>
      </c>
      <c r="B12174" s="195">
        <v>9465</v>
      </c>
      <c r="E12174" s="195">
        <v>209245</v>
      </c>
      <c r="F12174" s="189">
        <v>56</v>
      </c>
      <c r="G12174" s="197" t="s">
        <v>4584</v>
      </c>
    </row>
    <row r="12175" spans="1:12">
      <c r="A12175" s="186" t="str">
        <f>B12175&amp;"_"&amp;COUNTIF($B$2:B12175,B12175)</f>
        <v>9465_3</v>
      </c>
      <c r="B12175" s="195">
        <v>9465</v>
      </c>
      <c r="C12175" s="237"/>
      <c r="D12175" s="237"/>
      <c r="E12175" s="195">
        <v>213359</v>
      </c>
      <c r="F12175" s="189">
        <v>42</v>
      </c>
      <c r="G12175" s="197" t="s">
        <v>4533</v>
      </c>
    </row>
    <row r="12176" spans="1:12">
      <c r="A12176" s="186" t="str">
        <f>B12176&amp;"_"&amp;COUNTIF($B$2:B12176,B12176)</f>
        <v>9465_4</v>
      </c>
      <c r="B12176" s="195">
        <v>9465</v>
      </c>
      <c r="C12176" s="237">
        <v>123</v>
      </c>
      <c r="D12176" s="237">
        <v>4500750607</v>
      </c>
      <c r="E12176" s="195">
        <v>214845</v>
      </c>
      <c r="F12176" s="189">
        <v>48</v>
      </c>
      <c r="G12176" s="197" t="s">
        <v>5155</v>
      </c>
      <c r="H12176" s="195">
        <v>8</v>
      </c>
      <c r="I12176" s="195">
        <v>19850</v>
      </c>
      <c r="J12176" s="191">
        <v>43801</v>
      </c>
      <c r="K12176" s="195" t="s">
        <v>3477</v>
      </c>
    </row>
    <row r="12177" spans="1:12">
      <c r="A12177" s="186" t="str">
        <f>B12177&amp;"_"&amp;COUNTIF($B$2:B12177,B12177)</f>
        <v>9466_1</v>
      </c>
      <c r="B12177" s="195">
        <v>9466</v>
      </c>
      <c r="E12177" s="195">
        <v>112145</v>
      </c>
      <c r="F12177" s="189">
        <v>20</v>
      </c>
      <c r="G12177" s="197" t="s">
        <v>2696</v>
      </c>
    </row>
    <row r="12178" spans="1:12">
      <c r="A12178" s="186" t="str">
        <f>B12178&amp;"_"&amp;COUNTIF($B$2:B12178,B12178)</f>
        <v>9466_2</v>
      </c>
      <c r="B12178" s="195">
        <v>9466</v>
      </c>
      <c r="C12178" s="195">
        <v>4</v>
      </c>
      <c r="D12178" s="195">
        <v>450039292</v>
      </c>
      <c r="E12178" s="195">
        <v>112146</v>
      </c>
      <c r="F12178" s="189">
        <v>20</v>
      </c>
      <c r="G12178" s="197" t="s">
        <v>2697</v>
      </c>
      <c r="H12178" s="195">
        <v>10</v>
      </c>
      <c r="I12178" s="195">
        <v>30000</v>
      </c>
      <c r="J12178" s="191">
        <v>43669</v>
      </c>
      <c r="K12178" s="195" t="s">
        <v>2501</v>
      </c>
      <c r="L12178" s="195" t="s">
        <v>74</v>
      </c>
    </row>
    <row r="12179" spans="1:12">
      <c r="A12179" s="186" t="str">
        <f>B12179&amp;"_"&amp;COUNTIF($B$2:B12179,B12179)</f>
        <v>9467_1</v>
      </c>
      <c r="B12179" s="195">
        <v>9467</v>
      </c>
      <c r="F12179" s="189">
        <v>0</v>
      </c>
      <c r="G12179" s="197" t="s">
        <v>4973</v>
      </c>
    </row>
    <row r="12180" spans="1:12">
      <c r="A12180" s="186" t="str">
        <f>B12180&amp;"_"&amp;COUNTIF($B$2:B12180,B12180)</f>
        <v>9467_2</v>
      </c>
      <c r="B12180" s="195">
        <v>9467</v>
      </c>
      <c r="C12180" s="195">
        <v>26</v>
      </c>
      <c r="D12180" s="195" t="s">
        <v>863</v>
      </c>
      <c r="F12180" s="189">
        <v>7</v>
      </c>
      <c r="G12180" s="197" t="s">
        <v>4974</v>
      </c>
      <c r="J12180" s="191">
        <v>43800</v>
      </c>
    </row>
    <row r="12181" spans="1:12">
      <c r="A12181" s="186" t="str">
        <f>B12181&amp;"_"&amp;COUNTIF($B$2:B12181,B12181)</f>
        <v>9468_1</v>
      </c>
      <c r="B12181" s="195">
        <v>9468</v>
      </c>
      <c r="C12181" s="195">
        <v>4</v>
      </c>
      <c r="D12181" s="195">
        <v>4500324932</v>
      </c>
      <c r="F12181" s="189">
        <v>1</v>
      </c>
      <c r="G12181" s="197" t="s">
        <v>5479</v>
      </c>
      <c r="H12181" s="195">
        <v>0</v>
      </c>
      <c r="I12181" s="195">
        <v>0</v>
      </c>
      <c r="J12181" s="191">
        <v>43801</v>
      </c>
      <c r="K12181" s="195" t="s">
        <v>2501</v>
      </c>
      <c r="L12181" s="195" t="s">
        <v>74</v>
      </c>
    </row>
    <row r="12182" spans="1:12">
      <c r="A12182" s="186" t="str">
        <f>B12182&amp;"_"&amp;COUNTIF($B$2:B12182,B12182)</f>
        <v>9469_1</v>
      </c>
      <c r="B12182" s="195">
        <v>9469</v>
      </c>
      <c r="E12182" s="195" t="s">
        <v>2665</v>
      </c>
      <c r="F12182" s="189">
        <v>4</v>
      </c>
      <c r="G12182" s="197" t="s">
        <v>5418</v>
      </c>
    </row>
    <row r="12183" spans="1:12">
      <c r="A12183" s="186" t="str">
        <f>B12183&amp;"_"&amp;COUNTIF($B$2:B12183,B12183)</f>
        <v>9469_2</v>
      </c>
      <c r="B12183" s="195">
        <v>9469</v>
      </c>
      <c r="C12183" s="195">
        <v>1</v>
      </c>
      <c r="D12183" s="195" t="s">
        <v>5457</v>
      </c>
      <c r="E12183" s="195" t="s">
        <v>2935</v>
      </c>
      <c r="F12183" s="189">
        <v>4</v>
      </c>
      <c r="G12183" s="197" t="s">
        <v>5420</v>
      </c>
      <c r="H12183" s="195">
        <v>2</v>
      </c>
      <c r="J12183" s="191">
        <v>43802</v>
      </c>
      <c r="K12183" s="195" t="s">
        <v>3477</v>
      </c>
    </row>
    <row r="12184" spans="1:12">
      <c r="A12184" s="186" t="str">
        <f>B12184&amp;"_"&amp;COUNTIF($B$2:B12184,B12184)</f>
        <v>9470_1</v>
      </c>
      <c r="B12184" s="195">
        <v>9470</v>
      </c>
      <c r="C12184" s="195">
        <v>1</v>
      </c>
      <c r="D12184" s="195" t="s">
        <v>5434</v>
      </c>
      <c r="E12184" s="195">
        <v>500015295</v>
      </c>
      <c r="F12184" s="189">
        <v>1</v>
      </c>
      <c r="G12184" s="197" t="s">
        <v>5480</v>
      </c>
      <c r="H12184" s="195">
        <v>1</v>
      </c>
      <c r="J12184" s="191">
        <v>43802</v>
      </c>
      <c r="K12184" s="195" t="s">
        <v>3477</v>
      </c>
    </row>
    <row r="12185" spans="1:12">
      <c r="A12185" s="186" t="str">
        <f>B12185&amp;"_"&amp;COUNTIF($B$2:B12185,B12185)</f>
        <v>9471_1</v>
      </c>
      <c r="B12185" s="195">
        <v>9471</v>
      </c>
      <c r="C12185" s="195">
        <v>1</v>
      </c>
      <c r="D12185" s="195" t="s">
        <v>5467</v>
      </c>
      <c r="E12185" s="195" t="s">
        <v>62</v>
      </c>
      <c r="F12185" s="189">
        <v>1064</v>
      </c>
      <c r="G12185" s="197" t="s">
        <v>5481</v>
      </c>
      <c r="H12185" s="195">
        <v>4</v>
      </c>
      <c r="J12185" s="191">
        <v>43802</v>
      </c>
      <c r="K12185" s="195" t="s">
        <v>3477</v>
      </c>
    </row>
    <row r="12186" spans="1:12">
      <c r="A12186" s="186" t="str">
        <f>B12186&amp;"_"&amp;COUNTIF($B$2:B12186,B12186)</f>
        <v>9472_1</v>
      </c>
      <c r="B12186" s="195">
        <v>9472</v>
      </c>
      <c r="C12186" s="195">
        <v>1</v>
      </c>
      <c r="D12186" s="195">
        <v>540101878</v>
      </c>
      <c r="F12186" s="189">
        <v>2</v>
      </c>
      <c r="G12186" s="197" t="s">
        <v>5482</v>
      </c>
      <c r="H12186" s="195">
        <v>2</v>
      </c>
      <c r="J12186" s="191">
        <v>43802</v>
      </c>
      <c r="K12186" s="195" t="s">
        <v>3477</v>
      </c>
    </row>
    <row r="12187" spans="1:12">
      <c r="A12187" s="186" t="str">
        <f>B12187&amp;"_"&amp;COUNTIF($B$2:B12187,B12187)</f>
        <v>9473_1</v>
      </c>
      <c r="B12187" s="195">
        <v>9473</v>
      </c>
      <c r="C12187" s="195">
        <v>1</v>
      </c>
      <c r="D12187" s="195">
        <v>540101100</v>
      </c>
      <c r="F12187" s="189">
        <v>2035</v>
      </c>
      <c r="G12187" s="197" t="s">
        <v>5430</v>
      </c>
      <c r="J12187" s="191">
        <v>43800</v>
      </c>
    </row>
    <row r="12188" spans="1:12">
      <c r="A12188" s="186" t="str">
        <f>B12188&amp;"_"&amp;COUNTIF($B$2:B12188,B12188)</f>
        <v>9474_1</v>
      </c>
      <c r="B12188" s="195">
        <v>9474</v>
      </c>
      <c r="C12188" s="195">
        <v>59</v>
      </c>
      <c r="D12188" s="195">
        <v>3010246926</v>
      </c>
      <c r="E12188" s="195">
        <v>41227890</v>
      </c>
      <c r="F12188" s="189">
        <v>12</v>
      </c>
      <c r="G12188" s="197" t="s">
        <v>5286</v>
      </c>
      <c r="H12188" s="195">
        <v>2</v>
      </c>
      <c r="I12188" s="195">
        <v>3675</v>
      </c>
      <c r="J12188" s="191">
        <v>43803</v>
      </c>
      <c r="K12188" s="195" t="s">
        <v>4749</v>
      </c>
    </row>
    <row r="12189" spans="1:12">
      <c r="A12189" s="186" t="str">
        <f>B12189&amp;"_"&amp;COUNTIF($B$2:B12189,B12189)</f>
        <v>9475_1</v>
      </c>
      <c r="B12189" s="195">
        <v>9475</v>
      </c>
      <c r="C12189" s="195">
        <v>59</v>
      </c>
      <c r="D12189" s="195">
        <v>3010220600</v>
      </c>
      <c r="F12189" s="189">
        <v>4</v>
      </c>
      <c r="G12189" s="197" t="s">
        <v>5410</v>
      </c>
      <c r="H12189" s="195">
        <v>4</v>
      </c>
      <c r="I12189" s="195">
        <v>17320</v>
      </c>
      <c r="J12189" s="191">
        <v>43803</v>
      </c>
      <c r="K12189" s="195" t="s">
        <v>4749</v>
      </c>
    </row>
    <row r="12190" spans="1:12">
      <c r="A12190" s="186" t="str">
        <f>B12190&amp;"_"&amp;COUNTIF($B$2:B12190,B12190)</f>
        <v>9476_1</v>
      </c>
      <c r="B12190" s="195">
        <v>9476</v>
      </c>
      <c r="C12190" s="242">
        <v>59</v>
      </c>
      <c r="D12190" s="242">
        <v>3010217650</v>
      </c>
      <c r="E12190" s="242">
        <v>41222128</v>
      </c>
      <c r="F12190" s="235">
        <v>3</v>
      </c>
      <c r="G12190" s="243" t="s">
        <v>5483</v>
      </c>
      <c r="H12190" s="242">
        <v>3</v>
      </c>
      <c r="I12190" s="242">
        <v>13800</v>
      </c>
      <c r="J12190" s="191">
        <v>43803</v>
      </c>
      <c r="K12190" s="195" t="s">
        <v>4749</v>
      </c>
    </row>
    <row r="12191" spans="1:12">
      <c r="A12191" s="186" t="str">
        <f>B12191&amp;"_"&amp;COUNTIF($B$2:B12191,B12191)</f>
        <v>9477_1</v>
      </c>
      <c r="B12191" s="195">
        <v>9477</v>
      </c>
      <c r="C12191" s="195">
        <v>3</v>
      </c>
      <c r="D12191" s="195" t="s">
        <v>5484</v>
      </c>
      <c r="E12191" s="195" t="s">
        <v>3903</v>
      </c>
      <c r="F12191" s="189">
        <v>36</v>
      </c>
      <c r="G12191" s="197" t="s">
        <v>5485</v>
      </c>
      <c r="H12191" s="195">
        <v>2</v>
      </c>
      <c r="I12191" s="195">
        <v>2800</v>
      </c>
      <c r="J12191" s="191">
        <v>43803</v>
      </c>
      <c r="K12191" s="195" t="s">
        <v>4691</v>
      </c>
      <c r="L12191" s="195" t="s">
        <v>74</v>
      </c>
    </row>
    <row r="12192" spans="1:12">
      <c r="A12192" s="186" t="str">
        <f>B12192&amp;"_"&amp;COUNTIF($B$2:B12192,B12192)</f>
        <v>9478_1</v>
      </c>
      <c r="B12192" s="195">
        <v>9478</v>
      </c>
      <c r="F12192" s="189">
        <v>-11</v>
      </c>
      <c r="G12192" s="197" t="s">
        <v>5486</v>
      </c>
    </row>
    <row r="12193" spans="1:12">
      <c r="A12193" s="186" t="str">
        <f>B12193&amp;"_"&amp;COUNTIF($B$2:B12193,B12193)</f>
        <v>9478_2</v>
      </c>
      <c r="B12193" s="195">
        <v>9478</v>
      </c>
      <c r="F12193" s="189">
        <v>-1</v>
      </c>
      <c r="G12193" s="197" t="s">
        <v>5487</v>
      </c>
    </row>
    <row r="12194" spans="1:12">
      <c r="A12194" s="186" t="str">
        <f>B12194&amp;"_"&amp;COUNTIF($B$2:B12194,B12194)</f>
        <v>9478_3</v>
      </c>
      <c r="B12194" s="195">
        <v>9478</v>
      </c>
      <c r="F12194" s="189">
        <v>-6</v>
      </c>
      <c r="G12194" s="197" t="s">
        <v>5488</v>
      </c>
    </row>
    <row r="12195" spans="1:12">
      <c r="A12195" s="186" t="str">
        <f>B12195&amp;"_"&amp;COUNTIF($B$2:B12195,B12195)</f>
        <v>9478_4</v>
      </c>
      <c r="B12195" s="195">
        <v>9478</v>
      </c>
      <c r="F12195" s="189">
        <v>1</v>
      </c>
      <c r="G12195" s="197" t="s">
        <v>5489</v>
      </c>
    </row>
    <row r="12196" spans="1:12">
      <c r="A12196" s="186" t="str">
        <f>B12196&amp;"_"&amp;COUNTIF($B$2:B12196,B12196)</f>
        <v>9478_5</v>
      </c>
      <c r="B12196" s="195">
        <v>9478</v>
      </c>
      <c r="C12196" s="195">
        <v>125</v>
      </c>
      <c r="D12196" s="195" t="s">
        <v>5490</v>
      </c>
      <c r="F12196" s="189">
        <v>10</v>
      </c>
      <c r="G12196" s="197" t="s">
        <v>5491</v>
      </c>
      <c r="J12196" s="191">
        <v>43802</v>
      </c>
    </row>
    <row r="12197" spans="1:12">
      <c r="A12197" s="186" t="str">
        <f>B12197&amp;"_"&amp;COUNTIF($B$2:B12197,B12197)</f>
        <v>9479_1</v>
      </c>
      <c r="B12197" s="195">
        <v>9479</v>
      </c>
      <c r="E12197" s="195" t="s">
        <v>2665</v>
      </c>
      <c r="F12197" s="189">
        <v>4</v>
      </c>
      <c r="G12197" s="197" t="s">
        <v>5418</v>
      </c>
    </row>
    <row r="12198" spans="1:12">
      <c r="A12198" s="186" t="str">
        <f>B12198&amp;"_"&amp;COUNTIF($B$2:B12198,B12198)</f>
        <v>9472_2</v>
      </c>
      <c r="B12198" s="195">
        <v>9472</v>
      </c>
      <c r="C12198" s="195">
        <v>1</v>
      </c>
      <c r="D12198" s="195" t="s">
        <v>5457</v>
      </c>
      <c r="E12198" s="195" t="s">
        <v>2935</v>
      </c>
      <c r="F12198" s="189">
        <v>4</v>
      </c>
      <c r="G12198" s="197" t="s">
        <v>5420</v>
      </c>
      <c r="H12198" s="195">
        <v>2</v>
      </c>
      <c r="J12198" s="191">
        <v>43802</v>
      </c>
      <c r="K12198" s="195" t="s">
        <v>3477</v>
      </c>
    </row>
    <row r="12199" spans="1:12">
      <c r="A12199" s="186" t="str">
        <f>B12199&amp;"_"&amp;COUNTIF($B$2:B12199,B12199)</f>
        <v>9480_1</v>
      </c>
      <c r="B12199" s="195">
        <v>9480</v>
      </c>
      <c r="C12199" s="195">
        <v>1</v>
      </c>
      <c r="D12199" s="195" t="s">
        <v>5492</v>
      </c>
      <c r="F12199" s="189">
        <v>2</v>
      </c>
      <c r="G12199" s="197" t="s">
        <v>3238</v>
      </c>
      <c r="H12199" s="195">
        <v>2</v>
      </c>
      <c r="J12199" s="191">
        <v>43803</v>
      </c>
      <c r="K12199" s="195" t="s">
        <v>3477</v>
      </c>
    </row>
    <row r="12200" spans="1:12">
      <c r="A12200" s="186" t="str">
        <f>B12200&amp;"_"&amp;COUNTIF($B$2:B12200,B12200)</f>
        <v>9481_1</v>
      </c>
      <c r="B12200" s="195">
        <v>9481</v>
      </c>
      <c r="C12200" s="195">
        <v>4</v>
      </c>
      <c r="D12200" s="195">
        <v>4500329727</v>
      </c>
      <c r="E12200" s="195">
        <v>32999</v>
      </c>
      <c r="F12200" s="189">
        <v>20</v>
      </c>
      <c r="G12200" s="197" t="s">
        <v>4086</v>
      </c>
      <c r="H12200" s="195">
        <v>5</v>
      </c>
      <c r="I12200" s="195">
        <v>15000</v>
      </c>
      <c r="J12200" s="191">
        <v>43803</v>
      </c>
      <c r="K12200" s="195" t="s">
        <v>2501</v>
      </c>
      <c r="L12200" s="195" t="s">
        <v>74</v>
      </c>
    </row>
    <row r="12201" spans="1:12">
      <c r="A12201" s="186" t="str">
        <f>B12201&amp;"_"&amp;COUNTIF($B$2:B12201,B12201)</f>
        <v>9482_1</v>
      </c>
      <c r="B12201" s="195">
        <v>9482</v>
      </c>
      <c r="C12201" s="195">
        <v>4</v>
      </c>
      <c r="D12201" s="195">
        <v>4500329147</v>
      </c>
      <c r="E12201" s="195">
        <v>33990</v>
      </c>
      <c r="F12201" s="189">
        <v>20</v>
      </c>
      <c r="G12201" s="197" t="s">
        <v>4087</v>
      </c>
      <c r="H12201" s="195">
        <v>5</v>
      </c>
      <c r="I12201" s="195">
        <v>15000</v>
      </c>
      <c r="J12201" s="191">
        <v>43803</v>
      </c>
      <c r="K12201" s="195" t="s">
        <v>2501</v>
      </c>
      <c r="L12201" s="195" t="s">
        <v>74</v>
      </c>
    </row>
    <row r="12202" spans="1:12">
      <c r="A12202" s="186" t="str">
        <f>B12202&amp;"_"&amp;COUNTIF($B$2:B12202,B12202)</f>
        <v>9483_1</v>
      </c>
      <c r="B12202" s="195">
        <v>9483</v>
      </c>
      <c r="E12202" s="195">
        <v>26727</v>
      </c>
      <c r="F12202" s="189">
        <v>17</v>
      </c>
      <c r="G12202" s="197" t="s">
        <v>4137</v>
      </c>
    </row>
    <row r="12203" spans="1:12">
      <c r="A12203" s="186" t="str">
        <f>B12203&amp;"_"&amp;COUNTIF($B$2:B12203,B12203)</f>
        <v>9483_2</v>
      </c>
      <c r="B12203" s="195">
        <v>9483</v>
      </c>
      <c r="C12203" s="195">
        <v>4</v>
      </c>
      <c r="D12203" s="195">
        <v>4500327658</v>
      </c>
      <c r="E12203" s="195">
        <v>26733</v>
      </c>
      <c r="F12203" s="189">
        <v>17</v>
      </c>
      <c r="G12203" s="197" t="s">
        <v>4138</v>
      </c>
      <c r="H12203" s="195">
        <v>2</v>
      </c>
      <c r="I12203" s="195">
        <v>2900</v>
      </c>
      <c r="J12203" s="191">
        <v>43803</v>
      </c>
      <c r="K12203" s="195" t="s">
        <v>2501</v>
      </c>
      <c r="L12203" s="195" t="s">
        <v>74</v>
      </c>
    </row>
    <row r="12204" spans="1:12">
      <c r="A12204" s="186" t="str">
        <f>B12204&amp;"_"&amp;COUNTIF($B$2:B12204,B12204)</f>
        <v>9484_1</v>
      </c>
      <c r="B12204" s="195">
        <v>9484</v>
      </c>
      <c r="F12204" s="189">
        <v>200</v>
      </c>
      <c r="G12204" s="197" t="s">
        <v>5493</v>
      </c>
    </row>
    <row r="12205" spans="1:12">
      <c r="A12205" s="186" t="str">
        <f>B12205&amp;"_"&amp;COUNTIF($B$2:B12205,B12205)</f>
        <v>9484_2</v>
      </c>
      <c r="B12205" s="195">
        <v>9484</v>
      </c>
      <c r="F12205" s="189">
        <v>500</v>
      </c>
      <c r="G12205" s="197" t="s">
        <v>5494</v>
      </c>
    </row>
    <row r="12206" spans="1:12">
      <c r="A12206" s="186" t="str">
        <f>B12206&amp;"_"&amp;COUNTIF($B$2:B12206,B12206)</f>
        <v>9484_3</v>
      </c>
      <c r="B12206" s="195">
        <v>9484</v>
      </c>
      <c r="F12206" s="189">
        <v>100</v>
      </c>
      <c r="G12206" s="197" t="s">
        <v>5495</v>
      </c>
    </row>
    <row r="12207" spans="1:12">
      <c r="A12207" s="186" t="str">
        <f>B12207&amp;"_"&amp;COUNTIF($B$2:B12207,B12207)</f>
        <v>9484_4</v>
      </c>
      <c r="B12207" s="195">
        <v>9484</v>
      </c>
      <c r="F12207" s="189">
        <v>16</v>
      </c>
      <c r="G12207" s="197" t="s">
        <v>5496</v>
      </c>
    </row>
    <row r="12208" spans="1:12">
      <c r="A12208" s="186" t="str">
        <f>B12208&amp;"_"&amp;COUNTIF($B$2:B12208,B12208)</f>
        <v>9484_5</v>
      </c>
      <c r="B12208" s="195">
        <v>9484</v>
      </c>
      <c r="F12208" s="189">
        <v>2</v>
      </c>
      <c r="G12208" s="197" t="s">
        <v>5497</v>
      </c>
    </row>
    <row r="12209" spans="1:12">
      <c r="A12209" s="186" t="str">
        <f>B12209&amp;"_"&amp;COUNTIF($B$2:B12209,B12209)</f>
        <v>9484_6</v>
      </c>
      <c r="B12209" s="195">
        <v>9484</v>
      </c>
      <c r="F12209" s="189">
        <v>50</v>
      </c>
      <c r="G12209" s="197" t="s">
        <v>5498</v>
      </c>
    </row>
    <row r="12210" spans="1:12">
      <c r="A12210" s="186" t="str">
        <f>B12210&amp;"_"&amp;COUNTIF($B$2:B12210,B12210)</f>
        <v>9484_7</v>
      </c>
      <c r="B12210" s="195">
        <v>9484</v>
      </c>
      <c r="F12210" s="189">
        <v>1</v>
      </c>
      <c r="G12210" s="197" t="s">
        <v>5499</v>
      </c>
    </row>
    <row r="12211" spans="1:12">
      <c r="A12211" s="186" t="str">
        <f>B12211&amp;"_"&amp;COUNTIF($B$2:B12211,B12211)</f>
        <v>9484_8</v>
      </c>
      <c r="B12211" s="195">
        <v>9484</v>
      </c>
      <c r="F12211" s="189">
        <v>12</v>
      </c>
      <c r="G12211" s="197" t="s">
        <v>5500</v>
      </c>
    </row>
    <row r="12212" spans="1:12">
      <c r="A12212" s="186" t="str">
        <f>B12212&amp;"_"&amp;COUNTIF($B$2:B12212,B12212)</f>
        <v>9484_9</v>
      </c>
      <c r="B12212" s="195">
        <v>9484</v>
      </c>
      <c r="F12212" s="189">
        <v>1</v>
      </c>
      <c r="G12212" s="197" t="s">
        <v>7</v>
      </c>
    </row>
    <row r="12213" spans="1:12">
      <c r="A12213" s="186" t="str">
        <f>B12213&amp;"_"&amp;COUNTIF($B$2:B12213,B12213)</f>
        <v>9484_10</v>
      </c>
      <c r="B12213" s="195">
        <v>9484</v>
      </c>
      <c r="F12213" s="189" t="s">
        <v>1744</v>
      </c>
      <c r="G12213" s="197" t="s">
        <v>1744</v>
      </c>
    </row>
    <row r="12214" spans="1:12">
      <c r="A12214" s="186" t="str">
        <f>B12214&amp;"_"&amp;COUNTIF($B$2:B12214,B12214)</f>
        <v>9484_11</v>
      </c>
      <c r="B12214" s="195">
        <v>9484</v>
      </c>
      <c r="C12214" s="195">
        <v>83</v>
      </c>
      <c r="D12214" s="195">
        <v>201907939</v>
      </c>
      <c r="F12214" s="189" t="s">
        <v>1744</v>
      </c>
      <c r="G12214" s="197" t="s">
        <v>5501</v>
      </c>
      <c r="H12214" s="195">
        <v>4</v>
      </c>
      <c r="J12214" s="191">
        <v>43803</v>
      </c>
      <c r="K12214" s="195" t="s">
        <v>3477</v>
      </c>
    </row>
    <row r="12215" spans="1:12">
      <c r="A12215" s="186" t="str">
        <f>B12215&amp;"_"&amp;COUNTIF($B$2:B12215,B12215)</f>
        <v>9485_1</v>
      </c>
      <c r="B12215" s="195">
        <v>9485</v>
      </c>
      <c r="C12215" s="195">
        <v>59</v>
      </c>
      <c r="D12215" s="195">
        <v>3009022404</v>
      </c>
      <c r="F12215" s="189">
        <v>4</v>
      </c>
      <c r="G12215" s="197" t="s">
        <v>6576</v>
      </c>
      <c r="H12215" s="195">
        <v>4</v>
      </c>
      <c r="I12215" s="195">
        <v>17320</v>
      </c>
      <c r="J12215" s="191">
        <v>43805</v>
      </c>
      <c r="K12215" s="195" t="s">
        <v>4749</v>
      </c>
    </row>
    <row r="12216" spans="1:12">
      <c r="A12216" s="186" t="str">
        <f>B12216&amp;"_"&amp;COUNTIF($B$2:B12216,B12216)</f>
        <v>9486_1</v>
      </c>
      <c r="B12216" s="195">
        <v>9486</v>
      </c>
      <c r="C12216" s="195">
        <v>59</v>
      </c>
      <c r="D12216" s="195">
        <v>3010258756</v>
      </c>
      <c r="E12216" s="195">
        <v>41227890</v>
      </c>
      <c r="F12216" s="189">
        <v>12</v>
      </c>
      <c r="G12216" s="197" t="s">
        <v>5286</v>
      </c>
      <c r="H12216" s="195">
        <v>2</v>
      </c>
      <c r="I12216" s="195">
        <v>3675</v>
      </c>
      <c r="J12216" s="191">
        <v>43805</v>
      </c>
      <c r="K12216" s="195" t="s">
        <v>4749</v>
      </c>
    </row>
    <row r="12217" spans="1:12">
      <c r="A12217" s="186" t="str">
        <f>B12217&amp;"_"&amp;COUNTIF($B$2:B12217,B12217)</f>
        <v>9487_1</v>
      </c>
      <c r="B12217" s="195">
        <v>9487</v>
      </c>
      <c r="C12217" s="195">
        <v>59</v>
      </c>
      <c r="D12217" s="195">
        <v>3010250867</v>
      </c>
      <c r="E12217" s="195">
        <v>41255162</v>
      </c>
      <c r="F12217" s="189">
        <v>3</v>
      </c>
      <c r="G12217" s="197" t="s">
        <v>5231</v>
      </c>
      <c r="H12217" s="195">
        <v>3</v>
      </c>
      <c r="I12217" s="195">
        <v>11100</v>
      </c>
      <c r="J12217" s="191">
        <v>43805</v>
      </c>
      <c r="K12217" s="195" t="s">
        <v>4749</v>
      </c>
    </row>
    <row r="12218" spans="1:12">
      <c r="A12218" s="186" t="str">
        <f>B12218&amp;"_"&amp;COUNTIF($B$2:B12218,B12218)</f>
        <v>9488_1</v>
      </c>
      <c r="B12218" s="195">
        <v>9488</v>
      </c>
      <c r="C12218" s="195">
        <v>59</v>
      </c>
      <c r="D12218" s="195">
        <v>3010217752</v>
      </c>
      <c r="E12218" s="195">
        <v>20607070</v>
      </c>
      <c r="F12218" s="189">
        <v>300</v>
      </c>
      <c r="G12218" s="197" t="s">
        <v>4683</v>
      </c>
      <c r="H12218" s="195">
        <v>2</v>
      </c>
      <c r="I12218" s="195">
        <v>6800</v>
      </c>
      <c r="J12218" s="191">
        <v>43805</v>
      </c>
      <c r="K12218" s="195" t="s">
        <v>4749</v>
      </c>
    </row>
    <row r="12219" spans="1:12">
      <c r="A12219" s="186" t="str">
        <f>B12219&amp;"_"&amp;COUNTIF($B$2:B12219,B12219)</f>
        <v>9489_1</v>
      </c>
      <c r="B12219" s="195">
        <v>9489</v>
      </c>
      <c r="C12219" s="195">
        <v>17</v>
      </c>
      <c r="D12219" s="195">
        <v>3009938962</v>
      </c>
      <c r="F12219" s="189">
        <v>12</v>
      </c>
      <c r="G12219" s="197" t="s">
        <v>3188</v>
      </c>
      <c r="H12219" s="195">
        <v>3</v>
      </c>
      <c r="I12219" s="195">
        <v>12600</v>
      </c>
      <c r="J12219" s="191">
        <v>43805</v>
      </c>
      <c r="K12219" s="195" t="s">
        <v>4113</v>
      </c>
    </row>
    <row r="12220" spans="1:12">
      <c r="A12220" s="186" t="str">
        <f>B12220&amp;"_"&amp;COUNTIF($B$2:B12220,B12220)</f>
        <v>9490_1</v>
      </c>
      <c r="B12220" s="195">
        <v>9490</v>
      </c>
      <c r="C12220" s="195">
        <v>17</v>
      </c>
      <c r="D12220" s="195">
        <v>3009398511</v>
      </c>
      <c r="F12220" s="189">
        <v>4</v>
      </c>
      <c r="G12220" s="197" t="s">
        <v>3189</v>
      </c>
      <c r="H12220" s="195">
        <v>1</v>
      </c>
      <c r="I12220" s="195">
        <v>4200</v>
      </c>
      <c r="J12220" s="191">
        <v>43805</v>
      </c>
      <c r="K12220" s="195" t="s">
        <v>4113</v>
      </c>
    </row>
    <row r="12221" spans="1:12">
      <c r="A12221" s="186" t="str">
        <f>B12221&amp;"_"&amp;COUNTIF($B$2:B12221,B12221)</f>
        <v>9491_1</v>
      </c>
      <c r="B12221" s="195">
        <v>9491</v>
      </c>
      <c r="C12221" s="195">
        <v>17</v>
      </c>
      <c r="D12221" s="195">
        <v>3010151417</v>
      </c>
      <c r="F12221" s="189">
        <v>4</v>
      </c>
      <c r="G12221" s="197" t="s">
        <v>3324</v>
      </c>
      <c r="H12221" s="195">
        <v>1</v>
      </c>
      <c r="I12221" s="195">
        <v>4200</v>
      </c>
      <c r="J12221" s="191">
        <v>43805</v>
      </c>
      <c r="K12221" s="195" t="s">
        <v>4113</v>
      </c>
    </row>
    <row r="12222" spans="1:12">
      <c r="A12222" s="186" t="str">
        <f>B12222&amp;"_"&amp;COUNTIF($B$2:B12222,B12222)</f>
        <v>9492_1</v>
      </c>
      <c r="B12222" s="195">
        <v>9492</v>
      </c>
      <c r="C12222" s="195">
        <v>9</v>
      </c>
      <c r="D12222" s="195" t="s">
        <v>5502</v>
      </c>
      <c r="E12222" s="234" t="s">
        <v>4564</v>
      </c>
      <c r="F12222" s="189">
        <v>22</v>
      </c>
      <c r="G12222" s="197" t="s">
        <v>4565</v>
      </c>
      <c r="H12222" s="195">
        <v>1</v>
      </c>
      <c r="I12222" s="195">
        <v>3235</v>
      </c>
      <c r="J12222" s="191">
        <v>43805</v>
      </c>
      <c r="K12222" s="186" t="s">
        <v>1711</v>
      </c>
      <c r="L12222" s="195" t="s">
        <v>74</v>
      </c>
    </row>
    <row r="12223" spans="1:12">
      <c r="A12223" s="186" t="str">
        <f>B12223&amp;"_"&amp;COUNTIF($B$2:B12223,B12223)</f>
        <v>9493_1</v>
      </c>
      <c r="B12223" s="195">
        <v>9493</v>
      </c>
      <c r="C12223" s="195">
        <v>3</v>
      </c>
      <c r="D12223" s="195" t="s">
        <v>5484</v>
      </c>
      <c r="E12223" s="195" t="s">
        <v>3903</v>
      </c>
      <c r="F12223" s="189">
        <v>36</v>
      </c>
      <c r="G12223" s="197" t="s">
        <v>5485</v>
      </c>
      <c r="H12223" s="195">
        <v>2</v>
      </c>
      <c r="I12223" s="195">
        <v>2800</v>
      </c>
      <c r="J12223" s="191">
        <v>43808</v>
      </c>
      <c r="K12223" s="195" t="s">
        <v>4691</v>
      </c>
      <c r="L12223" s="195" t="s">
        <v>74</v>
      </c>
    </row>
    <row r="12224" spans="1:12">
      <c r="A12224" s="186" t="str">
        <f>B12224&amp;"_"&amp;COUNTIF($B$2:B12224,B12224)</f>
        <v>9494_1</v>
      </c>
      <c r="B12224" s="195">
        <v>9494</v>
      </c>
      <c r="F12224" s="189">
        <v>720</v>
      </c>
      <c r="G12224" s="197" t="s">
        <v>5503</v>
      </c>
    </row>
    <row r="12225" spans="1:12">
      <c r="A12225" s="186" t="str">
        <f>B12225&amp;"_"&amp;COUNTIF($B$2:B12225,B12225)</f>
        <v>9494_2</v>
      </c>
      <c r="B12225" s="195">
        <v>9494</v>
      </c>
      <c r="F12225" s="189">
        <v>12</v>
      </c>
      <c r="G12225" s="197" t="s">
        <v>5504</v>
      </c>
    </row>
    <row r="12226" spans="1:12">
      <c r="A12226" s="186" t="str">
        <f>B12226&amp;"_"&amp;COUNTIF($B$2:B12226,B12226)</f>
        <v>9494_3</v>
      </c>
      <c r="B12226" s="195">
        <v>9494</v>
      </c>
      <c r="F12226" s="189">
        <v>8</v>
      </c>
      <c r="G12226" s="197" t="s">
        <v>5505</v>
      </c>
    </row>
    <row r="12227" spans="1:12">
      <c r="A12227" s="186" t="str">
        <f>B12227&amp;"_"&amp;COUNTIF($B$2:B12227,B12227)</f>
        <v>9494_4</v>
      </c>
      <c r="B12227" s="195">
        <v>9494</v>
      </c>
      <c r="F12227" s="189">
        <v>50</v>
      </c>
      <c r="G12227" s="197" t="s">
        <v>5506</v>
      </c>
    </row>
    <row r="12228" spans="1:12">
      <c r="A12228" s="186" t="str">
        <f>B12228&amp;"_"&amp;COUNTIF($B$2:B12228,B12228)</f>
        <v>9494_5</v>
      </c>
      <c r="B12228" s="195">
        <v>9494</v>
      </c>
      <c r="F12228" s="189">
        <v>80</v>
      </c>
      <c r="G12228" s="197" t="s">
        <v>5507</v>
      </c>
    </row>
    <row r="12229" spans="1:12">
      <c r="A12229" s="186" t="str">
        <f>B12229&amp;"_"&amp;COUNTIF($B$2:B12229,B12229)</f>
        <v>9494_6</v>
      </c>
      <c r="B12229" s="195">
        <v>9494</v>
      </c>
      <c r="C12229" s="195">
        <v>138</v>
      </c>
      <c r="D12229" s="195">
        <v>1304</v>
      </c>
      <c r="F12229" s="189">
        <v>8</v>
      </c>
      <c r="G12229" s="197" t="s">
        <v>5508</v>
      </c>
      <c r="H12229" s="195">
        <v>2</v>
      </c>
      <c r="I12229" s="195">
        <v>2600</v>
      </c>
      <c r="J12229" s="191">
        <v>43808</v>
      </c>
      <c r="K12229" s="195" t="s">
        <v>4691</v>
      </c>
      <c r="L12229" s="195" t="s">
        <v>74</v>
      </c>
    </row>
    <row r="12230" spans="1:12">
      <c r="A12230" s="186" t="str">
        <f>B12230&amp;"_"&amp;COUNTIF($B$2:B12230,B12230)</f>
        <v>9495_1</v>
      </c>
      <c r="B12230" s="195">
        <v>9495</v>
      </c>
      <c r="F12230" s="189">
        <v>1</v>
      </c>
      <c r="G12230" s="197" t="s">
        <v>2156</v>
      </c>
    </row>
    <row r="12231" spans="1:12">
      <c r="A12231" s="186" t="str">
        <f>B12231&amp;"_"&amp;COUNTIF($B$2:B12231,B12231)</f>
        <v>9495_2</v>
      </c>
      <c r="B12231" s="195">
        <v>9495</v>
      </c>
      <c r="C12231" s="195">
        <v>61</v>
      </c>
      <c r="D12231" s="195" t="s">
        <v>5248</v>
      </c>
      <c r="F12231" s="189">
        <v>1</v>
      </c>
      <c r="G12231" s="197" t="s">
        <v>6608</v>
      </c>
      <c r="H12231" s="195">
        <v>1</v>
      </c>
      <c r="I12231" s="195">
        <v>19265</v>
      </c>
      <c r="J12231" s="191">
        <v>43808</v>
      </c>
      <c r="K12231" s="195" t="s">
        <v>3477</v>
      </c>
    </row>
    <row r="12232" spans="1:12">
      <c r="A12232" s="186" t="str">
        <f>B12232&amp;"_"&amp;COUNTIF($B$2:B12232,B12232)</f>
        <v>9496_1</v>
      </c>
      <c r="B12232" s="195">
        <v>9496</v>
      </c>
      <c r="C12232" s="195">
        <v>59</v>
      </c>
      <c r="D12232" s="195">
        <v>3010220600</v>
      </c>
      <c r="F12232" s="189">
        <v>2</v>
      </c>
      <c r="G12232" s="197" t="s">
        <v>5410</v>
      </c>
      <c r="H12232" s="195">
        <v>2</v>
      </c>
      <c r="I12232" s="195">
        <v>8660</v>
      </c>
      <c r="J12232" s="191">
        <v>43808</v>
      </c>
      <c r="K12232" s="195" t="s">
        <v>3477</v>
      </c>
    </row>
    <row r="12233" spans="1:12">
      <c r="A12233" s="186" t="str">
        <f>B12233&amp;"_"&amp;COUNTIF($B$2:B12233,B12233)</f>
        <v>9497_1</v>
      </c>
      <c r="B12233" s="195">
        <v>9497</v>
      </c>
      <c r="C12233" s="195">
        <v>59</v>
      </c>
      <c r="D12233" s="195">
        <v>3010123821</v>
      </c>
      <c r="F12233" s="189">
        <v>2</v>
      </c>
      <c r="G12233" s="197" t="s">
        <v>5330</v>
      </c>
      <c r="H12233" s="195">
        <v>2</v>
      </c>
      <c r="I12233" s="195">
        <v>3800</v>
      </c>
      <c r="J12233" s="191">
        <v>43809</v>
      </c>
      <c r="K12233" s="195" t="s">
        <v>4749</v>
      </c>
    </row>
    <row r="12234" spans="1:12">
      <c r="A12234" s="186" t="str">
        <f>B12234&amp;"_"&amp;COUNTIF($B$2:B12234,B12234)</f>
        <v>9498_1</v>
      </c>
      <c r="B12234" s="195">
        <v>9498</v>
      </c>
      <c r="C12234" s="195">
        <v>59</v>
      </c>
      <c r="D12234" s="195">
        <v>3010210343</v>
      </c>
      <c r="F12234" s="189">
        <v>2</v>
      </c>
      <c r="G12234" s="197" t="s">
        <v>5410</v>
      </c>
      <c r="H12234" s="195">
        <v>2</v>
      </c>
      <c r="I12234" s="195">
        <v>8660</v>
      </c>
      <c r="J12234" s="191">
        <v>43809</v>
      </c>
      <c r="K12234" s="195" t="s">
        <v>4749</v>
      </c>
    </row>
    <row r="12235" spans="1:12">
      <c r="A12235" s="186" t="str">
        <f>B12235&amp;"_"&amp;COUNTIF($B$2:B12235,B12235)</f>
        <v>9499_1</v>
      </c>
      <c r="B12235" s="195">
        <v>9499</v>
      </c>
      <c r="C12235" s="195">
        <v>59</v>
      </c>
      <c r="D12235" s="195">
        <v>3010230062</v>
      </c>
      <c r="E12235" s="242">
        <v>41222128</v>
      </c>
      <c r="F12235" s="235">
        <v>2</v>
      </c>
      <c r="G12235" s="243" t="s">
        <v>5509</v>
      </c>
      <c r="H12235" s="242">
        <v>2</v>
      </c>
      <c r="I12235" s="242">
        <v>9200</v>
      </c>
      <c r="J12235" s="191">
        <v>43809</v>
      </c>
      <c r="K12235" s="195" t="s">
        <v>4749</v>
      </c>
    </row>
    <row r="12236" spans="1:12">
      <c r="A12236" s="186" t="str">
        <f>B12236&amp;"_"&amp;COUNTIF($B$2:B12236,B12236)</f>
        <v>9500_1</v>
      </c>
      <c r="B12236" s="195">
        <v>9500</v>
      </c>
      <c r="C12236" s="195">
        <v>59</v>
      </c>
      <c r="D12236" s="195">
        <v>3010237697</v>
      </c>
      <c r="E12236" s="195">
        <v>41222082</v>
      </c>
      <c r="F12236" s="189">
        <v>1</v>
      </c>
      <c r="G12236" s="197" t="s">
        <v>5410</v>
      </c>
      <c r="H12236" s="195">
        <v>1</v>
      </c>
      <c r="I12236" s="195">
        <v>4330</v>
      </c>
      <c r="J12236" s="191">
        <v>43809</v>
      </c>
      <c r="K12236" s="195" t="s">
        <v>4749</v>
      </c>
    </row>
    <row r="12237" spans="1:12">
      <c r="A12237" s="186" t="str">
        <f>B12237&amp;"_"&amp;COUNTIF($B$2:B12237,B12237)</f>
        <v>9501_1</v>
      </c>
      <c r="B12237" s="195">
        <v>9501</v>
      </c>
      <c r="C12237" s="195">
        <v>59</v>
      </c>
      <c r="D12237" s="195">
        <v>3010241167</v>
      </c>
      <c r="E12237" s="195">
        <v>20607070</v>
      </c>
      <c r="F12237" s="189">
        <v>300</v>
      </c>
      <c r="G12237" s="197" t="s">
        <v>4683</v>
      </c>
      <c r="H12237" s="195">
        <v>2</v>
      </c>
      <c r="I12237" s="195">
        <v>6800</v>
      </c>
      <c r="J12237" s="191">
        <v>43809</v>
      </c>
      <c r="K12237" s="195" t="s">
        <v>4749</v>
      </c>
    </row>
    <row r="12238" spans="1:12">
      <c r="A12238" s="186" t="str">
        <f>B12238&amp;"_"&amp;COUNTIF($B$2:B12238,B12238)</f>
        <v>9502_1</v>
      </c>
      <c r="B12238" s="195">
        <v>9502</v>
      </c>
      <c r="E12238" s="195" t="s">
        <v>2665</v>
      </c>
      <c r="F12238" s="189">
        <v>4</v>
      </c>
      <c r="G12238" s="197" t="s">
        <v>5418</v>
      </c>
    </row>
    <row r="12239" spans="1:12">
      <c r="A12239" s="186" t="str">
        <f>B12239&amp;"_"&amp;COUNTIF($B$2:B12239,B12239)</f>
        <v>9502_2</v>
      </c>
      <c r="B12239" s="195">
        <v>9502</v>
      </c>
      <c r="C12239" s="195">
        <v>1</v>
      </c>
      <c r="D12239" s="195" t="s">
        <v>5457</v>
      </c>
      <c r="E12239" s="195" t="s">
        <v>2935</v>
      </c>
      <c r="F12239" s="189">
        <v>4</v>
      </c>
      <c r="G12239" s="197" t="s">
        <v>5420</v>
      </c>
      <c r="H12239" s="195">
        <v>2</v>
      </c>
      <c r="J12239" s="191">
        <v>43809</v>
      </c>
      <c r="K12239" s="195" t="s">
        <v>3477</v>
      </c>
    </row>
    <row r="12240" spans="1:12">
      <c r="A12240" s="186" t="str">
        <f>B12240&amp;"_"&amp;COUNTIF($B$2:B12240,B12240)</f>
        <v>9503_1</v>
      </c>
      <c r="B12240" s="195">
        <v>9503</v>
      </c>
      <c r="C12240" s="195">
        <v>1</v>
      </c>
      <c r="D12240" s="195" t="s">
        <v>5467</v>
      </c>
      <c r="E12240" s="195" t="s">
        <v>62</v>
      </c>
      <c r="F12240" s="189">
        <v>492</v>
      </c>
      <c r="G12240" s="197" t="s">
        <v>5510</v>
      </c>
      <c r="H12240" s="195">
        <v>3</v>
      </c>
      <c r="J12240" s="191">
        <v>43809</v>
      </c>
      <c r="K12240" s="195" t="s">
        <v>3477</v>
      </c>
    </row>
    <row r="12241" spans="1:12">
      <c r="A12241" s="186" t="str">
        <f>B12241&amp;"_"&amp;COUNTIF($B$2:B12241,B12241)</f>
        <v>9504_1</v>
      </c>
      <c r="B12241" s="195">
        <v>9504</v>
      </c>
      <c r="F12241" s="189">
        <v>3</v>
      </c>
      <c r="G12241" s="197" t="s">
        <v>5511</v>
      </c>
    </row>
    <row r="12242" spans="1:12">
      <c r="A12242" s="186" t="str">
        <f>B12242&amp;"_"&amp;COUNTIF($B$2:B12242,B12242)</f>
        <v>9504_2</v>
      </c>
      <c r="B12242" s="195">
        <v>9504</v>
      </c>
      <c r="F12242" s="189">
        <v>3</v>
      </c>
      <c r="G12242" s="197" t="s">
        <v>5512</v>
      </c>
    </row>
    <row r="12243" spans="1:12">
      <c r="A12243" s="186" t="str">
        <f>B12243&amp;"_"&amp;COUNTIF($B$2:B12243,B12243)</f>
        <v>9504_3</v>
      </c>
      <c r="B12243" s="195">
        <v>9504</v>
      </c>
      <c r="F12243" s="189">
        <v>3</v>
      </c>
      <c r="G12243" s="197" t="s">
        <v>5513</v>
      </c>
    </row>
    <row r="12244" spans="1:12">
      <c r="A12244" s="186" t="str">
        <f>B12244&amp;"_"&amp;COUNTIF($B$2:B12244,B12244)</f>
        <v>9504_4</v>
      </c>
      <c r="B12244" s="195">
        <v>9504</v>
      </c>
      <c r="C12244" s="195">
        <v>96</v>
      </c>
      <c r="D12244" s="195" t="s">
        <v>5514</v>
      </c>
      <c r="F12244" s="189">
        <v>6</v>
      </c>
      <c r="G12244" s="197" t="s">
        <v>5515</v>
      </c>
      <c r="H12244" s="195">
        <v>9</v>
      </c>
      <c r="I12244" s="195">
        <v>19400</v>
      </c>
      <c r="J12244" s="191">
        <v>43809</v>
      </c>
      <c r="K12244" s="195" t="s">
        <v>4691</v>
      </c>
      <c r="L12244" s="195" t="s">
        <v>74</v>
      </c>
    </row>
    <row r="12245" spans="1:12">
      <c r="A12245" s="186" t="str">
        <f>B12245&amp;"_"&amp;COUNTIF($B$2:B12245,B12245)</f>
        <v>9505_1</v>
      </c>
      <c r="B12245" s="195">
        <v>9505</v>
      </c>
      <c r="C12245" s="195">
        <v>124</v>
      </c>
      <c r="D12245" s="195">
        <v>550010581</v>
      </c>
      <c r="F12245" s="189">
        <v>1</v>
      </c>
      <c r="G12245" s="197" t="s">
        <v>4896</v>
      </c>
      <c r="H12245" s="195">
        <v>1</v>
      </c>
      <c r="J12245" s="191">
        <v>43809</v>
      </c>
      <c r="K12245" s="195" t="s">
        <v>33</v>
      </c>
      <c r="L12245" s="195" t="s">
        <v>74</v>
      </c>
    </row>
    <row r="12246" spans="1:12">
      <c r="A12246" s="186" t="str">
        <f>B12246&amp;"_"&amp;COUNTIF($B$2:B12246,B12246)</f>
        <v>9506_1</v>
      </c>
      <c r="B12246" s="195">
        <v>9506</v>
      </c>
      <c r="E12246" s="195" t="s">
        <v>1744</v>
      </c>
      <c r="F12246" s="189">
        <v>1</v>
      </c>
      <c r="G12246" s="197" t="s">
        <v>4877</v>
      </c>
    </row>
    <row r="12247" spans="1:12">
      <c r="A12247" s="186" t="str">
        <f>B12247&amp;"_"&amp;COUNTIF($B$2:B12247,B12247)</f>
        <v>9506_2</v>
      </c>
      <c r="B12247" s="195">
        <v>9506</v>
      </c>
      <c r="E12247" s="195">
        <v>214844</v>
      </c>
      <c r="F12247" s="189">
        <v>84</v>
      </c>
      <c r="G12247" s="197" t="s">
        <v>2944</v>
      </c>
    </row>
    <row r="12248" spans="1:12">
      <c r="A12248" s="186" t="str">
        <f>B12248&amp;"_"&amp;COUNTIF($B$2:B12248,B12248)</f>
        <v>9506_3</v>
      </c>
      <c r="B12248" s="195">
        <v>9506</v>
      </c>
      <c r="C12248" s="237"/>
      <c r="D12248" s="237"/>
      <c r="E12248" s="195">
        <v>213359</v>
      </c>
      <c r="F12248" s="189">
        <v>14</v>
      </c>
      <c r="G12248" s="197" t="s">
        <v>4533</v>
      </c>
    </row>
    <row r="12249" spans="1:12">
      <c r="A12249" s="186" t="str">
        <f>B12249&amp;"_"&amp;COUNTIF($B$2:B12249,B12249)</f>
        <v>9506_4</v>
      </c>
      <c r="B12249" s="195">
        <v>9506</v>
      </c>
      <c r="C12249" s="237"/>
      <c r="D12249" s="237"/>
      <c r="E12249" s="195">
        <v>214845</v>
      </c>
      <c r="F12249" s="189">
        <v>16</v>
      </c>
      <c r="G12249" s="197" t="s">
        <v>5155</v>
      </c>
    </row>
    <row r="12250" spans="1:12">
      <c r="A12250" s="186" t="str">
        <f>B12250&amp;"_"&amp;COUNTIF($B$2:B12250,B12250)</f>
        <v>9506_5</v>
      </c>
      <c r="B12250" s="195">
        <v>9506</v>
      </c>
      <c r="C12250" s="237">
        <v>123</v>
      </c>
      <c r="D12250" s="237">
        <v>4500750607</v>
      </c>
      <c r="E12250" s="195">
        <v>214845</v>
      </c>
      <c r="F12250" s="189">
        <v>3</v>
      </c>
      <c r="G12250" s="197" t="s">
        <v>5516</v>
      </c>
      <c r="H12250" s="195">
        <v>3</v>
      </c>
      <c r="I12250" s="195">
        <v>7500</v>
      </c>
      <c r="J12250" s="191">
        <v>43810</v>
      </c>
      <c r="K12250" s="195" t="s">
        <v>3477</v>
      </c>
    </row>
    <row r="12251" spans="1:12">
      <c r="A12251" s="186" t="str">
        <f>B12251&amp;"_"&amp;COUNTIF($B$2:B12251,B12251)</f>
        <v>9507_1</v>
      </c>
      <c r="B12251" s="195">
        <v>9507</v>
      </c>
      <c r="C12251" s="195">
        <v>55</v>
      </c>
      <c r="D12251" s="195" t="s">
        <v>5323</v>
      </c>
      <c r="F12251" s="189">
        <v>144</v>
      </c>
      <c r="G12251" s="197" t="s">
        <v>1971</v>
      </c>
      <c r="H12251" s="195">
        <v>2</v>
      </c>
      <c r="I12251" s="195">
        <v>8000</v>
      </c>
      <c r="J12251" s="191">
        <v>43812</v>
      </c>
      <c r="K12251" s="195" t="s">
        <v>33</v>
      </c>
      <c r="L12251" s="195" t="s">
        <v>74</v>
      </c>
    </row>
    <row r="12252" spans="1:12">
      <c r="A12252" s="186" t="str">
        <f>B12252&amp;"_"&amp;COUNTIF($B$2:B12252,B12252)</f>
        <v>9508A_1</v>
      </c>
      <c r="B12252" s="195" t="s">
        <v>5517</v>
      </c>
      <c r="E12252" s="195" t="s">
        <v>3429</v>
      </c>
      <c r="F12252" s="189">
        <v>5</v>
      </c>
      <c r="G12252" s="197" t="s">
        <v>3430</v>
      </c>
    </row>
    <row r="12253" spans="1:12">
      <c r="A12253" s="186" t="str">
        <f>B12253&amp;"_"&amp;COUNTIF($B$2:B12253,B12253)</f>
        <v>9508A_2</v>
      </c>
      <c r="B12253" s="195" t="s">
        <v>5517</v>
      </c>
      <c r="E12253" s="195" t="s">
        <v>3429</v>
      </c>
      <c r="F12253" s="189">
        <v>3</v>
      </c>
      <c r="G12253" s="197" t="s">
        <v>3431</v>
      </c>
    </row>
    <row r="12254" spans="1:12">
      <c r="A12254" s="186" t="str">
        <f>B12254&amp;"_"&amp;COUNTIF($B$2:B12254,B12254)</f>
        <v>9508A_3</v>
      </c>
      <c r="B12254" s="195" t="s">
        <v>5517</v>
      </c>
      <c r="E12254" s="195" t="s">
        <v>3429</v>
      </c>
      <c r="F12254" s="189">
        <v>3</v>
      </c>
      <c r="G12254" s="197" t="s">
        <v>3432</v>
      </c>
    </row>
    <row r="12255" spans="1:12">
      <c r="A12255" s="186" t="str">
        <f>B12255&amp;"_"&amp;COUNTIF($B$2:B12255,B12255)</f>
        <v>9508A_4</v>
      </c>
      <c r="B12255" s="195" t="s">
        <v>5517</v>
      </c>
      <c r="E12255" s="195" t="s">
        <v>3429</v>
      </c>
      <c r="F12255" s="189">
        <v>4</v>
      </c>
      <c r="G12255" s="197" t="s">
        <v>3433</v>
      </c>
    </row>
    <row r="12256" spans="1:12">
      <c r="A12256" s="186" t="str">
        <f>B12256&amp;"_"&amp;COUNTIF($B$2:B12256,B12256)</f>
        <v>9508A_5</v>
      </c>
      <c r="B12256" s="195" t="s">
        <v>5517</v>
      </c>
      <c r="E12256" s="195" t="s">
        <v>3429</v>
      </c>
      <c r="F12256" s="189">
        <v>6</v>
      </c>
      <c r="G12256" s="197" t="s">
        <v>3434</v>
      </c>
    </row>
    <row r="12257" spans="1:11">
      <c r="A12257" s="186" t="str">
        <f>B12257&amp;"_"&amp;COUNTIF($B$2:B12257,B12257)</f>
        <v>9508A_6</v>
      </c>
      <c r="B12257" s="195" t="s">
        <v>5517</v>
      </c>
      <c r="E12257" s="195" t="s">
        <v>3429</v>
      </c>
      <c r="F12257" s="189">
        <v>3</v>
      </c>
      <c r="G12257" s="197" t="s">
        <v>3355</v>
      </c>
    </row>
    <row r="12258" spans="1:11">
      <c r="A12258" s="186" t="str">
        <f>B12258&amp;"_"&amp;COUNTIF($B$2:B12258,B12258)</f>
        <v>9508A_7</v>
      </c>
      <c r="B12258" s="195" t="s">
        <v>5517</v>
      </c>
      <c r="E12258" s="195" t="s">
        <v>3429</v>
      </c>
      <c r="F12258" s="189">
        <v>1</v>
      </c>
      <c r="G12258" s="197" t="s">
        <v>3435</v>
      </c>
    </row>
    <row r="12259" spans="1:11">
      <c r="A12259" s="186" t="str">
        <f>B12259&amp;"_"&amp;COUNTIF($B$2:B12259,B12259)</f>
        <v>9508A_8</v>
      </c>
      <c r="B12259" s="195" t="s">
        <v>5517</v>
      </c>
      <c r="E12259" s="195" t="s">
        <v>3429</v>
      </c>
      <c r="F12259" s="189">
        <v>30</v>
      </c>
      <c r="G12259" s="197" t="s">
        <v>3439</v>
      </c>
    </row>
    <row r="12260" spans="1:11">
      <c r="A12260" s="186" t="str">
        <f>B12260&amp;"_"&amp;COUNTIF($B$2:B12260,B12260)</f>
        <v>9508A_9</v>
      </c>
      <c r="B12260" s="195" t="s">
        <v>5517</v>
      </c>
      <c r="E12260" s="195" t="s">
        <v>3429</v>
      </c>
      <c r="F12260" s="189">
        <v>40</v>
      </c>
      <c r="G12260" s="197" t="s">
        <v>3538</v>
      </c>
    </row>
    <row r="12261" spans="1:11">
      <c r="A12261" s="186" t="str">
        <f>B12261&amp;"_"&amp;COUNTIF($B$2:B12261,B12261)</f>
        <v>9508A_10</v>
      </c>
      <c r="B12261" s="195" t="s">
        <v>5517</v>
      </c>
      <c r="E12261" s="195" t="s">
        <v>3429</v>
      </c>
      <c r="F12261" s="189">
        <v>300</v>
      </c>
      <c r="G12261" s="197" t="s">
        <v>464</v>
      </c>
    </row>
    <row r="12262" spans="1:11">
      <c r="A12262" s="186" t="str">
        <f>B12262&amp;"_"&amp;COUNTIF($B$2:B12262,B12262)</f>
        <v>9508A_11</v>
      </c>
      <c r="B12262" s="195" t="s">
        <v>5517</v>
      </c>
      <c r="E12262" s="195" t="s">
        <v>3429</v>
      </c>
      <c r="F12262" s="189">
        <v>20</v>
      </c>
      <c r="G12262" s="197" t="s">
        <v>4224</v>
      </c>
    </row>
    <row r="12263" spans="1:11">
      <c r="A12263" s="186" t="str">
        <f>B12263&amp;"_"&amp;COUNTIF($B$2:B12263,B12263)</f>
        <v>9508A_12</v>
      </c>
      <c r="B12263" s="195" t="s">
        <v>5517</v>
      </c>
      <c r="C12263" s="195">
        <v>104</v>
      </c>
      <c r="D12263" s="195" t="s">
        <v>5518</v>
      </c>
      <c r="E12263" s="195" t="s">
        <v>3429</v>
      </c>
      <c r="F12263" s="189">
        <v>25</v>
      </c>
      <c r="G12263" s="197" t="s">
        <v>4226</v>
      </c>
      <c r="H12263" s="195" t="s">
        <v>3429</v>
      </c>
      <c r="I12263" s="195" t="s">
        <v>3429</v>
      </c>
      <c r="J12263" s="191">
        <v>43808</v>
      </c>
      <c r="K12263" s="195" t="s">
        <v>3477</v>
      </c>
    </row>
    <row r="12264" spans="1:11">
      <c r="A12264" s="186" t="str">
        <f>B12264&amp;"_"&amp;COUNTIF($B$2:B12264,B12264)</f>
        <v>9508B_1</v>
      </c>
      <c r="B12264" s="195" t="s">
        <v>5519</v>
      </c>
      <c r="E12264" s="195" t="s">
        <v>3429</v>
      </c>
      <c r="F12264" s="189">
        <v>1</v>
      </c>
      <c r="G12264" s="197" t="s">
        <v>4228</v>
      </c>
    </row>
    <row r="12265" spans="1:11">
      <c r="A12265" s="186" t="str">
        <f>B12265&amp;"_"&amp;COUNTIF($B$2:B12265,B12265)</f>
        <v>9508B_2</v>
      </c>
      <c r="B12265" s="195" t="s">
        <v>5519</v>
      </c>
      <c r="E12265" s="195" t="s">
        <v>3429</v>
      </c>
      <c r="F12265" s="189">
        <v>7</v>
      </c>
      <c r="G12265" s="197" t="s">
        <v>4229</v>
      </c>
    </row>
    <row r="12266" spans="1:11">
      <c r="A12266" s="186" t="str">
        <f>B12266&amp;"_"&amp;COUNTIF($B$2:B12266,B12266)</f>
        <v>9508B_3</v>
      </c>
      <c r="B12266" s="195" t="s">
        <v>5519</v>
      </c>
      <c r="E12266" s="195" t="s">
        <v>3429</v>
      </c>
      <c r="F12266" s="189">
        <v>15</v>
      </c>
      <c r="G12266" s="197" t="s">
        <v>4230</v>
      </c>
    </row>
    <row r="12267" spans="1:11">
      <c r="A12267" s="186" t="str">
        <f>B12267&amp;"_"&amp;COUNTIF($B$2:B12267,B12267)</f>
        <v>9508B_4</v>
      </c>
      <c r="B12267" s="195" t="s">
        <v>5519</v>
      </c>
      <c r="E12267" s="195" t="s">
        <v>3429</v>
      </c>
      <c r="F12267" s="189">
        <v>8</v>
      </c>
      <c r="G12267" s="197" t="s">
        <v>4231</v>
      </c>
    </row>
    <row r="12268" spans="1:11">
      <c r="A12268" s="186" t="str">
        <f>B12268&amp;"_"&amp;COUNTIF($B$2:B12268,B12268)</f>
        <v>9508B_5</v>
      </c>
      <c r="B12268" s="195" t="s">
        <v>5519</v>
      </c>
      <c r="E12268" s="195" t="s">
        <v>3429</v>
      </c>
      <c r="F12268" s="189">
        <v>36</v>
      </c>
      <c r="G12268" s="197" t="s">
        <v>4232</v>
      </c>
    </row>
    <row r="12269" spans="1:11">
      <c r="A12269" s="186" t="str">
        <f>B12269&amp;"_"&amp;COUNTIF($B$2:B12269,B12269)</f>
        <v>9508B_6</v>
      </c>
      <c r="B12269" s="195" t="s">
        <v>5519</v>
      </c>
      <c r="E12269" s="195" t="s">
        <v>3429</v>
      </c>
      <c r="F12269" s="189">
        <v>124</v>
      </c>
      <c r="G12269" s="197" t="s">
        <v>4233</v>
      </c>
    </row>
    <row r="12270" spans="1:11">
      <c r="A12270" s="186" t="str">
        <f>B12270&amp;"_"&amp;COUNTIF($B$2:B12270,B12270)</f>
        <v>9508B_7</v>
      </c>
      <c r="B12270" s="195" t="s">
        <v>5519</v>
      </c>
      <c r="E12270" s="195" t="s">
        <v>3429</v>
      </c>
      <c r="F12270" s="189">
        <v>1</v>
      </c>
      <c r="G12270" s="197" t="s">
        <v>4234</v>
      </c>
    </row>
    <row r="12271" spans="1:11">
      <c r="A12271" s="186" t="str">
        <f>B12271&amp;"_"&amp;COUNTIF($B$2:B12271,B12271)</f>
        <v>9508B_8</v>
      </c>
      <c r="B12271" s="195" t="s">
        <v>5519</v>
      </c>
      <c r="E12271" s="195" t="s">
        <v>3429</v>
      </c>
      <c r="F12271" s="189">
        <v>10</v>
      </c>
      <c r="G12271" s="197" t="s">
        <v>835</v>
      </c>
    </row>
    <row r="12272" spans="1:11">
      <c r="A12272" s="186" t="str">
        <f>B12272&amp;"_"&amp;COUNTIF($B$2:B12272,B12272)</f>
        <v>9508B_9</v>
      </c>
      <c r="B12272" s="195" t="s">
        <v>5519</v>
      </c>
      <c r="E12272" s="195" t="s">
        <v>3429</v>
      </c>
      <c r="F12272" s="189">
        <v>10</v>
      </c>
      <c r="G12272" s="197" t="s">
        <v>3442</v>
      </c>
    </row>
    <row r="12273" spans="1:12">
      <c r="A12273" s="186" t="str">
        <f>B12273&amp;"_"&amp;COUNTIF($B$2:B12273,B12273)</f>
        <v>9508B_10</v>
      </c>
      <c r="B12273" s="195" t="s">
        <v>5519</v>
      </c>
      <c r="E12273" s="195" t="s">
        <v>3429</v>
      </c>
      <c r="F12273" s="189">
        <v>5</v>
      </c>
      <c r="G12273" s="197" t="s">
        <v>3443</v>
      </c>
    </row>
    <row r="12274" spans="1:12">
      <c r="A12274" s="186" t="str">
        <f>B12274&amp;"_"&amp;COUNTIF($B$2:B12274,B12274)</f>
        <v>9508B_11</v>
      </c>
      <c r="B12274" s="195" t="s">
        <v>5519</v>
      </c>
      <c r="E12274" s="195" t="s">
        <v>3429</v>
      </c>
      <c r="F12274" s="189">
        <v>2</v>
      </c>
      <c r="G12274" s="197" t="s">
        <v>4884</v>
      </c>
    </row>
    <row r="12275" spans="1:12">
      <c r="A12275" s="186" t="str">
        <f>B12275&amp;"_"&amp;COUNTIF($B$2:B12275,B12275)</f>
        <v>9508B_12</v>
      </c>
      <c r="B12275" s="195" t="s">
        <v>5519</v>
      </c>
      <c r="C12275" s="195">
        <v>104</v>
      </c>
      <c r="D12275" s="195" t="s">
        <v>5518</v>
      </c>
      <c r="E12275" s="195" t="s">
        <v>3429</v>
      </c>
      <c r="F12275" s="189">
        <v>1</v>
      </c>
      <c r="G12275" s="197" t="s">
        <v>4235</v>
      </c>
      <c r="H12275" s="195" t="s">
        <v>3429</v>
      </c>
      <c r="I12275" s="195" t="s">
        <v>3429</v>
      </c>
      <c r="J12275" s="191">
        <v>43808</v>
      </c>
      <c r="K12275" s="195" t="s">
        <v>3477</v>
      </c>
    </row>
    <row r="12276" spans="1:12">
      <c r="A12276" s="186" t="str">
        <f>B12276&amp;"_"&amp;COUNTIF($B$2:B12276,B12276)</f>
        <v>9509_1</v>
      </c>
      <c r="B12276" s="195">
        <v>9509</v>
      </c>
      <c r="C12276" s="195">
        <v>1</v>
      </c>
      <c r="D12276" s="195" t="s">
        <v>5467</v>
      </c>
      <c r="E12276" s="195" t="s">
        <v>62</v>
      </c>
      <c r="F12276" s="189">
        <v>656</v>
      </c>
      <c r="G12276" s="197" t="s">
        <v>5520</v>
      </c>
      <c r="H12276" s="195">
        <v>4</v>
      </c>
      <c r="J12276" s="191">
        <v>43815</v>
      </c>
      <c r="K12276" s="195" t="s">
        <v>3477</v>
      </c>
    </row>
    <row r="12277" spans="1:12">
      <c r="A12277" s="186" t="str">
        <f>B12277&amp;"_"&amp;COUNTIF($B$2:B12277,B12277)</f>
        <v>9510_1</v>
      </c>
      <c r="B12277" s="195">
        <v>9510</v>
      </c>
      <c r="F12277" s="189">
        <v>1</v>
      </c>
      <c r="G12277" s="197" t="s">
        <v>5521</v>
      </c>
    </row>
    <row r="12278" spans="1:12">
      <c r="A12278" s="186" t="str">
        <f>B12278&amp;"_"&amp;COUNTIF($B$2:B12278,B12278)</f>
        <v>9510_2</v>
      </c>
      <c r="B12278" s="195">
        <v>9510</v>
      </c>
      <c r="E12278" s="195">
        <v>3108885</v>
      </c>
      <c r="F12278" s="189">
        <v>60</v>
      </c>
      <c r="G12278" s="197" t="s">
        <v>4951</v>
      </c>
    </row>
    <row r="12279" spans="1:12">
      <c r="A12279" s="186" t="str">
        <f>B12279&amp;"_"&amp;COUNTIF($B$2:B12279,B12279)</f>
        <v>9510_3</v>
      </c>
      <c r="B12279" s="195">
        <v>9510</v>
      </c>
      <c r="C12279" s="195">
        <v>132</v>
      </c>
      <c r="D12279" s="195">
        <v>3000983520</v>
      </c>
      <c r="E12279" s="195">
        <v>3108934</v>
      </c>
      <c r="F12279" s="189">
        <v>20</v>
      </c>
      <c r="G12279" s="197" t="s">
        <v>5522</v>
      </c>
      <c r="H12279" s="195">
        <v>1</v>
      </c>
      <c r="I12279" s="195">
        <v>530</v>
      </c>
      <c r="J12279" s="191">
        <v>43815</v>
      </c>
      <c r="K12279" s="195" t="s">
        <v>2654</v>
      </c>
    </row>
    <row r="12280" spans="1:12">
      <c r="A12280" s="186" t="str">
        <f>B12280&amp;"_"&amp;COUNTIF($B$2:B12280,B12280)</f>
        <v>9511_1</v>
      </c>
      <c r="B12280" s="195">
        <v>9511</v>
      </c>
      <c r="C12280" s="195">
        <v>3</v>
      </c>
      <c r="D12280" s="195" t="s">
        <v>5523</v>
      </c>
      <c r="E12280" s="195">
        <v>500529774</v>
      </c>
      <c r="F12280" s="189">
        <v>324</v>
      </c>
      <c r="G12280" s="197" t="s">
        <v>3799</v>
      </c>
      <c r="H12280" s="195">
        <v>1</v>
      </c>
      <c r="I12280" s="195">
        <v>1200</v>
      </c>
      <c r="J12280" s="191">
        <v>43815</v>
      </c>
      <c r="K12280" s="195" t="s">
        <v>33</v>
      </c>
      <c r="L12280" s="195" t="s">
        <v>74</v>
      </c>
    </row>
    <row r="12281" spans="1:12">
      <c r="A12281" s="186" t="str">
        <f>B12281&amp;"_"&amp;COUNTIF($B$2:B12281,B12281)</f>
        <v>9516_1</v>
      </c>
      <c r="B12281" s="195">
        <v>9516</v>
      </c>
      <c r="C12281" s="195">
        <v>1</v>
      </c>
      <c r="D12281" s="195" t="s">
        <v>865</v>
      </c>
      <c r="F12281" s="189">
        <v>1</v>
      </c>
      <c r="G12281" s="197" t="s">
        <v>5524</v>
      </c>
      <c r="H12281" s="195">
        <v>1</v>
      </c>
      <c r="J12281" s="191">
        <v>43815</v>
      </c>
      <c r="K12281" s="195" t="s">
        <v>3477</v>
      </c>
    </row>
    <row r="12282" spans="1:12">
      <c r="A12282" s="186" t="str">
        <f>B12282&amp;"_"&amp;COUNTIF($B$2:B12282,B12282)</f>
        <v>9517_1</v>
      </c>
      <c r="B12282" s="195">
        <v>9517</v>
      </c>
      <c r="E12282" s="195" t="s">
        <v>67</v>
      </c>
      <c r="F12282" s="189">
        <v>96</v>
      </c>
      <c r="G12282" s="197" t="s">
        <v>5525</v>
      </c>
    </row>
    <row r="12283" spans="1:12">
      <c r="A12283" s="186" t="str">
        <f>B12283&amp;"_"&amp;COUNTIF($B$2:B12283,B12283)</f>
        <v>9517_2</v>
      </c>
      <c r="B12283" s="195">
        <v>9517</v>
      </c>
      <c r="C12283" s="195">
        <v>1</v>
      </c>
      <c r="D12283" s="195" t="s">
        <v>5526</v>
      </c>
      <c r="E12283" s="195" t="s">
        <v>64</v>
      </c>
      <c r="F12283" s="189">
        <v>384</v>
      </c>
      <c r="G12283" s="197" t="s">
        <v>5527</v>
      </c>
      <c r="H12283" s="195">
        <v>10</v>
      </c>
      <c r="J12283" s="191">
        <v>43815</v>
      </c>
      <c r="K12283" s="195" t="s">
        <v>3477</v>
      </c>
    </row>
    <row r="12284" spans="1:12">
      <c r="A12284" s="186" t="str">
        <f>B12284&amp;"_"&amp;COUNTIF($B$2:B12284,B12284)</f>
        <v>9518_1</v>
      </c>
      <c r="B12284" s="195">
        <v>9518</v>
      </c>
      <c r="E12284" s="195" t="s">
        <v>5528</v>
      </c>
      <c r="F12284" s="189">
        <v>3</v>
      </c>
      <c r="G12284" s="197" t="s">
        <v>5529</v>
      </c>
    </row>
    <row r="12285" spans="1:12">
      <c r="A12285" s="186" t="str">
        <f>B12285&amp;"_"&amp;COUNTIF($B$2:B12285,B12285)</f>
        <v>9518_2</v>
      </c>
      <c r="B12285" s="195">
        <v>9518</v>
      </c>
      <c r="E12285" s="195" t="s">
        <v>5530</v>
      </c>
      <c r="F12285" s="189">
        <v>3</v>
      </c>
      <c r="G12285" s="197" t="s">
        <v>5531</v>
      </c>
    </row>
    <row r="12286" spans="1:12">
      <c r="A12286" s="186" t="str">
        <f>B12286&amp;"_"&amp;COUNTIF($B$2:B12286,B12286)</f>
        <v>9518_3</v>
      </c>
      <c r="B12286" s="195">
        <v>9518</v>
      </c>
      <c r="C12286" s="195">
        <v>61</v>
      </c>
      <c r="D12286" s="195" t="s">
        <v>5532</v>
      </c>
      <c r="E12286" s="195" t="s">
        <v>5533</v>
      </c>
      <c r="F12286" s="189">
        <v>3</v>
      </c>
      <c r="G12286" s="197" t="s">
        <v>5534</v>
      </c>
      <c r="H12286" s="195">
        <v>9</v>
      </c>
      <c r="I12286" s="195">
        <v>24600</v>
      </c>
      <c r="J12286" s="191">
        <v>43816</v>
      </c>
      <c r="K12286" s="195" t="s">
        <v>4749</v>
      </c>
    </row>
    <row r="12287" spans="1:12">
      <c r="A12287" s="186" t="str">
        <f>B12287&amp;"_"&amp;COUNTIF($B$2:B12287,B12287)</f>
        <v>9519_1</v>
      </c>
      <c r="B12287" s="195">
        <v>9519</v>
      </c>
      <c r="E12287" s="195" t="s">
        <v>4562</v>
      </c>
      <c r="F12287" s="189">
        <v>1</v>
      </c>
      <c r="G12287" s="197" t="s">
        <v>4141</v>
      </c>
    </row>
    <row r="12288" spans="1:12">
      <c r="A12288" s="186" t="str">
        <f>B12288&amp;"_"&amp;COUNTIF($B$2:B12288,B12288)</f>
        <v>9519_2</v>
      </c>
      <c r="B12288" s="195">
        <v>9519</v>
      </c>
      <c r="C12288" s="195">
        <v>9</v>
      </c>
      <c r="D12288" s="195" t="s">
        <v>5535</v>
      </c>
      <c r="E12288" s="195" t="s">
        <v>4564</v>
      </c>
      <c r="F12288" s="189">
        <v>30</v>
      </c>
      <c r="G12288" s="197" t="s">
        <v>4565</v>
      </c>
      <c r="H12288" s="195">
        <v>1</v>
      </c>
      <c r="I12288" s="195">
        <v>4650</v>
      </c>
      <c r="J12288" s="191">
        <v>43816</v>
      </c>
      <c r="K12288" s="186" t="s">
        <v>1711</v>
      </c>
      <c r="L12288" s="195" t="s">
        <v>74</v>
      </c>
    </row>
    <row r="12289" spans="1:11">
      <c r="A12289" s="186" t="str">
        <f>B12289&amp;"_"&amp;COUNTIF($B$2:B12289,B12289)</f>
        <v>9520_1</v>
      </c>
      <c r="B12289" s="195">
        <v>9520</v>
      </c>
      <c r="F12289" s="189">
        <v>2</v>
      </c>
      <c r="G12289" s="197" t="s">
        <v>5536</v>
      </c>
    </row>
    <row r="12290" spans="1:11">
      <c r="A12290" s="186" t="str">
        <f>B12290&amp;"_"&amp;COUNTIF($B$2:B12290,B12290)</f>
        <v>9520_2</v>
      </c>
      <c r="B12290" s="195">
        <v>9520</v>
      </c>
      <c r="C12290" s="195">
        <v>59</v>
      </c>
      <c r="D12290" s="195">
        <v>3010123821</v>
      </c>
      <c r="F12290" s="189">
        <v>1</v>
      </c>
      <c r="G12290" s="197" t="s">
        <v>5376</v>
      </c>
      <c r="H12290" s="195">
        <v>3</v>
      </c>
      <c r="I12290" s="195">
        <v>7200</v>
      </c>
      <c r="J12290" s="191">
        <v>43816</v>
      </c>
      <c r="K12290" s="195" t="s">
        <v>4749</v>
      </c>
    </row>
    <row r="12291" spans="1:11">
      <c r="A12291" s="186" t="str">
        <f>B12291&amp;"_"&amp;COUNTIF($B$2:B12291,B12291)</f>
        <v>9521_1</v>
      </c>
      <c r="B12291" s="195">
        <v>9521</v>
      </c>
      <c r="C12291" s="195">
        <v>59</v>
      </c>
      <c r="D12291" s="195">
        <v>3010233977</v>
      </c>
      <c r="E12291" s="195">
        <v>41222128</v>
      </c>
      <c r="F12291" s="189">
        <v>1</v>
      </c>
      <c r="G12291" s="243" t="s">
        <v>5537</v>
      </c>
      <c r="H12291" s="195">
        <v>1</v>
      </c>
      <c r="I12291" s="195">
        <v>4600</v>
      </c>
      <c r="J12291" s="191">
        <v>43816</v>
      </c>
      <c r="K12291" s="195" t="s">
        <v>4749</v>
      </c>
    </row>
    <row r="12292" spans="1:11">
      <c r="A12292" s="186" t="str">
        <f>B12292&amp;"_"&amp;COUNTIF($B$2:B12292,B12292)</f>
        <v>9522_1</v>
      </c>
      <c r="B12292" s="195">
        <v>9522</v>
      </c>
      <c r="C12292" s="195">
        <v>59</v>
      </c>
      <c r="D12292" s="195">
        <v>3010237697</v>
      </c>
      <c r="E12292" s="195">
        <v>41222082</v>
      </c>
      <c r="F12292" s="189">
        <v>3</v>
      </c>
      <c r="G12292" s="197" t="s">
        <v>5410</v>
      </c>
      <c r="H12292" s="195">
        <v>3</v>
      </c>
      <c r="I12292" s="195">
        <v>12990</v>
      </c>
      <c r="J12292" s="191">
        <v>43816</v>
      </c>
      <c r="K12292" s="195" t="s">
        <v>4749</v>
      </c>
    </row>
    <row r="12293" spans="1:11">
      <c r="A12293" s="186" t="str">
        <f>B12293&amp;"_"&amp;COUNTIF($B$2:B12293,B12293)</f>
        <v>9523_1</v>
      </c>
      <c r="B12293" s="195">
        <v>9523</v>
      </c>
      <c r="C12293" s="195">
        <v>59</v>
      </c>
      <c r="D12293" s="195">
        <v>3010240694</v>
      </c>
      <c r="E12293" s="195">
        <v>41222082</v>
      </c>
      <c r="F12293" s="189">
        <v>1</v>
      </c>
      <c r="G12293" s="197" t="s">
        <v>5410</v>
      </c>
      <c r="H12293" s="195">
        <v>1</v>
      </c>
      <c r="I12293" s="195">
        <v>4330</v>
      </c>
      <c r="J12293" s="191">
        <v>43816</v>
      </c>
      <c r="K12293" s="195" t="s">
        <v>4749</v>
      </c>
    </row>
    <row r="12294" spans="1:11">
      <c r="A12294" s="186" t="str">
        <f>B12294&amp;"_"&amp;COUNTIF($B$2:B12294,B12294)</f>
        <v>9524_1</v>
      </c>
      <c r="B12294" s="195">
        <v>9524</v>
      </c>
      <c r="C12294" s="195">
        <v>59</v>
      </c>
      <c r="D12294" s="195">
        <v>3010246622</v>
      </c>
      <c r="E12294" s="195">
        <v>41222128</v>
      </c>
      <c r="F12294" s="189">
        <v>1</v>
      </c>
      <c r="G12294" s="243" t="s">
        <v>5538</v>
      </c>
      <c r="H12294" s="195">
        <v>1</v>
      </c>
      <c r="I12294" s="195">
        <v>4600</v>
      </c>
      <c r="J12294" s="191">
        <v>43816</v>
      </c>
      <c r="K12294" s="195" t="s">
        <v>4749</v>
      </c>
    </row>
    <row r="12295" spans="1:11">
      <c r="A12295" s="186" t="str">
        <f>B12295&amp;"_"&amp;COUNTIF($B$2:B12295,B12295)</f>
        <v>9525_1</v>
      </c>
      <c r="B12295" s="195">
        <v>9525</v>
      </c>
      <c r="E12295" s="195" t="s">
        <v>1744</v>
      </c>
      <c r="F12295" s="189">
        <v>1</v>
      </c>
      <c r="G12295" s="197" t="s">
        <v>4877</v>
      </c>
    </row>
    <row r="12296" spans="1:11">
      <c r="A12296" s="186" t="str">
        <f>B12296&amp;"_"&amp;COUNTIF($B$2:B12296,B12296)</f>
        <v>9525_2</v>
      </c>
      <c r="B12296" s="195">
        <v>9525</v>
      </c>
      <c r="C12296" s="237"/>
      <c r="D12296" s="237"/>
      <c r="E12296" s="195">
        <v>213359</v>
      </c>
      <c r="F12296" s="189">
        <v>28</v>
      </c>
      <c r="G12296" s="197" t="s">
        <v>4533</v>
      </c>
    </row>
    <row r="12297" spans="1:11">
      <c r="A12297" s="186" t="str">
        <f>B12297&amp;"_"&amp;COUNTIF($B$2:B12297,B12297)</f>
        <v>9525_3</v>
      </c>
      <c r="B12297" s="195">
        <v>9525</v>
      </c>
      <c r="C12297" s="237"/>
      <c r="D12297" s="237"/>
      <c r="E12297" s="195">
        <v>214845</v>
      </c>
      <c r="F12297" s="189">
        <v>16</v>
      </c>
      <c r="G12297" s="197" t="s">
        <v>5155</v>
      </c>
    </row>
    <row r="12298" spans="1:11">
      <c r="A12298" s="186" t="str">
        <f>B12298&amp;"_"&amp;COUNTIF($B$2:B12298,B12298)</f>
        <v>9525_4</v>
      </c>
      <c r="B12298" s="195">
        <v>9525</v>
      </c>
      <c r="C12298" s="237">
        <v>123</v>
      </c>
      <c r="D12298" s="237">
        <v>4500750607</v>
      </c>
      <c r="E12298" s="195">
        <v>209245</v>
      </c>
      <c r="F12298" s="189">
        <v>56</v>
      </c>
      <c r="G12298" s="197" t="s">
        <v>4515</v>
      </c>
      <c r="H12298" s="195">
        <v>5</v>
      </c>
      <c r="I12298" s="195">
        <v>13915</v>
      </c>
      <c r="J12298" s="191">
        <v>43817</v>
      </c>
      <c r="K12298" s="195" t="s">
        <v>3477</v>
      </c>
    </row>
    <row r="12299" spans="1:11">
      <c r="A12299" s="186" t="str">
        <f>B12299&amp;"_"&amp;COUNTIF($B$2:B12299,B12299)</f>
        <v>9526_1</v>
      </c>
      <c r="B12299" s="195">
        <v>9526</v>
      </c>
      <c r="C12299" s="195">
        <v>59</v>
      </c>
      <c r="D12299" s="195">
        <v>3010246622</v>
      </c>
      <c r="E12299" s="195">
        <v>41222128</v>
      </c>
      <c r="F12299" s="189">
        <v>2</v>
      </c>
      <c r="G12299" s="243" t="s">
        <v>5539</v>
      </c>
      <c r="H12299" s="195">
        <v>2</v>
      </c>
      <c r="I12299" s="195">
        <v>9200</v>
      </c>
      <c r="J12299" s="191">
        <v>43818</v>
      </c>
      <c r="K12299" s="195" t="s">
        <v>4749</v>
      </c>
    </row>
    <row r="12300" spans="1:11">
      <c r="A12300" s="186" t="str">
        <f>B12300&amp;"_"&amp;COUNTIF($B$2:B12300,B12300)</f>
        <v>9527_1</v>
      </c>
      <c r="B12300" s="195">
        <v>9527</v>
      </c>
      <c r="C12300" s="195">
        <v>59</v>
      </c>
      <c r="D12300" s="195">
        <v>3010255033</v>
      </c>
      <c r="E12300" s="195">
        <v>41222128</v>
      </c>
      <c r="F12300" s="189">
        <v>1</v>
      </c>
      <c r="G12300" s="243" t="s">
        <v>5540</v>
      </c>
      <c r="H12300" s="195">
        <v>1</v>
      </c>
      <c r="I12300" s="195">
        <v>4600</v>
      </c>
      <c r="J12300" s="191">
        <v>43818</v>
      </c>
      <c r="K12300" s="195" t="s">
        <v>4749</v>
      </c>
    </row>
    <row r="12301" spans="1:11">
      <c r="A12301" s="186" t="str">
        <f>B12301&amp;"_"&amp;COUNTIF($B$2:B12301,B12301)</f>
        <v>9528_1</v>
      </c>
      <c r="B12301" s="195">
        <v>9528</v>
      </c>
      <c r="C12301" s="195">
        <v>59</v>
      </c>
      <c r="D12301" s="195">
        <v>3010282579</v>
      </c>
      <c r="E12301" s="195">
        <v>41227890</v>
      </c>
      <c r="F12301" s="189">
        <v>12</v>
      </c>
      <c r="G12301" s="197" t="s">
        <v>5541</v>
      </c>
      <c r="H12301" s="195">
        <v>2</v>
      </c>
      <c r="I12301" s="195">
        <v>3775</v>
      </c>
      <c r="J12301" s="191">
        <v>43818</v>
      </c>
      <c r="K12301" s="195" t="s">
        <v>4749</v>
      </c>
    </row>
    <row r="12302" spans="1:11">
      <c r="A12302" s="186" t="str">
        <f>B12302&amp;"_"&amp;COUNTIF($B$2:B12302,B12302)</f>
        <v>9529_1</v>
      </c>
      <c r="B12302" s="195">
        <v>9529</v>
      </c>
      <c r="C12302" s="195">
        <v>59</v>
      </c>
      <c r="D12302" s="195">
        <v>3010275517</v>
      </c>
      <c r="E12302" s="195">
        <v>20607070</v>
      </c>
      <c r="F12302" s="189">
        <v>150</v>
      </c>
      <c r="G12302" s="197" t="s">
        <v>5542</v>
      </c>
      <c r="H12302" s="195">
        <v>1</v>
      </c>
      <c r="I12302" s="195">
        <v>3300</v>
      </c>
      <c r="J12302" s="191">
        <v>43818</v>
      </c>
      <c r="K12302" s="195" t="s">
        <v>4749</v>
      </c>
    </row>
    <row r="12303" spans="1:11">
      <c r="A12303" s="186" t="str">
        <f>B12303&amp;"_"&amp;COUNTIF($B$2:B12303,B12303)</f>
        <v>9530_1</v>
      </c>
      <c r="B12303" s="195">
        <v>9530</v>
      </c>
      <c r="C12303" s="195">
        <v>59</v>
      </c>
      <c r="D12303" s="195">
        <v>3010123821</v>
      </c>
      <c r="F12303" s="189">
        <v>3</v>
      </c>
      <c r="G12303" s="197" t="s">
        <v>5536</v>
      </c>
      <c r="H12303" s="195">
        <v>3</v>
      </c>
      <c r="I12303" s="195">
        <v>5700</v>
      </c>
      <c r="J12303" s="191">
        <v>43818</v>
      </c>
      <c r="K12303" s="195" t="s">
        <v>4749</v>
      </c>
    </row>
    <row r="12304" spans="1:11">
      <c r="A12304" s="186" t="str">
        <f>B12304&amp;"_"&amp;COUNTIF($B$2:B12304,B12304)</f>
        <v>9531_1</v>
      </c>
      <c r="B12304" s="195">
        <v>9531</v>
      </c>
      <c r="C12304" s="195">
        <v>59</v>
      </c>
      <c r="D12304" s="195">
        <v>3010138926</v>
      </c>
      <c r="F12304" s="189">
        <v>2</v>
      </c>
      <c r="G12304" s="197" t="s">
        <v>5376</v>
      </c>
      <c r="H12304" s="195">
        <v>2</v>
      </c>
      <c r="I12304" s="195">
        <v>6800</v>
      </c>
      <c r="J12304" s="191">
        <v>43818</v>
      </c>
      <c r="K12304" s="195" t="s">
        <v>4749</v>
      </c>
    </row>
    <row r="12305" spans="1:12">
      <c r="A12305" s="186" t="str">
        <f>B12305&amp;"_"&amp;COUNTIF($B$2:B12305,B12305)</f>
        <v>9532_1</v>
      </c>
      <c r="B12305" s="195">
        <v>9532</v>
      </c>
      <c r="C12305" s="195">
        <v>1</v>
      </c>
      <c r="D12305" s="195" t="s">
        <v>5434</v>
      </c>
      <c r="E12305" s="195" t="s">
        <v>3335</v>
      </c>
      <c r="F12305" s="189">
        <v>1</v>
      </c>
      <c r="G12305" s="197" t="s">
        <v>5543</v>
      </c>
      <c r="H12305" s="195">
        <v>1</v>
      </c>
      <c r="J12305" s="191">
        <v>43818</v>
      </c>
      <c r="K12305" s="195" t="s">
        <v>3477</v>
      </c>
    </row>
    <row r="12306" spans="1:12">
      <c r="A12306" s="186" t="str">
        <f>B12306&amp;"_"&amp;COUNTIF($B$2:B12306,B12306)</f>
        <v>9533_1</v>
      </c>
      <c r="B12306" s="195">
        <v>9533</v>
      </c>
      <c r="F12306" s="189">
        <v>9</v>
      </c>
      <c r="G12306" s="197" t="s">
        <v>3102</v>
      </c>
    </row>
    <row r="12307" spans="1:12">
      <c r="A12307" s="186" t="str">
        <f>B12307&amp;"_"&amp;COUNTIF($B$2:B12307,B12307)</f>
        <v>9533_2</v>
      </c>
      <c r="B12307" s="195">
        <v>9533</v>
      </c>
      <c r="C12307" s="195">
        <v>65</v>
      </c>
      <c r="D12307" s="195">
        <v>3009531437</v>
      </c>
      <c r="F12307" s="189">
        <v>18</v>
      </c>
      <c r="G12307" s="197" t="s">
        <v>3103</v>
      </c>
      <c r="H12307" s="195">
        <v>9</v>
      </c>
      <c r="I12307" s="195">
        <v>28800</v>
      </c>
      <c r="J12307" s="191">
        <v>43818</v>
      </c>
      <c r="K12307" s="195" t="s">
        <v>4113</v>
      </c>
    </row>
    <row r="12308" spans="1:12">
      <c r="A12308" s="186" t="str">
        <f>B12308&amp;"_"&amp;COUNTIF($B$2:B12308,B12308)</f>
        <v>9534_1</v>
      </c>
      <c r="B12308" s="195">
        <v>9534</v>
      </c>
      <c r="F12308" s="189">
        <v>2</v>
      </c>
      <c r="G12308" s="197" t="s">
        <v>5544</v>
      </c>
    </row>
    <row r="12309" spans="1:12">
      <c r="A12309" s="186" t="str">
        <f>B12309&amp;"_"&amp;COUNTIF($B$2:B12309,B12309)</f>
        <v>9534_2</v>
      </c>
      <c r="B12309" s="195">
        <v>9534</v>
      </c>
      <c r="F12309" s="189">
        <v>2</v>
      </c>
      <c r="G12309" s="197" t="s">
        <v>5545</v>
      </c>
    </row>
    <row r="12310" spans="1:12">
      <c r="A12310" s="186" t="str">
        <f>B12310&amp;"_"&amp;COUNTIF($B$2:B12310,B12310)</f>
        <v>9534_3</v>
      </c>
      <c r="B12310" s="195">
        <v>9534</v>
      </c>
      <c r="F12310" s="189">
        <v>2</v>
      </c>
      <c r="G12310" s="197" t="s">
        <v>5546</v>
      </c>
    </row>
    <row r="12311" spans="1:12">
      <c r="A12311" s="186" t="str">
        <f>B12311&amp;"_"&amp;COUNTIF($B$2:B12311,B12311)</f>
        <v>9534_4</v>
      </c>
      <c r="B12311" s="195">
        <v>9534</v>
      </c>
      <c r="F12311" s="189">
        <v>1</v>
      </c>
      <c r="G12311" s="197" t="s">
        <v>5547</v>
      </c>
    </row>
    <row r="12312" spans="1:12">
      <c r="A12312" s="186" t="str">
        <f>B12312&amp;"_"&amp;COUNTIF($B$2:B12312,B12312)</f>
        <v>9534_5</v>
      </c>
      <c r="B12312" s="195">
        <v>9534</v>
      </c>
      <c r="F12312" s="189">
        <v>8</v>
      </c>
      <c r="G12312" s="197" t="s">
        <v>5548</v>
      </c>
    </row>
    <row r="12313" spans="1:12">
      <c r="A12313" s="186" t="str">
        <f>B12313&amp;"_"&amp;COUNTIF($B$2:B12313,B12313)</f>
        <v>9534_6</v>
      </c>
      <c r="B12313" s="195">
        <v>9534</v>
      </c>
      <c r="F12313" s="189">
        <v>2</v>
      </c>
      <c r="G12313" s="197" t="s">
        <v>5549</v>
      </c>
    </row>
    <row r="12314" spans="1:12">
      <c r="A12314" s="186" t="str">
        <f>B12314&amp;"_"&amp;COUNTIF($B$2:B12314,B12314)</f>
        <v>9534_7</v>
      </c>
      <c r="B12314" s="195">
        <v>9534</v>
      </c>
      <c r="C12314" s="195">
        <v>65</v>
      </c>
      <c r="D12314" s="195">
        <v>3010250026</v>
      </c>
      <c r="F12314" s="189">
        <v>4</v>
      </c>
      <c r="G12314" s="197" t="s">
        <v>5312</v>
      </c>
      <c r="H12314" s="195">
        <v>2</v>
      </c>
      <c r="I12314" s="195">
        <v>8000</v>
      </c>
      <c r="J12314" s="191">
        <v>43818</v>
      </c>
      <c r="K12314" s="195" t="s">
        <v>4113</v>
      </c>
    </row>
    <row r="12315" spans="1:12">
      <c r="A12315" s="186" t="str">
        <f>B12315&amp;"_"&amp;COUNTIF($B$2:B12315,B12315)</f>
        <v>9535_1</v>
      </c>
      <c r="B12315" s="195">
        <v>9535</v>
      </c>
      <c r="C12315" s="195">
        <v>1</v>
      </c>
      <c r="F12315" s="189">
        <v>4</v>
      </c>
      <c r="G12315" s="197" t="s">
        <v>5550</v>
      </c>
      <c r="H12315" s="195">
        <v>4</v>
      </c>
      <c r="J12315" s="191">
        <v>43818</v>
      </c>
      <c r="K12315" s="195" t="s">
        <v>5551</v>
      </c>
      <c r="L12315" s="195" t="s">
        <v>74</v>
      </c>
    </row>
    <row r="12316" spans="1:12">
      <c r="A12316" s="186" t="str">
        <f>B12316&amp;"_"&amp;COUNTIF($B$2:B12316,B12316)</f>
        <v>9536_1</v>
      </c>
      <c r="B12316" s="195">
        <v>9536</v>
      </c>
      <c r="C12316" s="195">
        <v>1</v>
      </c>
      <c r="D12316" s="195">
        <v>540102859</v>
      </c>
      <c r="F12316" s="189">
        <v>1584</v>
      </c>
      <c r="G12316" s="197" t="s">
        <v>5552</v>
      </c>
      <c r="J12316" s="191">
        <v>43818</v>
      </c>
      <c r="K12316" s="195" t="s">
        <v>3477</v>
      </c>
    </row>
    <row r="12317" spans="1:12">
      <c r="A12317" s="186" t="str">
        <f>B12317&amp;"_"&amp;COUNTIF($B$2:B12317,B12317)</f>
        <v>9537_1</v>
      </c>
      <c r="B12317" s="195">
        <v>9537</v>
      </c>
      <c r="E12317" s="195" t="s">
        <v>1744</v>
      </c>
      <c r="F12317" s="189">
        <v>1</v>
      </c>
      <c r="G12317" s="197" t="s">
        <v>4877</v>
      </c>
    </row>
    <row r="12318" spans="1:12">
      <c r="A12318" s="186" t="str">
        <f>B12318&amp;"_"&amp;COUNTIF($B$2:B12318,B12318)</f>
        <v>9537_2</v>
      </c>
      <c r="B12318" s="195">
        <v>9537</v>
      </c>
      <c r="C12318" s="237"/>
      <c r="D12318" s="237"/>
      <c r="E12318" s="195">
        <v>213359</v>
      </c>
      <c r="F12318" s="189">
        <v>14</v>
      </c>
      <c r="G12318" s="197" t="s">
        <v>4533</v>
      </c>
    </row>
    <row r="12319" spans="1:12">
      <c r="A12319" s="186" t="str">
        <f>B12319&amp;"_"&amp;COUNTIF($B$2:B12319,B12319)</f>
        <v>9537_3</v>
      </c>
      <c r="B12319" s="195">
        <v>9537</v>
      </c>
      <c r="C12319" s="237">
        <v>123</v>
      </c>
      <c r="D12319" s="237">
        <v>4500750607</v>
      </c>
      <c r="E12319" s="195">
        <v>214845</v>
      </c>
      <c r="F12319" s="189">
        <v>32</v>
      </c>
      <c r="G12319" s="197" t="s">
        <v>5155</v>
      </c>
      <c r="H12319" s="195">
        <v>3</v>
      </c>
      <c r="I12319" s="195">
        <v>5950</v>
      </c>
      <c r="J12319" s="191">
        <v>43822</v>
      </c>
      <c r="K12319" s="195" t="s">
        <v>3477</v>
      </c>
    </row>
    <row r="12320" spans="1:12">
      <c r="A12320" s="186" t="str">
        <f>B12320&amp;"_"&amp;COUNTIF($B$2:B12320,B12320)</f>
        <v>9538_1</v>
      </c>
      <c r="B12320" s="195">
        <v>9538</v>
      </c>
      <c r="C12320" s="195">
        <v>59</v>
      </c>
      <c r="D12320" s="195">
        <v>3010255033</v>
      </c>
      <c r="E12320" s="195">
        <v>41222128</v>
      </c>
      <c r="F12320" s="189">
        <v>1</v>
      </c>
      <c r="G12320" s="243" t="s">
        <v>5553</v>
      </c>
      <c r="H12320" s="195">
        <v>1</v>
      </c>
      <c r="I12320" s="195">
        <v>4600</v>
      </c>
      <c r="J12320" s="191">
        <v>43823</v>
      </c>
      <c r="K12320" s="195" t="s">
        <v>4749</v>
      </c>
    </row>
    <row r="12321" spans="1:12">
      <c r="A12321" s="186" t="str">
        <f>B12321&amp;"_"&amp;COUNTIF($B$2:B12321,B12321)</f>
        <v>9539_1</v>
      </c>
      <c r="B12321" s="195">
        <v>9539</v>
      </c>
      <c r="C12321" s="195">
        <v>59</v>
      </c>
      <c r="D12321" s="195">
        <v>3010275031</v>
      </c>
      <c r="E12321" s="195">
        <v>41222128</v>
      </c>
      <c r="F12321" s="189">
        <v>1</v>
      </c>
      <c r="G12321" s="243" t="s">
        <v>5554</v>
      </c>
      <c r="H12321" s="195">
        <v>1</v>
      </c>
      <c r="I12321" s="195">
        <v>4600</v>
      </c>
      <c r="J12321" s="191">
        <v>43823</v>
      </c>
      <c r="K12321" s="195" t="s">
        <v>4749</v>
      </c>
    </row>
    <row r="12322" spans="1:12">
      <c r="A12322" s="186" t="str">
        <f>B12322&amp;"_"&amp;COUNTIF($B$2:B12322,B12322)</f>
        <v>9540_1</v>
      </c>
      <c r="B12322" s="195">
        <v>9540</v>
      </c>
      <c r="C12322" s="195">
        <v>59</v>
      </c>
      <c r="D12322" s="195">
        <v>3010279006</v>
      </c>
      <c r="E12322" s="195">
        <v>41222128</v>
      </c>
      <c r="F12322" s="189">
        <v>1</v>
      </c>
      <c r="G12322" s="243" t="s">
        <v>5555</v>
      </c>
      <c r="H12322" s="195">
        <v>1</v>
      </c>
      <c r="I12322" s="195">
        <v>4600</v>
      </c>
      <c r="J12322" s="191">
        <v>43823</v>
      </c>
      <c r="K12322" s="195" t="s">
        <v>4749</v>
      </c>
    </row>
    <row r="12323" spans="1:12">
      <c r="A12323" s="186" t="str">
        <f>B12323&amp;"_"&amp;COUNTIF($B$2:B12323,B12323)</f>
        <v>9541_1</v>
      </c>
      <c r="B12323" s="195">
        <v>9541</v>
      </c>
      <c r="C12323" s="195">
        <v>59</v>
      </c>
      <c r="D12323" s="195">
        <v>3010138926</v>
      </c>
      <c r="F12323" s="189">
        <v>1</v>
      </c>
      <c r="G12323" s="197" t="s">
        <v>5376</v>
      </c>
      <c r="H12323" s="195">
        <v>1</v>
      </c>
      <c r="I12323" s="195">
        <v>3400</v>
      </c>
      <c r="J12323" s="191">
        <v>43823</v>
      </c>
      <c r="K12323" s="195" t="s">
        <v>4749</v>
      </c>
    </row>
    <row r="12324" spans="1:12">
      <c r="A12324" s="186" t="str">
        <f>B12324&amp;"_"&amp;COUNTIF($B$2:B12324,B12324)</f>
        <v>9542_1</v>
      </c>
      <c r="B12324" s="195">
        <v>9542</v>
      </c>
      <c r="C12324" s="195">
        <v>59</v>
      </c>
      <c r="D12324" s="195">
        <v>3010296374</v>
      </c>
      <c r="E12324" s="195">
        <v>41227890</v>
      </c>
      <c r="F12324" s="189">
        <v>12</v>
      </c>
      <c r="G12324" s="197" t="s">
        <v>5286</v>
      </c>
      <c r="H12324" s="195">
        <v>2</v>
      </c>
      <c r="I12324" s="195">
        <v>3675</v>
      </c>
      <c r="J12324" s="191">
        <v>43823</v>
      </c>
      <c r="K12324" s="195" t="s">
        <v>4749</v>
      </c>
    </row>
    <row r="12325" spans="1:12">
      <c r="A12325" s="186" t="str">
        <f>B12325&amp;"_"&amp;COUNTIF($B$2:B12325,B12325)</f>
        <v>9543_1</v>
      </c>
      <c r="B12325" s="195">
        <v>9543</v>
      </c>
      <c r="C12325" s="195">
        <v>59</v>
      </c>
      <c r="D12325" s="195">
        <v>3010240694</v>
      </c>
      <c r="E12325" s="195">
        <v>41222082</v>
      </c>
      <c r="F12325" s="189">
        <v>2</v>
      </c>
      <c r="G12325" s="197" t="s">
        <v>5556</v>
      </c>
      <c r="H12325" s="195">
        <v>2</v>
      </c>
      <c r="I12325" s="195">
        <v>8660</v>
      </c>
      <c r="J12325" s="191">
        <v>43823</v>
      </c>
      <c r="K12325" s="195" t="s">
        <v>4749</v>
      </c>
    </row>
    <row r="12326" spans="1:12">
      <c r="A12326" s="186" t="str">
        <f>B12326&amp;"_"&amp;COUNTIF($B$2:B12326,B12326)</f>
        <v>9544_1</v>
      </c>
      <c r="B12326" s="195">
        <v>9544</v>
      </c>
      <c r="F12326" s="189">
        <v>1</v>
      </c>
      <c r="G12326" s="197" t="s">
        <v>5557</v>
      </c>
    </row>
    <row r="12327" spans="1:12">
      <c r="A12327" s="186" t="str">
        <f>B12327&amp;"_"&amp;COUNTIF($B$2:B12327,B12327)</f>
        <v>9544_2</v>
      </c>
      <c r="B12327" s="195">
        <v>9544</v>
      </c>
      <c r="F12327" s="189">
        <v>12</v>
      </c>
      <c r="G12327" s="197" t="s">
        <v>5558</v>
      </c>
    </row>
    <row r="12328" spans="1:12">
      <c r="A12328" s="186" t="str">
        <f>B12328&amp;"_"&amp;COUNTIF($B$2:B12328,B12328)</f>
        <v>9544_3</v>
      </c>
      <c r="B12328" s="195">
        <v>9544</v>
      </c>
      <c r="F12328" s="189">
        <v>100</v>
      </c>
      <c r="G12328" s="197" t="s">
        <v>5476</v>
      </c>
    </row>
    <row r="12329" spans="1:12">
      <c r="A12329" s="186" t="str">
        <f>B12329&amp;"_"&amp;COUNTIF($B$2:B12329,B12329)</f>
        <v>9544_4</v>
      </c>
      <c r="B12329" s="195">
        <v>9544</v>
      </c>
      <c r="C12329" s="195">
        <v>127</v>
      </c>
      <c r="D12329" s="195" t="s">
        <v>5559</v>
      </c>
      <c r="F12329" s="189">
        <v>5</v>
      </c>
      <c r="G12329" s="211" t="s">
        <v>5478</v>
      </c>
      <c r="H12329" s="195">
        <v>1</v>
      </c>
      <c r="I12329" s="195">
        <v>1600</v>
      </c>
      <c r="J12329" s="191">
        <v>43826</v>
      </c>
      <c r="K12329" s="195" t="s">
        <v>33</v>
      </c>
      <c r="L12329" s="195" t="s">
        <v>74</v>
      </c>
    </row>
    <row r="12330" spans="1:12">
      <c r="A12330" s="186" t="str">
        <f>B12330&amp;"_"&amp;COUNTIF($B$2:B12330,B12330)</f>
        <v>9545_1</v>
      </c>
      <c r="B12330" s="195">
        <v>9545</v>
      </c>
      <c r="C12330" s="195">
        <v>127</v>
      </c>
      <c r="D12330" s="195" t="s">
        <v>5559</v>
      </c>
      <c r="F12330" s="189">
        <v>1</v>
      </c>
      <c r="G12330" s="197" t="s">
        <v>5557</v>
      </c>
      <c r="H12330" s="195">
        <v>1</v>
      </c>
      <c r="I12330" s="195">
        <v>1600</v>
      </c>
      <c r="J12330" s="191">
        <v>43826</v>
      </c>
      <c r="K12330" s="195" t="s">
        <v>33</v>
      </c>
      <c r="L12330" s="195" t="s">
        <v>74</v>
      </c>
    </row>
    <row r="12331" spans="1:12">
      <c r="A12331" s="186" t="str">
        <f>B12331&amp;"_"&amp;COUNTIF($B$2:B12331,B12331)</f>
        <v>9546_1</v>
      </c>
      <c r="B12331" s="195">
        <v>9546</v>
      </c>
      <c r="C12331" s="195">
        <v>1</v>
      </c>
      <c r="D12331" s="195">
        <v>540103127</v>
      </c>
      <c r="F12331" s="189">
        <v>20000</v>
      </c>
      <c r="G12331" s="197" t="s">
        <v>5560</v>
      </c>
      <c r="H12331" s="195">
        <v>5</v>
      </c>
      <c r="I12331" s="195">
        <v>20000</v>
      </c>
      <c r="J12331" s="191">
        <v>43826</v>
      </c>
      <c r="K12331" s="195" t="s">
        <v>3477</v>
      </c>
      <c r="L12331" s="195" t="s">
        <v>74</v>
      </c>
    </row>
    <row r="12332" spans="1:12">
      <c r="A12332" s="186" t="str">
        <f>B12332&amp;"_"&amp;COUNTIF($B$2:B12332,B12332)</f>
        <v>9547_1</v>
      </c>
      <c r="B12332" s="195">
        <v>9547</v>
      </c>
      <c r="C12332" s="195">
        <v>1</v>
      </c>
      <c r="D12332" s="195" t="s">
        <v>477</v>
      </c>
      <c r="F12332" s="189">
        <v>1</v>
      </c>
      <c r="G12332" s="197" t="s">
        <v>5561</v>
      </c>
      <c r="H12332" s="195">
        <v>1</v>
      </c>
      <c r="J12332" s="191">
        <v>43829</v>
      </c>
      <c r="K12332" s="195" t="s">
        <v>3477</v>
      </c>
    </row>
    <row r="12333" spans="1:12">
      <c r="A12333" s="186" t="str">
        <f>B12333&amp;"_"&amp;COUNTIF($B$2:B12333,B12333)</f>
        <v>9548_1</v>
      </c>
      <c r="B12333" s="195">
        <v>9548</v>
      </c>
      <c r="C12333" s="195">
        <v>1</v>
      </c>
      <c r="D12333" s="195" t="s">
        <v>477</v>
      </c>
      <c r="F12333" s="189">
        <v>1</v>
      </c>
      <c r="G12333" s="197" t="s">
        <v>5562</v>
      </c>
      <c r="H12333" s="195">
        <v>1</v>
      </c>
      <c r="J12333" s="191">
        <v>43829</v>
      </c>
      <c r="K12333" s="195" t="s">
        <v>3477</v>
      </c>
    </row>
    <row r="12334" spans="1:12">
      <c r="A12334" s="186" t="str">
        <f>B12334&amp;"_"&amp;COUNTIF($B$2:B12334,B12334)</f>
        <v>9549_1</v>
      </c>
      <c r="B12334" s="195">
        <v>9549</v>
      </c>
      <c r="C12334" s="195">
        <v>1</v>
      </c>
      <c r="D12334" s="195" t="s">
        <v>5467</v>
      </c>
      <c r="E12334" s="195" t="s">
        <v>62</v>
      </c>
      <c r="F12334" s="189">
        <v>412</v>
      </c>
      <c r="G12334" s="197" t="s">
        <v>5563</v>
      </c>
      <c r="H12334" s="195">
        <v>2</v>
      </c>
      <c r="J12334" s="191">
        <v>43829</v>
      </c>
      <c r="K12334" s="195" t="s">
        <v>3477</v>
      </c>
    </row>
    <row r="12335" spans="1:12">
      <c r="A12335" s="186" t="str">
        <f>B12335&amp;"_"&amp;COUNTIF($B$2:B12335,B12335)</f>
        <v>9550_1</v>
      </c>
      <c r="B12335" s="195">
        <v>9550</v>
      </c>
      <c r="C12335" s="195">
        <v>114</v>
      </c>
      <c r="D12335" s="195">
        <v>270552845</v>
      </c>
      <c r="F12335" s="189">
        <v>30</v>
      </c>
      <c r="G12335" s="197" t="s">
        <v>3995</v>
      </c>
      <c r="H12335" s="195">
        <v>1</v>
      </c>
      <c r="I12335" s="195">
        <v>850</v>
      </c>
      <c r="J12335" s="191">
        <v>43829</v>
      </c>
      <c r="K12335" s="195" t="s">
        <v>33</v>
      </c>
      <c r="L12335" s="195" t="s">
        <v>74</v>
      </c>
    </row>
    <row r="12336" spans="1:12">
      <c r="A12336" s="186" t="str">
        <f>B12336&amp;"_"&amp;COUNTIF($B$2:B12336,B12336)</f>
        <v>9551_1</v>
      </c>
      <c r="B12336" s="195">
        <v>9551</v>
      </c>
      <c r="E12336" s="195" t="s">
        <v>1744</v>
      </c>
      <c r="F12336" s="189">
        <v>1</v>
      </c>
      <c r="G12336" s="197" t="s">
        <v>4877</v>
      </c>
    </row>
    <row r="12337" spans="1:15">
      <c r="A12337" s="186" t="str">
        <f>B12337&amp;"_"&amp;COUNTIF($B$2:B12337,B12337)</f>
        <v>9551_2</v>
      </c>
      <c r="B12337" s="195">
        <v>9551</v>
      </c>
      <c r="C12337" s="237"/>
      <c r="D12337" s="237"/>
      <c r="E12337" s="195">
        <v>213359</v>
      </c>
      <c r="F12337" s="189">
        <v>14</v>
      </c>
      <c r="G12337" s="197" t="s">
        <v>4533</v>
      </c>
    </row>
    <row r="12338" spans="1:15">
      <c r="A12338" s="186" t="str">
        <f>B12338&amp;"_"&amp;COUNTIF($B$2:B12338,B12338)</f>
        <v>9551_3</v>
      </c>
      <c r="B12338" s="195">
        <v>9551</v>
      </c>
      <c r="C12338" s="237"/>
      <c r="D12338" s="237"/>
      <c r="E12338" s="195">
        <v>214845</v>
      </c>
      <c r="F12338" s="189">
        <v>16</v>
      </c>
      <c r="G12338" s="197" t="s">
        <v>5155</v>
      </c>
    </row>
    <row r="12339" spans="1:15">
      <c r="A12339" s="186" t="str">
        <f>B12339&amp;"_"&amp;COUNTIF($B$2:B12339,B12339)</f>
        <v>9551_4</v>
      </c>
      <c r="B12339" s="195">
        <v>9551</v>
      </c>
      <c r="C12339" s="237">
        <v>123</v>
      </c>
      <c r="D12339" s="237">
        <v>4500750607</v>
      </c>
      <c r="E12339" s="195">
        <v>209245</v>
      </c>
      <c r="F12339" s="189">
        <v>28</v>
      </c>
      <c r="G12339" s="197" t="s">
        <v>4515</v>
      </c>
      <c r="H12339" s="195">
        <v>3</v>
      </c>
      <c r="I12339" s="195">
        <v>7460</v>
      </c>
      <c r="J12339" s="191">
        <v>43829</v>
      </c>
      <c r="K12339" s="195" t="s">
        <v>3477</v>
      </c>
    </row>
    <row r="12340" spans="1:15">
      <c r="A12340" s="186" t="str">
        <f>B12340&amp;"_"&amp;COUNTIF($B$2:B12340,B12340)</f>
        <v>9552_1</v>
      </c>
      <c r="B12340" s="195">
        <v>9552</v>
      </c>
      <c r="E12340" s="195" t="s">
        <v>2665</v>
      </c>
      <c r="F12340" s="189">
        <v>4</v>
      </c>
      <c r="G12340" s="197" t="s">
        <v>5418</v>
      </c>
    </row>
    <row r="12341" spans="1:15">
      <c r="A12341" s="186" t="str">
        <f>B12341&amp;"_"&amp;COUNTIF($B$2:B12341,B12341)</f>
        <v>9552_2</v>
      </c>
      <c r="B12341" s="195">
        <v>9552</v>
      </c>
      <c r="C12341" s="195">
        <v>1</v>
      </c>
      <c r="D12341" s="195" t="s">
        <v>5457</v>
      </c>
      <c r="E12341" s="195" t="s">
        <v>2935</v>
      </c>
      <c r="F12341" s="189">
        <v>4</v>
      </c>
      <c r="G12341" s="197" t="s">
        <v>5420</v>
      </c>
      <c r="H12341" s="195">
        <v>2</v>
      </c>
      <c r="J12341" s="191">
        <v>43830</v>
      </c>
      <c r="K12341" s="195" t="s">
        <v>3477</v>
      </c>
    </row>
    <row r="12342" spans="1:15">
      <c r="A12342" s="186" t="str">
        <f>B12342&amp;"_"&amp;COUNTIF($B$2:B12342,B12342)</f>
        <v>9553_1</v>
      </c>
      <c r="B12342" s="195">
        <v>9553</v>
      </c>
      <c r="C12342" s="195">
        <v>1</v>
      </c>
      <c r="D12342" s="195">
        <v>540101100</v>
      </c>
      <c r="F12342" s="189">
        <v>2035</v>
      </c>
      <c r="G12342" s="197" t="s">
        <v>5430</v>
      </c>
      <c r="J12342" s="191">
        <v>43831</v>
      </c>
    </row>
    <row r="12343" spans="1:15">
      <c r="A12343" s="186" t="str">
        <f>B12343&amp;"_"&amp;COUNTIF($B$2:B12343,B12343)</f>
        <v>9554_1</v>
      </c>
      <c r="B12343" s="195">
        <v>9554</v>
      </c>
      <c r="C12343" s="195">
        <v>1</v>
      </c>
      <c r="F12343" s="189">
        <v>2</v>
      </c>
      <c r="G12343" s="197" t="s">
        <v>5550</v>
      </c>
      <c r="H12343" s="195">
        <v>2</v>
      </c>
      <c r="J12343" s="191">
        <v>43833</v>
      </c>
      <c r="K12343" s="195" t="s">
        <v>5551</v>
      </c>
      <c r="L12343" s="195" t="s">
        <v>74</v>
      </c>
      <c r="N12343" s="3" t="s">
        <v>7149</v>
      </c>
      <c r="O12343" s="214">
        <f>SUMIF(E11156:E12340, "41222136",F11156:F12340)</f>
        <v>25</v>
      </c>
    </row>
    <row r="12344" spans="1:15">
      <c r="A12344" s="186" t="str">
        <f>B12344&amp;"_"&amp;COUNTIF($B$2:B12344,B12344)</f>
        <v>9555_1</v>
      </c>
      <c r="B12344" s="195">
        <v>9555</v>
      </c>
      <c r="C12344" s="195">
        <v>1</v>
      </c>
      <c r="D12344" s="195">
        <v>540100763</v>
      </c>
      <c r="F12344" s="189">
        <v>35</v>
      </c>
      <c r="G12344" s="197" t="s">
        <v>5474</v>
      </c>
      <c r="H12344" s="195">
        <v>1</v>
      </c>
      <c r="J12344" s="191">
        <v>43836</v>
      </c>
      <c r="K12344" s="195" t="s">
        <v>3477</v>
      </c>
      <c r="N12344" s="3" t="s">
        <v>7150</v>
      </c>
      <c r="O12344" s="214">
        <f>SUMIF(E11104:E12341, "41222136",F11104:F12341)</f>
        <v>25</v>
      </c>
    </row>
    <row r="12345" spans="1:15">
      <c r="A12345" s="186" t="str">
        <f>B12345&amp;"_"&amp;COUNTIF($B$2:B12345,B12345)</f>
        <v>9556_1</v>
      </c>
      <c r="B12345" s="195">
        <v>9556</v>
      </c>
      <c r="C12345" s="195">
        <v>1</v>
      </c>
      <c r="D12345" s="195" t="s">
        <v>5526</v>
      </c>
      <c r="E12345" s="195" t="s">
        <v>62</v>
      </c>
      <c r="F12345" s="189">
        <v>820</v>
      </c>
      <c r="G12345" s="197" t="s">
        <v>5564</v>
      </c>
      <c r="H12345" s="195">
        <v>5</v>
      </c>
      <c r="J12345" s="191">
        <v>43836</v>
      </c>
      <c r="K12345" s="195" t="s">
        <v>3477</v>
      </c>
      <c r="N12345" s="3" t="s">
        <v>7151</v>
      </c>
      <c r="O12345" s="214">
        <f>SUMIF(G11105:G12342, "Dalot en ''T''  MCG3",F11105:F12342)</f>
        <v>12</v>
      </c>
    </row>
    <row r="12346" spans="1:15">
      <c r="A12346" s="186" t="str">
        <f>B12346&amp;"_"&amp;COUNTIF($B$2:B12346,B12346)</f>
        <v>9557_1</v>
      </c>
      <c r="B12346" s="195">
        <v>9557</v>
      </c>
      <c r="C12346" s="195">
        <v>31</v>
      </c>
      <c r="D12346" s="195" t="s">
        <v>5565</v>
      </c>
      <c r="E12346" s="195" t="s">
        <v>5184</v>
      </c>
      <c r="F12346" s="189">
        <v>1</v>
      </c>
      <c r="G12346" s="197" t="s">
        <v>4457</v>
      </c>
      <c r="H12346" s="195">
        <v>1</v>
      </c>
      <c r="J12346" s="191">
        <v>43836</v>
      </c>
      <c r="K12346" s="195" t="s">
        <v>3477</v>
      </c>
      <c r="N12346" s="3" t="s">
        <v>7152</v>
      </c>
      <c r="O12346" s="214">
        <f>SUMIF(G11106:G12343, "*court*",F11106:F12343)</f>
        <v>64</v>
      </c>
    </row>
    <row r="12347" spans="1:15">
      <c r="A12347" s="186" t="str">
        <f>B12347&amp;"_"&amp;COUNTIF($B$2:B12347,B12347)</f>
        <v>9558_1</v>
      </c>
      <c r="B12347" s="195">
        <v>9558</v>
      </c>
      <c r="C12347" s="195">
        <v>15</v>
      </c>
      <c r="D12347" s="195">
        <v>5941</v>
      </c>
      <c r="F12347" s="189">
        <v>1</v>
      </c>
      <c r="G12347" s="197" t="s">
        <v>723</v>
      </c>
      <c r="H12347" s="195">
        <v>1</v>
      </c>
      <c r="J12347" s="191">
        <v>43836</v>
      </c>
      <c r="K12347" s="195" t="s">
        <v>33</v>
      </c>
      <c r="L12347" s="195" t="s">
        <v>74</v>
      </c>
      <c r="N12347" s="3" t="s">
        <v>7153</v>
      </c>
      <c r="O12347" s="214">
        <f>SUMIF(G11107:G12344, "Dalot creux R4",F11107:F12344)</f>
        <v>4</v>
      </c>
    </row>
    <row r="12348" spans="1:15">
      <c r="A12348" s="186" t="str">
        <f>B12348&amp;"_"&amp;COUNTIF($B$2:B12348,B12348)</f>
        <v>9559_1</v>
      </c>
      <c r="B12348" s="195">
        <v>9559</v>
      </c>
      <c r="C12348" s="195">
        <v>3</v>
      </c>
      <c r="D12348" s="195" t="s">
        <v>5566</v>
      </c>
      <c r="E12348" s="195">
        <v>500529774</v>
      </c>
      <c r="F12348" s="189">
        <v>324</v>
      </c>
      <c r="G12348" s="197" t="s">
        <v>3799</v>
      </c>
      <c r="H12348" s="195">
        <v>1</v>
      </c>
      <c r="I12348" s="195">
        <v>1200</v>
      </c>
      <c r="J12348" s="191">
        <v>43836</v>
      </c>
      <c r="K12348" s="195" t="s">
        <v>33</v>
      </c>
      <c r="L12348" s="195" t="s">
        <v>74</v>
      </c>
      <c r="N12348" s="3" t="s">
        <v>7150</v>
      </c>
      <c r="O12348" s="214">
        <f>SUMIF(G11108:G12345, "Dalot creux R2",F11108:F12345)</f>
        <v>1</v>
      </c>
    </row>
    <row r="12349" spans="1:15">
      <c r="A12349" s="186" t="str">
        <f>B12349&amp;"_"&amp;COUNTIF($B$2:B12349,B12349)</f>
        <v>9560_1</v>
      </c>
      <c r="B12349" s="195">
        <v>9560</v>
      </c>
      <c r="C12349" s="195">
        <v>3</v>
      </c>
      <c r="D12349" s="195" t="s">
        <v>5567</v>
      </c>
      <c r="E12349" s="195" t="s">
        <v>149</v>
      </c>
      <c r="F12349" s="189">
        <v>100</v>
      </c>
      <c r="G12349" s="197" t="s">
        <v>1890</v>
      </c>
      <c r="H12349" s="195">
        <v>1</v>
      </c>
      <c r="I12349" s="195">
        <v>500</v>
      </c>
      <c r="J12349" s="191">
        <v>43836</v>
      </c>
      <c r="K12349" s="195" t="s">
        <v>33</v>
      </c>
      <c r="L12349" s="195" t="s">
        <v>74</v>
      </c>
      <c r="N12349" s="3" t="s">
        <v>7150</v>
      </c>
      <c r="O12349" s="214">
        <f>SUMIF(G11109:G12346, "*Dalot creux*",F11109:F12346)</f>
        <v>49</v>
      </c>
    </row>
    <row r="12350" spans="1:15">
      <c r="A12350" s="186" t="str">
        <f>B12350&amp;"_"&amp;COUNTIF($B$2:B12350,B12350)</f>
        <v>9561_1</v>
      </c>
      <c r="B12350" s="195">
        <v>9561</v>
      </c>
      <c r="C12350" s="195">
        <v>59</v>
      </c>
      <c r="D12350" s="195">
        <v>3010295835</v>
      </c>
      <c r="E12350" s="195">
        <v>41222128</v>
      </c>
      <c r="F12350" s="189">
        <v>3</v>
      </c>
      <c r="G12350" s="243" t="s">
        <v>5568</v>
      </c>
      <c r="H12350" s="195">
        <v>3</v>
      </c>
      <c r="I12350" s="195">
        <v>13800</v>
      </c>
      <c r="J12350" s="191">
        <v>43836</v>
      </c>
      <c r="K12350" s="195" t="s">
        <v>4749</v>
      </c>
      <c r="N12350" s="3"/>
      <c r="O12350" s="214"/>
    </row>
    <row r="12351" spans="1:15">
      <c r="A12351" s="186" t="str">
        <f>B12351&amp;"_"&amp;COUNTIF($B$2:B12351,B12351)</f>
        <v>9562_1</v>
      </c>
      <c r="B12351" s="195">
        <v>9562</v>
      </c>
      <c r="C12351" s="195">
        <v>59</v>
      </c>
      <c r="D12351" s="195">
        <v>3010275032</v>
      </c>
      <c r="E12351" s="195">
        <v>41222082</v>
      </c>
      <c r="F12351" s="189">
        <v>2</v>
      </c>
      <c r="G12351" s="197" t="s">
        <v>5569</v>
      </c>
      <c r="H12351" s="195">
        <v>2</v>
      </c>
      <c r="I12351" s="195">
        <v>8660</v>
      </c>
      <c r="J12351" s="191">
        <v>43836</v>
      </c>
      <c r="K12351" s="195" t="s">
        <v>4749</v>
      </c>
    </row>
    <row r="12352" spans="1:15">
      <c r="A12352" s="186" t="str">
        <f>B12352&amp;"_"&amp;COUNTIF($B$2:B12352,B12352)</f>
        <v>9563_1</v>
      </c>
      <c r="B12352" s="195">
        <v>9563</v>
      </c>
      <c r="C12352" s="195">
        <v>59</v>
      </c>
      <c r="D12352" s="195">
        <v>3010308158</v>
      </c>
      <c r="E12352" s="195">
        <v>41222082</v>
      </c>
      <c r="F12352" s="189">
        <v>2</v>
      </c>
      <c r="G12352" s="197" t="s">
        <v>5570</v>
      </c>
      <c r="H12352" s="195">
        <v>2</v>
      </c>
      <c r="I12352" s="195">
        <v>8660</v>
      </c>
      <c r="J12352" s="191">
        <v>43836</v>
      </c>
      <c r="K12352" s="195" t="s">
        <v>4749</v>
      </c>
    </row>
    <row r="12353" spans="1:11">
      <c r="A12353" s="186" t="str">
        <f>B12353&amp;"_"&amp;COUNTIF($B$2:B12353,B12353)</f>
        <v>9564_1</v>
      </c>
      <c r="B12353" s="195">
        <v>9564</v>
      </c>
      <c r="C12353" s="195">
        <v>59</v>
      </c>
      <c r="D12353" s="195">
        <v>3010308157</v>
      </c>
      <c r="E12353" s="195">
        <v>41222128</v>
      </c>
      <c r="F12353" s="189">
        <v>1</v>
      </c>
      <c r="G12353" s="243" t="s">
        <v>5571</v>
      </c>
      <c r="H12353" s="195">
        <v>1</v>
      </c>
      <c r="I12353" s="195">
        <v>4600</v>
      </c>
      <c r="J12353" s="191">
        <v>43836</v>
      </c>
      <c r="K12353" s="195" t="s">
        <v>4749</v>
      </c>
    </row>
    <row r="12354" spans="1:11">
      <c r="A12354" s="186" t="str">
        <f>B12354&amp;"_"&amp;COUNTIF($B$2:B12354,B12354)</f>
        <v>9565_1</v>
      </c>
      <c r="B12354" s="195">
        <v>9565</v>
      </c>
      <c r="C12354" s="195">
        <v>59</v>
      </c>
      <c r="D12354" s="195">
        <v>3010271803</v>
      </c>
      <c r="E12354" s="195">
        <v>20818422</v>
      </c>
      <c r="F12354" s="189">
        <v>5</v>
      </c>
      <c r="G12354" s="197" t="s">
        <v>5572</v>
      </c>
      <c r="H12354" s="195">
        <v>5</v>
      </c>
      <c r="I12354" s="195">
        <v>9500</v>
      </c>
      <c r="J12354" s="191">
        <v>43836</v>
      </c>
      <c r="K12354" s="195" t="s">
        <v>3477</v>
      </c>
    </row>
    <row r="12355" spans="1:11">
      <c r="A12355" s="186" t="str">
        <f>B12355&amp;"_"&amp;COUNTIF($B$2:B12355,B12355)</f>
        <v>9566_1</v>
      </c>
      <c r="B12355" s="195">
        <v>9566</v>
      </c>
      <c r="C12355" s="195">
        <v>59</v>
      </c>
      <c r="D12355" s="195">
        <v>3010336362</v>
      </c>
      <c r="E12355" s="195">
        <v>41227890</v>
      </c>
      <c r="F12355" s="189">
        <v>12</v>
      </c>
      <c r="G12355" s="197" t="s">
        <v>5286</v>
      </c>
      <c r="H12355" s="195">
        <v>2</v>
      </c>
      <c r="I12355" s="195">
        <v>3675</v>
      </c>
      <c r="J12355" s="191">
        <v>43836</v>
      </c>
      <c r="K12355" s="195" t="s">
        <v>3477</v>
      </c>
    </row>
    <row r="12356" spans="1:11">
      <c r="A12356" s="186" t="str">
        <f>B12356&amp;"_"&amp;COUNTIF($B$2:B12356,B12356)</f>
        <v>9567_1</v>
      </c>
      <c r="B12356" s="195">
        <v>9567</v>
      </c>
      <c r="C12356" s="195">
        <v>1</v>
      </c>
      <c r="D12356" s="195" t="s">
        <v>5492</v>
      </c>
      <c r="F12356" s="189">
        <v>2</v>
      </c>
      <c r="G12356" s="197" t="s">
        <v>3238</v>
      </c>
      <c r="H12356" s="195">
        <v>2</v>
      </c>
      <c r="J12356" s="191">
        <v>43837</v>
      </c>
      <c r="K12356" s="195" t="s">
        <v>3477</v>
      </c>
    </row>
    <row r="12357" spans="1:11">
      <c r="A12357" s="186" t="str">
        <f>B12357&amp;"_"&amp;COUNTIF($B$2:B12357,B12357)</f>
        <v>9568_1</v>
      </c>
      <c r="B12357" s="195">
        <v>9568</v>
      </c>
      <c r="C12357" s="195">
        <v>42</v>
      </c>
      <c r="D12357" s="195">
        <v>4500018199</v>
      </c>
      <c r="E12357" s="195">
        <v>10</v>
      </c>
      <c r="F12357" s="189">
        <v>1</v>
      </c>
      <c r="G12357" s="197" t="s">
        <v>5573</v>
      </c>
      <c r="H12357" s="195">
        <v>1</v>
      </c>
      <c r="I12357" s="195">
        <v>465</v>
      </c>
      <c r="J12357" s="191">
        <v>43837</v>
      </c>
      <c r="K12357" s="195" t="s">
        <v>5574</v>
      </c>
    </row>
    <row r="12358" spans="1:11">
      <c r="A12358" s="186" t="str">
        <f>B12358&amp;"_"&amp;COUNTIF($B$2:B12358,B12358)</f>
        <v>9569_1</v>
      </c>
      <c r="B12358" s="195">
        <v>9569</v>
      </c>
      <c r="C12358" s="195">
        <v>140</v>
      </c>
      <c r="D12358" s="195" t="s">
        <v>5575</v>
      </c>
      <c r="F12358" s="189">
        <v>1</v>
      </c>
      <c r="G12358" s="197" t="s">
        <v>5576</v>
      </c>
      <c r="H12358" s="195">
        <v>1</v>
      </c>
      <c r="J12358" s="191">
        <v>43837</v>
      </c>
      <c r="K12358" s="195" t="s">
        <v>3477</v>
      </c>
    </row>
    <row r="12359" spans="1:11">
      <c r="A12359" s="186" t="str">
        <f>B12359&amp;"_"&amp;COUNTIF($B$2:B12359,B12359)</f>
        <v>9570_1</v>
      </c>
      <c r="B12359" s="195">
        <v>9570</v>
      </c>
      <c r="F12359" s="189">
        <v>10</v>
      </c>
      <c r="G12359" s="197" t="s">
        <v>4973</v>
      </c>
    </row>
    <row r="12360" spans="1:11">
      <c r="A12360" s="186" t="str">
        <f>B12360&amp;"_"&amp;COUNTIF($B$2:B12360,B12360)</f>
        <v>9570_2</v>
      </c>
      <c r="B12360" s="195">
        <v>9570</v>
      </c>
      <c r="C12360" s="195">
        <v>26</v>
      </c>
      <c r="D12360" s="195" t="s">
        <v>863</v>
      </c>
      <c r="F12360" s="189">
        <v>7</v>
      </c>
      <c r="G12360" s="197" t="s">
        <v>4974</v>
      </c>
      <c r="J12360" s="191">
        <v>43831</v>
      </c>
    </row>
    <row r="12361" spans="1:11">
      <c r="A12361" s="186" t="str">
        <f>B12361&amp;"_"&amp;COUNTIF($B$2:B12361,B12361)</f>
        <v>9571_1</v>
      </c>
      <c r="B12361" s="195">
        <v>9571</v>
      </c>
      <c r="E12361" s="195" t="s">
        <v>1744</v>
      </c>
      <c r="F12361" s="189">
        <v>1</v>
      </c>
      <c r="G12361" s="197" t="s">
        <v>4877</v>
      </c>
    </row>
    <row r="12362" spans="1:11">
      <c r="A12362" s="186" t="str">
        <f>B12362&amp;"_"&amp;COUNTIF($B$2:B12362,B12362)</f>
        <v>9571_2</v>
      </c>
      <c r="B12362" s="195">
        <v>9571</v>
      </c>
      <c r="E12362" s="237">
        <v>214844</v>
      </c>
      <c r="F12362" s="238">
        <v>84</v>
      </c>
      <c r="G12362" s="239" t="s">
        <v>2944</v>
      </c>
    </row>
    <row r="12363" spans="1:11">
      <c r="A12363" s="186" t="str">
        <f>B12363&amp;"_"&amp;COUNTIF($B$2:B12363,B12363)</f>
        <v>9571_3</v>
      </c>
      <c r="B12363" s="195">
        <v>9571</v>
      </c>
      <c r="E12363" s="195">
        <v>209259</v>
      </c>
      <c r="F12363" s="189">
        <v>15</v>
      </c>
      <c r="G12363" s="197" t="s">
        <v>4776</v>
      </c>
    </row>
    <row r="12364" spans="1:11">
      <c r="A12364" s="186" t="str">
        <f>B12364&amp;"_"&amp;COUNTIF($B$2:B12364,B12364)</f>
        <v>9571_4</v>
      </c>
      <c r="B12364" s="195">
        <v>9571</v>
      </c>
      <c r="C12364" s="237">
        <v>123</v>
      </c>
      <c r="D12364" s="237">
        <v>4500750607</v>
      </c>
      <c r="E12364" s="195">
        <v>213359</v>
      </c>
      <c r="F12364" s="189">
        <v>14</v>
      </c>
      <c r="G12364" s="197" t="s">
        <v>4533</v>
      </c>
      <c r="H12364" s="195">
        <v>3</v>
      </c>
      <c r="I12364" s="195">
        <v>7970</v>
      </c>
      <c r="J12364" s="191">
        <v>43839</v>
      </c>
      <c r="K12364" s="195" t="s">
        <v>3477</v>
      </c>
    </row>
    <row r="12365" spans="1:11">
      <c r="A12365" s="186" t="str">
        <f>B12365&amp;"_"&amp;COUNTIF($B$2:B12365,B12365)</f>
        <v>9572_1</v>
      </c>
      <c r="B12365" s="195">
        <v>9572</v>
      </c>
      <c r="C12365" s="237">
        <v>1</v>
      </c>
      <c r="D12365" s="237"/>
      <c r="F12365" s="189">
        <v>1</v>
      </c>
      <c r="G12365" s="197" t="s">
        <v>5577</v>
      </c>
      <c r="H12365" s="195">
        <v>1</v>
      </c>
      <c r="J12365" s="191">
        <v>43840</v>
      </c>
      <c r="K12365" s="195" t="s">
        <v>3477</v>
      </c>
    </row>
    <row r="12366" spans="1:11">
      <c r="A12366" s="186" t="str">
        <f>B12366&amp;"_"&amp;COUNTIF($B$2:B12366,B12366)</f>
        <v>9573_1</v>
      </c>
      <c r="B12366" s="195">
        <v>9573</v>
      </c>
      <c r="C12366" s="195">
        <v>59</v>
      </c>
      <c r="D12366" s="195">
        <v>3010138926</v>
      </c>
      <c r="F12366" s="189">
        <v>1</v>
      </c>
      <c r="G12366" s="197" t="s">
        <v>5578</v>
      </c>
      <c r="H12366" s="195">
        <v>1</v>
      </c>
      <c r="I12366" s="195">
        <v>3400</v>
      </c>
      <c r="J12366" s="191">
        <v>43840</v>
      </c>
      <c r="K12366" s="195" t="s">
        <v>3477</v>
      </c>
    </row>
    <row r="12367" spans="1:11">
      <c r="A12367" s="186" t="str">
        <f>B12367&amp;"_"&amp;COUNTIF($B$2:B12367,B12367)</f>
        <v>9574_1</v>
      </c>
      <c r="B12367" s="195">
        <v>9574</v>
      </c>
      <c r="C12367" s="195">
        <v>59</v>
      </c>
      <c r="D12367" s="195">
        <v>3010320626</v>
      </c>
      <c r="E12367" s="195">
        <v>41222128</v>
      </c>
      <c r="F12367" s="189">
        <v>1</v>
      </c>
      <c r="G12367" s="243" t="s">
        <v>5579</v>
      </c>
      <c r="H12367" s="195">
        <v>1</v>
      </c>
      <c r="I12367" s="195">
        <v>4600</v>
      </c>
      <c r="J12367" s="191">
        <v>43840</v>
      </c>
      <c r="K12367" s="195" t="s">
        <v>3477</v>
      </c>
    </row>
    <row r="12368" spans="1:11">
      <c r="A12368" s="186" t="str">
        <f>B12368&amp;"_"&amp;COUNTIF($B$2:B12368,B12368)</f>
        <v>9575_1</v>
      </c>
      <c r="B12368" s="195">
        <v>9575</v>
      </c>
      <c r="C12368" s="195">
        <v>59</v>
      </c>
      <c r="D12368" s="195">
        <v>3010336193</v>
      </c>
      <c r="E12368" s="195">
        <v>41222082</v>
      </c>
      <c r="F12368" s="189">
        <v>1</v>
      </c>
      <c r="G12368" s="197" t="s">
        <v>5570</v>
      </c>
      <c r="H12368" s="195">
        <v>1</v>
      </c>
      <c r="I12368" s="195">
        <v>4330</v>
      </c>
      <c r="J12368" s="191">
        <v>43840</v>
      </c>
      <c r="K12368" s="195" t="s">
        <v>3477</v>
      </c>
    </row>
    <row r="12369" spans="1:12">
      <c r="A12369" s="186" t="str">
        <f>B12369&amp;"_"&amp;COUNTIF($B$2:B12369,B12369)</f>
        <v>9576_1</v>
      </c>
      <c r="B12369" s="195">
        <v>9576</v>
      </c>
      <c r="C12369" s="195">
        <v>1</v>
      </c>
      <c r="D12369" s="195" t="s">
        <v>5526</v>
      </c>
      <c r="E12369" s="195" t="s">
        <v>62</v>
      </c>
      <c r="F12369" s="189">
        <v>164</v>
      </c>
      <c r="G12369" s="197" t="s">
        <v>5461</v>
      </c>
      <c r="H12369" s="195">
        <v>1</v>
      </c>
      <c r="J12369" s="191">
        <v>43843</v>
      </c>
      <c r="K12369" s="195" t="s">
        <v>3477</v>
      </c>
    </row>
    <row r="12370" spans="1:12">
      <c r="A12370" s="186" t="str">
        <f>B12370&amp;"_"&amp;COUNTIF($B$2:B12370,B12370)</f>
        <v>9577_1</v>
      </c>
      <c r="B12370" s="195">
        <v>9577</v>
      </c>
      <c r="E12370" s="195" t="s">
        <v>62</v>
      </c>
      <c r="F12370" s="189">
        <v>656</v>
      </c>
      <c r="G12370" s="197" t="s">
        <v>5580</v>
      </c>
    </row>
    <row r="12371" spans="1:12">
      <c r="A12371" s="186" t="str">
        <f>B12371&amp;"_"&amp;COUNTIF($B$2:B12371,B12371)</f>
        <v>9577_2</v>
      </c>
      <c r="B12371" s="195">
        <v>9577</v>
      </c>
      <c r="E12371" s="195" t="s">
        <v>64</v>
      </c>
      <c r="F12371" s="189">
        <v>384</v>
      </c>
      <c r="G12371" s="197" t="s">
        <v>5527</v>
      </c>
    </row>
    <row r="12372" spans="1:12">
      <c r="A12372" s="186" t="str">
        <f>B12372&amp;"_"&amp;COUNTIF($B$2:B12372,B12372)</f>
        <v>9577_3</v>
      </c>
      <c r="B12372" s="195">
        <v>9577</v>
      </c>
      <c r="C12372" s="195">
        <v>1</v>
      </c>
      <c r="D12372" s="195" t="s">
        <v>5581</v>
      </c>
      <c r="E12372" s="195" t="s">
        <v>67</v>
      </c>
      <c r="F12372" s="189">
        <v>96</v>
      </c>
      <c r="G12372" s="197" t="s">
        <v>5525</v>
      </c>
      <c r="H12372" s="195">
        <v>14</v>
      </c>
      <c r="J12372" s="191">
        <v>43843</v>
      </c>
      <c r="K12372" s="195" t="s">
        <v>3477</v>
      </c>
    </row>
    <row r="12373" spans="1:12">
      <c r="A12373" s="186" t="str">
        <f>B12373&amp;"_"&amp;COUNTIF($B$2:B12373,B12373)</f>
        <v>9578_1</v>
      </c>
      <c r="B12373" s="195">
        <v>9578</v>
      </c>
      <c r="C12373" s="195">
        <v>59</v>
      </c>
      <c r="D12373" s="195">
        <v>3010320626</v>
      </c>
      <c r="E12373" s="195">
        <v>41222128</v>
      </c>
      <c r="F12373" s="189">
        <v>1</v>
      </c>
      <c r="G12373" s="243" t="s">
        <v>5582</v>
      </c>
      <c r="H12373" s="195">
        <v>1</v>
      </c>
      <c r="I12373" s="195">
        <v>4600</v>
      </c>
      <c r="J12373" s="191">
        <v>43844</v>
      </c>
      <c r="K12373" s="195" t="s">
        <v>4749</v>
      </c>
    </row>
    <row r="12374" spans="1:12">
      <c r="A12374" s="186" t="str">
        <f>B12374&amp;"_"&amp;COUNTIF($B$2:B12374,B12374)</f>
        <v>9579_1</v>
      </c>
      <c r="B12374" s="195">
        <v>9579</v>
      </c>
      <c r="C12374" s="195">
        <v>59</v>
      </c>
      <c r="D12374" s="195">
        <v>3010292205</v>
      </c>
      <c r="E12374" s="195">
        <v>41222128</v>
      </c>
      <c r="F12374" s="189">
        <v>1</v>
      </c>
      <c r="G12374" s="243" t="s">
        <v>5583</v>
      </c>
      <c r="H12374" s="195">
        <v>1</v>
      </c>
      <c r="I12374" s="195">
        <v>4600</v>
      </c>
      <c r="J12374" s="191">
        <v>43844</v>
      </c>
      <c r="K12374" s="195" t="s">
        <v>4749</v>
      </c>
    </row>
    <row r="12375" spans="1:12">
      <c r="A12375" s="186" t="str">
        <f>B12375&amp;"_"&amp;COUNTIF($B$2:B12375,B12375)</f>
        <v>9580_1</v>
      </c>
      <c r="B12375" s="195">
        <v>9580</v>
      </c>
      <c r="C12375" s="195">
        <v>59</v>
      </c>
      <c r="D12375" s="195">
        <v>3010138926</v>
      </c>
      <c r="F12375" s="189">
        <v>2</v>
      </c>
      <c r="G12375" s="197" t="s">
        <v>5578</v>
      </c>
      <c r="H12375" s="195">
        <v>2</v>
      </c>
      <c r="I12375" s="195">
        <v>6800</v>
      </c>
      <c r="J12375" s="191">
        <v>43844</v>
      </c>
      <c r="K12375" s="195" t="s">
        <v>4749</v>
      </c>
    </row>
    <row r="12376" spans="1:12">
      <c r="A12376" s="186" t="str">
        <f>B12376&amp;"_"&amp;COUNTIF($B$2:B12376,B12376)</f>
        <v>9581_1</v>
      </c>
      <c r="B12376" s="195">
        <v>9581</v>
      </c>
      <c r="C12376" s="195">
        <v>59</v>
      </c>
      <c r="D12376" s="195">
        <v>3010336193</v>
      </c>
      <c r="E12376" s="195">
        <v>41222082</v>
      </c>
      <c r="F12376" s="189">
        <v>2</v>
      </c>
      <c r="G12376" s="197" t="s">
        <v>5570</v>
      </c>
      <c r="H12376" s="195">
        <v>2</v>
      </c>
      <c r="I12376" s="195">
        <v>8660</v>
      </c>
      <c r="J12376" s="191">
        <v>43844</v>
      </c>
      <c r="K12376" s="195" t="s">
        <v>4749</v>
      </c>
    </row>
    <row r="12377" spans="1:12">
      <c r="A12377" s="186" t="str">
        <f>B12377&amp;"_"&amp;COUNTIF($B$2:B12377,B12377)</f>
        <v>9582_1</v>
      </c>
      <c r="B12377" s="195">
        <v>9582</v>
      </c>
      <c r="C12377" s="195">
        <v>59</v>
      </c>
      <c r="D12377" s="195">
        <v>3010271803</v>
      </c>
      <c r="E12377" s="195">
        <v>20818422</v>
      </c>
      <c r="F12377" s="189">
        <v>2</v>
      </c>
      <c r="G12377" s="197" t="s">
        <v>5572</v>
      </c>
      <c r="H12377" s="195">
        <v>2</v>
      </c>
      <c r="I12377" s="195">
        <v>3800</v>
      </c>
      <c r="J12377" s="191">
        <v>43844</v>
      </c>
      <c r="K12377" s="195" t="s">
        <v>4749</v>
      </c>
    </row>
    <row r="12378" spans="1:12">
      <c r="A12378" s="186" t="str">
        <f>B12378&amp;"_"&amp;COUNTIF($B$2:B12378,B12378)</f>
        <v>9583_1</v>
      </c>
      <c r="B12378" s="195">
        <v>9583</v>
      </c>
      <c r="E12378" s="195">
        <v>32999</v>
      </c>
      <c r="F12378" s="189">
        <v>20</v>
      </c>
      <c r="G12378" s="197" t="s">
        <v>4086</v>
      </c>
    </row>
    <row r="12379" spans="1:12">
      <c r="A12379" s="186" t="str">
        <f>B12379&amp;"_"&amp;COUNTIF($B$2:B12379,B12379)</f>
        <v>9583_2</v>
      </c>
      <c r="B12379" s="195">
        <v>9583</v>
      </c>
      <c r="C12379" s="195">
        <v>4</v>
      </c>
      <c r="D12379" s="195">
        <v>4500331629</v>
      </c>
      <c r="E12379" s="195">
        <v>33990</v>
      </c>
      <c r="F12379" s="189">
        <v>20</v>
      </c>
      <c r="G12379" s="197" t="s">
        <v>4087</v>
      </c>
      <c r="H12379" s="195">
        <v>10</v>
      </c>
      <c r="I12379" s="195">
        <v>35000</v>
      </c>
      <c r="J12379" s="191">
        <v>43844</v>
      </c>
      <c r="K12379" s="195" t="s">
        <v>2501</v>
      </c>
      <c r="L12379" s="195" t="s">
        <v>74</v>
      </c>
    </row>
    <row r="12380" spans="1:12">
      <c r="A12380" s="186" t="str">
        <f>B12380&amp;"_"&amp;COUNTIF($B$2:B12380,B12380)</f>
        <v>9584_1</v>
      </c>
      <c r="B12380" s="195">
        <v>9584</v>
      </c>
      <c r="C12380" s="195">
        <v>31</v>
      </c>
      <c r="D12380" s="195" t="s">
        <v>5584</v>
      </c>
      <c r="E12380" s="195" t="s">
        <v>5374</v>
      </c>
      <c r="F12380" s="189">
        <v>4</v>
      </c>
      <c r="G12380" s="197" t="s">
        <v>5305</v>
      </c>
      <c r="H12380" s="195">
        <v>4</v>
      </c>
      <c r="I12380" s="195">
        <v>12000</v>
      </c>
      <c r="J12380" s="191">
        <v>43844</v>
      </c>
      <c r="K12380" s="195" t="s">
        <v>3477</v>
      </c>
    </row>
    <row r="12381" spans="1:12">
      <c r="A12381" s="186" t="str">
        <f>B12381&amp;"_"&amp;COUNTIF($B$2:B12381,B12381)</f>
        <v>9585_1</v>
      </c>
      <c r="B12381" s="195">
        <v>9585</v>
      </c>
      <c r="C12381" s="195">
        <v>31</v>
      </c>
      <c r="D12381" s="195" t="s">
        <v>5584</v>
      </c>
      <c r="E12381" s="195" t="s">
        <v>5374</v>
      </c>
      <c r="F12381" s="189">
        <v>4</v>
      </c>
      <c r="G12381" s="197" t="s">
        <v>5305</v>
      </c>
      <c r="H12381" s="195">
        <v>4</v>
      </c>
      <c r="I12381" s="195">
        <v>12000</v>
      </c>
      <c r="J12381" s="191">
        <v>43844</v>
      </c>
      <c r="K12381" s="195" t="s">
        <v>3477</v>
      </c>
    </row>
    <row r="12382" spans="1:12">
      <c r="A12382" s="186" t="str">
        <f>B12382&amp;"_"&amp;COUNTIF($B$2:B12382,B12382)</f>
        <v>9586_1</v>
      </c>
      <c r="B12382" s="195">
        <v>9586</v>
      </c>
      <c r="C12382" s="195">
        <v>31</v>
      </c>
      <c r="D12382" s="195" t="s">
        <v>5584</v>
      </c>
      <c r="E12382" s="195" t="s">
        <v>5374</v>
      </c>
      <c r="F12382" s="189">
        <v>4</v>
      </c>
      <c r="G12382" s="197" t="s">
        <v>5305</v>
      </c>
      <c r="H12382" s="195">
        <v>4</v>
      </c>
      <c r="I12382" s="195">
        <v>12000</v>
      </c>
      <c r="J12382" s="191">
        <v>43844</v>
      </c>
      <c r="K12382" s="195" t="s">
        <v>3477</v>
      </c>
    </row>
    <row r="12383" spans="1:12">
      <c r="A12383" s="186" t="str">
        <f>B12383&amp;"_"&amp;COUNTIF($B$2:B12383,B12383)</f>
        <v>9587_1</v>
      </c>
      <c r="B12383" s="195">
        <v>9587</v>
      </c>
      <c r="C12383" s="195">
        <v>31</v>
      </c>
      <c r="D12383" s="195" t="s">
        <v>5584</v>
      </c>
      <c r="E12383" s="195" t="s">
        <v>5374</v>
      </c>
      <c r="F12383" s="189">
        <v>2</v>
      </c>
      <c r="G12383" s="197" t="s">
        <v>5305</v>
      </c>
      <c r="H12383" s="195">
        <v>2</v>
      </c>
      <c r="I12383" s="195">
        <v>6000</v>
      </c>
      <c r="J12383" s="191">
        <v>43844</v>
      </c>
      <c r="K12383" s="195" t="s">
        <v>3477</v>
      </c>
    </row>
    <row r="12384" spans="1:12">
      <c r="A12384" s="186" t="str">
        <f>B12384&amp;"_"&amp;COUNTIF($B$2:B12384,B12384)</f>
        <v>9588_1</v>
      </c>
      <c r="B12384" s="195">
        <v>9588</v>
      </c>
      <c r="C12384" s="195">
        <v>1</v>
      </c>
      <c r="D12384" s="195" t="s">
        <v>5492</v>
      </c>
      <c r="F12384" s="189">
        <v>1</v>
      </c>
      <c r="G12384" s="197" t="s">
        <v>5585</v>
      </c>
      <c r="H12384" s="195">
        <v>1</v>
      </c>
      <c r="J12384" s="191">
        <v>43845</v>
      </c>
      <c r="K12384" s="195" t="s">
        <v>3477</v>
      </c>
    </row>
    <row r="12385" spans="1:12">
      <c r="A12385" s="186" t="str">
        <f>B12385&amp;"_"&amp;COUNTIF($B$2:B12385,B12385)</f>
        <v>9589_1</v>
      </c>
      <c r="B12385" s="195">
        <v>9589</v>
      </c>
      <c r="C12385" s="195">
        <v>99</v>
      </c>
      <c r="D12385" s="195" t="s">
        <v>5586</v>
      </c>
      <c r="E12385" s="195">
        <v>405900</v>
      </c>
      <c r="F12385" s="189">
        <v>1</v>
      </c>
      <c r="G12385" s="197" t="s">
        <v>3669</v>
      </c>
      <c r="H12385" s="195">
        <v>1</v>
      </c>
      <c r="I12385" s="195">
        <v>100</v>
      </c>
      <c r="J12385" s="191">
        <v>43845</v>
      </c>
      <c r="K12385" s="195" t="s">
        <v>5587</v>
      </c>
      <c r="L12385" s="195" t="s">
        <v>74</v>
      </c>
    </row>
    <row r="12386" spans="1:12">
      <c r="A12386" s="186" t="str">
        <f>B12386&amp;"_"&amp;COUNTIF($B$2:B12386,B12386)</f>
        <v>9590_1</v>
      </c>
      <c r="B12386" s="195">
        <v>9590</v>
      </c>
      <c r="E12386" s="195" t="s">
        <v>1744</v>
      </c>
      <c r="F12386" s="189">
        <v>1</v>
      </c>
      <c r="G12386" s="197" t="s">
        <v>4877</v>
      </c>
    </row>
    <row r="12387" spans="1:12">
      <c r="A12387" s="186" t="str">
        <f>B12387&amp;"_"&amp;COUNTIF($B$2:B12387,B12387)</f>
        <v>9590_2</v>
      </c>
      <c r="B12387" s="195">
        <v>9590</v>
      </c>
      <c r="C12387" s="237"/>
      <c r="D12387" s="237"/>
      <c r="E12387" s="195">
        <v>213359</v>
      </c>
      <c r="F12387" s="189">
        <v>28</v>
      </c>
      <c r="G12387" s="197" t="s">
        <v>4533</v>
      </c>
    </row>
    <row r="12388" spans="1:12">
      <c r="A12388" s="186" t="str">
        <f>B12388&amp;"_"&amp;COUNTIF($B$2:B12388,B12388)</f>
        <v>9590_3</v>
      </c>
      <c r="B12388" s="195">
        <v>9590</v>
      </c>
      <c r="C12388" s="237"/>
      <c r="D12388" s="237"/>
      <c r="E12388" s="195">
        <v>214845</v>
      </c>
      <c r="F12388" s="189">
        <v>48</v>
      </c>
      <c r="G12388" s="197" t="s">
        <v>5155</v>
      </c>
    </row>
    <row r="12389" spans="1:12">
      <c r="A12389" s="186" t="str">
        <f>B12389&amp;"_"&amp;COUNTIF($B$2:B12389,B12389)</f>
        <v>9590_4</v>
      </c>
      <c r="B12389" s="195">
        <v>9590</v>
      </c>
      <c r="C12389" s="237">
        <v>123</v>
      </c>
      <c r="D12389" s="237">
        <v>4500791855</v>
      </c>
      <c r="E12389" s="195">
        <v>209245</v>
      </c>
      <c r="F12389" s="189">
        <v>28</v>
      </c>
      <c r="G12389" s="197" t="s">
        <v>4515</v>
      </c>
      <c r="H12389" s="195">
        <v>6</v>
      </c>
      <c r="I12389" s="195">
        <v>13100</v>
      </c>
      <c r="J12389" s="191">
        <v>43846</v>
      </c>
      <c r="K12389" s="195" t="s">
        <v>3477</v>
      </c>
    </row>
    <row r="12390" spans="1:12">
      <c r="A12390" s="186" t="str">
        <f>B12390&amp;"_"&amp;COUNTIF($B$2:B12390,B12390)</f>
        <v>9591_1</v>
      </c>
      <c r="B12390" s="195">
        <v>9591</v>
      </c>
      <c r="E12390" s="195">
        <v>500503574</v>
      </c>
      <c r="F12390" s="189">
        <v>4</v>
      </c>
      <c r="G12390" s="197" t="s">
        <v>5588</v>
      </c>
    </row>
    <row r="12391" spans="1:12">
      <c r="A12391" s="186" t="str">
        <f>B12391&amp;"_"&amp;COUNTIF($B$2:B12391,B12391)</f>
        <v>9591_2</v>
      </c>
      <c r="B12391" s="195">
        <v>9591</v>
      </c>
      <c r="E12391" s="195">
        <v>500503573</v>
      </c>
      <c r="F12391" s="189">
        <v>2</v>
      </c>
      <c r="G12391" s="197" t="s">
        <v>5589</v>
      </c>
    </row>
    <row r="12392" spans="1:12">
      <c r="A12392" s="186" t="str">
        <f>B12392&amp;"_"&amp;COUNTIF($B$2:B12392,B12392)</f>
        <v>9591_3</v>
      </c>
      <c r="B12392" s="195">
        <v>9591</v>
      </c>
      <c r="C12392" s="195">
        <v>128</v>
      </c>
      <c r="D12392" s="195">
        <v>270545519</v>
      </c>
      <c r="E12392" s="195">
        <v>500503572</v>
      </c>
      <c r="F12392" s="189">
        <v>3</v>
      </c>
      <c r="G12392" s="197" t="s">
        <v>5590</v>
      </c>
      <c r="H12392" s="195">
        <v>3</v>
      </c>
      <c r="I12392" s="195">
        <v>11100</v>
      </c>
      <c r="J12392" s="191">
        <v>43846</v>
      </c>
      <c r="K12392" s="195" t="s">
        <v>33</v>
      </c>
      <c r="L12392" s="195" t="s">
        <v>74</v>
      </c>
    </row>
    <row r="12393" spans="1:12">
      <c r="A12393" s="186" t="str">
        <f>B12393&amp;"_"&amp;COUNTIF($B$2:B12393,B12393)</f>
        <v>9592_1</v>
      </c>
      <c r="B12393" s="195">
        <v>9592</v>
      </c>
      <c r="C12393" s="195">
        <v>59</v>
      </c>
      <c r="D12393" s="195">
        <v>3010336193</v>
      </c>
      <c r="E12393" s="195">
        <v>41222082</v>
      </c>
      <c r="F12393" s="189">
        <v>2</v>
      </c>
      <c r="G12393" s="197" t="s">
        <v>5570</v>
      </c>
      <c r="H12393" s="195">
        <v>2</v>
      </c>
      <c r="I12393" s="195">
        <v>8660</v>
      </c>
      <c r="J12393" s="191">
        <v>43847</v>
      </c>
      <c r="K12393" s="195" t="s">
        <v>3477</v>
      </c>
    </row>
    <row r="12394" spans="1:12">
      <c r="A12394" s="186" t="str">
        <f>B12394&amp;"_"&amp;COUNTIF($B$2:B12394,B12394)</f>
        <v>9593_1</v>
      </c>
      <c r="B12394" s="195">
        <v>9593</v>
      </c>
      <c r="C12394" s="195">
        <v>59</v>
      </c>
      <c r="D12394" s="195">
        <v>3010336683</v>
      </c>
      <c r="E12394" s="195">
        <v>20818422</v>
      </c>
      <c r="F12394" s="189">
        <v>2</v>
      </c>
      <c r="G12394" s="197" t="s">
        <v>5572</v>
      </c>
      <c r="H12394" s="195">
        <v>2</v>
      </c>
      <c r="I12394" s="195">
        <v>3800</v>
      </c>
      <c r="J12394" s="191">
        <v>43847</v>
      </c>
      <c r="K12394" s="195" t="s">
        <v>3477</v>
      </c>
    </row>
    <row r="12395" spans="1:12">
      <c r="A12395" s="186" t="str">
        <f>B12395&amp;"_"&amp;COUNTIF($B$2:B12395,B12395)</f>
        <v>9594_1</v>
      </c>
      <c r="B12395" s="195">
        <v>9594</v>
      </c>
      <c r="C12395" s="195">
        <v>12</v>
      </c>
      <c r="D12395" s="195">
        <v>7010934635</v>
      </c>
      <c r="E12395" s="195">
        <v>1001113842</v>
      </c>
      <c r="F12395" s="189">
        <v>2</v>
      </c>
      <c r="G12395" s="197" t="s">
        <v>4027</v>
      </c>
      <c r="H12395" s="195">
        <v>1</v>
      </c>
      <c r="J12395" s="191">
        <v>43847</v>
      </c>
      <c r="K12395" s="195" t="s">
        <v>3477</v>
      </c>
    </row>
    <row r="12396" spans="1:12">
      <c r="A12396" s="186" t="str">
        <f>B12396&amp;"_"&amp;COUNTIF($B$2:B12396,B12396)</f>
        <v>9595_1</v>
      </c>
      <c r="B12396" s="195">
        <v>9595</v>
      </c>
      <c r="F12396" s="189">
        <v>1</v>
      </c>
      <c r="G12396" s="197" t="s">
        <v>5591</v>
      </c>
    </row>
    <row r="12397" spans="1:12">
      <c r="A12397" s="186" t="str">
        <f>B12397&amp;"_"&amp;COUNTIF($B$2:B12397,B12397)</f>
        <v>9595_2</v>
      </c>
      <c r="B12397" s="195">
        <v>9595</v>
      </c>
      <c r="C12397" s="195">
        <v>123</v>
      </c>
      <c r="D12397" s="195">
        <v>4500791855</v>
      </c>
      <c r="E12397" s="195">
        <v>237185</v>
      </c>
      <c r="F12397" s="189">
        <v>2</v>
      </c>
      <c r="G12397" s="197" t="s">
        <v>1722</v>
      </c>
      <c r="H12397" s="195">
        <v>2</v>
      </c>
      <c r="I12397" s="195">
        <v>4000</v>
      </c>
      <c r="J12397" s="191">
        <v>43847</v>
      </c>
      <c r="K12397" s="195" t="s">
        <v>3477</v>
      </c>
    </row>
    <row r="12398" spans="1:12">
      <c r="A12398" s="186" t="str">
        <f>B12398&amp;"_"&amp;COUNTIF($B$2:B12398,B12398)</f>
        <v>9596_1</v>
      </c>
      <c r="B12398" s="195">
        <v>9596</v>
      </c>
      <c r="C12398" s="195">
        <v>1</v>
      </c>
      <c r="D12398" s="195" t="s">
        <v>5437</v>
      </c>
      <c r="F12398" s="189">
        <v>1</v>
      </c>
      <c r="G12398" s="197" t="s">
        <v>5592</v>
      </c>
      <c r="H12398" s="195">
        <v>1</v>
      </c>
      <c r="J12398" s="191">
        <v>43850</v>
      </c>
      <c r="K12398" s="195" t="s">
        <v>3477</v>
      </c>
      <c r="L12398" s="195" t="s">
        <v>74</v>
      </c>
    </row>
    <row r="12399" spans="1:12">
      <c r="A12399" s="186" t="str">
        <f>B12399&amp;"_"&amp;COUNTIF($B$2:B12399,B12399)</f>
        <v>9597_1</v>
      </c>
      <c r="B12399" s="195">
        <v>9597</v>
      </c>
      <c r="E12399" s="195" t="s">
        <v>3335</v>
      </c>
      <c r="F12399" s="189">
        <v>1</v>
      </c>
      <c r="G12399" s="197" t="s">
        <v>5593</v>
      </c>
    </row>
    <row r="12400" spans="1:12">
      <c r="A12400" s="186" t="str">
        <f>B12400&amp;"_"&amp;COUNTIF($B$2:B12400,B12400)</f>
        <v>9597_2</v>
      </c>
      <c r="B12400" s="195">
        <v>9597</v>
      </c>
      <c r="E12400" s="195" t="s">
        <v>3748</v>
      </c>
      <c r="F12400" s="189">
        <v>2</v>
      </c>
      <c r="G12400" s="197" t="s">
        <v>5594</v>
      </c>
    </row>
    <row r="12401" spans="1:12">
      <c r="A12401" s="186" t="str">
        <f>B12401&amp;"_"&amp;COUNTIF($B$2:B12401,B12401)</f>
        <v>9597_3</v>
      </c>
      <c r="B12401" s="195">
        <v>9597</v>
      </c>
      <c r="C12401" s="195">
        <v>1</v>
      </c>
      <c r="D12401" s="195" t="s">
        <v>5434</v>
      </c>
      <c r="E12401" s="195" t="s">
        <v>3333</v>
      </c>
      <c r="F12401" s="189">
        <v>4</v>
      </c>
      <c r="G12401" s="197" t="s">
        <v>5595</v>
      </c>
      <c r="H12401" s="195">
        <v>2</v>
      </c>
      <c r="J12401" s="191">
        <v>43850</v>
      </c>
      <c r="K12401" s="195" t="s">
        <v>3477</v>
      </c>
    </row>
    <row r="12402" spans="1:12">
      <c r="A12402" s="186" t="str">
        <f>B12402&amp;"_"&amp;COUNTIF($B$2:B12402,B12402)</f>
        <v>9598_1</v>
      </c>
      <c r="B12402" s="195">
        <v>9598</v>
      </c>
      <c r="C12402" s="195">
        <v>1</v>
      </c>
      <c r="D12402" s="195" t="s">
        <v>5434</v>
      </c>
      <c r="E12402" s="195" t="s">
        <v>3335</v>
      </c>
      <c r="F12402" s="189">
        <v>4</v>
      </c>
      <c r="G12402" s="197" t="s">
        <v>5593</v>
      </c>
      <c r="H12402" s="195">
        <v>1</v>
      </c>
      <c r="J12402" s="191">
        <v>43850</v>
      </c>
      <c r="K12402" s="195" t="s">
        <v>3477</v>
      </c>
    </row>
    <row r="12403" spans="1:12">
      <c r="A12403" s="186" t="str">
        <f>B12403&amp;"_"&amp;COUNTIF($B$2:B12403,B12403)</f>
        <v>9599_1</v>
      </c>
      <c r="B12403" s="195">
        <v>9599</v>
      </c>
      <c r="C12403" s="195">
        <v>1</v>
      </c>
      <c r="D12403" s="195" t="s">
        <v>865</v>
      </c>
      <c r="F12403" s="189">
        <v>1</v>
      </c>
      <c r="G12403" s="197" t="s">
        <v>5524</v>
      </c>
      <c r="H12403" s="195">
        <v>1</v>
      </c>
      <c r="J12403" s="191">
        <v>43850</v>
      </c>
      <c r="K12403" s="195" t="s">
        <v>3477</v>
      </c>
    </row>
    <row r="12404" spans="1:12">
      <c r="A12404" s="186" t="str">
        <f>B12404&amp;"_"&amp;COUNTIF($B$2:B12404,B12404)</f>
        <v>9600_1</v>
      </c>
      <c r="B12404" s="195">
        <v>9600</v>
      </c>
      <c r="C12404" s="195">
        <v>59</v>
      </c>
      <c r="D12404" s="195">
        <v>3010336683</v>
      </c>
      <c r="E12404" s="195">
        <v>20818422</v>
      </c>
      <c r="F12404" s="189">
        <v>2</v>
      </c>
      <c r="G12404" s="197" t="s">
        <v>5572</v>
      </c>
      <c r="H12404" s="195">
        <v>2</v>
      </c>
      <c r="I12404" s="195">
        <v>3800</v>
      </c>
      <c r="J12404" s="191">
        <v>43850</v>
      </c>
      <c r="K12404" s="195" t="s">
        <v>3477</v>
      </c>
    </row>
    <row r="12405" spans="1:12">
      <c r="A12405" s="186" t="str">
        <f>B12405&amp;"_"&amp;COUNTIF($B$2:B12405,B12405)</f>
        <v>9601_1</v>
      </c>
      <c r="B12405" s="195">
        <v>9601</v>
      </c>
      <c r="C12405" s="195">
        <v>59</v>
      </c>
      <c r="D12405" s="195">
        <v>3010336193</v>
      </c>
      <c r="E12405" s="195">
        <v>41222082</v>
      </c>
      <c r="F12405" s="189">
        <v>1</v>
      </c>
      <c r="G12405" s="197" t="s">
        <v>5570</v>
      </c>
      <c r="H12405" s="195">
        <v>1</v>
      </c>
      <c r="I12405" s="195">
        <v>4330</v>
      </c>
      <c r="J12405" s="191">
        <v>43850</v>
      </c>
      <c r="K12405" s="195" t="s">
        <v>3477</v>
      </c>
    </row>
    <row r="12406" spans="1:12">
      <c r="A12406" s="186" t="str">
        <f>B12406&amp;"_"&amp;COUNTIF($B$2:B12406,B12406)</f>
        <v>9602_1</v>
      </c>
      <c r="B12406" s="195">
        <v>9602</v>
      </c>
      <c r="C12406" s="195">
        <v>59</v>
      </c>
      <c r="D12406" s="195">
        <v>3010361058</v>
      </c>
      <c r="E12406" s="195">
        <v>41222082</v>
      </c>
      <c r="F12406" s="189">
        <v>1</v>
      </c>
      <c r="G12406" s="197" t="s">
        <v>5570</v>
      </c>
      <c r="H12406" s="195">
        <v>1</v>
      </c>
      <c r="I12406" s="195">
        <v>4330</v>
      </c>
      <c r="J12406" s="191">
        <v>43850</v>
      </c>
      <c r="K12406" s="195" t="s">
        <v>3477</v>
      </c>
    </row>
    <row r="12407" spans="1:12">
      <c r="A12407" s="186" t="str">
        <f>B12407&amp;"_"&amp;COUNTIF($B$2:B12407,B12407)</f>
        <v>9603_1</v>
      </c>
      <c r="B12407" s="195">
        <v>9603</v>
      </c>
      <c r="C12407" s="195">
        <v>1</v>
      </c>
      <c r="F12407" s="189">
        <v>2</v>
      </c>
      <c r="G12407" s="197" t="s">
        <v>5596</v>
      </c>
      <c r="H12407" s="195">
        <v>2</v>
      </c>
      <c r="J12407" s="191">
        <v>43850</v>
      </c>
      <c r="K12407" s="195" t="s">
        <v>5551</v>
      </c>
      <c r="L12407" s="195" t="s">
        <v>74</v>
      </c>
    </row>
    <row r="12408" spans="1:12">
      <c r="A12408" s="186" t="str">
        <f>B12408&amp;"_"&amp;COUNTIF($B$2:B12408,B12408)</f>
        <v>9604_1</v>
      </c>
      <c r="B12408" s="195">
        <v>9604</v>
      </c>
      <c r="C12408" s="195">
        <v>59</v>
      </c>
      <c r="D12408" s="195">
        <v>3010336683</v>
      </c>
      <c r="E12408" s="195">
        <v>20818422</v>
      </c>
      <c r="F12408" s="189">
        <v>1</v>
      </c>
      <c r="G12408" s="197" t="s">
        <v>5572</v>
      </c>
      <c r="H12408" s="195">
        <v>1</v>
      </c>
      <c r="I12408" s="195">
        <v>1900</v>
      </c>
      <c r="J12408" s="191">
        <v>43851</v>
      </c>
      <c r="K12408" s="195" t="s">
        <v>4749</v>
      </c>
    </row>
    <row r="12409" spans="1:12">
      <c r="A12409" s="186" t="str">
        <f>B12409&amp;"_"&amp;COUNTIF($B$2:B12409,B12409)</f>
        <v>9605_1</v>
      </c>
      <c r="B12409" s="195">
        <v>9605</v>
      </c>
      <c r="C12409" s="195">
        <v>59</v>
      </c>
      <c r="D12409" s="195">
        <v>3010336473</v>
      </c>
      <c r="E12409" s="195">
        <v>41222128</v>
      </c>
      <c r="F12409" s="189">
        <v>3</v>
      </c>
      <c r="G12409" s="243" t="s">
        <v>5597</v>
      </c>
      <c r="H12409" s="195">
        <v>3</v>
      </c>
      <c r="I12409" s="195">
        <v>13800</v>
      </c>
      <c r="J12409" s="191">
        <v>43851</v>
      </c>
      <c r="K12409" s="195" t="s">
        <v>4749</v>
      </c>
    </row>
    <row r="12410" spans="1:12">
      <c r="A12410" s="186" t="str">
        <f>B12410&amp;"_"&amp;COUNTIF($B$2:B12410,B12410)</f>
        <v>9606_1</v>
      </c>
      <c r="B12410" s="195">
        <v>9606</v>
      </c>
      <c r="C12410" s="195">
        <v>59</v>
      </c>
      <c r="D12410" s="195">
        <v>3010361058</v>
      </c>
      <c r="E12410" s="195">
        <v>41222082</v>
      </c>
      <c r="F12410" s="189">
        <v>1</v>
      </c>
      <c r="G12410" s="197" t="s">
        <v>5570</v>
      </c>
      <c r="H12410" s="195">
        <v>1</v>
      </c>
      <c r="I12410" s="195">
        <v>4330</v>
      </c>
      <c r="J12410" s="191">
        <v>43851</v>
      </c>
      <c r="K12410" s="195" t="s">
        <v>4749</v>
      </c>
    </row>
    <row r="12411" spans="1:12">
      <c r="A12411" s="186" t="str">
        <f>B12411&amp;"_"&amp;COUNTIF($B$2:B12411,B12411)</f>
        <v>9607_1</v>
      </c>
      <c r="B12411" s="195">
        <v>9607</v>
      </c>
      <c r="C12411" s="195">
        <v>59</v>
      </c>
      <c r="D12411" s="195">
        <v>3010372411</v>
      </c>
      <c r="E12411" s="195">
        <v>41227890</v>
      </c>
      <c r="F12411" s="189">
        <v>12</v>
      </c>
      <c r="G12411" s="197" t="s">
        <v>5286</v>
      </c>
      <c r="H12411" s="195">
        <v>2</v>
      </c>
      <c r="I12411" s="195">
        <v>3675</v>
      </c>
      <c r="J12411" s="191">
        <v>43851</v>
      </c>
      <c r="K12411" s="195" t="s">
        <v>4749</v>
      </c>
    </row>
    <row r="12412" spans="1:12">
      <c r="A12412" s="186" t="str">
        <f>B12412&amp;"_"&amp;COUNTIF($B$2:B12412,B12412)</f>
        <v>9607A_1</v>
      </c>
      <c r="B12412" s="195" t="s">
        <v>5598</v>
      </c>
      <c r="E12412" s="195" t="s">
        <v>3429</v>
      </c>
      <c r="F12412" s="189">
        <v>5</v>
      </c>
      <c r="G12412" s="197" t="s">
        <v>3430</v>
      </c>
    </row>
    <row r="12413" spans="1:12">
      <c r="A12413" s="186" t="str">
        <f>B12413&amp;"_"&amp;COUNTIF($B$2:B12413,B12413)</f>
        <v>9607A_2</v>
      </c>
      <c r="B12413" s="195" t="s">
        <v>5598</v>
      </c>
      <c r="E12413" s="195" t="s">
        <v>3429</v>
      </c>
      <c r="F12413" s="189">
        <v>3</v>
      </c>
      <c r="G12413" s="197" t="s">
        <v>3431</v>
      </c>
    </row>
    <row r="12414" spans="1:12">
      <c r="A12414" s="186" t="str">
        <f>B12414&amp;"_"&amp;COUNTIF($B$2:B12414,B12414)</f>
        <v>9607A_3</v>
      </c>
      <c r="B12414" s="195" t="s">
        <v>5598</v>
      </c>
      <c r="E12414" s="195" t="s">
        <v>3429</v>
      </c>
      <c r="F12414" s="189">
        <v>3</v>
      </c>
      <c r="G12414" s="197" t="s">
        <v>3432</v>
      </c>
    </row>
    <row r="12415" spans="1:12">
      <c r="A12415" s="186" t="str">
        <f>B12415&amp;"_"&amp;COUNTIF($B$2:B12415,B12415)</f>
        <v>9607A_4</v>
      </c>
      <c r="B12415" s="195" t="s">
        <v>5598</v>
      </c>
      <c r="E12415" s="195" t="s">
        <v>3429</v>
      </c>
      <c r="F12415" s="189">
        <v>4</v>
      </c>
      <c r="G12415" s="197" t="s">
        <v>3433</v>
      </c>
    </row>
    <row r="12416" spans="1:12">
      <c r="A12416" s="186" t="str">
        <f>B12416&amp;"_"&amp;COUNTIF($B$2:B12416,B12416)</f>
        <v>9607A_5</v>
      </c>
      <c r="B12416" s="195" t="s">
        <v>5598</v>
      </c>
      <c r="E12416" s="195" t="s">
        <v>3429</v>
      </c>
      <c r="F12416" s="189">
        <v>6</v>
      </c>
      <c r="G12416" s="197" t="s">
        <v>3434</v>
      </c>
    </row>
    <row r="12417" spans="1:11">
      <c r="A12417" s="186" t="str">
        <f>B12417&amp;"_"&amp;COUNTIF($B$2:B12417,B12417)</f>
        <v>9607A_6</v>
      </c>
      <c r="B12417" s="195" t="s">
        <v>5598</v>
      </c>
      <c r="E12417" s="195" t="s">
        <v>3429</v>
      </c>
      <c r="F12417" s="189">
        <v>3</v>
      </c>
      <c r="G12417" s="197" t="s">
        <v>3355</v>
      </c>
    </row>
    <row r="12418" spans="1:11">
      <c r="A12418" s="186" t="str">
        <f>B12418&amp;"_"&amp;COUNTIF($B$2:B12418,B12418)</f>
        <v>9607A_7</v>
      </c>
      <c r="B12418" s="195" t="s">
        <v>5598</v>
      </c>
      <c r="E12418" s="195" t="s">
        <v>3429</v>
      </c>
      <c r="F12418" s="189">
        <v>1</v>
      </c>
      <c r="G12418" s="197" t="s">
        <v>3435</v>
      </c>
    </row>
    <row r="12419" spans="1:11">
      <c r="A12419" s="186" t="str">
        <f>B12419&amp;"_"&amp;COUNTIF($B$2:B12419,B12419)</f>
        <v>9607A_8</v>
      </c>
      <c r="B12419" s="195" t="s">
        <v>5598</v>
      </c>
      <c r="E12419" s="195" t="s">
        <v>3429</v>
      </c>
      <c r="F12419" s="189">
        <v>30</v>
      </c>
      <c r="G12419" s="197" t="s">
        <v>3439</v>
      </c>
    </row>
    <row r="12420" spans="1:11">
      <c r="A12420" s="186" t="str">
        <f>B12420&amp;"_"&amp;COUNTIF($B$2:B12420,B12420)</f>
        <v>9607A_9</v>
      </c>
      <c r="B12420" s="195" t="s">
        <v>5598</v>
      </c>
      <c r="E12420" s="195" t="s">
        <v>3429</v>
      </c>
      <c r="F12420" s="189">
        <v>40</v>
      </c>
      <c r="G12420" s="197" t="s">
        <v>3538</v>
      </c>
    </row>
    <row r="12421" spans="1:11">
      <c r="A12421" s="186" t="str">
        <f>B12421&amp;"_"&amp;COUNTIF($B$2:B12421,B12421)</f>
        <v>9607A_10</v>
      </c>
      <c r="B12421" s="195" t="s">
        <v>5598</v>
      </c>
      <c r="E12421" s="195" t="s">
        <v>3429</v>
      </c>
      <c r="F12421" s="189">
        <v>300</v>
      </c>
      <c r="G12421" s="197" t="s">
        <v>464</v>
      </c>
    </row>
    <row r="12422" spans="1:11">
      <c r="A12422" s="186" t="str">
        <f>B12422&amp;"_"&amp;COUNTIF($B$2:B12422,B12422)</f>
        <v>9607A_11</v>
      </c>
      <c r="B12422" s="195" t="s">
        <v>5598</v>
      </c>
      <c r="E12422" s="195" t="s">
        <v>3429</v>
      </c>
      <c r="F12422" s="189">
        <v>20</v>
      </c>
      <c r="G12422" s="197" t="s">
        <v>4224</v>
      </c>
    </row>
    <row r="12423" spans="1:11">
      <c r="A12423" s="186" t="str">
        <f>B12423&amp;"_"&amp;COUNTIF($B$2:B12423,B12423)</f>
        <v>9607A_12</v>
      </c>
      <c r="B12423" s="195" t="s">
        <v>5598</v>
      </c>
      <c r="C12423" s="195">
        <v>104</v>
      </c>
      <c r="D12423" s="195" t="s">
        <v>5599</v>
      </c>
      <c r="E12423" s="195" t="s">
        <v>3429</v>
      </c>
      <c r="F12423" s="189">
        <v>25</v>
      </c>
      <c r="G12423" s="197" t="s">
        <v>4226</v>
      </c>
      <c r="H12423" s="195" t="s">
        <v>3429</v>
      </c>
      <c r="I12423" s="195" t="s">
        <v>3429</v>
      </c>
      <c r="J12423" s="191">
        <v>43851</v>
      </c>
      <c r="K12423" s="195" t="s">
        <v>3477</v>
      </c>
    </row>
    <row r="12424" spans="1:11">
      <c r="A12424" s="186" t="str">
        <f>B12424&amp;"_"&amp;COUNTIF($B$2:B12424,B12424)</f>
        <v>9607B_1</v>
      </c>
      <c r="B12424" s="195" t="s">
        <v>5600</v>
      </c>
      <c r="E12424" s="195" t="s">
        <v>3429</v>
      </c>
      <c r="F12424" s="189">
        <v>1</v>
      </c>
      <c r="G12424" s="197" t="s">
        <v>4228</v>
      </c>
    </row>
    <row r="12425" spans="1:11">
      <c r="A12425" s="186" t="str">
        <f>B12425&amp;"_"&amp;COUNTIF($B$2:B12425,B12425)</f>
        <v>9607B_2</v>
      </c>
      <c r="B12425" s="195" t="s">
        <v>5600</v>
      </c>
      <c r="E12425" s="195" t="s">
        <v>3429</v>
      </c>
      <c r="F12425" s="189">
        <v>7</v>
      </c>
      <c r="G12425" s="197" t="s">
        <v>4229</v>
      </c>
    </row>
    <row r="12426" spans="1:11">
      <c r="A12426" s="186" t="str">
        <f>B12426&amp;"_"&amp;COUNTIF($B$2:B12426,B12426)</f>
        <v>9607B_3</v>
      </c>
      <c r="B12426" s="195" t="s">
        <v>5600</v>
      </c>
      <c r="E12426" s="195" t="s">
        <v>3429</v>
      </c>
      <c r="F12426" s="189">
        <v>15</v>
      </c>
      <c r="G12426" s="197" t="s">
        <v>4230</v>
      </c>
    </row>
    <row r="12427" spans="1:11">
      <c r="A12427" s="186" t="str">
        <f>B12427&amp;"_"&amp;COUNTIF($B$2:B12427,B12427)</f>
        <v>9607B_4</v>
      </c>
      <c r="B12427" s="195" t="s">
        <v>5600</v>
      </c>
      <c r="E12427" s="195" t="s">
        <v>3429</v>
      </c>
      <c r="F12427" s="189">
        <v>8</v>
      </c>
      <c r="G12427" s="197" t="s">
        <v>4231</v>
      </c>
    </row>
    <row r="12428" spans="1:11">
      <c r="A12428" s="186" t="str">
        <f>B12428&amp;"_"&amp;COUNTIF($B$2:B12428,B12428)</f>
        <v>9607B_5</v>
      </c>
      <c r="B12428" s="195" t="s">
        <v>5600</v>
      </c>
      <c r="E12428" s="195" t="s">
        <v>3429</v>
      </c>
      <c r="F12428" s="189">
        <v>36</v>
      </c>
      <c r="G12428" s="197" t="s">
        <v>4232</v>
      </c>
    </row>
    <row r="12429" spans="1:11">
      <c r="A12429" s="186" t="str">
        <f>B12429&amp;"_"&amp;COUNTIF($B$2:B12429,B12429)</f>
        <v>9607B_6</v>
      </c>
      <c r="B12429" s="195" t="s">
        <v>5600</v>
      </c>
      <c r="E12429" s="195" t="s">
        <v>3429</v>
      </c>
      <c r="F12429" s="189">
        <v>124</v>
      </c>
      <c r="G12429" s="197" t="s">
        <v>4233</v>
      </c>
    </row>
    <row r="12430" spans="1:11">
      <c r="A12430" s="186" t="str">
        <f>B12430&amp;"_"&amp;COUNTIF($B$2:B12430,B12430)</f>
        <v>9607B_7</v>
      </c>
      <c r="B12430" s="195" t="s">
        <v>5600</v>
      </c>
      <c r="E12430" s="195" t="s">
        <v>3429</v>
      </c>
      <c r="F12430" s="189">
        <v>1</v>
      </c>
      <c r="G12430" s="197" t="s">
        <v>4234</v>
      </c>
    </row>
    <row r="12431" spans="1:11">
      <c r="A12431" s="186" t="str">
        <f>B12431&amp;"_"&amp;COUNTIF($B$2:B12431,B12431)</f>
        <v>9607B_8</v>
      </c>
      <c r="B12431" s="195" t="s">
        <v>5600</v>
      </c>
      <c r="E12431" s="195" t="s">
        <v>3429</v>
      </c>
      <c r="F12431" s="189">
        <v>10</v>
      </c>
      <c r="G12431" s="197" t="s">
        <v>835</v>
      </c>
    </row>
    <row r="12432" spans="1:11">
      <c r="A12432" s="186" t="str">
        <f>B12432&amp;"_"&amp;COUNTIF($B$2:B12432,B12432)</f>
        <v>9607B_9</v>
      </c>
      <c r="B12432" s="195" t="s">
        <v>5600</v>
      </c>
      <c r="E12432" s="195" t="s">
        <v>3429</v>
      </c>
      <c r="F12432" s="189">
        <v>10</v>
      </c>
      <c r="G12432" s="197" t="s">
        <v>3442</v>
      </c>
    </row>
    <row r="12433" spans="1:12">
      <c r="A12433" s="186" t="str">
        <f>B12433&amp;"_"&amp;COUNTIF($B$2:B12433,B12433)</f>
        <v>9607B_10</v>
      </c>
      <c r="B12433" s="195" t="s">
        <v>5600</v>
      </c>
      <c r="E12433" s="195" t="s">
        <v>3429</v>
      </c>
      <c r="F12433" s="189">
        <v>5</v>
      </c>
      <c r="G12433" s="197" t="s">
        <v>3443</v>
      </c>
    </row>
    <row r="12434" spans="1:12">
      <c r="A12434" s="186" t="str">
        <f>B12434&amp;"_"&amp;COUNTIF($B$2:B12434,B12434)</f>
        <v>9607B_11</v>
      </c>
      <c r="B12434" s="195" t="s">
        <v>5600</v>
      </c>
      <c r="E12434" s="195" t="s">
        <v>3429</v>
      </c>
      <c r="F12434" s="189">
        <v>2</v>
      </c>
      <c r="G12434" s="197" t="s">
        <v>4884</v>
      </c>
    </row>
    <row r="12435" spans="1:12">
      <c r="A12435" s="186" t="str">
        <f>B12435&amp;"_"&amp;COUNTIF($B$2:B12435,B12435)</f>
        <v>9607B_12</v>
      </c>
      <c r="B12435" s="195" t="s">
        <v>5600</v>
      </c>
      <c r="C12435" s="195">
        <v>104</v>
      </c>
      <c r="D12435" s="195" t="s">
        <v>5599</v>
      </c>
      <c r="E12435" s="195" t="s">
        <v>3429</v>
      </c>
      <c r="F12435" s="189">
        <v>1</v>
      </c>
      <c r="G12435" s="197" t="s">
        <v>4235</v>
      </c>
      <c r="H12435" s="195" t="s">
        <v>3429</v>
      </c>
      <c r="I12435" s="195" t="s">
        <v>3429</v>
      </c>
      <c r="J12435" s="191">
        <v>43851</v>
      </c>
      <c r="K12435" s="195" t="s">
        <v>3477</v>
      </c>
    </row>
    <row r="12436" spans="1:12">
      <c r="A12436" s="186" t="str">
        <f>B12436&amp;"_"&amp;COUNTIF($B$2:B12436,B12436)</f>
        <v>9608_1</v>
      </c>
      <c r="B12436" s="195">
        <v>9608</v>
      </c>
      <c r="C12436" s="195">
        <v>1</v>
      </c>
      <c r="D12436" s="195" t="s">
        <v>5601</v>
      </c>
      <c r="E12436" s="195" t="s">
        <v>67</v>
      </c>
      <c r="F12436" s="189">
        <v>48</v>
      </c>
      <c r="G12436" s="197" t="s">
        <v>1890</v>
      </c>
      <c r="H12436" s="195">
        <v>1</v>
      </c>
      <c r="J12436" s="191">
        <v>43852</v>
      </c>
      <c r="K12436" s="195" t="s">
        <v>3477</v>
      </c>
    </row>
    <row r="12437" spans="1:12">
      <c r="A12437" s="186" t="str">
        <f>B12437&amp;"_"&amp;COUNTIF($B$2:B12437,B12437)</f>
        <v>9609_1</v>
      </c>
      <c r="B12437" s="195">
        <v>9609</v>
      </c>
      <c r="C12437" s="195">
        <v>1</v>
      </c>
      <c r="D12437" s="195" t="s">
        <v>5581</v>
      </c>
      <c r="E12437" s="195" t="s">
        <v>62</v>
      </c>
      <c r="F12437" s="189">
        <v>328</v>
      </c>
      <c r="G12437" s="197" t="s">
        <v>5466</v>
      </c>
      <c r="H12437" s="195">
        <v>2</v>
      </c>
      <c r="J12437" s="191">
        <v>43852</v>
      </c>
      <c r="K12437" s="195" t="s">
        <v>3477</v>
      </c>
    </row>
    <row r="12438" spans="1:12">
      <c r="A12438" s="186" t="str">
        <f>B12438&amp;"_"&amp;COUNTIF($B$2:B12438,B12438)</f>
        <v>9610_1</v>
      </c>
      <c r="B12438" s="195">
        <v>9610</v>
      </c>
      <c r="C12438" s="195">
        <v>1</v>
      </c>
      <c r="D12438" s="195" t="s">
        <v>5602</v>
      </c>
      <c r="E12438" s="195" t="s">
        <v>62</v>
      </c>
      <c r="F12438" s="189">
        <v>492</v>
      </c>
      <c r="G12438" s="197" t="s">
        <v>5459</v>
      </c>
      <c r="H12438" s="195">
        <v>3</v>
      </c>
      <c r="J12438" s="191">
        <v>43852</v>
      </c>
      <c r="K12438" s="195" t="s">
        <v>3477</v>
      </c>
    </row>
    <row r="12439" spans="1:12">
      <c r="A12439" s="186" t="str">
        <f>B12439&amp;"_"&amp;COUNTIF($B$2:B12439,B12439)</f>
        <v>9611_1</v>
      </c>
      <c r="B12439" s="195">
        <v>9611</v>
      </c>
      <c r="F12439" s="189">
        <v>2</v>
      </c>
      <c r="G12439" s="197" t="s">
        <v>5603</v>
      </c>
    </row>
    <row r="12440" spans="1:12">
      <c r="A12440" s="186" t="str">
        <f>B12440&amp;"_"&amp;COUNTIF($B$2:B12440,B12440)</f>
        <v>9611_2</v>
      </c>
      <c r="B12440" s="195">
        <v>9611</v>
      </c>
      <c r="C12440" s="195">
        <v>1</v>
      </c>
      <c r="D12440" s="195" t="s">
        <v>5604</v>
      </c>
      <c r="E12440" s="195" t="s">
        <v>64</v>
      </c>
      <c r="F12440" s="189">
        <v>96</v>
      </c>
      <c r="G12440" s="197" t="s">
        <v>5605</v>
      </c>
      <c r="H12440" s="195">
        <v>3</v>
      </c>
      <c r="J12440" s="191">
        <v>43852</v>
      </c>
      <c r="K12440" s="195" t="s">
        <v>3477</v>
      </c>
    </row>
    <row r="12441" spans="1:12">
      <c r="A12441" s="186" t="str">
        <f>B12441&amp;"_"&amp;COUNTIF($B$2:B12441,B12441)</f>
        <v>9612_1</v>
      </c>
      <c r="B12441" s="195">
        <v>9612</v>
      </c>
      <c r="C12441" s="195">
        <v>1</v>
      </c>
      <c r="D12441" s="195" t="s">
        <v>5492</v>
      </c>
      <c r="F12441" s="189">
        <v>1</v>
      </c>
      <c r="G12441" s="197" t="s">
        <v>5606</v>
      </c>
      <c r="H12441" s="195">
        <v>1</v>
      </c>
      <c r="J12441" s="191">
        <v>43852</v>
      </c>
      <c r="K12441" s="195" t="s">
        <v>3477</v>
      </c>
    </row>
    <row r="12442" spans="1:12">
      <c r="A12442" s="186" t="str">
        <f>B12442&amp;"_"&amp;COUNTIF($B$2:B12442,B12442)</f>
        <v>9613_1</v>
      </c>
      <c r="B12442" s="195">
        <v>9613</v>
      </c>
      <c r="C12442" s="195">
        <v>96</v>
      </c>
      <c r="D12442" s="195">
        <v>296072</v>
      </c>
      <c r="F12442" s="189">
        <v>2</v>
      </c>
      <c r="G12442" s="197" t="s">
        <v>5427</v>
      </c>
      <c r="H12442" s="195">
        <v>2</v>
      </c>
      <c r="I12442" s="195">
        <v>7400</v>
      </c>
      <c r="J12442" s="191">
        <v>43852</v>
      </c>
      <c r="K12442" s="195" t="s">
        <v>33</v>
      </c>
      <c r="L12442" s="195" t="s">
        <v>74</v>
      </c>
    </row>
    <row r="12443" spans="1:12">
      <c r="A12443" s="186" t="str">
        <f>B12443&amp;"_"&amp;COUNTIF($B$2:B12443,B12443)</f>
        <v>9614_1</v>
      </c>
      <c r="B12443" s="195">
        <v>9614</v>
      </c>
      <c r="C12443" s="195">
        <v>3</v>
      </c>
      <c r="D12443" s="195" t="s">
        <v>5607</v>
      </c>
      <c r="E12443" s="195">
        <v>500529774</v>
      </c>
      <c r="F12443" s="189">
        <v>324</v>
      </c>
      <c r="G12443" s="197" t="s">
        <v>3799</v>
      </c>
      <c r="H12443" s="195">
        <v>1</v>
      </c>
      <c r="I12443" s="195">
        <v>1200</v>
      </c>
      <c r="J12443" s="191">
        <v>43852</v>
      </c>
      <c r="K12443" s="195" t="s">
        <v>33</v>
      </c>
      <c r="L12443" s="195" t="s">
        <v>74</v>
      </c>
    </row>
    <row r="12444" spans="1:12">
      <c r="A12444" s="186" t="str">
        <f>B12444&amp;"_"&amp;COUNTIF($B$2:B12444,B12444)</f>
        <v>9615_1</v>
      </c>
      <c r="B12444" s="195">
        <v>9615</v>
      </c>
      <c r="C12444" s="195">
        <v>59</v>
      </c>
      <c r="D12444" s="195">
        <v>3010336683</v>
      </c>
      <c r="E12444" s="195">
        <v>20818422</v>
      </c>
      <c r="F12444" s="189">
        <v>1</v>
      </c>
      <c r="G12444" s="197" t="s">
        <v>5572</v>
      </c>
      <c r="H12444" s="195">
        <v>1</v>
      </c>
      <c r="I12444" s="195">
        <v>1900</v>
      </c>
      <c r="J12444" s="191">
        <v>43853</v>
      </c>
      <c r="K12444" s="195" t="s">
        <v>4749</v>
      </c>
    </row>
    <row r="12445" spans="1:12">
      <c r="A12445" s="186" t="str">
        <f>B12445&amp;"_"&amp;COUNTIF($B$2:B12445,B12445)</f>
        <v>9616_1</v>
      </c>
      <c r="B12445" s="195">
        <v>9616</v>
      </c>
      <c r="C12445" s="195">
        <v>59</v>
      </c>
      <c r="D12445" s="195">
        <v>3010336473</v>
      </c>
      <c r="E12445" s="195">
        <v>41222128</v>
      </c>
      <c r="F12445" s="189">
        <v>1</v>
      </c>
      <c r="G12445" s="243" t="s">
        <v>5608</v>
      </c>
      <c r="H12445" s="195">
        <v>1</v>
      </c>
      <c r="I12445" s="195">
        <v>4600</v>
      </c>
      <c r="J12445" s="191">
        <v>43853</v>
      </c>
      <c r="K12445" s="195" t="s">
        <v>4749</v>
      </c>
    </row>
    <row r="12446" spans="1:12">
      <c r="A12446" s="186" t="str">
        <f>B12446&amp;"_"&amp;COUNTIF($B$2:B12446,B12446)</f>
        <v>9617_1</v>
      </c>
      <c r="B12446" s="195">
        <v>9617</v>
      </c>
      <c r="C12446" s="195">
        <v>59</v>
      </c>
      <c r="D12446" s="195">
        <v>3010378978</v>
      </c>
      <c r="E12446" s="195">
        <v>41222128</v>
      </c>
      <c r="F12446" s="189">
        <v>2</v>
      </c>
      <c r="G12446" s="243" t="s">
        <v>5609</v>
      </c>
      <c r="H12446" s="195">
        <v>2</v>
      </c>
      <c r="I12446" s="195">
        <v>9200</v>
      </c>
      <c r="J12446" s="191">
        <v>43853</v>
      </c>
      <c r="K12446" s="195" t="s">
        <v>4749</v>
      </c>
    </row>
    <row r="12447" spans="1:12">
      <c r="A12447" s="186" t="str">
        <f>B12447&amp;"_"&amp;COUNTIF($B$2:B12447,B12447)</f>
        <v>9618_1</v>
      </c>
      <c r="B12447" s="195">
        <v>9618</v>
      </c>
      <c r="C12447" s="195">
        <v>59</v>
      </c>
      <c r="D12447" s="195">
        <v>3010379920</v>
      </c>
      <c r="E12447" s="195">
        <v>20818422</v>
      </c>
      <c r="F12447" s="189">
        <v>2</v>
      </c>
      <c r="G12447" s="197" t="s">
        <v>5572</v>
      </c>
      <c r="H12447" s="195">
        <v>2</v>
      </c>
      <c r="I12447" s="195">
        <v>3800</v>
      </c>
      <c r="J12447" s="191">
        <v>43853</v>
      </c>
      <c r="K12447" s="195" t="s">
        <v>4749</v>
      </c>
    </row>
    <row r="12448" spans="1:12">
      <c r="A12448" s="186" t="str">
        <f>B12448&amp;"_"&amp;COUNTIF($B$2:B12448,B12448)</f>
        <v>9619_1</v>
      </c>
      <c r="B12448" s="195">
        <v>9619</v>
      </c>
      <c r="C12448" s="195">
        <v>59</v>
      </c>
      <c r="D12448" s="195">
        <v>3010361058</v>
      </c>
      <c r="E12448" s="195">
        <v>41222082</v>
      </c>
      <c r="F12448" s="189">
        <v>2</v>
      </c>
      <c r="G12448" s="197" t="s">
        <v>5570</v>
      </c>
      <c r="H12448" s="195">
        <v>2</v>
      </c>
      <c r="I12448" s="195">
        <v>8660</v>
      </c>
      <c r="J12448" s="191">
        <v>43853</v>
      </c>
      <c r="K12448" s="195" t="s">
        <v>4749</v>
      </c>
    </row>
    <row r="12449" spans="1:12">
      <c r="A12449" s="186" t="str">
        <f>B12449&amp;"_"&amp;COUNTIF($B$2:B12449,B12449)</f>
        <v>9620_1</v>
      </c>
      <c r="B12449" s="195">
        <v>9620</v>
      </c>
      <c r="F12449" s="189">
        <v>1</v>
      </c>
      <c r="G12449" s="197" t="s">
        <v>5544</v>
      </c>
    </row>
    <row r="12450" spans="1:12">
      <c r="A12450" s="186" t="str">
        <f>B12450&amp;"_"&amp;COUNTIF($B$2:B12450,B12450)</f>
        <v>9620_2</v>
      </c>
      <c r="B12450" s="195">
        <v>9620</v>
      </c>
      <c r="F12450" s="189">
        <v>1</v>
      </c>
      <c r="G12450" s="197" t="s">
        <v>5545</v>
      </c>
    </row>
    <row r="12451" spans="1:12">
      <c r="A12451" s="186" t="str">
        <f>B12451&amp;"_"&amp;COUNTIF($B$2:B12451,B12451)</f>
        <v>9620_3</v>
      </c>
      <c r="B12451" s="195">
        <v>9620</v>
      </c>
      <c r="F12451" s="189">
        <v>1</v>
      </c>
      <c r="G12451" s="197" t="s">
        <v>5546</v>
      </c>
    </row>
    <row r="12452" spans="1:12">
      <c r="A12452" s="186" t="str">
        <f>B12452&amp;"_"&amp;COUNTIF($B$2:B12452,B12452)</f>
        <v>9620_4</v>
      </c>
      <c r="B12452" s="195">
        <v>9620</v>
      </c>
      <c r="F12452" s="189">
        <v>1</v>
      </c>
      <c r="G12452" s="197" t="s">
        <v>5547</v>
      </c>
    </row>
    <row r="12453" spans="1:12">
      <c r="A12453" s="186" t="str">
        <f>B12453&amp;"_"&amp;COUNTIF($B$2:B12453,B12453)</f>
        <v>9620_5</v>
      </c>
      <c r="B12453" s="195">
        <v>9620</v>
      </c>
      <c r="C12453" s="195">
        <v>65</v>
      </c>
      <c r="D12453" s="195">
        <v>3010250026</v>
      </c>
      <c r="F12453" s="189">
        <v>4</v>
      </c>
      <c r="G12453" s="197" t="s">
        <v>5610</v>
      </c>
      <c r="H12453" s="195">
        <v>3</v>
      </c>
      <c r="I12453" s="195">
        <v>6000</v>
      </c>
      <c r="J12453" s="191">
        <v>43853</v>
      </c>
      <c r="K12453" s="195" t="s">
        <v>33</v>
      </c>
      <c r="L12453" s="195" t="s">
        <v>74</v>
      </c>
    </row>
    <row r="12454" spans="1:12">
      <c r="A12454" s="186" t="str">
        <f>B12454&amp;"_"&amp;COUNTIF($B$2:B12454,B12454)</f>
        <v>9621_1</v>
      </c>
      <c r="B12454" s="195">
        <v>9621</v>
      </c>
      <c r="C12454" s="195">
        <v>1</v>
      </c>
      <c r="D12454" s="195" t="s">
        <v>865</v>
      </c>
      <c r="F12454" s="189">
        <v>1</v>
      </c>
      <c r="G12454" s="197" t="s">
        <v>5611</v>
      </c>
      <c r="H12454" s="195">
        <v>1</v>
      </c>
      <c r="J12454" s="191">
        <v>43854</v>
      </c>
      <c r="K12454" s="195" t="s">
        <v>3477</v>
      </c>
    </row>
    <row r="12455" spans="1:12">
      <c r="A12455" s="186" t="str">
        <f>B12455&amp;"_"&amp;COUNTIF($B$2:B12455,B12455)</f>
        <v>9622_1</v>
      </c>
      <c r="B12455" s="195">
        <v>9622</v>
      </c>
      <c r="C12455" s="195">
        <v>1</v>
      </c>
      <c r="D12455" s="195" t="s">
        <v>865</v>
      </c>
      <c r="F12455" s="189">
        <v>1</v>
      </c>
      <c r="G12455" s="197" t="s">
        <v>5611</v>
      </c>
      <c r="H12455" s="195">
        <v>1</v>
      </c>
      <c r="J12455" s="191">
        <v>43854</v>
      </c>
      <c r="K12455" s="195" t="s">
        <v>3477</v>
      </c>
    </row>
    <row r="12456" spans="1:12">
      <c r="A12456" s="186" t="str">
        <f>B12456&amp;"_"&amp;COUNTIF($B$2:B12456,B12456)</f>
        <v>9623_1</v>
      </c>
      <c r="B12456" s="195">
        <v>9623</v>
      </c>
      <c r="E12456" s="195" t="s">
        <v>1744</v>
      </c>
      <c r="F12456" s="189">
        <v>1</v>
      </c>
      <c r="G12456" s="197" t="s">
        <v>5591</v>
      </c>
    </row>
    <row r="12457" spans="1:12">
      <c r="A12457" s="186" t="str">
        <f>B12457&amp;"_"&amp;COUNTIF($B$2:B12457,B12457)</f>
        <v>9623_2</v>
      </c>
      <c r="B12457" s="195">
        <v>9623</v>
      </c>
      <c r="C12457" s="237"/>
      <c r="D12457" s="237"/>
      <c r="E12457" s="195">
        <v>213359</v>
      </c>
      <c r="F12457" s="189">
        <v>14</v>
      </c>
      <c r="G12457" s="197" t="s">
        <v>4533</v>
      </c>
    </row>
    <row r="12458" spans="1:12">
      <c r="A12458" s="186" t="str">
        <f>B12458&amp;"_"&amp;COUNTIF($B$2:B12458,B12458)</f>
        <v>9623_3</v>
      </c>
      <c r="B12458" s="195">
        <v>9623</v>
      </c>
      <c r="C12458" s="237">
        <v>123</v>
      </c>
      <c r="D12458" s="237">
        <v>4500791855</v>
      </c>
      <c r="E12458" s="195">
        <v>209245</v>
      </c>
      <c r="F12458" s="189">
        <v>28</v>
      </c>
      <c r="G12458" s="197" t="s">
        <v>4515</v>
      </c>
      <c r="H12458" s="195">
        <v>2</v>
      </c>
      <c r="I12458" s="195">
        <v>6500</v>
      </c>
      <c r="J12458" s="191">
        <v>43854</v>
      </c>
      <c r="K12458" s="195" t="s">
        <v>3477</v>
      </c>
    </row>
    <row r="12459" spans="1:12">
      <c r="A12459" s="186" t="str">
        <f>B12459&amp;"_"&amp;COUNTIF($B$2:B12459,B12459)</f>
        <v>9624_1</v>
      </c>
      <c r="B12459" s="195">
        <v>9624</v>
      </c>
      <c r="E12459" s="195">
        <v>250694</v>
      </c>
      <c r="F12459" s="189">
        <v>2</v>
      </c>
      <c r="G12459" s="197" t="s">
        <v>5612</v>
      </c>
    </row>
    <row r="12460" spans="1:12">
      <c r="A12460" s="186" t="str">
        <f>B12460&amp;"_"&amp;COUNTIF($B$2:B12460,B12460)</f>
        <v>9624_2</v>
      </c>
      <c r="B12460" s="195">
        <v>9624</v>
      </c>
      <c r="E12460" s="195">
        <v>274162</v>
      </c>
      <c r="F12460" s="189">
        <v>2</v>
      </c>
      <c r="G12460" s="197" t="s">
        <v>4111</v>
      </c>
    </row>
    <row r="12461" spans="1:12">
      <c r="A12461" s="186" t="str">
        <f>B12461&amp;"_"&amp;COUNTIF($B$2:B12461,B12461)</f>
        <v>9624_3</v>
      </c>
      <c r="B12461" s="195">
        <v>9624</v>
      </c>
      <c r="E12461" s="195">
        <v>209091</v>
      </c>
      <c r="F12461" s="189">
        <v>80</v>
      </c>
      <c r="G12461" s="197" t="s">
        <v>5613</v>
      </c>
    </row>
    <row r="12462" spans="1:12">
      <c r="A12462" s="186" t="str">
        <f>B12462&amp;"_"&amp;COUNTIF($B$2:B12462,B12462)</f>
        <v>9624_4</v>
      </c>
      <c r="B12462" s="195">
        <v>9624</v>
      </c>
      <c r="C12462" s="195">
        <v>66</v>
      </c>
      <c r="D12462" s="195">
        <v>4500790868</v>
      </c>
      <c r="E12462" s="195">
        <v>275534</v>
      </c>
      <c r="F12462" s="189">
        <v>2</v>
      </c>
      <c r="G12462" s="197" t="s">
        <v>5614</v>
      </c>
      <c r="H12462" s="195">
        <v>10</v>
      </c>
      <c r="I12462" s="195">
        <v>265000</v>
      </c>
      <c r="J12462" s="191">
        <v>43854</v>
      </c>
      <c r="K12462" s="195" t="s">
        <v>2085</v>
      </c>
      <c r="L12462" s="195" t="s">
        <v>74</v>
      </c>
    </row>
    <row r="12463" spans="1:12">
      <c r="A12463" s="186" t="str">
        <f>B12463&amp;"_"&amp;COUNTIF($B$2:B12463,B12463)</f>
        <v>9625_1</v>
      </c>
      <c r="B12463" s="195">
        <v>9625</v>
      </c>
      <c r="C12463" s="195">
        <v>1</v>
      </c>
      <c r="D12463" s="195" t="s">
        <v>865</v>
      </c>
      <c r="F12463" s="189">
        <v>1</v>
      </c>
      <c r="G12463" s="197" t="s">
        <v>5615</v>
      </c>
      <c r="H12463" s="195">
        <v>1</v>
      </c>
      <c r="J12463" s="191">
        <v>43857</v>
      </c>
      <c r="K12463" s="195" t="s">
        <v>3477</v>
      </c>
    </row>
    <row r="12464" spans="1:12">
      <c r="A12464" s="186" t="str">
        <f>B12464&amp;"_"&amp;COUNTIF($B$2:B12464,B12464)</f>
        <v>9626_1</v>
      </c>
      <c r="B12464" s="227">
        <v>9626</v>
      </c>
    </row>
    <row r="12465" spans="1:12">
      <c r="A12465" s="186" t="str">
        <f>B12465&amp;"_"&amp;COUNTIF($B$2:B12465,B12465)</f>
        <v>9627_1</v>
      </c>
      <c r="B12465" s="195">
        <v>9627</v>
      </c>
      <c r="C12465" s="195">
        <v>1</v>
      </c>
      <c r="D12465" s="195" t="s">
        <v>5602</v>
      </c>
      <c r="E12465" s="195" t="s">
        <v>62</v>
      </c>
      <c r="F12465" s="189">
        <v>492</v>
      </c>
      <c r="G12465" s="197" t="s">
        <v>5459</v>
      </c>
      <c r="H12465" s="195">
        <v>3</v>
      </c>
      <c r="J12465" s="191">
        <v>43857</v>
      </c>
      <c r="K12465" s="195" t="s">
        <v>3477</v>
      </c>
    </row>
    <row r="12466" spans="1:12">
      <c r="A12466" s="186" t="str">
        <f>B12466&amp;"_"&amp;COUNTIF($B$2:B12466,B12466)</f>
        <v>9628_1</v>
      </c>
      <c r="B12466" s="195">
        <v>9628</v>
      </c>
      <c r="C12466" s="195">
        <v>1</v>
      </c>
      <c r="D12466" s="195" t="s">
        <v>5616</v>
      </c>
      <c r="E12466" s="195" t="s">
        <v>62</v>
      </c>
      <c r="F12466" s="189">
        <v>328</v>
      </c>
      <c r="G12466" s="197" t="s">
        <v>5466</v>
      </c>
      <c r="H12466" s="195">
        <v>2</v>
      </c>
      <c r="J12466" s="191">
        <v>43857</v>
      </c>
      <c r="K12466" s="195" t="s">
        <v>3477</v>
      </c>
    </row>
    <row r="12467" spans="1:12">
      <c r="A12467" s="186" t="str">
        <f>B12467&amp;"_"&amp;COUNTIF($B$2:B12467,B12467)</f>
        <v>9629_1</v>
      </c>
      <c r="B12467" s="195">
        <v>9629</v>
      </c>
      <c r="E12467" s="195" t="s">
        <v>62</v>
      </c>
      <c r="F12467" s="189">
        <v>6</v>
      </c>
      <c r="G12467" s="197" t="s">
        <v>5617</v>
      </c>
      <c r="H12467" s="195">
        <v>1</v>
      </c>
      <c r="J12467" s="191">
        <v>43857</v>
      </c>
      <c r="K12467" s="195" t="s">
        <v>3477</v>
      </c>
    </row>
    <row r="12468" spans="1:12">
      <c r="A12468" s="186" t="str">
        <f>B12468&amp;"_"&amp;COUNTIF($B$2:B12468,B12468)</f>
        <v>9629_2</v>
      </c>
      <c r="B12468" s="195">
        <v>9629</v>
      </c>
      <c r="E12468" s="195" t="s">
        <v>64</v>
      </c>
      <c r="F12468" s="189">
        <v>96</v>
      </c>
      <c r="G12468" s="197" t="s">
        <v>5605</v>
      </c>
    </row>
    <row r="12469" spans="1:12">
      <c r="A12469" s="186" t="str">
        <f>B12469&amp;"_"&amp;COUNTIF($B$2:B12469,B12469)</f>
        <v>9629_3</v>
      </c>
      <c r="B12469" s="195">
        <v>9629</v>
      </c>
      <c r="C12469" s="195">
        <v>1</v>
      </c>
      <c r="D12469" s="195" t="s">
        <v>5604</v>
      </c>
      <c r="E12469" s="195" t="s">
        <v>67</v>
      </c>
      <c r="F12469" s="189">
        <v>48</v>
      </c>
      <c r="G12469" s="197" t="s">
        <v>1890</v>
      </c>
      <c r="H12469" s="195">
        <v>4</v>
      </c>
      <c r="J12469" s="191">
        <v>43857</v>
      </c>
      <c r="K12469" s="195" t="s">
        <v>3477</v>
      </c>
    </row>
    <row r="12470" spans="1:12">
      <c r="A12470" s="186" t="str">
        <f>B12470&amp;"_"&amp;COUNTIF($B$2:B12470,B12470)</f>
        <v>9630_1</v>
      </c>
      <c r="B12470" s="195">
        <v>9630</v>
      </c>
      <c r="E12470" s="195" t="s">
        <v>62</v>
      </c>
      <c r="F12470" s="189">
        <v>164</v>
      </c>
      <c r="G12470" s="197" t="s">
        <v>5461</v>
      </c>
    </row>
    <row r="12471" spans="1:12">
      <c r="A12471" s="186" t="str">
        <f>B12471&amp;"_"&amp;COUNTIF($B$2:B12471,B12471)</f>
        <v>9630_2</v>
      </c>
      <c r="B12471" s="195">
        <v>9630</v>
      </c>
      <c r="C12471" s="195">
        <v>1</v>
      </c>
      <c r="D12471" s="195" t="s">
        <v>5618</v>
      </c>
      <c r="E12471" s="195" t="s">
        <v>67</v>
      </c>
      <c r="F12471" s="189">
        <v>96</v>
      </c>
      <c r="G12471" s="197" t="s">
        <v>5619</v>
      </c>
      <c r="H12471" s="195">
        <v>3</v>
      </c>
      <c r="J12471" s="191">
        <v>43857</v>
      </c>
      <c r="K12471" s="195" t="s">
        <v>3477</v>
      </c>
    </row>
    <row r="12472" spans="1:12">
      <c r="A12472" s="186" t="str">
        <f>B12472&amp;"_"&amp;COUNTIF($B$2:B12472,B12472)</f>
        <v>9631_1</v>
      </c>
      <c r="B12472" s="195">
        <v>9631</v>
      </c>
      <c r="C12472" s="195">
        <v>1</v>
      </c>
      <c r="D12472" s="195" t="s">
        <v>5492</v>
      </c>
      <c r="F12472" s="189">
        <v>2</v>
      </c>
      <c r="G12472" s="197" t="s">
        <v>5620</v>
      </c>
      <c r="H12472" s="195">
        <v>2</v>
      </c>
      <c r="J12472" s="191">
        <v>43857</v>
      </c>
      <c r="K12472" s="195" t="s">
        <v>3477</v>
      </c>
    </row>
    <row r="12473" spans="1:12">
      <c r="A12473" s="186" t="str">
        <f>B12473&amp;"_"&amp;COUNTIF($B$2:B12473,B12473)</f>
        <v>9632_1</v>
      </c>
      <c r="B12473" s="195">
        <v>9632</v>
      </c>
      <c r="G12473" s="197" t="s">
        <v>5621</v>
      </c>
    </row>
    <row r="12474" spans="1:12">
      <c r="A12474" s="186" t="str">
        <f>B12474&amp;"_"&amp;COUNTIF($B$2:B12474,B12474)</f>
        <v>9632_2</v>
      </c>
      <c r="B12474" s="195">
        <v>9632</v>
      </c>
      <c r="C12474" s="195">
        <v>1</v>
      </c>
      <c r="D12474" s="195">
        <v>540102848</v>
      </c>
      <c r="F12474" s="189">
        <v>2</v>
      </c>
      <c r="G12474" s="197" t="s">
        <v>5622</v>
      </c>
      <c r="H12474" s="195">
        <v>2</v>
      </c>
      <c r="J12474" s="191">
        <v>43854</v>
      </c>
      <c r="K12474" s="195" t="s">
        <v>3477</v>
      </c>
    </row>
    <row r="12475" spans="1:12">
      <c r="A12475" s="186" t="str">
        <f>B12475&amp;"_"&amp;COUNTIF($B$2:B12475,B12475)</f>
        <v>9633_1</v>
      </c>
      <c r="B12475" s="195">
        <v>9633</v>
      </c>
      <c r="C12475" s="195">
        <v>59</v>
      </c>
      <c r="D12475" s="195">
        <v>3010378978</v>
      </c>
      <c r="E12475" s="195">
        <v>41222128</v>
      </c>
      <c r="F12475" s="189">
        <v>1</v>
      </c>
      <c r="G12475" s="243" t="s">
        <v>5623</v>
      </c>
      <c r="H12475" s="195">
        <v>1</v>
      </c>
      <c r="I12475" s="195">
        <v>4600</v>
      </c>
      <c r="J12475" s="191">
        <v>43858</v>
      </c>
      <c r="K12475" s="195" t="s">
        <v>3477</v>
      </c>
    </row>
    <row r="12476" spans="1:12">
      <c r="A12476" s="186" t="str">
        <f>B12476&amp;"_"&amp;COUNTIF($B$2:B12476,B12476)</f>
        <v>9634_1</v>
      </c>
      <c r="B12476" s="195">
        <v>9634</v>
      </c>
      <c r="C12476" s="195">
        <v>59</v>
      </c>
      <c r="D12476" s="195">
        <v>3010379920</v>
      </c>
      <c r="E12476" s="195">
        <v>20818422</v>
      </c>
      <c r="F12476" s="189">
        <v>1</v>
      </c>
      <c r="G12476" s="197" t="s">
        <v>5572</v>
      </c>
      <c r="H12476" s="195">
        <v>1</v>
      </c>
      <c r="I12476" s="195">
        <v>1900</v>
      </c>
      <c r="J12476" s="191">
        <v>43858</v>
      </c>
      <c r="K12476" s="195" t="s">
        <v>3477</v>
      </c>
    </row>
    <row r="12477" spans="1:12">
      <c r="A12477" s="186" t="str">
        <f>B12477&amp;"_"&amp;COUNTIF($B$2:B12477,B12477)</f>
        <v>9635_1</v>
      </c>
      <c r="B12477" s="195">
        <v>9635</v>
      </c>
      <c r="C12477" s="195">
        <v>59</v>
      </c>
      <c r="D12477" s="195">
        <v>3010361058</v>
      </c>
      <c r="E12477" s="195">
        <v>41222082</v>
      </c>
      <c r="F12477" s="189">
        <v>1</v>
      </c>
      <c r="G12477" s="197" t="s">
        <v>5570</v>
      </c>
      <c r="H12477" s="195">
        <v>1</v>
      </c>
      <c r="I12477" s="195">
        <v>4330</v>
      </c>
      <c r="J12477" s="191">
        <v>43858</v>
      </c>
      <c r="K12477" s="195" t="s">
        <v>3477</v>
      </c>
    </row>
    <row r="12478" spans="1:12">
      <c r="A12478" s="186" t="str">
        <f>B12478&amp;"_"&amp;COUNTIF($B$2:B12478,B12478)</f>
        <v>9636_1</v>
      </c>
      <c r="B12478" s="195">
        <v>9636</v>
      </c>
      <c r="F12478" s="189">
        <v>6</v>
      </c>
      <c r="G12478" s="197" t="s">
        <v>3102</v>
      </c>
    </row>
    <row r="12479" spans="1:12">
      <c r="A12479" s="186" t="str">
        <f>B12479&amp;"_"&amp;COUNTIF($B$2:B12479,B12479)</f>
        <v>9636_2</v>
      </c>
      <c r="B12479" s="195">
        <v>9636</v>
      </c>
      <c r="C12479" s="195">
        <v>65</v>
      </c>
      <c r="D12479" s="195">
        <v>3009531437</v>
      </c>
      <c r="F12479" s="189">
        <v>12</v>
      </c>
      <c r="G12479" s="197" t="s">
        <v>3103</v>
      </c>
      <c r="H12479" s="195">
        <v>6</v>
      </c>
      <c r="I12479" s="195">
        <v>19200</v>
      </c>
      <c r="J12479" s="191">
        <v>43858</v>
      </c>
      <c r="K12479" s="195" t="s">
        <v>4113</v>
      </c>
    </row>
    <row r="12480" spans="1:12">
      <c r="A12480" s="186" t="str">
        <f>B12480&amp;"_"&amp;COUNTIF($B$2:B12480,B12480)</f>
        <v>9637_1</v>
      </c>
      <c r="B12480" s="195">
        <v>9637</v>
      </c>
      <c r="C12480" s="195" t="s">
        <v>4956</v>
      </c>
      <c r="D12480" s="195" t="s">
        <v>5624</v>
      </c>
      <c r="F12480" s="189">
        <v>1</v>
      </c>
      <c r="G12480" s="197" t="s">
        <v>5398</v>
      </c>
      <c r="H12480" s="195">
        <v>1</v>
      </c>
      <c r="I12480" s="195">
        <v>50</v>
      </c>
      <c r="J12480" s="191">
        <v>43858</v>
      </c>
      <c r="K12480" s="195" t="s">
        <v>5625</v>
      </c>
      <c r="L12480" s="195" t="s">
        <v>74</v>
      </c>
    </row>
    <row r="12481" spans="1:12">
      <c r="A12481" s="186" t="str">
        <f>B12481&amp;"_"&amp;COUNTIF($B$2:B12481,B12481)</f>
        <v>9638_1</v>
      </c>
      <c r="B12481" s="195">
        <v>9638</v>
      </c>
      <c r="C12481" s="195">
        <v>31</v>
      </c>
      <c r="D12481" s="195" t="s">
        <v>5626</v>
      </c>
      <c r="E12481" s="195" t="s">
        <v>5374</v>
      </c>
      <c r="F12481" s="189">
        <v>7</v>
      </c>
      <c r="G12481" s="197" t="s">
        <v>5305</v>
      </c>
      <c r="H12481" s="195">
        <v>7</v>
      </c>
      <c r="I12481" s="195">
        <v>21000</v>
      </c>
      <c r="J12481" s="191">
        <v>43858</v>
      </c>
      <c r="K12481" s="195" t="s">
        <v>3477</v>
      </c>
    </row>
    <row r="12482" spans="1:12">
      <c r="A12482" s="186" t="str">
        <f>B12482&amp;"_"&amp;COUNTIF($B$2:B12482,B12482)</f>
        <v>9639_1</v>
      </c>
      <c r="B12482" s="195">
        <v>9639</v>
      </c>
      <c r="C12482" s="195">
        <v>31</v>
      </c>
      <c r="D12482" s="195" t="s">
        <v>5626</v>
      </c>
      <c r="E12482" s="195" t="s">
        <v>5374</v>
      </c>
      <c r="F12482" s="189">
        <v>7</v>
      </c>
      <c r="G12482" s="197" t="s">
        <v>5305</v>
      </c>
      <c r="H12482" s="195">
        <v>7</v>
      </c>
      <c r="I12482" s="195">
        <v>21000</v>
      </c>
      <c r="J12482" s="191">
        <v>43858</v>
      </c>
      <c r="K12482" s="195" t="s">
        <v>3477</v>
      </c>
    </row>
    <row r="12483" spans="1:12">
      <c r="A12483" s="186" t="str">
        <f>B12483&amp;"_"&amp;COUNTIF($B$2:B12483,B12483)</f>
        <v>9640_1</v>
      </c>
      <c r="B12483" s="195">
        <v>9640</v>
      </c>
      <c r="C12483" s="195">
        <v>2</v>
      </c>
      <c r="D12483" s="195" t="s">
        <v>5242</v>
      </c>
      <c r="F12483" s="189">
        <v>12</v>
      </c>
      <c r="G12483" s="197" t="s">
        <v>4734</v>
      </c>
      <c r="H12483" s="195">
        <v>1</v>
      </c>
      <c r="J12483" s="191">
        <v>43858</v>
      </c>
      <c r="K12483" s="195" t="s">
        <v>3477</v>
      </c>
    </row>
    <row r="12484" spans="1:12">
      <c r="A12484" s="186" t="str">
        <f>B12484&amp;"_"&amp;COUNTIF($B$2:B12484,B12484)</f>
        <v>9641_1</v>
      </c>
      <c r="B12484" s="195">
        <v>9641</v>
      </c>
      <c r="C12484" s="195">
        <v>83</v>
      </c>
      <c r="D12484" s="195">
        <v>201907939</v>
      </c>
      <c r="F12484" s="189">
        <v>1</v>
      </c>
      <c r="G12484" s="197" t="s">
        <v>5627</v>
      </c>
      <c r="H12484" s="195">
        <v>1</v>
      </c>
      <c r="J12484" s="191">
        <v>43858</v>
      </c>
      <c r="K12484" s="195" t="s">
        <v>3477</v>
      </c>
    </row>
    <row r="12485" spans="1:12">
      <c r="A12485" s="186" t="str">
        <f>B12485&amp;"_"&amp;COUNTIF($B$2:B12485,B12485)</f>
        <v>9642_1</v>
      </c>
      <c r="B12485" s="195">
        <v>9642</v>
      </c>
      <c r="F12485" s="189">
        <v>1</v>
      </c>
      <c r="G12485" s="197" t="s">
        <v>7</v>
      </c>
    </row>
    <row r="12486" spans="1:12">
      <c r="A12486" s="186" t="str">
        <f>B12486&amp;"_"&amp;COUNTIF($B$2:B12486,B12486)</f>
        <v>9642_2</v>
      </c>
      <c r="B12486" s="195">
        <v>9642</v>
      </c>
      <c r="C12486" s="195">
        <v>61</v>
      </c>
      <c r="D12486" s="195" t="s">
        <v>5248</v>
      </c>
      <c r="F12486" s="189">
        <v>1</v>
      </c>
      <c r="G12486" s="197" t="s">
        <v>6609</v>
      </c>
      <c r="H12486" s="195">
        <v>1</v>
      </c>
      <c r="I12486" s="195">
        <v>19265</v>
      </c>
      <c r="J12486" s="191">
        <v>43859</v>
      </c>
      <c r="K12486" s="195" t="s">
        <v>3477</v>
      </c>
    </row>
    <row r="12487" spans="1:12">
      <c r="A12487" s="186" t="str">
        <f>B12487&amp;"_"&amp;COUNTIF($B$2:B12487,B12487)</f>
        <v>9643_1</v>
      </c>
      <c r="B12487" s="195">
        <v>9643</v>
      </c>
      <c r="C12487" s="195">
        <v>59</v>
      </c>
      <c r="D12487" s="195">
        <v>3010378978</v>
      </c>
      <c r="E12487" s="195">
        <v>41222128</v>
      </c>
      <c r="F12487" s="189">
        <v>3</v>
      </c>
      <c r="G12487" s="243" t="s">
        <v>5628</v>
      </c>
      <c r="H12487" s="195">
        <v>3</v>
      </c>
      <c r="I12487" s="195">
        <v>13800</v>
      </c>
      <c r="J12487" s="191">
        <v>43859</v>
      </c>
      <c r="K12487" s="195" t="s">
        <v>4749</v>
      </c>
    </row>
    <row r="12488" spans="1:12">
      <c r="A12488" s="186" t="str">
        <f>B12488&amp;"_"&amp;COUNTIF($B$2:B12488,B12488)</f>
        <v>9644_1</v>
      </c>
      <c r="B12488" s="195">
        <v>9644</v>
      </c>
      <c r="C12488" s="195">
        <v>59</v>
      </c>
      <c r="D12488" s="195">
        <v>3010292207</v>
      </c>
      <c r="E12488" s="195">
        <v>41222136</v>
      </c>
      <c r="F12488" s="189">
        <v>1</v>
      </c>
      <c r="G12488" s="197" t="s">
        <v>5578</v>
      </c>
      <c r="H12488" s="195">
        <v>1</v>
      </c>
      <c r="I12488" s="195">
        <v>3400</v>
      </c>
      <c r="J12488" s="191">
        <v>43859</v>
      </c>
      <c r="K12488" s="195" t="s">
        <v>4749</v>
      </c>
    </row>
    <row r="12489" spans="1:12">
      <c r="A12489" s="186" t="str">
        <f>B12489&amp;"_"&amp;COUNTIF($B$2:B12489,B12489)</f>
        <v>9645_1</v>
      </c>
      <c r="B12489" s="195">
        <v>9645</v>
      </c>
      <c r="C12489" s="195">
        <v>59</v>
      </c>
      <c r="D12489" s="195">
        <v>3010378981</v>
      </c>
      <c r="E12489" s="195">
        <v>41222082</v>
      </c>
      <c r="F12489" s="189">
        <v>2</v>
      </c>
      <c r="G12489" s="197" t="s">
        <v>5570</v>
      </c>
      <c r="H12489" s="195">
        <v>2</v>
      </c>
      <c r="I12489" s="195">
        <v>8660</v>
      </c>
      <c r="J12489" s="191">
        <v>43859</v>
      </c>
      <c r="K12489" s="195" t="s">
        <v>4749</v>
      </c>
    </row>
    <row r="12490" spans="1:12">
      <c r="A12490" s="186" t="str">
        <f>B12490&amp;"_"&amp;COUNTIF($B$2:B12490,B12490)</f>
        <v>9646_1</v>
      </c>
      <c r="B12490" s="195">
        <v>9646</v>
      </c>
      <c r="C12490" s="195">
        <v>59</v>
      </c>
      <c r="D12490" s="195">
        <v>3010379920</v>
      </c>
      <c r="E12490" s="195">
        <v>20818422</v>
      </c>
      <c r="F12490" s="189">
        <v>1</v>
      </c>
      <c r="G12490" s="197" t="s">
        <v>5572</v>
      </c>
      <c r="H12490" s="195">
        <v>1</v>
      </c>
      <c r="I12490" s="195">
        <v>1900</v>
      </c>
      <c r="J12490" s="191">
        <v>43859</v>
      </c>
      <c r="K12490" s="195" t="s">
        <v>4749</v>
      </c>
    </row>
    <row r="12491" spans="1:12">
      <c r="A12491" s="186" t="str">
        <f>B12491&amp;"_"&amp;COUNTIF($B$2:B12491,B12491)</f>
        <v>9647_1</v>
      </c>
      <c r="B12491" s="195">
        <v>9647</v>
      </c>
      <c r="C12491" s="195">
        <v>124</v>
      </c>
      <c r="D12491" s="195">
        <v>550010905</v>
      </c>
      <c r="F12491" s="189">
        <v>1</v>
      </c>
      <c r="G12491" s="197" t="s">
        <v>4896</v>
      </c>
      <c r="H12491" s="195">
        <v>1</v>
      </c>
      <c r="J12491" s="191">
        <v>43859</v>
      </c>
      <c r="K12491" s="195" t="s">
        <v>33</v>
      </c>
      <c r="L12491" s="195" t="s">
        <v>74</v>
      </c>
    </row>
    <row r="12492" spans="1:12">
      <c r="A12492" s="186" t="str">
        <f>B12492&amp;"_"&amp;COUNTIF($B$2:B12492,B12492)</f>
        <v>9648_1</v>
      </c>
      <c r="B12492" s="195">
        <v>9648</v>
      </c>
      <c r="C12492" s="195">
        <v>1</v>
      </c>
      <c r="D12492" s="195">
        <v>540101100</v>
      </c>
      <c r="F12492" s="189">
        <f>2035-440</f>
        <v>1595</v>
      </c>
      <c r="G12492" s="197" t="s">
        <v>5430</v>
      </c>
      <c r="J12492" s="191">
        <v>43861</v>
      </c>
    </row>
    <row r="12493" spans="1:12">
      <c r="A12493" s="186" t="str">
        <f>B12493&amp;"_"&amp;COUNTIF($B$2:B12493,B12493)</f>
        <v>9649_1</v>
      </c>
      <c r="B12493" s="195">
        <v>9649</v>
      </c>
      <c r="F12493" s="189">
        <v>500</v>
      </c>
      <c r="G12493" s="197" t="s">
        <v>5075</v>
      </c>
    </row>
    <row r="12494" spans="1:12">
      <c r="A12494" s="186" t="str">
        <f>B12494&amp;"_"&amp;COUNTIF($B$2:B12494,B12494)</f>
        <v>9649_2</v>
      </c>
      <c r="B12494" s="195">
        <v>9649</v>
      </c>
      <c r="F12494" s="189">
        <v>200</v>
      </c>
      <c r="G12494" s="197" t="s">
        <v>3519</v>
      </c>
    </row>
    <row r="12495" spans="1:12">
      <c r="A12495" s="186" t="str">
        <f>B12495&amp;"_"&amp;COUNTIF($B$2:B12495,B12495)</f>
        <v>9649_3</v>
      </c>
      <c r="B12495" s="195">
        <v>9649</v>
      </c>
      <c r="F12495" s="189">
        <v>1</v>
      </c>
      <c r="G12495" s="197" t="s">
        <v>5629</v>
      </c>
    </row>
    <row r="12496" spans="1:12">
      <c r="A12496" s="186" t="str">
        <f>B12496&amp;"_"&amp;COUNTIF($B$2:B12496,B12496)</f>
        <v>9649_4</v>
      </c>
      <c r="B12496" s="195">
        <v>9649</v>
      </c>
      <c r="F12496" s="189">
        <v>1000</v>
      </c>
      <c r="G12496" s="197" t="s">
        <v>5630</v>
      </c>
    </row>
    <row r="12497" spans="1:12">
      <c r="A12497" s="186" t="str">
        <f>B12497&amp;"_"&amp;COUNTIF($B$2:B12497,B12497)</f>
        <v>9649_5</v>
      </c>
      <c r="B12497" s="195">
        <v>9649</v>
      </c>
      <c r="F12497" s="189">
        <v>30</v>
      </c>
      <c r="G12497" s="197" t="s">
        <v>5079</v>
      </c>
    </row>
    <row r="12498" spans="1:12">
      <c r="A12498" s="186" t="str">
        <f>B12498&amp;"_"&amp;COUNTIF($B$2:B12498,B12498)</f>
        <v>9649_6</v>
      </c>
      <c r="B12498" s="195">
        <v>9649</v>
      </c>
      <c r="F12498" s="189">
        <v>100</v>
      </c>
      <c r="G12498" s="197" t="s">
        <v>5631</v>
      </c>
    </row>
    <row r="12499" spans="1:12">
      <c r="A12499" s="186" t="str">
        <f>B12499&amp;"_"&amp;COUNTIF($B$2:B12499,B12499)</f>
        <v>9649_7</v>
      </c>
      <c r="B12499" s="195">
        <v>9649</v>
      </c>
      <c r="F12499" s="189">
        <v>4</v>
      </c>
      <c r="G12499" s="197" t="s">
        <v>5632</v>
      </c>
    </row>
    <row r="12500" spans="1:12">
      <c r="A12500" s="186" t="str">
        <f>B12500&amp;"_"&amp;COUNTIF($B$2:B12500,B12500)</f>
        <v>9649_8</v>
      </c>
      <c r="B12500" s="195">
        <v>9649</v>
      </c>
      <c r="F12500" s="189">
        <v>4</v>
      </c>
      <c r="G12500" s="197" t="s">
        <v>5633</v>
      </c>
    </row>
    <row r="12501" spans="1:12">
      <c r="A12501" s="186" t="str">
        <f>B12501&amp;"_"&amp;COUNTIF($B$2:B12501,B12501)</f>
        <v>9649_9</v>
      </c>
      <c r="B12501" s="195">
        <v>9649</v>
      </c>
      <c r="F12501" s="189">
        <v>10</v>
      </c>
      <c r="G12501" s="197" t="s">
        <v>5634</v>
      </c>
    </row>
    <row r="12502" spans="1:12">
      <c r="A12502" s="186" t="str">
        <f>B12502&amp;"_"&amp;COUNTIF($B$2:B12502,B12502)</f>
        <v>9649_10</v>
      </c>
      <c r="B12502" s="195">
        <v>9649</v>
      </c>
      <c r="F12502" s="189">
        <v>4</v>
      </c>
      <c r="G12502" s="197" t="s">
        <v>5635</v>
      </c>
    </row>
    <row r="12503" spans="1:12">
      <c r="A12503" s="186" t="str">
        <f>B12503&amp;"_"&amp;COUNTIF($B$2:B12503,B12503)</f>
        <v>9649_11</v>
      </c>
      <c r="B12503" s="195">
        <v>9649</v>
      </c>
      <c r="F12503" s="189">
        <v>14</v>
      </c>
      <c r="G12503" s="197" t="s">
        <v>5636</v>
      </c>
    </row>
    <row r="12504" spans="1:12">
      <c r="A12504" s="186" t="str">
        <f>B12504&amp;"_"&amp;COUNTIF($B$2:B12504,B12504)</f>
        <v>9649_12</v>
      </c>
      <c r="B12504" s="195">
        <v>9649</v>
      </c>
      <c r="F12504" s="189">
        <v>25</v>
      </c>
      <c r="G12504" s="197" t="s">
        <v>3525</v>
      </c>
    </row>
    <row r="12505" spans="1:12">
      <c r="A12505" s="186" t="str">
        <f>B12505&amp;"_"&amp;COUNTIF($B$2:B12505,B12505)</f>
        <v>9649_13</v>
      </c>
      <c r="B12505" s="195">
        <v>9649</v>
      </c>
      <c r="C12505" s="195">
        <v>56</v>
      </c>
      <c r="D12505" s="195" t="s">
        <v>5637</v>
      </c>
      <c r="F12505" s="189">
        <v>1</v>
      </c>
      <c r="G12505" s="197" t="s">
        <v>782</v>
      </c>
      <c r="H12505" s="195">
        <v>6</v>
      </c>
      <c r="J12505" s="191">
        <v>43860</v>
      </c>
      <c r="K12505" s="195" t="s">
        <v>3477</v>
      </c>
    </row>
    <row r="12506" spans="1:12">
      <c r="A12506" s="186" t="str">
        <f>B12506&amp;"_"&amp;COUNTIF($B$2:B12506,B12506)</f>
        <v>9650_1</v>
      </c>
      <c r="B12506" s="195">
        <v>9650</v>
      </c>
      <c r="C12506" s="195">
        <v>99</v>
      </c>
      <c r="D12506" s="195" t="s">
        <v>5638</v>
      </c>
      <c r="E12506" s="195">
        <v>404500</v>
      </c>
      <c r="F12506" s="189">
        <v>40</v>
      </c>
      <c r="G12506" s="197" t="s">
        <v>5639</v>
      </c>
      <c r="H12506" s="195">
        <v>1</v>
      </c>
      <c r="I12506" s="195">
        <v>2000</v>
      </c>
      <c r="J12506" s="191">
        <v>43860</v>
      </c>
      <c r="K12506" s="195" t="s">
        <v>33</v>
      </c>
      <c r="L12506" s="195" t="s">
        <v>74</v>
      </c>
    </row>
    <row r="12507" spans="1:12">
      <c r="A12507" s="186" t="str">
        <f>B12507&amp;"_"&amp;COUNTIF($B$2:B12507,B12507)</f>
        <v>9651_1</v>
      </c>
      <c r="B12507" s="195">
        <v>9651</v>
      </c>
      <c r="E12507" s="195" t="s">
        <v>1744</v>
      </c>
      <c r="F12507" s="189" t="s">
        <v>1744</v>
      </c>
      <c r="G12507" s="197" t="s">
        <v>5640</v>
      </c>
    </row>
    <row r="12508" spans="1:12">
      <c r="A12508" s="186" t="str">
        <f>B12508&amp;"_"&amp;COUNTIF($B$2:B12508,B12508)</f>
        <v>9651_2</v>
      </c>
      <c r="B12508" s="195">
        <v>9651</v>
      </c>
      <c r="C12508" s="195">
        <v>1</v>
      </c>
      <c r="D12508" s="195">
        <v>540104106</v>
      </c>
      <c r="E12508" s="195" t="s">
        <v>1744</v>
      </c>
      <c r="F12508" s="189" t="s">
        <v>5641</v>
      </c>
      <c r="G12508" s="197" t="s">
        <v>5642</v>
      </c>
      <c r="H12508" s="195">
        <v>6</v>
      </c>
      <c r="I12508" s="195">
        <v>21120</v>
      </c>
      <c r="J12508" s="191">
        <v>43857</v>
      </c>
      <c r="K12508" s="195" t="s">
        <v>3477</v>
      </c>
    </row>
    <row r="12509" spans="1:12">
      <c r="A12509" s="186" t="str">
        <f>B12509&amp;"_"&amp;COUNTIF($B$2:B12509,B12509)</f>
        <v>9652_1</v>
      </c>
      <c r="B12509" s="195">
        <v>9652</v>
      </c>
      <c r="C12509" s="195">
        <v>1</v>
      </c>
      <c r="D12509" s="195">
        <v>540100763</v>
      </c>
      <c r="F12509" s="189">
        <v>20</v>
      </c>
      <c r="G12509" s="197" t="s">
        <v>5474</v>
      </c>
      <c r="H12509" s="195">
        <v>1</v>
      </c>
      <c r="J12509" s="191">
        <v>43860</v>
      </c>
      <c r="K12509" s="195" t="s">
        <v>3477</v>
      </c>
    </row>
    <row r="12510" spans="1:12">
      <c r="A12510" s="186" t="str">
        <f>B12510&amp;"_"&amp;COUNTIF($B$2:B12510,B12510)</f>
        <v>9653_1</v>
      </c>
      <c r="B12510" s="195">
        <v>9653</v>
      </c>
      <c r="F12510" s="189">
        <v>24</v>
      </c>
      <c r="G12510" s="197" t="s">
        <v>3849</v>
      </c>
    </row>
    <row r="12511" spans="1:12">
      <c r="A12511" s="186" t="str">
        <f>B12511&amp;"_"&amp;COUNTIF($B$2:B12511,B12511)</f>
        <v>9653_2</v>
      </c>
      <c r="B12511" s="195">
        <v>9653</v>
      </c>
      <c r="F12511" s="189">
        <v>42</v>
      </c>
      <c r="G12511" s="197" t="s">
        <v>5643</v>
      </c>
    </row>
    <row r="12512" spans="1:12">
      <c r="A12512" s="186" t="str">
        <f>B12512&amp;"_"&amp;COUNTIF($B$2:B12512,B12512)</f>
        <v>9653_3</v>
      </c>
      <c r="B12512" s="195">
        <v>9653</v>
      </c>
      <c r="C12512" s="195">
        <v>1</v>
      </c>
      <c r="D12512" s="195" t="s">
        <v>5454</v>
      </c>
      <c r="F12512" s="189">
        <v>60</v>
      </c>
      <c r="G12512" s="197" t="s">
        <v>5460</v>
      </c>
      <c r="H12512" s="195">
        <v>3</v>
      </c>
      <c r="J12512" s="191">
        <v>43860</v>
      </c>
      <c r="K12512" s="195" t="s">
        <v>3477</v>
      </c>
    </row>
    <row r="12513" spans="1:11">
      <c r="A12513" s="186" t="str">
        <f>B12513&amp;"_"&amp;COUNTIF($B$2:B12513,B12513)</f>
        <v>9654_1</v>
      </c>
      <c r="B12513" s="195">
        <v>9654</v>
      </c>
      <c r="E12513" s="195">
        <v>500015295</v>
      </c>
      <c r="F12513" s="189">
        <v>1</v>
      </c>
      <c r="G12513" s="197" t="s">
        <v>5644</v>
      </c>
    </row>
    <row r="12514" spans="1:11">
      <c r="A12514" s="186" t="str">
        <f>B12514&amp;"_"&amp;COUNTIF($B$2:B12514,B12514)</f>
        <v>9654_2</v>
      </c>
      <c r="B12514" s="195">
        <v>9654</v>
      </c>
      <c r="C12514" s="195">
        <v>1</v>
      </c>
      <c r="D12514" s="195" t="s">
        <v>5434</v>
      </c>
      <c r="E12514" s="195">
        <v>500015296</v>
      </c>
      <c r="F12514" s="189">
        <v>1</v>
      </c>
      <c r="G12514" s="197" t="s">
        <v>5645</v>
      </c>
      <c r="H12514" s="195">
        <v>2</v>
      </c>
      <c r="J12514" s="191">
        <v>43860</v>
      </c>
      <c r="K12514" s="195" t="s">
        <v>3477</v>
      </c>
    </row>
    <row r="12515" spans="1:11">
      <c r="A12515" s="186" t="str">
        <f>B12515&amp;"_"&amp;COUNTIF($B$2:B12515,B12515)</f>
        <v>9655_1</v>
      </c>
      <c r="B12515" s="195">
        <v>9655</v>
      </c>
      <c r="F12515" s="189">
        <v>1</v>
      </c>
      <c r="G12515" s="197" t="s">
        <v>5591</v>
      </c>
    </row>
    <row r="12516" spans="1:11">
      <c r="A12516" s="186" t="str">
        <f>B12516&amp;"_"&amp;COUNTIF($B$2:B12516,B12516)</f>
        <v>9655_2</v>
      </c>
      <c r="B12516" s="195">
        <v>9655</v>
      </c>
      <c r="E12516" s="237">
        <v>214844</v>
      </c>
      <c r="F12516" s="238">
        <v>84</v>
      </c>
      <c r="G12516" s="239" t="s">
        <v>2944</v>
      </c>
    </row>
    <row r="12517" spans="1:11">
      <c r="A12517" s="186" t="str">
        <f>B12517&amp;"_"&amp;COUNTIF($B$2:B12517,B12517)</f>
        <v>9655_3</v>
      </c>
      <c r="B12517" s="195">
        <v>9655</v>
      </c>
      <c r="E12517" s="195">
        <v>213359</v>
      </c>
      <c r="F12517" s="189">
        <v>28</v>
      </c>
      <c r="G12517" s="197" t="s">
        <v>4533</v>
      </c>
    </row>
    <row r="12518" spans="1:11">
      <c r="A12518" s="186" t="str">
        <f>B12518&amp;"_"&amp;COUNTIF($B$2:B12518,B12518)</f>
        <v>9655_4</v>
      </c>
      <c r="B12518" s="195">
        <v>9655</v>
      </c>
      <c r="C12518" s="195">
        <v>123</v>
      </c>
      <c r="D12518" s="195">
        <v>4500791855</v>
      </c>
      <c r="E12518" s="195">
        <v>214845</v>
      </c>
      <c r="F12518" s="189">
        <v>32</v>
      </c>
      <c r="G12518" s="197" t="s">
        <v>5155</v>
      </c>
      <c r="H12518" s="195">
        <v>5</v>
      </c>
      <c r="I12518" s="195">
        <v>12400</v>
      </c>
      <c r="J12518" s="191">
        <v>43861</v>
      </c>
      <c r="K12518" s="195" t="s">
        <v>3477</v>
      </c>
    </row>
    <row r="12519" spans="1:11">
      <c r="A12519" s="186" t="str">
        <f>B12519&amp;"_"&amp;COUNTIF($B$2:B12519,B12519)</f>
        <v>9656_1</v>
      </c>
      <c r="B12519" s="195">
        <v>9656</v>
      </c>
      <c r="C12519" s="195">
        <v>59</v>
      </c>
      <c r="D12519" s="195">
        <v>3010308158</v>
      </c>
      <c r="E12519" s="195">
        <v>41222136</v>
      </c>
      <c r="F12519" s="189">
        <v>1</v>
      </c>
      <c r="G12519" s="197" t="s">
        <v>5578</v>
      </c>
      <c r="H12519" s="195">
        <v>1</v>
      </c>
      <c r="I12519" s="195">
        <v>3400</v>
      </c>
      <c r="J12519" s="191">
        <v>43861</v>
      </c>
      <c r="K12519" s="195" t="s">
        <v>4749</v>
      </c>
    </row>
    <row r="12520" spans="1:11">
      <c r="A12520" s="186" t="str">
        <f>B12520&amp;"_"&amp;COUNTIF($B$2:B12520,B12520)</f>
        <v>9657_1</v>
      </c>
      <c r="B12520" s="195">
        <v>9657</v>
      </c>
      <c r="C12520" s="195">
        <v>59</v>
      </c>
      <c r="D12520" s="195">
        <v>3010343829</v>
      </c>
      <c r="E12520" s="195">
        <v>41222128</v>
      </c>
      <c r="F12520" s="189">
        <v>3</v>
      </c>
      <c r="G12520" s="243" t="s">
        <v>5646</v>
      </c>
      <c r="H12520" s="195">
        <v>3</v>
      </c>
      <c r="I12520" s="195">
        <v>13800</v>
      </c>
      <c r="J12520" s="191">
        <v>43861</v>
      </c>
      <c r="K12520" s="195" t="s">
        <v>4749</v>
      </c>
    </row>
    <row r="12521" spans="1:11">
      <c r="A12521" s="186" t="str">
        <f>B12521&amp;"_"&amp;COUNTIF($B$2:B12521,B12521)</f>
        <v>9658_1</v>
      </c>
      <c r="B12521" s="195">
        <v>9658</v>
      </c>
      <c r="C12521" s="195">
        <v>59</v>
      </c>
      <c r="D12521" s="195">
        <v>3010378981</v>
      </c>
      <c r="E12521" s="195">
        <v>41222082</v>
      </c>
      <c r="F12521" s="189">
        <v>2</v>
      </c>
      <c r="G12521" s="197" t="s">
        <v>5570</v>
      </c>
      <c r="H12521" s="195">
        <v>2</v>
      </c>
      <c r="I12521" s="195">
        <v>8660</v>
      </c>
      <c r="J12521" s="191">
        <v>43861</v>
      </c>
      <c r="K12521" s="195" t="s">
        <v>4749</v>
      </c>
    </row>
    <row r="12522" spans="1:11">
      <c r="A12522" s="186" t="str">
        <f>B12522&amp;"_"&amp;COUNTIF($B$2:B12522,B12522)</f>
        <v>9659_1</v>
      </c>
      <c r="B12522" s="195">
        <v>9659</v>
      </c>
      <c r="C12522" s="195">
        <v>1</v>
      </c>
      <c r="D12522" s="195" t="s">
        <v>5601</v>
      </c>
      <c r="E12522" s="195" t="s">
        <v>67</v>
      </c>
      <c r="F12522" s="189">
        <v>48</v>
      </c>
      <c r="G12522" s="197" t="s">
        <v>1890</v>
      </c>
      <c r="H12522" s="195">
        <v>1</v>
      </c>
      <c r="J12522" s="191">
        <v>43864</v>
      </c>
      <c r="K12522" s="195" t="s">
        <v>3477</v>
      </c>
    </row>
    <row r="12523" spans="1:11">
      <c r="A12523" s="186" t="str">
        <f>B12523&amp;"_"&amp;COUNTIF($B$2:B12523,B12523)</f>
        <v>9660_1</v>
      </c>
      <c r="B12523" s="195">
        <v>9660</v>
      </c>
      <c r="C12523" s="195">
        <v>1</v>
      </c>
      <c r="D12523" s="195" t="s">
        <v>5616</v>
      </c>
      <c r="E12523" s="195" t="s">
        <v>62</v>
      </c>
      <c r="F12523" s="189">
        <v>328</v>
      </c>
      <c r="G12523" s="197" t="s">
        <v>5466</v>
      </c>
      <c r="H12523" s="195">
        <v>2</v>
      </c>
      <c r="J12523" s="191">
        <v>43864</v>
      </c>
      <c r="K12523" s="195" t="s">
        <v>3477</v>
      </c>
    </row>
    <row r="12524" spans="1:11">
      <c r="A12524" s="186" t="str">
        <f>B12524&amp;"_"&amp;COUNTIF($B$2:B12524,B12524)</f>
        <v>9661_1</v>
      </c>
      <c r="B12524" s="195">
        <v>9661</v>
      </c>
      <c r="E12524" s="195" t="s">
        <v>3335</v>
      </c>
      <c r="F12524" s="189">
        <v>2</v>
      </c>
      <c r="G12524" s="197" t="s">
        <v>5647</v>
      </c>
    </row>
    <row r="12525" spans="1:11">
      <c r="A12525" s="186" t="str">
        <f>B12525&amp;"_"&amp;COUNTIF($B$2:B12525,B12525)</f>
        <v>9661_2</v>
      </c>
      <c r="B12525" s="195">
        <v>9661</v>
      </c>
      <c r="C12525" s="195">
        <v>1</v>
      </c>
      <c r="D12525" s="195" t="s">
        <v>5434</v>
      </c>
      <c r="E12525" s="195" t="s">
        <v>3748</v>
      </c>
      <c r="F12525" s="189">
        <v>2</v>
      </c>
      <c r="G12525" s="197" t="s">
        <v>5594</v>
      </c>
      <c r="H12525" s="195">
        <v>1</v>
      </c>
      <c r="J12525" s="191">
        <v>43864</v>
      </c>
      <c r="K12525" s="195" t="s">
        <v>3477</v>
      </c>
    </row>
    <row r="12526" spans="1:11">
      <c r="A12526" s="186" t="str">
        <f>B12526&amp;"_"&amp;COUNTIF($B$2:B12526,B12526)</f>
        <v>9662_1</v>
      </c>
      <c r="B12526" s="195">
        <v>9662</v>
      </c>
      <c r="C12526" s="195">
        <v>1</v>
      </c>
      <c r="D12526" s="195" t="s">
        <v>5648</v>
      </c>
      <c r="E12526" s="195" t="s">
        <v>3335</v>
      </c>
      <c r="F12526" s="189">
        <v>3</v>
      </c>
      <c r="G12526" s="197" t="s">
        <v>5647</v>
      </c>
      <c r="H12526" s="195">
        <v>1</v>
      </c>
      <c r="J12526" s="191">
        <v>43864</v>
      </c>
      <c r="K12526" s="195" t="s">
        <v>3477</v>
      </c>
    </row>
    <row r="12527" spans="1:11">
      <c r="A12527" s="186" t="str">
        <f>B12527&amp;"_"&amp;COUNTIF($B$2:B12527,B12527)</f>
        <v>9663_1</v>
      </c>
      <c r="B12527" s="195">
        <v>9663</v>
      </c>
      <c r="E12527" s="195" t="s">
        <v>3335</v>
      </c>
      <c r="F12527" s="189">
        <v>2</v>
      </c>
      <c r="G12527" s="197" t="s">
        <v>5593</v>
      </c>
    </row>
    <row r="12528" spans="1:11">
      <c r="A12528" s="186" t="str">
        <f>B12528&amp;"_"&amp;COUNTIF($B$2:B12528,B12528)</f>
        <v>9663_2</v>
      </c>
      <c r="B12528" s="195">
        <v>9663</v>
      </c>
      <c r="E12528" s="195" t="s">
        <v>3333</v>
      </c>
      <c r="F12528" s="189">
        <v>2</v>
      </c>
      <c r="G12528" s="197" t="s">
        <v>5649</v>
      </c>
    </row>
    <row r="12529" spans="1:12">
      <c r="A12529" s="186" t="str">
        <f>B12529&amp;"_"&amp;COUNTIF($B$2:B12529,B12529)</f>
        <v>9663_3</v>
      </c>
      <c r="B12529" s="195">
        <v>9663</v>
      </c>
      <c r="C12529" s="195">
        <v>1</v>
      </c>
      <c r="D12529" s="195" t="s">
        <v>5650</v>
      </c>
      <c r="E12529" s="195" t="s">
        <v>3748</v>
      </c>
      <c r="F12529" s="189">
        <v>2</v>
      </c>
      <c r="G12529" s="197" t="s">
        <v>5594</v>
      </c>
      <c r="H12529" s="195">
        <v>2</v>
      </c>
      <c r="J12529" s="191">
        <v>43864</v>
      </c>
      <c r="K12529" s="195" t="s">
        <v>3477</v>
      </c>
    </row>
    <row r="12530" spans="1:12">
      <c r="A12530" s="186" t="str">
        <f>B12530&amp;"_"&amp;COUNTIF($B$2:B12530,B12530)</f>
        <v>9664_1</v>
      </c>
      <c r="B12530" s="195">
        <v>9664</v>
      </c>
      <c r="C12530" s="195">
        <v>135</v>
      </c>
      <c r="D12530" s="195" t="s">
        <v>5651</v>
      </c>
      <c r="E12530" s="195" t="s">
        <v>5652</v>
      </c>
      <c r="F12530" s="189">
        <v>1</v>
      </c>
      <c r="G12530" s="197" t="s">
        <v>5653</v>
      </c>
      <c r="H12530" s="195">
        <v>1</v>
      </c>
      <c r="I12530" s="195">
        <v>13</v>
      </c>
      <c r="J12530" s="191">
        <v>43864</v>
      </c>
      <c r="K12530" s="195" t="s">
        <v>5654</v>
      </c>
      <c r="L12530" s="195" t="s">
        <v>74</v>
      </c>
    </row>
    <row r="12531" spans="1:12">
      <c r="A12531" s="186" t="str">
        <f>B12531&amp;"_"&amp;COUNTIF($B$2:B12531,B12531)</f>
        <v>9665_1</v>
      </c>
      <c r="B12531" s="195">
        <v>9665</v>
      </c>
      <c r="E12531" s="195">
        <v>112145</v>
      </c>
      <c r="F12531" s="189">
        <v>20</v>
      </c>
      <c r="G12531" s="197" t="s">
        <v>2696</v>
      </c>
    </row>
    <row r="12532" spans="1:12">
      <c r="A12532" s="186" t="str">
        <f>B12532&amp;"_"&amp;COUNTIF($B$2:B12532,B12532)</f>
        <v>9665_2</v>
      </c>
      <c r="B12532" s="195">
        <v>9665</v>
      </c>
      <c r="C12532" s="195">
        <v>4</v>
      </c>
      <c r="D12532" s="195">
        <v>4500332622</v>
      </c>
      <c r="E12532" s="195">
        <v>112146</v>
      </c>
      <c r="F12532" s="189">
        <v>20</v>
      </c>
      <c r="G12532" s="197" t="s">
        <v>2697</v>
      </c>
      <c r="H12532" s="195">
        <v>10</v>
      </c>
      <c r="I12532" s="195">
        <v>30000</v>
      </c>
      <c r="J12532" s="191">
        <v>43864</v>
      </c>
      <c r="K12532" s="195" t="s">
        <v>2501</v>
      </c>
      <c r="L12532" s="195" t="s">
        <v>74</v>
      </c>
    </row>
    <row r="12533" spans="1:12">
      <c r="A12533" s="186" t="str">
        <f>B12533&amp;"_"&amp;COUNTIF($B$2:B12533,B12533)</f>
        <v>9666_1</v>
      </c>
      <c r="B12533" s="195">
        <v>9666</v>
      </c>
      <c r="E12533" s="195">
        <v>4600048980</v>
      </c>
      <c r="F12533" s="189">
        <v>1</v>
      </c>
      <c r="G12533" s="197" t="s">
        <v>5655</v>
      </c>
    </row>
    <row r="12534" spans="1:12">
      <c r="A12534" s="186" t="str">
        <f>B12534&amp;"_"&amp;COUNTIF($B$2:B12534,B12534)</f>
        <v>9666_2</v>
      </c>
      <c r="B12534" s="195">
        <v>9666</v>
      </c>
      <c r="E12534" s="195">
        <v>4600048981</v>
      </c>
      <c r="F12534" s="189">
        <v>5</v>
      </c>
      <c r="G12534" s="197" t="s">
        <v>5656</v>
      </c>
    </row>
    <row r="12535" spans="1:12">
      <c r="A12535" s="186" t="str">
        <f>B12535&amp;"_"&amp;COUNTIF($B$2:B12535,B12535)</f>
        <v>9666_3</v>
      </c>
      <c r="B12535" s="195">
        <v>9666</v>
      </c>
      <c r="C12535" s="195">
        <v>141</v>
      </c>
      <c r="D12535" s="195">
        <v>85592</v>
      </c>
      <c r="E12535" s="195">
        <v>4600048982</v>
      </c>
      <c r="F12535" s="189">
        <v>8</v>
      </c>
      <c r="G12535" s="197" t="s">
        <v>5657</v>
      </c>
      <c r="H12535" s="195">
        <v>4</v>
      </c>
      <c r="J12535" s="191">
        <v>43865</v>
      </c>
      <c r="K12535" s="195" t="s">
        <v>3477</v>
      </c>
    </row>
    <row r="12536" spans="1:12">
      <c r="A12536" s="186" t="str">
        <f>B12536&amp;"_"&amp;COUNTIF($B$2:B12536,B12536)</f>
        <v>9667_1</v>
      </c>
      <c r="B12536" s="195">
        <v>9667</v>
      </c>
      <c r="C12536" s="195">
        <v>1</v>
      </c>
      <c r="D12536" s="195" t="s">
        <v>5492</v>
      </c>
      <c r="F12536" s="189">
        <v>1</v>
      </c>
      <c r="G12536" s="197" t="s">
        <v>5658</v>
      </c>
      <c r="H12536" s="195">
        <v>1</v>
      </c>
      <c r="J12536" s="191">
        <v>43865</v>
      </c>
      <c r="K12536" s="195" t="s">
        <v>3477</v>
      </c>
    </row>
    <row r="12537" spans="1:12">
      <c r="A12537" s="186" t="str">
        <f>B12537&amp;"_"&amp;COUNTIF($B$2:B12537,B12537)</f>
        <v>9668_1</v>
      </c>
      <c r="B12537" s="195">
        <v>9668</v>
      </c>
      <c r="C12537" s="195">
        <v>59</v>
      </c>
      <c r="D12537" s="195">
        <v>3010404371</v>
      </c>
      <c r="E12537" s="195">
        <v>41222082</v>
      </c>
      <c r="F12537" s="189">
        <v>2</v>
      </c>
      <c r="G12537" s="197" t="s">
        <v>5570</v>
      </c>
      <c r="H12537" s="195">
        <v>2</v>
      </c>
      <c r="I12537" s="195">
        <v>8660</v>
      </c>
      <c r="J12537" s="191">
        <v>43865</v>
      </c>
      <c r="K12537" s="195" t="s">
        <v>4749</v>
      </c>
    </row>
    <row r="12538" spans="1:12">
      <c r="A12538" s="186" t="str">
        <f>B12538&amp;"_"&amp;COUNTIF($B$2:B12538,B12538)</f>
        <v>9669_1</v>
      </c>
      <c r="B12538" s="195">
        <v>9669</v>
      </c>
      <c r="C12538" s="195">
        <v>59</v>
      </c>
      <c r="D12538" s="195">
        <v>3010415760</v>
      </c>
      <c r="E12538" s="195">
        <v>41227890</v>
      </c>
      <c r="F12538" s="189">
        <v>12</v>
      </c>
      <c r="G12538" s="197" t="s">
        <v>5286</v>
      </c>
      <c r="H12538" s="195">
        <v>2</v>
      </c>
      <c r="I12538" s="195">
        <v>3675</v>
      </c>
      <c r="J12538" s="191">
        <v>43865</v>
      </c>
      <c r="K12538" s="195" t="s">
        <v>4749</v>
      </c>
    </row>
    <row r="12539" spans="1:12">
      <c r="A12539" s="186" t="str">
        <f>B12539&amp;"_"&amp;COUNTIF($B$2:B12539,B12539)</f>
        <v>9670_1</v>
      </c>
      <c r="B12539" s="195">
        <v>9670</v>
      </c>
      <c r="C12539" s="195">
        <v>59</v>
      </c>
      <c r="D12539" s="195">
        <v>3010412285</v>
      </c>
      <c r="E12539" s="195">
        <v>41222082</v>
      </c>
      <c r="F12539" s="189">
        <v>2</v>
      </c>
      <c r="G12539" s="197" t="s">
        <v>5570</v>
      </c>
      <c r="H12539" s="195">
        <v>2</v>
      </c>
      <c r="I12539" s="195">
        <v>8660</v>
      </c>
      <c r="J12539" s="191">
        <v>43865</v>
      </c>
      <c r="K12539" s="195" t="s">
        <v>4749</v>
      </c>
    </row>
    <row r="12540" spans="1:12">
      <c r="A12540" s="186" t="str">
        <f>B12540&amp;"_"&amp;COUNTIF($B$2:B12540,B12540)</f>
        <v>9671_1</v>
      </c>
      <c r="B12540" s="195">
        <v>9671</v>
      </c>
      <c r="C12540" s="195">
        <v>2</v>
      </c>
      <c r="D12540" s="195">
        <v>340197553</v>
      </c>
      <c r="F12540" s="189">
        <v>3</v>
      </c>
      <c r="G12540" s="197" t="s">
        <v>4033</v>
      </c>
      <c r="H12540" s="195">
        <v>4</v>
      </c>
      <c r="I12540" s="195">
        <v>10500</v>
      </c>
      <c r="J12540" s="191">
        <v>43866</v>
      </c>
      <c r="K12540" s="195" t="s">
        <v>3477</v>
      </c>
    </row>
    <row r="12541" spans="1:12">
      <c r="A12541" s="186" t="str">
        <f>B12541&amp;"_"&amp;COUNTIF($B$2:B12541,B12541)</f>
        <v>9672_1</v>
      </c>
      <c r="B12541" s="195">
        <v>9672</v>
      </c>
      <c r="C12541" s="195">
        <v>31</v>
      </c>
      <c r="D12541" s="195" t="s">
        <v>5659</v>
      </c>
      <c r="E12541" s="195" t="s">
        <v>5660</v>
      </c>
      <c r="F12541" s="189">
        <v>75</v>
      </c>
      <c r="G12541" s="197" t="s">
        <v>5661</v>
      </c>
      <c r="H12541" s="195">
        <v>2</v>
      </c>
      <c r="I12541" s="195">
        <v>3750</v>
      </c>
      <c r="J12541" s="191">
        <v>43866</v>
      </c>
      <c r="K12541" s="195" t="s">
        <v>3477</v>
      </c>
    </row>
    <row r="12542" spans="1:12">
      <c r="A12542" s="186" t="str">
        <f>B12542&amp;"_"&amp;COUNTIF($B$2:B12542,B12542)</f>
        <v>9673_1</v>
      </c>
      <c r="B12542" s="195">
        <v>9673</v>
      </c>
      <c r="C12542" s="195">
        <v>2</v>
      </c>
      <c r="D12542" s="195">
        <v>340199179</v>
      </c>
      <c r="F12542" s="189">
        <v>3</v>
      </c>
      <c r="G12542" s="197" t="s">
        <v>4033</v>
      </c>
      <c r="H12542" s="195">
        <v>4</v>
      </c>
      <c r="I12542" s="195">
        <v>10500</v>
      </c>
      <c r="J12542" s="191">
        <v>43867</v>
      </c>
      <c r="K12542" s="195" t="s">
        <v>3477</v>
      </c>
    </row>
    <row r="12543" spans="1:12">
      <c r="A12543" s="186" t="str">
        <f>B12543&amp;"_"&amp;COUNTIF($B$2:B12543,B12543)</f>
        <v>9674_1</v>
      </c>
      <c r="B12543" s="195">
        <v>9674</v>
      </c>
      <c r="C12543" s="195">
        <v>2</v>
      </c>
      <c r="D12543" s="195">
        <v>340199471</v>
      </c>
      <c r="F12543" s="189">
        <v>3</v>
      </c>
      <c r="G12543" s="197" t="s">
        <v>5662</v>
      </c>
      <c r="H12543" s="195">
        <v>3</v>
      </c>
      <c r="I12543" s="195">
        <v>2700</v>
      </c>
      <c r="J12543" s="191">
        <v>43867</v>
      </c>
      <c r="K12543" s="195" t="s">
        <v>3477</v>
      </c>
    </row>
    <row r="12544" spans="1:12">
      <c r="A12544" s="186" t="str">
        <f>B12544&amp;"_"&amp;COUNTIF($B$2:B12544,B12544)</f>
        <v>9675_1</v>
      </c>
      <c r="B12544" s="195">
        <v>9675</v>
      </c>
      <c r="F12544" s="189">
        <v>11</v>
      </c>
      <c r="G12544" s="197" t="s">
        <v>5663</v>
      </c>
    </row>
    <row r="12545" spans="1:12">
      <c r="A12545" s="186" t="str">
        <f>B12545&amp;"_"&amp;COUNTIF($B$2:B12545,B12545)</f>
        <v>9675_2</v>
      </c>
      <c r="B12545" s="195">
        <v>9675</v>
      </c>
      <c r="C12545" s="195">
        <v>26</v>
      </c>
      <c r="D12545" s="195" t="s">
        <v>863</v>
      </c>
      <c r="F12545" s="189">
        <v>15</v>
      </c>
      <c r="G12545" s="197" t="s">
        <v>5664</v>
      </c>
      <c r="J12545" s="191">
        <v>43861</v>
      </c>
    </row>
    <row r="12546" spans="1:12">
      <c r="A12546" s="186" t="str">
        <f>B12546&amp;"_"&amp;COUNTIF($B$2:B12546,B12546)</f>
        <v>9676_1</v>
      </c>
      <c r="B12546" s="195">
        <v>9676</v>
      </c>
      <c r="F12546" s="189">
        <v>1</v>
      </c>
      <c r="G12546" s="197" t="s">
        <v>5591</v>
      </c>
    </row>
    <row r="12547" spans="1:12">
      <c r="A12547" s="186" t="str">
        <f>B12547&amp;"_"&amp;COUNTIF($B$2:B12547,B12547)</f>
        <v>9676_2</v>
      </c>
      <c r="B12547" s="195">
        <v>9676</v>
      </c>
      <c r="E12547" s="195">
        <v>213359</v>
      </c>
      <c r="F12547" s="189">
        <v>14</v>
      </c>
      <c r="G12547" s="197" t="s">
        <v>4533</v>
      </c>
    </row>
    <row r="12548" spans="1:12">
      <c r="A12548" s="186" t="str">
        <f>B12548&amp;"_"&amp;COUNTIF($B$2:B12548,B12548)</f>
        <v>9676_3</v>
      </c>
      <c r="B12548" s="195">
        <v>9676</v>
      </c>
      <c r="C12548" s="195">
        <v>123</v>
      </c>
      <c r="D12548" s="195">
        <v>4500791855</v>
      </c>
      <c r="E12548" s="195">
        <v>214845</v>
      </c>
      <c r="F12548" s="189">
        <v>32</v>
      </c>
      <c r="G12548" s="197" t="s">
        <v>5155</v>
      </c>
      <c r="H12548" s="195">
        <v>3</v>
      </c>
      <c r="I12548" s="195">
        <v>5950</v>
      </c>
      <c r="J12548" s="191">
        <v>43868</v>
      </c>
      <c r="K12548" s="195" t="s">
        <v>3477</v>
      </c>
    </row>
    <row r="12549" spans="1:12">
      <c r="A12549" s="186" t="str">
        <f>B12549&amp;"_"&amp;COUNTIF($B$2:B12549,B12549)</f>
        <v>9677_1</v>
      </c>
      <c r="B12549" s="195">
        <v>9677</v>
      </c>
      <c r="C12549" s="195">
        <v>61</v>
      </c>
      <c r="D12549" s="195" t="s">
        <v>5150</v>
      </c>
      <c r="E12549" s="195" t="s">
        <v>5151</v>
      </c>
      <c r="F12549" s="189">
        <v>1</v>
      </c>
      <c r="G12549" s="197" t="s">
        <v>5152</v>
      </c>
      <c r="H12549" s="195">
        <v>1</v>
      </c>
      <c r="I12549" s="195">
        <v>2285</v>
      </c>
      <c r="J12549" s="191">
        <v>43868</v>
      </c>
      <c r="K12549" s="195" t="s">
        <v>3477</v>
      </c>
    </row>
    <row r="12550" spans="1:12">
      <c r="A12550" s="186" t="str">
        <f>B12550&amp;"_"&amp;COUNTIF($B$2:B12550,B12550)</f>
        <v>9678_1</v>
      </c>
      <c r="B12550" s="195">
        <v>9678</v>
      </c>
      <c r="C12550" s="195">
        <v>61</v>
      </c>
      <c r="D12550" s="195" t="s">
        <v>5665</v>
      </c>
      <c r="F12550" s="189">
        <v>1</v>
      </c>
      <c r="G12550" s="197" t="s">
        <v>5666</v>
      </c>
      <c r="H12550" s="195">
        <v>1</v>
      </c>
      <c r="I12550" s="195">
        <v>3400</v>
      </c>
      <c r="J12550" s="191">
        <v>43868</v>
      </c>
      <c r="K12550" s="195" t="s">
        <v>3477</v>
      </c>
    </row>
    <row r="12551" spans="1:12">
      <c r="A12551" s="186" t="str">
        <f>B12551&amp;"_"&amp;COUNTIF($B$2:B12551,B12551)</f>
        <v>9679_1</v>
      </c>
      <c r="B12551" s="195">
        <v>9679</v>
      </c>
      <c r="C12551" s="195">
        <v>59</v>
      </c>
      <c r="D12551" s="195">
        <v>3010394650</v>
      </c>
      <c r="E12551" s="195">
        <v>41222128</v>
      </c>
      <c r="F12551" s="189">
        <v>1</v>
      </c>
      <c r="G12551" s="243" t="s">
        <v>5667</v>
      </c>
      <c r="H12551" s="195">
        <v>1</v>
      </c>
      <c r="I12551" s="195">
        <v>4600</v>
      </c>
      <c r="J12551" s="191">
        <v>43868</v>
      </c>
      <c r="K12551" s="195" t="s">
        <v>4749</v>
      </c>
    </row>
    <row r="12552" spans="1:12">
      <c r="A12552" s="186" t="str">
        <f>B12552&amp;"_"&amp;COUNTIF($B$2:B12552,B12552)</f>
        <v>9680_1</v>
      </c>
      <c r="B12552" s="195">
        <v>9680</v>
      </c>
      <c r="C12552" s="195">
        <v>59</v>
      </c>
      <c r="D12552" s="195">
        <v>3010404364</v>
      </c>
      <c r="E12552" s="195">
        <v>41222128</v>
      </c>
      <c r="F12552" s="189">
        <v>2</v>
      </c>
      <c r="G12552" s="243" t="s">
        <v>5668</v>
      </c>
      <c r="H12552" s="195">
        <v>2</v>
      </c>
      <c r="I12552" s="195">
        <v>9200</v>
      </c>
      <c r="J12552" s="191">
        <v>43868</v>
      </c>
      <c r="K12552" s="195" t="s">
        <v>4749</v>
      </c>
    </row>
    <row r="12553" spans="1:12">
      <c r="A12553" s="186" t="str">
        <f>B12553&amp;"_"&amp;COUNTIF($B$2:B12553,B12553)</f>
        <v>9681_1</v>
      </c>
      <c r="B12553" s="195">
        <v>9681</v>
      </c>
      <c r="C12553" s="195">
        <v>59</v>
      </c>
      <c r="D12553" s="195">
        <v>3010423578</v>
      </c>
      <c r="E12553" s="195">
        <v>41222128</v>
      </c>
      <c r="F12553" s="189">
        <v>1</v>
      </c>
      <c r="G12553" s="243" t="s">
        <v>5669</v>
      </c>
      <c r="H12553" s="195">
        <v>1</v>
      </c>
      <c r="I12553" s="195">
        <v>4600</v>
      </c>
      <c r="J12553" s="191">
        <v>43868</v>
      </c>
      <c r="K12553" s="195" t="s">
        <v>4749</v>
      </c>
    </row>
    <row r="12554" spans="1:12">
      <c r="A12554" s="186" t="str">
        <f>B12554&amp;"_"&amp;COUNTIF($B$2:B12554,B12554)</f>
        <v>9682_1</v>
      </c>
      <c r="B12554" s="195">
        <v>9682</v>
      </c>
      <c r="C12554" s="195">
        <v>59</v>
      </c>
      <c r="D12554" s="195">
        <v>3010427872</v>
      </c>
      <c r="E12554" s="195">
        <v>20818422</v>
      </c>
      <c r="F12554" s="189">
        <v>3</v>
      </c>
      <c r="G12554" s="197" t="s">
        <v>5670</v>
      </c>
      <c r="H12554" s="195">
        <v>3</v>
      </c>
      <c r="I12554" s="195">
        <v>5700</v>
      </c>
      <c r="J12554" s="191">
        <v>43868</v>
      </c>
      <c r="K12554" s="195" t="s">
        <v>4749</v>
      </c>
    </row>
    <row r="12555" spans="1:12">
      <c r="A12555" s="186" t="str">
        <f>B12555&amp;"_"&amp;COUNTIF($B$2:B12555,B12555)</f>
        <v>9683_1</v>
      </c>
      <c r="B12555" s="195">
        <v>9683</v>
      </c>
      <c r="C12555" s="195">
        <v>107</v>
      </c>
      <c r="F12555" s="189">
        <v>10</v>
      </c>
      <c r="G12555" s="197" t="s">
        <v>5671</v>
      </c>
    </row>
    <row r="12556" spans="1:12">
      <c r="A12556" s="186" t="str">
        <f>B12556&amp;"_"&amp;COUNTIF($B$2:B12556,B12556)</f>
        <v>9683_2</v>
      </c>
      <c r="B12556" s="195">
        <v>9683</v>
      </c>
      <c r="C12556" s="195">
        <v>107</v>
      </c>
      <c r="D12556" s="195">
        <v>26864</v>
      </c>
      <c r="F12556" s="189">
        <v>6</v>
      </c>
      <c r="G12556" s="197" t="s">
        <v>5672</v>
      </c>
      <c r="H12556" s="195">
        <v>3</v>
      </c>
      <c r="J12556" s="191">
        <v>43868</v>
      </c>
      <c r="K12556" s="195" t="s">
        <v>789</v>
      </c>
      <c r="L12556" s="195" t="s">
        <v>74</v>
      </c>
    </row>
    <row r="12557" spans="1:12">
      <c r="A12557" s="186" t="str">
        <f>B12557&amp;"_"&amp;COUNTIF($B$2:B12557,B12557)</f>
        <v>9684_1</v>
      </c>
      <c r="B12557" s="195">
        <v>9684</v>
      </c>
      <c r="C12557" s="195">
        <v>1</v>
      </c>
      <c r="D12557" s="195" t="s">
        <v>5616</v>
      </c>
      <c r="E12557" s="195" t="s">
        <v>62</v>
      </c>
      <c r="F12557" s="189">
        <v>328</v>
      </c>
      <c r="G12557" s="197" t="s">
        <v>5466</v>
      </c>
      <c r="H12557" s="195">
        <v>2</v>
      </c>
      <c r="J12557" s="191">
        <v>43871</v>
      </c>
      <c r="K12557" s="195" t="s">
        <v>3477</v>
      </c>
    </row>
    <row r="12558" spans="1:12">
      <c r="A12558" s="186" t="str">
        <f>B12558&amp;"_"&amp;COUNTIF($B$2:B12558,B12558)</f>
        <v>9685_1</v>
      </c>
      <c r="B12558" s="195">
        <v>9685</v>
      </c>
      <c r="C12558" s="195">
        <v>1</v>
      </c>
      <c r="D12558" s="195" t="s">
        <v>5618</v>
      </c>
      <c r="E12558" s="195" t="s">
        <v>62</v>
      </c>
      <c r="F12558" s="189">
        <v>328</v>
      </c>
      <c r="G12558" s="197" t="s">
        <v>5466</v>
      </c>
      <c r="H12558" s="195">
        <v>2</v>
      </c>
      <c r="J12558" s="191">
        <v>43871</v>
      </c>
      <c r="K12558" s="195" t="s">
        <v>3477</v>
      </c>
    </row>
    <row r="12559" spans="1:12">
      <c r="A12559" s="186" t="str">
        <f>B12559&amp;"_"&amp;COUNTIF($B$2:B12559,B12559)</f>
        <v>9686_1</v>
      </c>
      <c r="B12559" s="195">
        <v>9686</v>
      </c>
      <c r="E12559" s="195" t="s">
        <v>2730</v>
      </c>
      <c r="F12559" s="189">
        <v>4</v>
      </c>
      <c r="G12559" s="197" t="s">
        <v>5366</v>
      </c>
    </row>
    <row r="12560" spans="1:12">
      <c r="A12560" s="186" t="str">
        <f>B12560&amp;"_"&amp;COUNTIF($B$2:B12560,B12560)</f>
        <v>9686_2</v>
      </c>
      <c r="B12560" s="195">
        <v>9686</v>
      </c>
      <c r="C12560" s="195">
        <v>1</v>
      </c>
      <c r="D12560" s="195" t="s">
        <v>5367</v>
      </c>
      <c r="E12560" s="195" t="s">
        <v>2731</v>
      </c>
      <c r="F12560" s="189">
        <v>4</v>
      </c>
      <c r="G12560" s="197" t="s">
        <v>5368</v>
      </c>
      <c r="H12560" s="195">
        <v>2</v>
      </c>
      <c r="J12560" s="191">
        <v>43871</v>
      </c>
      <c r="K12560" s="195" t="s">
        <v>3477</v>
      </c>
    </row>
    <row r="12561" spans="1:12">
      <c r="A12561" s="186" t="str">
        <f>B12561&amp;"_"&amp;COUNTIF($B$2:B12561,B12561)</f>
        <v>9687_1</v>
      </c>
      <c r="B12561" s="195">
        <v>9687</v>
      </c>
      <c r="F12561" s="189">
        <v>18</v>
      </c>
      <c r="G12561" s="197" t="s">
        <v>3849</v>
      </c>
    </row>
    <row r="12562" spans="1:12">
      <c r="A12562" s="186" t="str">
        <f>B12562&amp;"_"&amp;COUNTIF($B$2:B12562,B12562)</f>
        <v>9687_2</v>
      </c>
      <c r="B12562" s="195">
        <v>9687</v>
      </c>
      <c r="F12562" s="189">
        <v>22</v>
      </c>
      <c r="G12562" s="197" t="s">
        <v>5643</v>
      </c>
    </row>
    <row r="12563" spans="1:12">
      <c r="A12563" s="186" t="str">
        <f>B12563&amp;"_"&amp;COUNTIF($B$2:B12563,B12563)</f>
        <v>9687_3</v>
      </c>
      <c r="B12563" s="195">
        <v>9687</v>
      </c>
      <c r="C12563" s="195">
        <v>1</v>
      </c>
      <c r="D12563" s="195" t="s">
        <v>5454</v>
      </c>
      <c r="F12563" s="189">
        <v>60</v>
      </c>
      <c r="G12563" s="197" t="s">
        <v>5460</v>
      </c>
      <c r="H12563" s="195">
        <v>3</v>
      </c>
      <c r="J12563" s="191">
        <v>43871</v>
      </c>
      <c r="K12563" s="195" t="s">
        <v>3477</v>
      </c>
    </row>
    <row r="12564" spans="1:12">
      <c r="A12564" s="186" t="str">
        <f>B12564&amp;"_"&amp;COUNTIF($B$2:B12564,B12564)</f>
        <v>9688_1</v>
      </c>
      <c r="B12564" s="195">
        <v>9688</v>
      </c>
      <c r="E12564" s="195">
        <v>4600048980</v>
      </c>
      <c r="F12564" s="189">
        <v>2</v>
      </c>
      <c r="G12564" s="197" t="s">
        <v>5655</v>
      </c>
    </row>
    <row r="12565" spans="1:12">
      <c r="A12565" s="186" t="str">
        <f>B12565&amp;"_"&amp;COUNTIF($B$2:B12565,B12565)</f>
        <v>9688_2</v>
      </c>
      <c r="B12565" s="195">
        <v>9688</v>
      </c>
      <c r="E12565" s="195">
        <v>4600048981</v>
      </c>
      <c r="F12565" s="189">
        <v>3</v>
      </c>
      <c r="G12565" s="197" t="s">
        <v>5656</v>
      </c>
    </row>
    <row r="12566" spans="1:12">
      <c r="A12566" s="186" t="str">
        <f>B12566&amp;"_"&amp;COUNTIF($B$2:B12566,B12566)</f>
        <v>9688_3</v>
      </c>
      <c r="B12566" s="195">
        <v>9688</v>
      </c>
      <c r="C12566" s="195">
        <v>141</v>
      </c>
      <c r="D12566" s="195">
        <v>85592</v>
      </c>
      <c r="E12566" s="195">
        <v>4600048983</v>
      </c>
      <c r="F12566" s="189">
        <v>3</v>
      </c>
      <c r="G12566" s="197" t="s">
        <v>5673</v>
      </c>
      <c r="H12566" s="195">
        <v>4</v>
      </c>
      <c r="J12566" s="191">
        <v>43872</v>
      </c>
      <c r="K12566" s="195" t="s">
        <v>3477</v>
      </c>
    </row>
    <row r="12567" spans="1:12">
      <c r="A12567" s="186" t="str">
        <f>B12567&amp;"_"&amp;COUNTIF($B$2:B12567,B12567)</f>
        <v>9689_1</v>
      </c>
      <c r="B12567" s="195">
        <v>9689</v>
      </c>
      <c r="C12567" s="195">
        <v>1</v>
      </c>
      <c r="D12567" s="195" t="s">
        <v>5650</v>
      </c>
      <c r="E12567" s="195">
        <v>500015296</v>
      </c>
      <c r="F12567" s="189">
        <v>1</v>
      </c>
      <c r="G12567" s="197" t="s">
        <v>5674</v>
      </c>
      <c r="H12567" s="195">
        <v>1</v>
      </c>
      <c r="J12567" s="191">
        <v>43872</v>
      </c>
      <c r="K12567" s="195" t="s">
        <v>3477</v>
      </c>
    </row>
    <row r="12568" spans="1:12">
      <c r="A12568" s="186" t="str">
        <f>B12568&amp;"_"&amp;COUNTIF($B$2:B12568,B12568)</f>
        <v>9690_1</v>
      </c>
      <c r="B12568" s="195">
        <v>9690</v>
      </c>
      <c r="C12568" s="195">
        <v>1</v>
      </c>
      <c r="D12568" s="195" t="s">
        <v>5618</v>
      </c>
      <c r="E12568" s="195" t="s">
        <v>62</v>
      </c>
      <c r="F12568" s="189">
        <v>328</v>
      </c>
      <c r="G12568" s="197" t="s">
        <v>5466</v>
      </c>
      <c r="H12568" s="195">
        <v>2</v>
      </c>
      <c r="J12568" s="191">
        <v>43872</v>
      </c>
      <c r="K12568" s="195" t="s">
        <v>3477</v>
      </c>
    </row>
    <row r="12569" spans="1:12">
      <c r="A12569" s="186" t="str">
        <f>B12569&amp;"_"&amp;COUNTIF($B$2:B12569,B12569)</f>
        <v>9691_1</v>
      </c>
      <c r="B12569" s="195">
        <v>9691</v>
      </c>
      <c r="C12569" s="195">
        <v>1</v>
      </c>
      <c r="D12569" s="195" t="s">
        <v>5492</v>
      </c>
      <c r="F12569" s="189">
        <v>2</v>
      </c>
      <c r="G12569" s="197" t="s">
        <v>5675</v>
      </c>
      <c r="H12569" s="195">
        <v>2</v>
      </c>
      <c r="J12569" s="191">
        <v>43872</v>
      </c>
      <c r="K12569" s="195" t="s">
        <v>3477</v>
      </c>
    </row>
    <row r="12570" spans="1:12">
      <c r="A12570" s="186" t="str">
        <f>B12570&amp;"_"&amp;COUNTIF($B$2:B12570,B12570)</f>
        <v>9692_1</v>
      </c>
      <c r="B12570" s="195">
        <v>9692</v>
      </c>
      <c r="C12570" s="195">
        <v>114</v>
      </c>
      <c r="D12570" s="195">
        <v>270552845</v>
      </c>
      <c r="F12570" s="189">
        <v>90</v>
      </c>
      <c r="G12570" s="197" t="s">
        <v>3995</v>
      </c>
      <c r="H12570" s="195">
        <v>2</v>
      </c>
      <c r="I12570" s="195">
        <v>2550</v>
      </c>
      <c r="J12570" s="191">
        <v>43872</v>
      </c>
      <c r="K12570" s="195" t="s">
        <v>33</v>
      </c>
      <c r="L12570" s="195" t="s">
        <v>74</v>
      </c>
    </row>
    <row r="12571" spans="1:12">
      <c r="A12571" s="186" t="str">
        <f>B12571&amp;"_"&amp;COUNTIF($B$2:B12571,B12571)</f>
        <v>9693_1</v>
      </c>
      <c r="B12571" s="195">
        <v>9693</v>
      </c>
      <c r="C12571" s="195">
        <v>59</v>
      </c>
      <c r="D12571" s="195">
        <v>3010444945</v>
      </c>
      <c r="E12571" s="195">
        <v>41227890</v>
      </c>
      <c r="F12571" s="189">
        <v>12</v>
      </c>
      <c r="G12571" s="197" t="s">
        <v>5286</v>
      </c>
      <c r="H12571" s="195">
        <v>2</v>
      </c>
      <c r="I12571" s="195">
        <v>3675</v>
      </c>
      <c r="J12571" s="191">
        <v>43873</v>
      </c>
      <c r="K12571" s="195" t="s">
        <v>4749</v>
      </c>
    </row>
    <row r="12572" spans="1:12">
      <c r="A12572" s="186" t="str">
        <f>B12572&amp;"_"&amp;COUNTIF($B$2:B12572,B12572)</f>
        <v>9694_1</v>
      </c>
      <c r="B12572" s="195">
        <v>9694</v>
      </c>
      <c r="C12572" s="195">
        <v>59</v>
      </c>
      <c r="D12572" s="195">
        <v>3010412285</v>
      </c>
      <c r="E12572" s="195">
        <v>41222082</v>
      </c>
      <c r="F12572" s="189">
        <v>1</v>
      </c>
      <c r="G12572" s="197" t="s">
        <v>5570</v>
      </c>
      <c r="H12572" s="195">
        <v>1</v>
      </c>
      <c r="I12572" s="195">
        <v>4330</v>
      </c>
      <c r="J12572" s="191">
        <v>43873</v>
      </c>
      <c r="K12572" s="195" t="s">
        <v>4749</v>
      </c>
    </row>
    <row r="12573" spans="1:12">
      <c r="A12573" s="186" t="str">
        <f>B12573&amp;"_"&amp;COUNTIF($B$2:B12573,B12573)</f>
        <v>9695_1</v>
      </c>
      <c r="B12573" s="195">
        <v>9695</v>
      </c>
      <c r="C12573" s="195">
        <v>59</v>
      </c>
      <c r="D12573" s="195">
        <v>3010423578</v>
      </c>
      <c r="E12573" s="195">
        <v>41222128</v>
      </c>
      <c r="F12573" s="189">
        <v>2</v>
      </c>
      <c r="G12573" s="243" t="s">
        <v>5676</v>
      </c>
      <c r="H12573" s="195">
        <v>2</v>
      </c>
      <c r="I12573" s="195">
        <v>9200</v>
      </c>
      <c r="J12573" s="191">
        <v>43873</v>
      </c>
      <c r="K12573" s="195" t="s">
        <v>4749</v>
      </c>
    </row>
    <row r="12574" spans="1:12">
      <c r="A12574" s="186" t="str">
        <f>B12574&amp;"_"&amp;COUNTIF($B$2:B12574,B12574)</f>
        <v>9696_1</v>
      </c>
      <c r="B12574" s="195">
        <v>9696</v>
      </c>
      <c r="C12574" s="195">
        <v>59</v>
      </c>
      <c r="D12574" s="195">
        <v>3010299520</v>
      </c>
      <c r="E12574" s="195">
        <v>41222136</v>
      </c>
      <c r="F12574" s="189">
        <v>1</v>
      </c>
      <c r="G12574" s="197" t="s">
        <v>5578</v>
      </c>
      <c r="H12574" s="195">
        <v>1</v>
      </c>
      <c r="I12574" s="195">
        <v>3400</v>
      </c>
      <c r="J12574" s="191">
        <v>43873</v>
      </c>
      <c r="K12574" s="195" t="s">
        <v>4749</v>
      </c>
    </row>
    <row r="12575" spans="1:12">
      <c r="A12575" s="186" t="str">
        <f>B12575&amp;"_"&amp;COUNTIF($B$2:B12575,B12575)</f>
        <v>9697_1</v>
      </c>
      <c r="B12575" s="195">
        <v>9697</v>
      </c>
      <c r="C12575" s="195">
        <v>59</v>
      </c>
      <c r="D12575" s="195">
        <v>3010336481</v>
      </c>
      <c r="E12575" s="195">
        <v>41222136</v>
      </c>
      <c r="F12575" s="189">
        <v>1</v>
      </c>
      <c r="G12575" s="197" t="s">
        <v>5578</v>
      </c>
      <c r="H12575" s="195">
        <v>1</v>
      </c>
      <c r="I12575" s="195">
        <v>3400</v>
      </c>
      <c r="J12575" s="191">
        <v>43873</v>
      </c>
      <c r="K12575" s="195" t="s">
        <v>4749</v>
      </c>
    </row>
    <row r="12576" spans="1:12">
      <c r="A12576" s="186" t="str">
        <f>B12576&amp;"_"&amp;COUNTIF($B$2:B12576,B12576)</f>
        <v>9698_1</v>
      </c>
      <c r="B12576" s="195">
        <v>9698</v>
      </c>
      <c r="F12576" s="189" t="s">
        <v>1744</v>
      </c>
      <c r="G12576" s="197" t="s">
        <v>5677</v>
      </c>
    </row>
    <row r="12577" spans="1:12">
      <c r="A12577" s="186" t="str">
        <f>B12577&amp;"_"&amp;COUNTIF($B$2:B12577,B12577)</f>
        <v>9698_2</v>
      </c>
      <c r="B12577" s="195">
        <v>9698</v>
      </c>
      <c r="C12577" s="195">
        <v>125</v>
      </c>
      <c r="D12577" s="195" t="s">
        <v>5678</v>
      </c>
      <c r="F12577" s="189">
        <v>6</v>
      </c>
      <c r="G12577" s="197" t="s">
        <v>5679</v>
      </c>
      <c r="H12577" s="195">
        <v>3</v>
      </c>
      <c r="I12577" s="195">
        <v>9000</v>
      </c>
      <c r="J12577" s="191">
        <v>43873</v>
      </c>
      <c r="K12577" s="195" t="s">
        <v>4749</v>
      </c>
    </row>
    <row r="12578" spans="1:12">
      <c r="A12578" s="186" t="str">
        <f>B12578&amp;"_"&amp;COUNTIF($B$2:B12578,B12578)</f>
        <v>9699_1</v>
      </c>
      <c r="B12578" s="195">
        <v>9699</v>
      </c>
      <c r="C12578" s="195">
        <v>123</v>
      </c>
      <c r="D12578" s="195">
        <v>4500793685</v>
      </c>
      <c r="F12578" s="189">
        <v>1</v>
      </c>
      <c r="G12578" s="197" t="s">
        <v>5680</v>
      </c>
      <c r="H12578" s="195">
        <v>1</v>
      </c>
      <c r="I12578" s="195">
        <v>18000</v>
      </c>
      <c r="J12578" s="191">
        <v>43873</v>
      </c>
      <c r="K12578" s="195" t="s">
        <v>3477</v>
      </c>
    </row>
    <row r="12579" spans="1:12">
      <c r="A12579" s="186" t="str">
        <f>B12579&amp;"_"&amp;COUNTIF($B$2:B12579,B12579)</f>
        <v>9700_1</v>
      </c>
      <c r="B12579" s="195">
        <v>9700</v>
      </c>
      <c r="C12579" s="195">
        <v>96</v>
      </c>
      <c r="D12579" s="195">
        <v>300031</v>
      </c>
      <c r="F12579" s="189">
        <v>1</v>
      </c>
      <c r="G12579" s="197" t="s">
        <v>5681</v>
      </c>
      <c r="H12579" s="195">
        <v>1</v>
      </c>
      <c r="I12579" s="195">
        <v>9000</v>
      </c>
      <c r="J12579" s="191">
        <v>43873</v>
      </c>
      <c r="K12579" s="195" t="s">
        <v>33</v>
      </c>
      <c r="L12579" s="195" t="s">
        <v>74</v>
      </c>
    </row>
    <row r="12580" spans="1:12">
      <c r="A12580" s="186" t="str">
        <f>B12580&amp;"_"&amp;COUNTIF($B$2:B12580,B12580)</f>
        <v>9701_1</v>
      </c>
      <c r="B12580" s="195">
        <v>9701</v>
      </c>
      <c r="C12580" s="195">
        <v>1</v>
      </c>
      <c r="D12580" s="195" t="s">
        <v>5682</v>
      </c>
      <c r="E12580" s="195" t="s">
        <v>5683</v>
      </c>
      <c r="F12580" s="189">
        <v>1</v>
      </c>
      <c r="G12580" s="197" t="s">
        <v>5684</v>
      </c>
      <c r="H12580" s="195">
        <v>1</v>
      </c>
      <c r="J12580" s="191">
        <v>43873</v>
      </c>
      <c r="K12580" s="195" t="s">
        <v>3477</v>
      </c>
    </row>
    <row r="12581" spans="1:12">
      <c r="A12581" s="186" t="str">
        <f>B12581&amp;"_"&amp;COUNTIF($B$2:B12581,B12581)</f>
        <v>9702_1</v>
      </c>
      <c r="B12581" s="195">
        <v>9702</v>
      </c>
      <c r="E12581" s="195">
        <v>26727</v>
      </c>
      <c r="F12581" s="189">
        <v>17</v>
      </c>
      <c r="G12581" s="197" t="s">
        <v>4137</v>
      </c>
    </row>
    <row r="12582" spans="1:12">
      <c r="A12582" s="186" t="str">
        <f>B12582&amp;"_"&amp;COUNTIF($B$2:B12582,B12582)</f>
        <v>9702_2</v>
      </c>
      <c r="B12582" s="195">
        <v>9702</v>
      </c>
      <c r="C12582" s="195">
        <v>4</v>
      </c>
      <c r="D12582" s="195">
        <v>4500332441</v>
      </c>
      <c r="E12582" s="195">
        <v>26733</v>
      </c>
      <c r="F12582" s="189">
        <v>17</v>
      </c>
      <c r="G12582" s="197" t="s">
        <v>4138</v>
      </c>
      <c r="H12582" s="195">
        <v>2</v>
      </c>
      <c r="I12582" s="195">
        <v>3190</v>
      </c>
      <c r="J12582" s="191">
        <v>43873</v>
      </c>
      <c r="K12582" s="195" t="s">
        <v>2501</v>
      </c>
      <c r="L12582" s="195" t="s">
        <v>74</v>
      </c>
    </row>
    <row r="12583" spans="1:12">
      <c r="A12583" s="186" t="str">
        <f>B12583&amp;"_"&amp;COUNTIF($B$2:B12583,B12583)</f>
        <v>9703_1</v>
      </c>
      <c r="B12583" s="195">
        <v>9703</v>
      </c>
      <c r="F12583" s="189">
        <v>422</v>
      </c>
      <c r="G12583" s="197" t="s">
        <v>5685</v>
      </c>
    </row>
    <row r="12584" spans="1:12">
      <c r="A12584" s="186" t="str">
        <f>B12584&amp;"_"&amp;COUNTIF($B$2:B12584,B12584)</f>
        <v>9703_2</v>
      </c>
      <c r="B12584" s="195">
        <v>9703</v>
      </c>
      <c r="F12584" s="189">
        <v>1578</v>
      </c>
      <c r="G12584" s="197" t="s">
        <v>5686</v>
      </c>
    </row>
    <row r="12585" spans="1:12">
      <c r="A12585" s="186" t="str">
        <f>B12585&amp;"_"&amp;COUNTIF($B$2:B12585,B12585)</f>
        <v>9703_3</v>
      </c>
      <c r="B12585" s="195">
        <v>9703</v>
      </c>
      <c r="F12585" s="189">
        <v>300</v>
      </c>
      <c r="G12585" s="197" t="s">
        <v>5687</v>
      </c>
    </row>
    <row r="12586" spans="1:12">
      <c r="A12586" s="186" t="str">
        <f>B12586&amp;"_"&amp;COUNTIF($B$2:B12586,B12586)</f>
        <v>9703_4</v>
      </c>
      <c r="B12586" s="195">
        <v>9703</v>
      </c>
      <c r="F12586" s="189">
        <v>1</v>
      </c>
      <c r="G12586" s="197" t="s">
        <v>5688</v>
      </c>
    </row>
    <row r="12587" spans="1:12">
      <c r="A12587" s="186" t="str">
        <f>B12587&amp;"_"&amp;COUNTIF($B$2:B12587,B12587)</f>
        <v>9703_5</v>
      </c>
      <c r="B12587" s="195">
        <v>9703</v>
      </c>
      <c r="F12587" s="189">
        <v>20</v>
      </c>
      <c r="G12587" s="197" t="s">
        <v>5689</v>
      </c>
    </row>
    <row r="12588" spans="1:12">
      <c r="A12588" s="186" t="str">
        <f>B12588&amp;"_"&amp;COUNTIF($B$2:B12588,B12588)</f>
        <v>9703_6</v>
      </c>
      <c r="B12588" s="195">
        <v>9703</v>
      </c>
      <c r="F12588" s="189">
        <v>5</v>
      </c>
      <c r="G12588" s="197" t="s">
        <v>5690</v>
      </c>
    </row>
    <row r="12589" spans="1:12">
      <c r="A12589" s="186" t="str">
        <f>B12589&amp;"_"&amp;COUNTIF($B$2:B12589,B12589)</f>
        <v>9703_7</v>
      </c>
      <c r="B12589" s="195">
        <v>9703</v>
      </c>
      <c r="C12589" s="195">
        <v>62</v>
      </c>
      <c r="D12589" s="195" t="s">
        <v>5691</v>
      </c>
      <c r="F12589" s="189">
        <v>1</v>
      </c>
      <c r="G12589" s="197" t="s">
        <v>7</v>
      </c>
      <c r="H12589" s="195">
        <v>8</v>
      </c>
      <c r="J12589" s="191">
        <v>43874</v>
      </c>
      <c r="K12589" s="195" t="s">
        <v>3477</v>
      </c>
    </row>
    <row r="12590" spans="1:12">
      <c r="A12590" s="186" t="str">
        <f>B12590&amp;"_"&amp;COUNTIF($B$2:B12590,B12590)</f>
        <v>9704A_1</v>
      </c>
      <c r="B12590" s="195" t="s">
        <v>5692</v>
      </c>
      <c r="E12590" s="195" t="s">
        <v>3429</v>
      </c>
      <c r="F12590" s="189">
        <v>5</v>
      </c>
      <c r="G12590" s="197" t="s">
        <v>3430</v>
      </c>
    </row>
    <row r="12591" spans="1:12">
      <c r="A12591" s="186" t="str">
        <f>B12591&amp;"_"&amp;COUNTIF($B$2:B12591,B12591)</f>
        <v>9704A_2</v>
      </c>
      <c r="B12591" s="195" t="s">
        <v>5692</v>
      </c>
      <c r="E12591" s="195" t="s">
        <v>3429</v>
      </c>
      <c r="F12591" s="189">
        <v>3</v>
      </c>
      <c r="G12591" s="197" t="s">
        <v>3431</v>
      </c>
    </row>
    <row r="12592" spans="1:12">
      <c r="A12592" s="186" t="str">
        <f>B12592&amp;"_"&amp;COUNTIF($B$2:B12592,B12592)</f>
        <v>9704A_3</v>
      </c>
      <c r="B12592" s="195" t="s">
        <v>5692</v>
      </c>
      <c r="E12592" s="195" t="s">
        <v>3429</v>
      </c>
      <c r="F12592" s="189">
        <v>3</v>
      </c>
      <c r="G12592" s="197" t="s">
        <v>3432</v>
      </c>
    </row>
    <row r="12593" spans="1:11">
      <c r="A12593" s="186" t="str">
        <f>B12593&amp;"_"&amp;COUNTIF($B$2:B12593,B12593)</f>
        <v>9704A_4</v>
      </c>
      <c r="B12593" s="195" t="s">
        <v>5692</v>
      </c>
      <c r="E12593" s="195" t="s">
        <v>3429</v>
      </c>
      <c r="F12593" s="189">
        <v>4</v>
      </c>
      <c r="G12593" s="197" t="s">
        <v>3433</v>
      </c>
    </row>
    <row r="12594" spans="1:11">
      <c r="A12594" s="186" t="str">
        <f>B12594&amp;"_"&amp;COUNTIF($B$2:B12594,B12594)</f>
        <v>9704A_5</v>
      </c>
      <c r="B12594" s="195" t="s">
        <v>5692</v>
      </c>
      <c r="E12594" s="195" t="s">
        <v>3429</v>
      </c>
      <c r="F12594" s="189">
        <v>6</v>
      </c>
      <c r="G12594" s="197" t="s">
        <v>3434</v>
      </c>
    </row>
    <row r="12595" spans="1:11">
      <c r="A12595" s="186" t="str">
        <f>B12595&amp;"_"&amp;COUNTIF($B$2:B12595,B12595)</f>
        <v>9704A_6</v>
      </c>
      <c r="B12595" s="195" t="s">
        <v>5692</v>
      </c>
      <c r="E12595" s="195" t="s">
        <v>3429</v>
      </c>
      <c r="F12595" s="189">
        <v>3</v>
      </c>
      <c r="G12595" s="197" t="s">
        <v>3355</v>
      </c>
    </row>
    <row r="12596" spans="1:11">
      <c r="A12596" s="186" t="str">
        <f>B12596&amp;"_"&amp;COUNTIF($B$2:B12596,B12596)</f>
        <v>9704A_7</v>
      </c>
      <c r="B12596" s="195" t="s">
        <v>5692</v>
      </c>
      <c r="E12596" s="195" t="s">
        <v>3429</v>
      </c>
      <c r="F12596" s="189">
        <v>1</v>
      </c>
      <c r="G12596" s="197" t="s">
        <v>3435</v>
      </c>
    </row>
    <row r="12597" spans="1:11">
      <c r="A12597" s="186" t="str">
        <f>B12597&amp;"_"&amp;COUNTIF($B$2:B12597,B12597)</f>
        <v>9704A_8</v>
      </c>
      <c r="B12597" s="195" t="s">
        <v>5692</v>
      </c>
      <c r="E12597" s="195" t="s">
        <v>3429</v>
      </c>
      <c r="F12597" s="189">
        <v>30</v>
      </c>
      <c r="G12597" s="197" t="s">
        <v>3439</v>
      </c>
    </row>
    <row r="12598" spans="1:11">
      <c r="A12598" s="186" t="str">
        <f>B12598&amp;"_"&amp;COUNTIF($B$2:B12598,B12598)</f>
        <v>9704A_9</v>
      </c>
      <c r="B12598" s="195" t="s">
        <v>5692</v>
      </c>
      <c r="E12598" s="195" t="s">
        <v>3429</v>
      </c>
      <c r="F12598" s="189">
        <v>40</v>
      </c>
      <c r="G12598" s="197" t="s">
        <v>3538</v>
      </c>
    </row>
    <row r="12599" spans="1:11">
      <c r="A12599" s="186" t="str">
        <f>B12599&amp;"_"&amp;COUNTIF($B$2:B12599,B12599)</f>
        <v>9704A_10</v>
      </c>
      <c r="B12599" s="195" t="s">
        <v>5692</v>
      </c>
      <c r="E12599" s="195" t="s">
        <v>3429</v>
      </c>
      <c r="F12599" s="189">
        <v>300</v>
      </c>
      <c r="G12599" s="197" t="s">
        <v>464</v>
      </c>
    </row>
    <row r="12600" spans="1:11">
      <c r="A12600" s="186" t="str">
        <f>B12600&amp;"_"&amp;COUNTIF($B$2:B12600,B12600)</f>
        <v>9704A_11</v>
      </c>
      <c r="B12600" s="195" t="s">
        <v>5692</v>
      </c>
      <c r="E12600" s="195" t="s">
        <v>3429</v>
      </c>
      <c r="F12600" s="189">
        <v>20</v>
      </c>
      <c r="G12600" s="197" t="s">
        <v>4224</v>
      </c>
    </row>
    <row r="12601" spans="1:11">
      <c r="A12601" s="186" t="str">
        <f>B12601&amp;"_"&amp;COUNTIF($B$2:B12601,B12601)</f>
        <v>9704A_12</v>
      </c>
      <c r="B12601" s="195" t="s">
        <v>5692</v>
      </c>
      <c r="C12601" s="195">
        <v>104</v>
      </c>
      <c r="D12601" s="195" t="s">
        <v>5693</v>
      </c>
      <c r="E12601" s="195" t="s">
        <v>3429</v>
      </c>
      <c r="F12601" s="189">
        <v>25</v>
      </c>
      <c r="G12601" s="197" t="s">
        <v>4226</v>
      </c>
      <c r="H12601" s="195" t="s">
        <v>3429</v>
      </c>
      <c r="I12601" s="195" t="s">
        <v>3429</v>
      </c>
      <c r="J12601" s="191">
        <v>43871</v>
      </c>
      <c r="K12601" s="195" t="s">
        <v>3477</v>
      </c>
    </row>
    <row r="12602" spans="1:11">
      <c r="A12602" s="186" t="str">
        <f>B12602&amp;"_"&amp;COUNTIF($B$2:B12602,B12602)</f>
        <v>9705B_1</v>
      </c>
      <c r="B12602" s="195" t="s">
        <v>5694</v>
      </c>
      <c r="E12602" s="195" t="s">
        <v>3429</v>
      </c>
      <c r="F12602" s="189">
        <v>1</v>
      </c>
      <c r="G12602" s="197" t="s">
        <v>4228</v>
      </c>
    </row>
    <row r="12603" spans="1:11">
      <c r="A12603" s="186" t="str">
        <f>B12603&amp;"_"&amp;COUNTIF($B$2:B12603,B12603)</f>
        <v>9705B_2</v>
      </c>
      <c r="B12603" s="195" t="s">
        <v>5694</v>
      </c>
      <c r="E12603" s="195" t="s">
        <v>3429</v>
      </c>
      <c r="F12603" s="189">
        <v>7</v>
      </c>
      <c r="G12603" s="197" t="s">
        <v>4229</v>
      </c>
    </row>
    <row r="12604" spans="1:11">
      <c r="A12604" s="186" t="str">
        <f>B12604&amp;"_"&amp;COUNTIF($B$2:B12604,B12604)</f>
        <v>9705B_3</v>
      </c>
      <c r="B12604" s="195" t="s">
        <v>5694</v>
      </c>
      <c r="E12604" s="195" t="s">
        <v>3429</v>
      </c>
      <c r="F12604" s="189">
        <v>15</v>
      </c>
      <c r="G12604" s="197" t="s">
        <v>4230</v>
      </c>
    </row>
    <row r="12605" spans="1:11">
      <c r="A12605" s="186" t="str">
        <f>B12605&amp;"_"&amp;COUNTIF($B$2:B12605,B12605)</f>
        <v>9705B_4</v>
      </c>
      <c r="B12605" s="195" t="s">
        <v>5694</v>
      </c>
      <c r="E12605" s="195" t="s">
        <v>3429</v>
      </c>
      <c r="F12605" s="189">
        <v>8</v>
      </c>
      <c r="G12605" s="197" t="s">
        <v>4231</v>
      </c>
    </row>
    <row r="12606" spans="1:11">
      <c r="A12606" s="186" t="str">
        <f>B12606&amp;"_"&amp;COUNTIF($B$2:B12606,B12606)</f>
        <v>9705B_5</v>
      </c>
      <c r="B12606" s="195" t="s">
        <v>5694</v>
      </c>
      <c r="E12606" s="195" t="s">
        <v>3429</v>
      </c>
      <c r="F12606" s="189">
        <v>20</v>
      </c>
      <c r="G12606" s="197" t="s">
        <v>4232</v>
      </c>
    </row>
    <row r="12607" spans="1:11">
      <c r="A12607" s="186" t="str">
        <f>B12607&amp;"_"&amp;COUNTIF($B$2:B12607,B12607)</f>
        <v>9705B_6</v>
      </c>
      <c r="B12607" s="195" t="s">
        <v>5694</v>
      </c>
      <c r="E12607" s="195" t="s">
        <v>3429</v>
      </c>
      <c r="F12607" s="189">
        <v>60</v>
      </c>
      <c r="G12607" s="197" t="s">
        <v>4233</v>
      </c>
    </row>
    <row r="12608" spans="1:11">
      <c r="A12608" s="186" t="str">
        <f>B12608&amp;"_"&amp;COUNTIF($B$2:B12608,B12608)</f>
        <v>9705B_7</v>
      </c>
      <c r="B12608" s="195" t="s">
        <v>5694</v>
      </c>
      <c r="E12608" s="195" t="s">
        <v>3429</v>
      </c>
      <c r="F12608" s="189">
        <v>1</v>
      </c>
      <c r="G12608" s="197" t="s">
        <v>4234</v>
      </c>
    </row>
    <row r="12609" spans="1:12">
      <c r="A12609" s="186" t="str">
        <f>B12609&amp;"_"&amp;COUNTIF($B$2:B12609,B12609)</f>
        <v>9705B_8</v>
      </c>
      <c r="B12609" s="195" t="s">
        <v>5694</v>
      </c>
      <c r="E12609" s="195" t="s">
        <v>3429</v>
      </c>
      <c r="F12609" s="189">
        <v>10</v>
      </c>
      <c r="G12609" s="197" t="s">
        <v>835</v>
      </c>
    </row>
    <row r="12610" spans="1:12">
      <c r="A12610" s="186" t="str">
        <f>B12610&amp;"_"&amp;COUNTIF($B$2:B12610,B12610)</f>
        <v>9705B_9</v>
      </c>
      <c r="B12610" s="195" t="s">
        <v>5694</v>
      </c>
      <c r="E12610" s="195" t="s">
        <v>3429</v>
      </c>
      <c r="F12610" s="189">
        <v>10</v>
      </c>
      <c r="G12610" s="197" t="s">
        <v>3442</v>
      </c>
    </row>
    <row r="12611" spans="1:12">
      <c r="A12611" s="186" t="str">
        <f>B12611&amp;"_"&amp;COUNTIF($B$2:B12611,B12611)</f>
        <v>9705B_10</v>
      </c>
      <c r="B12611" s="195" t="s">
        <v>5694</v>
      </c>
      <c r="E12611" s="195" t="s">
        <v>3429</v>
      </c>
      <c r="F12611" s="189">
        <v>5</v>
      </c>
      <c r="G12611" s="197" t="s">
        <v>3443</v>
      </c>
    </row>
    <row r="12612" spans="1:12">
      <c r="A12612" s="186" t="str">
        <f>B12612&amp;"_"&amp;COUNTIF($B$2:B12612,B12612)</f>
        <v>9705B_11</v>
      </c>
      <c r="B12612" s="195" t="s">
        <v>5694</v>
      </c>
      <c r="E12612" s="195" t="s">
        <v>3429</v>
      </c>
      <c r="F12612" s="189">
        <v>2</v>
      </c>
      <c r="G12612" s="197" t="s">
        <v>4884</v>
      </c>
    </row>
    <row r="12613" spans="1:12">
      <c r="A12613" s="186" t="str">
        <f>B12613&amp;"_"&amp;COUNTIF($B$2:B12613,B12613)</f>
        <v>9705B_12</v>
      </c>
      <c r="B12613" s="195" t="s">
        <v>5694</v>
      </c>
      <c r="C12613" s="195">
        <v>104</v>
      </c>
      <c r="D12613" s="195" t="s">
        <v>5693</v>
      </c>
      <c r="E12613" s="195" t="s">
        <v>3429</v>
      </c>
      <c r="F12613" s="189">
        <v>1</v>
      </c>
      <c r="G12613" s="197" t="s">
        <v>4235</v>
      </c>
      <c r="H12613" s="195" t="s">
        <v>3429</v>
      </c>
      <c r="I12613" s="195" t="s">
        <v>3429</v>
      </c>
      <c r="J12613" s="191">
        <v>43871</v>
      </c>
      <c r="K12613" s="195" t="s">
        <v>3477</v>
      </c>
    </row>
    <row r="12614" spans="1:12">
      <c r="A12614" s="186" t="str">
        <f>B12614&amp;"_"&amp;COUNTIF($B$2:B12614,B12614)</f>
        <v>9706_1</v>
      </c>
      <c r="B12614" s="195">
        <v>9706</v>
      </c>
      <c r="F12614" s="189">
        <v>1</v>
      </c>
      <c r="G12614" s="197" t="s">
        <v>5695</v>
      </c>
    </row>
    <row r="12615" spans="1:12">
      <c r="A12615" s="186" t="str">
        <f>B12615&amp;"_"&amp;COUNTIF($B$2:B12615,B12615)</f>
        <v>9706_2</v>
      </c>
      <c r="B12615" s="195">
        <v>9706</v>
      </c>
      <c r="C12615" s="195">
        <v>4</v>
      </c>
      <c r="D12615" s="195" t="s">
        <v>3505</v>
      </c>
      <c r="F12615" s="189">
        <v>1</v>
      </c>
      <c r="G12615" s="197" t="s">
        <v>5696</v>
      </c>
      <c r="J12615" s="191">
        <v>43875</v>
      </c>
    </row>
    <row r="12616" spans="1:12">
      <c r="A12616" s="186" t="str">
        <f>B12616&amp;"_"&amp;COUNTIF($B$2:B12616,B12616)</f>
        <v>9707_1</v>
      </c>
      <c r="B12616" s="195">
        <v>9707</v>
      </c>
      <c r="C12616" s="195">
        <v>1</v>
      </c>
      <c r="D12616" s="195" t="s">
        <v>477</v>
      </c>
      <c r="F12616" s="189">
        <v>1</v>
      </c>
      <c r="G12616" s="197" t="s">
        <v>5697</v>
      </c>
      <c r="H12616" s="195">
        <v>1</v>
      </c>
      <c r="J12616" s="191">
        <v>43878</v>
      </c>
      <c r="K12616" s="195" t="s">
        <v>3477</v>
      </c>
    </row>
    <row r="12617" spans="1:12">
      <c r="A12617" s="186" t="str">
        <f>B12617&amp;"_"&amp;COUNTIF($B$2:B12617,B12617)</f>
        <v>9708_1</v>
      </c>
      <c r="B12617" s="195">
        <v>9708</v>
      </c>
      <c r="C12617" s="195">
        <v>1</v>
      </c>
      <c r="D12617" s="195" t="s">
        <v>477</v>
      </c>
      <c r="F12617" s="189">
        <v>1</v>
      </c>
      <c r="G12617" s="197" t="s">
        <v>5698</v>
      </c>
      <c r="H12617" s="195">
        <v>1</v>
      </c>
      <c r="J12617" s="191">
        <v>43878</v>
      </c>
      <c r="K12617" s="195" t="s">
        <v>3477</v>
      </c>
    </row>
    <row r="12618" spans="1:12">
      <c r="A12618" s="186" t="str">
        <f>B12618&amp;"_"&amp;COUNTIF($B$2:B12618,B12618)</f>
        <v>9709_1</v>
      </c>
      <c r="B12618" s="195">
        <v>9709</v>
      </c>
      <c r="F12618" s="189">
        <v>1</v>
      </c>
      <c r="G12618" s="197" t="s">
        <v>5699</v>
      </c>
      <c r="H12618" s="195">
        <v>1</v>
      </c>
    </row>
    <row r="12619" spans="1:12">
      <c r="A12619" s="186" t="str">
        <f>B12619&amp;"_"&amp;COUNTIF($B$2:B12619,B12619)</f>
        <v>9709_2</v>
      </c>
      <c r="B12619" s="195">
        <v>9709</v>
      </c>
      <c r="C12619" s="195">
        <v>129</v>
      </c>
      <c r="D12619" s="195" t="s">
        <v>5700</v>
      </c>
      <c r="F12619" s="189">
        <v>1</v>
      </c>
      <c r="G12619" s="197" t="s">
        <v>5701</v>
      </c>
      <c r="H12619" s="195">
        <v>1</v>
      </c>
      <c r="I12619" s="195">
        <v>2050</v>
      </c>
      <c r="J12619" s="191">
        <v>43878</v>
      </c>
      <c r="K12619" s="195" t="s">
        <v>1206</v>
      </c>
      <c r="L12619" s="195" t="s">
        <v>74</v>
      </c>
    </row>
    <row r="12620" spans="1:12">
      <c r="A12620" s="186" t="str">
        <f>B12620&amp;"_"&amp;COUNTIF($B$2:B12620,B12620)</f>
        <v>9710_1</v>
      </c>
      <c r="B12620" s="195">
        <v>9710</v>
      </c>
      <c r="C12620" s="195">
        <v>23</v>
      </c>
      <c r="D12620" s="195" t="s">
        <v>5702</v>
      </c>
      <c r="F12620" s="189">
        <v>10</v>
      </c>
      <c r="G12620" s="197" t="s">
        <v>5703</v>
      </c>
      <c r="H12620" s="195">
        <v>3</v>
      </c>
      <c r="J12620" s="191">
        <v>43878</v>
      </c>
      <c r="K12620" s="195" t="s">
        <v>3477</v>
      </c>
    </row>
    <row r="12621" spans="1:12">
      <c r="A12621" s="186" t="str">
        <f>B12621&amp;"_"&amp;COUNTIF($B$2:B12621,B12621)</f>
        <v>9711_1</v>
      </c>
      <c r="B12621" s="195">
        <v>9711</v>
      </c>
      <c r="E12621" s="195">
        <v>4600048980</v>
      </c>
      <c r="F12621" s="189">
        <v>5</v>
      </c>
      <c r="G12621" s="197" t="s">
        <v>5655</v>
      </c>
    </row>
    <row r="12622" spans="1:12">
      <c r="A12622" s="186" t="str">
        <f>B12622&amp;"_"&amp;COUNTIF($B$2:B12622,B12622)</f>
        <v>9711_2</v>
      </c>
      <c r="B12622" s="195">
        <v>9711</v>
      </c>
      <c r="C12622" s="195">
        <v>141</v>
      </c>
      <c r="D12622" s="195">
        <v>85592</v>
      </c>
      <c r="E12622" s="195">
        <v>4600048981</v>
      </c>
      <c r="F12622" s="189">
        <v>2</v>
      </c>
      <c r="G12622" s="197" t="s">
        <v>5656</v>
      </c>
      <c r="H12622" s="195">
        <v>2</v>
      </c>
      <c r="J12622" s="191">
        <v>43879</v>
      </c>
      <c r="K12622" s="195" t="s">
        <v>3477</v>
      </c>
    </row>
    <row r="12623" spans="1:12">
      <c r="A12623" s="186" t="str">
        <f>B12623&amp;"_"&amp;COUNTIF($B$2:B12623,B12623)</f>
        <v>9712_1</v>
      </c>
      <c r="B12623" s="195">
        <v>9712</v>
      </c>
      <c r="C12623" s="195">
        <v>2</v>
      </c>
      <c r="D12623" s="195">
        <v>340199503</v>
      </c>
      <c r="F12623" s="189">
        <v>16</v>
      </c>
      <c r="G12623" s="197" t="s">
        <v>1342</v>
      </c>
      <c r="H12623" s="195">
        <v>4</v>
      </c>
      <c r="J12623" s="191">
        <v>43880</v>
      </c>
      <c r="K12623" s="195" t="s">
        <v>3477</v>
      </c>
    </row>
    <row r="12624" spans="1:12">
      <c r="A12624" s="186" t="str">
        <f>B12624&amp;"_"&amp;COUNTIF($B$2:B12624,B12624)</f>
        <v>9713_1</v>
      </c>
      <c r="B12624" s="195">
        <v>9713</v>
      </c>
      <c r="C12624" s="195">
        <v>2</v>
      </c>
      <c r="D12624" s="195">
        <v>340199273</v>
      </c>
      <c r="F12624" s="189">
        <v>1</v>
      </c>
      <c r="G12624" s="197" t="s">
        <v>5704</v>
      </c>
      <c r="H12624" s="195">
        <v>0</v>
      </c>
      <c r="J12624" s="191">
        <v>43880</v>
      </c>
      <c r="K12624" s="195" t="s">
        <v>3477</v>
      </c>
    </row>
    <row r="12625" spans="1:12">
      <c r="A12625" s="186" t="str">
        <f>B12625&amp;"_"&amp;COUNTIF($B$2:B12625,B12625)</f>
        <v>9714_1</v>
      </c>
      <c r="B12625" s="195">
        <v>9714</v>
      </c>
      <c r="C12625" s="195">
        <v>3</v>
      </c>
      <c r="D12625" s="195" t="s">
        <v>5705</v>
      </c>
      <c r="E12625" s="195">
        <v>500529774</v>
      </c>
      <c r="F12625" s="189">
        <v>324</v>
      </c>
      <c r="G12625" s="197" t="s">
        <v>3799</v>
      </c>
      <c r="H12625" s="195">
        <v>1</v>
      </c>
      <c r="I12625" s="195">
        <v>1200</v>
      </c>
      <c r="J12625" s="191">
        <v>43880</v>
      </c>
      <c r="K12625" s="195" t="s">
        <v>33</v>
      </c>
      <c r="L12625" s="195" t="s">
        <v>74</v>
      </c>
    </row>
    <row r="12626" spans="1:12">
      <c r="A12626" s="186" t="str">
        <f>B12626&amp;"_"&amp;COUNTIF($B$2:B12626,B12626)</f>
        <v>9715_1</v>
      </c>
      <c r="B12626" s="195">
        <v>9715</v>
      </c>
      <c r="C12626" s="195">
        <v>1</v>
      </c>
      <c r="D12626" s="195" t="s">
        <v>5650</v>
      </c>
      <c r="E12626" s="195">
        <v>500015296</v>
      </c>
      <c r="F12626" s="189">
        <v>1</v>
      </c>
      <c r="G12626" s="197" t="s">
        <v>5674</v>
      </c>
      <c r="H12626" s="195">
        <v>1</v>
      </c>
      <c r="J12626" s="191">
        <v>43880</v>
      </c>
      <c r="K12626" s="195" t="s">
        <v>3477</v>
      </c>
    </row>
    <row r="12627" spans="1:12">
      <c r="A12627" s="186" t="str">
        <f>B12627&amp;"_"&amp;COUNTIF($B$2:B12627,B12627)</f>
        <v>9716_1</v>
      </c>
      <c r="B12627" s="195">
        <v>9716</v>
      </c>
      <c r="C12627" s="195">
        <v>1</v>
      </c>
      <c r="D12627" s="195" t="s">
        <v>5618</v>
      </c>
      <c r="E12627" s="195" t="s">
        <v>62</v>
      </c>
      <c r="F12627" s="189">
        <v>164</v>
      </c>
      <c r="G12627" s="197" t="s">
        <v>5461</v>
      </c>
      <c r="H12627" s="195">
        <v>1</v>
      </c>
      <c r="J12627" s="191">
        <v>43880</v>
      </c>
      <c r="K12627" s="195" t="s">
        <v>3477</v>
      </c>
    </row>
    <row r="12628" spans="1:12">
      <c r="A12628" s="186" t="str">
        <f>B12628&amp;"_"&amp;COUNTIF($B$2:B12628,B12628)</f>
        <v>9717_1</v>
      </c>
      <c r="B12628" s="195">
        <v>9717</v>
      </c>
      <c r="C12628" s="195">
        <v>1</v>
      </c>
      <c r="D12628" s="195" t="s">
        <v>5706</v>
      </c>
      <c r="E12628" s="195" t="s">
        <v>62</v>
      </c>
      <c r="F12628" s="189">
        <v>328</v>
      </c>
      <c r="G12628" s="197" t="s">
        <v>5466</v>
      </c>
      <c r="H12628" s="195">
        <v>2</v>
      </c>
      <c r="J12628" s="191">
        <v>43880</v>
      </c>
      <c r="K12628" s="195" t="s">
        <v>3477</v>
      </c>
    </row>
    <row r="12629" spans="1:12">
      <c r="A12629" s="186" t="str">
        <f>B12629&amp;"_"&amp;COUNTIF($B$2:B12629,B12629)</f>
        <v>9718_1</v>
      </c>
      <c r="B12629" s="195">
        <v>9718</v>
      </c>
      <c r="E12629" s="195" t="s">
        <v>2730</v>
      </c>
      <c r="F12629" s="189">
        <v>4</v>
      </c>
      <c r="G12629" s="197" t="s">
        <v>5366</v>
      </c>
    </row>
    <row r="12630" spans="1:12">
      <c r="A12630" s="186" t="str">
        <f>B12630&amp;"_"&amp;COUNTIF($B$2:B12630,B12630)</f>
        <v>9718_2</v>
      </c>
      <c r="B12630" s="195">
        <v>9718</v>
      </c>
      <c r="C12630" s="195">
        <v>1</v>
      </c>
      <c r="D12630" s="195" t="s">
        <v>5367</v>
      </c>
      <c r="E12630" s="195" t="s">
        <v>2731</v>
      </c>
      <c r="F12630" s="189">
        <v>4</v>
      </c>
      <c r="G12630" s="197" t="s">
        <v>5368</v>
      </c>
      <c r="H12630" s="195">
        <v>2</v>
      </c>
      <c r="J12630" s="191">
        <v>43880</v>
      </c>
      <c r="K12630" s="195" t="s">
        <v>3477</v>
      </c>
    </row>
    <row r="12631" spans="1:12">
      <c r="A12631" s="186" t="str">
        <f>B12631&amp;"_"&amp;COUNTIF($B$2:B12631,B12631)</f>
        <v>9719_1</v>
      </c>
      <c r="B12631" s="195">
        <v>9719</v>
      </c>
      <c r="C12631" s="195">
        <v>1</v>
      </c>
      <c r="D12631" s="195" t="s">
        <v>5454</v>
      </c>
      <c r="F12631" s="189">
        <v>94</v>
      </c>
      <c r="G12631" s="197" t="s">
        <v>5460</v>
      </c>
      <c r="H12631" s="195">
        <v>2</v>
      </c>
      <c r="J12631" s="191">
        <v>43880</v>
      </c>
      <c r="K12631" s="195" t="s">
        <v>3477</v>
      </c>
    </row>
    <row r="12632" spans="1:12">
      <c r="A12632" s="186" t="str">
        <f>B12632&amp;"_"&amp;COUNTIF($B$2:B12632,B12632)</f>
        <v>9720_1</v>
      </c>
      <c r="B12632" s="195">
        <v>9720</v>
      </c>
      <c r="C12632" s="195">
        <v>96</v>
      </c>
      <c r="D12632" s="195">
        <v>300061</v>
      </c>
      <c r="F12632" s="189">
        <v>1</v>
      </c>
      <c r="G12632" s="197" t="s">
        <v>5707</v>
      </c>
      <c r="H12632" s="195">
        <v>1</v>
      </c>
      <c r="I12632" s="195">
        <v>56000</v>
      </c>
      <c r="J12632" s="191">
        <v>43880</v>
      </c>
      <c r="K12632" s="195" t="s">
        <v>33</v>
      </c>
      <c r="L12632" s="195" t="s">
        <v>74</v>
      </c>
    </row>
    <row r="12633" spans="1:12">
      <c r="A12633" s="186" t="str">
        <f>B12633&amp;"_"&amp;COUNTIF($B$2:B12633,B12633)</f>
        <v>9721_1</v>
      </c>
      <c r="B12633" s="195">
        <v>9721</v>
      </c>
      <c r="C12633" s="195">
        <v>3</v>
      </c>
      <c r="D12633" s="195" t="s">
        <v>5708</v>
      </c>
      <c r="E12633" s="195">
        <v>500529774</v>
      </c>
      <c r="F12633" s="189">
        <v>324</v>
      </c>
      <c r="G12633" s="197" t="s">
        <v>3799</v>
      </c>
      <c r="H12633" s="195">
        <v>1</v>
      </c>
      <c r="I12633" s="195">
        <v>1200</v>
      </c>
      <c r="J12633" s="191">
        <v>43880</v>
      </c>
      <c r="K12633" s="195" t="s">
        <v>33</v>
      </c>
      <c r="L12633" s="195" t="s">
        <v>74</v>
      </c>
    </row>
    <row r="12634" spans="1:12">
      <c r="A12634" s="186" t="str">
        <f>B12634&amp;"_"&amp;COUNTIF($B$2:B12634,B12634)</f>
        <v>9722_1</v>
      </c>
      <c r="B12634" s="195">
        <v>9722</v>
      </c>
      <c r="C12634" s="195">
        <v>124</v>
      </c>
      <c r="D12634" s="195">
        <v>550011010</v>
      </c>
      <c r="F12634" s="189">
        <v>1</v>
      </c>
      <c r="G12634" s="197" t="s">
        <v>4896</v>
      </c>
      <c r="H12634" s="195">
        <v>2</v>
      </c>
      <c r="J12634" s="191">
        <v>43880</v>
      </c>
      <c r="K12634" s="195" t="s">
        <v>33</v>
      </c>
      <c r="L12634" s="195" t="s">
        <v>74</v>
      </c>
    </row>
    <row r="12635" spans="1:12">
      <c r="A12635" s="186" t="str">
        <f>B12635&amp;"_"&amp;COUNTIF($B$2:B12635,B12635)</f>
        <v>9723_1</v>
      </c>
      <c r="B12635" s="195">
        <v>9723</v>
      </c>
      <c r="C12635" s="195">
        <v>59</v>
      </c>
      <c r="D12635" s="195">
        <v>3010475603</v>
      </c>
      <c r="E12635" s="195">
        <v>41222082</v>
      </c>
      <c r="F12635" s="189">
        <v>5</v>
      </c>
      <c r="G12635" s="197" t="s">
        <v>5570</v>
      </c>
      <c r="H12635" s="195">
        <v>5</v>
      </c>
      <c r="I12635" s="195">
        <v>21650</v>
      </c>
      <c r="J12635" s="191">
        <v>43882</v>
      </c>
      <c r="K12635" s="195" t="s">
        <v>4749</v>
      </c>
    </row>
    <row r="12636" spans="1:12">
      <c r="A12636" s="186" t="str">
        <f>B12636&amp;"_"&amp;COUNTIF($B$2:B12636,B12636)</f>
        <v>9724_1</v>
      </c>
      <c r="B12636" s="195">
        <v>9724</v>
      </c>
      <c r="C12636" s="195">
        <v>59</v>
      </c>
      <c r="D12636" s="195">
        <v>3010423578</v>
      </c>
      <c r="E12636" s="195">
        <v>41222128</v>
      </c>
      <c r="F12636" s="189">
        <v>1</v>
      </c>
      <c r="G12636" s="243" t="s">
        <v>5709</v>
      </c>
      <c r="H12636" s="195">
        <v>1</v>
      </c>
      <c r="I12636" s="195">
        <v>4600</v>
      </c>
      <c r="J12636" s="191">
        <v>43882</v>
      </c>
      <c r="K12636" s="195" t="s">
        <v>4749</v>
      </c>
    </row>
    <row r="12637" spans="1:12">
      <c r="A12637" s="186" t="str">
        <f>B12637&amp;"_"&amp;COUNTIF($B$2:B12637,B12637)</f>
        <v>9725_1</v>
      </c>
      <c r="B12637" s="195">
        <v>9725</v>
      </c>
      <c r="C12637" s="195">
        <v>59</v>
      </c>
      <c r="D12637" s="195">
        <v>3010475574</v>
      </c>
      <c r="E12637" s="195">
        <v>20818422</v>
      </c>
      <c r="F12637" s="189">
        <v>4</v>
      </c>
      <c r="G12637" s="197" t="s">
        <v>5670</v>
      </c>
      <c r="H12637" s="195">
        <v>4</v>
      </c>
      <c r="I12637" s="195">
        <v>7600</v>
      </c>
      <c r="J12637" s="191">
        <v>43882</v>
      </c>
      <c r="K12637" s="195" t="s">
        <v>4749</v>
      </c>
    </row>
    <row r="12638" spans="1:12">
      <c r="A12638" s="186" t="str">
        <f>B12638&amp;"_"&amp;COUNTIF($B$2:B12638,B12638)</f>
        <v>9726_1</v>
      </c>
      <c r="B12638" s="195">
        <v>9726</v>
      </c>
      <c r="F12638" s="189">
        <v>1</v>
      </c>
      <c r="G12638" s="197" t="s">
        <v>5591</v>
      </c>
    </row>
    <row r="12639" spans="1:12">
      <c r="A12639" s="186" t="str">
        <f>B12639&amp;"_"&amp;COUNTIF($B$2:B12639,B12639)</f>
        <v>9726_2</v>
      </c>
      <c r="B12639" s="195">
        <v>9726</v>
      </c>
      <c r="E12639" s="195">
        <v>209259</v>
      </c>
      <c r="F12639" s="189">
        <v>15</v>
      </c>
      <c r="G12639" s="197" t="s">
        <v>4776</v>
      </c>
    </row>
    <row r="12640" spans="1:12">
      <c r="A12640" s="186" t="str">
        <f>B12640&amp;"_"&amp;COUNTIF($B$2:B12640,B12640)</f>
        <v>9726_3</v>
      </c>
      <c r="B12640" s="195">
        <v>9726</v>
      </c>
      <c r="E12640" s="195">
        <v>213359</v>
      </c>
      <c r="F12640" s="189">
        <v>56</v>
      </c>
      <c r="G12640" s="197" t="s">
        <v>4533</v>
      </c>
    </row>
    <row r="12641" spans="1:12">
      <c r="A12641" s="186" t="str">
        <f>B12641&amp;"_"&amp;COUNTIF($B$2:B12641,B12641)</f>
        <v>9726_4</v>
      </c>
      <c r="B12641" s="195">
        <v>9726</v>
      </c>
      <c r="C12641" s="195">
        <v>123</v>
      </c>
      <c r="D12641" s="195">
        <v>4500791855</v>
      </c>
      <c r="E12641" s="195">
        <v>214845</v>
      </c>
      <c r="F12641" s="189">
        <v>32</v>
      </c>
      <c r="G12641" s="197" t="s">
        <v>5155</v>
      </c>
      <c r="H12641" s="195">
        <v>7</v>
      </c>
      <c r="I12641" s="195">
        <v>14400</v>
      </c>
      <c r="J12641" s="191">
        <v>43882</v>
      </c>
      <c r="K12641" s="195" t="s">
        <v>3477</v>
      </c>
    </row>
    <row r="12642" spans="1:12">
      <c r="A12642" s="186" t="str">
        <f>B12642&amp;"_"&amp;COUNTIF($B$2:B12642,B12642)</f>
        <v>9727_1</v>
      </c>
      <c r="B12642" s="195">
        <v>9727</v>
      </c>
      <c r="C12642" s="195">
        <v>1</v>
      </c>
      <c r="D12642" s="195" t="s">
        <v>5706</v>
      </c>
      <c r="E12642" s="195" t="s">
        <v>62</v>
      </c>
      <c r="F12642" s="189">
        <v>328</v>
      </c>
      <c r="G12642" s="197" t="s">
        <v>5466</v>
      </c>
      <c r="H12642" s="195">
        <v>2</v>
      </c>
      <c r="J12642" s="191">
        <v>43885</v>
      </c>
      <c r="K12642" s="195" t="s">
        <v>3477</v>
      </c>
    </row>
    <row r="12643" spans="1:12">
      <c r="A12643" s="186" t="str">
        <f>B12643&amp;"_"&amp;COUNTIF($B$2:B12643,B12643)</f>
        <v>9728_1</v>
      </c>
      <c r="B12643" s="195">
        <v>9728</v>
      </c>
      <c r="E12643" s="195" t="s">
        <v>2730</v>
      </c>
      <c r="F12643" s="189">
        <v>2</v>
      </c>
      <c r="G12643" s="197" t="s">
        <v>5366</v>
      </c>
    </row>
    <row r="12644" spans="1:12">
      <c r="A12644" s="186" t="str">
        <f>B12644&amp;"_"&amp;COUNTIF($B$2:B12644,B12644)</f>
        <v>9728_2</v>
      </c>
      <c r="B12644" s="195">
        <v>9728</v>
      </c>
      <c r="C12644" s="195">
        <v>1</v>
      </c>
      <c r="D12644" s="195" t="s">
        <v>5367</v>
      </c>
      <c r="E12644" s="195" t="s">
        <v>2731</v>
      </c>
      <c r="F12644" s="189">
        <v>2</v>
      </c>
      <c r="G12644" s="197" t="s">
        <v>5368</v>
      </c>
      <c r="H12644" s="195">
        <v>1</v>
      </c>
      <c r="J12644" s="191">
        <v>43885</v>
      </c>
      <c r="K12644" s="195" t="s">
        <v>3477</v>
      </c>
    </row>
    <row r="12645" spans="1:12">
      <c r="A12645" s="186" t="str">
        <f>B12645&amp;"_"&amp;COUNTIF($B$2:B12645,B12645)</f>
        <v>9729_1</v>
      </c>
      <c r="B12645" s="195">
        <v>9729</v>
      </c>
      <c r="C12645" s="195">
        <v>1</v>
      </c>
      <c r="D12645" s="195" t="s">
        <v>5492</v>
      </c>
      <c r="F12645" s="189">
        <v>2</v>
      </c>
      <c r="G12645" s="197" t="s">
        <v>5710</v>
      </c>
      <c r="H12645" s="195">
        <v>2</v>
      </c>
      <c r="J12645" s="191">
        <v>43885</v>
      </c>
      <c r="K12645" s="195" t="s">
        <v>3477</v>
      </c>
    </row>
    <row r="12646" spans="1:12">
      <c r="A12646" s="186" t="str">
        <f>B12646&amp;"_"&amp;COUNTIF($B$2:B12646,B12646)</f>
        <v>9730_1</v>
      </c>
      <c r="B12646" s="195">
        <v>9730</v>
      </c>
      <c r="E12646" s="195" t="s">
        <v>3553</v>
      </c>
      <c r="F12646" s="189">
        <v>8</v>
      </c>
      <c r="G12646" s="197" t="s">
        <v>4610</v>
      </c>
    </row>
    <row r="12647" spans="1:12">
      <c r="A12647" s="186" t="str">
        <f>B12647&amp;"_"&amp;COUNTIF($B$2:B12647,B12647)</f>
        <v>9730_2</v>
      </c>
      <c r="B12647" s="195">
        <v>9730</v>
      </c>
      <c r="C12647" s="195">
        <v>126</v>
      </c>
      <c r="D12647" s="195" t="s">
        <v>5711</v>
      </c>
      <c r="E12647" s="195" t="s">
        <v>3556</v>
      </c>
      <c r="F12647" s="189">
        <v>1</v>
      </c>
      <c r="G12647" s="197" t="s">
        <v>4612</v>
      </c>
      <c r="H12647" s="195">
        <v>1</v>
      </c>
      <c r="I12647" s="195">
        <v>800</v>
      </c>
      <c r="J12647" s="191">
        <v>43885</v>
      </c>
      <c r="K12647" s="195" t="s">
        <v>789</v>
      </c>
      <c r="L12647" s="195" t="s">
        <v>74</v>
      </c>
    </row>
    <row r="12648" spans="1:12">
      <c r="A12648" s="186" t="str">
        <f>B12648&amp;"_"&amp;COUNTIF($B$2:B12648,B12648)</f>
        <v>9731_1</v>
      </c>
      <c r="B12648" s="195">
        <v>9731</v>
      </c>
      <c r="C12648" s="195">
        <v>66</v>
      </c>
      <c r="D12648" s="195">
        <v>4500790868</v>
      </c>
      <c r="E12648" s="195">
        <v>274162</v>
      </c>
      <c r="F12648" s="189">
        <v>1</v>
      </c>
      <c r="G12648" s="197" t="s">
        <v>4111</v>
      </c>
      <c r="H12648" s="195">
        <v>1</v>
      </c>
      <c r="I12648" s="195">
        <v>1100</v>
      </c>
      <c r="J12648" s="191">
        <v>43885</v>
      </c>
      <c r="K12648" s="195" t="s">
        <v>789</v>
      </c>
      <c r="L12648" s="195" t="s">
        <v>74</v>
      </c>
    </row>
    <row r="12649" spans="1:12">
      <c r="A12649" s="186" t="str">
        <f>B12649&amp;"_"&amp;COUNTIF($B$2:B12649,B12649)</f>
        <v>9732_1</v>
      </c>
      <c r="B12649" s="195">
        <v>9732</v>
      </c>
      <c r="E12649" s="195">
        <v>4600048980</v>
      </c>
      <c r="F12649" s="189">
        <v>4</v>
      </c>
      <c r="G12649" s="197" t="s">
        <v>5655</v>
      </c>
      <c r="H12649" s="195">
        <v>4</v>
      </c>
    </row>
    <row r="12650" spans="1:12">
      <c r="A12650" s="186" t="str">
        <f>B12650&amp;"_"&amp;COUNTIF($B$2:B12650,B12650)</f>
        <v>9732_2</v>
      </c>
      <c r="B12650" s="254">
        <v>9732</v>
      </c>
      <c r="C12650" s="254">
        <v>144</v>
      </c>
      <c r="D12650" s="254">
        <v>85592</v>
      </c>
      <c r="E12650" s="254">
        <v>4600048981</v>
      </c>
      <c r="F12650" s="255">
        <v>1</v>
      </c>
      <c r="G12650" s="256" t="s">
        <v>5656</v>
      </c>
      <c r="H12650" s="254">
        <v>1</v>
      </c>
      <c r="I12650" s="254"/>
      <c r="J12650" s="257">
        <v>43886</v>
      </c>
      <c r="K12650" s="254" t="s">
        <v>3477</v>
      </c>
      <c r="L12650" s="254"/>
    </row>
    <row r="12651" spans="1:12">
      <c r="A12651" s="186" t="str">
        <f>B12651&amp;"_"&amp;COUNTIF($B$2:B12651,B12651)</f>
        <v>9733_1</v>
      </c>
      <c r="B12651" s="258">
        <v>9733</v>
      </c>
      <c r="C12651" s="259"/>
      <c r="D12651" s="260"/>
      <c r="E12651" s="260">
        <v>13021000</v>
      </c>
      <c r="F12651" s="261">
        <v>55</v>
      </c>
      <c r="G12651" s="262" t="s">
        <v>5362</v>
      </c>
      <c r="H12651" s="260"/>
      <c r="I12651" s="260"/>
      <c r="J12651" s="263"/>
      <c r="K12651" s="260"/>
      <c r="L12651" s="260"/>
    </row>
    <row r="12652" spans="1:12">
      <c r="A12652" s="186" t="str">
        <f>B12652&amp;"_"&amp;COUNTIF($B$2:B12652,B12652)</f>
        <v>9733_2</v>
      </c>
      <c r="B12652" s="258">
        <v>9733</v>
      </c>
      <c r="C12652" s="259">
        <v>10</v>
      </c>
      <c r="D12652" s="260">
        <v>69544</v>
      </c>
      <c r="E12652" s="260">
        <v>13020001</v>
      </c>
      <c r="F12652" s="261">
        <v>25</v>
      </c>
      <c r="G12652" s="262" t="s">
        <v>4675</v>
      </c>
      <c r="H12652" s="260">
        <v>2</v>
      </c>
      <c r="I12652" s="260"/>
      <c r="J12652" s="263">
        <v>43886</v>
      </c>
      <c r="K12652" s="260" t="s">
        <v>789</v>
      </c>
      <c r="L12652" s="260" t="s">
        <v>74</v>
      </c>
    </row>
    <row r="12653" spans="1:12">
      <c r="A12653" s="186" t="str">
        <f>B12653&amp;"_"&amp;COUNTIF($B$2:B12653,B12653)</f>
        <v>9734_1</v>
      </c>
      <c r="B12653" s="195">
        <v>9734</v>
      </c>
      <c r="C12653" s="195">
        <v>59</v>
      </c>
      <c r="D12653" s="195">
        <v>3010471531</v>
      </c>
      <c r="E12653" s="195">
        <v>41227890</v>
      </c>
      <c r="F12653" s="189">
        <v>12</v>
      </c>
      <c r="G12653" s="197" t="s">
        <v>5286</v>
      </c>
      <c r="H12653" s="195">
        <v>2</v>
      </c>
      <c r="I12653" s="195">
        <v>3675</v>
      </c>
      <c r="J12653" s="191">
        <v>43886</v>
      </c>
      <c r="K12653" s="195" t="s">
        <v>3477</v>
      </c>
    </row>
    <row r="12654" spans="1:12">
      <c r="A12654" s="186" t="str">
        <f>B12654&amp;"_"&amp;COUNTIF($B$2:B12654,B12654)</f>
        <v>9735_1</v>
      </c>
      <c r="B12654" s="195">
        <v>9735</v>
      </c>
      <c r="C12654" s="195">
        <v>59</v>
      </c>
      <c r="D12654" s="195">
        <v>3010475603</v>
      </c>
      <c r="E12654" s="195">
        <v>41222082</v>
      </c>
      <c r="F12654" s="189">
        <v>1</v>
      </c>
      <c r="G12654" s="197" t="s">
        <v>5712</v>
      </c>
      <c r="H12654" s="195">
        <v>1</v>
      </c>
      <c r="I12654" s="195">
        <v>4330</v>
      </c>
      <c r="J12654" s="191">
        <v>43886</v>
      </c>
      <c r="K12654" s="195" t="s">
        <v>3477</v>
      </c>
    </row>
    <row r="12655" spans="1:12">
      <c r="A12655" s="186" t="str">
        <f>B12655&amp;"_"&amp;COUNTIF($B$2:B12655,B12655)</f>
        <v>9736_1</v>
      </c>
      <c r="B12655" s="195">
        <v>9736</v>
      </c>
      <c r="C12655" s="195">
        <v>31</v>
      </c>
      <c r="D12655" s="195" t="s">
        <v>5713</v>
      </c>
      <c r="E12655" s="195" t="s">
        <v>5714</v>
      </c>
      <c r="F12655" s="189">
        <v>1</v>
      </c>
      <c r="G12655" s="197" t="s">
        <v>5715</v>
      </c>
      <c r="H12655" s="195">
        <v>1</v>
      </c>
      <c r="J12655" s="191">
        <v>43886</v>
      </c>
      <c r="K12655" s="195" t="s">
        <v>3477</v>
      </c>
    </row>
    <row r="12656" spans="1:12">
      <c r="A12656" s="186" t="str">
        <f>B12656&amp;"_"&amp;COUNTIF($B$2:B12656,B12656)</f>
        <v>9737_1</v>
      </c>
      <c r="B12656" s="195">
        <v>9737</v>
      </c>
      <c r="C12656" s="195">
        <v>127</v>
      </c>
      <c r="D12656" s="195" t="s">
        <v>5716</v>
      </c>
      <c r="F12656" s="189">
        <v>2</v>
      </c>
      <c r="G12656" s="197" t="s">
        <v>5717</v>
      </c>
      <c r="H12656" s="195">
        <v>1</v>
      </c>
      <c r="I12656" s="195">
        <v>90</v>
      </c>
      <c r="J12656" s="191">
        <v>43887</v>
      </c>
      <c r="K12656" s="195" t="s">
        <v>33</v>
      </c>
      <c r="L12656" s="195" t="s">
        <v>74</v>
      </c>
    </row>
    <row r="12657" spans="1:11">
      <c r="A12657" s="186" t="str">
        <f>B12657&amp;"_"&amp;COUNTIF($B$2:B12657,B12657)</f>
        <v>9738_1</v>
      </c>
      <c r="B12657" s="195">
        <v>9738</v>
      </c>
      <c r="F12657" s="189">
        <v>10</v>
      </c>
      <c r="G12657" s="197" t="s">
        <v>5718</v>
      </c>
    </row>
    <row r="12658" spans="1:11">
      <c r="A12658" s="186" t="str">
        <f>B12658&amp;"_"&amp;COUNTIF($B$2:B12658,B12658)</f>
        <v>9738_2</v>
      </c>
      <c r="B12658" s="195">
        <v>9738</v>
      </c>
      <c r="C12658" s="254"/>
      <c r="F12658" s="189">
        <v>200</v>
      </c>
      <c r="G12658" s="197" t="s">
        <v>5719</v>
      </c>
    </row>
    <row r="12659" spans="1:11">
      <c r="A12659" s="186" t="str">
        <f>B12659&amp;"_"&amp;COUNTIF($B$2:B12659,B12659)</f>
        <v>9738_3</v>
      </c>
      <c r="B12659" s="195">
        <v>9738</v>
      </c>
      <c r="F12659" s="189">
        <v>200</v>
      </c>
      <c r="G12659" s="197" t="s">
        <v>5720</v>
      </c>
    </row>
    <row r="12660" spans="1:11">
      <c r="A12660" s="186" t="str">
        <f>B12660&amp;"_"&amp;COUNTIF($B$2:B12660,B12660)</f>
        <v>9738_4</v>
      </c>
      <c r="B12660" s="195">
        <v>9738</v>
      </c>
      <c r="C12660" s="264"/>
      <c r="E12660" s="254"/>
      <c r="F12660" s="189">
        <v>1</v>
      </c>
      <c r="G12660" s="256" t="s">
        <v>5721</v>
      </c>
      <c r="I12660" s="264"/>
    </row>
    <row r="12661" spans="1:11">
      <c r="A12661" s="186" t="str">
        <f>B12661&amp;"_"&amp;COUNTIF($B$2:B12661,B12661)</f>
        <v>9738_5</v>
      </c>
      <c r="B12661" s="195">
        <v>9738</v>
      </c>
      <c r="D12661" s="264"/>
      <c r="F12661" s="189">
        <v>15</v>
      </c>
      <c r="G12661" s="197" t="s">
        <v>5722</v>
      </c>
    </row>
    <row r="12662" spans="1:11">
      <c r="A12662" s="186" t="str">
        <f>B12662&amp;"_"&amp;COUNTIF($B$2:B12662,B12662)</f>
        <v>9738_6</v>
      </c>
      <c r="B12662" s="195">
        <v>9738</v>
      </c>
      <c r="F12662" s="189">
        <v>15</v>
      </c>
      <c r="G12662" s="197" t="s">
        <v>5723</v>
      </c>
    </row>
    <row r="12663" spans="1:11">
      <c r="A12663" s="186" t="str">
        <f>B12663&amp;"_"&amp;COUNTIF($B$2:B12663,B12663)</f>
        <v>9738_7</v>
      </c>
      <c r="B12663" s="195">
        <v>9738</v>
      </c>
      <c r="F12663" s="228">
        <v>5</v>
      </c>
      <c r="G12663" s="197" t="s">
        <v>5724</v>
      </c>
    </row>
    <row r="12664" spans="1:11">
      <c r="A12664" s="186" t="str">
        <f>B12664&amp;"_"&amp;COUNTIF($B$2:B12664,B12664)</f>
        <v>9738_8</v>
      </c>
      <c r="B12664" s="195">
        <v>9738</v>
      </c>
      <c r="F12664" s="189">
        <v>25</v>
      </c>
      <c r="G12664" s="197" t="s">
        <v>1239</v>
      </c>
    </row>
    <row r="12665" spans="1:11">
      <c r="A12665" s="186" t="str">
        <f>B12665&amp;"_"&amp;COUNTIF($B$2:B12665,B12665)</f>
        <v>9738_9</v>
      </c>
      <c r="B12665" s="195">
        <v>9738</v>
      </c>
      <c r="C12665" s="195">
        <v>56</v>
      </c>
      <c r="D12665" s="195" t="s">
        <v>5725</v>
      </c>
      <c r="F12665" s="189">
        <v>1</v>
      </c>
      <c r="G12665" s="197" t="s">
        <v>2997</v>
      </c>
      <c r="H12665" s="195">
        <v>4</v>
      </c>
      <c r="J12665" s="191">
        <v>43887</v>
      </c>
      <c r="K12665" s="195" t="s">
        <v>3477</v>
      </c>
    </row>
    <row r="12666" spans="1:11">
      <c r="A12666" s="186" t="str">
        <f>B12666&amp;"_"&amp;COUNTIF($B$2:B12666,B12666)</f>
        <v>9739_1</v>
      </c>
      <c r="B12666" s="195">
        <v>9739</v>
      </c>
      <c r="F12666" s="189">
        <v>1</v>
      </c>
      <c r="G12666" s="197" t="s">
        <v>5591</v>
      </c>
    </row>
    <row r="12667" spans="1:11">
      <c r="A12667" s="186" t="str">
        <f>B12667&amp;"_"&amp;COUNTIF($B$2:B12667,B12667)</f>
        <v>9739_2</v>
      </c>
      <c r="B12667" s="195">
        <v>9739</v>
      </c>
      <c r="E12667" s="237">
        <v>214844</v>
      </c>
      <c r="F12667" s="238">
        <v>84</v>
      </c>
      <c r="G12667" s="239" t="s">
        <v>2944</v>
      </c>
    </row>
    <row r="12668" spans="1:11">
      <c r="A12668" s="186" t="str">
        <f>B12668&amp;"_"&amp;COUNTIF($B$2:B12668,B12668)</f>
        <v>9739_3</v>
      </c>
      <c r="B12668" s="195">
        <v>9739</v>
      </c>
      <c r="E12668" s="195">
        <v>213359</v>
      </c>
      <c r="F12668" s="189">
        <v>14</v>
      </c>
      <c r="G12668" s="197" t="s">
        <v>4533</v>
      </c>
    </row>
    <row r="12669" spans="1:11">
      <c r="A12669" s="186" t="str">
        <f>B12669&amp;"_"&amp;COUNTIF($B$2:B12669,B12669)</f>
        <v>9739_4</v>
      </c>
      <c r="B12669" s="195">
        <v>9739</v>
      </c>
      <c r="E12669" s="195">
        <v>214845</v>
      </c>
      <c r="F12669" s="189">
        <v>32</v>
      </c>
      <c r="G12669" s="197" t="s">
        <v>5155</v>
      </c>
    </row>
    <row r="12670" spans="1:11">
      <c r="A12670" s="186" t="str">
        <f>B12670&amp;"_"&amp;COUNTIF($B$2:B12670,B12670)</f>
        <v>9739_5</v>
      </c>
      <c r="B12670" s="195">
        <v>9739</v>
      </c>
      <c r="C12670" s="195">
        <v>123</v>
      </c>
      <c r="D12670" s="195">
        <v>4500791855</v>
      </c>
      <c r="E12670" s="195">
        <v>209259</v>
      </c>
      <c r="F12670" s="189">
        <v>15</v>
      </c>
      <c r="G12670" s="197" t="s">
        <v>4776</v>
      </c>
      <c r="H12670" s="195">
        <v>5</v>
      </c>
      <c r="I12670" s="195">
        <v>8750</v>
      </c>
      <c r="J12670" s="191">
        <v>43888</v>
      </c>
      <c r="K12670" s="195" t="s">
        <v>3477</v>
      </c>
    </row>
    <row r="12671" spans="1:11">
      <c r="A12671" s="186" t="str">
        <f>B12671&amp;"_"&amp;COUNTIF($B$2:B12671,B12671)</f>
        <v>9740_1</v>
      </c>
      <c r="B12671" s="195">
        <v>9740</v>
      </c>
      <c r="F12671" s="189">
        <v>1</v>
      </c>
      <c r="G12671" s="197" t="s">
        <v>7</v>
      </c>
    </row>
    <row r="12672" spans="1:11">
      <c r="A12672" s="186" t="str">
        <f>B12672&amp;"_"&amp;COUNTIF($B$2:B12672,B12672)</f>
        <v>9740_2</v>
      </c>
      <c r="B12672" s="195">
        <v>9740</v>
      </c>
      <c r="F12672" s="189">
        <v>9</v>
      </c>
      <c r="G12672" s="197" t="s">
        <v>3102</v>
      </c>
    </row>
    <row r="12673" spans="1:14">
      <c r="A12673" s="186" t="str">
        <f>B12673&amp;"_"&amp;COUNTIF($B$2:B12673,B12673)</f>
        <v>9740_3</v>
      </c>
      <c r="B12673" s="195">
        <v>9740</v>
      </c>
      <c r="C12673" s="195">
        <v>65</v>
      </c>
      <c r="D12673" s="195">
        <v>3010490681</v>
      </c>
      <c r="F12673" s="189">
        <v>18</v>
      </c>
      <c r="G12673" s="197" t="s">
        <v>3103</v>
      </c>
      <c r="H12673" s="195">
        <v>9</v>
      </c>
      <c r="I12673" s="195">
        <v>28800</v>
      </c>
      <c r="J12673" s="191">
        <v>43889</v>
      </c>
      <c r="K12673" s="195" t="s">
        <v>4113</v>
      </c>
    </row>
    <row r="12674" spans="1:14">
      <c r="A12674" s="186" t="str">
        <f>B12674&amp;"_"&amp;COUNTIF($B$2:B12674,B12674)</f>
        <v>9741_1</v>
      </c>
      <c r="B12674" s="195">
        <v>9741</v>
      </c>
      <c r="F12674" s="189">
        <v>1</v>
      </c>
      <c r="G12674" s="197" t="s">
        <v>7</v>
      </c>
    </row>
    <row r="12675" spans="1:14">
      <c r="A12675" s="186" t="str">
        <f>B12675&amp;"_"&amp;COUNTIF($B$2:B12675,B12675)</f>
        <v>9741_2</v>
      </c>
      <c r="B12675" s="195">
        <v>9741</v>
      </c>
      <c r="C12675" s="195">
        <v>61</v>
      </c>
      <c r="D12675" s="195" t="s">
        <v>5248</v>
      </c>
      <c r="F12675" s="189">
        <v>1</v>
      </c>
      <c r="G12675" s="197" t="s">
        <v>6610</v>
      </c>
      <c r="H12675" s="195">
        <v>1</v>
      </c>
      <c r="I12675" s="195">
        <v>19265</v>
      </c>
      <c r="J12675" s="191">
        <v>43889</v>
      </c>
      <c r="K12675" s="195" t="s">
        <v>3477</v>
      </c>
    </row>
    <row r="12676" spans="1:14">
      <c r="A12676" s="186" t="str">
        <f>B12676&amp;"_"&amp;COUNTIF($B$2:B12676,B12676)</f>
        <v>9742_1</v>
      </c>
      <c r="B12676" s="195">
        <v>9742</v>
      </c>
      <c r="C12676" s="195">
        <v>1</v>
      </c>
      <c r="D12676" s="195" t="s">
        <v>5706</v>
      </c>
      <c r="E12676" s="195" t="s">
        <v>62</v>
      </c>
      <c r="F12676" s="189">
        <v>328</v>
      </c>
      <c r="G12676" s="197" t="s">
        <v>5466</v>
      </c>
      <c r="H12676" s="195">
        <v>2</v>
      </c>
      <c r="J12676" s="191">
        <v>43892</v>
      </c>
      <c r="K12676" s="195" t="s">
        <v>3477</v>
      </c>
    </row>
    <row r="12677" spans="1:14">
      <c r="A12677" s="186" t="str">
        <f>B12677&amp;"_"&amp;COUNTIF($B$2:B12677,B12677)</f>
        <v>9743_1</v>
      </c>
      <c r="B12677" s="195">
        <v>9743</v>
      </c>
      <c r="E12677" s="195" t="s">
        <v>67</v>
      </c>
      <c r="F12677" s="189">
        <v>96</v>
      </c>
      <c r="G12677" s="197" t="s">
        <v>5619</v>
      </c>
    </row>
    <row r="12678" spans="1:14">
      <c r="A12678" s="186" t="str">
        <f>B12678&amp;"_"&amp;COUNTIF($B$2:B12678,B12678)</f>
        <v>9743_2</v>
      </c>
      <c r="B12678" s="195">
        <v>9743</v>
      </c>
      <c r="C12678" s="195">
        <v>1</v>
      </c>
      <c r="D12678" s="195" t="s">
        <v>5726</v>
      </c>
      <c r="E12678" s="195" t="s">
        <v>62</v>
      </c>
      <c r="F12678" s="189">
        <v>164</v>
      </c>
      <c r="G12678" s="197" t="s">
        <v>5461</v>
      </c>
      <c r="H12678" s="195">
        <v>3</v>
      </c>
      <c r="J12678" s="191">
        <v>43892</v>
      </c>
      <c r="K12678" s="195" t="s">
        <v>3477</v>
      </c>
    </row>
    <row r="12679" spans="1:14">
      <c r="A12679" s="186" t="str">
        <f>B12679&amp;"_"&amp;COUNTIF($B$2:B12679,B12679)</f>
        <v>9744_1</v>
      </c>
      <c r="B12679" s="195">
        <v>9744</v>
      </c>
      <c r="F12679" s="189">
        <v>30</v>
      </c>
      <c r="G12679" s="197" t="s">
        <v>637</v>
      </c>
    </row>
    <row r="12680" spans="1:14">
      <c r="A12680" s="186" t="str">
        <f>B12680&amp;"_"&amp;COUNTIF($B$2:B12680,B12680)</f>
        <v>9744_2</v>
      </c>
      <c r="B12680" s="195">
        <v>9744</v>
      </c>
      <c r="F12680" s="189">
        <v>60</v>
      </c>
      <c r="G12680" s="197" t="s">
        <v>5460</v>
      </c>
    </row>
    <row r="12681" spans="1:14">
      <c r="A12681" s="186" t="str">
        <f>B12681&amp;"_"&amp;COUNTIF($B$2:B12681,B12681)</f>
        <v>9744_3</v>
      </c>
      <c r="B12681" s="195">
        <v>9744</v>
      </c>
      <c r="C12681" s="195">
        <v>1</v>
      </c>
      <c r="D12681" s="195" t="s">
        <v>5454</v>
      </c>
      <c r="F12681" s="189">
        <v>54</v>
      </c>
      <c r="G12681" s="197" t="s">
        <v>5643</v>
      </c>
      <c r="H12681" s="195">
        <v>3</v>
      </c>
      <c r="J12681" s="191">
        <v>43892</v>
      </c>
      <c r="K12681" s="195" t="s">
        <v>3477</v>
      </c>
    </row>
    <row r="12682" spans="1:14">
      <c r="A12682" s="186" t="str">
        <f>B12682&amp;"_"&amp;COUNTIF($B$2:B12682,B12682)</f>
        <v>9745_1</v>
      </c>
      <c r="B12682" s="195">
        <v>9745</v>
      </c>
      <c r="C12682" s="195">
        <v>1</v>
      </c>
      <c r="D12682" s="195" t="s">
        <v>5727</v>
      </c>
      <c r="E12682" s="195" t="s">
        <v>64</v>
      </c>
      <c r="F12682" s="189">
        <v>384</v>
      </c>
      <c r="G12682" s="197" t="s">
        <v>5728</v>
      </c>
      <c r="H12682" s="195">
        <v>8</v>
      </c>
      <c r="J12682" s="191">
        <v>43892</v>
      </c>
      <c r="K12682" s="195" t="s">
        <v>3477</v>
      </c>
    </row>
    <row r="12683" spans="1:14">
      <c r="A12683" s="186" t="str">
        <f>B12683&amp;"_"&amp;COUNTIF($B$2:B12683,B12683)</f>
        <v>9746_1</v>
      </c>
      <c r="B12683" s="265">
        <v>9746</v>
      </c>
      <c r="C12683" s="265">
        <v>107</v>
      </c>
      <c r="D12683" s="265">
        <v>27026</v>
      </c>
      <c r="E12683" s="265"/>
      <c r="F12683" s="266">
        <v>5</v>
      </c>
      <c r="G12683" s="267" t="s">
        <v>5729</v>
      </c>
      <c r="H12683" s="265">
        <v>1</v>
      </c>
      <c r="I12683" s="265"/>
      <c r="J12683" s="268">
        <v>43892</v>
      </c>
      <c r="K12683" s="265" t="s">
        <v>789</v>
      </c>
      <c r="L12683" s="265"/>
      <c r="M12683" s="269"/>
      <c r="N12683" s="197"/>
    </row>
    <row r="12684" spans="1:14">
      <c r="A12684" s="186" t="str">
        <f>B12684&amp;"_"&amp;COUNTIF($B$2:B12684,B12684)</f>
        <v>9747_1</v>
      </c>
      <c r="B12684" s="260">
        <v>9747</v>
      </c>
      <c r="C12684" s="260"/>
      <c r="D12684" s="260"/>
      <c r="E12684" s="260"/>
      <c r="F12684" s="261">
        <v>1200</v>
      </c>
      <c r="G12684" s="262" t="s">
        <v>5730</v>
      </c>
      <c r="H12684" s="260"/>
      <c r="I12684" s="260"/>
      <c r="J12684" s="263"/>
      <c r="K12684" s="260"/>
      <c r="L12684" s="260"/>
      <c r="M12684" s="269"/>
      <c r="N12684" s="197"/>
    </row>
    <row r="12685" spans="1:14">
      <c r="A12685" s="186" t="str">
        <f>B12685&amp;"_"&amp;COUNTIF($B$2:B12685,B12685)</f>
        <v>9747_2</v>
      </c>
      <c r="B12685" s="260">
        <v>9747</v>
      </c>
      <c r="C12685" s="260"/>
      <c r="D12685" s="260"/>
      <c r="E12685" s="260"/>
      <c r="F12685" s="261">
        <v>700</v>
      </c>
      <c r="G12685" s="262" t="s">
        <v>5227</v>
      </c>
      <c r="H12685" s="260"/>
      <c r="I12685" s="260"/>
      <c r="J12685" s="263"/>
      <c r="K12685" s="260"/>
      <c r="L12685" s="260"/>
      <c r="M12685" s="269"/>
      <c r="N12685" s="197"/>
    </row>
    <row r="12686" spans="1:14">
      <c r="A12686" s="186" t="str">
        <f>B12686&amp;"_"&amp;COUNTIF($B$2:B12686,B12686)</f>
        <v>9747_3</v>
      </c>
      <c r="B12686" s="260">
        <v>9747</v>
      </c>
      <c r="C12686" s="260"/>
      <c r="D12686" s="260"/>
      <c r="E12686" s="260"/>
      <c r="F12686" s="261">
        <v>75</v>
      </c>
      <c r="G12686" s="262" t="s">
        <v>5639</v>
      </c>
      <c r="H12686" s="260"/>
      <c r="I12686" s="260"/>
      <c r="J12686" s="263"/>
      <c r="K12686" s="260"/>
      <c r="L12686" s="260"/>
      <c r="M12686" s="269"/>
      <c r="N12686" s="197"/>
    </row>
    <row r="12687" spans="1:14">
      <c r="A12687" s="186" t="str">
        <f>B12687&amp;"_"&amp;COUNTIF($B$2:B12687,B12687)</f>
        <v>9747_4</v>
      </c>
      <c r="B12687" s="260">
        <v>9747</v>
      </c>
      <c r="C12687" s="260">
        <v>138</v>
      </c>
      <c r="D12687" s="260"/>
      <c r="E12687" s="260"/>
      <c r="F12687" s="261">
        <v>15</v>
      </c>
      <c r="G12687" s="262" t="s">
        <v>5508</v>
      </c>
      <c r="H12687" s="260"/>
      <c r="I12687" s="260"/>
      <c r="J12687" s="263">
        <v>43892</v>
      </c>
      <c r="K12687" s="260" t="s">
        <v>4749</v>
      </c>
      <c r="L12687" s="260" t="s">
        <v>74</v>
      </c>
      <c r="M12687" s="269"/>
      <c r="N12687" s="197"/>
    </row>
    <row r="12688" spans="1:14">
      <c r="A12688" s="186" t="str">
        <f>B12688&amp;"_"&amp;COUNTIF($B$2:B12688,B12688)</f>
        <v>9748_1</v>
      </c>
      <c r="B12688" s="265">
        <v>9748</v>
      </c>
      <c r="C12688" s="265">
        <v>142</v>
      </c>
      <c r="D12688" s="265">
        <v>21640</v>
      </c>
      <c r="E12688" s="265"/>
      <c r="F12688" s="266">
        <v>3</v>
      </c>
      <c r="G12688" s="267" t="s">
        <v>5731</v>
      </c>
      <c r="H12688" s="265">
        <v>1</v>
      </c>
      <c r="I12688" s="265"/>
      <c r="J12688" s="268">
        <v>43892</v>
      </c>
      <c r="K12688" s="195" t="s">
        <v>3477</v>
      </c>
      <c r="L12688" s="265"/>
      <c r="M12688" s="269"/>
      <c r="N12688" s="197"/>
    </row>
    <row r="12689" spans="1:11">
      <c r="A12689" s="186" t="str">
        <f>B12689&amp;"_"&amp;COUNTIF($B$2:B12689,B12689)</f>
        <v>9749_1</v>
      </c>
      <c r="B12689" s="195">
        <v>9749</v>
      </c>
      <c r="E12689" s="195">
        <v>4600048981</v>
      </c>
      <c r="F12689" s="189">
        <v>2</v>
      </c>
      <c r="G12689" s="197" t="s">
        <v>5732</v>
      </c>
    </row>
    <row r="12690" spans="1:11">
      <c r="A12690" s="186" t="str">
        <f>B12690&amp;"_"&amp;COUNTIF($B$2:B12690,B12690)</f>
        <v>9749_2</v>
      </c>
      <c r="B12690" s="195">
        <v>9749</v>
      </c>
      <c r="C12690" s="195">
        <v>141</v>
      </c>
      <c r="D12690" s="195">
        <v>85592</v>
      </c>
      <c r="E12690" s="195">
        <v>5600049268</v>
      </c>
      <c r="F12690" s="189">
        <v>1</v>
      </c>
      <c r="G12690" s="197" t="s">
        <v>5733</v>
      </c>
      <c r="H12690" s="195">
        <v>2</v>
      </c>
      <c r="J12690" s="191">
        <v>43893</v>
      </c>
      <c r="K12690" s="195" t="s">
        <v>3477</v>
      </c>
    </row>
    <row r="12691" spans="1:11">
      <c r="A12691" s="186" t="str">
        <f>B12691&amp;"_"&amp;COUNTIF($B$2:B12691,B12691)</f>
        <v>9750A_1</v>
      </c>
      <c r="B12691" s="195" t="s">
        <v>5734</v>
      </c>
      <c r="E12691" s="195" t="s">
        <v>3429</v>
      </c>
      <c r="F12691" s="189">
        <v>5</v>
      </c>
      <c r="G12691" s="197" t="s">
        <v>3430</v>
      </c>
    </row>
    <row r="12692" spans="1:11">
      <c r="A12692" s="186" t="str">
        <f>B12692&amp;"_"&amp;COUNTIF($B$2:B12692,B12692)</f>
        <v>9750A_2</v>
      </c>
      <c r="B12692" s="195" t="s">
        <v>5734</v>
      </c>
      <c r="E12692" s="195" t="s">
        <v>3429</v>
      </c>
      <c r="F12692" s="189">
        <v>3</v>
      </c>
      <c r="G12692" s="197" t="s">
        <v>3431</v>
      </c>
    </row>
    <row r="12693" spans="1:11">
      <c r="A12693" s="186" t="str">
        <f>B12693&amp;"_"&amp;COUNTIF($B$2:B12693,B12693)</f>
        <v>9750A_3</v>
      </c>
      <c r="B12693" s="195" t="s">
        <v>5734</v>
      </c>
      <c r="E12693" s="195" t="s">
        <v>3429</v>
      </c>
      <c r="F12693" s="189">
        <v>3</v>
      </c>
      <c r="G12693" s="197" t="s">
        <v>3432</v>
      </c>
    </row>
    <row r="12694" spans="1:11">
      <c r="A12694" s="186" t="str">
        <f>B12694&amp;"_"&amp;COUNTIF($B$2:B12694,B12694)</f>
        <v>9750A_4</v>
      </c>
      <c r="B12694" s="195" t="s">
        <v>5734</v>
      </c>
      <c r="E12694" s="195" t="s">
        <v>3429</v>
      </c>
      <c r="F12694" s="189">
        <v>4</v>
      </c>
      <c r="G12694" s="197" t="s">
        <v>3433</v>
      </c>
    </row>
    <row r="12695" spans="1:11">
      <c r="A12695" s="186" t="str">
        <f>B12695&amp;"_"&amp;COUNTIF($B$2:B12695,B12695)</f>
        <v>9750A_5</v>
      </c>
      <c r="B12695" s="195" t="s">
        <v>5734</v>
      </c>
      <c r="E12695" s="195" t="s">
        <v>3429</v>
      </c>
      <c r="F12695" s="189">
        <v>6</v>
      </c>
      <c r="G12695" s="197" t="s">
        <v>3434</v>
      </c>
    </row>
    <row r="12696" spans="1:11">
      <c r="A12696" s="186" t="str">
        <f>B12696&amp;"_"&amp;COUNTIF($B$2:B12696,B12696)</f>
        <v>9750A_6</v>
      </c>
      <c r="B12696" s="195" t="s">
        <v>5734</v>
      </c>
      <c r="E12696" s="195" t="s">
        <v>3429</v>
      </c>
      <c r="F12696" s="189">
        <v>3</v>
      </c>
      <c r="G12696" s="197" t="s">
        <v>3355</v>
      </c>
    </row>
    <row r="12697" spans="1:11">
      <c r="A12697" s="186" t="str">
        <f>B12697&amp;"_"&amp;COUNTIF($B$2:B12697,B12697)</f>
        <v>9750A_7</v>
      </c>
      <c r="B12697" s="195" t="s">
        <v>5734</v>
      </c>
      <c r="E12697" s="195" t="s">
        <v>3429</v>
      </c>
      <c r="F12697" s="189">
        <v>1</v>
      </c>
      <c r="G12697" s="197" t="s">
        <v>3435</v>
      </c>
    </row>
    <row r="12698" spans="1:11">
      <c r="A12698" s="186" t="str">
        <f>B12698&amp;"_"&amp;COUNTIF($B$2:B12698,B12698)</f>
        <v>9750A_8</v>
      </c>
      <c r="B12698" s="195" t="s">
        <v>5734</v>
      </c>
      <c r="E12698" s="195" t="s">
        <v>3429</v>
      </c>
      <c r="F12698" s="189">
        <v>30</v>
      </c>
      <c r="G12698" s="197" t="s">
        <v>3439</v>
      </c>
    </row>
    <row r="12699" spans="1:11">
      <c r="A12699" s="186" t="str">
        <f>B12699&amp;"_"&amp;COUNTIF($B$2:B12699,B12699)</f>
        <v>9750A_9</v>
      </c>
      <c r="B12699" s="195" t="s">
        <v>5734</v>
      </c>
      <c r="E12699" s="195" t="s">
        <v>3429</v>
      </c>
      <c r="F12699" s="189">
        <v>40</v>
      </c>
      <c r="G12699" s="197" t="s">
        <v>3538</v>
      </c>
    </row>
    <row r="12700" spans="1:11">
      <c r="A12700" s="186" t="str">
        <f>B12700&amp;"_"&amp;COUNTIF($B$2:B12700,B12700)</f>
        <v>9750A_10</v>
      </c>
      <c r="B12700" s="195" t="s">
        <v>5734</v>
      </c>
      <c r="E12700" s="195" t="s">
        <v>3429</v>
      </c>
      <c r="F12700" s="189">
        <v>300</v>
      </c>
      <c r="G12700" s="197" t="s">
        <v>464</v>
      </c>
    </row>
    <row r="12701" spans="1:11">
      <c r="A12701" s="186" t="str">
        <f>B12701&amp;"_"&amp;COUNTIF($B$2:B12701,B12701)</f>
        <v>9750A_11</v>
      </c>
      <c r="B12701" s="195" t="s">
        <v>5734</v>
      </c>
      <c r="E12701" s="195" t="s">
        <v>3429</v>
      </c>
      <c r="F12701" s="189">
        <v>20</v>
      </c>
      <c r="G12701" s="197" t="s">
        <v>4224</v>
      </c>
    </row>
    <row r="12702" spans="1:11">
      <c r="A12702" s="186" t="str">
        <f>B12702&amp;"_"&amp;COUNTIF($B$2:B12702,B12702)</f>
        <v>9750A_12</v>
      </c>
      <c r="B12702" s="195" t="s">
        <v>5734</v>
      </c>
      <c r="C12702" s="195">
        <v>104</v>
      </c>
      <c r="D12702" s="195" t="s">
        <v>5735</v>
      </c>
      <c r="E12702" s="195" t="s">
        <v>3429</v>
      </c>
      <c r="F12702" s="189">
        <v>25</v>
      </c>
      <c r="G12702" s="197" t="s">
        <v>4226</v>
      </c>
      <c r="H12702" s="195" t="s">
        <v>3429</v>
      </c>
      <c r="I12702" s="195" t="s">
        <v>3429</v>
      </c>
      <c r="J12702" s="191">
        <v>43871</v>
      </c>
      <c r="K12702" s="195" t="s">
        <v>3477</v>
      </c>
    </row>
    <row r="12703" spans="1:11">
      <c r="A12703" s="186" t="str">
        <f>B12703&amp;"_"&amp;COUNTIF($B$2:B12703,B12703)</f>
        <v>9750B_1</v>
      </c>
      <c r="B12703" s="195" t="s">
        <v>5736</v>
      </c>
      <c r="E12703" s="195" t="s">
        <v>3429</v>
      </c>
      <c r="F12703" s="189">
        <v>1</v>
      </c>
      <c r="G12703" s="197" t="s">
        <v>4228</v>
      </c>
    </row>
    <row r="12704" spans="1:11">
      <c r="A12704" s="186" t="str">
        <f>B12704&amp;"_"&amp;COUNTIF($B$2:B12704,B12704)</f>
        <v>9750B_2</v>
      </c>
      <c r="B12704" s="195" t="s">
        <v>5736</v>
      </c>
      <c r="E12704" s="195" t="s">
        <v>3429</v>
      </c>
      <c r="F12704" s="189">
        <v>7</v>
      </c>
      <c r="G12704" s="197" t="s">
        <v>4229</v>
      </c>
    </row>
    <row r="12705" spans="1:12">
      <c r="A12705" s="186" t="str">
        <f>B12705&amp;"_"&amp;COUNTIF($B$2:B12705,B12705)</f>
        <v>9750B_3</v>
      </c>
      <c r="B12705" s="195" t="s">
        <v>5736</v>
      </c>
      <c r="E12705" s="195" t="s">
        <v>3429</v>
      </c>
      <c r="F12705" s="189">
        <v>15</v>
      </c>
      <c r="G12705" s="197" t="s">
        <v>4230</v>
      </c>
    </row>
    <row r="12706" spans="1:12">
      <c r="A12706" s="186" t="str">
        <f>B12706&amp;"_"&amp;COUNTIF($B$2:B12706,B12706)</f>
        <v>9750B_4</v>
      </c>
      <c r="B12706" s="195" t="s">
        <v>5736</v>
      </c>
      <c r="E12706" s="195" t="s">
        <v>3429</v>
      </c>
      <c r="F12706" s="189">
        <v>8</v>
      </c>
      <c r="G12706" s="197" t="s">
        <v>4231</v>
      </c>
    </row>
    <row r="12707" spans="1:12">
      <c r="A12707" s="186" t="str">
        <f>B12707&amp;"_"&amp;COUNTIF($B$2:B12707,B12707)</f>
        <v>9750B_5</v>
      </c>
      <c r="B12707" s="195" t="s">
        <v>5736</v>
      </c>
      <c r="E12707" s="195" t="s">
        <v>3429</v>
      </c>
      <c r="F12707" s="189">
        <v>20</v>
      </c>
      <c r="G12707" s="197" t="s">
        <v>4232</v>
      </c>
    </row>
    <row r="12708" spans="1:12">
      <c r="A12708" s="186" t="str">
        <f>B12708&amp;"_"&amp;COUNTIF($B$2:B12708,B12708)</f>
        <v>9750B_6</v>
      </c>
      <c r="B12708" s="195" t="s">
        <v>5736</v>
      </c>
      <c r="E12708" s="195" t="s">
        <v>3429</v>
      </c>
      <c r="F12708" s="189">
        <v>60</v>
      </c>
      <c r="G12708" s="197" t="s">
        <v>4233</v>
      </c>
    </row>
    <row r="12709" spans="1:12">
      <c r="A12709" s="186" t="str">
        <f>B12709&amp;"_"&amp;COUNTIF($B$2:B12709,B12709)</f>
        <v>9750B_7</v>
      </c>
      <c r="B12709" s="195" t="s">
        <v>5736</v>
      </c>
      <c r="E12709" s="195" t="s">
        <v>3429</v>
      </c>
      <c r="F12709" s="189">
        <v>1</v>
      </c>
      <c r="G12709" s="197" t="s">
        <v>4234</v>
      </c>
    </row>
    <row r="12710" spans="1:12">
      <c r="A12710" s="186" t="str">
        <f>B12710&amp;"_"&amp;COUNTIF($B$2:B12710,B12710)</f>
        <v>9750B_8</v>
      </c>
      <c r="B12710" s="195" t="s">
        <v>5736</v>
      </c>
      <c r="E12710" s="195" t="s">
        <v>3429</v>
      </c>
      <c r="F12710" s="189">
        <v>10</v>
      </c>
      <c r="G12710" s="197" t="s">
        <v>835</v>
      </c>
    </row>
    <row r="12711" spans="1:12">
      <c r="A12711" s="186" t="str">
        <f>B12711&amp;"_"&amp;COUNTIF($B$2:B12711,B12711)</f>
        <v>9750B_9</v>
      </c>
      <c r="B12711" s="195" t="s">
        <v>5736</v>
      </c>
      <c r="E12711" s="195" t="s">
        <v>3429</v>
      </c>
      <c r="F12711" s="189">
        <v>10</v>
      </c>
      <c r="G12711" s="197" t="s">
        <v>3442</v>
      </c>
    </row>
    <row r="12712" spans="1:12">
      <c r="A12712" s="186" t="str">
        <f>B12712&amp;"_"&amp;COUNTIF($B$2:B12712,B12712)</f>
        <v>9750B_10</v>
      </c>
      <c r="B12712" s="195" t="s">
        <v>5736</v>
      </c>
      <c r="E12712" s="195" t="s">
        <v>3429</v>
      </c>
      <c r="F12712" s="189">
        <v>5</v>
      </c>
      <c r="G12712" s="197" t="s">
        <v>3443</v>
      </c>
    </row>
    <row r="12713" spans="1:12">
      <c r="A12713" s="186" t="str">
        <f>B12713&amp;"_"&amp;COUNTIF($B$2:B12713,B12713)</f>
        <v>9750B_11</v>
      </c>
      <c r="B12713" s="195" t="s">
        <v>5736</v>
      </c>
      <c r="E12713" s="195" t="s">
        <v>3429</v>
      </c>
      <c r="F12713" s="189">
        <v>2</v>
      </c>
      <c r="G12713" s="197" t="s">
        <v>4884</v>
      </c>
    </row>
    <row r="12714" spans="1:12">
      <c r="A12714" s="186" t="str">
        <f>B12714&amp;"_"&amp;COUNTIF($B$2:B12714,B12714)</f>
        <v>9750B_12</v>
      </c>
      <c r="B12714" s="195" t="s">
        <v>5736</v>
      </c>
      <c r="C12714" s="195">
        <v>104</v>
      </c>
      <c r="D12714" s="195" t="s">
        <v>5735</v>
      </c>
      <c r="E12714" s="195" t="s">
        <v>3429</v>
      </c>
      <c r="F12714" s="189">
        <v>1</v>
      </c>
      <c r="G12714" s="197" t="s">
        <v>4235</v>
      </c>
      <c r="H12714" s="195" t="s">
        <v>3429</v>
      </c>
      <c r="I12714" s="195" t="s">
        <v>3429</v>
      </c>
      <c r="J12714" s="191">
        <v>43871</v>
      </c>
      <c r="K12714" s="195" t="s">
        <v>3477</v>
      </c>
    </row>
    <row r="12715" spans="1:12">
      <c r="A12715" s="186" t="str">
        <f>B12715&amp;"_"&amp;COUNTIF($B$2:B12715,B12715)</f>
        <v>9751_1</v>
      </c>
      <c r="B12715" s="195">
        <v>9751</v>
      </c>
      <c r="C12715" s="195">
        <v>128</v>
      </c>
      <c r="D12715" s="195">
        <v>270557127</v>
      </c>
      <c r="E12715" s="195">
        <v>500532211</v>
      </c>
      <c r="F12715" s="189">
        <v>2</v>
      </c>
      <c r="G12715" s="197" t="s">
        <v>5324</v>
      </c>
      <c r="H12715" s="195">
        <v>1</v>
      </c>
      <c r="I12715" s="195">
        <v>265</v>
      </c>
      <c r="J12715" s="191">
        <v>43893</v>
      </c>
      <c r="K12715" s="195" t="s">
        <v>33</v>
      </c>
      <c r="L12715" s="195" t="s">
        <v>74</v>
      </c>
    </row>
    <row r="12716" spans="1:12">
      <c r="A12716" s="186" t="str">
        <f>B12716&amp;"_"&amp;COUNTIF($B$2:B12716,B12716)</f>
        <v>9752_1</v>
      </c>
      <c r="B12716" s="195">
        <v>9752</v>
      </c>
      <c r="C12716" s="195">
        <v>1</v>
      </c>
      <c r="D12716" s="195" t="s">
        <v>5650</v>
      </c>
      <c r="E12716" s="195" t="s">
        <v>3335</v>
      </c>
      <c r="F12716" s="189">
        <v>1</v>
      </c>
      <c r="G12716" s="197" t="s">
        <v>5647</v>
      </c>
      <c r="H12716" s="195">
        <v>1</v>
      </c>
      <c r="J12716" s="191">
        <v>43894</v>
      </c>
      <c r="K12716" s="195" t="s">
        <v>3477</v>
      </c>
    </row>
    <row r="12717" spans="1:12">
      <c r="A12717" s="186" t="str">
        <f>B12717&amp;"_"&amp;COUNTIF($B$2:B12717,B12717)</f>
        <v>9753_1</v>
      </c>
      <c r="B12717" s="195">
        <v>9753</v>
      </c>
      <c r="C12717" s="195">
        <v>1</v>
      </c>
      <c r="D12717" s="195" t="s">
        <v>5726</v>
      </c>
      <c r="E12717" s="195" t="s">
        <v>62</v>
      </c>
      <c r="F12717" s="189">
        <v>328</v>
      </c>
      <c r="G12717" s="197" t="s">
        <v>5466</v>
      </c>
      <c r="H12717" s="195">
        <v>2</v>
      </c>
      <c r="J12717" s="191">
        <v>43894</v>
      </c>
      <c r="K12717" s="195" t="s">
        <v>3477</v>
      </c>
    </row>
    <row r="12718" spans="1:12">
      <c r="A12718" s="186" t="str">
        <f>B12718&amp;"_"&amp;COUNTIF($B$2:B12718,B12718)</f>
        <v>9754_1</v>
      </c>
      <c r="B12718" s="195">
        <v>9754</v>
      </c>
      <c r="F12718" s="189">
        <v>1</v>
      </c>
      <c r="G12718" s="197" t="s">
        <v>5737</v>
      </c>
    </row>
    <row r="12719" spans="1:12">
      <c r="A12719" s="186" t="str">
        <f>B12719&amp;"_"&amp;COUNTIF($B$2:B12719,B12719)</f>
        <v>9754_2</v>
      </c>
      <c r="B12719" s="195">
        <v>9754</v>
      </c>
      <c r="C12719" s="195">
        <v>1</v>
      </c>
      <c r="D12719" s="195" t="s">
        <v>5492</v>
      </c>
      <c r="F12719" s="189">
        <v>1</v>
      </c>
      <c r="G12719" s="197" t="s">
        <v>5658</v>
      </c>
      <c r="H12719" s="195">
        <v>2</v>
      </c>
      <c r="J12719" s="191">
        <v>43894</v>
      </c>
      <c r="K12719" s="195" t="s">
        <v>3477</v>
      </c>
    </row>
    <row r="12720" spans="1:12">
      <c r="A12720" s="186" t="str">
        <f>B12720&amp;"_"&amp;COUNTIF($B$2:B12720,B12720)</f>
        <v>9755_1</v>
      </c>
      <c r="B12720" s="195">
        <v>9755</v>
      </c>
      <c r="E12720" s="195" t="s">
        <v>1744</v>
      </c>
      <c r="F12720" s="189">
        <v>1</v>
      </c>
      <c r="G12720" s="197" t="s">
        <v>5591</v>
      </c>
    </row>
    <row r="12721" spans="1:12">
      <c r="A12721" s="186" t="str">
        <f>B12721&amp;"_"&amp;COUNTIF($B$2:B12721,B12721)</f>
        <v>9755_2</v>
      </c>
      <c r="B12721" s="195">
        <v>9755</v>
      </c>
      <c r="C12721" s="237"/>
      <c r="D12721" s="237"/>
      <c r="E12721" s="195">
        <v>213359</v>
      </c>
      <c r="F12721" s="189">
        <v>14</v>
      </c>
      <c r="G12721" s="197" t="s">
        <v>4533</v>
      </c>
    </row>
    <row r="12722" spans="1:12">
      <c r="A12722" s="186" t="str">
        <f>B12722&amp;"_"&amp;COUNTIF($B$2:B12722,B12722)</f>
        <v>9755_3</v>
      </c>
      <c r="B12722" s="195">
        <v>9755</v>
      </c>
      <c r="C12722" s="237"/>
      <c r="D12722" s="237"/>
      <c r="E12722" s="195">
        <v>214845</v>
      </c>
      <c r="F12722" s="189">
        <v>16</v>
      </c>
      <c r="G12722" s="197" t="s">
        <v>5155</v>
      </c>
    </row>
    <row r="12723" spans="1:12">
      <c r="A12723" s="186" t="str">
        <f>B12723&amp;"_"&amp;COUNTIF($B$2:B12723,B12723)</f>
        <v>9755_4</v>
      </c>
      <c r="B12723" s="195">
        <v>9755</v>
      </c>
      <c r="C12723" s="237">
        <v>123</v>
      </c>
      <c r="D12723" s="237">
        <v>4500791855</v>
      </c>
      <c r="E12723" s="195">
        <v>209245</v>
      </c>
      <c r="F12723" s="189">
        <v>56</v>
      </c>
      <c r="G12723" s="197" t="s">
        <v>4515</v>
      </c>
      <c r="H12723" s="195">
        <v>4</v>
      </c>
      <c r="I12723" s="195">
        <v>10000</v>
      </c>
      <c r="J12723" s="191">
        <v>43895</v>
      </c>
      <c r="K12723" s="195" t="s">
        <v>3477</v>
      </c>
    </row>
    <row r="12724" spans="1:12">
      <c r="A12724" s="186" t="str">
        <f>B12724&amp;"_"&amp;COUNTIF($B$2:B12724,B12724)</f>
        <v>9756_1</v>
      </c>
      <c r="B12724" s="195">
        <v>9756</v>
      </c>
      <c r="C12724" s="195">
        <v>114</v>
      </c>
      <c r="D12724" s="195">
        <v>270552845</v>
      </c>
      <c r="F12724" s="189">
        <v>90</v>
      </c>
      <c r="G12724" s="197" t="s">
        <v>3995</v>
      </c>
      <c r="H12724" s="195">
        <v>2</v>
      </c>
      <c r="I12724" s="195">
        <v>2550</v>
      </c>
      <c r="J12724" s="191">
        <v>43895</v>
      </c>
      <c r="K12724" s="195" t="s">
        <v>33</v>
      </c>
      <c r="L12724" s="195" t="s">
        <v>74</v>
      </c>
    </row>
    <row r="12725" spans="1:12">
      <c r="A12725" s="186" t="str">
        <f>B12725&amp;"_"&amp;COUNTIF($B$2:B12725,B12725)</f>
        <v>9757_1</v>
      </c>
      <c r="B12725" s="195">
        <v>9757</v>
      </c>
      <c r="C12725" s="195">
        <v>1</v>
      </c>
      <c r="D12725" s="195">
        <v>540101100</v>
      </c>
      <c r="F12725" s="189">
        <f>2035-440</f>
        <v>1595</v>
      </c>
      <c r="G12725" s="197" t="s">
        <v>5430</v>
      </c>
      <c r="J12725" s="191">
        <v>43890</v>
      </c>
    </row>
    <row r="12726" spans="1:12">
      <c r="A12726" s="186" t="str">
        <f>B12726&amp;"_"&amp;COUNTIF($B$2:B12726,B12726)</f>
        <v>9758_1</v>
      </c>
      <c r="B12726" s="195">
        <v>9758</v>
      </c>
      <c r="C12726" s="195">
        <v>1</v>
      </c>
      <c r="D12726" s="195" t="s">
        <v>5726</v>
      </c>
      <c r="E12726" s="195" t="s">
        <v>62</v>
      </c>
      <c r="F12726" s="189">
        <v>164</v>
      </c>
      <c r="G12726" s="197" t="s">
        <v>5461</v>
      </c>
      <c r="H12726" s="195">
        <v>1</v>
      </c>
      <c r="J12726" s="191">
        <v>43895</v>
      </c>
      <c r="K12726" s="195" t="s">
        <v>3477</v>
      </c>
    </row>
    <row r="12727" spans="1:12">
      <c r="A12727" s="186" t="str">
        <f>B12727&amp;"_"&amp;COUNTIF($B$2:B12727,B12727)</f>
        <v>9759_1</v>
      </c>
      <c r="B12727" s="195">
        <v>9759</v>
      </c>
      <c r="C12727" s="195">
        <v>31</v>
      </c>
      <c r="D12727" s="195" t="s">
        <v>5738</v>
      </c>
      <c r="E12727" s="195" t="s">
        <v>5374</v>
      </c>
      <c r="F12727" s="189">
        <v>5</v>
      </c>
      <c r="G12727" s="197" t="s">
        <v>5305</v>
      </c>
      <c r="H12727" s="195">
        <v>5</v>
      </c>
      <c r="I12727" s="195">
        <v>15000</v>
      </c>
      <c r="J12727" s="191">
        <v>43895</v>
      </c>
      <c r="K12727" s="195" t="s">
        <v>3477</v>
      </c>
    </row>
    <row r="12728" spans="1:12">
      <c r="A12728" s="186" t="str">
        <f>B12728&amp;"_"&amp;COUNTIF($B$2:B12728,B12728)</f>
        <v>9760_1</v>
      </c>
      <c r="B12728" s="195">
        <v>9760</v>
      </c>
      <c r="C12728" s="195">
        <v>31</v>
      </c>
      <c r="D12728" s="195" t="s">
        <v>5738</v>
      </c>
      <c r="E12728" s="195" t="s">
        <v>5374</v>
      </c>
      <c r="F12728" s="189">
        <v>5</v>
      </c>
      <c r="G12728" s="197" t="s">
        <v>5305</v>
      </c>
      <c r="H12728" s="195">
        <v>5</v>
      </c>
      <c r="I12728" s="195">
        <v>15000</v>
      </c>
      <c r="J12728" s="191">
        <v>43895</v>
      </c>
      <c r="K12728" s="195" t="s">
        <v>3477</v>
      </c>
    </row>
    <row r="12729" spans="1:12">
      <c r="A12729" s="186" t="str">
        <f>B12729&amp;"_"&amp;COUNTIF($B$2:B12729,B12729)</f>
        <v>9761_1</v>
      </c>
      <c r="B12729" s="195">
        <v>9761</v>
      </c>
      <c r="C12729" s="195">
        <v>31</v>
      </c>
      <c r="D12729" s="195" t="s">
        <v>5738</v>
      </c>
      <c r="E12729" s="195" t="s">
        <v>5374</v>
      </c>
      <c r="F12729" s="189">
        <v>4</v>
      </c>
      <c r="G12729" s="197" t="s">
        <v>5305</v>
      </c>
      <c r="H12729" s="195">
        <v>4</v>
      </c>
      <c r="I12729" s="195">
        <v>12000</v>
      </c>
      <c r="J12729" s="191">
        <v>43895</v>
      </c>
      <c r="K12729" s="195" t="s">
        <v>3477</v>
      </c>
    </row>
    <row r="12730" spans="1:12">
      <c r="A12730" s="186" t="str">
        <f>B12730&amp;"_"&amp;COUNTIF($B$2:B12730,B12730)</f>
        <v>9762_1</v>
      </c>
      <c r="B12730" s="195">
        <v>9762</v>
      </c>
      <c r="C12730" s="195">
        <v>10</v>
      </c>
      <c r="D12730" s="195">
        <v>69649</v>
      </c>
      <c r="E12730" s="195">
        <v>14020318</v>
      </c>
      <c r="F12730" s="189">
        <v>6</v>
      </c>
      <c r="G12730" s="197" t="s">
        <v>5739</v>
      </c>
      <c r="H12730" s="195">
        <v>1</v>
      </c>
      <c r="J12730" s="191">
        <v>43896</v>
      </c>
      <c r="K12730" s="195" t="s">
        <v>33</v>
      </c>
      <c r="L12730" s="195" t="s">
        <v>74</v>
      </c>
    </row>
    <row r="12731" spans="1:12">
      <c r="A12731" s="186" t="str">
        <f>B12731&amp;"_"&amp;COUNTIF($B$2:B12731,B12731)</f>
        <v>9763_1</v>
      </c>
      <c r="B12731" s="195">
        <v>9763</v>
      </c>
      <c r="E12731" s="195">
        <v>13020001</v>
      </c>
      <c r="F12731" s="189">
        <v>20</v>
      </c>
      <c r="G12731" s="197" t="s">
        <v>5740</v>
      </c>
    </row>
    <row r="12732" spans="1:12">
      <c r="A12732" s="186" t="str">
        <f>B12732&amp;"_"&amp;COUNTIF($B$2:B12732,B12732)</f>
        <v>9763_2</v>
      </c>
      <c r="B12732" s="195">
        <v>9763</v>
      </c>
      <c r="E12732" s="195">
        <v>13021450</v>
      </c>
      <c r="F12732" s="189">
        <v>1</v>
      </c>
      <c r="G12732" s="197" t="s">
        <v>5741</v>
      </c>
    </row>
    <row r="12733" spans="1:12">
      <c r="A12733" s="186" t="str">
        <f>B12733&amp;"_"&amp;COUNTIF($B$2:B12733,B12733)</f>
        <v>9763_3</v>
      </c>
      <c r="B12733" s="195">
        <v>9763</v>
      </c>
      <c r="E12733" s="195">
        <v>13020401</v>
      </c>
      <c r="F12733" s="189">
        <v>2</v>
      </c>
      <c r="G12733" s="197" t="s">
        <v>5742</v>
      </c>
    </row>
    <row r="12734" spans="1:12">
      <c r="A12734" s="186" t="str">
        <f>B12734&amp;"_"&amp;COUNTIF($B$2:B12734,B12734)</f>
        <v>9763_4</v>
      </c>
      <c r="B12734" s="195">
        <v>9763</v>
      </c>
      <c r="C12734" s="195">
        <v>10</v>
      </c>
      <c r="D12734" s="195">
        <v>69651</v>
      </c>
      <c r="E12734" s="195">
        <v>13030352</v>
      </c>
      <c r="F12734" s="189">
        <v>3</v>
      </c>
      <c r="G12734" s="197" t="s">
        <v>5743</v>
      </c>
      <c r="H12734" s="195">
        <v>1</v>
      </c>
      <c r="J12734" s="191">
        <v>43896</v>
      </c>
      <c r="K12734" s="195" t="s">
        <v>33</v>
      </c>
      <c r="L12734" s="195" t="s">
        <v>74</v>
      </c>
    </row>
    <row r="12735" spans="1:12">
      <c r="A12735" s="186" t="str">
        <f>B12735&amp;"_"&amp;COUNTIF($B$2:B12735,B12735)</f>
        <v>9764_1</v>
      </c>
      <c r="B12735" s="195">
        <v>9764</v>
      </c>
      <c r="F12735" s="189">
        <v>0</v>
      </c>
      <c r="G12735" s="197" t="s">
        <v>5663</v>
      </c>
    </row>
    <row r="12736" spans="1:12">
      <c r="A12736" s="186" t="str">
        <f>B12736&amp;"_"&amp;COUNTIF($B$2:B12736,B12736)</f>
        <v>9764_2</v>
      </c>
      <c r="B12736" s="195">
        <v>9764</v>
      </c>
      <c r="C12736" s="195">
        <v>26</v>
      </c>
      <c r="D12736" s="195" t="s">
        <v>863</v>
      </c>
      <c r="F12736" s="189">
        <v>10</v>
      </c>
      <c r="G12736" s="197" t="s">
        <v>5664</v>
      </c>
      <c r="J12736" s="191">
        <v>43890</v>
      </c>
    </row>
    <row r="12737" spans="1:11">
      <c r="A12737" s="186" t="str">
        <f>B12737&amp;"_"&amp;COUNTIF($B$2:B12737,B12737)</f>
        <v>9765_1</v>
      </c>
      <c r="B12737" s="195">
        <v>9765</v>
      </c>
      <c r="C12737" s="195">
        <v>1</v>
      </c>
      <c r="D12737" s="195" t="s">
        <v>5726</v>
      </c>
      <c r="E12737" s="195" t="s">
        <v>62</v>
      </c>
      <c r="F12737" s="189">
        <v>164</v>
      </c>
      <c r="G12737" s="197" t="s">
        <v>5461</v>
      </c>
      <c r="H12737" s="195">
        <v>1</v>
      </c>
      <c r="J12737" s="191">
        <v>43896</v>
      </c>
      <c r="K12737" s="195" t="s">
        <v>3477</v>
      </c>
    </row>
    <row r="12738" spans="1:11">
      <c r="A12738" s="186" t="str">
        <f>B12738&amp;"_"&amp;COUNTIF($B$2:B12738,B12738)</f>
        <v>9766_1</v>
      </c>
      <c r="B12738" s="195">
        <v>9766</v>
      </c>
      <c r="C12738" s="195">
        <v>1</v>
      </c>
      <c r="D12738" s="195" t="s">
        <v>477</v>
      </c>
      <c r="F12738" s="189">
        <v>1</v>
      </c>
      <c r="G12738" s="197" t="s">
        <v>5744</v>
      </c>
      <c r="H12738" s="195">
        <v>1</v>
      </c>
      <c r="J12738" s="191">
        <v>43899</v>
      </c>
      <c r="K12738" s="195" t="s">
        <v>3477</v>
      </c>
    </row>
    <row r="12739" spans="1:11">
      <c r="A12739" s="186" t="str">
        <f>B12739&amp;"_"&amp;COUNTIF($B$2:B12739,B12739)</f>
        <v>9767_1</v>
      </c>
      <c r="B12739" s="195">
        <v>9767</v>
      </c>
      <c r="C12739" s="195">
        <v>1</v>
      </c>
      <c r="D12739" s="195" t="s">
        <v>477</v>
      </c>
      <c r="F12739" s="189">
        <v>1</v>
      </c>
      <c r="G12739" s="197" t="s">
        <v>5745</v>
      </c>
      <c r="H12739" s="195">
        <v>1</v>
      </c>
      <c r="J12739" s="191">
        <v>43899</v>
      </c>
      <c r="K12739" s="195" t="s">
        <v>3477</v>
      </c>
    </row>
    <row r="12740" spans="1:11">
      <c r="A12740" s="186" t="str">
        <f>B12740&amp;"_"&amp;COUNTIF($B$2:B12740,B12740)</f>
        <v>9768_1</v>
      </c>
      <c r="B12740" s="195">
        <v>9768</v>
      </c>
      <c r="C12740" s="195">
        <v>31</v>
      </c>
      <c r="D12740" s="195" t="s">
        <v>5746</v>
      </c>
      <c r="E12740" s="195" t="s">
        <v>5184</v>
      </c>
      <c r="F12740" s="189">
        <v>1</v>
      </c>
      <c r="G12740" s="197" t="s">
        <v>5747</v>
      </c>
      <c r="H12740" s="195">
        <v>1</v>
      </c>
      <c r="J12740" s="191">
        <v>43899</v>
      </c>
      <c r="K12740" s="195" t="s">
        <v>3477</v>
      </c>
    </row>
    <row r="12741" spans="1:11">
      <c r="A12741" s="186" t="str">
        <f>B12741&amp;"_"&amp;COUNTIF($B$2:B12741,B12741)</f>
        <v>9769_1</v>
      </c>
      <c r="B12741" s="195">
        <v>9769</v>
      </c>
      <c r="C12741" s="195">
        <v>110</v>
      </c>
      <c r="D12741" s="195" t="s">
        <v>5748</v>
      </c>
      <c r="F12741" s="189">
        <v>1</v>
      </c>
      <c r="G12741" s="197" t="s">
        <v>6577</v>
      </c>
      <c r="H12741" s="195">
        <v>1</v>
      </c>
      <c r="J12741" s="191">
        <v>43899</v>
      </c>
      <c r="K12741" s="195" t="s">
        <v>33</v>
      </c>
    </row>
    <row r="12742" spans="1:11">
      <c r="A12742" s="186" t="str">
        <f>B12742&amp;"_"&amp;COUNTIF($B$2:B12742,B12742)</f>
        <v>9770_1</v>
      </c>
      <c r="B12742" s="195">
        <v>9770</v>
      </c>
      <c r="C12742" s="195">
        <v>17</v>
      </c>
      <c r="D12742" s="195">
        <v>3009938962</v>
      </c>
      <c r="F12742" s="189">
        <v>10</v>
      </c>
      <c r="G12742" s="197" t="s">
        <v>3188</v>
      </c>
      <c r="H12742" s="195">
        <v>3</v>
      </c>
      <c r="I12742" s="195">
        <v>10500</v>
      </c>
      <c r="J12742" s="191">
        <v>43899</v>
      </c>
      <c r="K12742" s="195" t="s">
        <v>4113</v>
      </c>
    </row>
    <row r="12743" spans="1:11">
      <c r="A12743" s="186" t="str">
        <f>B12743&amp;"_"&amp;COUNTIF($B$2:B12743,B12743)</f>
        <v>9771_1</v>
      </c>
      <c r="B12743" s="195">
        <v>9771</v>
      </c>
      <c r="C12743" s="195">
        <v>17</v>
      </c>
      <c r="D12743" s="195">
        <v>3009398511</v>
      </c>
      <c r="F12743" s="189">
        <v>16</v>
      </c>
      <c r="G12743" s="197" t="s">
        <v>3189</v>
      </c>
      <c r="H12743" s="195">
        <v>4</v>
      </c>
      <c r="I12743" s="195">
        <v>16800</v>
      </c>
      <c r="J12743" s="191">
        <v>43899</v>
      </c>
      <c r="K12743" s="195" t="s">
        <v>4113</v>
      </c>
    </row>
    <row r="12744" spans="1:11">
      <c r="A12744" s="186" t="str">
        <f>B12744&amp;"_"&amp;COUNTIF($B$2:B12744,B12744)</f>
        <v>9772_1</v>
      </c>
      <c r="B12744" s="195">
        <v>9772</v>
      </c>
      <c r="C12744" s="195">
        <v>17</v>
      </c>
      <c r="D12744" s="195">
        <v>3010151417</v>
      </c>
      <c r="F12744" s="189">
        <v>12</v>
      </c>
      <c r="G12744" s="197" t="s">
        <v>3324</v>
      </c>
      <c r="H12744" s="195">
        <v>3</v>
      </c>
      <c r="I12744" s="195">
        <v>12600</v>
      </c>
      <c r="J12744" s="191">
        <v>43899</v>
      </c>
      <c r="K12744" s="195" t="s">
        <v>4113</v>
      </c>
    </row>
    <row r="12745" spans="1:11">
      <c r="A12745" s="186" t="str">
        <f>B12745&amp;"_"&amp;COUNTIF($B$2:B12745,B12745)</f>
        <v>9773_1</v>
      </c>
      <c r="B12745" s="195">
        <v>9773</v>
      </c>
      <c r="C12745" s="195">
        <v>17</v>
      </c>
      <c r="D12745" s="195">
        <v>3009398511</v>
      </c>
      <c r="F12745" s="189">
        <v>4</v>
      </c>
      <c r="G12745" s="197" t="s">
        <v>5749</v>
      </c>
      <c r="H12745" s="195">
        <v>1</v>
      </c>
      <c r="I12745" s="195">
        <v>340</v>
      </c>
      <c r="J12745" s="191">
        <v>43899</v>
      </c>
      <c r="K12745" s="195" t="s">
        <v>4113</v>
      </c>
    </row>
    <row r="12746" spans="1:11">
      <c r="A12746" s="186" t="str">
        <f>B12746&amp;"_"&amp;COUNTIF($B$2:B12746,B12746)</f>
        <v>9774_1</v>
      </c>
      <c r="B12746" s="265">
        <v>9774</v>
      </c>
      <c r="C12746" s="195">
        <v>17</v>
      </c>
      <c r="D12746" s="195">
        <v>3009543203</v>
      </c>
      <c r="F12746" s="189">
        <v>6</v>
      </c>
      <c r="G12746" s="197" t="s">
        <v>5749</v>
      </c>
      <c r="H12746" s="195">
        <v>1</v>
      </c>
      <c r="I12746" s="195">
        <v>510</v>
      </c>
      <c r="J12746" s="191">
        <v>43899</v>
      </c>
      <c r="K12746" s="195" t="s">
        <v>4113</v>
      </c>
    </row>
    <row r="12747" spans="1:11">
      <c r="A12747" s="186" t="str">
        <f>B12747&amp;"_"&amp;COUNTIF($B$2:B12747,B12747)</f>
        <v>9775_1</v>
      </c>
      <c r="B12747" s="265">
        <v>9775</v>
      </c>
    </row>
    <row r="12748" spans="1:11">
      <c r="A12748" s="186" t="str">
        <f>B12748&amp;"_"&amp;COUNTIF($B$2:B12748,B12748)</f>
        <v>9776_1</v>
      </c>
      <c r="B12748" s="260">
        <v>9776</v>
      </c>
      <c r="C12748" s="195">
        <v>17</v>
      </c>
      <c r="D12748" s="195" t="s">
        <v>3184</v>
      </c>
      <c r="F12748" s="189">
        <v>5</v>
      </c>
      <c r="G12748" s="197" t="s">
        <v>5750</v>
      </c>
      <c r="H12748" s="195">
        <v>5</v>
      </c>
      <c r="I12748" s="195">
        <v>3770</v>
      </c>
      <c r="J12748" s="191">
        <v>43899</v>
      </c>
      <c r="K12748" s="195" t="s">
        <v>4113</v>
      </c>
    </row>
    <row r="12749" spans="1:11">
      <c r="A12749" s="186" t="str">
        <f>B12749&amp;"_"&amp;COUNTIF($B$2:B12749,B12749)</f>
        <v>9777_1</v>
      </c>
      <c r="B12749" s="265">
        <v>9777</v>
      </c>
      <c r="C12749" s="195">
        <v>1</v>
      </c>
      <c r="D12749" s="195" t="s">
        <v>5726</v>
      </c>
      <c r="E12749" s="195" t="s">
        <v>62</v>
      </c>
      <c r="F12749" s="189">
        <v>164</v>
      </c>
      <c r="G12749" s="197" t="s">
        <v>5461</v>
      </c>
      <c r="H12749" s="195">
        <v>1</v>
      </c>
      <c r="J12749" s="191">
        <v>43899</v>
      </c>
      <c r="K12749" s="195" t="s">
        <v>3477</v>
      </c>
    </row>
    <row r="12750" spans="1:11">
      <c r="A12750" s="186" t="str">
        <f>B12750&amp;"_"&amp;COUNTIF($B$2:B12750,B12750)</f>
        <v>9778_1</v>
      </c>
      <c r="B12750" s="195">
        <v>9778</v>
      </c>
      <c r="C12750" s="195">
        <v>1</v>
      </c>
      <c r="D12750" s="195" t="s">
        <v>5727</v>
      </c>
      <c r="E12750" s="195" t="s">
        <v>62</v>
      </c>
      <c r="F12750" s="189">
        <v>328</v>
      </c>
      <c r="G12750" s="197" t="s">
        <v>5466</v>
      </c>
      <c r="H12750" s="195">
        <v>2</v>
      </c>
      <c r="J12750" s="191">
        <v>43899</v>
      </c>
      <c r="K12750" s="195" t="s">
        <v>3477</v>
      </c>
    </row>
    <row r="12751" spans="1:11">
      <c r="A12751" s="186" t="str">
        <f>B12751&amp;"_"&amp;COUNTIF($B$2:B12751,B12751)</f>
        <v>9779_1</v>
      </c>
      <c r="B12751" s="195">
        <v>9779</v>
      </c>
      <c r="F12751" s="189">
        <v>60</v>
      </c>
      <c r="G12751" s="197" t="s">
        <v>5460</v>
      </c>
    </row>
    <row r="12752" spans="1:11">
      <c r="A12752" s="186" t="str">
        <f>B12752&amp;"_"&amp;COUNTIF($B$2:B12752,B12752)</f>
        <v>9779_2</v>
      </c>
      <c r="B12752" s="195">
        <v>9779</v>
      </c>
      <c r="C12752" s="195">
        <v>1</v>
      </c>
      <c r="D12752" s="195" t="s">
        <v>5454</v>
      </c>
      <c r="F12752" s="189">
        <v>39</v>
      </c>
      <c r="G12752" s="197" t="s">
        <v>5643</v>
      </c>
      <c r="H12752" s="195">
        <v>2</v>
      </c>
      <c r="J12752" s="191">
        <v>43899</v>
      </c>
      <c r="K12752" s="195" t="s">
        <v>3477</v>
      </c>
    </row>
    <row r="12753" spans="1:12">
      <c r="A12753" s="186" t="str">
        <f>B12753&amp;"_"&amp;COUNTIF($B$2:B12753,B12753)</f>
        <v>9780_1</v>
      </c>
      <c r="B12753" s="195">
        <v>9780</v>
      </c>
      <c r="C12753" s="195">
        <v>1</v>
      </c>
      <c r="D12753" s="195" t="s">
        <v>5492</v>
      </c>
      <c r="F12753" s="189">
        <v>2</v>
      </c>
      <c r="G12753" s="197" t="s">
        <v>5751</v>
      </c>
      <c r="H12753" s="195">
        <v>2</v>
      </c>
      <c r="J12753" s="191">
        <v>43899</v>
      </c>
      <c r="K12753" s="195" t="s">
        <v>3477</v>
      </c>
    </row>
    <row r="12754" spans="1:12">
      <c r="A12754" s="186" t="str">
        <f>B12754&amp;"_"&amp;COUNTIF($B$2:B12754,B12754)</f>
        <v>9781_1</v>
      </c>
      <c r="B12754" s="195">
        <v>9781</v>
      </c>
      <c r="E12754" s="195" t="s">
        <v>2730</v>
      </c>
      <c r="F12754" s="189">
        <v>14</v>
      </c>
      <c r="G12754" s="197" t="s">
        <v>5366</v>
      </c>
    </row>
    <row r="12755" spans="1:12">
      <c r="A12755" s="186" t="str">
        <f>B12755&amp;"_"&amp;COUNTIF($B$2:B12755,B12755)</f>
        <v>9781_2</v>
      </c>
      <c r="B12755" s="195">
        <v>9781</v>
      </c>
      <c r="C12755" s="195">
        <v>1</v>
      </c>
      <c r="D12755" s="195" t="s">
        <v>5752</v>
      </c>
      <c r="E12755" s="195" t="s">
        <v>2731</v>
      </c>
      <c r="F12755" s="189">
        <v>14</v>
      </c>
      <c r="G12755" s="197" t="s">
        <v>5368</v>
      </c>
      <c r="H12755" s="195">
        <v>7</v>
      </c>
      <c r="J12755" s="191">
        <v>43900</v>
      </c>
      <c r="K12755" s="195" t="s">
        <v>3477</v>
      </c>
    </row>
    <row r="12756" spans="1:12">
      <c r="A12756" s="186" t="str">
        <f>B12756&amp;"_"&amp;COUNTIF($B$2:B12756,B12756)</f>
        <v>9782_1</v>
      </c>
      <c r="B12756" s="195">
        <v>9782</v>
      </c>
      <c r="C12756" s="237">
        <v>123</v>
      </c>
      <c r="D12756" s="237">
        <v>4500791855</v>
      </c>
      <c r="E12756" s="195">
        <v>214845</v>
      </c>
      <c r="F12756" s="189">
        <v>16</v>
      </c>
      <c r="G12756" s="197" t="s">
        <v>5155</v>
      </c>
      <c r="H12756" s="195">
        <v>1</v>
      </c>
      <c r="I12756" s="195">
        <v>1008</v>
      </c>
      <c r="J12756" s="191">
        <v>43900</v>
      </c>
      <c r="K12756" s="195" t="s">
        <v>3477</v>
      </c>
    </row>
    <row r="12757" spans="1:12">
      <c r="A12757" s="186" t="str">
        <f>B12757&amp;"_"&amp;COUNTIF($B$2:B12757,B12757)</f>
        <v>9783_1</v>
      </c>
      <c r="B12757" s="195">
        <v>9783</v>
      </c>
      <c r="C12757" s="195">
        <v>59</v>
      </c>
      <c r="D12757" s="195">
        <v>3010535981</v>
      </c>
      <c r="E12757" s="195">
        <v>41227890</v>
      </c>
      <c r="F12757" s="189">
        <v>12</v>
      </c>
      <c r="G12757" s="197" t="s">
        <v>5286</v>
      </c>
      <c r="H12757" s="195">
        <v>2</v>
      </c>
      <c r="I12757" s="195">
        <v>3675</v>
      </c>
      <c r="J12757" s="191">
        <v>43900</v>
      </c>
      <c r="K12757" s="195" t="s">
        <v>3477</v>
      </c>
    </row>
    <row r="12758" spans="1:12">
      <c r="A12758" s="186" t="str">
        <f>B12758&amp;"_"&amp;COUNTIF($B$2:B12758,B12758)</f>
        <v>9784_1</v>
      </c>
      <c r="B12758" s="195">
        <v>9784</v>
      </c>
      <c r="C12758" s="195">
        <v>59</v>
      </c>
      <c r="D12758" s="195">
        <v>3010471355</v>
      </c>
      <c r="E12758" s="195">
        <v>41222136</v>
      </c>
      <c r="F12758" s="189">
        <v>1</v>
      </c>
      <c r="G12758" s="197" t="s">
        <v>5753</v>
      </c>
      <c r="H12758" s="195">
        <v>1</v>
      </c>
      <c r="I12758" s="195">
        <v>3400</v>
      </c>
      <c r="J12758" s="191">
        <v>43900</v>
      </c>
      <c r="K12758" s="195" t="s">
        <v>3477</v>
      </c>
    </row>
    <row r="12759" spans="1:12">
      <c r="A12759" s="186" t="str">
        <f>B12759&amp;"_"&amp;COUNTIF($B$2:B12759,B12759)</f>
        <v>9785_1</v>
      </c>
      <c r="B12759" s="195">
        <v>9785</v>
      </c>
      <c r="F12759" s="189">
        <v>100</v>
      </c>
      <c r="G12759" s="197" t="s">
        <v>5754</v>
      </c>
    </row>
    <row r="12760" spans="1:12">
      <c r="A12760" s="186" t="str">
        <f>B12760&amp;"_"&amp;COUNTIF($B$2:B12760,B12760)</f>
        <v>9785_2</v>
      </c>
      <c r="B12760" s="195">
        <v>9785</v>
      </c>
      <c r="F12760" s="189">
        <v>4</v>
      </c>
      <c r="G12760" s="197" t="s">
        <v>5240</v>
      </c>
    </row>
    <row r="12761" spans="1:12">
      <c r="A12761" s="186" t="str">
        <f>B12761&amp;"_"&amp;COUNTIF($B$2:B12761,B12761)</f>
        <v>9785_3</v>
      </c>
      <c r="B12761" s="195">
        <v>9785</v>
      </c>
      <c r="C12761" s="195">
        <v>125</v>
      </c>
      <c r="F12761" s="189">
        <v>1</v>
      </c>
      <c r="G12761" s="197" t="s">
        <v>4617</v>
      </c>
      <c r="H12761" s="195">
        <v>1</v>
      </c>
      <c r="I12761" s="195">
        <v>1200</v>
      </c>
      <c r="J12761" s="191">
        <v>43900</v>
      </c>
    </row>
    <row r="12762" spans="1:12">
      <c r="A12762" s="186" t="str">
        <f>B12762&amp;"_"&amp;COUNTIF($B$2:B12762,B12762)</f>
        <v>9786_1</v>
      </c>
      <c r="B12762" s="195">
        <v>9786</v>
      </c>
      <c r="C12762" s="195">
        <v>125</v>
      </c>
      <c r="D12762" s="195" t="s">
        <v>5755</v>
      </c>
      <c r="F12762" s="189">
        <v>2</v>
      </c>
      <c r="G12762" s="197" t="s">
        <v>5756</v>
      </c>
      <c r="H12762" s="195">
        <v>1</v>
      </c>
      <c r="I12762" s="195">
        <v>65</v>
      </c>
      <c r="J12762" s="191">
        <v>43901</v>
      </c>
      <c r="K12762" s="195" t="s">
        <v>5757</v>
      </c>
      <c r="L12762" s="195" t="s">
        <v>74</v>
      </c>
    </row>
    <row r="12763" spans="1:12">
      <c r="A12763" s="186" t="str">
        <f>B12763&amp;"_"&amp;COUNTIF($B$2:B12763,B12763)</f>
        <v>9787_1</v>
      </c>
      <c r="B12763" s="195">
        <v>9787</v>
      </c>
      <c r="C12763" s="195">
        <v>1</v>
      </c>
      <c r="D12763" s="195" t="s">
        <v>5360</v>
      </c>
      <c r="E12763" s="195">
        <v>500015295</v>
      </c>
      <c r="F12763" s="189">
        <v>1</v>
      </c>
      <c r="G12763" s="197" t="s">
        <v>5758</v>
      </c>
      <c r="H12763" s="195">
        <v>1</v>
      </c>
      <c r="J12763" s="191">
        <v>43902</v>
      </c>
      <c r="K12763" s="195" t="s">
        <v>3477</v>
      </c>
    </row>
    <row r="12764" spans="1:12">
      <c r="A12764" s="186" t="str">
        <f>B12764&amp;"_"&amp;COUNTIF($B$2:B12764,B12764)</f>
        <v>9788_1</v>
      </c>
      <c r="B12764" s="195">
        <v>9788</v>
      </c>
      <c r="C12764" s="195">
        <v>1</v>
      </c>
      <c r="D12764" s="195" t="s">
        <v>5434</v>
      </c>
      <c r="E12764" s="195">
        <v>500015296</v>
      </c>
      <c r="F12764" s="189">
        <v>1</v>
      </c>
      <c r="G12764" s="197" t="s">
        <v>5674</v>
      </c>
      <c r="H12764" s="195">
        <v>1</v>
      </c>
      <c r="J12764" s="191">
        <v>43902</v>
      </c>
      <c r="K12764" s="195" t="s">
        <v>3477</v>
      </c>
    </row>
    <row r="12765" spans="1:12">
      <c r="A12765" s="186" t="str">
        <f>B12765&amp;"_"&amp;COUNTIF($B$2:B12765,B12765)</f>
        <v>9789_1</v>
      </c>
      <c r="B12765" s="195">
        <v>9789</v>
      </c>
      <c r="C12765" s="195">
        <v>1</v>
      </c>
      <c r="D12765" s="195" t="s">
        <v>477</v>
      </c>
      <c r="F12765" s="189">
        <v>1</v>
      </c>
      <c r="G12765" s="197" t="s">
        <v>5759</v>
      </c>
      <c r="H12765" s="195">
        <v>1</v>
      </c>
      <c r="J12765" s="191">
        <v>43902</v>
      </c>
      <c r="K12765" s="195" t="s">
        <v>3477</v>
      </c>
    </row>
    <row r="12766" spans="1:12">
      <c r="A12766" s="186" t="str">
        <f>B12766&amp;"_"&amp;COUNTIF($B$2:B12766,B12766)</f>
        <v>9790_1</v>
      </c>
      <c r="B12766" s="195">
        <v>9790</v>
      </c>
      <c r="C12766" s="195">
        <v>1</v>
      </c>
      <c r="D12766" s="195" t="s">
        <v>5727</v>
      </c>
      <c r="E12766" s="195" t="s">
        <v>62</v>
      </c>
      <c r="F12766" s="189">
        <v>328</v>
      </c>
      <c r="G12766" s="197" t="s">
        <v>5466</v>
      </c>
      <c r="H12766" s="195">
        <v>2</v>
      </c>
      <c r="J12766" s="191">
        <v>43902</v>
      </c>
      <c r="K12766" s="195" t="s">
        <v>3477</v>
      </c>
    </row>
    <row r="12767" spans="1:12">
      <c r="A12767" s="186" t="str">
        <f>B12767&amp;"_"&amp;COUNTIF($B$2:B12767,B12767)</f>
        <v>9791_1</v>
      </c>
      <c r="B12767" s="195">
        <v>9791</v>
      </c>
      <c r="C12767" s="195">
        <v>1</v>
      </c>
      <c r="D12767" s="195" t="s">
        <v>5454</v>
      </c>
      <c r="F12767" s="189">
        <v>24</v>
      </c>
      <c r="G12767" s="197" t="s">
        <v>5760</v>
      </c>
      <c r="J12767" s="191">
        <v>43902</v>
      </c>
      <c r="K12767" s="234">
        <v>43902</v>
      </c>
    </row>
    <row r="12768" spans="1:12">
      <c r="A12768" s="186" t="str">
        <f>B12768&amp;"_"&amp;COUNTIF($B$2:B12768,B12768)</f>
        <v>9792_1</v>
      </c>
      <c r="B12768" s="195">
        <v>9792</v>
      </c>
      <c r="E12768" s="195" t="s">
        <v>1744</v>
      </c>
      <c r="F12768" s="189" t="s">
        <v>1744</v>
      </c>
      <c r="G12768" s="197" t="s">
        <v>5761</v>
      </c>
    </row>
    <row r="12769" spans="1:12">
      <c r="A12769" s="186" t="str">
        <f>B12769&amp;"_"&amp;COUNTIF($B$2:B12769,B12769)</f>
        <v>9792_2</v>
      </c>
      <c r="B12769" s="195">
        <v>9792</v>
      </c>
      <c r="C12769" s="195">
        <v>1</v>
      </c>
      <c r="D12769" s="195" t="s">
        <v>5762</v>
      </c>
      <c r="E12769" s="195" t="s">
        <v>1744</v>
      </c>
      <c r="F12769" s="189" t="s">
        <v>1744</v>
      </c>
      <c r="G12769" s="197" t="s">
        <v>5763</v>
      </c>
      <c r="H12769" s="195">
        <v>1</v>
      </c>
      <c r="J12769" s="191">
        <v>43902</v>
      </c>
      <c r="K12769" s="195" t="s">
        <v>3477</v>
      </c>
    </row>
    <row r="12770" spans="1:12">
      <c r="A12770" s="186" t="str">
        <f>B12770&amp;"_"&amp;COUNTIF($B$2:B12770,B12770)</f>
        <v>9793_1</v>
      </c>
      <c r="B12770" s="195">
        <v>9793</v>
      </c>
      <c r="E12770" s="195" t="s">
        <v>4494</v>
      </c>
      <c r="F12770" s="189" t="s">
        <v>1744</v>
      </c>
      <c r="G12770" s="2" t="s">
        <v>5764</v>
      </c>
    </row>
    <row r="12771" spans="1:12">
      <c r="A12771" s="186" t="str">
        <f>B12771&amp;"_"&amp;COUNTIF($B$2:B12771,B12771)</f>
        <v>9793_2</v>
      </c>
      <c r="B12771" s="195">
        <v>9793</v>
      </c>
      <c r="C12771" s="195" t="s">
        <v>5765</v>
      </c>
      <c r="D12771" s="195">
        <v>4500269274</v>
      </c>
      <c r="E12771" s="195">
        <v>10</v>
      </c>
      <c r="F12771" s="189">
        <v>2</v>
      </c>
      <c r="G12771" s="197" t="s">
        <v>5766</v>
      </c>
      <c r="H12771" s="195">
        <v>1</v>
      </c>
      <c r="I12771" s="195">
        <v>150</v>
      </c>
      <c r="J12771" s="191">
        <v>43902</v>
      </c>
      <c r="K12771" s="195" t="s">
        <v>5767</v>
      </c>
      <c r="L12771" s="195" t="s">
        <v>74</v>
      </c>
    </row>
    <row r="12772" spans="1:12">
      <c r="A12772" s="186" t="str">
        <f>B12772&amp;"_"&amp;COUNTIF($B$2:B12772,B12772)</f>
        <v>9794_1</v>
      </c>
      <c r="B12772" s="195">
        <v>9794</v>
      </c>
      <c r="E12772" s="195" t="s">
        <v>1744</v>
      </c>
      <c r="F12772" s="189">
        <v>1</v>
      </c>
      <c r="G12772" s="197" t="s">
        <v>5591</v>
      </c>
    </row>
    <row r="12773" spans="1:12">
      <c r="A12773" s="186" t="str">
        <f>B12773&amp;"_"&amp;COUNTIF($B$2:B12773,B12773)</f>
        <v>9794_2</v>
      </c>
      <c r="B12773" s="195">
        <v>9794</v>
      </c>
      <c r="C12773" s="237"/>
      <c r="D12773" s="237"/>
      <c r="E12773" s="195">
        <v>213359</v>
      </c>
      <c r="F12773" s="189">
        <v>28</v>
      </c>
      <c r="G12773" s="197" t="s">
        <v>4533</v>
      </c>
    </row>
    <row r="12774" spans="1:12">
      <c r="A12774" s="186" t="str">
        <f>B12774&amp;"_"&amp;COUNTIF($B$2:B12774,B12774)</f>
        <v>9794_3</v>
      </c>
      <c r="B12774" s="195">
        <v>9794</v>
      </c>
      <c r="C12774" s="237">
        <v>123</v>
      </c>
      <c r="D12774" s="237">
        <v>4500791855</v>
      </c>
      <c r="E12774" s="195">
        <v>214845</v>
      </c>
      <c r="F12774" s="189">
        <v>16</v>
      </c>
      <c r="G12774" s="197" t="s">
        <v>5155</v>
      </c>
      <c r="H12774" s="195">
        <v>3</v>
      </c>
      <c r="I12774" s="195">
        <v>8850</v>
      </c>
      <c r="J12774" s="191">
        <v>43902</v>
      </c>
      <c r="K12774" s="195" t="s">
        <v>3477</v>
      </c>
    </row>
    <row r="12775" spans="1:12">
      <c r="A12775" s="186" t="str">
        <f>B12775&amp;"_"&amp;COUNTIF($B$2:B12775,B12775)</f>
        <v>9795_1</v>
      </c>
      <c r="B12775" s="195">
        <v>9795</v>
      </c>
      <c r="C12775" s="195">
        <v>3</v>
      </c>
      <c r="D12775" s="195" t="s">
        <v>5768</v>
      </c>
      <c r="E12775" s="195">
        <v>500529774</v>
      </c>
      <c r="F12775" s="189">
        <v>324</v>
      </c>
      <c r="G12775" s="197" t="s">
        <v>3799</v>
      </c>
      <c r="H12775" s="195">
        <v>1</v>
      </c>
      <c r="I12775" s="195">
        <v>1200</v>
      </c>
      <c r="J12775" s="191">
        <v>43902</v>
      </c>
      <c r="K12775" s="195" t="s">
        <v>33</v>
      </c>
      <c r="L12775" s="195" t="s">
        <v>74</v>
      </c>
    </row>
    <row r="12776" spans="1:12">
      <c r="A12776" s="186" t="str">
        <f>B12776&amp;"_"&amp;COUNTIF($B$2:B12776,B12776)</f>
        <v>9796_1</v>
      </c>
      <c r="B12776" s="195">
        <v>9796</v>
      </c>
      <c r="F12776" s="189" t="s">
        <v>1744</v>
      </c>
      <c r="G12776" s="197" t="s">
        <v>5769</v>
      </c>
    </row>
    <row r="12777" spans="1:12">
      <c r="A12777" s="186" t="str">
        <f>B12777&amp;"_"&amp;COUNTIF($B$2:B12777,B12777)</f>
        <v>9796_2</v>
      </c>
      <c r="B12777" s="195">
        <v>9796</v>
      </c>
      <c r="F12777" s="189" t="s">
        <v>1744</v>
      </c>
      <c r="G12777" s="197" t="s">
        <v>5770</v>
      </c>
    </row>
    <row r="12778" spans="1:12">
      <c r="A12778" s="186" t="str">
        <f>B12778&amp;"_"&amp;COUNTIF($B$2:B12778,B12778)</f>
        <v>9796_3</v>
      </c>
      <c r="B12778" s="195">
        <v>9796</v>
      </c>
      <c r="C12778" s="195">
        <v>22</v>
      </c>
      <c r="D12778" s="195" t="s">
        <v>5771</v>
      </c>
      <c r="F12778" s="226">
        <v>18</v>
      </c>
      <c r="G12778" s="197" t="s">
        <v>5772</v>
      </c>
      <c r="H12778" s="195">
        <v>0</v>
      </c>
      <c r="I12778" s="195">
        <v>0</v>
      </c>
      <c r="J12778" s="191">
        <v>43899</v>
      </c>
    </row>
    <row r="12779" spans="1:12">
      <c r="A12779" s="186" t="str">
        <f>B12779&amp;"_"&amp;COUNTIF($B$2:B12779,B12779)</f>
        <v>9797_1</v>
      </c>
      <c r="B12779" s="195">
        <v>9797</v>
      </c>
      <c r="C12779" s="195">
        <v>31</v>
      </c>
      <c r="D12779" s="195" t="s">
        <v>5746</v>
      </c>
      <c r="E12779" s="195" t="s">
        <v>5184</v>
      </c>
      <c r="F12779" s="189">
        <v>1</v>
      </c>
      <c r="G12779" s="197" t="s">
        <v>5747</v>
      </c>
      <c r="H12779" s="195">
        <v>1</v>
      </c>
      <c r="J12779" s="191">
        <v>43906</v>
      </c>
      <c r="K12779" s="195" t="s">
        <v>3477</v>
      </c>
    </row>
    <row r="12780" spans="1:12">
      <c r="A12780" s="186" t="str">
        <f>B12780&amp;"_"&amp;COUNTIF($B$2:B12780,B12780)</f>
        <v>9798_1</v>
      </c>
      <c r="B12780" s="195">
        <v>9798</v>
      </c>
      <c r="F12780" s="189">
        <v>1</v>
      </c>
      <c r="G12780" s="197" t="s">
        <v>7</v>
      </c>
    </row>
    <row r="12781" spans="1:12">
      <c r="A12781" s="186" t="str">
        <f>B12781&amp;"_"&amp;COUNTIF($B$2:B12781,B12781)</f>
        <v>9798_2</v>
      </c>
      <c r="B12781" s="195">
        <v>9798</v>
      </c>
      <c r="C12781" s="195">
        <v>61</v>
      </c>
      <c r="D12781" s="195" t="s">
        <v>5773</v>
      </c>
      <c r="F12781" s="189">
        <v>3</v>
      </c>
      <c r="G12781" s="197" t="s">
        <v>5774</v>
      </c>
      <c r="H12781" s="195">
        <v>3</v>
      </c>
      <c r="I12781" s="195">
        <v>10350</v>
      </c>
      <c r="J12781" s="191">
        <v>43906</v>
      </c>
      <c r="K12781" s="195" t="s">
        <v>3477</v>
      </c>
    </row>
    <row r="12782" spans="1:12">
      <c r="A12782" s="186" t="str">
        <f>B12782&amp;"_"&amp;COUNTIF($B$2:B12782,B12782)</f>
        <v>9799_1</v>
      </c>
      <c r="B12782" s="195">
        <v>9799</v>
      </c>
      <c r="C12782" s="195">
        <v>59</v>
      </c>
      <c r="D12782" s="195">
        <v>3010539996</v>
      </c>
      <c r="E12782" s="195">
        <v>41222082</v>
      </c>
      <c r="F12782" s="189">
        <v>2</v>
      </c>
      <c r="G12782" s="197" t="s">
        <v>5570</v>
      </c>
      <c r="H12782" s="195">
        <v>2</v>
      </c>
      <c r="I12782" s="195">
        <v>8660</v>
      </c>
      <c r="J12782" s="191">
        <v>43907</v>
      </c>
      <c r="K12782" s="195" t="s">
        <v>3477</v>
      </c>
    </row>
    <row r="12783" spans="1:12">
      <c r="A12783" s="186" t="str">
        <f>B12783&amp;"_"&amp;COUNTIF($B$2:B12783,B12783)</f>
        <v>9800_1</v>
      </c>
      <c r="B12783" s="195">
        <v>9800</v>
      </c>
      <c r="C12783" s="195">
        <v>59</v>
      </c>
      <c r="D12783" s="195">
        <v>3010558571</v>
      </c>
      <c r="E12783" s="195">
        <v>41227890</v>
      </c>
      <c r="F12783" s="189">
        <v>12</v>
      </c>
      <c r="G12783" s="197" t="s">
        <v>5541</v>
      </c>
      <c r="H12783" s="195">
        <v>2</v>
      </c>
      <c r="I12783" s="195">
        <v>3675</v>
      </c>
      <c r="J12783" s="191">
        <v>43907</v>
      </c>
      <c r="K12783" s="195" t="s">
        <v>3477</v>
      </c>
    </row>
    <row r="12784" spans="1:12">
      <c r="A12784" s="186" t="str">
        <f>B12784&amp;"_"&amp;COUNTIF($B$2:B12784,B12784)</f>
        <v>9801_1</v>
      </c>
      <c r="B12784" s="195">
        <v>9801</v>
      </c>
      <c r="C12784" s="195">
        <v>107</v>
      </c>
      <c r="D12784" s="195">
        <v>27103</v>
      </c>
      <c r="F12784" s="189">
        <v>11</v>
      </c>
      <c r="G12784" s="197" t="s">
        <v>5775</v>
      </c>
      <c r="H12784" s="195">
        <v>1</v>
      </c>
      <c r="J12784" s="191">
        <v>43907</v>
      </c>
      <c r="K12784" s="195" t="s">
        <v>5757</v>
      </c>
      <c r="L12784" s="195" t="s">
        <v>74</v>
      </c>
    </row>
    <row r="12785" spans="1:12">
      <c r="A12785" s="186" t="str">
        <f>B12785&amp;"_"&amp;COUNTIF($B$2:B12785,B12785)</f>
        <v>9802_1</v>
      </c>
      <c r="B12785" s="195">
        <v>9802</v>
      </c>
      <c r="C12785" s="195">
        <v>1</v>
      </c>
      <c r="D12785" s="195" t="s">
        <v>5727</v>
      </c>
      <c r="E12785" s="195" t="s">
        <v>62</v>
      </c>
      <c r="F12785" s="189">
        <v>328</v>
      </c>
      <c r="G12785" s="197" t="s">
        <v>5466</v>
      </c>
      <c r="H12785" s="195">
        <v>2</v>
      </c>
      <c r="J12785" s="191">
        <v>43908</v>
      </c>
      <c r="K12785" s="195" t="s">
        <v>3477</v>
      </c>
    </row>
    <row r="12786" spans="1:12">
      <c r="A12786" s="186" t="str">
        <f>B12786&amp;"_"&amp;COUNTIF($B$2:B12786,B12786)</f>
        <v>9803_1</v>
      </c>
      <c r="B12786" s="195">
        <v>9803</v>
      </c>
      <c r="C12786" s="195">
        <v>1</v>
      </c>
      <c r="D12786" s="195" t="s">
        <v>5776</v>
      </c>
      <c r="E12786" s="195" t="s">
        <v>62</v>
      </c>
      <c r="F12786" s="189">
        <v>164</v>
      </c>
      <c r="G12786" s="197" t="s">
        <v>5461</v>
      </c>
      <c r="H12786" s="195">
        <v>1</v>
      </c>
      <c r="J12786" s="191">
        <v>43908</v>
      </c>
      <c r="K12786" s="195" t="s">
        <v>3477</v>
      </c>
    </row>
    <row r="12787" spans="1:12">
      <c r="A12787" s="186" t="str">
        <f>B12787&amp;"_"&amp;COUNTIF($B$2:B12787,B12787)</f>
        <v>9804_1</v>
      </c>
      <c r="B12787" s="195">
        <v>9804</v>
      </c>
      <c r="C12787" s="195">
        <v>59</v>
      </c>
      <c r="D12787" s="195">
        <v>3010563169</v>
      </c>
      <c r="E12787" s="195">
        <v>41222082</v>
      </c>
      <c r="F12787" s="189">
        <v>6</v>
      </c>
      <c r="G12787" s="197" t="s">
        <v>5570</v>
      </c>
      <c r="H12787" s="195">
        <v>6</v>
      </c>
      <c r="I12787" s="195">
        <v>26000</v>
      </c>
      <c r="J12787" s="191">
        <v>43908</v>
      </c>
      <c r="K12787" s="195" t="s">
        <v>4749</v>
      </c>
    </row>
    <row r="12788" spans="1:12">
      <c r="A12788" s="186" t="str">
        <f>B12788&amp;"_"&amp;COUNTIF($B$2:B12788,B12788)</f>
        <v>9805_1</v>
      </c>
      <c r="B12788" s="195">
        <v>9805</v>
      </c>
      <c r="C12788" s="195">
        <v>59</v>
      </c>
      <c r="D12788" s="195">
        <v>3010471355</v>
      </c>
      <c r="E12788" s="195">
        <v>41222136</v>
      </c>
      <c r="F12788" s="189">
        <v>1</v>
      </c>
      <c r="G12788" s="197" t="s">
        <v>5753</v>
      </c>
      <c r="H12788" s="195">
        <v>1</v>
      </c>
      <c r="I12788" s="195">
        <v>3400</v>
      </c>
      <c r="J12788" s="191">
        <v>43908</v>
      </c>
      <c r="K12788" s="195" t="s">
        <v>4749</v>
      </c>
    </row>
    <row r="12789" spans="1:12">
      <c r="A12789" s="186" t="str">
        <f>B12789&amp;"_"&amp;COUNTIF($B$2:B12789,B12789)</f>
        <v>9806_1</v>
      </c>
      <c r="B12789" s="195">
        <v>9806</v>
      </c>
      <c r="C12789" s="195">
        <v>55</v>
      </c>
      <c r="D12789" s="195" t="s">
        <v>5777</v>
      </c>
      <c r="F12789" s="189">
        <v>144</v>
      </c>
      <c r="G12789" s="197" t="s">
        <v>1971</v>
      </c>
      <c r="H12789" s="195">
        <v>2</v>
      </c>
      <c r="I12789" s="195">
        <v>8000</v>
      </c>
      <c r="J12789" s="191">
        <v>43908</v>
      </c>
      <c r="K12789" s="195" t="s">
        <v>33</v>
      </c>
      <c r="L12789" s="195" t="s">
        <v>74</v>
      </c>
    </row>
    <row r="12790" spans="1:12">
      <c r="A12790" s="186" t="str">
        <f>B12790&amp;"_"&amp;COUNTIF($B$2:B12790,B12790)</f>
        <v>9807_1</v>
      </c>
      <c r="B12790" s="195">
        <v>9807</v>
      </c>
      <c r="F12790" s="189">
        <v>40</v>
      </c>
      <c r="G12790" s="197" t="s">
        <v>5778</v>
      </c>
    </row>
    <row r="12791" spans="1:12">
      <c r="A12791" s="186" t="str">
        <f>B12791&amp;"_"&amp;COUNTIF($B$2:B12791,B12791)</f>
        <v>9807_2</v>
      </c>
      <c r="B12791" s="195">
        <v>9807</v>
      </c>
      <c r="F12791" s="189">
        <v>15</v>
      </c>
      <c r="G12791" s="197" t="s">
        <v>5779</v>
      </c>
    </row>
    <row r="12792" spans="1:12">
      <c r="A12792" s="186" t="str">
        <f>B12792&amp;"_"&amp;COUNTIF($B$2:B12792,B12792)</f>
        <v>9807_3</v>
      </c>
      <c r="B12792" s="195">
        <v>9807</v>
      </c>
      <c r="C12792" s="195">
        <v>94</v>
      </c>
      <c r="D12792" s="195">
        <v>10122436</v>
      </c>
      <c r="F12792" s="189">
        <v>1</v>
      </c>
      <c r="G12792" s="197" t="s">
        <v>5084</v>
      </c>
      <c r="H12792" s="195">
        <v>1</v>
      </c>
      <c r="I12792" s="195">
        <v>3075</v>
      </c>
      <c r="J12792" s="191">
        <v>43908</v>
      </c>
      <c r="K12792" s="195" t="s">
        <v>5780</v>
      </c>
      <c r="L12792" s="195" t="s">
        <v>74</v>
      </c>
    </row>
    <row r="12793" spans="1:12">
      <c r="A12793" s="186" t="str">
        <f>B12793&amp;"_"&amp;COUNTIF($B$2:B12793,B12793)</f>
        <v>9808_1</v>
      </c>
      <c r="B12793" s="195">
        <v>9808</v>
      </c>
      <c r="C12793" s="195">
        <v>59</v>
      </c>
      <c r="D12793" s="195">
        <v>3010566882</v>
      </c>
      <c r="E12793" s="195">
        <v>20818422</v>
      </c>
      <c r="F12793" s="189">
        <v>3</v>
      </c>
      <c r="G12793" s="197" t="s">
        <v>5670</v>
      </c>
      <c r="H12793" s="195">
        <v>3</v>
      </c>
      <c r="I12793" s="195">
        <v>5700</v>
      </c>
      <c r="J12793" s="191">
        <v>43908</v>
      </c>
      <c r="K12793" s="195" t="s">
        <v>4749</v>
      </c>
    </row>
    <row r="12794" spans="1:12">
      <c r="A12794" s="186" t="str">
        <f>B12794&amp;"_"&amp;COUNTIF($B$2:B12794,B12794)</f>
        <v>9809_1</v>
      </c>
      <c r="B12794" s="195">
        <v>9809</v>
      </c>
      <c r="C12794" s="195">
        <v>1</v>
      </c>
      <c r="D12794" s="195" t="s">
        <v>5781</v>
      </c>
      <c r="E12794" s="195" t="s">
        <v>64</v>
      </c>
      <c r="F12794" s="189">
        <v>288</v>
      </c>
      <c r="G12794" s="197" t="s">
        <v>5782</v>
      </c>
      <c r="H12794" s="195">
        <v>6</v>
      </c>
      <c r="J12794" s="191">
        <v>43909</v>
      </c>
      <c r="K12794" s="195" t="s">
        <v>3477</v>
      </c>
    </row>
    <row r="12795" spans="1:12">
      <c r="A12795" s="186" t="str">
        <f>B12795&amp;"_"&amp;COUNTIF($B$2:B12795,B12795)</f>
        <v>9810_1</v>
      </c>
      <c r="B12795" s="195">
        <v>9810</v>
      </c>
      <c r="E12795" s="195" t="s">
        <v>1744</v>
      </c>
      <c r="F12795" s="189">
        <v>1</v>
      </c>
      <c r="G12795" s="197" t="s">
        <v>5591</v>
      </c>
    </row>
    <row r="12796" spans="1:12">
      <c r="A12796" s="186" t="str">
        <f>B12796&amp;"_"&amp;COUNTIF($B$2:B12796,B12796)</f>
        <v>9810_2</v>
      </c>
      <c r="B12796" s="195">
        <v>9810</v>
      </c>
      <c r="C12796" s="237"/>
      <c r="D12796" s="237"/>
      <c r="E12796" s="195">
        <v>213359</v>
      </c>
      <c r="F12796" s="189">
        <v>14</v>
      </c>
      <c r="G12796" s="197" t="s">
        <v>4533</v>
      </c>
    </row>
    <row r="12797" spans="1:12">
      <c r="A12797" s="186" t="str">
        <f>B12797&amp;"_"&amp;COUNTIF($B$2:B12797,B12797)</f>
        <v>9810_3</v>
      </c>
      <c r="B12797" s="195">
        <v>9810</v>
      </c>
      <c r="C12797" s="237"/>
      <c r="D12797" s="237"/>
      <c r="E12797" s="195">
        <v>214845</v>
      </c>
      <c r="F12797" s="189">
        <v>16</v>
      </c>
      <c r="G12797" s="197" t="s">
        <v>5155</v>
      </c>
    </row>
    <row r="12798" spans="1:12">
      <c r="A12798" s="186" t="str">
        <f>B12798&amp;"_"&amp;COUNTIF($B$2:B12798,B12798)</f>
        <v>9810_4</v>
      </c>
      <c r="B12798" s="195">
        <v>9810</v>
      </c>
      <c r="E12798" s="195">
        <v>209245</v>
      </c>
      <c r="F12798" s="189">
        <v>28</v>
      </c>
      <c r="G12798" s="197" t="s">
        <v>4515</v>
      </c>
    </row>
    <row r="12799" spans="1:12">
      <c r="A12799" s="186" t="str">
        <f>B12799&amp;"_"&amp;COUNTIF($B$2:B12799,B12799)</f>
        <v>9810_5</v>
      </c>
      <c r="B12799" s="195">
        <v>9810</v>
      </c>
      <c r="C12799" s="237">
        <v>123</v>
      </c>
      <c r="D12799" s="237">
        <v>4500791855</v>
      </c>
      <c r="E12799" s="195">
        <v>209259</v>
      </c>
      <c r="F12799" s="189">
        <v>14</v>
      </c>
      <c r="G12799" s="197" t="s">
        <v>4776</v>
      </c>
      <c r="H12799" s="195">
        <v>4</v>
      </c>
      <c r="I12799" s="195">
        <v>7550</v>
      </c>
      <c r="J12799" s="191">
        <v>43909</v>
      </c>
      <c r="K12799" s="195" t="s">
        <v>3477</v>
      </c>
    </row>
    <row r="12800" spans="1:12">
      <c r="A12800" s="186" t="str">
        <f>B12800&amp;"_"&amp;COUNTIF($B$2:B12800,B12800)</f>
        <v>9811_1</v>
      </c>
      <c r="B12800" s="195">
        <v>9811</v>
      </c>
      <c r="C12800" s="195">
        <v>123</v>
      </c>
      <c r="D12800" s="195" t="s">
        <v>5783</v>
      </c>
      <c r="F12800" s="189">
        <v>6</v>
      </c>
      <c r="G12800" s="197" t="s">
        <v>5784</v>
      </c>
      <c r="H12800" s="195">
        <v>3</v>
      </c>
      <c r="I12800" s="195" t="s">
        <v>1744</v>
      </c>
      <c r="J12800" s="191">
        <v>43909</v>
      </c>
      <c r="K12800" s="195" t="s">
        <v>3477</v>
      </c>
    </row>
    <row r="12801" spans="1:12">
      <c r="A12801" s="186" t="str">
        <f>B12801&amp;"_"&amp;COUNTIF($B$2:B12801,B12801)</f>
        <v>9812_1</v>
      </c>
      <c r="B12801" s="195">
        <v>9812</v>
      </c>
      <c r="F12801" s="189">
        <v>2</v>
      </c>
      <c r="G12801" s="197" t="s">
        <v>5785</v>
      </c>
    </row>
    <row r="12802" spans="1:12">
      <c r="A12802" s="186" t="str">
        <f>B12802&amp;"_"&amp;COUNTIF($B$2:B12802,B12802)</f>
        <v>9812_2</v>
      </c>
      <c r="B12802" s="195">
        <v>9812</v>
      </c>
      <c r="F12802" s="189">
        <v>2</v>
      </c>
      <c r="G12802" s="197" t="s">
        <v>5786</v>
      </c>
    </row>
    <row r="12803" spans="1:12">
      <c r="A12803" s="186" t="str">
        <f>B12803&amp;"_"&amp;COUNTIF($B$2:B12803,B12803)</f>
        <v>9812_3</v>
      </c>
      <c r="B12803" s="195">
        <v>9812</v>
      </c>
      <c r="C12803" s="195">
        <v>96</v>
      </c>
      <c r="D12803" s="195" t="s">
        <v>5787</v>
      </c>
      <c r="F12803" s="189">
        <v>4</v>
      </c>
      <c r="G12803" s="197" t="s">
        <v>5788</v>
      </c>
      <c r="H12803" s="195">
        <v>4</v>
      </c>
      <c r="I12803" s="195">
        <v>14800</v>
      </c>
      <c r="J12803" s="191">
        <v>43910</v>
      </c>
      <c r="K12803" s="195" t="s">
        <v>3477</v>
      </c>
    </row>
    <row r="12804" spans="1:12">
      <c r="A12804" s="186" t="str">
        <f>B12804&amp;"_"&amp;COUNTIF($B$2:B12804,B12804)</f>
        <v>9813_1</v>
      </c>
      <c r="B12804" s="195">
        <v>9813</v>
      </c>
      <c r="C12804" s="195">
        <v>31</v>
      </c>
      <c r="D12804" s="195" t="s">
        <v>5746</v>
      </c>
      <c r="E12804" s="195" t="s">
        <v>5184</v>
      </c>
      <c r="F12804" s="189">
        <v>1</v>
      </c>
      <c r="G12804" s="197" t="s">
        <v>5747</v>
      </c>
      <c r="H12804" s="195">
        <v>1</v>
      </c>
      <c r="J12804" s="191">
        <v>43906</v>
      </c>
      <c r="K12804" s="195" t="s">
        <v>3477</v>
      </c>
    </row>
    <row r="12805" spans="1:12">
      <c r="A12805" s="186" t="str">
        <f>B12805&amp;"_"&amp;COUNTIF($B$2:B12805,B12805)</f>
        <v>9814_1</v>
      </c>
      <c r="B12805" s="195">
        <v>9814</v>
      </c>
      <c r="C12805" s="195">
        <v>1</v>
      </c>
      <c r="D12805" s="195" t="s">
        <v>5781</v>
      </c>
      <c r="E12805" s="195" t="s">
        <v>64</v>
      </c>
      <c r="F12805" s="189">
        <v>240</v>
      </c>
      <c r="G12805" s="197" t="s">
        <v>5789</v>
      </c>
      <c r="H12805" s="195">
        <v>5</v>
      </c>
      <c r="J12805" s="191">
        <v>43913</v>
      </c>
      <c r="K12805" s="195" t="s">
        <v>3477</v>
      </c>
    </row>
    <row r="12806" spans="1:12">
      <c r="A12806" s="186" t="str">
        <f>B12806&amp;"_"&amp;COUNTIF($B$2:B12806,B12806)</f>
        <v>9815_1</v>
      </c>
      <c r="B12806" s="195">
        <v>9815</v>
      </c>
      <c r="C12806" s="195">
        <v>1</v>
      </c>
      <c r="D12806" s="195" t="s">
        <v>5434</v>
      </c>
      <c r="E12806" s="195">
        <v>500015296</v>
      </c>
      <c r="F12806" s="189">
        <v>1</v>
      </c>
      <c r="G12806" s="197" t="s">
        <v>5674</v>
      </c>
      <c r="H12806" s="195">
        <v>1</v>
      </c>
      <c r="J12806" s="191">
        <v>43913</v>
      </c>
      <c r="K12806" s="195" t="s">
        <v>3477</v>
      </c>
    </row>
    <row r="12807" spans="1:12">
      <c r="A12807" s="186" t="str">
        <f>B12807&amp;"_"&amp;COUNTIF($B$2:B12807,B12807)</f>
        <v>9816_1</v>
      </c>
      <c r="B12807" s="195">
        <v>9816</v>
      </c>
      <c r="C12807" s="195">
        <v>1</v>
      </c>
      <c r="D12807" s="195" t="s">
        <v>5790</v>
      </c>
      <c r="E12807" s="195">
        <v>500015296</v>
      </c>
      <c r="F12807" s="189">
        <v>1</v>
      </c>
      <c r="G12807" s="197" t="s">
        <v>5674</v>
      </c>
      <c r="H12807" s="195">
        <v>1</v>
      </c>
      <c r="J12807" s="191">
        <v>43913</v>
      </c>
      <c r="K12807" s="195" t="s">
        <v>3477</v>
      </c>
    </row>
    <row r="12808" spans="1:12">
      <c r="A12808" s="186" t="str">
        <f>B12808&amp;"_"&amp;COUNTIF($B$2:B12808,B12808)</f>
        <v>9817_1</v>
      </c>
      <c r="B12808" s="195">
        <v>9817</v>
      </c>
      <c r="C12808" s="195">
        <v>1</v>
      </c>
      <c r="D12808" s="195" t="s">
        <v>5776</v>
      </c>
      <c r="E12808" s="195" t="s">
        <v>62</v>
      </c>
      <c r="F12808" s="189">
        <v>328</v>
      </c>
      <c r="G12808" s="197" t="s">
        <v>5466</v>
      </c>
      <c r="H12808" s="195">
        <v>2</v>
      </c>
      <c r="J12808" s="191">
        <v>43913</v>
      </c>
      <c r="K12808" s="195" t="s">
        <v>3477</v>
      </c>
    </row>
    <row r="12809" spans="1:12">
      <c r="A12809" s="186" t="str">
        <f>B12809&amp;"_"&amp;COUNTIF($B$2:B12809,B12809)</f>
        <v>9818_1</v>
      </c>
      <c r="B12809" s="195">
        <v>9818</v>
      </c>
      <c r="E12809" s="195" t="s">
        <v>2730</v>
      </c>
      <c r="F12809" s="189">
        <v>8</v>
      </c>
      <c r="G12809" s="197" t="s">
        <v>5366</v>
      </c>
    </row>
    <row r="12810" spans="1:12">
      <c r="A12810" s="186" t="str">
        <f>B12810&amp;"_"&amp;COUNTIF($B$2:B12810,B12810)</f>
        <v>9818_2</v>
      </c>
      <c r="B12810" s="195">
        <v>9818</v>
      </c>
      <c r="C12810" s="195">
        <v>1</v>
      </c>
      <c r="D12810" s="195" t="s">
        <v>5752</v>
      </c>
      <c r="E12810" s="195" t="s">
        <v>2731</v>
      </c>
      <c r="F12810" s="189">
        <v>8</v>
      </c>
      <c r="G12810" s="197" t="s">
        <v>5368</v>
      </c>
      <c r="H12810" s="195">
        <v>4</v>
      </c>
      <c r="J12810" s="191">
        <v>43913</v>
      </c>
      <c r="K12810" s="195" t="s">
        <v>3477</v>
      </c>
    </row>
    <row r="12811" spans="1:12">
      <c r="A12811" s="186" t="str">
        <f>B12811&amp;"_"&amp;COUNTIF($B$2:B12811,B12811)</f>
        <v>9819_1</v>
      </c>
      <c r="B12811" s="195">
        <v>9819</v>
      </c>
      <c r="C12811" s="195">
        <v>125</v>
      </c>
      <c r="D12811" s="195" t="s">
        <v>5791</v>
      </c>
      <c r="F12811" s="189">
        <v>1</v>
      </c>
      <c r="G12811" s="197" t="s">
        <v>5792</v>
      </c>
      <c r="H12811" s="195">
        <v>1</v>
      </c>
      <c r="J12811" s="191">
        <v>43913</v>
      </c>
      <c r="K12811" s="195" t="s">
        <v>3477</v>
      </c>
    </row>
    <row r="12812" spans="1:12">
      <c r="A12812" s="186" t="str">
        <f>B12812&amp;"_"&amp;COUNTIF($B$2:B12812,B12812)</f>
        <v>9820_1</v>
      </c>
      <c r="B12812" s="195">
        <v>9820</v>
      </c>
      <c r="E12812" s="195" t="s">
        <v>3553</v>
      </c>
      <c r="F12812" s="189">
        <v>8</v>
      </c>
      <c r="G12812" s="197" t="s">
        <v>5471</v>
      </c>
    </row>
    <row r="12813" spans="1:12">
      <c r="A12813" s="186" t="str">
        <f>B12813&amp;"_"&amp;COUNTIF($B$2:B12813,B12813)</f>
        <v>9820_2</v>
      </c>
      <c r="B12813" s="195">
        <v>9820</v>
      </c>
      <c r="C12813" s="195">
        <v>106</v>
      </c>
      <c r="D12813" s="195" t="s">
        <v>5793</v>
      </c>
      <c r="E12813" s="195" t="s">
        <v>3556</v>
      </c>
      <c r="F12813" s="189">
        <v>1</v>
      </c>
      <c r="G12813" s="197" t="s">
        <v>5473</v>
      </c>
      <c r="H12813" s="195">
        <v>1</v>
      </c>
      <c r="I12813" s="195">
        <v>510</v>
      </c>
      <c r="J12813" s="191">
        <v>43913</v>
      </c>
      <c r="K12813" s="195" t="s">
        <v>33</v>
      </c>
      <c r="L12813" s="195" t="s">
        <v>74</v>
      </c>
    </row>
    <row r="12814" spans="1:12">
      <c r="A12814" s="186" t="str">
        <f>B12814&amp;"_"&amp;COUNTIF($B$2:B12814,B12814)</f>
        <v>9821_1</v>
      </c>
      <c r="B12814" s="195">
        <v>9821</v>
      </c>
      <c r="C12814" s="195">
        <v>31</v>
      </c>
      <c r="D12814" s="195" t="s">
        <v>5794</v>
      </c>
      <c r="E12814" s="195" t="s">
        <v>5184</v>
      </c>
      <c r="F12814" s="189">
        <v>1</v>
      </c>
      <c r="G12814" s="197" t="s">
        <v>5747</v>
      </c>
      <c r="H12814" s="195">
        <v>1</v>
      </c>
      <c r="J12814" s="191">
        <v>43913</v>
      </c>
      <c r="K12814" s="195" t="s">
        <v>3477</v>
      </c>
    </row>
    <row r="12815" spans="1:12">
      <c r="A12815" s="186" t="str">
        <f>B12815&amp;"_"&amp;COUNTIF($B$2:B12815,B12815)</f>
        <v>9822_1</v>
      </c>
      <c r="B12815" s="195">
        <v>9822</v>
      </c>
      <c r="C12815" s="195">
        <v>31</v>
      </c>
      <c r="D12815" s="195" t="s">
        <v>5795</v>
      </c>
      <c r="E12815" s="195" t="s">
        <v>5714</v>
      </c>
      <c r="F12815" s="189">
        <v>1</v>
      </c>
      <c r="G12815" s="197" t="s">
        <v>5796</v>
      </c>
      <c r="H12815" s="195">
        <v>2</v>
      </c>
      <c r="J12815" s="191">
        <v>43913</v>
      </c>
      <c r="K12815" s="195" t="s">
        <v>3477</v>
      </c>
    </row>
    <row r="12816" spans="1:12">
      <c r="A12816" s="186" t="str">
        <f>B12816&amp;"_"&amp;COUNTIF($B$2:B12816,B12816)</f>
        <v>9823_1</v>
      </c>
      <c r="B12816" s="195">
        <v>9823</v>
      </c>
      <c r="F12816" s="189">
        <v>9</v>
      </c>
      <c r="G12816" s="197" t="s">
        <v>3102</v>
      </c>
    </row>
    <row r="12817" spans="1:12">
      <c r="A12817" s="186" t="str">
        <f>B12817&amp;"_"&amp;COUNTIF($B$2:B12817,B12817)</f>
        <v>9823_2</v>
      </c>
      <c r="B12817" s="195">
        <v>9823</v>
      </c>
      <c r="C12817" s="195">
        <v>65</v>
      </c>
      <c r="D12817" s="195">
        <v>3010490681</v>
      </c>
      <c r="F12817" s="189">
        <v>18</v>
      </c>
      <c r="G12817" s="197" t="s">
        <v>3103</v>
      </c>
      <c r="H12817" s="195">
        <v>9</v>
      </c>
      <c r="I12817" s="195">
        <v>28800</v>
      </c>
      <c r="J12817" s="191">
        <v>43914</v>
      </c>
      <c r="K12817" s="195" t="s">
        <v>4113</v>
      </c>
    </row>
    <row r="12818" spans="1:12">
      <c r="A12818" s="186" t="str">
        <f>B12818&amp;"_"&amp;COUNTIF($B$2:B12818,B12818)</f>
        <v>9824_1</v>
      </c>
      <c r="B12818" s="195">
        <v>9824</v>
      </c>
      <c r="C12818" s="195">
        <v>1</v>
      </c>
      <c r="D12818" s="195" t="s">
        <v>5776</v>
      </c>
      <c r="E12818" s="195" t="s">
        <v>62</v>
      </c>
      <c r="F12818" s="189">
        <v>164</v>
      </c>
      <c r="G12818" s="197" t="s">
        <v>5461</v>
      </c>
      <c r="H12818" s="195">
        <v>1</v>
      </c>
      <c r="J12818" s="191">
        <v>43915</v>
      </c>
      <c r="K12818" s="195" t="s">
        <v>3477</v>
      </c>
    </row>
    <row r="12819" spans="1:12">
      <c r="A12819" s="186" t="str">
        <f>B12819&amp;"_"&amp;COUNTIF($B$2:B12819,B12819)</f>
        <v>9825_1</v>
      </c>
      <c r="B12819" s="195">
        <v>9825</v>
      </c>
      <c r="C12819" s="195">
        <v>1</v>
      </c>
      <c r="D12819" s="195" t="s">
        <v>5781</v>
      </c>
      <c r="E12819" s="195" t="s">
        <v>64</v>
      </c>
      <c r="F12819" s="189">
        <v>48</v>
      </c>
      <c r="G12819" s="197" t="s">
        <v>5797</v>
      </c>
      <c r="H12819" s="195">
        <v>1</v>
      </c>
      <c r="J12819" s="191">
        <v>43915</v>
      </c>
      <c r="K12819" s="195" t="s">
        <v>3477</v>
      </c>
    </row>
    <row r="12820" spans="1:12">
      <c r="A12820" s="186" t="str">
        <f>B12820&amp;"_"&amp;COUNTIF($B$2:B12820,B12820)</f>
        <v>9826_1</v>
      </c>
      <c r="B12820" s="195">
        <v>9826</v>
      </c>
      <c r="C12820" s="195">
        <v>1</v>
      </c>
      <c r="D12820" s="195" t="s">
        <v>5492</v>
      </c>
      <c r="F12820" s="189">
        <v>2</v>
      </c>
      <c r="G12820" s="197" t="s">
        <v>5798</v>
      </c>
      <c r="H12820" s="195">
        <v>2</v>
      </c>
      <c r="J12820" s="191">
        <v>43915</v>
      </c>
      <c r="K12820" s="195" t="s">
        <v>3477</v>
      </c>
    </row>
    <row r="12821" spans="1:12">
      <c r="A12821" s="186" t="str">
        <f>B12821&amp;"_"&amp;COUNTIF($B$2:B12821,B12821)</f>
        <v>9827_1</v>
      </c>
      <c r="B12821" s="195">
        <v>9827</v>
      </c>
      <c r="C12821" s="195">
        <v>1</v>
      </c>
      <c r="D12821" s="195" t="s">
        <v>5454</v>
      </c>
      <c r="F12821" s="189">
        <v>119</v>
      </c>
      <c r="G12821" s="197" t="s">
        <v>4340</v>
      </c>
      <c r="H12821" s="195">
        <v>1</v>
      </c>
      <c r="J12821" s="191">
        <v>43915</v>
      </c>
      <c r="K12821" s="195" t="s">
        <v>3477</v>
      </c>
    </row>
    <row r="12822" spans="1:12">
      <c r="A12822" s="186" t="str">
        <f>B12822&amp;"_"&amp;COUNTIF($B$2:B12822,B12822)</f>
        <v>9828_1</v>
      </c>
      <c r="B12822" s="195">
        <v>9828</v>
      </c>
      <c r="C12822" s="195">
        <v>3</v>
      </c>
      <c r="D12822" s="195" t="s">
        <v>5799</v>
      </c>
      <c r="E12822" s="195">
        <v>500529774</v>
      </c>
      <c r="F12822" s="189">
        <v>324</v>
      </c>
      <c r="G12822" s="197" t="s">
        <v>3799</v>
      </c>
      <c r="H12822" s="195">
        <v>1</v>
      </c>
      <c r="I12822" s="195">
        <v>1200</v>
      </c>
      <c r="J12822" s="191">
        <v>43915</v>
      </c>
      <c r="K12822" s="195" t="s">
        <v>33</v>
      </c>
      <c r="L12822" s="195" t="s">
        <v>74</v>
      </c>
    </row>
    <row r="12823" spans="1:12">
      <c r="A12823" s="186" t="str">
        <f>B12823&amp;"_"&amp;COUNTIF($B$2:B12823,B12823)</f>
        <v>9829_1</v>
      </c>
      <c r="B12823" s="195">
        <v>9829</v>
      </c>
      <c r="C12823" s="195">
        <v>59</v>
      </c>
      <c r="D12823" s="195">
        <v>3010573405</v>
      </c>
      <c r="E12823" s="195">
        <v>41227890</v>
      </c>
      <c r="F12823" s="189">
        <v>12</v>
      </c>
      <c r="G12823" s="197" t="s">
        <v>5541</v>
      </c>
      <c r="H12823" s="195">
        <v>2</v>
      </c>
      <c r="I12823" s="195">
        <v>3675</v>
      </c>
      <c r="J12823" s="191">
        <v>43916</v>
      </c>
      <c r="K12823" s="195" t="s">
        <v>3477</v>
      </c>
    </row>
    <row r="12824" spans="1:12">
      <c r="A12824" s="186" t="str">
        <f>B12824&amp;"_"&amp;COUNTIF($B$2:B12824,B12824)</f>
        <v>9830_1</v>
      </c>
      <c r="B12824" s="195">
        <v>9830</v>
      </c>
      <c r="C12824" s="195">
        <v>59</v>
      </c>
      <c r="D12824" s="195">
        <v>3010584420</v>
      </c>
      <c r="E12824" s="195">
        <v>20607070</v>
      </c>
      <c r="F12824" s="189">
        <v>150</v>
      </c>
      <c r="G12824" s="197" t="s">
        <v>4683</v>
      </c>
      <c r="H12824" s="195">
        <v>1</v>
      </c>
      <c r="I12824" s="195">
        <v>3300</v>
      </c>
      <c r="J12824" s="191">
        <v>43916</v>
      </c>
      <c r="K12824" s="195" t="s">
        <v>3477</v>
      </c>
    </row>
    <row r="12825" spans="1:12">
      <c r="A12825" s="186" t="str">
        <f>B12825&amp;"_"&amp;COUNTIF($B$2:B12825,B12825)</f>
        <v>9831_1</v>
      </c>
      <c r="B12825" s="195">
        <v>9831</v>
      </c>
      <c r="C12825" s="195">
        <v>59</v>
      </c>
      <c r="D12825" s="195">
        <v>3010588525</v>
      </c>
      <c r="E12825" s="195">
        <v>20607070</v>
      </c>
      <c r="F12825" s="189">
        <v>300</v>
      </c>
      <c r="G12825" s="197" t="s">
        <v>4683</v>
      </c>
      <c r="H12825" s="195">
        <v>2</v>
      </c>
      <c r="I12825" s="195">
        <v>6600</v>
      </c>
      <c r="J12825" s="191">
        <v>43916</v>
      </c>
      <c r="K12825" s="195" t="s">
        <v>3477</v>
      </c>
    </row>
    <row r="12826" spans="1:12">
      <c r="A12826" s="186" t="str">
        <f>B12826&amp;"_"&amp;COUNTIF($B$2:B12826,B12826)</f>
        <v>9832_1</v>
      </c>
      <c r="B12826" s="195">
        <v>9832</v>
      </c>
      <c r="G12826" s="197" t="s">
        <v>5800</v>
      </c>
    </row>
    <row r="12827" spans="1:12">
      <c r="A12827" s="186" t="str">
        <f>B12827&amp;"_"&amp;COUNTIF($B$2:B12827,B12827)</f>
        <v>9832_2</v>
      </c>
      <c r="B12827" s="195">
        <v>9832</v>
      </c>
      <c r="G12827" s="197" t="s">
        <v>5801</v>
      </c>
    </row>
    <row r="12828" spans="1:12">
      <c r="A12828" s="186" t="str">
        <f>B12828&amp;"_"&amp;COUNTIF($B$2:B12828,B12828)</f>
        <v>9832_3</v>
      </c>
      <c r="B12828" s="195">
        <v>9832</v>
      </c>
      <c r="E12828" s="195" t="s">
        <v>4562</v>
      </c>
      <c r="F12828" s="189">
        <v>1</v>
      </c>
      <c r="G12828" s="197" t="s">
        <v>4141</v>
      </c>
    </row>
    <row r="12829" spans="1:12">
      <c r="A12829" s="186" t="str">
        <f>B12829&amp;"_"&amp;COUNTIF($B$2:B12829,B12829)</f>
        <v>9832_4</v>
      </c>
      <c r="B12829" s="195">
        <v>9832</v>
      </c>
      <c r="C12829" s="195">
        <v>9</v>
      </c>
      <c r="D12829" s="195" t="s">
        <v>5802</v>
      </c>
      <c r="E12829" s="195" t="s">
        <v>4564</v>
      </c>
      <c r="F12829" s="189">
        <v>25</v>
      </c>
      <c r="G12829" s="197" t="s">
        <v>4565</v>
      </c>
      <c r="H12829" s="195">
        <v>1</v>
      </c>
      <c r="I12829" s="195">
        <v>3850</v>
      </c>
      <c r="J12829" s="191">
        <v>43916</v>
      </c>
      <c r="K12829" s="186" t="s">
        <v>1711</v>
      </c>
      <c r="L12829" s="195" t="s">
        <v>74</v>
      </c>
    </row>
    <row r="12830" spans="1:12">
      <c r="A12830" s="186" t="str">
        <f>B12830&amp;"_"&amp;COUNTIF($B$2:B12830,B12830)</f>
        <v>9833_1</v>
      </c>
      <c r="B12830" s="195">
        <v>9833</v>
      </c>
      <c r="G12830" s="197" t="s">
        <v>5800</v>
      </c>
      <c r="K12830" s="186"/>
    </row>
    <row r="12831" spans="1:12">
      <c r="A12831" s="186" t="str">
        <f>B12831&amp;"_"&amp;COUNTIF($B$2:B12831,B12831)</f>
        <v>9833_2</v>
      </c>
      <c r="B12831" s="195">
        <v>9833</v>
      </c>
      <c r="G12831" s="197" t="s">
        <v>5801</v>
      </c>
      <c r="K12831" s="186"/>
    </row>
    <row r="12832" spans="1:12">
      <c r="A12832" s="186" t="str">
        <f>B12832&amp;"_"&amp;COUNTIF($B$2:B12832,B12832)</f>
        <v>9833_3</v>
      </c>
      <c r="B12832" s="195">
        <v>9833</v>
      </c>
      <c r="E12832" s="195" t="s">
        <v>4562</v>
      </c>
      <c r="F12832" s="189">
        <v>1</v>
      </c>
      <c r="G12832" s="197" t="s">
        <v>4141</v>
      </c>
    </row>
    <row r="12833" spans="1:12">
      <c r="A12833" s="186" t="str">
        <f>B12833&amp;"_"&amp;COUNTIF($B$2:B12833,B12833)</f>
        <v>9833_4</v>
      </c>
      <c r="B12833" s="195">
        <v>9833</v>
      </c>
      <c r="C12833" s="195">
        <v>9</v>
      </c>
      <c r="D12833" s="195" t="s">
        <v>5803</v>
      </c>
      <c r="E12833" s="195" t="s">
        <v>4564</v>
      </c>
      <c r="F12833" s="189">
        <v>30</v>
      </c>
      <c r="G12833" s="197" t="s">
        <v>4565</v>
      </c>
      <c r="H12833" s="195">
        <v>1</v>
      </c>
      <c r="I12833" s="195">
        <v>4620</v>
      </c>
      <c r="J12833" s="191">
        <v>43916</v>
      </c>
      <c r="K12833" s="186" t="s">
        <v>1711</v>
      </c>
      <c r="L12833" s="195" t="s">
        <v>74</v>
      </c>
    </row>
    <row r="12834" spans="1:12">
      <c r="A12834" s="186" t="str">
        <f>B12834&amp;"_"&amp;COUNTIF($B$2:B12834,B12834)</f>
        <v>9834_1</v>
      </c>
      <c r="B12834" s="195">
        <v>9834</v>
      </c>
      <c r="C12834" s="195">
        <v>31</v>
      </c>
      <c r="D12834" s="195" t="s">
        <v>5804</v>
      </c>
      <c r="E12834" s="195" t="s">
        <v>5374</v>
      </c>
      <c r="F12834" s="189">
        <v>7</v>
      </c>
      <c r="G12834" s="197" t="s">
        <v>5305</v>
      </c>
      <c r="H12834" s="195">
        <v>7</v>
      </c>
      <c r="I12834" s="195">
        <v>21000</v>
      </c>
      <c r="J12834" s="191">
        <v>43917</v>
      </c>
      <c r="K12834" s="195" t="s">
        <v>3477</v>
      </c>
    </row>
    <row r="12835" spans="1:12">
      <c r="A12835" s="186" t="str">
        <f>B12835&amp;"_"&amp;COUNTIF($B$2:B12835,B12835)</f>
        <v>9835_1</v>
      </c>
      <c r="B12835" s="195">
        <v>9835</v>
      </c>
      <c r="C12835" s="195">
        <v>31</v>
      </c>
      <c r="D12835" s="195" t="s">
        <v>5804</v>
      </c>
      <c r="E12835" s="195" t="s">
        <v>5374</v>
      </c>
      <c r="F12835" s="189">
        <v>7</v>
      </c>
      <c r="G12835" s="197" t="s">
        <v>5305</v>
      </c>
      <c r="H12835" s="195">
        <v>7</v>
      </c>
      <c r="I12835" s="195">
        <v>21000</v>
      </c>
      <c r="J12835" s="191">
        <v>43917</v>
      </c>
      <c r="K12835" s="195" t="s">
        <v>3477</v>
      </c>
    </row>
    <row r="12836" spans="1:12">
      <c r="A12836" s="186" t="str">
        <f>B12836&amp;"_"&amp;COUNTIF($B$2:B12836,B12836)</f>
        <v>9837_1</v>
      </c>
      <c r="B12836" s="195">
        <v>9837</v>
      </c>
      <c r="F12836" s="189">
        <v>4</v>
      </c>
      <c r="G12836" s="197" t="s">
        <v>5805</v>
      </c>
    </row>
    <row r="12837" spans="1:12">
      <c r="A12837" s="186" t="str">
        <f>B12837&amp;"_"&amp;COUNTIF($B$2:B12837,B12837)</f>
        <v>9837_2</v>
      </c>
      <c r="B12837" s="195">
        <v>9837</v>
      </c>
      <c r="C12837" s="195">
        <v>17</v>
      </c>
      <c r="D12837" s="195" t="s">
        <v>3184</v>
      </c>
      <c r="F12837" s="189">
        <v>4</v>
      </c>
      <c r="G12837" s="197" t="s">
        <v>5750</v>
      </c>
      <c r="H12837" s="195">
        <v>2</v>
      </c>
      <c r="I12837" s="195">
        <v>3025</v>
      </c>
      <c r="J12837" s="191">
        <v>43917</v>
      </c>
      <c r="K12837" s="195" t="s">
        <v>4113</v>
      </c>
    </row>
    <row r="12838" spans="1:12">
      <c r="A12838" s="186" t="str">
        <f>B12838&amp;"_"&amp;COUNTIF($B$2:B12838,B12838)</f>
        <v>9838_1</v>
      </c>
      <c r="B12838" s="195">
        <v>9838</v>
      </c>
      <c r="F12838" s="189">
        <v>1</v>
      </c>
      <c r="G12838" s="197" t="s">
        <v>5806</v>
      </c>
    </row>
    <row r="12839" spans="1:12">
      <c r="A12839" s="186" t="str">
        <f>B12839&amp;"_"&amp;COUNTIF($B$2:B12839,B12839)</f>
        <v>9838_2</v>
      </c>
      <c r="B12839" s="195">
        <v>9838</v>
      </c>
      <c r="C12839" s="195">
        <v>17</v>
      </c>
      <c r="D12839" s="195">
        <v>3010589033</v>
      </c>
      <c r="F12839" s="189">
        <v>45</v>
      </c>
      <c r="G12839" s="197" t="s">
        <v>5807</v>
      </c>
      <c r="H12839" s="195">
        <v>5</v>
      </c>
      <c r="I12839" s="195">
        <v>5300</v>
      </c>
      <c r="J12839" s="191">
        <v>43917</v>
      </c>
      <c r="K12839" s="195" t="s">
        <v>4113</v>
      </c>
    </row>
    <row r="12840" spans="1:12">
      <c r="A12840" s="186" t="str">
        <f>B12840&amp;"_"&amp;COUNTIF($B$2:B12840,B12840)</f>
        <v>9839_1</v>
      </c>
      <c r="B12840" s="195">
        <v>9839</v>
      </c>
      <c r="C12840" s="195">
        <v>1</v>
      </c>
      <c r="D12840" s="195" t="s">
        <v>5650</v>
      </c>
      <c r="E12840" s="195">
        <v>500015295</v>
      </c>
      <c r="F12840" s="189">
        <v>1</v>
      </c>
      <c r="G12840" s="197" t="s">
        <v>5758</v>
      </c>
      <c r="H12840" s="195">
        <v>1</v>
      </c>
      <c r="J12840" s="191">
        <v>43920</v>
      </c>
      <c r="K12840" s="195" t="s">
        <v>3477</v>
      </c>
    </row>
    <row r="12841" spans="1:12">
      <c r="A12841" s="186" t="str">
        <f>B12841&amp;"_"&amp;COUNTIF($B$2:B12841,B12841)</f>
        <v>9840_1</v>
      </c>
      <c r="B12841" s="195">
        <v>9840</v>
      </c>
      <c r="C12841" s="195">
        <v>1</v>
      </c>
      <c r="D12841" s="195" t="s">
        <v>5434</v>
      </c>
      <c r="E12841" s="195">
        <v>500015295</v>
      </c>
      <c r="F12841" s="189">
        <v>1</v>
      </c>
      <c r="G12841" s="197" t="s">
        <v>5758</v>
      </c>
      <c r="H12841" s="195">
        <v>1</v>
      </c>
      <c r="J12841" s="191">
        <v>43920</v>
      </c>
      <c r="K12841" s="195" t="s">
        <v>3477</v>
      </c>
    </row>
    <row r="12842" spans="1:12">
      <c r="A12842" s="186" t="str">
        <f>B12842&amp;"_"&amp;COUNTIF($B$2:B12842,B12842)</f>
        <v>9841_1</v>
      </c>
      <c r="B12842" s="195">
        <v>9841</v>
      </c>
      <c r="C12842" s="195">
        <v>1</v>
      </c>
      <c r="D12842" s="195" t="s">
        <v>5776</v>
      </c>
      <c r="E12842" s="195" t="s">
        <v>62</v>
      </c>
      <c r="F12842" s="189">
        <v>328</v>
      </c>
      <c r="G12842" s="197" t="s">
        <v>5466</v>
      </c>
      <c r="H12842" s="195">
        <v>1</v>
      </c>
      <c r="J12842" s="191">
        <v>43920</v>
      </c>
      <c r="K12842" s="195" t="s">
        <v>3477</v>
      </c>
    </row>
    <row r="12843" spans="1:12">
      <c r="A12843" s="186" t="str">
        <f>B12843&amp;"_"&amp;COUNTIF($B$2:B12843,B12843)</f>
        <v>9842_1</v>
      </c>
      <c r="B12843" s="195">
        <v>9842</v>
      </c>
      <c r="F12843" s="189" t="s">
        <v>1744</v>
      </c>
      <c r="G12843" s="197" t="s">
        <v>5808</v>
      </c>
    </row>
    <row r="12844" spans="1:12">
      <c r="A12844" s="186" t="str">
        <f>B12844&amp;"_"&amp;COUNTIF($B$2:B12844,B12844)</f>
        <v>9842_2</v>
      </c>
      <c r="B12844" s="195">
        <v>9842</v>
      </c>
      <c r="C12844" s="195">
        <v>1</v>
      </c>
      <c r="D12844" s="195" t="s">
        <v>3184</v>
      </c>
      <c r="F12844" s="189">
        <v>2</v>
      </c>
      <c r="G12844" s="197" t="s">
        <v>5809</v>
      </c>
      <c r="H12844" s="195">
        <v>2</v>
      </c>
      <c r="J12844" s="191">
        <v>43920</v>
      </c>
      <c r="K12844" s="195" t="s">
        <v>3477</v>
      </c>
    </row>
    <row r="12845" spans="1:12">
      <c r="A12845" s="186" t="str">
        <f>B12845&amp;"_"&amp;COUNTIF($B$2:B12845,B12845)</f>
        <v>9843_1</v>
      </c>
      <c r="B12845" s="195">
        <v>9843</v>
      </c>
      <c r="C12845" s="195">
        <v>4</v>
      </c>
      <c r="D12845" s="195">
        <v>4500335671</v>
      </c>
      <c r="E12845" s="195">
        <v>32999</v>
      </c>
      <c r="F12845" s="189">
        <v>20</v>
      </c>
      <c r="G12845" s="197" t="s">
        <v>4086</v>
      </c>
      <c r="H12845" s="195">
        <v>5</v>
      </c>
      <c r="I12845" s="195">
        <v>17500</v>
      </c>
      <c r="J12845" s="191">
        <v>43920</v>
      </c>
      <c r="K12845" s="195" t="s">
        <v>2501</v>
      </c>
      <c r="L12845" s="195" t="s">
        <v>74</v>
      </c>
    </row>
    <row r="12846" spans="1:12">
      <c r="A12846" s="186" t="str">
        <f>B12846&amp;"_"&amp;COUNTIF($B$2:B12846,B12846)</f>
        <v>9844_1</v>
      </c>
      <c r="B12846" s="195">
        <v>9844</v>
      </c>
      <c r="C12846" s="195">
        <v>4</v>
      </c>
      <c r="D12846" s="195">
        <v>4500335397</v>
      </c>
      <c r="E12846" s="195">
        <v>33990</v>
      </c>
      <c r="F12846" s="189">
        <v>20</v>
      </c>
      <c r="G12846" s="197" t="s">
        <v>4087</v>
      </c>
      <c r="H12846" s="195">
        <v>5</v>
      </c>
      <c r="I12846" s="195">
        <v>17500</v>
      </c>
      <c r="J12846" s="191">
        <v>43920</v>
      </c>
      <c r="K12846" s="195" t="s">
        <v>2501</v>
      </c>
      <c r="L12846" s="195" t="s">
        <v>74</v>
      </c>
    </row>
    <row r="12847" spans="1:12">
      <c r="A12847" s="186" t="str">
        <f>B12847&amp;"_"&amp;COUNTIF($B$2:B12847,B12847)</f>
        <v>9845_1</v>
      </c>
      <c r="B12847" s="195">
        <v>9845</v>
      </c>
      <c r="C12847" s="195">
        <v>59</v>
      </c>
      <c r="D12847" s="195">
        <v>3010601594</v>
      </c>
      <c r="E12847" s="195">
        <v>41227890</v>
      </c>
      <c r="F12847" s="189">
        <v>12</v>
      </c>
      <c r="G12847" s="197" t="s">
        <v>5541</v>
      </c>
      <c r="H12847" s="195">
        <v>2</v>
      </c>
      <c r="I12847" s="195">
        <v>3675</v>
      </c>
      <c r="J12847" s="191">
        <v>43920</v>
      </c>
      <c r="K12847" s="195" t="s">
        <v>3477</v>
      </c>
    </row>
    <row r="12848" spans="1:12">
      <c r="A12848" s="186" t="str">
        <f>B12848&amp;"_"&amp;COUNTIF($B$2:B12848,B12848)</f>
        <v>9846_1</v>
      </c>
      <c r="B12848" s="195">
        <v>9846</v>
      </c>
      <c r="C12848" s="195">
        <v>59</v>
      </c>
      <c r="D12848" s="195">
        <v>3010598007</v>
      </c>
      <c r="E12848" s="195">
        <v>20818422</v>
      </c>
      <c r="F12848" s="189">
        <v>6</v>
      </c>
      <c r="G12848" s="197" t="s">
        <v>5670</v>
      </c>
      <c r="H12848" s="195">
        <v>6</v>
      </c>
      <c r="I12848" s="195">
        <v>11400</v>
      </c>
      <c r="J12848" s="191">
        <v>43920</v>
      </c>
      <c r="K12848" s="195" t="s">
        <v>3477</v>
      </c>
    </row>
    <row r="12849" spans="1:12">
      <c r="A12849" s="186" t="str">
        <f>B12849&amp;"_"&amp;COUNTIF($B$2:B12849,B12849)</f>
        <v>9847_1</v>
      </c>
      <c r="B12849" s="195">
        <v>9847</v>
      </c>
      <c r="C12849" s="195">
        <v>1</v>
      </c>
      <c r="D12849" s="195">
        <v>540101100</v>
      </c>
      <c r="F12849" s="189">
        <f>2035-440</f>
        <v>1595</v>
      </c>
      <c r="G12849" s="197" t="s">
        <v>5430</v>
      </c>
      <c r="J12849" s="191">
        <v>43921</v>
      </c>
    </row>
    <row r="12850" spans="1:12">
      <c r="A12850" s="186" t="str">
        <f>B12850&amp;"_"&amp;COUNTIF($B$2:B12850,B12850)</f>
        <v>9848_1</v>
      </c>
      <c r="B12850" s="195">
        <v>9848</v>
      </c>
      <c r="F12850" s="189">
        <v>0</v>
      </c>
      <c r="G12850" s="197" t="s">
        <v>5663</v>
      </c>
    </row>
    <row r="12851" spans="1:12">
      <c r="A12851" s="186" t="str">
        <f>B12851&amp;"_"&amp;COUNTIF($B$2:B12851,B12851)</f>
        <v>9848_2</v>
      </c>
      <c r="B12851" s="195">
        <v>9848</v>
      </c>
      <c r="C12851" s="195">
        <v>26</v>
      </c>
      <c r="D12851" s="195" t="s">
        <v>863</v>
      </c>
      <c r="F12851" s="189">
        <v>10</v>
      </c>
      <c r="G12851" s="197" t="s">
        <v>5664</v>
      </c>
      <c r="J12851" s="191">
        <v>43921</v>
      </c>
    </row>
    <row r="12852" spans="1:12">
      <c r="A12852" s="186" t="str">
        <f>B12852&amp;"_"&amp;COUNTIF($B$2:B12852,B12852)</f>
        <v>9849_1</v>
      </c>
      <c r="B12852" s="195">
        <v>9849</v>
      </c>
      <c r="C12852" s="195">
        <v>1</v>
      </c>
      <c r="D12852" s="195" t="s">
        <v>3184</v>
      </c>
      <c r="F12852" s="189">
        <v>1</v>
      </c>
      <c r="G12852" s="197" t="s">
        <v>5810</v>
      </c>
      <c r="H12852" s="195">
        <v>1</v>
      </c>
      <c r="J12852" s="191">
        <v>43921</v>
      </c>
      <c r="K12852" s="195" t="s">
        <v>3477</v>
      </c>
    </row>
    <row r="12853" spans="1:12">
      <c r="A12853" s="186" t="str">
        <f>B12853&amp;"_"&amp;COUNTIF($B$2:B12853,B12853)</f>
        <v>9850_1</v>
      </c>
      <c r="B12853" s="195">
        <v>9850</v>
      </c>
      <c r="F12853" s="189">
        <v>4</v>
      </c>
      <c r="G12853" s="197" t="s">
        <v>5811</v>
      </c>
    </row>
    <row r="12854" spans="1:12">
      <c r="A12854" s="186" t="str">
        <f>B12854&amp;"_"&amp;COUNTIF($B$2:B12854,B12854)</f>
        <v>9850_2</v>
      </c>
      <c r="B12854" s="195">
        <v>9850</v>
      </c>
      <c r="C12854" s="195">
        <v>2</v>
      </c>
      <c r="D12854" s="195" t="s">
        <v>5812</v>
      </c>
      <c r="F12854" s="189">
        <v>10</v>
      </c>
      <c r="G12854" s="197" t="s">
        <v>4734</v>
      </c>
      <c r="H12854" s="195">
        <v>1</v>
      </c>
      <c r="J12854" s="191">
        <v>43921</v>
      </c>
      <c r="K12854" s="195" t="s">
        <v>3477</v>
      </c>
    </row>
    <row r="12855" spans="1:12">
      <c r="A12855" s="186" t="str">
        <f>B12855&amp;"_"&amp;COUNTIF($B$2:B12855,B12855)</f>
        <v>9851_1</v>
      </c>
      <c r="B12855" s="195">
        <v>9851</v>
      </c>
      <c r="C12855" s="195">
        <v>2</v>
      </c>
      <c r="D12855" s="195" t="s">
        <v>5242</v>
      </c>
      <c r="F12855" s="189">
        <v>1</v>
      </c>
      <c r="G12855" s="197" t="s">
        <v>4734</v>
      </c>
      <c r="H12855" s="195">
        <v>1</v>
      </c>
      <c r="J12855" s="191">
        <v>43921</v>
      </c>
      <c r="K12855" s="195" t="s">
        <v>3477</v>
      </c>
    </row>
    <row r="12856" spans="1:12">
      <c r="A12856" s="186" t="str">
        <f>B12856&amp;"_"&amp;COUNTIF($B$2:B12856,B12856)</f>
        <v>9852_1</v>
      </c>
      <c r="B12856" s="195">
        <v>9852</v>
      </c>
      <c r="E12856" s="195" t="s">
        <v>1744</v>
      </c>
      <c r="F12856" s="189">
        <v>1</v>
      </c>
      <c r="G12856" s="197" t="s">
        <v>5591</v>
      </c>
    </row>
    <row r="12857" spans="1:12">
      <c r="A12857" s="186" t="str">
        <f>B12857&amp;"_"&amp;COUNTIF($B$2:B12857,B12857)</f>
        <v>9852_2</v>
      </c>
      <c r="B12857" s="195">
        <v>9852</v>
      </c>
      <c r="C12857" s="237"/>
      <c r="D12857" s="237"/>
      <c r="E12857" s="195">
        <v>213359</v>
      </c>
      <c r="F12857" s="189">
        <v>42</v>
      </c>
      <c r="G12857" s="197" t="s">
        <v>4533</v>
      </c>
    </row>
    <row r="12858" spans="1:12">
      <c r="A12858" s="186" t="str">
        <f>B12858&amp;"_"&amp;COUNTIF($B$2:B12858,B12858)</f>
        <v>9852_3</v>
      </c>
      <c r="B12858" s="195">
        <v>9852</v>
      </c>
      <c r="C12858" s="237"/>
      <c r="D12858" s="237"/>
      <c r="E12858" s="195">
        <v>214845</v>
      </c>
      <c r="F12858" s="189">
        <v>32</v>
      </c>
      <c r="G12858" s="197" t="s">
        <v>5155</v>
      </c>
    </row>
    <row r="12859" spans="1:12">
      <c r="A12859" s="186" t="str">
        <f>B12859&amp;"_"&amp;COUNTIF($B$2:B12859,B12859)</f>
        <v>9852_4</v>
      </c>
      <c r="B12859" s="195">
        <v>9852</v>
      </c>
      <c r="C12859" s="237">
        <v>123</v>
      </c>
      <c r="D12859" s="237">
        <v>4500791855</v>
      </c>
      <c r="E12859" s="195">
        <v>209245</v>
      </c>
      <c r="F12859" s="189">
        <v>28</v>
      </c>
      <c r="G12859" s="197" t="s">
        <v>4515</v>
      </c>
      <c r="H12859" s="195">
        <v>6</v>
      </c>
      <c r="I12859" s="195">
        <v>16300</v>
      </c>
      <c r="J12859" s="191">
        <v>43921</v>
      </c>
      <c r="K12859" s="195" t="s">
        <v>3477</v>
      </c>
    </row>
    <row r="12860" spans="1:12">
      <c r="A12860" s="186" t="str">
        <f>B12860&amp;"_"&amp;COUNTIF($B$2:B12860,B12860)</f>
        <v>9853_1</v>
      </c>
      <c r="B12860" s="195">
        <v>9853</v>
      </c>
      <c r="C12860" s="195">
        <v>3</v>
      </c>
      <c r="D12860" s="195" t="s">
        <v>5799</v>
      </c>
      <c r="E12860" s="195" t="s">
        <v>149</v>
      </c>
      <c r="F12860" s="189">
        <v>100</v>
      </c>
      <c r="G12860" s="197" t="s">
        <v>1890</v>
      </c>
      <c r="H12860" s="195">
        <v>1</v>
      </c>
      <c r="I12860" s="195">
        <v>500</v>
      </c>
      <c r="J12860" s="191">
        <v>43922</v>
      </c>
      <c r="K12860" s="195" t="s">
        <v>33</v>
      </c>
      <c r="L12860" s="195" t="s">
        <v>74</v>
      </c>
    </row>
    <row r="12861" spans="1:12">
      <c r="A12861" s="186" t="str">
        <f>B12861&amp;"_"&amp;COUNTIF($B$2:B12861,B12861)</f>
        <v>9854_1</v>
      </c>
      <c r="B12861" s="195">
        <v>9854</v>
      </c>
      <c r="F12861" s="189">
        <v>4</v>
      </c>
      <c r="G12861" s="197" t="s">
        <v>5813</v>
      </c>
    </row>
    <row r="12862" spans="1:12">
      <c r="A12862" s="186" t="str">
        <f>B12862&amp;"_"&amp;COUNTIF($B$2:B12862,B12862)</f>
        <v>9854_2</v>
      </c>
      <c r="B12862" s="195">
        <v>9854</v>
      </c>
      <c r="C12862" s="195">
        <v>107</v>
      </c>
      <c r="D12862" s="195">
        <v>27176</v>
      </c>
      <c r="F12862" s="189">
        <v>5</v>
      </c>
      <c r="G12862" s="197" t="s">
        <v>5814</v>
      </c>
      <c r="H12862" s="195">
        <v>2</v>
      </c>
      <c r="J12862" s="191">
        <v>43923</v>
      </c>
      <c r="K12862" s="195" t="s">
        <v>33</v>
      </c>
      <c r="L12862" s="195" t="s">
        <v>74</v>
      </c>
    </row>
    <row r="12863" spans="1:12">
      <c r="A12863" s="186" t="str">
        <f>B12863&amp;"_"&amp;COUNTIF($B$2:B12863,B12863)</f>
        <v>9855_1</v>
      </c>
      <c r="B12863" s="195">
        <v>9855</v>
      </c>
      <c r="C12863" s="195">
        <v>59</v>
      </c>
      <c r="D12863" s="195">
        <v>3010623056</v>
      </c>
      <c r="E12863" s="195">
        <v>41222082</v>
      </c>
      <c r="F12863" s="189">
        <v>6</v>
      </c>
      <c r="G12863" s="197" t="s">
        <v>5570</v>
      </c>
      <c r="H12863" s="195">
        <v>6</v>
      </c>
      <c r="I12863" s="195">
        <v>26000</v>
      </c>
      <c r="J12863" s="191">
        <v>43927</v>
      </c>
      <c r="K12863" s="195" t="s">
        <v>4749</v>
      </c>
    </row>
    <row r="12864" spans="1:12">
      <c r="A12864" s="186" t="str">
        <f>B12864&amp;"_"&amp;COUNTIF($B$2:B12864,B12864)</f>
        <v>9856_1</v>
      </c>
      <c r="B12864" s="195">
        <v>9856</v>
      </c>
      <c r="C12864" s="195">
        <v>59</v>
      </c>
      <c r="D12864" s="195">
        <v>3010623051</v>
      </c>
      <c r="E12864" s="195">
        <v>41255162</v>
      </c>
      <c r="F12864" s="189">
        <v>2</v>
      </c>
      <c r="G12864" s="197" t="s">
        <v>5231</v>
      </c>
      <c r="H12864" s="195">
        <v>2</v>
      </c>
      <c r="I12864" s="195">
        <v>7400</v>
      </c>
      <c r="J12864" s="191">
        <v>43927</v>
      </c>
      <c r="K12864" s="195" t="s">
        <v>4749</v>
      </c>
    </row>
    <row r="12865" spans="1:12">
      <c r="A12865" s="186" t="str">
        <f>B12865&amp;"_"&amp;COUNTIF($B$2:B12865,B12865)</f>
        <v>9857_1</v>
      </c>
      <c r="B12865" s="195">
        <v>9857</v>
      </c>
      <c r="F12865" s="189">
        <v>1</v>
      </c>
      <c r="G12865" s="197" t="s">
        <v>7</v>
      </c>
    </row>
    <row r="12866" spans="1:12">
      <c r="A12866" s="186" t="str">
        <f>B12866&amp;"_"&amp;COUNTIF($B$2:B12866,B12866)</f>
        <v>9857_2</v>
      </c>
      <c r="B12866" s="195">
        <v>9857</v>
      </c>
      <c r="C12866" s="195">
        <v>61</v>
      </c>
      <c r="D12866" s="195" t="s">
        <v>5248</v>
      </c>
      <c r="F12866" s="189">
        <v>1</v>
      </c>
      <c r="G12866" s="197" t="s">
        <v>6611</v>
      </c>
      <c r="H12866" s="195">
        <v>1</v>
      </c>
      <c r="I12866" s="195">
        <v>19265</v>
      </c>
      <c r="J12866" s="191">
        <v>43927</v>
      </c>
      <c r="K12866" s="195" t="s">
        <v>3477</v>
      </c>
    </row>
    <row r="12867" spans="1:12">
      <c r="A12867" s="186" t="str">
        <f>B12867&amp;"_"&amp;COUNTIF($B$2:B12867,B12867)</f>
        <v>9858_1</v>
      </c>
      <c r="B12867" s="195">
        <v>9858</v>
      </c>
      <c r="E12867" s="195" t="s">
        <v>1744</v>
      </c>
      <c r="F12867" s="189">
        <v>1</v>
      </c>
      <c r="G12867" s="197" t="s">
        <v>5591</v>
      </c>
    </row>
    <row r="12868" spans="1:12">
      <c r="A12868" s="186" t="str">
        <f>B12868&amp;"_"&amp;COUNTIF($B$2:B12868,B12868)</f>
        <v>9858_2</v>
      </c>
      <c r="B12868" s="195">
        <v>9858</v>
      </c>
      <c r="C12868" s="237"/>
      <c r="D12868" s="237"/>
      <c r="E12868" s="195">
        <v>213359</v>
      </c>
      <c r="F12868" s="189">
        <v>14</v>
      </c>
      <c r="G12868" s="197" t="s">
        <v>4533</v>
      </c>
    </row>
    <row r="12869" spans="1:12">
      <c r="A12869" s="186" t="str">
        <f>B12869&amp;"_"&amp;COUNTIF($B$2:B12869,B12869)</f>
        <v>9858_3</v>
      </c>
      <c r="B12869" s="195">
        <v>9858</v>
      </c>
      <c r="C12869" s="237"/>
      <c r="D12869" s="237"/>
      <c r="E12869" s="195">
        <v>214845</v>
      </c>
      <c r="F12869" s="189">
        <v>16</v>
      </c>
      <c r="G12869" s="197" t="s">
        <v>5155</v>
      </c>
    </row>
    <row r="12870" spans="1:12">
      <c r="A12870" s="186" t="str">
        <f>B12870&amp;"_"&amp;COUNTIF($B$2:B12870,B12870)</f>
        <v>9858_4</v>
      </c>
      <c r="B12870" s="195">
        <v>9858</v>
      </c>
      <c r="C12870" s="237">
        <v>123</v>
      </c>
      <c r="D12870" s="237">
        <v>4500791855</v>
      </c>
      <c r="E12870" s="195">
        <v>214844</v>
      </c>
      <c r="F12870" s="189">
        <v>84</v>
      </c>
      <c r="G12870" s="197" t="s">
        <v>2944</v>
      </c>
      <c r="H12870" s="195">
        <v>3</v>
      </c>
      <c r="I12870" s="195">
        <v>7500</v>
      </c>
      <c r="J12870" s="191">
        <v>43929</v>
      </c>
      <c r="K12870" s="195" t="s">
        <v>3477</v>
      </c>
    </row>
    <row r="12871" spans="1:12">
      <c r="A12871" s="186" t="str">
        <f>B12871&amp;"_"&amp;COUNTIF($B$2:B12871,B12871)</f>
        <v>9859_1</v>
      </c>
      <c r="B12871" s="270">
        <v>9859</v>
      </c>
      <c r="C12871" s="270">
        <v>1</v>
      </c>
      <c r="D12871" s="270" t="s">
        <v>3184</v>
      </c>
      <c r="E12871" s="270"/>
      <c r="F12871" s="271">
        <v>2</v>
      </c>
      <c r="G12871" s="272" t="s">
        <v>6573</v>
      </c>
      <c r="H12871" s="270">
        <v>2</v>
      </c>
      <c r="I12871" s="270"/>
      <c r="J12871" s="175">
        <v>43929</v>
      </c>
      <c r="K12871" s="270" t="s">
        <v>789</v>
      </c>
    </row>
    <row r="12872" spans="1:12">
      <c r="A12872" s="186" t="str">
        <f>B12872&amp;"_"&amp;COUNTIF($B$2:B12872,B12872)</f>
        <v>9860_1</v>
      </c>
      <c r="B12872" s="270">
        <v>9860</v>
      </c>
      <c r="C12872" s="270">
        <v>11</v>
      </c>
      <c r="D12872" s="270" t="s">
        <v>5198</v>
      </c>
      <c r="E12872" s="270"/>
      <c r="F12872" s="271">
        <v>1</v>
      </c>
      <c r="G12872" s="272" t="s">
        <v>6574</v>
      </c>
      <c r="H12872" s="270">
        <v>1</v>
      </c>
      <c r="I12872" s="270"/>
      <c r="J12872" s="175">
        <v>43929</v>
      </c>
      <c r="K12872" s="270" t="s">
        <v>789</v>
      </c>
    </row>
    <row r="12873" spans="1:12">
      <c r="A12873" s="186" t="str">
        <f>B12873&amp;"_"&amp;COUNTIF($B$2:B12873,B12873)</f>
        <v>9861_1</v>
      </c>
      <c r="B12873" s="195">
        <v>9861</v>
      </c>
      <c r="C12873" s="195">
        <v>59</v>
      </c>
      <c r="D12873" s="195">
        <v>3010623056</v>
      </c>
      <c r="E12873" s="195">
        <v>41222082</v>
      </c>
      <c r="F12873" s="189">
        <v>2</v>
      </c>
      <c r="G12873" s="197" t="s">
        <v>5570</v>
      </c>
      <c r="H12873" s="195">
        <v>2</v>
      </c>
      <c r="I12873" s="195">
        <v>8660</v>
      </c>
      <c r="J12873" s="191">
        <v>43929</v>
      </c>
      <c r="K12873" s="195" t="s">
        <v>3477</v>
      </c>
    </row>
    <row r="12874" spans="1:12">
      <c r="A12874" s="186" t="str">
        <f>B12874&amp;"_"&amp;COUNTIF($B$2:B12874,B12874)</f>
        <v>9862_1</v>
      </c>
      <c r="B12874" s="195">
        <v>9862</v>
      </c>
      <c r="C12874" s="195">
        <v>59</v>
      </c>
      <c r="D12874" s="195">
        <v>3010630711</v>
      </c>
      <c r="E12874" s="195">
        <v>41222136</v>
      </c>
      <c r="F12874" s="189">
        <v>1</v>
      </c>
      <c r="G12874" s="197" t="s">
        <v>5753</v>
      </c>
      <c r="H12874" s="195">
        <v>1</v>
      </c>
      <c r="I12874" s="195">
        <v>3400</v>
      </c>
      <c r="J12874" s="191">
        <v>43929</v>
      </c>
      <c r="K12874" s="195" t="s">
        <v>3477</v>
      </c>
    </row>
    <row r="12875" spans="1:12">
      <c r="A12875" s="186" t="str">
        <f>B12875&amp;"_"&amp;COUNTIF($B$2:B12875,B12875)</f>
        <v>9863_1</v>
      </c>
      <c r="B12875" s="195">
        <v>9863</v>
      </c>
      <c r="C12875" s="195">
        <v>59</v>
      </c>
      <c r="D12875" s="195">
        <v>3010630912</v>
      </c>
      <c r="E12875" s="195">
        <v>41227890</v>
      </c>
      <c r="F12875" s="189">
        <v>12</v>
      </c>
      <c r="G12875" s="197" t="s">
        <v>5541</v>
      </c>
      <c r="H12875" s="195">
        <v>2</v>
      </c>
      <c r="I12875" s="195">
        <v>3675</v>
      </c>
      <c r="J12875" s="191">
        <v>43929</v>
      </c>
      <c r="K12875" s="195" t="s">
        <v>3477</v>
      </c>
    </row>
    <row r="12876" spans="1:12">
      <c r="A12876" s="186" t="str">
        <f>B12876&amp;"_"&amp;COUNTIF($B$2:B12876,B12876)</f>
        <v>9864_1</v>
      </c>
      <c r="B12876" s="195">
        <v>9864</v>
      </c>
      <c r="C12876" s="195">
        <v>124</v>
      </c>
      <c r="D12876" s="195">
        <v>550011468</v>
      </c>
      <c r="F12876" s="189">
        <v>1</v>
      </c>
      <c r="G12876" s="197" t="s">
        <v>6578</v>
      </c>
      <c r="H12876" s="195">
        <v>1</v>
      </c>
      <c r="J12876" s="191">
        <v>43930</v>
      </c>
      <c r="K12876" s="195" t="s">
        <v>33</v>
      </c>
      <c r="L12876" s="195" t="s">
        <v>74</v>
      </c>
    </row>
    <row r="12877" spans="1:12">
      <c r="A12877" s="186" t="str">
        <f>B12877&amp;"_"&amp;COUNTIF($B$2:B12877,B12877)</f>
        <v>9865_1</v>
      </c>
      <c r="B12877" s="195">
        <v>9865</v>
      </c>
      <c r="C12877" s="195">
        <v>1</v>
      </c>
      <c r="D12877" s="195" t="s">
        <v>5492</v>
      </c>
      <c r="F12877" s="189">
        <v>2</v>
      </c>
      <c r="G12877" s="197" t="s">
        <v>6579</v>
      </c>
      <c r="H12877" s="195">
        <v>2</v>
      </c>
      <c r="J12877" s="191">
        <v>43930</v>
      </c>
      <c r="K12877" s="195" t="s">
        <v>3477</v>
      </c>
    </row>
    <row r="12878" spans="1:12">
      <c r="A12878" s="186" t="str">
        <f>B12878&amp;"_"&amp;COUNTIF($B$2:B12878,B12878)</f>
        <v>9866_1</v>
      </c>
      <c r="B12878" s="282">
        <v>9866</v>
      </c>
      <c r="C12878" s="282">
        <v>1</v>
      </c>
      <c r="D12878" s="282">
        <v>540105901</v>
      </c>
      <c r="E12878" s="282"/>
      <c r="F12878" s="283">
        <v>76</v>
      </c>
      <c r="G12878" s="284" t="s">
        <v>6580</v>
      </c>
      <c r="H12878" s="282">
        <v>2</v>
      </c>
      <c r="I12878" s="282"/>
      <c r="J12878" s="285">
        <v>43930</v>
      </c>
      <c r="K12878" s="282" t="s">
        <v>3477</v>
      </c>
    </row>
    <row r="12879" spans="1:12">
      <c r="A12879" s="186" t="str">
        <f>B12879&amp;"_"&amp;COUNTIF($B$2:B12879,B12879)</f>
        <v>9867_1</v>
      </c>
      <c r="B12879" s="282">
        <v>9867</v>
      </c>
      <c r="C12879" s="282">
        <v>1</v>
      </c>
      <c r="D12879" s="282" t="s">
        <v>6581</v>
      </c>
      <c r="E12879" s="282" t="s">
        <v>62</v>
      </c>
      <c r="F12879" s="283">
        <v>164</v>
      </c>
      <c r="G12879" s="284" t="s">
        <v>5461</v>
      </c>
      <c r="H12879" s="282">
        <v>1</v>
      </c>
      <c r="I12879" s="282"/>
      <c r="J12879" s="285">
        <v>43930</v>
      </c>
      <c r="K12879" s="282" t="s">
        <v>3477</v>
      </c>
    </row>
    <row r="12880" spans="1:12">
      <c r="A12880" s="186" t="str">
        <f>B12880&amp;"_"&amp;COUNTIF($B$2:B12880,B12880)</f>
        <v>9868_1</v>
      </c>
      <c r="B12880" s="195">
        <v>9868</v>
      </c>
      <c r="C12880" s="195">
        <v>141</v>
      </c>
      <c r="D12880" s="187" t="s">
        <v>6582</v>
      </c>
      <c r="E12880" s="187" t="s">
        <v>6583</v>
      </c>
      <c r="F12880" s="189">
        <v>1</v>
      </c>
      <c r="G12880" s="197" t="s">
        <v>6584</v>
      </c>
      <c r="H12880" s="195">
        <v>1</v>
      </c>
      <c r="I12880" s="195">
        <v>150</v>
      </c>
      <c r="J12880" s="191">
        <v>43931</v>
      </c>
      <c r="K12880" s="195" t="s">
        <v>3477</v>
      </c>
    </row>
    <row r="12881" spans="1:12">
      <c r="A12881" s="186" t="str">
        <f>B12881&amp;"_"&amp;COUNTIF($B$2:B12881,B12881)</f>
        <v>9869_1</v>
      </c>
      <c r="B12881" s="195">
        <v>9869</v>
      </c>
      <c r="C12881" s="195">
        <v>3</v>
      </c>
      <c r="D12881" s="195" t="s">
        <v>6585</v>
      </c>
      <c r="E12881" s="195">
        <v>500529774</v>
      </c>
      <c r="F12881" s="189">
        <v>324</v>
      </c>
      <c r="G12881" s="197" t="s">
        <v>3799</v>
      </c>
      <c r="H12881" s="195">
        <v>1</v>
      </c>
      <c r="I12881" s="195">
        <v>1200</v>
      </c>
      <c r="J12881" s="191">
        <v>43935</v>
      </c>
      <c r="K12881" s="195" t="s">
        <v>33</v>
      </c>
      <c r="L12881" s="195" t="s">
        <v>74</v>
      </c>
    </row>
    <row r="12882" spans="1:12">
      <c r="A12882" s="186" t="str">
        <f>B12882&amp;"_"&amp;COUNTIF($B$2:B12882,B12882)</f>
        <v>9870_1</v>
      </c>
      <c r="B12882" s="195">
        <v>9870</v>
      </c>
      <c r="C12882" s="195">
        <v>31</v>
      </c>
      <c r="D12882" s="195" t="s">
        <v>5794</v>
      </c>
      <c r="E12882" s="195" t="s">
        <v>5184</v>
      </c>
      <c r="F12882" s="189">
        <v>2</v>
      </c>
      <c r="G12882" s="197" t="s">
        <v>5747</v>
      </c>
      <c r="H12882" s="195">
        <v>2</v>
      </c>
      <c r="J12882" s="191">
        <v>43935</v>
      </c>
      <c r="K12882" s="195" t="s">
        <v>3477</v>
      </c>
    </row>
    <row r="12883" spans="1:12">
      <c r="A12883" s="186" t="str">
        <f>B12883&amp;"_"&amp;COUNTIF($B$2:B12883,B12883)</f>
        <v>9871_1</v>
      </c>
      <c r="B12883" s="195">
        <v>9871</v>
      </c>
      <c r="E12883" s="195">
        <v>145199</v>
      </c>
      <c r="F12883" s="189">
        <v>4</v>
      </c>
      <c r="G12883" s="197" t="s">
        <v>6586</v>
      </c>
    </row>
    <row r="12884" spans="1:12">
      <c r="A12884" s="186" t="str">
        <f>B12884&amp;"_"&amp;COUNTIF($B$2:B12884,B12884)</f>
        <v>9871_2</v>
      </c>
      <c r="B12884" s="195">
        <v>9871</v>
      </c>
      <c r="C12884" s="195">
        <v>4</v>
      </c>
      <c r="D12884" s="195">
        <v>4500335491</v>
      </c>
      <c r="E12884" s="195">
        <v>145200</v>
      </c>
      <c r="F12884" s="189">
        <v>4</v>
      </c>
      <c r="G12884" s="197" t="s">
        <v>6587</v>
      </c>
      <c r="H12884" s="195">
        <v>2</v>
      </c>
      <c r="I12884" s="195">
        <v>6000</v>
      </c>
      <c r="J12884" s="191">
        <v>43935</v>
      </c>
      <c r="K12884" s="195" t="s">
        <v>2501</v>
      </c>
      <c r="L12884" s="195" t="s">
        <v>74</v>
      </c>
    </row>
    <row r="12885" spans="1:12">
      <c r="A12885" s="186" t="str">
        <f>B12885&amp;"_"&amp;COUNTIF($B$2:B12885,B12885)</f>
        <v>9872_1</v>
      </c>
      <c r="B12885" s="195">
        <v>9872</v>
      </c>
      <c r="C12885" s="195">
        <v>92</v>
      </c>
      <c r="D12885" s="195" t="s">
        <v>6588</v>
      </c>
      <c r="F12885" s="189">
        <v>1</v>
      </c>
      <c r="G12885" s="197" t="s">
        <v>6589</v>
      </c>
      <c r="H12885" s="195">
        <v>1</v>
      </c>
      <c r="J12885" s="191">
        <v>43936</v>
      </c>
    </row>
    <row r="12886" spans="1:12">
      <c r="A12886" s="186" t="str">
        <f>B12886&amp;"_"&amp;COUNTIF($B$2:B12886,B12886)</f>
        <v>9873_1</v>
      </c>
      <c r="B12886" s="195">
        <v>9873</v>
      </c>
      <c r="C12886" s="195">
        <v>124</v>
      </c>
      <c r="D12886" s="195">
        <v>550011519</v>
      </c>
      <c r="F12886" s="189">
        <v>1</v>
      </c>
      <c r="G12886" s="197" t="s">
        <v>6578</v>
      </c>
      <c r="H12886" s="195">
        <v>1</v>
      </c>
      <c r="J12886" s="191">
        <v>43936</v>
      </c>
      <c r="K12886" s="195" t="s">
        <v>33</v>
      </c>
      <c r="L12886" s="195" t="s">
        <v>74</v>
      </c>
    </row>
    <row r="12887" spans="1:12">
      <c r="A12887" s="186" t="str">
        <f>B12887&amp;"_"&amp;COUNTIF($B$2:B12887,B12887)</f>
        <v>9874_1</v>
      </c>
      <c r="B12887" s="195">
        <v>9874</v>
      </c>
      <c r="C12887" s="195">
        <v>107</v>
      </c>
      <c r="D12887" s="195">
        <v>27211</v>
      </c>
      <c r="F12887" s="189">
        <v>6</v>
      </c>
      <c r="G12887" s="197" t="s">
        <v>5813</v>
      </c>
      <c r="H12887" s="195">
        <v>1</v>
      </c>
      <c r="J12887" s="191">
        <v>43937</v>
      </c>
      <c r="K12887" s="195" t="s">
        <v>33</v>
      </c>
      <c r="L12887" s="195" t="s">
        <v>74</v>
      </c>
    </row>
    <row r="12888" spans="1:12">
      <c r="A12888" s="186" t="str">
        <f>B12888&amp;"_"&amp;COUNTIF($B$2:B12888,B12888)</f>
        <v>9875_1</v>
      </c>
      <c r="B12888" s="195">
        <v>9875</v>
      </c>
      <c r="C12888" s="195">
        <v>10</v>
      </c>
      <c r="D12888" s="195">
        <v>69890</v>
      </c>
      <c r="E12888" s="195">
        <v>13030606</v>
      </c>
      <c r="F12888" s="189">
        <v>162</v>
      </c>
      <c r="G12888" s="197" t="s">
        <v>6590</v>
      </c>
      <c r="H12888" s="195">
        <v>1</v>
      </c>
      <c r="I12888" s="195">
        <v>200</v>
      </c>
      <c r="J12888" s="191">
        <v>43938</v>
      </c>
      <c r="K12888" s="195" t="s">
        <v>33</v>
      </c>
      <c r="L12888" s="195" t="s">
        <v>74</v>
      </c>
    </row>
    <row r="12889" spans="1:12">
      <c r="A12889" s="186" t="str">
        <f>B12889&amp;"_"&amp;COUNTIF($B$2:B12889,B12889)</f>
        <v>9876_1</v>
      </c>
      <c r="B12889" s="195">
        <v>9876</v>
      </c>
      <c r="C12889" s="195">
        <v>1</v>
      </c>
      <c r="D12889" s="195" t="s">
        <v>477</v>
      </c>
      <c r="F12889" s="189">
        <v>1</v>
      </c>
      <c r="G12889" s="197" t="s">
        <v>6591</v>
      </c>
      <c r="H12889" s="195">
        <v>1</v>
      </c>
      <c r="J12889" s="191">
        <v>43941</v>
      </c>
      <c r="K12889" s="195" t="s">
        <v>3477</v>
      </c>
    </row>
    <row r="12890" spans="1:12">
      <c r="A12890" s="186" t="str">
        <f>B12890&amp;"_"&amp;COUNTIF($B$2:B12890,B12890)</f>
        <v>9877_1</v>
      </c>
      <c r="B12890" s="195">
        <v>9877</v>
      </c>
      <c r="E12890" s="195">
        <v>41222082</v>
      </c>
      <c r="F12890" s="189">
        <v>5</v>
      </c>
      <c r="G12890" s="197" t="s">
        <v>5570</v>
      </c>
    </row>
    <row r="12891" spans="1:12">
      <c r="A12891" s="186" t="str">
        <f>B12891&amp;"_"&amp;COUNTIF($B$2:B12891,B12891)</f>
        <v>9877_2</v>
      </c>
      <c r="B12891" s="195">
        <v>9877</v>
      </c>
      <c r="C12891" s="195">
        <v>59</v>
      </c>
      <c r="D12891" s="195">
        <v>3010654774</v>
      </c>
      <c r="E12891" s="195">
        <v>41222136</v>
      </c>
      <c r="F12891" s="189">
        <v>1</v>
      </c>
      <c r="G12891" s="197" t="s">
        <v>5753</v>
      </c>
      <c r="H12891" s="195">
        <v>6</v>
      </c>
      <c r="I12891" s="195">
        <v>25050</v>
      </c>
      <c r="J12891" s="191">
        <v>43942</v>
      </c>
      <c r="K12891" s="195" t="s">
        <v>4749</v>
      </c>
    </row>
    <row r="12892" spans="1:12">
      <c r="A12892" s="186" t="str">
        <f>B12892&amp;"_"&amp;COUNTIF($B$2:B12892,B12892)</f>
        <v>9878_1</v>
      </c>
      <c r="B12892" s="195">
        <v>9878</v>
      </c>
      <c r="C12892" s="195">
        <v>59</v>
      </c>
      <c r="D12892" s="195">
        <v>3010658697</v>
      </c>
      <c r="E12892" s="195">
        <v>20818422</v>
      </c>
      <c r="F12892" s="189">
        <v>4</v>
      </c>
      <c r="G12892" s="197" t="s">
        <v>5670</v>
      </c>
      <c r="H12892" s="195">
        <v>4</v>
      </c>
      <c r="I12892" s="195">
        <v>7600</v>
      </c>
      <c r="J12892" s="191">
        <v>43942</v>
      </c>
      <c r="K12892" s="195" t="s">
        <v>4749</v>
      </c>
    </row>
    <row r="12893" spans="1:12">
      <c r="A12893" s="186" t="str">
        <f>B12893&amp;"_"&amp;COUNTIF($B$2:B12893,B12893)</f>
        <v>9879_1</v>
      </c>
      <c r="B12893" s="195">
        <v>9879</v>
      </c>
      <c r="C12893" s="195">
        <v>107</v>
      </c>
      <c r="D12893" s="195">
        <v>27228</v>
      </c>
      <c r="F12893" s="189">
        <v>5</v>
      </c>
      <c r="G12893" s="197" t="s">
        <v>5813</v>
      </c>
      <c r="H12893" s="195">
        <v>1</v>
      </c>
      <c r="J12893" s="191">
        <v>43942</v>
      </c>
      <c r="K12893" s="195" t="s">
        <v>33</v>
      </c>
      <c r="L12893" s="195" t="s">
        <v>74</v>
      </c>
    </row>
    <row r="12894" spans="1:12">
      <c r="A12894" s="186" t="str">
        <f>B12894&amp;"_"&amp;COUNTIF($B$2:B12894,B12894)</f>
        <v>9880_1</v>
      </c>
      <c r="B12894" s="195">
        <v>9880</v>
      </c>
      <c r="C12894" s="195">
        <v>31</v>
      </c>
      <c r="D12894" s="195" t="s">
        <v>6592</v>
      </c>
      <c r="E12894" s="195" t="s">
        <v>5374</v>
      </c>
      <c r="F12894" s="189">
        <v>7</v>
      </c>
      <c r="G12894" s="197" t="s">
        <v>5305</v>
      </c>
      <c r="H12894" s="195">
        <v>7</v>
      </c>
      <c r="I12894" s="195">
        <v>21000</v>
      </c>
      <c r="J12894" s="191">
        <v>43943</v>
      </c>
      <c r="K12894" s="195" t="s">
        <v>3477</v>
      </c>
    </row>
    <row r="12895" spans="1:12">
      <c r="A12895" s="186" t="str">
        <f>B12895&amp;"_"&amp;COUNTIF($B$2:B12895,B12895)</f>
        <v>9881_1</v>
      </c>
      <c r="B12895" s="195">
        <v>9881</v>
      </c>
      <c r="C12895" s="195">
        <v>31</v>
      </c>
      <c r="D12895" s="195" t="s">
        <v>6592</v>
      </c>
      <c r="E12895" s="195" t="s">
        <v>5374</v>
      </c>
      <c r="F12895" s="189">
        <v>7</v>
      </c>
      <c r="G12895" s="197" t="s">
        <v>5305</v>
      </c>
      <c r="H12895" s="195">
        <v>7</v>
      </c>
      <c r="I12895" s="195">
        <v>21000</v>
      </c>
      <c r="J12895" s="191">
        <v>43943</v>
      </c>
      <c r="K12895" s="195" t="s">
        <v>3477</v>
      </c>
    </row>
    <row r="12896" spans="1:12">
      <c r="A12896" s="186" t="str">
        <f>B12896&amp;"_"&amp;COUNTIF($B$2:B12896,B12896)</f>
        <v>9882_1</v>
      </c>
      <c r="B12896" s="195">
        <v>9882</v>
      </c>
      <c r="C12896" s="195">
        <v>1</v>
      </c>
      <c r="D12896" s="195">
        <v>540105067</v>
      </c>
      <c r="E12896" s="195" t="s">
        <v>6593</v>
      </c>
      <c r="F12896" s="189">
        <v>1</v>
      </c>
      <c r="G12896" s="197" t="s">
        <v>6594</v>
      </c>
      <c r="H12896" s="195">
        <v>1</v>
      </c>
      <c r="J12896" s="191">
        <v>43943</v>
      </c>
      <c r="K12896" s="195" t="s">
        <v>3477</v>
      </c>
    </row>
    <row r="12897" spans="1:17">
      <c r="A12897" s="295" t="str">
        <f>B12897&amp;"_"&amp;COUNTIF($B$2:B12897,B12897)</f>
        <v>9883_1</v>
      </c>
      <c r="B12897" s="296">
        <v>9883</v>
      </c>
      <c r="C12897" s="296"/>
      <c r="D12897" s="296"/>
      <c r="E12897" s="296"/>
      <c r="F12897" s="297">
        <v>1</v>
      </c>
      <c r="G12897" s="298" t="s">
        <v>7</v>
      </c>
      <c r="H12897" s="296"/>
      <c r="I12897" s="296"/>
      <c r="J12897" s="299"/>
      <c r="K12897" s="296"/>
      <c r="L12897" s="296"/>
      <c r="M12897" s="300"/>
      <c r="N12897" s="301"/>
      <c r="O12897" s="296"/>
      <c r="P12897" s="296"/>
      <c r="Q12897" s="302"/>
    </row>
    <row r="12898" spans="1:17">
      <c r="A12898" s="186" t="str">
        <f>B12898&amp;"_"&amp;COUNTIF($B$2:B12898,B12898)</f>
        <v>9883_2</v>
      </c>
      <c r="B12898" s="195">
        <v>9883</v>
      </c>
      <c r="C12898" s="195">
        <v>132</v>
      </c>
      <c r="D12898" s="195">
        <v>3001125364</v>
      </c>
      <c r="E12898" s="195">
        <v>3108885</v>
      </c>
      <c r="F12898" s="189">
        <v>60</v>
      </c>
      <c r="G12898" s="197" t="s">
        <v>4951</v>
      </c>
      <c r="H12898" s="195">
        <v>1</v>
      </c>
      <c r="I12898" s="195">
        <v>460</v>
      </c>
      <c r="J12898" s="191">
        <v>43944</v>
      </c>
      <c r="K12898" s="195" t="s">
        <v>6602</v>
      </c>
    </row>
    <row r="12899" spans="1:17">
      <c r="A12899" s="186" t="str">
        <f>B12899&amp;"_"&amp;COUNTIF($B$2:B12899,B12899)</f>
        <v>9884_1</v>
      </c>
      <c r="B12899" s="195">
        <v>9884</v>
      </c>
      <c r="C12899" s="195">
        <v>1</v>
      </c>
      <c r="D12899" s="195" t="s">
        <v>6600</v>
      </c>
      <c r="E12899" s="195">
        <v>500015295</v>
      </c>
      <c r="F12899" s="189">
        <v>1</v>
      </c>
      <c r="G12899" s="197" t="s">
        <v>5758</v>
      </c>
      <c r="H12899" s="195">
        <v>1</v>
      </c>
      <c r="J12899" s="191">
        <v>43944</v>
      </c>
      <c r="K12899" s="195" t="s">
        <v>3477</v>
      </c>
    </row>
    <row r="12900" spans="1:17">
      <c r="A12900" s="186" t="str">
        <f>B12900&amp;"_"&amp;COUNTIF($B$2:B12900,B12900)</f>
        <v>9885_1</v>
      </c>
      <c r="B12900" s="195">
        <v>9885</v>
      </c>
      <c r="E12900" s="195" t="s">
        <v>2730</v>
      </c>
      <c r="F12900" s="189">
        <v>4</v>
      </c>
      <c r="G12900" s="197" t="s">
        <v>5366</v>
      </c>
    </row>
    <row r="12901" spans="1:17">
      <c r="A12901" s="186" t="str">
        <f>B12901&amp;"_"&amp;COUNTIF($B$2:B12901,B12901)</f>
        <v>9885_2</v>
      </c>
      <c r="B12901" s="195">
        <v>9885</v>
      </c>
      <c r="C12901" s="195">
        <v>1</v>
      </c>
      <c r="D12901" s="195" t="s">
        <v>5752</v>
      </c>
      <c r="E12901" s="195" t="s">
        <v>2731</v>
      </c>
      <c r="F12901" s="189">
        <v>4</v>
      </c>
      <c r="G12901" s="197" t="s">
        <v>5368</v>
      </c>
      <c r="H12901" s="195">
        <v>2</v>
      </c>
      <c r="J12901" s="191">
        <v>43944</v>
      </c>
      <c r="K12901" s="195" t="s">
        <v>3477</v>
      </c>
    </row>
    <row r="12902" spans="1:17">
      <c r="A12902" s="186" t="str">
        <f>B12902&amp;"_"&amp;COUNTIF($B$2:B12902,B12902)</f>
        <v>9886_1</v>
      </c>
      <c r="B12902" s="195">
        <v>9886</v>
      </c>
      <c r="C12902" s="282">
        <v>1</v>
      </c>
      <c r="D12902" s="282">
        <v>540105901</v>
      </c>
      <c r="E12902" s="282"/>
      <c r="F12902" s="283">
        <v>14</v>
      </c>
      <c r="G12902" s="284" t="s">
        <v>6595</v>
      </c>
      <c r="H12902" s="282">
        <v>1</v>
      </c>
      <c r="I12902" s="282"/>
      <c r="J12902" s="285">
        <v>43944</v>
      </c>
      <c r="K12902" s="282" t="s">
        <v>3477</v>
      </c>
    </row>
    <row r="12903" spans="1:17">
      <c r="A12903" s="186" t="str">
        <f>B12903&amp;"_"&amp;COUNTIF($B$2:B12903,B12903)</f>
        <v>9887_1</v>
      </c>
      <c r="B12903" s="195">
        <v>9887</v>
      </c>
      <c r="C12903" s="282">
        <v>1</v>
      </c>
      <c r="D12903" s="282" t="s">
        <v>6596</v>
      </c>
      <c r="E12903" s="282"/>
      <c r="F12903" s="283">
        <v>50</v>
      </c>
      <c r="G12903" s="284" t="s">
        <v>6597</v>
      </c>
      <c r="H12903" s="282">
        <v>2</v>
      </c>
      <c r="I12903" s="282"/>
      <c r="J12903" s="285">
        <v>43944</v>
      </c>
      <c r="K12903" s="282" t="s">
        <v>3477</v>
      </c>
    </row>
    <row r="12904" spans="1:17">
      <c r="A12904" s="186" t="str">
        <f>B12904&amp;"_"&amp;COUNTIF($B$2:B12904,B12904)</f>
        <v>9888_1</v>
      </c>
      <c r="B12904" s="195">
        <v>9888</v>
      </c>
      <c r="F12904" s="189">
        <v>61</v>
      </c>
      <c r="G12904" s="197" t="s">
        <v>4340</v>
      </c>
      <c r="J12904" s="191">
        <v>43944</v>
      </c>
      <c r="K12904" s="195" t="s">
        <v>3477</v>
      </c>
    </row>
    <row r="12905" spans="1:17">
      <c r="A12905" s="186" t="str">
        <f>B12905&amp;"_"&amp;COUNTIF($B$2:B12905,B12905)</f>
        <v>9888_2</v>
      </c>
      <c r="B12905" s="195">
        <v>9888</v>
      </c>
      <c r="C12905" s="195">
        <v>1</v>
      </c>
      <c r="D12905" s="195" t="s">
        <v>5454</v>
      </c>
      <c r="F12905" s="189">
        <v>98</v>
      </c>
      <c r="G12905" s="197" t="s">
        <v>6598</v>
      </c>
      <c r="H12905" s="195">
        <v>3</v>
      </c>
      <c r="J12905" s="191">
        <v>43944</v>
      </c>
      <c r="K12905" s="195" t="s">
        <v>3477</v>
      </c>
    </row>
    <row r="12906" spans="1:17">
      <c r="A12906" s="186" t="str">
        <f>B12906&amp;"_"&amp;COUNTIF($B$2:B12906,B12906)</f>
        <v>9889_1</v>
      </c>
      <c r="B12906" s="270">
        <v>9889</v>
      </c>
      <c r="C12906" s="270">
        <v>1</v>
      </c>
      <c r="D12906" s="270" t="s">
        <v>3184</v>
      </c>
      <c r="E12906" s="270"/>
      <c r="F12906" s="271">
        <v>2</v>
      </c>
      <c r="G12906" s="272" t="s">
        <v>6599</v>
      </c>
      <c r="H12906" s="270">
        <v>2</v>
      </c>
      <c r="I12906" s="270"/>
      <c r="J12906" s="175">
        <v>43944</v>
      </c>
      <c r="K12906" s="270" t="s">
        <v>789</v>
      </c>
    </row>
    <row r="12907" spans="1:17">
      <c r="A12907" s="186" t="str">
        <f>B12907&amp;"_"&amp;COUNTIF($B$2:B12907,B12907)</f>
        <v>9890_1</v>
      </c>
      <c r="B12907" s="195">
        <v>9890</v>
      </c>
      <c r="C12907" s="195">
        <v>10</v>
      </c>
      <c r="D12907" s="195">
        <v>69913</v>
      </c>
      <c r="E12907" s="195">
        <v>13030607</v>
      </c>
      <c r="F12907" s="189">
        <v>18</v>
      </c>
      <c r="G12907" s="197" t="s">
        <v>6603</v>
      </c>
      <c r="H12907" s="195">
        <v>2</v>
      </c>
      <c r="I12907" s="195">
        <v>1000</v>
      </c>
      <c r="J12907" s="191">
        <v>43945</v>
      </c>
      <c r="K12907" s="195" t="s">
        <v>33</v>
      </c>
      <c r="L12907" s="195" t="s">
        <v>74</v>
      </c>
    </row>
    <row r="12908" spans="1:17">
      <c r="A12908" s="186" t="str">
        <f>B12908&amp;"_"&amp;COUNTIF($B$2:B12908,B12908)</f>
        <v>9891_1</v>
      </c>
      <c r="B12908" s="195">
        <v>9891</v>
      </c>
      <c r="E12908" s="195">
        <v>145199</v>
      </c>
      <c r="F12908" s="189">
        <v>20</v>
      </c>
      <c r="G12908" s="197" t="s">
        <v>6586</v>
      </c>
    </row>
    <row r="12909" spans="1:17">
      <c r="A12909" s="186" t="str">
        <f>B12909&amp;"_"&amp;COUNTIF($B$2:B12909,B12909)</f>
        <v>9891_2</v>
      </c>
      <c r="B12909" s="195">
        <v>9891</v>
      </c>
      <c r="C12909" s="195">
        <v>4</v>
      </c>
      <c r="D12909" s="195">
        <v>4500335491</v>
      </c>
      <c r="E12909" s="195">
        <v>145200</v>
      </c>
      <c r="F12909" s="189">
        <v>20</v>
      </c>
      <c r="G12909" s="197" t="s">
        <v>6587</v>
      </c>
      <c r="H12909" s="195">
        <v>10</v>
      </c>
      <c r="I12909" s="195">
        <v>30000</v>
      </c>
      <c r="J12909" s="191">
        <v>43949</v>
      </c>
      <c r="K12909" s="195" t="s">
        <v>2501</v>
      </c>
      <c r="L12909" s="195" t="s">
        <v>74</v>
      </c>
    </row>
    <row r="12910" spans="1:17">
      <c r="A12910" s="186" t="str">
        <f>B12910&amp;"_"&amp;COUNTIF($B$2:B12910,B12910)</f>
        <v>9892_1</v>
      </c>
      <c r="B12910" s="195">
        <v>9892</v>
      </c>
      <c r="C12910" s="195">
        <v>107</v>
      </c>
      <c r="D12910" s="195">
        <v>27233</v>
      </c>
      <c r="F12910" s="189">
        <v>5</v>
      </c>
      <c r="G12910" s="197" t="s">
        <v>5813</v>
      </c>
      <c r="H12910" s="195">
        <v>1</v>
      </c>
      <c r="J12910" s="191">
        <v>43949</v>
      </c>
      <c r="K12910" s="195" t="s">
        <v>33</v>
      </c>
      <c r="L12910" s="195" t="s">
        <v>74</v>
      </c>
    </row>
    <row r="12911" spans="1:17">
      <c r="A12911" s="186" t="str">
        <f>B12911&amp;"_"&amp;COUNTIF($B$2:B12911,B12911)</f>
        <v>9893_1</v>
      </c>
      <c r="B12911" s="195">
        <v>9893</v>
      </c>
      <c r="C12911" s="195">
        <v>99</v>
      </c>
      <c r="D12911" s="195" t="s">
        <v>6612</v>
      </c>
      <c r="E12911" s="195">
        <v>405900</v>
      </c>
      <c r="F12911" s="189">
        <v>1</v>
      </c>
      <c r="G12911" s="197" t="s">
        <v>6613</v>
      </c>
      <c r="H12911" s="195">
        <v>1</v>
      </c>
      <c r="I12911" s="195">
        <v>100</v>
      </c>
      <c r="J12911" s="191">
        <v>43949</v>
      </c>
      <c r="K12911" s="195" t="s">
        <v>6614</v>
      </c>
      <c r="L12911" s="195" t="s">
        <v>74</v>
      </c>
    </row>
    <row r="12912" spans="1:17">
      <c r="A12912" s="186" t="str">
        <f>B12912&amp;"_"&amp;COUNTIF($B$2:B12912,B12912)</f>
        <v>9894_1</v>
      </c>
      <c r="B12912" s="195">
        <v>9894</v>
      </c>
      <c r="C12912" s="195">
        <v>59</v>
      </c>
      <c r="D12912" s="195">
        <v>3010676993</v>
      </c>
      <c r="E12912" s="195">
        <v>41222082</v>
      </c>
      <c r="F12912" s="189">
        <v>3</v>
      </c>
      <c r="G12912" s="197" t="s">
        <v>5570</v>
      </c>
      <c r="H12912" s="195">
        <v>3</v>
      </c>
      <c r="I12912" s="195">
        <v>13000</v>
      </c>
      <c r="J12912" s="191">
        <v>43950</v>
      </c>
      <c r="K12912" s="195" t="s">
        <v>3477</v>
      </c>
    </row>
    <row r="12913" spans="1:12">
      <c r="A12913" s="186" t="str">
        <f>B12913&amp;"_"&amp;COUNTIF($B$2:B12913,B12913)</f>
        <v>9895_1</v>
      </c>
      <c r="B12913" s="195">
        <v>9895</v>
      </c>
      <c r="C12913" s="195">
        <v>59</v>
      </c>
      <c r="D12913" s="195">
        <v>3010676993</v>
      </c>
      <c r="E12913" s="195">
        <v>41222136</v>
      </c>
      <c r="F12913" s="189">
        <v>1</v>
      </c>
      <c r="G12913" s="197" t="s">
        <v>5753</v>
      </c>
      <c r="H12913" s="195">
        <v>1</v>
      </c>
      <c r="I12913" s="195">
        <v>3400</v>
      </c>
      <c r="J12913" s="191">
        <v>43951</v>
      </c>
      <c r="K12913" s="195" t="s">
        <v>3477</v>
      </c>
    </row>
    <row r="12914" spans="1:12">
      <c r="A12914" s="186" t="str">
        <f>B12914&amp;"_"&amp;COUNTIF($B$2:B12914,B12914)</f>
        <v>9896_1</v>
      </c>
      <c r="B12914" s="195">
        <v>9896</v>
      </c>
      <c r="C12914" s="195">
        <v>59</v>
      </c>
      <c r="D12914" s="195">
        <v>3010685729</v>
      </c>
      <c r="E12914" s="195">
        <v>41255162</v>
      </c>
      <c r="F12914" s="189">
        <v>1</v>
      </c>
      <c r="G12914" s="197" t="s">
        <v>6615</v>
      </c>
      <c r="H12914" s="195">
        <v>1</v>
      </c>
      <c r="I12914" s="195">
        <v>3700</v>
      </c>
      <c r="J12914" s="191">
        <v>43951</v>
      </c>
      <c r="K12914" s="195" t="s">
        <v>3477</v>
      </c>
    </row>
    <row r="12915" spans="1:12">
      <c r="A12915" s="186" t="str">
        <f>B12915&amp;"_"&amp;COUNTIF($B$2:B12915,B12915)</f>
        <v>9897_1</v>
      </c>
      <c r="B12915" s="195">
        <v>9897</v>
      </c>
      <c r="C12915" s="195">
        <v>123</v>
      </c>
      <c r="D12915" s="195">
        <v>4500799998</v>
      </c>
      <c r="F12915" s="189">
        <v>4</v>
      </c>
      <c r="G12915" s="197" t="s">
        <v>6616</v>
      </c>
      <c r="H12915" s="195">
        <v>4</v>
      </c>
      <c r="J12915" s="191">
        <v>43951</v>
      </c>
      <c r="K12915" s="195" t="s">
        <v>3477</v>
      </c>
    </row>
    <row r="12916" spans="1:12">
      <c r="A12916" s="186" t="str">
        <f>B12916&amp;"_"&amp;COUNTIF($B$2:B12916,B12916)</f>
        <v>9898_1</v>
      </c>
      <c r="B12916" s="195">
        <v>9898</v>
      </c>
      <c r="E12916" s="195" t="s">
        <v>1744</v>
      </c>
      <c r="F12916" s="189">
        <v>1</v>
      </c>
      <c r="G12916" s="197" t="s">
        <v>5591</v>
      </c>
    </row>
    <row r="12917" spans="1:12">
      <c r="A12917" s="186" t="str">
        <f>B12917&amp;"_"&amp;COUNTIF($B$2:B12917,B12917)</f>
        <v>9898_2</v>
      </c>
      <c r="B12917" s="195">
        <v>9898</v>
      </c>
      <c r="C12917" s="195">
        <v>123</v>
      </c>
      <c r="D12917" s="237">
        <v>4500791855</v>
      </c>
      <c r="E12917" s="195">
        <v>209259</v>
      </c>
      <c r="F12917" s="189">
        <v>14</v>
      </c>
      <c r="G12917" s="197" t="s">
        <v>4776</v>
      </c>
      <c r="H12917" s="195">
        <v>1</v>
      </c>
      <c r="I12917" s="195">
        <v>175</v>
      </c>
      <c r="J12917" s="191">
        <v>43951</v>
      </c>
      <c r="K12917" s="195" t="s">
        <v>3477</v>
      </c>
    </row>
    <row r="12918" spans="1:12">
      <c r="A12918" s="186" t="str">
        <f>B12918&amp;"_"&amp;COUNTIF($B$2:B12918,B12918)</f>
        <v>9899_1</v>
      </c>
      <c r="B12918" s="195">
        <v>9899</v>
      </c>
      <c r="F12918" s="189">
        <v>9</v>
      </c>
      <c r="G12918" s="197" t="s">
        <v>3102</v>
      </c>
    </row>
    <row r="12919" spans="1:12">
      <c r="A12919" s="186" t="str">
        <f>B12919&amp;"_"&amp;COUNTIF($B$2:B12919,B12919)</f>
        <v>9899_2</v>
      </c>
      <c r="B12919" s="195">
        <v>9899</v>
      </c>
      <c r="C12919" s="195">
        <v>65</v>
      </c>
      <c r="D12919" s="195">
        <v>3010490681</v>
      </c>
      <c r="F12919" s="189">
        <v>18</v>
      </c>
      <c r="G12919" s="197" t="s">
        <v>3103</v>
      </c>
      <c r="H12919" s="195">
        <v>9</v>
      </c>
      <c r="I12919" s="195">
        <v>28800</v>
      </c>
      <c r="J12919" s="191">
        <v>43952</v>
      </c>
      <c r="K12919" s="195" t="s">
        <v>4113</v>
      </c>
    </row>
    <row r="12920" spans="1:12">
      <c r="A12920" s="186" t="str">
        <f>B12920&amp;"_"&amp;COUNTIF($B$2:B12920,B12920)</f>
        <v>9900_1</v>
      </c>
      <c r="B12920" s="195">
        <v>9900</v>
      </c>
      <c r="F12920" s="189">
        <v>1</v>
      </c>
      <c r="G12920" s="197" t="s">
        <v>7</v>
      </c>
    </row>
    <row r="12921" spans="1:12">
      <c r="A12921" s="186" t="str">
        <f>B12921&amp;"_"&amp;COUNTIF($B$2:B12921,B12921)</f>
        <v>9900_2</v>
      </c>
      <c r="B12921" s="195">
        <v>9900</v>
      </c>
      <c r="C12921" s="195">
        <v>61</v>
      </c>
      <c r="D12921" s="195" t="s">
        <v>5248</v>
      </c>
      <c r="F12921" s="189">
        <v>1</v>
      </c>
      <c r="G12921" s="197" t="s">
        <v>6656</v>
      </c>
      <c r="H12921" s="195">
        <v>1</v>
      </c>
      <c r="I12921" s="195">
        <v>19265</v>
      </c>
      <c r="J12921" s="191">
        <v>43952</v>
      </c>
      <c r="K12921" s="195" t="s">
        <v>3477</v>
      </c>
    </row>
    <row r="12922" spans="1:12">
      <c r="A12922" s="186" t="str">
        <f>B12922&amp;"_"&amp;COUNTIF($B$2:B12922,B12922)</f>
        <v>9901_1</v>
      </c>
      <c r="B12922" s="195">
        <v>9901</v>
      </c>
      <c r="C12922" s="195">
        <v>143</v>
      </c>
      <c r="D12922" s="195" t="s">
        <v>6617</v>
      </c>
      <c r="E12922" s="195" t="s">
        <v>6618</v>
      </c>
      <c r="F12922" s="189">
        <v>269</v>
      </c>
      <c r="G12922" s="197" t="s">
        <v>6629</v>
      </c>
      <c r="H12922" s="195">
        <v>1</v>
      </c>
      <c r="I12922" s="195">
        <v>860</v>
      </c>
      <c r="J12922" s="191">
        <v>43952</v>
      </c>
      <c r="K12922" s="195" t="s">
        <v>6628</v>
      </c>
      <c r="L12922" s="195" t="s">
        <v>74</v>
      </c>
    </row>
    <row r="12923" spans="1:12">
      <c r="A12923" s="186" t="str">
        <f>B12923&amp;"_"&amp;COUNTIF($B$2:B12923,B12923)</f>
        <v>9902_1</v>
      </c>
      <c r="B12923" s="195">
        <v>9902</v>
      </c>
      <c r="C12923" s="195">
        <v>138</v>
      </c>
      <c r="D12923" s="195">
        <v>1317</v>
      </c>
      <c r="F12923" s="189">
        <v>800</v>
      </c>
      <c r="G12923" s="197" t="s">
        <v>6626</v>
      </c>
      <c r="H12923" s="195">
        <v>1</v>
      </c>
      <c r="I12923" s="195">
        <v>300</v>
      </c>
      <c r="J12923" s="191">
        <v>43952</v>
      </c>
      <c r="K12923" s="195" t="s">
        <v>789</v>
      </c>
      <c r="L12923" s="195" t="s">
        <v>74</v>
      </c>
    </row>
    <row r="12924" spans="1:12">
      <c r="A12924" s="186" t="str">
        <f>B12924&amp;"_"&amp;COUNTIF($B$2:B12924,B12924)</f>
        <v>9903_1</v>
      </c>
      <c r="B12924" s="195">
        <v>9903</v>
      </c>
      <c r="C12924" s="195">
        <v>1</v>
      </c>
      <c r="D12924" s="195">
        <v>540101100</v>
      </c>
      <c r="F12924" s="189">
        <f>2035-440-440</f>
        <v>1155</v>
      </c>
      <c r="G12924" s="197" t="s">
        <v>5430</v>
      </c>
      <c r="J12924" s="191">
        <v>43951</v>
      </c>
    </row>
    <row r="12925" spans="1:12">
      <c r="A12925" s="186" t="str">
        <f>B12925&amp;"_"&amp;COUNTIF($B$2:B12925,B12925)</f>
        <v>9904_1</v>
      </c>
      <c r="B12925" s="195">
        <v>9904</v>
      </c>
      <c r="C12925" s="195">
        <v>1</v>
      </c>
      <c r="D12925" s="195" t="s">
        <v>477</v>
      </c>
      <c r="F12925" s="189">
        <v>1</v>
      </c>
      <c r="G12925" s="197" t="s">
        <v>6627</v>
      </c>
      <c r="H12925" s="195">
        <v>1</v>
      </c>
      <c r="J12925" s="191">
        <v>43955</v>
      </c>
      <c r="K12925" s="195" t="s">
        <v>3477</v>
      </c>
    </row>
    <row r="12926" spans="1:12">
      <c r="A12926" s="186" t="str">
        <f>B12926&amp;"_"&amp;COUNTIF($B$2:B12926,B12926)</f>
        <v>9905_1</v>
      </c>
      <c r="B12926" s="195">
        <v>9905</v>
      </c>
      <c r="C12926" s="195">
        <v>31</v>
      </c>
      <c r="D12926" s="195" t="s">
        <v>6592</v>
      </c>
      <c r="E12926" s="195" t="s">
        <v>5374</v>
      </c>
      <c r="F12926" s="189">
        <v>7</v>
      </c>
      <c r="G12926" s="197" t="s">
        <v>6630</v>
      </c>
      <c r="H12926" s="195">
        <v>7</v>
      </c>
      <c r="I12926" s="195">
        <v>21000</v>
      </c>
      <c r="J12926" s="191">
        <v>43955</v>
      </c>
      <c r="K12926" s="195" t="s">
        <v>3477</v>
      </c>
    </row>
    <row r="12927" spans="1:12">
      <c r="A12927" s="186" t="str">
        <f>B12927&amp;"_"&amp;COUNTIF($B$2:B12927,B12927)</f>
        <v>9906_1</v>
      </c>
      <c r="B12927" s="195">
        <v>9906</v>
      </c>
      <c r="C12927" s="195">
        <v>31</v>
      </c>
      <c r="D12927" s="195" t="s">
        <v>6592</v>
      </c>
      <c r="E12927" s="195" t="s">
        <v>5374</v>
      </c>
      <c r="F12927" s="189">
        <v>1</v>
      </c>
      <c r="G12927" s="197" t="s">
        <v>6630</v>
      </c>
      <c r="H12927" s="195">
        <v>1</v>
      </c>
      <c r="I12927" s="195">
        <v>3000</v>
      </c>
      <c r="J12927" s="191">
        <v>43955</v>
      </c>
      <c r="K12927" s="195" t="s">
        <v>3477</v>
      </c>
    </row>
    <row r="12928" spans="1:12">
      <c r="A12928" s="186" t="str">
        <f>B12928&amp;"_"&amp;COUNTIF($B$2:B12928,B12928)</f>
        <v>9907_1</v>
      </c>
      <c r="B12928" s="195">
        <v>9907</v>
      </c>
      <c r="C12928" s="195">
        <v>1</v>
      </c>
      <c r="D12928" s="195" t="s">
        <v>5492</v>
      </c>
      <c r="F12928" s="189">
        <v>2</v>
      </c>
      <c r="G12928" s="197" t="s">
        <v>6631</v>
      </c>
      <c r="H12928" s="195">
        <v>2</v>
      </c>
      <c r="J12928" s="191">
        <v>43956</v>
      </c>
      <c r="K12928" s="195" t="s">
        <v>3477</v>
      </c>
    </row>
    <row r="12929" spans="1:12">
      <c r="A12929" s="186" t="str">
        <f>B12929&amp;"_"&amp;COUNTIF($B$2:B12929,B12929)</f>
        <v>9908_1</v>
      </c>
      <c r="B12929" s="195">
        <v>9908</v>
      </c>
      <c r="C12929" s="195">
        <v>144</v>
      </c>
      <c r="D12929" s="195" t="s">
        <v>6634</v>
      </c>
      <c r="F12929" s="189">
        <v>1</v>
      </c>
      <c r="G12929" s="197" t="s">
        <v>6635</v>
      </c>
      <c r="H12929" s="195">
        <v>1</v>
      </c>
      <c r="I12929" s="195">
        <v>8</v>
      </c>
      <c r="J12929" s="191">
        <v>43956</v>
      </c>
      <c r="K12929" s="195" t="s">
        <v>6636</v>
      </c>
      <c r="L12929" s="195" t="s">
        <v>74</v>
      </c>
    </row>
    <row r="12930" spans="1:12">
      <c r="A12930" s="186" t="str">
        <f>B12930&amp;"_"&amp;COUNTIF($B$2:B12930,B12930)</f>
        <v>9909_1</v>
      </c>
      <c r="B12930" s="195">
        <v>9909</v>
      </c>
      <c r="F12930" s="189">
        <v>0</v>
      </c>
      <c r="G12930" s="197" t="s">
        <v>5663</v>
      </c>
    </row>
    <row r="12931" spans="1:12">
      <c r="A12931" s="186" t="str">
        <f>B12931&amp;"_"&amp;COUNTIF($B$2:B12931,B12931)</f>
        <v>9909_2</v>
      </c>
      <c r="B12931" s="195">
        <v>9909</v>
      </c>
      <c r="C12931" s="195">
        <v>26</v>
      </c>
      <c r="D12931" s="195" t="s">
        <v>863</v>
      </c>
      <c r="F12931" s="189">
        <v>10</v>
      </c>
      <c r="G12931" s="197" t="s">
        <v>5664</v>
      </c>
      <c r="J12931" s="191">
        <v>43951</v>
      </c>
    </row>
    <row r="12932" spans="1:12">
      <c r="A12932" s="186" t="str">
        <f>B12932&amp;"_"&amp;COUNTIF($B$2:B12932,B12932)</f>
        <v>9910_1</v>
      </c>
      <c r="B12932" s="195">
        <v>9910</v>
      </c>
      <c r="C12932" s="195">
        <v>145</v>
      </c>
      <c r="D12932" s="195" t="s">
        <v>6642</v>
      </c>
      <c r="E12932" s="195" t="s">
        <v>489</v>
      </c>
      <c r="F12932" s="189">
        <v>20</v>
      </c>
      <c r="G12932" s="197" t="s">
        <v>6640</v>
      </c>
      <c r="H12932" s="195">
        <v>2</v>
      </c>
      <c r="I12932" s="195">
        <v>7550</v>
      </c>
      <c r="J12932" s="191">
        <v>43956</v>
      </c>
      <c r="K12932" s="195" t="s">
        <v>6641</v>
      </c>
      <c r="L12932" s="195" t="s">
        <v>74</v>
      </c>
    </row>
    <row r="12933" spans="1:12">
      <c r="A12933" s="186" t="str">
        <f>B12933&amp;"_"&amp;COUNTIF($B$2:B12933,B12933)</f>
        <v>9911_1</v>
      </c>
      <c r="B12933" s="195">
        <v>9911</v>
      </c>
      <c r="E12933" s="195">
        <v>41222082</v>
      </c>
      <c r="F12933" s="189">
        <v>2</v>
      </c>
      <c r="G12933" s="197" t="s">
        <v>5570</v>
      </c>
    </row>
    <row r="12934" spans="1:12">
      <c r="A12934" s="186" t="str">
        <f>B12934&amp;"_"&amp;COUNTIF($B$2:B12934,B12934)</f>
        <v>9911_2</v>
      </c>
      <c r="B12934" s="195">
        <v>9911</v>
      </c>
      <c r="C12934" s="195">
        <v>59</v>
      </c>
      <c r="D12934" s="195">
        <v>3010701603</v>
      </c>
      <c r="E12934" s="195">
        <v>41222136</v>
      </c>
      <c r="F12934" s="189">
        <v>1</v>
      </c>
      <c r="G12934" s="197" t="s">
        <v>5753</v>
      </c>
      <c r="H12934" s="195">
        <v>3</v>
      </c>
      <c r="I12934" s="195">
        <v>12060</v>
      </c>
      <c r="J12934" s="191">
        <v>43957</v>
      </c>
      <c r="K12934" s="195" t="s">
        <v>3477</v>
      </c>
    </row>
    <row r="12935" spans="1:12">
      <c r="A12935" s="186" t="str">
        <f>B12935&amp;"_"&amp;COUNTIF($B$2:B12935,B12935)</f>
        <v>9912_1</v>
      </c>
      <c r="B12935" s="195">
        <v>9912</v>
      </c>
      <c r="C12935" s="195">
        <v>31</v>
      </c>
      <c r="D12935" s="195" t="s">
        <v>6592</v>
      </c>
      <c r="E12935" s="195" t="s">
        <v>5374</v>
      </c>
      <c r="F12935" s="189">
        <v>1</v>
      </c>
      <c r="G12935" s="197" t="s">
        <v>6630</v>
      </c>
      <c r="H12935" s="195">
        <v>1</v>
      </c>
      <c r="I12935" s="195">
        <v>3000</v>
      </c>
      <c r="J12935" s="191">
        <v>43957</v>
      </c>
      <c r="K12935" s="195" t="s">
        <v>3477</v>
      </c>
    </row>
    <row r="12936" spans="1:12">
      <c r="A12936" s="186" t="str">
        <f>B12936&amp;"_"&amp;COUNTIF($B$2:B12936,B12936)</f>
        <v>9913_1</v>
      </c>
      <c r="B12936" s="195">
        <v>9913</v>
      </c>
      <c r="C12936" s="195">
        <v>2</v>
      </c>
      <c r="D12936" s="195" t="s">
        <v>6644</v>
      </c>
      <c r="F12936" s="189">
        <v>1</v>
      </c>
      <c r="G12936" s="197" t="s">
        <v>6645</v>
      </c>
      <c r="H12936" s="195">
        <v>3</v>
      </c>
      <c r="J12936" s="191">
        <v>43957</v>
      </c>
      <c r="K12936" s="195" t="s">
        <v>3477</v>
      </c>
    </row>
    <row r="12937" spans="1:12">
      <c r="A12937" s="186" t="str">
        <f>B12937&amp;"_"&amp;COUNTIF($B$2:B12937,B12937)</f>
        <v>9914_1</v>
      </c>
      <c r="B12937" s="195">
        <v>9914</v>
      </c>
      <c r="C12937" s="195">
        <v>59</v>
      </c>
      <c r="D12937" s="195">
        <v>3010701603</v>
      </c>
      <c r="E12937" s="195">
        <v>41222082</v>
      </c>
      <c r="F12937" s="189">
        <v>1</v>
      </c>
      <c r="G12937" s="197" t="s">
        <v>5570</v>
      </c>
      <c r="H12937" s="195">
        <v>1</v>
      </c>
      <c r="I12937" s="195">
        <v>4330</v>
      </c>
      <c r="J12937" s="191">
        <v>43957</v>
      </c>
      <c r="K12937" s="195" t="s">
        <v>3477</v>
      </c>
    </row>
    <row r="12938" spans="1:12">
      <c r="A12938" s="186" t="str">
        <f>B12938&amp;"_"&amp;COUNTIF($B$2:B12938,B12938)</f>
        <v>9915_1</v>
      </c>
      <c r="B12938" s="195">
        <v>9915</v>
      </c>
      <c r="C12938" s="195">
        <v>59</v>
      </c>
      <c r="D12938" s="195">
        <v>3010715965</v>
      </c>
      <c r="E12938" s="195">
        <v>41227890</v>
      </c>
      <c r="F12938" s="189">
        <v>12</v>
      </c>
      <c r="G12938" s="197" t="s">
        <v>5541</v>
      </c>
      <c r="H12938" s="195">
        <v>2</v>
      </c>
      <c r="I12938" s="195">
        <v>3675</v>
      </c>
      <c r="J12938" s="191">
        <v>43957</v>
      </c>
      <c r="K12938" s="195" t="s">
        <v>3477</v>
      </c>
    </row>
    <row r="12939" spans="1:12">
      <c r="A12939" s="186" t="str">
        <f>B12939&amp;"_"&amp;COUNTIF($B$2:B12939,B12939)</f>
        <v>9916_1</v>
      </c>
      <c r="B12939" s="195">
        <v>9916</v>
      </c>
      <c r="C12939" s="195">
        <v>59</v>
      </c>
      <c r="D12939" s="195">
        <v>3010716312</v>
      </c>
      <c r="E12939" s="195">
        <v>20818422</v>
      </c>
      <c r="F12939" s="189">
        <v>3</v>
      </c>
      <c r="G12939" s="197" t="s">
        <v>5670</v>
      </c>
      <c r="H12939" s="195">
        <v>3</v>
      </c>
      <c r="I12939" s="195">
        <v>5700</v>
      </c>
      <c r="J12939" s="191">
        <v>43957</v>
      </c>
      <c r="K12939" s="195" t="s">
        <v>3477</v>
      </c>
    </row>
    <row r="12940" spans="1:12">
      <c r="A12940" s="186" t="str">
        <f>B12940&amp;"_"&amp;COUNTIF($B$2:B12940,B12940)</f>
        <v>9917_1</v>
      </c>
      <c r="B12940" s="195">
        <v>9917</v>
      </c>
      <c r="C12940" s="195">
        <v>135</v>
      </c>
      <c r="D12940" s="195" t="s">
        <v>6646</v>
      </c>
      <c r="E12940" s="195" t="s">
        <v>5652</v>
      </c>
      <c r="F12940" s="189">
        <v>1</v>
      </c>
      <c r="G12940" s="197" t="s">
        <v>5653</v>
      </c>
      <c r="H12940" s="195">
        <v>1</v>
      </c>
      <c r="I12940" s="195">
        <v>13</v>
      </c>
      <c r="J12940" s="191">
        <v>43957</v>
      </c>
      <c r="K12940" s="195" t="s">
        <v>5654</v>
      </c>
      <c r="L12940" s="195" t="s">
        <v>74</v>
      </c>
    </row>
    <row r="12941" spans="1:12">
      <c r="A12941" s="186" t="str">
        <f>B12941&amp;"_"&amp;COUNTIF($B$2:B12941,B12941)</f>
        <v>9918_1</v>
      </c>
      <c r="B12941" s="195">
        <v>9918</v>
      </c>
      <c r="C12941" s="195">
        <v>4</v>
      </c>
      <c r="D12941" s="195">
        <v>4500337223</v>
      </c>
      <c r="E12941" s="195">
        <v>112145</v>
      </c>
      <c r="F12941" s="189">
        <v>20</v>
      </c>
      <c r="G12941" s="197" t="s">
        <v>6648</v>
      </c>
      <c r="H12941" s="195">
        <v>5</v>
      </c>
      <c r="I12941" s="195">
        <v>20500</v>
      </c>
      <c r="J12941" s="191">
        <v>43958</v>
      </c>
      <c r="K12941" s="195" t="s">
        <v>2501</v>
      </c>
      <c r="L12941" s="195" t="s">
        <v>74</v>
      </c>
    </row>
    <row r="12942" spans="1:12">
      <c r="A12942" s="186" t="str">
        <f>B12942&amp;"_"&amp;COUNTIF($B$2:B12942,B12942)</f>
        <v>9919_1</v>
      </c>
      <c r="B12942" s="195">
        <v>9919</v>
      </c>
      <c r="C12942" s="195">
        <v>4</v>
      </c>
      <c r="D12942" s="195">
        <v>4500337158</v>
      </c>
      <c r="E12942" s="195">
        <v>112146</v>
      </c>
      <c r="F12942" s="189">
        <v>20</v>
      </c>
      <c r="G12942" s="197" t="s">
        <v>6647</v>
      </c>
      <c r="H12942" s="195">
        <v>5</v>
      </c>
      <c r="I12942" s="195">
        <v>20500</v>
      </c>
      <c r="J12942" s="191">
        <v>43958</v>
      </c>
      <c r="K12942" s="195" t="s">
        <v>2501</v>
      </c>
      <c r="L12942" s="195" t="s">
        <v>74</v>
      </c>
    </row>
    <row r="12943" spans="1:12">
      <c r="A12943" s="186" t="str">
        <f>B12943&amp;"_"&amp;COUNTIF($B$2:B12943,B12943)</f>
        <v>9920_1</v>
      </c>
      <c r="B12943" s="195">
        <v>9920</v>
      </c>
      <c r="C12943" s="195">
        <v>1</v>
      </c>
      <c r="D12943" s="195" t="s">
        <v>5492</v>
      </c>
      <c r="F12943" s="189">
        <v>1</v>
      </c>
      <c r="G12943" s="197" t="s">
        <v>6649</v>
      </c>
      <c r="H12943" s="195">
        <v>1</v>
      </c>
      <c r="J12943" s="191">
        <v>43962</v>
      </c>
      <c r="K12943" s="195" t="s">
        <v>3477</v>
      </c>
    </row>
    <row r="12944" spans="1:12">
      <c r="A12944" s="186" t="str">
        <f>B12944&amp;"_"&amp;COUNTIF($B$2:B12944,B12944)</f>
        <v>9921_1</v>
      </c>
      <c r="B12944" s="195">
        <v>9921</v>
      </c>
      <c r="C12944" s="195">
        <v>2</v>
      </c>
      <c r="D12944" s="195">
        <v>340199503</v>
      </c>
      <c r="F12944" s="189">
        <v>16</v>
      </c>
      <c r="G12944" s="197" t="s">
        <v>1342</v>
      </c>
      <c r="H12944" s="195">
        <v>4</v>
      </c>
      <c r="J12944" s="191">
        <v>43962</v>
      </c>
      <c r="K12944" s="195" t="s">
        <v>3477</v>
      </c>
    </row>
    <row r="12945" spans="1:17">
      <c r="A12945" s="186" t="str">
        <f>B12945&amp;"_"&amp;COUNTIF($B$2:B12945,B12945)</f>
        <v>9922_1</v>
      </c>
      <c r="B12945" s="195">
        <v>9922</v>
      </c>
      <c r="C12945" s="195">
        <v>107</v>
      </c>
      <c r="D12945" s="195">
        <v>27292</v>
      </c>
      <c r="F12945" s="189">
        <v>8</v>
      </c>
      <c r="G12945" s="197" t="s">
        <v>5814</v>
      </c>
      <c r="H12945" s="195">
        <v>1</v>
      </c>
      <c r="J12945" s="191">
        <v>43962</v>
      </c>
      <c r="K12945" s="195" t="s">
        <v>33</v>
      </c>
    </row>
    <row r="12946" spans="1:17">
      <c r="A12946" s="186" t="str">
        <f>B12946&amp;"_"&amp;COUNTIF($B$2:B12946,B12946)</f>
        <v>9923_1</v>
      </c>
      <c r="B12946" s="195">
        <v>9923</v>
      </c>
      <c r="F12946" s="189">
        <v>1</v>
      </c>
      <c r="G12946" s="197" t="s">
        <v>6650</v>
      </c>
    </row>
    <row r="12947" spans="1:17">
      <c r="A12947" s="186" t="str">
        <f>B12947&amp;"_"&amp;COUNTIF($B$2:B12947,B12947)</f>
        <v>9923_2</v>
      </c>
      <c r="B12947" s="195">
        <v>9923</v>
      </c>
      <c r="C12947" s="195">
        <v>124</v>
      </c>
      <c r="D12947" s="195">
        <v>550011675</v>
      </c>
      <c r="F12947" s="189">
        <v>1</v>
      </c>
      <c r="G12947" s="197" t="s">
        <v>6578</v>
      </c>
      <c r="H12947" s="195">
        <v>1</v>
      </c>
      <c r="J12947" s="191">
        <v>43962</v>
      </c>
      <c r="K12947" s="195" t="s">
        <v>33</v>
      </c>
      <c r="L12947" s="195" t="s">
        <v>74</v>
      </c>
    </row>
    <row r="12948" spans="1:17">
      <c r="A12948" s="186" t="str">
        <f>B12948&amp;"_"&amp;COUNTIF($B$2:B12948,B12948)</f>
        <v>9924_1</v>
      </c>
      <c r="B12948" s="195">
        <v>9924</v>
      </c>
      <c r="C12948" s="195">
        <v>59</v>
      </c>
      <c r="D12948" s="195">
        <v>3010723236</v>
      </c>
      <c r="E12948" s="195">
        <v>20818422</v>
      </c>
      <c r="F12948" s="189">
        <v>4</v>
      </c>
      <c r="G12948" s="197" t="s">
        <v>5670</v>
      </c>
      <c r="H12948" s="195">
        <v>4</v>
      </c>
      <c r="I12948" s="195">
        <v>7600</v>
      </c>
      <c r="J12948" s="191">
        <v>43962</v>
      </c>
      <c r="K12948" s="195" t="s">
        <v>4749</v>
      </c>
    </row>
    <row r="12949" spans="1:17">
      <c r="A12949" s="186" t="str">
        <f>B12949&amp;"_"&amp;COUNTIF($B$2:B12949,B12949)</f>
        <v>9925_1</v>
      </c>
      <c r="B12949" s="195">
        <v>9925</v>
      </c>
      <c r="E12949" s="195">
        <v>41222082</v>
      </c>
      <c r="F12949" s="189">
        <v>4</v>
      </c>
      <c r="G12949" s="197" t="s">
        <v>5570</v>
      </c>
    </row>
    <row r="12950" spans="1:17">
      <c r="A12950" s="186" t="str">
        <f>B12950&amp;"_"&amp;COUNTIF($B$2:B12950,B12950)</f>
        <v>9925_2</v>
      </c>
      <c r="B12950" s="195">
        <v>9925</v>
      </c>
      <c r="C12950" s="195">
        <v>59</v>
      </c>
      <c r="D12950" s="195">
        <v>3010723025</v>
      </c>
      <c r="E12950" s="195">
        <v>41222136</v>
      </c>
      <c r="F12950" s="189">
        <v>1</v>
      </c>
      <c r="G12950" s="197" t="s">
        <v>5753</v>
      </c>
      <c r="H12950" s="195">
        <v>5</v>
      </c>
      <c r="I12950" s="195">
        <v>20720</v>
      </c>
      <c r="J12950" s="191">
        <v>43962</v>
      </c>
      <c r="K12950" s="195" t="s">
        <v>4749</v>
      </c>
    </row>
    <row r="12951" spans="1:17">
      <c r="A12951" s="186" t="str">
        <f>B12951&amp;"_"&amp;COUNTIF($B$2:B12951,B12951)</f>
        <v>9926_1</v>
      </c>
      <c r="B12951" s="195">
        <v>9926</v>
      </c>
      <c r="C12951" s="270">
        <v>1</v>
      </c>
      <c r="D12951" s="270" t="s">
        <v>3184</v>
      </c>
      <c r="E12951" s="270"/>
      <c r="F12951" s="271">
        <v>2</v>
      </c>
      <c r="G12951" s="272" t="s">
        <v>6651</v>
      </c>
      <c r="H12951" s="270">
        <v>2</v>
      </c>
      <c r="I12951" s="270"/>
      <c r="J12951" s="175">
        <v>43963</v>
      </c>
      <c r="K12951" s="270" t="s">
        <v>789</v>
      </c>
      <c r="L12951" s="195" t="s">
        <v>74</v>
      </c>
    </row>
    <row r="12952" spans="1:17">
      <c r="A12952" s="186" t="str">
        <f>B12952&amp;"_"&amp;COUNTIF($B$2:B12952,B12952)</f>
        <v>9927_1</v>
      </c>
      <c r="B12952" s="195">
        <v>9927</v>
      </c>
      <c r="C12952" s="195">
        <v>31</v>
      </c>
      <c r="D12952" s="195" t="s">
        <v>6652</v>
      </c>
      <c r="E12952" s="195" t="s">
        <v>5660</v>
      </c>
      <c r="F12952" s="189">
        <v>50</v>
      </c>
      <c r="G12952" s="197" t="s">
        <v>6653</v>
      </c>
      <c r="H12952" s="195">
        <v>1</v>
      </c>
      <c r="I12952" s="195">
        <v>2500</v>
      </c>
      <c r="J12952" s="191">
        <v>43963</v>
      </c>
      <c r="K12952" s="195" t="s">
        <v>3477</v>
      </c>
    </row>
    <row r="12953" spans="1:17">
      <c r="A12953" s="186" t="str">
        <f>B12953&amp;"_"&amp;COUNTIF($B$2:B12953,B12953)</f>
        <v>9928_1</v>
      </c>
      <c r="B12953" s="195">
        <v>9928</v>
      </c>
      <c r="C12953" s="195">
        <v>107</v>
      </c>
      <c r="D12953" s="195">
        <v>27315</v>
      </c>
      <c r="F12953" s="189">
        <v>5</v>
      </c>
      <c r="G12953" s="197" t="s">
        <v>6654</v>
      </c>
      <c r="H12953" s="195">
        <v>1</v>
      </c>
      <c r="J12953" s="191">
        <v>43965</v>
      </c>
      <c r="K12953" s="195" t="s">
        <v>33</v>
      </c>
      <c r="L12953" s="195" t="s">
        <v>74</v>
      </c>
    </row>
    <row r="12954" spans="1:17">
      <c r="A12954" s="186" t="str">
        <f>B12954&amp;"_"&amp;COUNTIF($B$2:B12954,B12954)</f>
        <v>9929_1</v>
      </c>
      <c r="B12954" s="195">
        <v>9929</v>
      </c>
      <c r="C12954" s="195">
        <v>107</v>
      </c>
      <c r="D12954" s="195">
        <v>27320</v>
      </c>
      <c r="F12954" s="189">
        <v>6</v>
      </c>
      <c r="G12954" s="197" t="s">
        <v>6655</v>
      </c>
      <c r="H12954" s="195">
        <v>1</v>
      </c>
      <c r="J12954" s="191">
        <v>43965</v>
      </c>
      <c r="K12954" s="195" t="s">
        <v>33</v>
      </c>
      <c r="L12954" s="195" t="s">
        <v>74</v>
      </c>
    </row>
    <row r="12955" spans="1:17">
      <c r="A12955" s="186" t="str">
        <f>B12955&amp;"_"&amp;COUNTIF($B$2:B12955,B12955)</f>
        <v>9930_1</v>
      </c>
      <c r="B12955" s="195">
        <v>9930</v>
      </c>
      <c r="E12955" s="195">
        <v>32999</v>
      </c>
      <c r="F12955" s="189">
        <v>20</v>
      </c>
      <c r="G12955" s="197" t="s">
        <v>4086</v>
      </c>
    </row>
    <row r="12956" spans="1:17">
      <c r="A12956" s="186" t="str">
        <f>B12956&amp;"_"&amp;COUNTIF($B$2:B12956,B12956)</f>
        <v>9930_2</v>
      </c>
      <c r="B12956" s="195">
        <v>9930</v>
      </c>
      <c r="C12956" s="195">
        <v>4</v>
      </c>
      <c r="D12956" s="195">
        <v>4500337779</v>
      </c>
      <c r="E12956" s="195">
        <v>33990</v>
      </c>
      <c r="F12956" s="189">
        <v>20</v>
      </c>
      <c r="G12956" s="197" t="s">
        <v>4087</v>
      </c>
      <c r="H12956" s="195">
        <v>10</v>
      </c>
      <c r="I12956" s="195">
        <v>35000</v>
      </c>
      <c r="J12956" s="191">
        <v>43970</v>
      </c>
      <c r="K12956" s="195" t="s">
        <v>2501</v>
      </c>
      <c r="L12956" s="195" t="s">
        <v>74</v>
      </c>
    </row>
    <row r="12957" spans="1:17">
      <c r="A12957" s="316" t="str">
        <f>B12957&amp;"_"&amp;COUNTIF($B$2:B12957,B12957)</f>
        <v>9931_1</v>
      </c>
      <c r="B12957" s="317">
        <v>9931</v>
      </c>
      <c r="C12957" s="317"/>
      <c r="D12957" s="317"/>
      <c r="E12957" s="195">
        <v>500532209</v>
      </c>
      <c r="F12957" s="189">
        <v>1</v>
      </c>
      <c r="G12957" s="197" t="s">
        <v>5326</v>
      </c>
      <c r="I12957" s="317"/>
      <c r="J12957" s="318"/>
      <c r="K12957" s="317"/>
      <c r="L12957" s="317"/>
      <c r="M12957" s="319"/>
      <c r="N12957" s="320"/>
      <c r="O12957" s="317"/>
      <c r="P12957" s="317"/>
      <c r="Q12957" s="321"/>
    </row>
    <row r="12958" spans="1:17">
      <c r="A12958" s="186" t="str">
        <f>B12958&amp;"_"&amp;COUNTIF($B$2:B12958,B12958)</f>
        <v>9931_2</v>
      </c>
      <c r="B12958" s="195">
        <v>9931</v>
      </c>
      <c r="E12958" s="195">
        <v>500532210</v>
      </c>
      <c r="F12958" s="189">
        <v>2</v>
      </c>
      <c r="G12958" s="322" t="s">
        <v>5325</v>
      </c>
    </row>
    <row r="12959" spans="1:17">
      <c r="A12959" s="186" t="str">
        <f>B12959&amp;"_"&amp;COUNTIF($B$2:B12959,B12959)</f>
        <v>9931_3</v>
      </c>
      <c r="B12959" s="195">
        <v>9931</v>
      </c>
      <c r="E12959" s="195">
        <v>500532211</v>
      </c>
      <c r="F12959" s="189">
        <v>1</v>
      </c>
      <c r="G12959" s="322" t="s">
        <v>5324</v>
      </c>
    </row>
    <row r="12960" spans="1:17">
      <c r="A12960" s="186" t="str">
        <f>B12960&amp;"_"&amp;COUNTIF($B$2:B12960,B12960)</f>
        <v>9931_4</v>
      </c>
      <c r="B12960" s="195">
        <v>9931</v>
      </c>
      <c r="E12960" s="195">
        <v>500532213</v>
      </c>
      <c r="F12960" s="189">
        <v>2</v>
      </c>
      <c r="G12960" s="197" t="s">
        <v>6657</v>
      </c>
    </row>
    <row r="12961" spans="1:17">
      <c r="A12961" s="186" t="str">
        <f>B12961&amp;"_"&amp;COUNTIF($B$2:B12961,B12961)</f>
        <v>9931_5</v>
      </c>
      <c r="B12961" s="195">
        <v>9931</v>
      </c>
      <c r="E12961" s="195">
        <v>500532214</v>
      </c>
      <c r="F12961" s="189">
        <v>2</v>
      </c>
      <c r="G12961" s="197" t="s">
        <v>6658</v>
      </c>
    </row>
    <row r="12962" spans="1:17">
      <c r="A12962" s="186" t="str">
        <f>B12962&amp;"_"&amp;COUNTIF($B$2:B12962,B12962)</f>
        <v>9931_6</v>
      </c>
      <c r="B12962" s="195">
        <v>9931</v>
      </c>
      <c r="C12962" s="195">
        <v>128</v>
      </c>
      <c r="D12962" s="195">
        <v>270562836</v>
      </c>
      <c r="E12962" s="195">
        <v>500532215</v>
      </c>
      <c r="F12962" s="189">
        <v>3</v>
      </c>
      <c r="G12962" s="197" t="s">
        <v>6659</v>
      </c>
      <c r="H12962" s="195">
        <v>8</v>
      </c>
      <c r="I12962" s="195">
        <v>15500</v>
      </c>
      <c r="J12962" s="191">
        <v>43970</v>
      </c>
      <c r="K12962" s="195" t="s">
        <v>789</v>
      </c>
      <c r="L12962" s="195" t="s">
        <v>74</v>
      </c>
    </row>
    <row r="12963" spans="1:17">
      <c r="A12963" s="186" t="str">
        <f>B12963&amp;"_"&amp;COUNTIF($B$2:B12963,B12963)</f>
        <v>9932_1</v>
      </c>
      <c r="B12963" s="195">
        <v>9932</v>
      </c>
      <c r="C12963" s="195">
        <v>3</v>
      </c>
      <c r="D12963" s="195">
        <v>340203429</v>
      </c>
      <c r="F12963" s="189">
        <v>12</v>
      </c>
      <c r="G12963" s="197" t="s">
        <v>5449</v>
      </c>
      <c r="H12963" s="195">
        <v>4</v>
      </c>
      <c r="I12963" s="195">
        <v>13840</v>
      </c>
      <c r="J12963" s="191">
        <v>43970</v>
      </c>
      <c r="K12963" s="195" t="s">
        <v>6660</v>
      </c>
    </row>
    <row r="12964" spans="1:17">
      <c r="A12964" s="186" t="str">
        <f>B12964&amp;"_"&amp;COUNTIF($B$2:B12964,B12964)</f>
        <v>9933_1</v>
      </c>
      <c r="B12964" s="195">
        <v>9933</v>
      </c>
      <c r="C12964" s="195">
        <v>3</v>
      </c>
      <c r="D12964" s="195">
        <v>340203982</v>
      </c>
      <c r="F12964" s="189">
        <v>5</v>
      </c>
      <c r="G12964" s="197" t="s">
        <v>6661</v>
      </c>
      <c r="H12964" s="195">
        <v>5</v>
      </c>
      <c r="I12964" s="195">
        <v>26500</v>
      </c>
      <c r="J12964" s="191">
        <v>43970</v>
      </c>
      <c r="K12964" s="195" t="s">
        <v>6660</v>
      </c>
    </row>
    <row r="12965" spans="1:17">
      <c r="A12965" s="186" t="str">
        <f>B12965&amp;"_"&amp;COUNTIF($B$2:B12965,B12965)</f>
        <v>9934_1</v>
      </c>
      <c r="B12965" s="195">
        <v>9934</v>
      </c>
      <c r="C12965" s="195">
        <v>2</v>
      </c>
      <c r="D12965" s="195">
        <v>340203975</v>
      </c>
      <c r="F12965" s="189">
        <v>3</v>
      </c>
      <c r="G12965" s="197" t="s">
        <v>4033</v>
      </c>
      <c r="H12965" s="195">
        <v>4</v>
      </c>
      <c r="I12965" s="195">
        <v>10500</v>
      </c>
      <c r="J12965" s="191">
        <v>43971</v>
      </c>
      <c r="K12965" s="195" t="s">
        <v>3477</v>
      </c>
    </row>
    <row r="12966" spans="1:17">
      <c r="A12966" s="186" t="str">
        <f>B12966&amp;"_"&amp;COUNTIF($B$2:B12966,B12966)</f>
        <v>9935_1</v>
      </c>
      <c r="B12966" s="195">
        <v>9935</v>
      </c>
      <c r="C12966" s="195">
        <v>92</v>
      </c>
      <c r="D12966" s="195" t="s">
        <v>6662</v>
      </c>
      <c r="E12966" s="322"/>
      <c r="F12966" s="189">
        <v>1</v>
      </c>
      <c r="G12966" s="197" t="s">
        <v>1032</v>
      </c>
      <c r="H12966" s="195">
        <v>1</v>
      </c>
      <c r="J12966" s="191">
        <v>43971</v>
      </c>
      <c r="K12966" s="195" t="s">
        <v>3477</v>
      </c>
    </row>
    <row r="12967" spans="1:17">
      <c r="A12967" s="273" t="str">
        <f>B12967&amp;"_"&amp;COUNTIF($B$2:B12967,B12967)</f>
        <v>9936_1</v>
      </c>
      <c r="B12967" s="274">
        <v>9936</v>
      </c>
      <c r="C12967" s="195">
        <v>107</v>
      </c>
      <c r="D12967" s="195">
        <v>27324</v>
      </c>
      <c r="F12967" s="189">
        <v>5</v>
      </c>
      <c r="G12967" s="197" t="s">
        <v>6655</v>
      </c>
      <c r="H12967" s="195">
        <v>1</v>
      </c>
      <c r="J12967" s="191">
        <v>43971</v>
      </c>
      <c r="K12967" s="195" t="s">
        <v>33</v>
      </c>
      <c r="L12967" s="195" t="s">
        <v>74</v>
      </c>
      <c r="M12967" s="278"/>
      <c r="N12967" s="279"/>
      <c r="O12967" s="274"/>
      <c r="P12967" s="274"/>
      <c r="Q12967" s="280"/>
    </row>
    <row r="12968" spans="1:17">
      <c r="A12968" s="273" t="str">
        <f>B12968&amp;"_"&amp;COUNTIF($B$2:B12968,B12968)</f>
        <v>9937_1</v>
      </c>
      <c r="B12968" s="274">
        <v>9937</v>
      </c>
      <c r="C12968" s="274">
        <v>141</v>
      </c>
      <c r="D12968" s="274" t="s">
        <v>6663</v>
      </c>
      <c r="E12968" s="274">
        <v>1</v>
      </c>
      <c r="F12968" s="275">
        <v>2</v>
      </c>
      <c r="G12968" s="276" t="s">
        <v>6584</v>
      </c>
      <c r="H12968" s="274">
        <v>1</v>
      </c>
      <c r="I12968" s="274">
        <v>300</v>
      </c>
      <c r="J12968" s="277">
        <v>43971</v>
      </c>
      <c r="K12968" s="195" t="s">
        <v>3477</v>
      </c>
      <c r="L12968" s="274"/>
      <c r="M12968" s="278"/>
      <c r="N12968" s="279"/>
      <c r="O12968" s="274"/>
      <c r="P12968" s="274"/>
      <c r="Q12968" s="280"/>
    </row>
    <row r="12969" spans="1:17">
      <c r="A12969" s="273" t="str">
        <f>B12969&amp;"_"&amp;COUNTIF($B$2:B12969,B12969)</f>
        <v>9938_1</v>
      </c>
      <c r="B12969" s="274">
        <v>9938</v>
      </c>
      <c r="C12969" s="274">
        <v>141</v>
      </c>
      <c r="D12969" s="274" t="s">
        <v>6664</v>
      </c>
      <c r="E12969" s="274"/>
      <c r="F12969" s="275">
        <v>1</v>
      </c>
      <c r="G12969" s="197" t="s">
        <v>5733</v>
      </c>
      <c r="H12969" s="274">
        <v>1</v>
      </c>
      <c r="I12969" s="274"/>
      <c r="J12969" s="277">
        <v>43971</v>
      </c>
      <c r="K12969" s="195" t="s">
        <v>3477</v>
      </c>
      <c r="L12969" s="274"/>
      <c r="M12969" s="278"/>
      <c r="N12969" s="279"/>
      <c r="O12969" s="274"/>
      <c r="P12969" s="274"/>
      <c r="Q12969" s="280"/>
    </row>
    <row r="12970" spans="1:17">
      <c r="A12970" s="273" t="str">
        <f>B12970&amp;"_"&amp;COUNTIF($B$2:B12970,B12970)</f>
        <v>9939_1</v>
      </c>
      <c r="B12970" s="274">
        <v>9939</v>
      </c>
      <c r="C12970" s="195">
        <v>59</v>
      </c>
      <c r="D12970" s="195">
        <v>3010762502</v>
      </c>
      <c r="E12970" s="195">
        <v>41222082</v>
      </c>
      <c r="F12970" s="189">
        <v>2</v>
      </c>
      <c r="G12970" s="197" t="s">
        <v>6665</v>
      </c>
      <c r="H12970" s="195">
        <v>2</v>
      </c>
      <c r="I12970" s="195">
        <v>8660</v>
      </c>
      <c r="J12970" s="191">
        <v>43972</v>
      </c>
      <c r="K12970" s="195" t="s">
        <v>3477</v>
      </c>
      <c r="L12970" s="274"/>
      <c r="M12970" s="278"/>
      <c r="N12970" s="279"/>
      <c r="O12970" s="274"/>
      <c r="P12970" s="274"/>
      <c r="Q12970" s="280"/>
    </row>
    <row r="12971" spans="1:17">
      <c r="A12971" s="273" t="str">
        <f>B12971&amp;"_"&amp;COUNTIF($B$2:B12971,B12971)</f>
        <v>9940_1</v>
      </c>
      <c r="B12971" s="274">
        <v>9940</v>
      </c>
      <c r="C12971" s="195">
        <v>59</v>
      </c>
      <c r="D12971" s="195">
        <v>3010759157</v>
      </c>
      <c r="E12971" s="195">
        <v>41227890</v>
      </c>
      <c r="F12971" s="189">
        <v>12</v>
      </c>
      <c r="G12971" s="197" t="s">
        <v>5286</v>
      </c>
      <c r="H12971" s="195">
        <v>2</v>
      </c>
      <c r="I12971" s="195">
        <v>3675</v>
      </c>
      <c r="J12971" s="191">
        <v>43972</v>
      </c>
      <c r="K12971" s="195" t="s">
        <v>3477</v>
      </c>
      <c r="L12971" s="274"/>
      <c r="M12971" s="278"/>
      <c r="N12971" s="279"/>
      <c r="O12971" s="274"/>
      <c r="P12971" s="274"/>
      <c r="Q12971" s="280"/>
    </row>
    <row r="12972" spans="1:17" ht="15">
      <c r="A12972" s="294" t="str">
        <f>B12972&amp;"_"&amp;COUNTIF($B$2:B14650,B12972)</f>
        <v>9950_1</v>
      </c>
      <c r="B12972" s="274">
        <v>9950</v>
      </c>
      <c r="C12972" s="274">
        <v>65</v>
      </c>
      <c r="D12972" s="274">
        <v>3010674249</v>
      </c>
      <c r="E12972" s="274"/>
      <c r="F12972" s="275">
        <v>250</v>
      </c>
      <c r="G12972" s="276" t="s">
        <v>6666</v>
      </c>
      <c r="H12972" s="274">
        <v>2</v>
      </c>
      <c r="I12972" s="274">
        <v>550</v>
      </c>
      <c r="J12972" s="277">
        <v>43972</v>
      </c>
      <c r="K12972" s="274" t="s">
        <v>1338</v>
      </c>
      <c r="L12972" s="274" t="s">
        <v>74</v>
      </c>
      <c r="M12972" s="278"/>
      <c r="N12972" s="279"/>
      <c r="O12972" s="274"/>
      <c r="P12972" s="274"/>
      <c r="Q12972" s="280"/>
    </row>
    <row r="12973" spans="1:17">
      <c r="A12973" s="273" t="str">
        <f>B12973&amp;"_"&amp;COUNTIF($B$2:B12973,B12973)</f>
        <v>9951_1</v>
      </c>
      <c r="B12973" s="195">
        <v>9951</v>
      </c>
      <c r="C12973" s="195">
        <v>22</v>
      </c>
      <c r="D12973" s="195" t="s">
        <v>3244</v>
      </c>
      <c r="F12973" s="189">
        <v>1</v>
      </c>
      <c r="G12973" s="197" t="s">
        <v>6667</v>
      </c>
      <c r="J12973" s="191">
        <v>43972</v>
      </c>
      <c r="M12973" s="278"/>
      <c r="N12973" s="279"/>
      <c r="O12973" s="274"/>
      <c r="P12973" s="274"/>
      <c r="Q12973" s="280"/>
    </row>
    <row r="12974" spans="1:17">
      <c r="A12974" s="273" t="str">
        <f>B12974&amp;"_"&amp;COUNTIF($B$2:B12974,B12974)</f>
        <v>9952_1</v>
      </c>
      <c r="B12974" s="274">
        <v>9952</v>
      </c>
      <c r="C12974" s="274">
        <v>31</v>
      </c>
      <c r="D12974" s="274" t="s">
        <v>6668</v>
      </c>
      <c r="E12974" s="274" t="s">
        <v>5184</v>
      </c>
      <c r="F12974" s="275">
        <v>1</v>
      </c>
      <c r="G12974" s="276" t="s">
        <v>5747</v>
      </c>
      <c r="H12974" s="274">
        <v>1</v>
      </c>
      <c r="I12974" s="274"/>
      <c r="J12974" s="277">
        <v>43977</v>
      </c>
      <c r="K12974" s="195" t="s">
        <v>3477</v>
      </c>
      <c r="L12974" s="274"/>
      <c r="M12974" s="278"/>
      <c r="N12974" s="279"/>
      <c r="O12974" s="274"/>
      <c r="P12974" s="274"/>
      <c r="Q12974" s="280"/>
    </row>
    <row r="12975" spans="1:17">
      <c r="A12975" s="273" t="str">
        <f>B12975&amp;"_"&amp;COUNTIF($B$2:B12975,B12975)</f>
        <v>9953_1</v>
      </c>
      <c r="B12975" s="274">
        <v>9953</v>
      </c>
      <c r="C12975" s="274">
        <v>31</v>
      </c>
      <c r="D12975" s="323" t="s">
        <v>6669</v>
      </c>
      <c r="E12975" s="274"/>
      <c r="F12975" s="275">
        <v>2</v>
      </c>
      <c r="G12975" s="276" t="s">
        <v>6670</v>
      </c>
      <c r="H12975" s="274">
        <v>2</v>
      </c>
      <c r="I12975" s="274">
        <v>6000</v>
      </c>
      <c r="J12975" s="277">
        <v>43977</v>
      </c>
      <c r="K12975" s="195" t="s">
        <v>3477</v>
      </c>
      <c r="L12975" s="274"/>
      <c r="M12975" s="278"/>
      <c r="N12975" s="279"/>
      <c r="O12975" s="274"/>
      <c r="P12975" s="274"/>
      <c r="Q12975" s="280"/>
    </row>
    <row r="12976" spans="1:17">
      <c r="A12976" s="273" t="str">
        <f>B12976&amp;"_"&amp;COUNTIF($B$2:B12976,B12976)</f>
        <v>9954_1</v>
      </c>
      <c r="B12976" s="274">
        <v>9954</v>
      </c>
      <c r="C12976" s="274">
        <v>31</v>
      </c>
      <c r="D12976" s="274" t="s">
        <v>6671</v>
      </c>
      <c r="E12976" s="274" t="s">
        <v>5374</v>
      </c>
      <c r="F12976" s="275">
        <v>3</v>
      </c>
      <c r="G12976" s="276" t="s">
        <v>5305</v>
      </c>
      <c r="H12976" s="274">
        <v>3</v>
      </c>
      <c r="I12976" s="274">
        <v>9000</v>
      </c>
      <c r="J12976" s="277">
        <v>43977</v>
      </c>
      <c r="K12976" s="195" t="s">
        <v>3477</v>
      </c>
      <c r="L12976" s="274"/>
      <c r="M12976" s="278"/>
      <c r="N12976" s="279"/>
      <c r="O12976" s="274"/>
      <c r="P12976" s="274"/>
      <c r="Q12976" s="280"/>
    </row>
    <row r="12977" spans="1:17">
      <c r="A12977" s="273" t="str">
        <f>B12977&amp;"_"&amp;COUNTIF($B$2:B12977,B12977)</f>
        <v>9955_1</v>
      </c>
      <c r="B12977" s="274">
        <v>9955</v>
      </c>
      <c r="C12977" s="274">
        <v>31</v>
      </c>
      <c r="D12977" s="274" t="s">
        <v>6671</v>
      </c>
      <c r="E12977" s="274" t="s">
        <v>5374</v>
      </c>
      <c r="F12977" s="275">
        <v>3</v>
      </c>
      <c r="G12977" s="276" t="s">
        <v>5305</v>
      </c>
      <c r="H12977" s="274">
        <v>3</v>
      </c>
      <c r="I12977" s="274">
        <v>9000</v>
      </c>
      <c r="J12977" s="277">
        <v>43977</v>
      </c>
      <c r="K12977" s="195" t="s">
        <v>3477</v>
      </c>
      <c r="L12977" s="274"/>
      <c r="M12977" s="278"/>
      <c r="N12977" s="279"/>
      <c r="O12977" s="274"/>
      <c r="P12977" s="274"/>
      <c r="Q12977" s="280"/>
    </row>
    <row r="12978" spans="1:17">
      <c r="A12978" s="273" t="str">
        <f>B12978&amp;"_"&amp;COUNTIF($B$2:B12978,B12978)</f>
        <v>9956_1</v>
      </c>
      <c r="B12978" s="274">
        <v>9956</v>
      </c>
      <c r="C12978" s="274">
        <v>31</v>
      </c>
      <c r="D12978" s="274" t="s">
        <v>6671</v>
      </c>
      <c r="E12978" s="274" t="s">
        <v>5374</v>
      </c>
      <c r="F12978" s="275">
        <v>1</v>
      </c>
      <c r="G12978" s="276" t="s">
        <v>5305</v>
      </c>
      <c r="H12978" s="274">
        <v>1</v>
      </c>
      <c r="I12978" s="274">
        <v>3000</v>
      </c>
      <c r="J12978" s="277">
        <v>43977</v>
      </c>
      <c r="K12978" s="195" t="s">
        <v>3477</v>
      </c>
      <c r="L12978" s="274"/>
      <c r="M12978" s="278"/>
      <c r="N12978" s="279"/>
      <c r="O12978" s="274"/>
      <c r="P12978" s="274"/>
      <c r="Q12978" s="280"/>
    </row>
    <row r="12979" spans="1:17">
      <c r="A12979" s="273" t="str">
        <f>B12979&amp;"_"&amp;COUNTIF($B$2:B12979,B12979)</f>
        <v>9957_1</v>
      </c>
      <c r="B12979" s="274">
        <v>9957</v>
      </c>
      <c r="C12979" s="274">
        <v>1</v>
      </c>
      <c r="D12979" s="274" t="s">
        <v>477</v>
      </c>
      <c r="E12979" s="274"/>
      <c r="F12979" s="275">
        <v>1</v>
      </c>
      <c r="G12979" s="276" t="s">
        <v>6672</v>
      </c>
      <c r="H12979" s="274">
        <v>1</v>
      </c>
      <c r="I12979" s="274"/>
      <c r="J12979" s="277">
        <v>43978</v>
      </c>
      <c r="K12979" s="195" t="s">
        <v>3477</v>
      </c>
      <c r="L12979" s="274"/>
      <c r="M12979" s="278"/>
      <c r="N12979" s="279"/>
      <c r="O12979" s="274"/>
      <c r="P12979" s="274"/>
      <c r="Q12979" s="280"/>
    </row>
    <row r="12980" spans="1:17">
      <c r="A12980" s="273" t="str">
        <f>B12980&amp;"_"&amp;COUNTIF($B$2:B12980,B12980)</f>
        <v>9958_1</v>
      </c>
      <c r="B12980" s="274">
        <v>9958</v>
      </c>
      <c r="C12980" s="274">
        <v>1</v>
      </c>
      <c r="D12980" s="274" t="s">
        <v>5434</v>
      </c>
      <c r="E12980" s="274">
        <v>50015296</v>
      </c>
      <c r="F12980" s="275">
        <v>1</v>
      </c>
      <c r="G12980" s="276" t="s">
        <v>6673</v>
      </c>
      <c r="H12980" s="274">
        <v>1</v>
      </c>
      <c r="I12980" s="274"/>
      <c r="J12980" s="277">
        <v>43978</v>
      </c>
      <c r="K12980" s="195" t="s">
        <v>3477</v>
      </c>
      <c r="L12980" s="274"/>
      <c r="M12980" s="278"/>
      <c r="N12980" s="279"/>
      <c r="O12980" s="274"/>
      <c r="P12980" s="274"/>
      <c r="Q12980" s="280"/>
    </row>
    <row r="12981" spans="1:17">
      <c r="A12981" s="273" t="str">
        <f>B12981&amp;"_"&amp;COUNTIF($B$2:B12981,B12981)</f>
        <v>9959_1</v>
      </c>
      <c r="B12981" s="274">
        <v>9959</v>
      </c>
      <c r="C12981" s="274">
        <v>1</v>
      </c>
      <c r="D12981" s="274" t="s">
        <v>5790</v>
      </c>
      <c r="E12981" s="274">
        <v>50015296</v>
      </c>
      <c r="F12981" s="275">
        <v>1</v>
      </c>
      <c r="G12981" s="276" t="s">
        <v>6673</v>
      </c>
      <c r="H12981" s="274">
        <v>1</v>
      </c>
      <c r="I12981" s="274"/>
      <c r="J12981" s="277">
        <v>43978</v>
      </c>
      <c r="K12981" s="195" t="s">
        <v>3477</v>
      </c>
      <c r="L12981" s="274"/>
      <c r="M12981" s="278"/>
      <c r="N12981" s="279"/>
      <c r="O12981" s="274"/>
      <c r="P12981" s="274"/>
      <c r="Q12981" s="280"/>
    </row>
    <row r="12982" spans="1:17">
      <c r="A12982" s="273" t="str">
        <f>B12982&amp;"_"&amp;COUNTIF($B$2:B12982,B12982)</f>
        <v>9960_1</v>
      </c>
      <c r="B12982" s="274">
        <v>9960</v>
      </c>
      <c r="E12982" s="195" t="s">
        <v>2730</v>
      </c>
      <c r="F12982" s="189">
        <v>11</v>
      </c>
      <c r="G12982" s="197" t="s">
        <v>5366</v>
      </c>
      <c r="L12982" s="274"/>
      <c r="M12982" s="278"/>
      <c r="N12982" s="279"/>
      <c r="O12982" s="274"/>
      <c r="P12982" s="274"/>
      <c r="Q12982" s="280"/>
    </row>
    <row r="12983" spans="1:17">
      <c r="A12983" s="273" t="str">
        <f>B12983&amp;"_"&amp;COUNTIF($B$2:B12983,B12983)</f>
        <v>9960_2</v>
      </c>
      <c r="B12983" s="274">
        <v>9960</v>
      </c>
      <c r="C12983" s="195">
        <v>1</v>
      </c>
      <c r="D12983" s="195" t="s">
        <v>5752</v>
      </c>
      <c r="E12983" s="195" t="s">
        <v>2731</v>
      </c>
      <c r="F12983" s="189">
        <v>11</v>
      </c>
      <c r="G12983" s="197" t="s">
        <v>5368</v>
      </c>
      <c r="H12983" s="195">
        <v>6</v>
      </c>
      <c r="J12983" s="191">
        <v>43978</v>
      </c>
      <c r="K12983" s="195" t="s">
        <v>3477</v>
      </c>
      <c r="L12983" s="274"/>
      <c r="M12983" s="278"/>
      <c r="N12983" s="279"/>
      <c r="O12983" s="274"/>
      <c r="P12983" s="274"/>
      <c r="Q12983" s="280"/>
    </row>
    <row r="12984" spans="1:17">
      <c r="A12984" s="273" t="str">
        <f>B12984&amp;"_"&amp;COUNTIF($B$2:B12984,B12984)</f>
        <v>9961_1</v>
      </c>
      <c r="B12984" s="274">
        <v>9961</v>
      </c>
      <c r="C12984" s="195">
        <v>1</v>
      </c>
      <c r="D12984" s="195" t="s">
        <v>5492</v>
      </c>
      <c r="F12984" s="189">
        <v>2</v>
      </c>
      <c r="G12984" s="197" t="s">
        <v>6674</v>
      </c>
      <c r="H12984" s="195">
        <v>2</v>
      </c>
      <c r="J12984" s="191">
        <v>43978</v>
      </c>
      <c r="K12984" s="195" t="s">
        <v>3477</v>
      </c>
      <c r="L12984" s="274"/>
      <c r="M12984" s="278"/>
      <c r="N12984" s="279"/>
      <c r="O12984" s="274"/>
      <c r="P12984" s="274"/>
      <c r="Q12984" s="280"/>
    </row>
    <row r="12985" spans="1:17">
      <c r="A12985" s="273" t="str">
        <f>B12985&amp;"_"&amp;COUNTIF($B$2:B12985,B12985)</f>
        <v>9962_1</v>
      </c>
      <c r="B12985" s="274">
        <v>9962</v>
      </c>
      <c r="C12985" s="274"/>
      <c r="D12985" s="274"/>
      <c r="E12985" s="274">
        <v>500529774</v>
      </c>
      <c r="F12985" s="275">
        <v>324</v>
      </c>
      <c r="G12985" s="276" t="s">
        <v>6676</v>
      </c>
      <c r="H12985" s="274"/>
      <c r="I12985" s="274"/>
      <c r="J12985" s="277"/>
      <c r="K12985" s="274"/>
      <c r="L12985" s="274"/>
      <c r="M12985" s="278"/>
      <c r="N12985" s="279"/>
      <c r="O12985" s="274"/>
      <c r="P12985" s="274"/>
      <c r="Q12985" s="280"/>
    </row>
    <row r="12986" spans="1:17">
      <c r="A12986" s="273" t="str">
        <f>B12986&amp;"_"&amp;COUNTIF($B$2:B12986,B12986)</f>
        <v>9962_2</v>
      </c>
      <c r="B12986" s="274">
        <v>9962</v>
      </c>
      <c r="C12986" s="274"/>
      <c r="D12986" s="274"/>
      <c r="E12986" s="274">
        <v>500534684</v>
      </c>
      <c r="F12986" s="275">
        <v>2</v>
      </c>
      <c r="G12986" s="276" t="s">
        <v>6677</v>
      </c>
      <c r="H12986" s="274"/>
      <c r="I12986" s="274"/>
      <c r="J12986" s="277"/>
      <c r="K12986" s="274"/>
      <c r="L12986" s="274"/>
      <c r="M12986" s="278"/>
      <c r="N12986" s="279"/>
      <c r="O12986" s="274"/>
      <c r="P12986" s="274"/>
      <c r="Q12986" s="280"/>
    </row>
    <row r="12987" spans="1:17">
      <c r="A12987" s="273" t="str">
        <f>B12987&amp;"_"&amp;COUNTIF($B$2:B12987,B12987)</f>
        <v>9962_3</v>
      </c>
      <c r="B12987" s="274">
        <v>9962</v>
      </c>
      <c r="C12987" s="274">
        <v>3</v>
      </c>
      <c r="D12987" s="274" t="s">
        <v>6675</v>
      </c>
      <c r="E12987" s="274">
        <v>500534685</v>
      </c>
      <c r="F12987" s="275">
        <v>2</v>
      </c>
      <c r="G12987" s="276" t="s">
        <v>6678</v>
      </c>
      <c r="H12987" s="274">
        <v>3</v>
      </c>
      <c r="I12987" s="274"/>
      <c r="J12987" s="277">
        <v>43978</v>
      </c>
      <c r="K12987" s="274" t="s">
        <v>33</v>
      </c>
      <c r="L12987" s="274" t="s">
        <v>74</v>
      </c>
      <c r="M12987" s="278"/>
      <c r="N12987" s="279"/>
      <c r="O12987" s="274"/>
      <c r="P12987" s="274"/>
      <c r="Q12987" s="280"/>
    </row>
    <row r="12988" spans="1:17">
      <c r="A12988" s="273" t="str">
        <f>B12988&amp;"_"&amp;COUNTIF($B$2:B12988,B12988)</f>
        <v>9963_1</v>
      </c>
      <c r="B12988" s="274">
        <v>9963</v>
      </c>
      <c r="C12988" s="274">
        <v>1</v>
      </c>
      <c r="D12988" s="274" t="s">
        <v>3184</v>
      </c>
      <c r="E12988" s="274"/>
      <c r="F12988" s="275">
        <v>2</v>
      </c>
      <c r="G12988" s="276" t="s">
        <v>6679</v>
      </c>
      <c r="H12988" s="274">
        <v>2</v>
      </c>
      <c r="I12988" s="274"/>
      <c r="J12988" s="277">
        <v>43978</v>
      </c>
      <c r="K12988" s="274" t="s">
        <v>789</v>
      </c>
      <c r="L12988" s="274" t="s">
        <v>74</v>
      </c>
      <c r="M12988" s="278"/>
      <c r="N12988" s="279"/>
      <c r="O12988" s="274"/>
      <c r="P12988" s="274"/>
      <c r="Q12988" s="280"/>
    </row>
    <row r="12989" spans="1:17">
      <c r="A12989" s="273" t="str">
        <f>B12989&amp;"_"&amp;COUNTIF($B$2:B12989,B12989)</f>
        <v>9964_1</v>
      </c>
      <c r="B12989" s="274">
        <v>9964</v>
      </c>
      <c r="C12989" s="274">
        <v>59</v>
      </c>
      <c r="D12989" s="274">
        <v>3010776644</v>
      </c>
      <c r="E12989" s="195">
        <v>20607070</v>
      </c>
      <c r="F12989" s="189">
        <v>150</v>
      </c>
      <c r="G12989" s="197" t="s">
        <v>4683</v>
      </c>
      <c r="H12989" s="195">
        <v>1</v>
      </c>
      <c r="I12989" s="195">
        <v>3300</v>
      </c>
      <c r="J12989" s="191">
        <v>43979</v>
      </c>
      <c r="K12989" s="195" t="s">
        <v>3477</v>
      </c>
      <c r="L12989" s="274"/>
      <c r="M12989" s="278"/>
      <c r="N12989" s="279"/>
      <c r="O12989" s="274"/>
      <c r="P12989" s="274"/>
      <c r="Q12989" s="280"/>
    </row>
    <row r="12990" spans="1:17">
      <c r="A12990" s="273" t="str">
        <f>B12990&amp;"_"&amp;COUNTIF($B$2:B12990,B12990)</f>
        <v>9965_1</v>
      </c>
      <c r="B12990" s="274">
        <v>9965</v>
      </c>
      <c r="C12990" s="274">
        <v>59</v>
      </c>
      <c r="D12990" s="274">
        <v>3010775805</v>
      </c>
      <c r="E12990" s="195">
        <v>41227890</v>
      </c>
      <c r="F12990" s="189">
        <v>12</v>
      </c>
      <c r="G12990" s="197" t="s">
        <v>5286</v>
      </c>
      <c r="H12990" s="195">
        <v>2</v>
      </c>
      <c r="I12990" s="195">
        <v>3675</v>
      </c>
      <c r="J12990" s="191">
        <v>43979</v>
      </c>
      <c r="K12990" s="195" t="s">
        <v>3477</v>
      </c>
      <c r="L12990" s="274"/>
      <c r="M12990" s="278"/>
      <c r="N12990" s="279"/>
      <c r="O12990" s="274"/>
      <c r="P12990" s="274"/>
      <c r="Q12990" s="280"/>
    </row>
    <row r="12991" spans="1:17">
      <c r="A12991" s="273" t="str">
        <f>B12991&amp;"_"&amp;COUNTIF($B$2:B12991,B12991)</f>
        <v>9966_1</v>
      </c>
      <c r="B12991" s="274">
        <v>9966</v>
      </c>
      <c r="C12991" s="274"/>
      <c r="D12991" s="274"/>
      <c r="E12991" s="195">
        <v>41222136</v>
      </c>
      <c r="F12991" s="189">
        <v>1</v>
      </c>
      <c r="G12991" s="197" t="s">
        <v>5753</v>
      </c>
      <c r="H12991" s="274"/>
      <c r="I12991" s="274"/>
      <c r="J12991" s="277"/>
      <c r="K12991" s="274"/>
      <c r="L12991" s="274"/>
      <c r="M12991" s="278"/>
      <c r="N12991" s="279"/>
      <c r="O12991" s="274"/>
      <c r="P12991" s="274"/>
      <c r="Q12991" s="280"/>
    </row>
    <row r="12992" spans="1:17">
      <c r="A12992" s="273" t="str">
        <f>B12992&amp;"_"&amp;COUNTIF($B$2:B12992,B12992)</f>
        <v>9966_2</v>
      </c>
      <c r="B12992" s="274">
        <v>9966</v>
      </c>
      <c r="C12992" s="195">
        <v>59</v>
      </c>
      <c r="D12992" s="195">
        <v>3010762502</v>
      </c>
      <c r="E12992" s="195">
        <v>41222082</v>
      </c>
      <c r="F12992" s="189">
        <v>1</v>
      </c>
      <c r="G12992" s="197" t="s">
        <v>6665</v>
      </c>
      <c r="H12992" s="195">
        <v>2</v>
      </c>
      <c r="I12992" s="195">
        <v>7830</v>
      </c>
      <c r="J12992" s="191">
        <v>43979</v>
      </c>
      <c r="K12992" s="195" t="s">
        <v>3477</v>
      </c>
      <c r="L12992" s="274"/>
      <c r="M12992" s="278"/>
      <c r="N12992" s="279"/>
      <c r="O12992" s="274"/>
      <c r="P12992" s="274"/>
      <c r="Q12992" s="280"/>
    </row>
    <row r="12993" spans="1:17">
      <c r="A12993" s="273" t="str">
        <f>B12993&amp;"_"&amp;COUNTIF($B$2:B12993,B12993)</f>
        <v>9967_1</v>
      </c>
      <c r="B12993" s="274">
        <v>9967</v>
      </c>
      <c r="C12993" s="274">
        <v>1</v>
      </c>
      <c r="D12993" s="274" t="s">
        <v>6680</v>
      </c>
      <c r="E12993" s="274"/>
      <c r="F12993" s="275">
        <v>1</v>
      </c>
      <c r="G12993" s="276" t="s">
        <v>6681</v>
      </c>
      <c r="H12993" s="274">
        <v>1</v>
      </c>
      <c r="I12993" s="274"/>
      <c r="J12993" s="277">
        <v>43979</v>
      </c>
      <c r="K12993" s="195" t="s">
        <v>3477</v>
      </c>
      <c r="L12993" s="274"/>
      <c r="M12993" s="278"/>
      <c r="N12993" s="279"/>
      <c r="O12993" s="274"/>
      <c r="P12993" s="274"/>
      <c r="Q12993" s="280"/>
    </row>
    <row r="12994" spans="1:17">
      <c r="A12994" s="273" t="str">
        <f>B12994&amp;"_"&amp;COUNTIF($B$2:B12994,B12994)</f>
        <v>9968_1</v>
      </c>
      <c r="B12994" s="274">
        <v>9968</v>
      </c>
      <c r="E12994" s="195" t="s">
        <v>2730</v>
      </c>
      <c r="F12994" s="189">
        <v>1</v>
      </c>
      <c r="G12994" s="197" t="s">
        <v>5366</v>
      </c>
      <c r="L12994" s="274"/>
      <c r="M12994" s="278"/>
      <c r="N12994" s="279"/>
      <c r="O12994" s="274"/>
      <c r="P12994" s="274"/>
      <c r="Q12994" s="280"/>
    </row>
    <row r="12995" spans="1:17">
      <c r="A12995" s="273" t="str">
        <f>B12995&amp;"_"&amp;COUNTIF($B$2:B12995,B12995)</f>
        <v>9968_2</v>
      </c>
      <c r="B12995" s="274">
        <v>9968</v>
      </c>
      <c r="C12995" s="195">
        <v>1</v>
      </c>
      <c r="D12995" s="195" t="s">
        <v>5752</v>
      </c>
      <c r="E12995" s="195" t="s">
        <v>2731</v>
      </c>
      <c r="F12995" s="189">
        <v>1</v>
      </c>
      <c r="G12995" s="197" t="s">
        <v>5368</v>
      </c>
      <c r="H12995" s="195">
        <v>1</v>
      </c>
      <c r="J12995" s="191">
        <v>43979</v>
      </c>
      <c r="K12995" s="195" t="s">
        <v>3477</v>
      </c>
      <c r="L12995" s="274"/>
      <c r="M12995" s="278"/>
      <c r="N12995" s="279"/>
      <c r="O12995" s="274"/>
      <c r="P12995" s="274"/>
      <c r="Q12995" s="280"/>
    </row>
    <row r="12996" spans="1:17">
      <c r="A12996" s="273" t="str">
        <f>B12996&amp;"_"&amp;COUNTIF($B$2:B12996,B12996)</f>
        <v>9969_1</v>
      </c>
      <c r="B12996" s="274">
        <v>9969</v>
      </c>
      <c r="C12996" s="274">
        <v>144</v>
      </c>
      <c r="D12996" s="195" t="s">
        <v>6683</v>
      </c>
      <c r="F12996" s="189">
        <v>5</v>
      </c>
      <c r="G12996" s="197" t="s">
        <v>6682</v>
      </c>
      <c r="H12996" s="195">
        <v>1</v>
      </c>
      <c r="I12996" s="195">
        <v>306</v>
      </c>
      <c r="J12996" s="191">
        <v>43980</v>
      </c>
      <c r="K12996" s="195" t="s">
        <v>6684</v>
      </c>
      <c r="L12996" s="195" t="s">
        <v>74</v>
      </c>
      <c r="M12996" s="278"/>
      <c r="N12996" s="279"/>
      <c r="O12996" s="274"/>
      <c r="P12996" s="274"/>
      <c r="Q12996" s="280"/>
    </row>
    <row r="12997" spans="1:17">
      <c r="A12997" s="273" t="str">
        <f>B12997&amp;"_"&amp;COUNTIF($B$2:B12997,B12997)</f>
        <v>9970_1</v>
      </c>
      <c r="B12997" s="274">
        <v>9970</v>
      </c>
      <c r="C12997" s="274">
        <v>2</v>
      </c>
      <c r="D12997" s="274" t="s">
        <v>6685</v>
      </c>
      <c r="E12997" s="274"/>
      <c r="F12997" s="275">
        <v>1</v>
      </c>
      <c r="G12997" s="276" t="s">
        <v>2266</v>
      </c>
      <c r="H12997" s="274">
        <v>1</v>
      </c>
      <c r="I12997" s="274"/>
      <c r="J12997" s="277">
        <v>43983</v>
      </c>
      <c r="K12997" s="195" t="s">
        <v>3477</v>
      </c>
      <c r="L12997" s="274"/>
      <c r="M12997" s="278"/>
      <c r="N12997" s="279"/>
      <c r="O12997" s="274"/>
      <c r="P12997" s="274"/>
      <c r="Q12997" s="280"/>
    </row>
    <row r="12998" spans="1:17">
      <c r="A12998" s="273" t="str">
        <f>B12998&amp;"_"&amp;COUNTIF($B$2:B12998,B12998)</f>
        <v>9971_1</v>
      </c>
      <c r="B12998" s="195">
        <v>9971</v>
      </c>
      <c r="F12998" s="189">
        <v>0</v>
      </c>
      <c r="G12998" s="197" t="s">
        <v>5663</v>
      </c>
      <c r="M12998" s="278"/>
      <c r="N12998" s="279"/>
      <c r="O12998" s="274"/>
      <c r="P12998" s="274"/>
      <c r="Q12998" s="280"/>
    </row>
    <row r="12999" spans="1:17">
      <c r="A12999" s="273" t="str">
        <f>B12999&amp;"_"&amp;COUNTIF($B$2:B12999,B12999)</f>
        <v>9971_2</v>
      </c>
      <c r="B12999" s="195">
        <v>9971</v>
      </c>
      <c r="C12999" s="195">
        <v>26</v>
      </c>
      <c r="D12999" s="195" t="s">
        <v>863</v>
      </c>
      <c r="F12999" s="189">
        <v>10</v>
      </c>
      <c r="G12999" s="197" t="s">
        <v>5664</v>
      </c>
      <c r="J12999" s="191">
        <v>43982</v>
      </c>
      <c r="M12999" s="278"/>
      <c r="N12999" s="279"/>
      <c r="O12999" s="274"/>
      <c r="P12999" s="274"/>
      <c r="Q12999" s="280"/>
    </row>
    <row r="13000" spans="1:17">
      <c r="A13000" s="273" t="str">
        <f>B13000&amp;"_"&amp;COUNTIF($B$2:B13000,B13000)</f>
        <v>9972_1</v>
      </c>
      <c r="B13000" s="195">
        <v>9972</v>
      </c>
      <c r="C13000" s="195">
        <v>1</v>
      </c>
      <c r="D13000" s="195">
        <v>540101100</v>
      </c>
      <c r="F13000" s="189">
        <f>2035-440-440</f>
        <v>1155</v>
      </c>
      <c r="G13000" s="197" t="s">
        <v>5430</v>
      </c>
      <c r="J13000" s="191">
        <v>43982</v>
      </c>
      <c r="M13000" s="278"/>
      <c r="N13000" s="279"/>
      <c r="O13000" s="274"/>
      <c r="P13000" s="274"/>
      <c r="Q13000" s="280"/>
    </row>
    <row r="13001" spans="1:17">
      <c r="A13001" s="273" t="str">
        <f>B13001&amp;"_"&amp;COUNTIF($B$2:B13001,B13001)</f>
        <v>9973_1</v>
      </c>
      <c r="B13001" s="274">
        <v>9973</v>
      </c>
      <c r="C13001" s="274"/>
      <c r="D13001" s="274"/>
      <c r="E13001" s="274"/>
      <c r="F13001" s="275"/>
      <c r="G13001" s="274" t="s">
        <v>6689</v>
      </c>
      <c r="H13001" s="274"/>
      <c r="I13001" s="274"/>
      <c r="J13001" s="277"/>
      <c r="K13001" s="274"/>
      <c r="L13001" s="274"/>
      <c r="M13001" s="278"/>
      <c r="N13001" s="279"/>
      <c r="O13001" s="274"/>
      <c r="P13001" s="274"/>
      <c r="Q13001" s="280"/>
    </row>
    <row r="13002" spans="1:17">
      <c r="A13002" s="273" t="str">
        <f>B13002&amp;"_"&amp;COUNTIF($B$2:B13002,B13002)</f>
        <v>9973_2</v>
      </c>
      <c r="B13002" s="274">
        <v>9973</v>
      </c>
      <c r="C13002" s="274">
        <v>146</v>
      </c>
      <c r="D13002" s="274"/>
      <c r="E13002" s="274"/>
      <c r="F13002" s="275">
        <v>1</v>
      </c>
      <c r="G13002" s="276" t="s">
        <v>6690</v>
      </c>
      <c r="H13002" s="274">
        <v>1</v>
      </c>
      <c r="I13002" s="274">
        <v>21</v>
      </c>
      <c r="J13002" s="277">
        <v>43990</v>
      </c>
      <c r="K13002" s="274" t="s">
        <v>6697</v>
      </c>
      <c r="L13002" s="274"/>
      <c r="M13002" s="278"/>
      <c r="N13002" s="279"/>
      <c r="O13002" s="274"/>
      <c r="P13002" s="274"/>
      <c r="Q13002" s="280"/>
    </row>
    <row r="13003" spans="1:17">
      <c r="A13003" s="273" t="str">
        <f>B13003&amp;"_"&amp;COUNTIF($B$2:B13003,B13003)</f>
        <v>9974_1</v>
      </c>
      <c r="B13003" s="274">
        <v>9974</v>
      </c>
      <c r="E13003" s="195" t="s">
        <v>67</v>
      </c>
      <c r="F13003" s="189">
        <v>96</v>
      </c>
      <c r="G13003" s="197" t="s">
        <v>5619</v>
      </c>
      <c r="H13003" s="274"/>
      <c r="I13003" s="274"/>
      <c r="J13003" s="277"/>
      <c r="K13003" s="274"/>
      <c r="L13003" s="274"/>
      <c r="M13003" s="278"/>
      <c r="N13003" s="279"/>
      <c r="O13003" s="274"/>
      <c r="P13003" s="274"/>
      <c r="Q13003" s="280"/>
    </row>
    <row r="13004" spans="1:17">
      <c r="A13004" s="273" t="str">
        <f>B13004&amp;"_"&amp;COUNTIF($B$2:B13004,B13004)</f>
        <v>9974_2</v>
      </c>
      <c r="B13004" s="274">
        <v>9974</v>
      </c>
      <c r="C13004" s="195">
        <v>1</v>
      </c>
      <c r="D13004" s="195" t="s">
        <v>6692</v>
      </c>
      <c r="E13004" s="195" t="s">
        <v>62</v>
      </c>
      <c r="F13004" s="189">
        <v>492</v>
      </c>
      <c r="G13004" s="197" t="s">
        <v>5459</v>
      </c>
      <c r="H13004" s="274">
        <v>5</v>
      </c>
      <c r="I13004" s="274"/>
      <c r="J13004" s="277">
        <v>43985</v>
      </c>
      <c r="K13004" s="195" t="s">
        <v>3477</v>
      </c>
      <c r="L13004" s="274"/>
      <c r="M13004" s="278"/>
      <c r="N13004" s="279"/>
      <c r="O13004" s="274"/>
      <c r="P13004" s="274"/>
      <c r="Q13004" s="280"/>
    </row>
    <row r="13005" spans="1:17">
      <c r="A13005" s="273" t="str">
        <f>B13005&amp;"_"&amp;COUNTIF($B$2:B13005,B13005)</f>
        <v>9975_1</v>
      </c>
      <c r="B13005" s="274">
        <v>9975</v>
      </c>
      <c r="C13005" s="195">
        <v>1</v>
      </c>
      <c r="D13005" s="195" t="s">
        <v>865</v>
      </c>
      <c r="F13005" s="189">
        <v>1</v>
      </c>
      <c r="G13005" s="197" t="s">
        <v>5524</v>
      </c>
      <c r="H13005" s="195">
        <v>1</v>
      </c>
      <c r="J13005" s="191">
        <v>43986</v>
      </c>
      <c r="K13005" s="195" t="s">
        <v>3477</v>
      </c>
      <c r="L13005" s="274"/>
      <c r="M13005" s="278"/>
      <c r="N13005" s="279"/>
      <c r="O13005" s="274"/>
      <c r="P13005" s="274"/>
      <c r="Q13005" s="280"/>
    </row>
    <row r="13006" spans="1:17">
      <c r="A13006" s="273" t="str">
        <f>B13006&amp;"_"&amp;COUNTIF($B$2:B13006,B13006)</f>
        <v>9976_1</v>
      </c>
      <c r="B13006" s="195">
        <v>9976</v>
      </c>
      <c r="C13006" s="195">
        <v>22</v>
      </c>
      <c r="D13006" s="195" t="s">
        <v>3244</v>
      </c>
      <c r="F13006" s="189">
        <v>1</v>
      </c>
      <c r="G13006" s="197" t="s">
        <v>6693</v>
      </c>
      <c r="J13006" s="191">
        <v>43986</v>
      </c>
      <c r="K13006" s="274"/>
      <c r="L13006" s="274"/>
      <c r="M13006" s="278"/>
      <c r="N13006" s="279"/>
      <c r="O13006" s="274"/>
      <c r="P13006" s="274"/>
      <c r="Q13006" s="280"/>
    </row>
    <row r="13007" spans="1:17">
      <c r="A13007" s="273" t="str">
        <f>B13007&amp;"_"&amp;COUNTIF($B$2:B13007,B13007)</f>
        <v>9977_1</v>
      </c>
      <c r="B13007" s="274">
        <v>9977</v>
      </c>
      <c r="E13007" s="195" t="s">
        <v>2730</v>
      </c>
      <c r="F13007" s="189">
        <v>2</v>
      </c>
      <c r="G13007" s="197" t="s">
        <v>5366</v>
      </c>
      <c r="L13007" s="274"/>
      <c r="M13007" s="278"/>
      <c r="N13007" s="279"/>
      <c r="O13007" s="274"/>
      <c r="P13007" s="274"/>
      <c r="Q13007" s="280"/>
    </row>
    <row r="13008" spans="1:17">
      <c r="A13008" s="273" t="str">
        <f>B13008&amp;"_"&amp;COUNTIF($B$2:B13008,B13008)</f>
        <v>9977_2</v>
      </c>
      <c r="B13008" s="274">
        <v>9977</v>
      </c>
      <c r="C13008" s="195">
        <v>1</v>
      </c>
      <c r="D13008" s="195" t="s">
        <v>5752</v>
      </c>
      <c r="E13008" s="195" t="s">
        <v>2731</v>
      </c>
      <c r="F13008" s="189">
        <v>2</v>
      </c>
      <c r="G13008" s="197" t="s">
        <v>5368</v>
      </c>
      <c r="H13008" s="195">
        <v>1</v>
      </c>
      <c r="J13008" s="191">
        <v>43987</v>
      </c>
      <c r="K13008" s="195" t="s">
        <v>3477</v>
      </c>
      <c r="L13008" s="274"/>
      <c r="M13008" s="278"/>
      <c r="N13008" s="279"/>
      <c r="O13008" s="274"/>
      <c r="P13008" s="274"/>
      <c r="Q13008" s="280"/>
    </row>
    <row r="13009" spans="1:17">
      <c r="A13009" s="273" t="str">
        <f>B13009&amp;"_"&amp;COUNTIF($B$2:B13009,B13009)</f>
        <v>9978_1</v>
      </c>
      <c r="B13009" s="274">
        <v>9978</v>
      </c>
      <c r="E13009" s="195" t="s">
        <v>2730</v>
      </c>
      <c r="F13009" s="189">
        <v>2</v>
      </c>
      <c r="G13009" s="197" t="s">
        <v>5366</v>
      </c>
      <c r="L13009" s="274"/>
      <c r="M13009" s="278"/>
      <c r="N13009" s="279"/>
      <c r="O13009" s="274"/>
      <c r="P13009" s="274"/>
      <c r="Q13009" s="280"/>
    </row>
    <row r="13010" spans="1:17">
      <c r="A13010" s="273" t="str">
        <f>B13010&amp;"_"&amp;COUNTIF($B$2:B13010,B13010)</f>
        <v>9978_2</v>
      </c>
      <c r="B13010" s="274">
        <v>9978</v>
      </c>
      <c r="C13010" s="195">
        <v>1</v>
      </c>
      <c r="D13010" s="195" t="s">
        <v>6694</v>
      </c>
      <c r="E13010" s="195" t="s">
        <v>2731</v>
      </c>
      <c r="F13010" s="189">
        <v>2</v>
      </c>
      <c r="G13010" s="197" t="s">
        <v>5368</v>
      </c>
      <c r="H13010" s="195">
        <v>1</v>
      </c>
      <c r="J13010" s="191">
        <v>43987</v>
      </c>
      <c r="K13010" s="195" t="s">
        <v>3477</v>
      </c>
      <c r="L13010" s="274"/>
      <c r="M13010" s="278"/>
      <c r="N13010" s="279"/>
      <c r="O13010" s="274"/>
      <c r="P13010" s="274"/>
      <c r="Q13010" s="280"/>
    </row>
    <row r="13011" spans="1:17">
      <c r="A13011" s="273" t="str">
        <f>B13011&amp;"_"&amp;COUNTIF($B$2:B13011,B13011)</f>
        <v>9979_1</v>
      </c>
      <c r="B13011" s="274">
        <v>9979</v>
      </c>
      <c r="C13011" s="195">
        <v>1</v>
      </c>
      <c r="D13011" s="195" t="s">
        <v>5492</v>
      </c>
      <c r="F13011" s="189">
        <v>2</v>
      </c>
      <c r="G13011" s="197" t="s">
        <v>6579</v>
      </c>
      <c r="H13011" s="195">
        <v>2</v>
      </c>
      <c r="J13011" s="191">
        <v>43987</v>
      </c>
      <c r="K13011" s="195" t="s">
        <v>3477</v>
      </c>
      <c r="L13011" s="274"/>
      <c r="M13011" s="278"/>
      <c r="N13011" s="279"/>
      <c r="O13011" s="274"/>
      <c r="P13011" s="274"/>
      <c r="Q13011" s="280"/>
    </row>
    <row r="13012" spans="1:17">
      <c r="A13012" s="273" t="str">
        <f>B13012&amp;"_"&amp;COUNTIF($B$2:B13012,B13012)</f>
        <v>9980_1</v>
      </c>
      <c r="B13012" s="274">
        <v>9980</v>
      </c>
      <c r="C13012" s="274">
        <v>1</v>
      </c>
      <c r="D13012" s="274" t="s">
        <v>6695</v>
      </c>
      <c r="E13012" s="274"/>
      <c r="F13012" s="275">
        <v>2</v>
      </c>
      <c r="G13012" s="276" t="s">
        <v>6696</v>
      </c>
      <c r="H13012" s="274">
        <v>1</v>
      </c>
      <c r="I13012" s="274"/>
      <c r="J13012" s="277">
        <v>43987</v>
      </c>
      <c r="K13012" s="195" t="s">
        <v>3477</v>
      </c>
      <c r="L13012" s="274"/>
      <c r="M13012" s="278"/>
      <c r="N13012" s="279"/>
      <c r="O13012" s="274"/>
      <c r="P13012" s="274"/>
      <c r="Q13012" s="280"/>
    </row>
    <row r="13013" spans="1:17">
      <c r="A13013" s="273" t="str">
        <f>B13013&amp;"_"&amp;COUNTIF($B$2:B13013,B13013)</f>
        <v>9981_1</v>
      </c>
      <c r="B13013" s="274">
        <v>9981</v>
      </c>
      <c r="C13013" s="195">
        <v>107</v>
      </c>
      <c r="D13013" s="195">
        <v>27350</v>
      </c>
      <c r="F13013" s="189">
        <v>4</v>
      </c>
      <c r="G13013" s="197" t="s">
        <v>6655</v>
      </c>
      <c r="H13013" s="195">
        <v>1</v>
      </c>
      <c r="J13013" s="191">
        <v>43990</v>
      </c>
      <c r="K13013" s="195" t="s">
        <v>33</v>
      </c>
      <c r="L13013" s="274"/>
      <c r="M13013" s="278"/>
      <c r="N13013" s="279"/>
      <c r="O13013" s="274"/>
      <c r="P13013" s="274"/>
      <c r="Q13013" s="280"/>
    </row>
    <row r="13014" spans="1:17">
      <c r="A13014" s="273" t="str">
        <f>B13014&amp;"_"&amp;COUNTIF($B$2:B13014,B13014)</f>
        <v>9982_1</v>
      </c>
      <c r="B13014" s="274">
        <v>9982</v>
      </c>
      <c r="C13014" s="274">
        <v>103</v>
      </c>
      <c r="D13014" s="274" t="s">
        <v>6698</v>
      </c>
      <c r="E13014" s="274"/>
      <c r="F13014" s="275">
        <v>32</v>
      </c>
      <c r="G13014" s="276" t="s">
        <v>6699</v>
      </c>
      <c r="H13014" s="274">
        <v>16</v>
      </c>
      <c r="I13014" s="274">
        <v>20000</v>
      </c>
      <c r="J13014" s="277">
        <v>43991</v>
      </c>
      <c r="K13014" s="274" t="s">
        <v>4691</v>
      </c>
      <c r="L13014" s="274" t="s">
        <v>74</v>
      </c>
      <c r="M13014" s="278"/>
      <c r="N13014" s="279"/>
      <c r="O13014" s="274"/>
      <c r="P13014" s="274"/>
      <c r="Q13014" s="280"/>
    </row>
    <row r="13015" spans="1:17">
      <c r="A13015" s="273" t="str">
        <f>B13015&amp;"_"&amp;COUNTIF($B$2:B13015,B13015)</f>
        <v>9983_1</v>
      </c>
      <c r="B13015" s="274">
        <v>9983</v>
      </c>
      <c r="E13015" s="195">
        <v>112145</v>
      </c>
      <c r="F13015" s="189">
        <v>20</v>
      </c>
      <c r="G13015" s="197" t="s">
        <v>6648</v>
      </c>
      <c r="M13015" s="278"/>
      <c r="N13015" s="279"/>
      <c r="O13015" s="274"/>
      <c r="P13015" s="274"/>
      <c r="Q13015" s="280"/>
    </row>
    <row r="13016" spans="1:17">
      <c r="A13016" s="273" t="str">
        <f>B13016&amp;"_"&amp;COUNTIF($B$2:B13016,B13016)</f>
        <v>9983_2</v>
      </c>
      <c r="B13016" s="274">
        <v>9983</v>
      </c>
      <c r="C13016" s="195">
        <v>4</v>
      </c>
      <c r="D13016" s="195">
        <v>4500338186</v>
      </c>
      <c r="E13016" s="195">
        <v>112146</v>
      </c>
      <c r="F13016" s="189">
        <v>20</v>
      </c>
      <c r="G13016" s="197" t="s">
        <v>6647</v>
      </c>
      <c r="H13016" s="195">
        <v>10</v>
      </c>
      <c r="I13016" s="195">
        <v>41000</v>
      </c>
      <c r="J13016" s="191">
        <v>43991</v>
      </c>
      <c r="K13016" s="195" t="s">
        <v>2501</v>
      </c>
      <c r="L13016" s="195" t="s">
        <v>74</v>
      </c>
      <c r="M13016" s="278"/>
      <c r="N13016" s="279"/>
      <c r="O13016" s="274"/>
      <c r="P13016" s="274"/>
      <c r="Q13016" s="280"/>
    </row>
    <row r="13017" spans="1:17">
      <c r="A13017" s="273" t="str">
        <f>B13017&amp;"_"&amp;COUNTIF($B$2:B13017,B13017)</f>
        <v>9984_1</v>
      </c>
      <c r="B13017" s="274">
        <v>9984</v>
      </c>
      <c r="C13017" s="274">
        <v>31</v>
      </c>
      <c r="D13017" s="274" t="s">
        <v>6700</v>
      </c>
      <c r="E13017" s="274" t="s">
        <v>5374</v>
      </c>
      <c r="F13017" s="275">
        <v>7</v>
      </c>
      <c r="G13017" s="276" t="s">
        <v>5305</v>
      </c>
      <c r="H13017" s="274">
        <v>7</v>
      </c>
      <c r="I13017" s="274">
        <v>21000</v>
      </c>
      <c r="J13017" s="277">
        <v>43992</v>
      </c>
      <c r="K13017" s="195" t="s">
        <v>3477</v>
      </c>
      <c r="L13017" s="274"/>
      <c r="M13017" s="278"/>
      <c r="N13017" s="279"/>
      <c r="O13017" s="274"/>
      <c r="P13017" s="274"/>
      <c r="Q13017" s="280"/>
    </row>
    <row r="13018" spans="1:17">
      <c r="A13018" s="273" t="str">
        <f>B13018&amp;"_"&amp;COUNTIF($B$2:B13018,B13018)</f>
        <v>9985_1</v>
      </c>
      <c r="B13018" s="274">
        <v>9985</v>
      </c>
      <c r="E13018" s="195" t="s">
        <v>2730</v>
      </c>
      <c r="F13018" s="189">
        <v>4</v>
      </c>
      <c r="G13018" s="197" t="s">
        <v>5366</v>
      </c>
      <c r="L13018" s="274"/>
      <c r="M13018" s="278"/>
      <c r="N13018" s="279"/>
      <c r="O13018" s="274"/>
      <c r="P13018" s="274"/>
      <c r="Q13018" s="280"/>
    </row>
    <row r="13019" spans="1:17">
      <c r="A13019" s="273" t="str">
        <f>B13019&amp;"_"&amp;COUNTIF($B$2:B13019,B13019)</f>
        <v>9985_2</v>
      </c>
      <c r="B13019" s="274">
        <v>9985</v>
      </c>
      <c r="C13019" s="195">
        <v>1</v>
      </c>
      <c r="D13019" s="195" t="s">
        <v>6694</v>
      </c>
      <c r="E13019" s="195" t="s">
        <v>2731</v>
      </c>
      <c r="F13019" s="189">
        <v>4</v>
      </c>
      <c r="G13019" s="197" t="s">
        <v>5368</v>
      </c>
      <c r="H13019" s="195">
        <v>2</v>
      </c>
      <c r="J13019" s="191">
        <v>43993</v>
      </c>
      <c r="K13019" s="195" t="s">
        <v>3477</v>
      </c>
      <c r="L13019" s="274"/>
      <c r="M13019" s="278"/>
      <c r="N13019" s="279"/>
      <c r="O13019" s="274"/>
      <c r="P13019" s="274"/>
      <c r="Q13019" s="280"/>
    </row>
    <row r="13020" spans="1:17">
      <c r="A13020" s="273" t="str">
        <f>B13020&amp;"_"&amp;COUNTIF($B$2:B13020,B13020)</f>
        <v>9986_1</v>
      </c>
      <c r="B13020" s="274">
        <v>9986</v>
      </c>
      <c r="C13020" s="195">
        <v>59</v>
      </c>
      <c r="D13020" s="195">
        <v>3010816943</v>
      </c>
      <c r="E13020" s="195">
        <v>41222082</v>
      </c>
      <c r="F13020" s="189">
        <v>4</v>
      </c>
      <c r="G13020" s="197" t="s">
        <v>6665</v>
      </c>
      <c r="H13020" s="195">
        <v>4</v>
      </c>
      <c r="I13020" s="195">
        <v>17320</v>
      </c>
      <c r="J13020" s="191">
        <v>43993</v>
      </c>
      <c r="K13020" s="195" t="s">
        <v>4749</v>
      </c>
      <c r="L13020" s="274"/>
      <c r="M13020" s="278"/>
      <c r="N13020" s="279"/>
      <c r="O13020" s="274"/>
      <c r="P13020" s="274"/>
      <c r="Q13020" s="280"/>
    </row>
    <row r="13021" spans="1:17">
      <c r="A13021" s="273" t="str">
        <f>B13021&amp;"_"&amp;COUNTIF($B$2:B13021,B13021)</f>
        <v>9987_1</v>
      </c>
      <c r="B13021" s="274">
        <v>9987</v>
      </c>
      <c r="C13021" s="195">
        <v>59</v>
      </c>
      <c r="D13021" s="195">
        <v>3010817497</v>
      </c>
      <c r="E13021" s="195">
        <v>20818422</v>
      </c>
      <c r="F13021" s="189">
        <v>6</v>
      </c>
      <c r="G13021" s="197" t="s">
        <v>5670</v>
      </c>
      <c r="H13021" s="195">
        <v>6</v>
      </c>
      <c r="I13021" s="195">
        <v>11400</v>
      </c>
      <c r="J13021" s="191">
        <v>43993</v>
      </c>
      <c r="K13021" s="195" t="s">
        <v>4749</v>
      </c>
      <c r="L13021" s="274"/>
      <c r="M13021" s="278"/>
      <c r="N13021" s="279"/>
      <c r="O13021" s="274"/>
      <c r="P13021" s="274"/>
      <c r="Q13021" s="280"/>
    </row>
    <row r="13022" spans="1:17">
      <c r="A13022" s="273" t="str">
        <f>B13022&amp;"_"&amp;COUNTIF($B$2:B13022,B13022)</f>
        <v>9988_1</v>
      </c>
      <c r="B13022" s="274">
        <v>9988</v>
      </c>
      <c r="C13022" s="195">
        <v>124</v>
      </c>
      <c r="D13022" s="195">
        <v>550011843</v>
      </c>
      <c r="F13022" s="189">
        <v>1</v>
      </c>
      <c r="G13022" s="197" t="s">
        <v>6578</v>
      </c>
      <c r="H13022" s="195">
        <v>1</v>
      </c>
      <c r="J13022" s="191">
        <v>43993</v>
      </c>
      <c r="K13022" s="195" t="s">
        <v>33</v>
      </c>
      <c r="L13022" s="274"/>
      <c r="M13022" s="278"/>
      <c r="N13022" s="279"/>
      <c r="O13022" s="274"/>
      <c r="P13022" s="274"/>
      <c r="Q13022" s="280"/>
    </row>
    <row r="13023" spans="1:17">
      <c r="A13023" s="273" t="str">
        <f>B13023&amp;"_"&amp;COUNTIF($B$2:B13023,B13023)</f>
        <v>9989_1</v>
      </c>
      <c r="B13023" s="274">
        <v>9989</v>
      </c>
      <c r="C13023" s="195">
        <v>3</v>
      </c>
      <c r="D13023" s="195" t="s">
        <v>6701</v>
      </c>
      <c r="E13023" s="195">
        <v>500529774</v>
      </c>
      <c r="F13023" s="189">
        <v>324</v>
      </c>
      <c r="G13023" s="197" t="s">
        <v>3799</v>
      </c>
      <c r="H13023" s="195">
        <v>1</v>
      </c>
      <c r="I13023" s="195">
        <v>1200</v>
      </c>
      <c r="J13023" s="191">
        <v>43994</v>
      </c>
      <c r="K13023" s="195" t="s">
        <v>33</v>
      </c>
      <c r="L13023" s="274"/>
      <c r="M13023" s="278"/>
      <c r="N13023" s="279"/>
      <c r="O13023" s="274"/>
      <c r="P13023" s="274"/>
      <c r="Q13023" s="280"/>
    </row>
    <row r="13024" spans="1:17">
      <c r="A13024" s="273" t="str">
        <f>B13024&amp;"_"&amp;COUNTIF($B$2:B13024,B13024)</f>
        <v>9990_1</v>
      </c>
      <c r="B13024" s="333">
        <v>9990</v>
      </c>
      <c r="C13024" s="334"/>
      <c r="D13024" s="334"/>
      <c r="E13024" s="334"/>
      <c r="F13024" s="335"/>
      <c r="G13024" s="336" t="s">
        <v>1555</v>
      </c>
      <c r="H13024" s="334"/>
      <c r="I13024" s="334"/>
      <c r="J13024" s="337"/>
      <c r="K13024" s="334"/>
      <c r="L13024" s="274"/>
      <c r="M13024" s="278"/>
      <c r="N13024" s="279"/>
      <c r="O13024" s="274"/>
      <c r="P13024" s="274"/>
      <c r="Q13024" s="280"/>
    </row>
    <row r="13025" spans="1:17">
      <c r="A13025" s="273" t="str">
        <f>B13025&amp;"_"&amp;COUNTIF($B$2:B13025,B13025)</f>
        <v>9991_1</v>
      </c>
      <c r="B13025" s="274">
        <v>9991</v>
      </c>
      <c r="C13025" s="274"/>
      <c r="D13025" s="274"/>
      <c r="E13025" s="274" t="s">
        <v>64</v>
      </c>
      <c r="F13025" s="275">
        <v>192</v>
      </c>
      <c r="G13025" s="276" t="s">
        <v>6703</v>
      </c>
      <c r="H13025" s="274"/>
      <c r="I13025" s="274"/>
      <c r="J13025" s="277"/>
      <c r="K13025" s="274"/>
      <c r="L13025" s="274"/>
      <c r="M13025" s="278"/>
      <c r="N13025" s="279"/>
      <c r="O13025" s="274"/>
      <c r="P13025" s="274"/>
      <c r="Q13025" s="280"/>
    </row>
    <row r="13026" spans="1:17">
      <c r="A13026" s="273" t="str">
        <f>B13026&amp;"_"&amp;COUNTIF($B$2:B13026,B13026)</f>
        <v>9991_2</v>
      </c>
      <c r="B13026" s="274">
        <v>9991</v>
      </c>
      <c r="C13026" s="274">
        <v>1</v>
      </c>
      <c r="D13026" s="274" t="s">
        <v>6702</v>
      </c>
      <c r="E13026" s="195" t="s">
        <v>62</v>
      </c>
      <c r="F13026" s="189">
        <v>492</v>
      </c>
      <c r="G13026" s="197" t="s">
        <v>5459</v>
      </c>
      <c r="H13026" s="274">
        <v>7</v>
      </c>
      <c r="I13026" s="274"/>
      <c r="J13026" s="277">
        <v>43997</v>
      </c>
      <c r="K13026" s="195" t="s">
        <v>3477</v>
      </c>
      <c r="L13026" s="274"/>
      <c r="M13026" s="278"/>
      <c r="N13026" s="279"/>
      <c r="O13026" s="274"/>
      <c r="P13026" s="274"/>
      <c r="Q13026" s="280"/>
    </row>
    <row r="13027" spans="1:17">
      <c r="A13027" s="273" t="str">
        <f>B13027&amp;"_"&amp;COUNTIF($B$2:B13027,B13027)</f>
        <v>9992_1</v>
      </c>
      <c r="B13027" s="274">
        <v>9992</v>
      </c>
      <c r="C13027" s="274"/>
      <c r="D13027" s="274"/>
      <c r="E13027" s="274"/>
      <c r="F13027" s="189">
        <v>9</v>
      </c>
      <c r="G13027" s="197" t="s">
        <v>3102</v>
      </c>
      <c r="K13027" s="274"/>
      <c r="L13027" s="274"/>
      <c r="M13027" s="278"/>
      <c r="N13027" s="279"/>
      <c r="O13027" s="274"/>
      <c r="P13027" s="274"/>
      <c r="Q13027" s="280"/>
    </row>
    <row r="13028" spans="1:17">
      <c r="A13028" s="273" t="str">
        <f>B13028&amp;"_"&amp;COUNTIF($B$2:B13028,B13028)</f>
        <v>9992_2</v>
      </c>
      <c r="B13028" s="274">
        <v>9992</v>
      </c>
      <c r="C13028" s="274">
        <v>65</v>
      </c>
      <c r="D13028" s="274">
        <v>3010490681</v>
      </c>
      <c r="E13028" s="274"/>
      <c r="F13028" s="189">
        <v>18</v>
      </c>
      <c r="G13028" s="197" t="s">
        <v>3103</v>
      </c>
      <c r="H13028" s="195">
        <v>9</v>
      </c>
      <c r="I13028" s="195">
        <v>28800</v>
      </c>
      <c r="J13028" s="191">
        <v>43997</v>
      </c>
      <c r="K13028" s="274" t="s">
        <v>1338</v>
      </c>
      <c r="L13028" s="274" t="s">
        <v>74</v>
      </c>
      <c r="M13028" s="278"/>
      <c r="N13028" s="279"/>
      <c r="O13028" s="274"/>
      <c r="P13028" s="274"/>
      <c r="Q13028" s="280"/>
    </row>
    <row r="13029" spans="1:17">
      <c r="A13029" s="273" t="str">
        <f>B13029&amp;"_"&amp;COUNTIF($B$2:B13029,B13029)</f>
        <v>9993_1</v>
      </c>
      <c r="B13029" s="274">
        <v>9993</v>
      </c>
      <c r="C13029" s="274">
        <v>106</v>
      </c>
      <c r="D13029" s="274" t="s">
        <v>6705</v>
      </c>
      <c r="E13029" s="274" t="s">
        <v>3553</v>
      </c>
      <c r="F13029" s="275">
        <v>11</v>
      </c>
      <c r="G13029" s="276" t="s">
        <v>6704</v>
      </c>
      <c r="H13029" s="274">
        <v>1</v>
      </c>
      <c r="I13029" s="274">
        <v>650</v>
      </c>
      <c r="J13029" s="277">
        <v>43997</v>
      </c>
      <c r="K13029" s="274" t="s">
        <v>789</v>
      </c>
      <c r="L13029" s="274" t="s">
        <v>74</v>
      </c>
      <c r="M13029" s="278"/>
      <c r="N13029" s="279"/>
      <c r="O13029" s="274"/>
      <c r="P13029" s="274"/>
      <c r="Q13029" s="280"/>
    </row>
    <row r="13030" spans="1:17">
      <c r="A13030" s="273" t="str">
        <f>B13030&amp;"_"&amp;COUNTIF($B$2:B13030,B13030)</f>
        <v>9994_1</v>
      </c>
      <c r="B13030" s="274">
        <v>9994</v>
      </c>
      <c r="C13030" s="274"/>
      <c r="D13030" s="274"/>
      <c r="E13030" s="274"/>
      <c r="F13030" s="275">
        <v>4</v>
      </c>
      <c r="G13030" s="276" t="s">
        <v>6706</v>
      </c>
      <c r="H13030" s="274"/>
      <c r="I13030" s="274"/>
      <c r="J13030" s="277"/>
      <c r="K13030" s="274"/>
      <c r="L13030" s="274"/>
      <c r="M13030" s="278"/>
      <c r="N13030" s="279"/>
      <c r="O13030" s="274"/>
      <c r="P13030" s="274"/>
      <c r="Q13030" s="280"/>
    </row>
    <row r="13031" spans="1:17">
      <c r="A13031" s="273" t="str">
        <f>B13031&amp;"_"&amp;COUNTIF($B$2:B13031,B13031)</f>
        <v>9994_2</v>
      </c>
      <c r="B13031" s="274">
        <v>9994</v>
      </c>
      <c r="C13031" s="195">
        <v>107</v>
      </c>
      <c r="D13031" s="195">
        <v>27395</v>
      </c>
      <c r="F13031" s="189">
        <v>2</v>
      </c>
      <c r="G13031" s="197" t="s">
        <v>6707</v>
      </c>
      <c r="H13031" s="195">
        <v>1</v>
      </c>
      <c r="J13031" s="191">
        <v>43998</v>
      </c>
      <c r="K13031" s="195" t="s">
        <v>33</v>
      </c>
      <c r="L13031" s="274"/>
      <c r="M13031" s="278"/>
      <c r="N13031" s="279"/>
      <c r="O13031" s="274"/>
      <c r="P13031" s="274"/>
      <c r="Q13031" s="280"/>
    </row>
    <row r="13032" spans="1:17">
      <c r="A13032" s="325" t="str">
        <f>B13032&amp;"_"&amp;COUNTIF($B$2:B13032,B13032)</f>
        <v>9995_1</v>
      </c>
      <c r="B13032" s="326">
        <v>9995</v>
      </c>
      <c r="C13032" s="326"/>
      <c r="D13032" s="326"/>
      <c r="E13032" s="326"/>
      <c r="F13032" s="327"/>
      <c r="G13032" s="326" t="s">
        <v>6710</v>
      </c>
      <c r="H13032" s="326"/>
      <c r="I13032" s="326"/>
      <c r="J13032" s="328"/>
      <c r="K13032" s="326"/>
      <c r="L13032" s="326"/>
      <c r="M13032" s="329"/>
      <c r="N13032" s="330"/>
      <c r="O13032" s="326"/>
      <c r="P13032" s="326"/>
      <c r="Q13032" s="331"/>
    </row>
    <row r="13033" spans="1:17">
      <c r="A13033" s="325" t="str">
        <f>B13033&amp;"_"&amp;COUNTIF($B$2:B13033,B13033)</f>
        <v>9995_2</v>
      </c>
      <c r="B13033" s="326">
        <v>9995</v>
      </c>
      <c r="C13033" s="326"/>
      <c r="D13033" s="326"/>
      <c r="E13033" s="326"/>
      <c r="F13033" s="327"/>
      <c r="G13033" s="326" t="s">
        <v>6711</v>
      </c>
      <c r="H13033" s="326"/>
      <c r="I13033" s="326"/>
      <c r="J13033" s="328"/>
      <c r="K13033" s="326"/>
      <c r="L13033" s="326"/>
      <c r="M13033" s="329"/>
      <c r="N13033" s="330"/>
      <c r="O13033" s="326"/>
      <c r="P13033" s="326"/>
      <c r="Q13033" s="331"/>
    </row>
    <row r="13034" spans="1:17">
      <c r="A13034" s="325" t="str">
        <f>B13034&amp;"_"&amp;COUNTIF($B$2:B13034,B13034)</f>
        <v>9995_3</v>
      </c>
      <c r="B13034" s="326">
        <v>9995</v>
      </c>
      <c r="C13034" s="326"/>
      <c r="D13034" s="326"/>
      <c r="E13034" s="326"/>
      <c r="F13034" s="327"/>
      <c r="G13034" s="326" t="s">
        <v>6712</v>
      </c>
      <c r="H13034" s="326"/>
      <c r="I13034" s="326"/>
      <c r="J13034" s="328"/>
      <c r="K13034" s="326"/>
      <c r="L13034" s="326"/>
      <c r="M13034" s="329"/>
      <c r="N13034" s="330"/>
      <c r="O13034" s="326"/>
      <c r="P13034" s="326"/>
      <c r="Q13034" s="331"/>
    </row>
    <row r="13035" spans="1:17">
      <c r="A13035" s="273" t="str">
        <f>B13035&amp;"_"&amp;COUNTIF($B$2:B13035,B13035)</f>
        <v>9995_4</v>
      </c>
      <c r="B13035" s="274">
        <v>9995</v>
      </c>
      <c r="C13035" s="274">
        <v>1</v>
      </c>
      <c r="D13035" s="274">
        <v>540105327</v>
      </c>
      <c r="E13035" s="274" t="s">
        <v>6708</v>
      </c>
      <c r="F13035" s="275">
        <v>2</v>
      </c>
      <c r="G13035" s="276" t="s">
        <v>6709</v>
      </c>
      <c r="H13035" s="274">
        <v>2</v>
      </c>
      <c r="I13035" s="274"/>
      <c r="J13035" s="277">
        <v>43999</v>
      </c>
      <c r="K13035" s="195" t="s">
        <v>3477</v>
      </c>
      <c r="L13035" s="274"/>
      <c r="M13035" s="278"/>
      <c r="N13035" s="279"/>
      <c r="O13035" s="274"/>
      <c r="P13035" s="274"/>
      <c r="Q13035" s="280"/>
    </row>
    <row r="13036" spans="1:17">
      <c r="A13036" s="325" t="str">
        <f>B13036&amp;"_"&amp;COUNTIF($B$2:B13036,B13036)</f>
        <v>9996_1</v>
      </c>
      <c r="B13036" s="326">
        <v>9996</v>
      </c>
      <c r="C13036" s="326"/>
      <c r="D13036" s="326"/>
      <c r="E13036" s="326"/>
      <c r="F13036" s="327"/>
      <c r="G13036" s="326" t="s">
        <v>6710</v>
      </c>
      <c r="H13036" s="326"/>
      <c r="I13036" s="326"/>
      <c r="J13036" s="328"/>
      <c r="K13036" s="326"/>
      <c r="L13036" s="326"/>
      <c r="M13036" s="329"/>
      <c r="N13036" s="330"/>
      <c r="O13036" s="326"/>
      <c r="P13036" s="326"/>
      <c r="Q13036" s="331"/>
    </row>
    <row r="13037" spans="1:17">
      <c r="A13037" s="273" t="str">
        <f>B13037&amp;"_"&amp;COUNTIF($B$2:B13037,B13037)</f>
        <v>9996_2</v>
      </c>
      <c r="B13037" s="274">
        <v>9996</v>
      </c>
      <c r="C13037" s="274"/>
      <c r="D13037" s="274"/>
      <c r="E13037" s="274"/>
      <c r="F13037" s="275"/>
      <c r="G13037" s="326" t="s">
        <v>6711</v>
      </c>
      <c r="H13037" s="274"/>
      <c r="I13037" s="274"/>
      <c r="J13037" s="277"/>
      <c r="K13037" s="274"/>
      <c r="L13037" s="274"/>
      <c r="M13037" s="278"/>
      <c r="N13037" s="279"/>
      <c r="O13037" s="274"/>
      <c r="P13037" s="274"/>
      <c r="Q13037" s="280"/>
    </row>
    <row r="13038" spans="1:17">
      <c r="A13038" s="273" t="str">
        <f>B13038&amp;"_"&amp;COUNTIF($B$2:B13038,B13038)</f>
        <v>9996_3</v>
      </c>
      <c r="B13038" s="274">
        <v>9996</v>
      </c>
      <c r="C13038" s="274"/>
      <c r="D13038" s="274"/>
      <c r="E13038" s="274"/>
      <c r="F13038" s="275"/>
      <c r="G13038" s="326" t="s">
        <v>6712</v>
      </c>
      <c r="H13038" s="274"/>
      <c r="I13038" s="274"/>
      <c r="J13038" s="277"/>
      <c r="K13038" s="274"/>
      <c r="L13038" s="274"/>
      <c r="M13038" s="278"/>
      <c r="N13038" s="279"/>
      <c r="O13038" s="274"/>
      <c r="P13038" s="274"/>
      <c r="Q13038" s="280"/>
    </row>
    <row r="13039" spans="1:17">
      <c r="A13039" s="273" t="str">
        <f>B13039&amp;"_"&amp;COUNTIF($B$2:B13039,B13039)</f>
        <v>9996_4</v>
      </c>
      <c r="B13039" s="274">
        <v>9996</v>
      </c>
      <c r="C13039" s="274">
        <v>1</v>
      </c>
      <c r="D13039" s="274">
        <v>540108345</v>
      </c>
      <c r="E13039" s="274" t="s">
        <v>6708</v>
      </c>
      <c r="F13039" s="275">
        <v>1</v>
      </c>
      <c r="G13039" s="276" t="s">
        <v>6713</v>
      </c>
      <c r="H13039" s="274" t="s">
        <v>6714</v>
      </c>
      <c r="I13039" s="274"/>
      <c r="J13039" s="277">
        <v>43999</v>
      </c>
      <c r="K13039" s="195" t="s">
        <v>3477</v>
      </c>
      <c r="L13039" s="274"/>
      <c r="M13039" s="278"/>
      <c r="N13039" s="279"/>
      <c r="O13039" s="274"/>
      <c r="P13039" s="274"/>
      <c r="Q13039" s="280"/>
    </row>
    <row r="13040" spans="1:17">
      <c r="A13040" s="273" t="str">
        <f>B13040&amp;"_"&amp;COUNTIF($B$2:B13040,B13040)</f>
        <v>9997_1</v>
      </c>
      <c r="B13040" s="274">
        <v>9997</v>
      </c>
      <c r="C13040" s="274"/>
      <c r="D13040" s="274"/>
      <c r="E13040" s="274"/>
      <c r="F13040" s="275">
        <v>1200</v>
      </c>
      <c r="G13040" s="276" t="s">
        <v>6719</v>
      </c>
      <c r="H13040" s="274"/>
      <c r="I13040" s="274"/>
      <c r="J13040" s="277"/>
      <c r="K13040" s="274"/>
      <c r="L13040" s="274"/>
      <c r="M13040" s="278"/>
      <c r="N13040" s="279"/>
      <c r="O13040" s="274"/>
      <c r="P13040" s="274"/>
      <c r="Q13040" s="280"/>
    </row>
    <row r="13041" spans="1:17">
      <c r="A13041" s="273" t="str">
        <f>B13041&amp;"_"&amp;COUNTIF($B$2:B13041,B13041)</f>
        <v>9997_2</v>
      </c>
      <c r="B13041" s="274">
        <v>9997</v>
      </c>
      <c r="C13041" s="274" t="s">
        <v>6715</v>
      </c>
      <c r="D13041" s="274">
        <v>1323</v>
      </c>
      <c r="E13041" s="274"/>
      <c r="F13041" s="275">
        <v>15</v>
      </c>
      <c r="G13041" s="276" t="s">
        <v>5319</v>
      </c>
      <c r="H13041" s="274">
        <v>2</v>
      </c>
      <c r="I13041" s="274">
        <v>1285</v>
      </c>
      <c r="J13041" s="277">
        <v>43999</v>
      </c>
      <c r="K13041" s="195" t="s">
        <v>33</v>
      </c>
      <c r="L13041" s="274" t="s">
        <v>74</v>
      </c>
      <c r="M13041" s="278"/>
      <c r="N13041" s="279"/>
      <c r="O13041" s="274"/>
      <c r="P13041" s="274"/>
      <c r="Q13041" s="280"/>
    </row>
    <row r="13042" spans="1:17">
      <c r="A13042" s="273" t="str">
        <f>B13042&amp;"_"&amp;COUNTIF($B$2:B13042,B13042)</f>
        <v>9998_1</v>
      </c>
      <c r="B13042" s="274">
        <v>9998</v>
      </c>
      <c r="C13042" s="326"/>
      <c r="D13042" s="326"/>
      <c r="E13042" s="326"/>
      <c r="F13042" s="327"/>
      <c r="G13042" s="326" t="s">
        <v>6710</v>
      </c>
      <c r="H13042" s="326"/>
      <c r="I13042" s="326"/>
      <c r="J13042" s="328"/>
      <c r="K13042" s="326"/>
      <c r="L13042" s="274"/>
      <c r="M13042" s="278"/>
      <c r="N13042" s="279"/>
      <c r="O13042" s="274"/>
      <c r="P13042" s="274"/>
      <c r="Q13042" s="280"/>
    </row>
    <row r="13043" spans="1:17">
      <c r="A13043" s="273" t="str">
        <f>B13043&amp;"_"&amp;COUNTIF($B$2:B13043,B13043)</f>
        <v>9998_2</v>
      </c>
      <c r="B13043" s="274">
        <v>9998</v>
      </c>
      <c r="C13043" s="326"/>
      <c r="D13043" s="326"/>
      <c r="E13043" s="326"/>
      <c r="F13043" s="327"/>
      <c r="G13043" s="326" t="s">
        <v>6711</v>
      </c>
      <c r="H13043" s="326"/>
      <c r="I13043" s="326"/>
      <c r="J13043" s="328"/>
      <c r="K13043" s="326"/>
      <c r="L13043" s="274"/>
      <c r="M13043" s="278"/>
      <c r="N13043" s="279"/>
      <c r="O13043" s="274"/>
      <c r="P13043" s="274"/>
      <c r="Q13043" s="280"/>
    </row>
    <row r="13044" spans="1:17">
      <c r="A13044" s="273" t="str">
        <f>B13044&amp;"_"&amp;COUNTIF($B$2:B13044,B13044)</f>
        <v>9998_3</v>
      </c>
      <c r="B13044" s="274">
        <v>9998</v>
      </c>
      <c r="C13044" s="326"/>
      <c r="D13044" s="326"/>
      <c r="E13044" s="326"/>
      <c r="F13044" s="327"/>
      <c r="G13044" s="326" t="s">
        <v>6712</v>
      </c>
      <c r="H13044" s="326"/>
      <c r="I13044" s="326"/>
      <c r="J13044" s="328"/>
      <c r="K13044" s="326"/>
      <c r="L13044" s="274"/>
      <c r="M13044" s="278"/>
      <c r="N13044" s="279"/>
      <c r="O13044" s="274"/>
      <c r="P13044" s="274"/>
      <c r="Q13044" s="280"/>
    </row>
    <row r="13045" spans="1:17">
      <c r="A13045" s="273" t="str">
        <f>B13045&amp;"_"&amp;COUNTIF($B$2:B13045,B13045)</f>
        <v>9998_4</v>
      </c>
      <c r="B13045" s="274">
        <v>9998</v>
      </c>
      <c r="C13045" s="274">
        <v>1</v>
      </c>
      <c r="D13045" s="274">
        <v>540105327</v>
      </c>
      <c r="E13045" s="274" t="s">
        <v>6708</v>
      </c>
      <c r="F13045" s="275">
        <v>1</v>
      </c>
      <c r="G13045" s="276" t="s">
        <v>6709</v>
      </c>
      <c r="H13045" s="274">
        <v>1</v>
      </c>
      <c r="I13045" s="274"/>
      <c r="J13045" s="277">
        <v>43999</v>
      </c>
      <c r="K13045" s="195" t="s">
        <v>3477</v>
      </c>
      <c r="L13045" s="274"/>
      <c r="M13045" s="278"/>
      <c r="N13045" s="279"/>
      <c r="O13045" s="274"/>
      <c r="P13045" s="274"/>
      <c r="Q13045" s="280"/>
    </row>
    <row r="13046" spans="1:17">
      <c r="A13046" s="273" t="str">
        <f>B13046&amp;"_"&amp;COUNTIF($B$2:B13046,B13046)</f>
        <v>9999_1</v>
      </c>
      <c r="B13046" s="274">
        <v>9999</v>
      </c>
      <c r="E13046" s="195">
        <v>32999</v>
      </c>
      <c r="F13046" s="189">
        <v>20</v>
      </c>
      <c r="G13046" s="197" t="s">
        <v>4086</v>
      </c>
      <c r="M13046" s="278"/>
      <c r="N13046" s="279"/>
      <c r="O13046" s="274"/>
      <c r="P13046" s="274"/>
      <c r="Q13046" s="280"/>
    </row>
    <row r="13047" spans="1:17">
      <c r="A13047" s="273" t="str">
        <f>B13047&amp;"_"&amp;COUNTIF($B$2:B13047,B13047)</f>
        <v>9999_2</v>
      </c>
      <c r="B13047" s="274">
        <v>9999</v>
      </c>
      <c r="C13047" s="195">
        <v>4</v>
      </c>
      <c r="D13047" s="195">
        <v>4500338804</v>
      </c>
      <c r="E13047" s="195">
        <v>33990</v>
      </c>
      <c r="F13047" s="189">
        <v>20</v>
      </c>
      <c r="G13047" s="197" t="s">
        <v>4087</v>
      </c>
      <c r="H13047" s="195">
        <v>10</v>
      </c>
      <c r="I13047" s="195">
        <v>35000</v>
      </c>
      <c r="J13047" s="191">
        <v>44001</v>
      </c>
      <c r="K13047" s="195" t="s">
        <v>2501</v>
      </c>
      <c r="L13047" s="195" t="s">
        <v>74</v>
      </c>
      <c r="M13047" s="278"/>
      <c r="N13047" s="279"/>
      <c r="O13047" s="274"/>
      <c r="P13047" s="274"/>
      <c r="Q13047" s="280"/>
    </row>
    <row r="13048" spans="1:17">
      <c r="A13048" s="273" t="str">
        <f>B13048&amp;"_"&amp;COUNTIF($B$2:B13048,B13048)</f>
        <v>10000_1</v>
      </c>
      <c r="B13048" s="274">
        <v>10000</v>
      </c>
      <c r="C13048" s="274">
        <v>1</v>
      </c>
      <c r="D13048" s="274" t="s">
        <v>477</v>
      </c>
      <c r="E13048" s="274"/>
      <c r="F13048" s="275">
        <v>1</v>
      </c>
      <c r="G13048" s="276" t="s">
        <v>6720</v>
      </c>
      <c r="H13048" s="274">
        <v>1</v>
      </c>
      <c r="I13048" s="274"/>
      <c r="J13048" s="277">
        <v>44005</v>
      </c>
      <c r="K13048" s="195" t="s">
        <v>3477</v>
      </c>
      <c r="L13048" s="274"/>
      <c r="M13048" s="278"/>
      <c r="N13048" s="279"/>
      <c r="O13048" s="274"/>
      <c r="P13048" s="274"/>
      <c r="Q13048" s="280"/>
    </row>
    <row r="13049" spans="1:17">
      <c r="A13049" s="273" t="str">
        <f>B13049&amp;"_"&amp;COUNTIF($B$2:B13049,B13049)</f>
        <v>10001_1</v>
      </c>
      <c r="B13049" s="274">
        <v>10001</v>
      </c>
      <c r="C13049" s="274">
        <v>1</v>
      </c>
      <c r="D13049" s="274" t="s">
        <v>477</v>
      </c>
      <c r="E13049" s="274"/>
      <c r="F13049" s="275">
        <v>1</v>
      </c>
      <c r="G13049" s="276" t="s">
        <v>6721</v>
      </c>
      <c r="H13049" s="274">
        <v>1</v>
      </c>
      <c r="I13049" s="274"/>
      <c r="J13049" s="277">
        <v>44005</v>
      </c>
      <c r="K13049" s="195" t="s">
        <v>3477</v>
      </c>
      <c r="L13049" s="274"/>
      <c r="M13049" s="278"/>
      <c r="N13049" s="279"/>
      <c r="O13049" s="274"/>
      <c r="P13049" s="274"/>
      <c r="Q13049" s="280"/>
    </row>
    <row r="13050" spans="1:17">
      <c r="A13050" s="273" t="str">
        <f>B13050&amp;"_"&amp;COUNTIF($B$2:B13050,B13050)</f>
        <v>10002_1</v>
      </c>
      <c r="B13050" s="274">
        <v>10002</v>
      </c>
      <c r="C13050" s="195">
        <v>1</v>
      </c>
      <c r="D13050" s="195" t="s">
        <v>5492</v>
      </c>
      <c r="F13050" s="189">
        <v>2</v>
      </c>
      <c r="G13050" s="197" t="s">
        <v>6631</v>
      </c>
      <c r="H13050" s="195">
        <v>2</v>
      </c>
      <c r="J13050" s="191">
        <v>44005</v>
      </c>
      <c r="K13050" s="195" t="s">
        <v>3477</v>
      </c>
      <c r="L13050" s="274"/>
      <c r="M13050" s="278"/>
      <c r="N13050" s="279"/>
      <c r="O13050" s="274"/>
      <c r="P13050" s="274"/>
      <c r="Q13050" s="280"/>
    </row>
    <row r="13051" spans="1:17">
      <c r="A13051" s="273" t="str">
        <f>B13051&amp;"_"&amp;COUNTIF($B$2:B13051,B13051)</f>
        <v>10003_1</v>
      </c>
      <c r="B13051" s="274">
        <v>10003</v>
      </c>
      <c r="C13051" s="274">
        <v>1</v>
      </c>
      <c r="D13051" s="274" t="s">
        <v>477</v>
      </c>
      <c r="E13051" s="274"/>
      <c r="F13051" s="275">
        <v>1</v>
      </c>
      <c r="G13051" s="276" t="s">
        <v>6722</v>
      </c>
      <c r="H13051" s="274">
        <v>1</v>
      </c>
      <c r="I13051" s="274"/>
      <c r="J13051" s="277">
        <v>44007</v>
      </c>
      <c r="K13051" s="195" t="s">
        <v>3477</v>
      </c>
      <c r="L13051" s="274"/>
      <c r="M13051" s="278"/>
      <c r="N13051" s="279"/>
      <c r="O13051" s="274"/>
      <c r="P13051" s="274"/>
      <c r="Q13051" s="280"/>
    </row>
    <row r="13052" spans="1:17">
      <c r="A13052" s="273" t="str">
        <f>B13052&amp;"_"&amp;COUNTIF($B$2:B13052,B13052)</f>
        <v>10004_1</v>
      </c>
      <c r="B13052" s="274">
        <v>10004</v>
      </c>
      <c r="C13052" s="274">
        <v>1</v>
      </c>
      <c r="D13052" s="274" t="s">
        <v>477</v>
      </c>
      <c r="E13052" s="274"/>
      <c r="F13052" s="275">
        <v>6</v>
      </c>
      <c r="G13052" s="276" t="s">
        <v>6723</v>
      </c>
      <c r="H13052" s="274">
        <v>6</v>
      </c>
      <c r="I13052" s="274"/>
      <c r="J13052" s="277">
        <v>44007</v>
      </c>
      <c r="K13052" s="195" t="s">
        <v>3477</v>
      </c>
      <c r="L13052" s="274"/>
      <c r="M13052" s="278"/>
      <c r="N13052" s="279"/>
      <c r="O13052" s="274"/>
      <c r="P13052" s="274"/>
      <c r="Q13052" s="280"/>
    </row>
    <row r="13053" spans="1:17">
      <c r="A13053" s="273" t="str">
        <f>B13053&amp;"_"&amp;COUNTIF($B$2:B13053,B13053)</f>
        <v>10005_1</v>
      </c>
      <c r="B13053" s="274">
        <v>10005</v>
      </c>
      <c r="C13053" s="274"/>
      <c r="D13053" s="274"/>
      <c r="E13053" s="195">
        <v>41222136</v>
      </c>
      <c r="F13053" s="189">
        <v>2</v>
      </c>
      <c r="G13053" s="197" t="s">
        <v>5753</v>
      </c>
      <c r="H13053" s="274"/>
      <c r="I13053" s="274"/>
      <c r="J13053" s="277"/>
      <c r="K13053" s="274"/>
      <c r="L13053" s="274"/>
      <c r="M13053" s="278"/>
      <c r="N13053" s="279"/>
      <c r="O13053" s="274"/>
      <c r="P13053" s="274"/>
      <c r="Q13053" s="280"/>
    </row>
    <row r="13054" spans="1:17">
      <c r="A13054" s="273" t="str">
        <f>B13054&amp;"_"&amp;COUNTIF($B$2:B13054,B13054)</f>
        <v>10005_2</v>
      </c>
      <c r="B13054" s="274">
        <v>10005</v>
      </c>
      <c r="C13054" s="195">
        <v>59</v>
      </c>
      <c r="D13054" s="195">
        <v>3010855455</v>
      </c>
      <c r="E13054" s="195">
        <v>41222082</v>
      </c>
      <c r="F13054" s="189">
        <v>4</v>
      </c>
      <c r="G13054" s="197" t="s">
        <v>6665</v>
      </c>
      <c r="H13054" s="195">
        <v>6</v>
      </c>
      <c r="I13054" s="195">
        <v>24120</v>
      </c>
      <c r="J13054" s="191">
        <v>44007</v>
      </c>
      <c r="K13054" s="195" t="s">
        <v>4749</v>
      </c>
      <c r="L13054" s="274"/>
      <c r="M13054" s="278"/>
      <c r="N13054" s="279"/>
      <c r="O13054" s="274"/>
      <c r="P13054" s="274"/>
      <c r="Q13054" s="280"/>
    </row>
    <row r="13055" spans="1:17">
      <c r="A13055" s="273" t="str">
        <f>B13055&amp;"_"&amp;COUNTIF($B$2:B13055,B13055)</f>
        <v>10006_1</v>
      </c>
      <c r="B13055" s="274">
        <v>10006</v>
      </c>
      <c r="C13055" s="195">
        <v>59</v>
      </c>
      <c r="D13055" s="195">
        <v>3010855697</v>
      </c>
      <c r="E13055" s="195">
        <v>20818422</v>
      </c>
      <c r="F13055" s="189">
        <v>2</v>
      </c>
      <c r="G13055" s="197" t="s">
        <v>5670</v>
      </c>
      <c r="H13055" s="195">
        <v>2</v>
      </c>
      <c r="I13055" s="195">
        <v>38000</v>
      </c>
      <c r="J13055" s="191">
        <v>44007</v>
      </c>
      <c r="K13055" s="195" t="s">
        <v>4749</v>
      </c>
      <c r="L13055" s="274"/>
      <c r="M13055" s="278"/>
      <c r="N13055" s="279"/>
      <c r="O13055" s="274"/>
      <c r="P13055" s="274"/>
      <c r="Q13055" s="280"/>
    </row>
    <row r="13056" spans="1:17">
      <c r="A13056" s="273" t="str">
        <f>B13056&amp;"_"&amp;COUNTIF($B$2:B13056,B13056)</f>
        <v>10007_1</v>
      </c>
      <c r="B13056" s="274">
        <v>10007</v>
      </c>
      <c r="E13056" s="195" t="s">
        <v>1744</v>
      </c>
      <c r="F13056" s="189">
        <v>1</v>
      </c>
      <c r="G13056" s="197" t="s">
        <v>5591</v>
      </c>
      <c r="L13056" s="274"/>
      <c r="M13056" s="278"/>
      <c r="N13056" s="279"/>
      <c r="O13056" s="274"/>
      <c r="P13056" s="274"/>
      <c r="Q13056" s="280"/>
    </row>
    <row r="13057" spans="1:17">
      <c r="A13057" s="273" t="str">
        <f>B13057&amp;"_"&amp;COUNTIF($B$2:B13057,B13057)</f>
        <v>10007_2</v>
      </c>
      <c r="B13057" s="274">
        <v>10007</v>
      </c>
      <c r="C13057" s="237"/>
      <c r="D13057" s="237"/>
      <c r="E13057" s="195">
        <v>213359</v>
      </c>
      <c r="F13057" s="189">
        <v>28</v>
      </c>
      <c r="G13057" s="197" t="s">
        <v>4533</v>
      </c>
      <c r="L13057" s="274"/>
      <c r="M13057" s="278"/>
      <c r="N13057" s="279"/>
      <c r="O13057" s="274"/>
      <c r="P13057" s="274"/>
      <c r="Q13057" s="280"/>
    </row>
    <row r="13058" spans="1:17">
      <c r="A13058" s="273" t="str">
        <f>B13058&amp;"_"&amp;COUNTIF($B$2:B13058,B13058)</f>
        <v>10007_3</v>
      </c>
      <c r="B13058" s="274">
        <v>10007</v>
      </c>
      <c r="C13058" s="237">
        <v>123</v>
      </c>
      <c r="D13058" s="237">
        <v>4500791855</v>
      </c>
      <c r="E13058" s="195">
        <v>214845</v>
      </c>
      <c r="F13058" s="189">
        <v>32</v>
      </c>
      <c r="G13058" s="197" t="s">
        <v>5155</v>
      </c>
      <c r="H13058" s="195">
        <v>4</v>
      </c>
      <c r="I13058" s="195">
        <v>4216</v>
      </c>
      <c r="J13058" s="191">
        <v>44008</v>
      </c>
      <c r="K13058" s="195" t="s">
        <v>3477</v>
      </c>
      <c r="L13058" s="274"/>
      <c r="M13058" s="278"/>
      <c r="N13058" s="279"/>
      <c r="O13058" s="274"/>
      <c r="P13058" s="274"/>
      <c r="Q13058" s="280"/>
    </row>
    <row r="13059" spans="1:17">
      <c r="A13059" s="273" t="str">
        <f>B13059&amp;"_"&amp;COUNTIF($B$2:B13059,B13059)</f>
        <v>10008_1</v>
      </c>
      <c r="B13059" s="274">
        <v>10008</v>
      </c>
      <c r="C13059" s="274">
        <v>31</v>
      </c>
      <c r="D13059" s="274" t="s">
        <v>6724</v>
      </c>
      <c r="E13059" s="274" t="s">
        <v>5374</v>
      </c>
      <c r="F13059" s="275">
        <v>7</v>
      </c>
      <c r="G13059" s="276" t="s">
        <v>6725</v>
      </c>
      <c r="H13059" s="274">
        <v>7</v>
      </c>
      <c r="I13059" s="274">
        <v>21000</v>
      </c>
      <c r="J13059" s="277">
        <v>44008</v>
      </c>
      <c r="K13059" s="195" t="s">
        <v>3477</v>
      </c>
      <c r="L13059" s="274"/>
      <c r="M13059" s="278"/>
      <c r="N13059" s="279"/>
      <c r="O13059" s="274"/>
      <c r="P13059" s="274"/>
      <c r="Q13059" s="280"/>
    </row>
    <row r="13060" spans="1:17">
      <c r="A13060" s="273" t="str">
        <f>B13060&amp;"_"&amp;COUNTIF($B$2:B13060,B13060)</f>
        <v>10009_1</v>
      </c>
      <c r="B13060" s="274">
        <v>10009</v>
      </c>
      <c r="C13060" s="274">
        <v>31</v>
      </c>
      <c r="D13060" s="274" t="s">
        <v>6726</v>
      </c>
      <c r="E13060" s="274" t="s">
        <v>5184</v>
      </c>
      <c r="F13060" s="275">
        <v>1</v>
      </c>
      <c r="G13060" s="197" t="s">
        <v>4672</v>
      </c>
      <c r="H13060" s="274">
        <v>1</v>
      </c>
      <c r="I13060" s="274"/>
      <c r="J13060" s="277">
        <v>44008</v>
      </c>
      <c r="K13060" s="195" t="s">
        <v>3477</v>
      </c>
      <c r="L13060" s="274"/>
      <c r="M13060" s="278"/>
      <c r="N13060" s="279"/>
      <c r="O13060" s="274"/>
      <c r="P13060" s="274"/>
      <c r="Q13060" s="280"/>
    </row>
    <row r="13061" spans="1:17">
      <c r="A13061" s="273" t="str">
        <f>B13061&amp;"_"&amp;COUNTIF($B$2:B13061,B13061)</f>
        <v>10010_1</v>
      </c>
      <c r="B13061" s="274">
        <v>10010</v>
      </c>
      <c r="C13061" s="274">
        <v>122</v>
      </c>
      <c r="D13061" s="274" t="s">
        <v>6727</v>
      </c>
      <c r="E13061" s="274">
        <v>1</v>
      </c>
      <c r="F13061" s="275">
        <v>2</v>
      </c>
      <c r="G13061" s="276" t="s">
        <v>6728</v>
      </c>
      <c r="H13061" s="274">
        <v>1</v>
      </c>
      <c r="I13061" s="274">
        <v>500</v>
      </c>
      <c r="J13061" s="277">
        <v>44008</v>
      </c>
      <c r="K13061" s="274" t="s">
        <v>6729</v>
      </c>
      <c r="L13061" s="274" t="s">
        <v>74</v>
      </c>
      <c r="M13061" s="278"/>
      <c r="N13061" s="279"/>
      <c r="O13061" s="274"/>
      <c r="P13061" s="274"/>
      <c r="Q13061" s="280"/>
    </row>
    <row r="13062" spans="1:17">
      <c r="A13062" s="273" t="str">
        <f>B13062&amp;"_"&amp;COUNTIF($B$2:B13062,B13062)</f>
        <v>10011_1</v>
      </c>
      <c r="B13062" s="274">
        <v>10011</v>
      </c>
      <c r="C13062" s="274"/>
      <c r="D13062" s="274"/>
      <c r="E13062" s="274"/>
      <c r="F13062" s="275">
        <v>1</v>
      </c>
      <c r="G13062" s="276" t="s">
        <v>6731</v>
      </c>
      <c r="H13062" s="274"/>
      <c r="I13062" s="274"/>
      <c r="J13062" s="277"/>
      <c r="K13062" s="274"/>
      <c r="L13062" s="274"/>
      <c r="M13062" s="278"/>
      <c r="N13062" s="279"/>
      <c r="O13062" s="274"/>
      <c r="P13062" s="274"/>
      <c r="Q13062" s="280"/>
    </row>
    <row r="13063" spans="1:17">
      <c r="A13063" s="273" t="str">
        <f>B13063&amp;"_"&amp;COUNTIF($B$2:B13063,B13063)</f>
        <v>10011_2</v>
      </c>
      <c r="B13063" s="274">
        <v>10011</v>
      </c>
      <c r="C13063" s="274">
        <v>129</v>
      </c>
      <c r="D13063" s="274" t="s">
        <v>6732</v>
      </c>
      <c r="E13063" s="274"/>
      <c r="F13063" s="275">
        <v>5</v>
      </c>
      <c r="G13063" s="276" t="s">
        <v>6730</v>
      </c>
      <c r="H13063" s="274">
        <v>1</v>
      </c>
      <c r="I13063" s="274">
        <v>4042</v>
      </c>
      <c r="J13063" s="277">
        <v>44011</v>
      </c>
      <c r="K13063" s="274"/>
      <c r="L13063" s="274" t="s">
        <v>74</v>
      </c>
      <c r="M13063" s="278"/>
      <c r="N13063" s="279"/>
      <c r="O13063" s="274"/>
      <c r="P13063" s="274"/>
      <c r="Q13063" s="280"/>
    </row>
    <row r="13064" spans="1:17">
      <c r="A13064" s="273" t="str">
        <f>B13064&amp;"_"&amp;COUNTIF($B$2:B13064,B13064)</f>
        <v>10012_1</v>
      </c>
      <c r="B13064" s="274">
        <v>10012</v>
      </c>
      <c r="C13064" s="274"/>
      <c r="D13064" s="274"/>
      <c r="E13064" s="195">
        <v>41222136</v>
      </c>
      <c r="F13064" s="189">
        <v>2</v>
      </c>
      <c r="G13064" s="197" t="s">
        <v>5753</v>
      </c>
      <c r="H13064" s="274"/>
      <c r="I13064" s="274"/>
      <c r="J13064" s="277"/>
      <c r="K13064" s="274"/>
      <c r="L13064" s="274"/>
      <c r="M13064" s="278"/>
      <c r="N13064" s="279"/>
      <c r="O13064" s="274"/>
      <c r="P13064" s="274"/>
      <c r="Q13064" s="280"/>
    </row>
    <row r="13065" spans="1:17">
      <c r="A13065" s="273" t="str">
        <f>B13065&amp;"_"&amp;COUNTIF($B$2:B13065,B13065)</f>
        <v>10012_2</v>
      </c>
      <c r="B13065" s="274">
        <v>10012</v>
      </c>
      <c r="C13065" s="195">
        <v>59</v>
      </c>
      <c r="D13065" s="195">
        <v>3010855455</v>
      </c>
      <c r="E13065" s="195">
        <v>41222082</v>
      </c>
      <c r="F13065" s="189">
        <v>4</v>
      </c>
      <c r="G13065" s="197" t="s">
        <v>6665</v>
      </c>
      <c r="H13065" s="195">
        <v>6</v>
      </c>
      <c r="I13065" s="195">
        <v>24120</v>
      </c>
      <c r="J13065" s="191">
        <v>44011</v>
      </c>
      <c r="K13065" s="195" t="s">
        <v>4749</v>
      </c>
      <c r="L13065" s="274"/>
      <c r="M13065" s="278"/>
      <c r="N13065" s="279"/>
      <c r="O13065" s="274"/>
      <c r="P13065" s="274"/>
      <c r="Q13065" s="280"/>
    </row>
    <row r="13066" spans="1:17">
      <c r="A13066" s="273" t="str">
        <f>B13066&amp;"_"&amp;COUNTIF($B$2:B13066,B13066)</f>
        <v>10013_1</v>
      </c>
      <c r="B13066" s="274">
        <v>10013</v>
      </c>
      <c r="C13066" s="195">
        <v>59</v>
      </c>
      <c r="D13066" s="195">
        <v>3010855697</v>
      </c>
      <c r="E13066" s="195">
        <v>20818422</v>
      </c>
      <c r="F13066" s="189">
        <v>4</v>
      </c>
      <c r="G13066" s="197" t="s">
        <v>5670</v>
      </c>
      <c r="H13066" s="195">
        <v>4</v>
      </c>
      <c r="I13066" s="195">
        <v>7600</v>
      </c>
      <c r="J13066" s="191">
        <v>44011</v>
      </c>
      <c r="K13066" s="195" t="s">
        <v>4749</v>
      </c>
      <c r="L13066" s="274"/>
      <c r="M13066" s="278"/>
      <c r="N13066" s="279"/>
      <c r="O13066" s="274"/>
      <c r="P13066" s="274"/>
      <c r="Q13066" s="280"/>
    </row>
    <row r="13067" spans="1:17">
      <c r="A13067" s="273" t="str">
        <f>B13067&amp;"_"&amp;COUNTIF($B$2:B13067,B13067)</f>
        <v>10014_1</v>
      </c>
      <c r="B13067" s="274">
        <v>10014</v>
      </c>
      <c r="C13067" s="274"/>
      <c r="D13067" s="274"/>
      <c r="E13067" s="274" t="s">
        <v>6741</v>
      </c>
      <c r="F13067" s="275">
        <v>1</v>
      </c>
      <c r="G13067" s="276" t="s">
        <v>6739</v>
      </c>
      <c r="H13067" s="274"/>
      <c r="I13067" s="274"/>
      <c r="J13067" s="277"/>
      <c r="K13067" s="274"/>
      <c r="L13067" s="274"/>
      <c r="M13067" s="278"/>
      <c r="N13067" s="279"/>
      <c r="O13067" s="274"/>
      <c r="P13067" s="274"/>
      <c r="Q13067" s="280"/>
    </row>
    <row r="13068" spans="1:17">
      <c r="A13068" s="273" t="str">
        <f>B13068&amp;"_"&amp;COUNTIF($B$2:B13068,B13068)</f>
        <v>10014_2</v>
      </c>
      <c r="B13068" s="274">
        <v>10014</v>
      </c>
      <c r="C13068" s="274" t="s">
        <v>6733</v>
      </c>
      <c r="D13068" s="274" t="s">
        <v>6738</v>
      </c>
      <c r="E13068" s="274" t="s">
        <v>6741</v>
      </c>
      <c r="F13068" s="275">
        <v>2</v>
      </c>
      <c r="G13068" s="276" t="s">
        <v>6740</v>
      </c>
      <c r="H13068" s="274">
        <v>1</v>
      </c>
      <c r="I13068" s="274"/>
      <c r="J13068" s="277">
        <v>44011</v>
      </c>
      <c r="K13068" s="274" t="s">
        <v>789</v>
      </c>
      <c r="L13068" s="274" t="s">
        <v>74</v>
      </c>
      <c r="M13068" s="278"/>
      <c r="N13068" s="279"/>
      <c r="O13068" s="274"/>
      <c r="P13068" s="274"/>
      <c r="Q13068" s="280"/>
    </row>
    <row r="13069" spans="1:17">
      <c r="A13069" s="273" t="str">
        <f>B13069&amp;"_"&amp;COUNTIF($B$2:B13069,B13069)</f>
        <v>10015_1</v>
      </c>
      <c r="B13069" s="274">
        <v>10015</v>
      </c>
      <c r="C13069" s="274"/>
      <c r="D13069" s="274"/>
      <c r="E13069" s="274" t="s">
        <v>64</v>
      </c>
      <c r="F13069" s="275">
        <v>192</v>
      </c>
      <c r="G13069" s="276" t="s">
        <v>6743</v>
      </c>
      <c r="H13069" s="274"/>
      <c r="I13069" s="274"/>
      <c r="J13069" s="277"/>
      <c r="K13069" s="274"/>
      <c r="L13069" s="274"/>
      <c r="M13069" s="278"/>
      <c r="N13069" s="279"/>
      <c r="O13069" s="274"/>
      <c r="P13069" s="274"/>
      <c r="Q13069" s="280"/>
    </row>
    <row r="13070" spans="1:17">
      <c r="A13070" s="273" t="str">
        <f>B13070&amp;"_"&amp;COUNTIF($B$2:B13070,B13070)</f>
        <v>10015_2</v>
      </c>
      <c r="B13070" s="274">
        <v>10015</v>
      </c>
      <c r="C13070" s="274"/>
      <c r="D13070" s="274"/>
      <c r="E13070" s="274" t="s">
        <v>62</v>
      </c>
      <c r="F13070" s="275">
        <v>492</v>
      </c>
      <c r="G13070" s="276" t="s">
        <v>6744</v>
      </c>
      <c r="H13070" s="274"/>
      <c r="I13070" s="274"/>
      <c r="J13070" s="277"/>
      <c r="K13070" s="274"/>
      <c r="L13070" s="274"/>
      <c r="M13070" s="278"/>
      <c r="N13070" s="279"/>
      <c r="O13070" s="274"/>
      <c r="P13070" s="274"/>
      <c r="Q13070" s="280"/>
    </row>
    <row r="13071" spans="1:17">
      <c r="A13071" s="273" t="str">
        <f>B13071&amp;"_"&amp;COUNTIF($B$2:B13071,B13071)</f>
        <v>10015_3</v>
      </c>
      <c r="B13071" s="274">
        <v>10015</v>
      </c>
      <c r="C13071" s="274">
        <v>1</v>
      </c>
      <c r="D13071" s="274" t="s">
        <v>6742</v>
      </c>
      <c r="E13071" s="274" t="s">
        <v>67</v>
      </c>
      <c r="F13071" s="275">
        <v>48</v>
      </c>
      <c r="G13071" s="276" t="s">
        <v>6745</v>
      </c>
      <c r="H13071" s="274">
        <v>8</v>
      </c>
      <c r="I13071" s="274"/>
      <c r="J13071" s="277">
        <v>44012</v>
      </c>
      <c r="K13071" s="195" t="s">
        <v>3477</v>
      </c>
      <c r="L13071" s="274"/>
      <c r="M13071" s="278"/>
      <c r="N13071" s="279"/>
      <c r="O13071" s="274"/>
      <c r="P13071" s="274"/>
      <c r="Q13071" s="280"/>
    </row>
    <row r="13072" spans="1:17">
      <c r="A13072" s="273" t="str">
        <f>B13072&amp;"_"&amp;COUNTIF($B$2:B13072,B13072)</f>
        <v>10016_1</v>
      </c>
      <c r="B13072" s="274">
        <v>10016</v>
      </c>
      <c r="C13072" s="274" t="s">
        <v>6733</v>
      </c>
      <c r="D13072" s="274" t="s">
        <v>6746</v>
      </c>
      <c r="E13072" s="274" t="s">
        <v>6741</v>
      </c>
      <c r="F13072" s="275">
        <v>6</v>
      </c>
      <c r="G13072" s="276" t="s">
        <v>6740</v>
      </c>
      <c r="H13072" s="274">
        <v>1</v>
      </c>
      <c r="I13072" s="274"/>
      <c r="J13072" s="277">
        <v>44012</v>
      </c>
      <c r="K13072" s="274" t="s">
        <v>789</v>
      </c>
      <c r="L13072" s="274" t="s">
        <v>74</v>
      </c>
      <c r="M13072" s="278"/>
      <c r="N13072" s="279"/>
      <c r="O13072" s="274"/>
      <c r="P13072" s="274"/>
      <c r="Q13072" s="280"/>
    </row>
    <row r="13073" spans="1:17">
      <c r="A13073" s="273" t="str">
        <f>B13073&amp;"_"&amp;COUNTIF($B$2:B13073,B13073)</f>
        <v>10017_1</v>
      </c>
      <c r="B13073" s="274">
        <v>10017</v>
      </c>
      <c r="C13073" s="195">
        <v>92</v>
      </c>
      <c r="D13073" s="195" t="s">
        <v>4916</v>
      </c>
      <c r="F13073" s="189">
        <v>1</v>
      </c>
      <c r="G13073" s="197" t="s">
        <v>6747</v>
      </c>
      <c r="H13073" s="195">
        <v>1</v>
      </c>
      <c r="J13073" s="191">
        <v>44013</v>
      </c>
      <c r="K13073" s="195" t="s">
        <v>4918</v>
      </c>
      <c r="L13073" s="274"/>
      <c r="M13073" s="278"/>
      <c r="N13073" s="279"/>
      <c r="O13073" s="274"/>
      <c r="P13073" s="274"/>
      <c r="Q13073" s="280"/>
    </row>
    <row r="13074" spans="1:17">
      <c r="A13074" s="273" t="str">
        <f>B13074&amp;"_"&amp;COUNTIF($B$2:B13074,B13074)</f>
        <v>10018_1</v>
      </c>
      <c r="B13074" s="274">
        <v>10018</v>
      </c>
      <c r="C13074" s="274"/>
      <c r="D13074" s="274"/>
      <c r="E13074" s="195">
        <v>41222136</v>
      </c>
      <c r="F13074" s="189">
        <v>1</v>
      </c>
      <c r="G13074" s="197" t="s">
        <v>5753</v>
      </c>
      <c r="H13074" s="274"/>
      <c r="I13074" s="274"/>
      <c r="J13074" s="277"/>
      <c r="K13074" s="274"/>
      <c r="L13074" s="274"/>
      <c r="M13074" s="278"/>
      <c r="N13074" s="279"/>
      <c r="O13074" s="274"/>
      <c r="P13074" s="274"/>
      <c r="Q13074" s="280"/>
    </row>
    <row r="13075" spans="1:17">
      <c r="A13075" s="273" t="str">
        <f>B13075&amp;"_"&amp;COUNTIF($B$2:B13075,B13075)</f>
        <v>10018_2</v>
      </c>
      <c r="B13075" s="274">
        <v>10018</v>
      </c>
      <c r="C13075" s="195">
        <v>59</v>
      </c>
      <c r="D13075" s="195">
        <v>3010855455</v>
      </c>
      <c r="E13075" s="195">
        <v>41222082</v>
      </c>
      <c r="F13075" s="189">
        <v>2</v>
      </c>
      <c r="G13075" s="197" t="s">
        <v>6665</v>
      </c>
      <c r="H13075" s="195">
        <v>3</v>
      </c>
      <c r="I13075" s="195">
        <v>12060</v>
      </c>
      <c r="J13075" s="191">
        <v>44013</v>
      </c>
      <c r="K13075" s="195" t="s">
        <v>4749</v>
      </c>
      <c r="L13075" s="274"/>
      <c r="M13075" s="278"/>
      <c r="N13075" s="279"/>
      <c r="O13075" s="274"/>
      <c r="P13075" s="274"/>
      <c r="Q13075" s="280"/>
    </row>
    <row r="13076" spans="1:17">
      <c r="A13076" s="273" t="str">
        <f>B13076&amp;"_"&amp;COUNTIF($B$2:B13076,B13076)</f>
        <v>10019_1</v>
      </c>
      <c r="B13076" s="274">
        <v>10019</v>
      </c>
      <c r="C13076" s="195">
        <v>59</v>
      </c>
      <c r="D13076" s="195">
        <v>3010855697</v>
      </c>
      <c r="E13076" s="195">
        <v>20818422</v>
      </c>
      <c r="F13076" s="189">
        <v>5</v>
      </c>
      <c r="G13076" s="197" t="s">
        <v>5670</v>
      </c>
      <c r="H13076" s="195">
        <v>5</v>
      </c>
      <c r="I13076" s="195">
        <v>9500</v>
      </c>
      <c r="J13076" s="191">
        <v>44013</v>
      </c>
      <c r="K13076" s="195" t="s">
        <v>4749</v>
      </c>
      <c r="L13076" s="274"/>
      <c r="M13076" s="278"/>
      <c r="N13076" s="279"/>
      <c r="O13076" s="274"/>
      <c r="P13076" s="274"/>
      <c r="Q13076" s="280"/>
    </row>
    <row r="13077" spans="1:17">
      <c r="A13077" s="273" t="str">
        <f>B13077&amp;"_"&amp;COUNTIF($B$2:B13077,B13077)</f>
        <v>10020_1</v>
      </c>
      <c r="B13077" s="274">
        <v>10020</v>
      </c>
      <c r="C13077" s="274">
        <v>59</v>
      </c>
      <c r="D13077" s="274">
        <v>3010874869</v>
      </c>
      <c r="E13077" s="195">
        <v>41222082</v>
      </c>
      <c r="F13077" s="189">
        <v>2</v>
      </c>
      <c r="G13077" s="197" t="s">
        <v>6665</v>
      </c>
      <c r="H13077" s="195">
        <v>2</v>
      </c>
      <c r="I13077" s="195">
        <v>8660</v>
      </c>
      <c r="J13077" s="191">
        <v>44013</v>
      </c>
      <c r="K13077" s="195" t="s">
        <v>4749</v>
      </c>
      <c r="L13077" s="274"/>
      <c r="M13077" s="278"/>
      <c r="N13077" s="279"/>
      <c r="O13077" s="274"/>
      <c r="P13077" s="274"/>
      <c r="Q13077" s="280"/>
    </row>
    <row r="13078" spans="1:17">
      <c r="A13078" s="273" t="str">
        <f>B13078&amp;"_"&amp;COUNTIF($B$2:B13078,B13078)</f>
        <v>10021_1</v>
      </c>
      <c r="B13078" s="274">
        <v>10021</v>
      </c>
      <c r="C13078" s="274"/>
      <c r="D13078" s="274"/>
      <c r="E13078" s="195" t="s">
        <v>1744</v>
      </c>
      <c r="F13078" s="189">
        <v>1</v>
      </c>
      <c r="G13078" s="197" t="s">
        <v>5591</v>
      </c>
      <c r="H13078" s="274"/>
      <c r="I13078" s="274"/>
      <c r="J13078" s="277"/>
      <c r="K13078" s="274"/>
      <c r="L13078" s="274"/>
      <c r="M13078" s="278"/>
      <c r="N13078" s="279"/>
      <c r="O13078" s="274"/>
      <c r="P13078" s="274"/>
      <c r="Q13078" s="280"/>
    </row>
    <row r="13079" spans="1:17">
      <c r="A13079" s="273" t="str">
        <f>B13079&amp;"_"&amp;COUNTIF($B$2:B13079,B13079)</f>
        <v>10021_2</v>
      </c>
      <c r="B13079" s="274">
        <v>10021</v>
      </c>
      <c r="C13079" s="274"/>
      <c r="D13079" s="274"/>
      <c r="E13079" s="195">
        <v>214845</v>
      </c>
      <c r="F13079" s="189">
        <v>16</v>
      </c>
      <c r="G13079" s="197" t="s">
        <v>5155</v>
      </c>
      <c r="H13079" s="274"/>
      <c r="I13079" s="274"/>
      <c r="J13079" s="277"/>
      <c r="K13079" s="274"/>
      <c r="L13079" s="274"/>
      <c r="M13079" s="278"/>
      <c r="N13079" s="279"/>
      <c r="O13079" s="274"/>
      <c r="P13079" s="274"/>
      <c r="Q13079" s="280"/>
    </row>
    <row r="13080" spans="1:17">
      <c r="A13080" s="273" t="str">
        <f>B13080&amp;"_"&amp;COUNTIF($B$2:B13080,B13080)</f>
        <v>10021_3</v>
      </c>
      <c r="B13080" s="274">
        <v>10021</v>
      </c>
      <c r="C13080" s="195">
        <v>123</v>
      </c>
      <c r="D13080" s="195">
        <v>4500791855</v>
      </c>
      <c r="E13080" s="195">
        <v>237185</v>
      </c>
      <c r="F13080" s="189">
        <v>1</v>
      </c>
      <c r="G13080" s="197" t="s">
        <v>1722</v>
      </c>
      <c r="H13080" s="195">
        <v>2</v>
      </c>
      <c r="I13080" s="195">
        <v>3800</v>
      </c>
      <c r="J13080" s="191">
        <v>44014</v>
      </c>
      <c r="K13080" s="195" t="s">
        <v>3477</v>
      </c>
      <c r="L13080" s="274"/>
      <c r="M13080" s="278"/>
      <c r="N13080" s="279"/>
      <c r="O13080" s="274"/>
      <c r="P13080" s="274"/>
      <c r="Q13080" s="280"/>
    </row>
    <row r="13081" spans="1:17">
      <c r="A13081" s="273" t="str">
        <f>B13081&amp;"_"&amp;COUNTIF($B$2:B13081,B13081)</f>
        <v>10022_1</v>
      </c>
      <c r="B13081" s="274">
        <v>10022</v>
      </c>
      <c r="E13081" s="195">
        <v>250694</v>
      </c>
      <c r="F13081" s="189">
        <v>2</v>
      </c>
      <c r="G13081" s="197" t="s">
        <v>6748</v>
      </c>
      <c r="M13081" s="278"/>
      <c r="N13081" s="279"/>
      <c r="O13081" s="274"/>
      <c r="P13081" s="274"/>
      <c r="Q13081" s="280"/>
    </row>
    <row r="13082" spans="1:17">
      <c r="A13082" s="273" t="str">
        <f>B13082&amp;"_"&amp;COUNTIF($B$2:B13082,B13082)</f>
        <v>10022_2</v>
      </c>
      <c r="B13082" s="274">
        <v>10022</v>
      </c>
      <c r="C13082" s="195">
        <v>66</v>
      </c>
      <c r="D13082" s="195">
        <v>4500790868</v>
      </c>
      <c r="E13082" s="195">
        <v>274162</v>
      </c>
      <c r="F13082" s="189">
        <v>2</v>
      </c>
      <c r="G13082" s="197" t="s">
        <v>4111</v>
      </c>
      <c r="H13082" s="195">
        <v>4</v>
      </c>
      <c r="I13082" s="195">
        <v>20200</v>
      </c>
      <c r="J13082" s="191">
        <v>44014</v>
      </c>
      <c r="K13082" s="195" t="s">
        <v>2085</v>
      </c>
      <c r="L13082" s="195" t="s">
        <v>74</v>
      </c>
      <c r="M13082" s="278"/>
      <c r="N13082" s="279"/>
      <c r="O13082" s="274"/>
      <c r="P13082" s="274"/>
      <c r="Q13082" s="280"/>
    </row>
    <row r="13083" spans="1:17">
      <c r="A13083" s="273" t="str">
        <f>B13083&amp;"_"&amp;COUNTIF($B$2:B13083,B13083)</f>
        <v>10023_1</v>
      </c>
      <c r="B13083" s="274">
        <v>10023</v>
      </c>
      <c r="F13083" s="189">
        <v>1</v>
      </c>
      <c r="G13083" s="197" t="s">
        <v>7</v>
      </c>
      <c r="L13083" s="274"/>
      <c r="M13083" s="278"/>
      <c r="N13083" s="279"/>
      <c r="O13083" s="274"/>
      <c r="P13083" s="274"/>
      <c r="Q13083" s="280"/>
    </row>
    <row r="13084" spans="1:17">
      <c r="A13084" s="273" t="str">
        <f>B13084&amp;"_"&amp;COUNTIF($B$2:B13084,B13084)</f>
        <v>10023_2</v>
      </c>
      <c r="B13084" s="274">
        <v>10023</v>
      </c>
      <c r="C13084" s="195">
        <v>61</v>
      </c>
      <c r="D13084" s="195" t="s">
        <v>5248</v>
      </c>
      <c r="F13084" s="189">
        <v>1</v>
      </c>
      <c r="G13084" s="197" t="s">
        <v>6749</v>
      </c>
      <c r="H13084" s="195">
        <v>1</v>
      </c>
      <c r="I13084" s="195">
        <v>19265</v>
      </c>
      <c r="J13084" s="191">
        <v>44018</v>
      </c>
      <c r="K13084" s="195" t="s">
        <v>3477</v>
      </c>
      <c r="L13084" s="274"/>
      <c r="M13084" s="278"/>
      <c r="N13084" s="279"/>
      <c r="O13084" s="274"/>
      <c r="P13084" s="274"/>
      <c r="Q13084" s="280"/>
    </row>
    <row r="13085" spans="1:17">
      <c r="A13085" s="273" t="str">
        <f>B13085&amp;"_"&amp;COUNTIF($B$2:B13085,B13085)</f>
        <v>10024_1</v>
      </c>
      <c r="B13085" s="195">
        <v>10024</v>
      </c>
      <c r="F13085" s="189">
        <v>0</v>
      </c>
      <c r="G13085" s="197" t="s">
        <v>5663</v>
      </c>
      <c r="M13085" s="278"/>
      <c r="N13085" s="279"/>
      <c r="O13085" s="274"/>
      <c r="P13085" s="274"/>
      <c r="Q13085" s="280"/>
    </row>
    <row r="13086" spans="1:17">
      <c r="A13086" s="273" t="str">
        <f>B13086&amp;"_"&amp;COUNTIF($B$2:B13086,B13086)</f>
        <v>10024_2</v>
      </c>
      <c r="B13086" s="195">
        <v>10024</v>
      </c>
      <c r="C13086" s="195">
        <v>26</v>
      </c>
      <c r="D13086" s="195" t="s">
        <v>863</v>
      </c>
      <c r="F13086" s="189">
        <v>1</v>
      </c>
      <c r="G13086" s="197" t="s">
        <v>5664</v>
      </c>
      <c r="J13086" s="191">
        <v>44012</v>
      </c>
      <c r="M13086" s="278"/>
      <c r="N13086" s="279"/>
      <c r="O13086" s="274"/>
      <c r="P13086" s="274"/>
      <c r="Q13086" s="280"/>
    </row>
    <row r="13087" spans="1:17">
      <c r="A13087" s="273" t="str">
        <f>B13087&amp;"_"&amp;COUNTIF($B$2:B13087,B13087)</f>
        <v>10025_1</v>
      </c>
      <c r="B13087" s="195">
        <v>10025</v>
      </c>
      <c r="C13087" s="195">
        <v>1</v>
      </c>
      <c r="D13087" s="195">
        <v>540101100</v>
      </c>
      <c r="F13087" s="189">
        <f>2035-440-440-440</f>
        <v>715</v>
      </c>
      <c r="G13087" s="197" t="s">
        <v>5430</v>
      </c>
      <c r="J13087" s="191">
        <v>44012</v>
      </c>
      <c r="M13087" s="278"/>
      <c r="N13087" s="279"/>
      <c r="O13087" s="274"/>
      <c r="P13087" s="274"/>
      <c r="Q13087" s="280"/>
    </row>
    <row r="13088" spans="1:17">
      <c r="A13088" s="273" t="str">
        <f>B13088&amp;"_"&amp;COUNTIF($B$2:B13088,B13088)</f>
        <v>10026_1</v>
      </c>
      <c r="B13088" s="274">
        <v>10026</v>
      </c>
      <c r="C13088" s="274">
        <v>31</v>
      </c>
      <c r="D13088" s="274" t="s">
        <v>6750</v>
      </c>
      <c r="E13088" s="274" t="s">
        <v>5374</v>
      </c>
      <c r="F13088" s="275">
        <v>4</v>
      </c>
      <c r="G13088" s="276" t="s">
        <v>6725</v>
      </c>
      <c r="H13088" s="274">
        <v>4</v>
      </c>
      <c r="I13088" s="274">
        <v>12000</v>
      </c>
      <c r="J13088" s="277">
        <v>44019</v>
      </c>
      <c r="K13088" s="195" t="s">
        <v>3477</v>
      </c>
      <c r="L13088" s="274"/>
      <c r="M13088" s="278"/>
      <c r="N13088" s="279"/>
      <c r="O13088" s="274"/>
      <c r="P13088" s="274"/>
      <c r="Q13088" s="280"/>
    </row>
    <row r="13089" spans="1:17">
      <c r="A13089" s="273" t="str">
        <f>B13089&amp;"_"&amp;COUNTIF($B$2:B13089,B13089)</f>
        <v>10027_1</v>
      </c>
      <c r="B13089" s="274">
        <v>10027</v>
      </c>
      <c r="C13089" s="274">
        <v>31</v>
      </c>
      <c r="D13089" s="274" t="s">
        <v>6750</v>
      </c>
      <c r="E13089" s="274" t="s">
        <v>5374</v>
      </c>
      <c r="F13089" s="275">
        <v>3</v>
      </c>
      <c r="G13089" s="276" t="s">
        <v>6725</v>
      </c>
      <c r="H13089" s="274">
        <v>3</v>
      </c>
      <c r="I13089" s="274">
        <v>9000</v>
      </c>
      <c r="J13089" s="277">
        <v>44019</v>
      </c>
      <c r="K13089" s="195" t="s">
        <v>3477</v>
      </c>
      <c r="L13089" s="274"/>
      <c r="M13089" s="278"/>
      <c r="N13089" s="279"/>
      <c r="O13089" s="274"/>
      <c r="P13089" s="274"/>
      <c r="Q13089" s="280"/>
    </row>
    <row r="13090" spans="1:17">
      <c r="A13090" s="273" t="str">
        <f>B13090&amp;"_"&amp;COUNTIF($B$2:B13090,B13090)</f>
        <v>10028_1</v>
      </c>
      <c r="B13090" s="274">
        <v>10028</v>
      </c>
      <c r="C13090" s="274">
        <v>31</v>
      </c>
      <c r="D13090" s="274" t="s">
        <v>6726</v>
      </c>
      <c r="E13090" s="274" t="s">
        <v>5184</v>
      </c>
      <c r="F13090" s="275">
        <v>1</v>
      </c>
      <c r="G13090" s="197" t="s">
        <v>4672</v>
      </c>
      <c r="H13090" s="274">
        <v>1</v>
      </c>
      <c r="I13090" s="274"/>
      <c r="J13090" s="277">
        <v>44019</v>
      </c>
      <c r="K13090" s="195" t="s">
        <v>3477</v>
      </c>
      <c r="L13090" s="274"/>
      <c r="M13090" s="278"/>
      <c r="N13090" s="279"/>
      <c r="O13090" s="274"/>
      <c r="P13090" s="274"/>
      <c r="Q13090" s="280"/>
    </row>
    <row r="13091" spans="1:17">
      <c r="A13091" s="273" t="str">
        <f>B13091&amp;"_"&amp;COUNTIF($B$2:B13091,B13091)</f>
        <v>10029_1</v>
      </c>
      <c r="B13091" s="274">
        <v>10029</v>
      </c>
      <c r="C13091" s="274">
        <v>31</v>
      </c>
      <c r="D13091" s="274" t="s">
        <v>6751</v>
      </c>
      <c r="E13091" s="274"/>
      <c r="F13091" s="275">
        <v>15</v>
      </c>
      <c r="G13091" s="276" t="s">
        <v>4367</v>
      </c>
      <c r="H13091" s="274">
        <v>1</v>
      </c>
      <c r="I13091" s="274"/>
      <c r="J13091" s="277">
        <v>44019</v>
      </c>
      <c r="K13091" s="195" t="s">
        <v>3477</v>
      </c>
      <c r="L13091" s="274"/>
      <c r="M13091" s="278"/>
      <c r="N13091" s="279"/>
      <c r="O13091" s="274"/>
      <c r="P13091" s="274"/>
      <c r="Q13091" s="280"/>
    </row>
    <row r="13092" spans="1:17">
      <c r="A13092" s="273" t="str">
        <f>B13092&amp;"_"&amp;COUNTIF($B$2:B13092,B13092)</f>
        <v>10030_1</v>
      </c>
      <c r="B13092" s="274">
        <v>10030</v>
      </c>
      <c r="C13092" s="195">
        <v>59</v>
      </c>
      <c r="D13092" s="195">
        <v>3010855697</v>
      </c>
      <c r="E13092" s="195">
        <v>20818422</v>
      </c>
      <c r="F13092" s="189">
        <v>3</v>
      </c>
      <c r="G13092" s="197" t="s">
        <v>5670</v>
      </c>
      <c r="H13092" s="195">
        <v>3</v>
      </c>
      <c r="I13092" s="195">
        <v>5700</v>
      </c>
      <c r="J13092" s="191">
        <v>44019</v>
      </c>
      <c r="K13092" s="195" t="s">
        <v>4749</v>
      </c>
      <c r="L13092" s="274"/>
      <c r="M13092" s="278"/>
      <c r="N13092" s="279"/>
      <c r="O13092" s="274"/>
      <c r="P13092" s="274"/>
      <c r="Q13092" s="280"/>
    </row>
    <row r="13093" spans="1:17">
      <c r="A13093" s="273" t="str">
        <f>B13093&amp;"_"&amp;COUNTIF($B$2:B13093,B13093)</f>
        <v>10031_1</v>
      </c>
      <c r="B13093" s="274">
        <v>10031</v>
      </c>
      <c r="C13093" s="274">
        <v>59</v>
      </c>
      <c r="D13093" s="274">
        <v>3010874869</v>
      </c>
      <c r="E13093" s="195">
        <v>41222082</v>
      </c>
      <c r="F13093" s="189">
        <v>2</v>
      </c>
      <c r="G13093" s="197" t="s">
        <v>6665</v>
      </c>
      <c r="H13093" s="195">
        <v>2</v>
      </c>
      <c r="I13093" s="195">
        <v>8660</v>
      </c>
      <c r="J13093" s="191">
        <v>44019</v>
      </c>
      <c r="K13093" s="195" t="s">
        <v>4749</v>
      </c>
      <c r="L13093" s="274"/>
      <c r="M13093" s="278"/>
      <c r="N13093" s="279"/>
      <c r="O13093" s="274"/>
      <c r="P13093" s="274"/>
      <c r="Q13093" s="280"/>
    </row>
    <row r="13094" spans="1:17">
      <c r="A13094" s="273" t="str">
        <f>B13094&amp;"_"&amp;COUNTIF($B$2:B13094,B13094)</f>
        <v>10032_1</v>
      </c>
      <c r="B13094" s="274">
        <v>10032</v>
      </c>
      <c r="C13094" s="274">
        <v>59</v>
      </c>
      <c r="D13094" s="274">
        <v>3010882465</v>
      </c>
      <c r="E13094" s="195">
        <v>41222082</v>
      </c>
      <c r="F13094" s="189">
        <v>2</v>
      </c>
      <c r="G13094" s="197" t="s">
        <v>6665</v>
      </c>
      <c r="H13094" s="195">
        <v>2</v>
      </c>
      <c r="I13094" s="195">
        <v>8660</v>
      </c>
      <c r="J13094" s="191">
        <v>44019</v>
      </c>
      <c r="K13094" s="195" t="s">
        <v>4749</v>
      </c>
      <c r="L13094" s="274"/>
      <c r="M13094" s="278"/>
      <c r="N13094" s="279"/>
      <c r="O13094" s="274"/>
      <c r="P13094" s="274"/>
      <c r="Q13094" s="280"/>
    </row>
    <row r="13095" spans="1:17">
      <c r="A13095" s="273" t="str">
        <f>B13095&amp;"_"&amp;COUNTIF($B$2:B13095,B13095)</f>
        <v>10033_1</v>
      </c>
      <c r="B13095" s="274">
        <v>10033</v>
      </c>
      <c r="C13095" s="274">
        <v>59</v>
      </c>
      <c r="D13095" s="274">
        <v>3010882735</v>
      </c>
      <c r="E13095" s="195">
        <v>41227890</v>
      </c>
      <c r="F13095" s="189">
        <v>12</v>
      </c>
      <c r="G13095" s="197" t="s">
        <v>5286</v>
      </c>
      <c r="H13095" s="195">
        <v>2</v>
      </c>
      <c r="I13095" s="195">
        <v>3675</v>
      </c>
      <c r="J13095" s="277">
        <v>44019</v>
      </c>
      <c r="K13095" s="274" t="s">
        <v>4749</v>
      </c>
      <c r="L13095" s="274"/>
      <c r="M13095" s="278"/>
      <c r="N13095" s="279"/>
      <c r="O13095" s="274"/>
      <c r="P13095" s="274"/>
      <c r="Q13095" s="280"/>
    </row>
    <row r="13096" spans="1:17">
      <c r="A13096" s="273" t="str">
        <f>B13096&amp;"_"&amp;COUNTIF($B$2:B13096,B13096)</f>
        <v>10034_1</v>
      </c>
      <c r="B13096" s="274">
        <v>10034</v>
      </c>
      <c r="C13096" s="274" t="s">
        <v>6733</v>
      </c>
      <c r="D13096" s="274" t="s">
        <v>6752</v>
      </c>
      <c r="E13096" s="274" t="s">
        <v>6741</v>
      </c>
      <c r="F13096" s="275">
        <v>4</v>
      </c>
      <c r="G13096" s="276" t="s">
        <v>6740</v>
      </c>
      <c r="H13096" s="274">
        <v>1</v>
      </c>
      <c r="I13096" s="274"/>
      <c r="J13096" s="277">
        <v>44019</v>
      </c>
      <c r="K13096" s="274" t="s">
        <v>789</v>
      </c>
      <c r="L13096" s="274" t="s">
        <v>74</v>
      </c>
      <c r="M13096" s="278"/>
      <c r="N13096" s="279"/>
      <c r="O13096" s="274"/>
      <c r="P13096" s="274"/>
      <c r="Q13096" s="280"/>
    </row>
    <row r="13097" spans="1:17">
      <c r="A13097" s="273" t="str">
        <f>B13097&amp;"_"&amp;COUNTIF($B$2:B13097,B13097)</f>
        <v>10035_1</v>
      </c>
      <c r="B13097" s="274">
        <v>10035</v>
      </c>
      <c r="C13097" s="274">
        <v>1</v>
      </c>
      <c r="D13097" s="274" t="s">
        <v>477</v>
      </c>
      <c r="E13097" s="274"/>
      <c r="F13097" s="275">
        <v>1</v>
      </c>
      <c r="G13097" s="276" t="s">
        <v>6753</v>
      </c>
      <c r="H13097" s="274">
        <v>1</v>
      </c>
      <c r="I13097" s="274"/>
      <c r="J13097" s="277">
        <v>44020</v>
      </c>
      <c r="K13097" s="195" t="s">
        <v>3477</v>
      </c>
      <c r="L13097" s="274"/>
      <c r="M13097" s="278"/>
      <c r="N13097" s="279"/>
      <c r="O13097" s="274"/>
      <c r="P13097" s="274"/>
      <c r="Q13097" s="280"/>
    </row>
    <row r="13098" spans="1:17">
      <c r="A13098" s="273" t="str">
        <f>B13098&amp;"_"&amp;COUNTIF($B$2:B13098,B13098)</f>
        <v>10036_1</v>
      </c>
      <c r="B13098" s="274">
        <v>10036</v>
      </c>
      <c r="E13098" s="195" t="s">
        <v>2730</v>
      </c>
      <c r="F13098" s="189">
        <v>12</v>
      </c>
      <c r="G13098" s="197" t="s">
        <v>5366</v>
      </c>
      <c r="L13098" s="274"/>
      <c r="M13098" s="278"/>
      <c r="N13098" s="279"/>
      <c r="O13098" s="274"/>
      <c r="P13098" s="274"/>
      <c r="Q13098" s="280"/>
    </row>
    <row r="13099" spans="1:17">
      <c r="A13099" s="273" t="str">
        <f>B13099&amp;"_"&amp;COUNTIF($B$2:B13099,B13099)</f>
        <v>10036_2</v>
      </c>
      <c r="B13099" s="274">
        <v>10036</v>
      </c>
      <c r="C13099" s="195">
        <v>1</v>
      </c>
      <c r="D13099" s="195" t="s">
        <v>6694</v>
      </c>
      <c r="E13099" s="195" t="s">
        <v>2731</v>
      </c>
      <c r="F13099" s="189">
        <v>12</v>
      </c>
      <c r="G13099" s="197" t="s">
        <v>5368</v>
      </c>
      <c r="H13099" s="195">
        <v>6</v>
      </c>
      <c r="J13099" s="191">
        <v>44020</v>
      </c>
      <c r="K13099" s="195" t="s">
        <v>3477</v>
      </c>
      <c r="L13099" s="274"/>
      <c r="M13099" s="278"/>
      <c r="N13099" s="279"/>
      <c r="O13099" s="274"/>
      <c r="P13099" s="274"/>
      <c r="Q13099" s="280"/>
    </row>
    <row r="13100" spans="1:17">
      <c r="A13100" s="273" t="str">
        <f>B13100&amp;"_"&amp;COUNTIF($B$2:B13100,B13100)</f>
        <v>10037_1</v>
      </c>
      <c r="B13100" s="274">
        <v>10037</v>
      </c>
      <c r="C13100" s="274">
        <v>1</v>
      </c>
      <c r="D13100" s="274" t="s">
        <v>5454</v>
      </c>
      <c r="E13100" s="274"/>
      <c r="F13100" s="275">
        <v>48</v>
      </c>
      <c r="G13100" s="276" t="s">
        <v>1690</v>
      </c>
      <c r="H13100" s="274">
        <v>1</v>
      </c>
      <c r="I13100" s="274"/>
      <c r="J13100" s="191">
        <v>44020</v>
      </c>
      <c r="K13100" s="195" t="s">
        <v>3477</v>
      </c>
      <c r="L13100" s="274"/>
      <c r="M13100" s="278"/>
      <c r="N13100" s="279"/>
      <c r="O13100" s="274"/>
      <c r="P13100" s="274"/>
      <c r="Q13100" s="280"/>
    </row>
    <row r="13101" spans="1:17">
      <c r="A13101" s="273" t="str">
        <f>B13101&amp;"_"&amp;COUNTIF($B$2:B13101,B13101)</f>
        <v>10038_1</v>
      </c>
      <c r="B13101" s="274">
        <v>10038</v>
      </c>
      <c r="C13101" s="274"/>
      <c r="D13101" s="274"/>
      <c r="E13101" s="274" t="s">
        <v>1744</v>
      </c>
      <c r="F13101" s="275" t="s">
        <v>1744</v>
      </c>
      <c r="G13101" s="276" t="s">
        <v>6756</v>
      </c>
      <c r="H13101" s="274"/>
      <c r="I13101" s="274"/>
      <c r="J13101" s="277"/>
      <c r="K13101" s="274"/>
      <c r="L13101" s="274"/>
      <c r="M13101" s="278"/>
      <c r="N13101" s="279"/>
      <c r="O13101" s="274"/>
      <c r="P13101" s="274"/>
      <c r="Q13101" s="280"/>
    </row>
    <row r="13102" spans="1:17">
      <c r="A13102" s="273" t="str">
        <f>B13102&amp;"_"&amp;COUNTIF($B$2:B13102,B13102)</f>
        <v>10038_2</v>
      </c>
      <c r="B13102" s="274">
        <v>10038</v>
      </c>
      <c r="C13102" s="195">
        <v>3</v>
      </c>
      <c r="D13102" s="195" t="s">
        <v>6754</v>
      </c>
      <c r="E13102" s="195" t="s">
        <v>3903</v>
      </c>
      <c r="F13102" s="189">
        <v>1</v>
      </c>
      <c r="G13102" s="197" t="s">
        <v>5485</v>
      </c>
      <c r="H13102" s="195">
        <v>1</v>
      </c>
      <c r="I13102" s="195">
        <v>1400</v>
      </c>
      <c r="J13102" s="191">
        <v>44020</v>
      </c>
      <c r="K13102" s="195" t="s">
        <v>4691</v>
      </c>
      <c r="L13102" s="195" t="s">
        <v>74</v>
      </c>
      <c r="M13102" s="278"/>
      <c r="N13102" s="279"/>
      <c r="O13102" s="274"/>
      <c r="P13102" s="274"/>
      <c r="Q13102" s="280"/>
    </row>
    <row r="13103" spans="1:17">
      <c r="A13103" s="273" t="str">
        <f>B13103&amp;"_"&amp;COUNTIF($B$2:B13103,B13103)</f>
        <v>10039_1</v>
      </c>
      <c r="B13103" s="274">
        <v>10039</v>
      </c>
      <c r="C13103" s="195">
        <v>3</v>
      </c>
      <c r="D13103" s="195" t="s">
        <v>6755</v>
      </c>
      <c r="E13103" s="195" t="s">
        <v>3903</v>
      </c>
      <c r="F13103" s="189">
        <v>35</v>
      </c>
      <c r="G13103" s="197" t="s">
        <v>5485</v>
      </c>
      <c r="H13103" s="195">
        <v>2</v>
      </c>
      <c r="I13103" s="195">
        <v>2800</v>
      </c>
      <c r="J13103" s="191">
        <v>44020</v>
      </c>
      <c r="K13103" s="195" t="s">
        <v>4691</v>
      </c>
      <c r="L13103" s="195" t="s">
        <v>74</v>
      </c>
      <c r="M13103" s="278"/>
      <c r="N13103" s="279"/>
      <c r="O13103" s="274"/>
      <c r="P13103" s="274"/>
      <c r="Q13103" s="280"/>
    </row>
    <row r="13104" spans="1:17">
      <c r="A13104" s="273" t="str">
        <f>B13104&amp;"_"&amp;COUNTIF($B$2:B13104,B13104)</f>
        <v>10040_1</v>
      </c>
      <c r="B13104" s="274">
        <v>10040</v>
      </c>
      <c r="C13104" s="274">
        <v>1</v>
      </c>
      <c r="D13104" s="274" t="s">
        <v>477</v>
      </c>
      <c r="E13104" s="274"/>
      <c r="F13104" s="275">
        <v>1</v>
      </c>
      <c r="G13104" s="276" t="s">
        <v>6757</v>
      </c>
      <c r="H13104" s="274">
        <v>1</v>
      </c>
      <c r="I13104" s="274"/>
      <c r="J13104" s="277">
        <v>44021</v>
      </c>
      <c r="K13104" s="195" t="s">
        <v>3477</v>
      </c>
      <c r="L13104" s="274"/>
      <c r="M13104" s="278"/>
      <c r="N13104" s="279"/>
      <c r="O13104" s="274"/>
      <c r="P13104" s="274"/>
      <c r="Q13104" s="280"/>
    </row>
    <row r="13105" spans="1:17">
      <c r="A13105" s="273" t="str">
        <f>B13105&amp;"_"&amp;COUNTIF($B$2:B13105,B13105)</f>
        <v>10041_1</v>
      </c>
      <c r="B13105" s="274">
        <v>10041</v>
      </c>
      <c r="C13105" s="274">
        <v>125</v>
      </c>
      <c r="D13105" s="274" t="s">
        <v>6758</v>
      </c>
      <c r="E13105" s="274"/>
      <c r="F13105" s="275">
        <v>4</v>
      </c>
      <c r="G13105" s="276" t="s">
        <v>6759</v>
      </c>
      <c r="H13105" s="274">
        <v>1</v>
      </c>
      <c r="I13105" s="274">
        <v>60</v>
      </c>
      <c r="J13105" s="277">
        <v>44021</v>
      </c>
      <c r="K13105" s="274" t="s">
        <v>4818</v>
      </c>
      <c r="L13105" s="274"/>
      <c r="M13105" s="278"/>
      <c r="N13105" s="279"/>
      <c r="O13105" s="274"/>
      <c r="P13105" s="274"/>
      <c r="Q13105" s="280"/>
    </row>
    <row r="13106" spans="1:17">
      <c r="A13106" s="273" t="str">
        <f>B13106&amp;"_"&amp;COUNTIF($B$2:B13106,B13106)</f>
        <v>10042_1</v>
      </c>
      <c r="B13106" s="274">
        <v>10042</v>
      </c>
      <c r="E13106" s="195" t="s">
        <v>1744</v>
      </c>
      <c r="F13106" s="189">
        <v>1</v>
      </c>
      <c r="G13106" s="197" t="s">
        <v>5591</v>
      </c>
      <c r="L13106" s="274"/>
      <c r="M13106" s="278"/>
      <c r="N13106" s="279"/>
      <c r="O13106" s="274"/>
      <c r="P13106" s="274"/>
      <c r="Q13106" s="280"/>
    </row>
    <row r="13107" spans="1:17">
      <c r="A13107" s="273" t="str">
        <f>B13107&amp;"_"&amp;COUNTIF($B$2:B13107,B13107)</f>
        <v>10042_2</v>
      </c>
      <c r="B13107" s="274">
        <v>10042</v>
      </c>
      <c r="C13107" s="237"/>
      <c r="D13107" s="237"/>
      <c r="E13107" s="195">
        <v>213359</v>
      </c>
      <c r="F13107" s="189">
        <v>28</v>
      </c>
      <c r="G13107" s="197" t="s">
        <v>4533</v>
      </c>
      <c r="L13107" s="274"/>
      <c r="M13107" s="278"/>
      <c r="N13107" s="279"/>
      <c r="O13107" s="274"/>
      <c r="P13107" s="274"/>
      <c r="Q13107" s="280"/>
    </row>
    <row r="13108" spans="1:17">
      <c r="A13108" s="273" t="str">
        <f>B13108&amp;"_"&amp;COUNTIF($B$2:B13108,B13108)</f>
        <v>10042_3</v>
      </c>
      <c r="B13108" s="274">
        <v>10042</v>
      </c>
      <c r="C13108" s="237"/>
      <c r="D13108" s="237"/>
      <c r="E13108" s="195">
        <v>214845</v>
      </c>
      <c r="F13108" s="189">
        <v>16</v>
      </c>
      <c r="G13108" s="197" t="s">
        <v>5155</v>
      </c>
      <c r="L13108" s="274"/>
      <c r="M13108" s="278"/>
      <c r="N13108" s="279"/>
      <c r="O13108" s="274"/>
      <c r="P13108" s="274"/>
      <c r="Q13108" s="280"/>
    </row>
    <row r="13109" spans="1:17">
      <c r="A13109" s="273" t="str">
        <f>B13109&amp;"_"&amp;COUNTIF($B$2:B13109,B13109)</f>
        <v>10042_4</v>
      </c>
      <c r="B13109" s="274">
        <v>10042</v>
      </c>
      <c r="E13109" s="195">
        <v>209245</v>
      </c>
      <c r="F13109" s="189">
        <v>28</v>
      </c>
      <c r="G13109" s="197" t="s">
        <v>4515</v>
      </c>
      <c r="L13109" s="274"/>
      <c r="M13109" s="278"/>
      <c r="N13109" s="279"/>
      <c r="O13109" s="274"/>
      <c r="P13109" s="274"/>
      <c r="Q13109" s="280"/>
    </row>
    <row r="13110" spans="1:17">
      <c r="A13110" s="273" t="str">
        <f>B13110&amp;"_"&amp;COUNTIF($B$2:B13110,B13110)</f>
        <v>10042_5</v>
      </c>
      <c r="B13110" s="274">
        <v>10042</v>
      </c>
      <c r="C13110" s="237">
        <v>123</v>
      </c>
      <c r="D13110" s="237">
        <v>4500791855</v>
      </c>
      <c r="E13110" s="195">
        <v>209259</v>
      </c>
      <c r="F13110" s="189">
        <v>15</v>
      </c>
      <c r="G13110" s="197" t="s">
        <v>4776</v>
      </c>
      <c r="H13110" s="195">
        <v>5</v>
      </c>
      <c r="I13110" s="195">
        <v>12890</v>
      </c>
      <c r="J13110" s="191">
        <v>44022</v>
      </c>
      <c r="K13110" s="195" t="s">
        <v>3477</v>
      </c>
      <c r="L13110" s="274"/>
      <c r="M13110" s="278"/>
      <c r="N13110" s="279"/>
      <c r="O13110" s="274"/>
      <c r="P13110" s="274"/>
      <c r="Q13110" s="280"/>
    </row>
    <row r="13111" spans="1:17">
      <c r="A13111" s="273" t="str">
        <f>B13111&amp;"_"&amp;COUNTIF($B$2:B13111,B13111)</f>
        <v>10043_1</v>
      </c>
      <c r="B13111" s="274">
        <v>10043</v>
      </c>
      <c r="E13111" s="195" t="s">
        <v>4562</v>
      </c>
      <c r="F13111" s="189">
        <v>1</v>
      </c>
      <c r="G13111" s="197" t="s">
        <v>4141</v>
      </c>
      <c r="M13111" s="278"/>
      <c r="N13111" s="279"/>
      <c r="O13111" s="274"/>
      <c r="P13111" s="274"/>
      <c r="Q13111" s="280"/>
    </row>
    <row r="13112" spans="1:17">
      <c r="A13112" s="273" t="str">
        <f>B13112&amp;"_"&amp;COUNTIF($B$2:B13112,B13112)</f>
        <v>10043_2</v>
      </c>
      <c r="B13112" s="274">
        <v>10043</v>
      </c>
      <c r="C13112" s="195">
        <v>9</v>
      </c>
      <c r="D13112" s="195" t="s">
        <v>6760</v>
      </c>
      <c r="E13112" s="195" t="s">
        <v>4564</v>
      </c>
      <c r="F13112" s="189">
        <v>25</v>
      </c>
      <c r="G13112" s="197" t="s">
        <v>4565</v>
      </c>
      <c r="H13112" s="195">
        <v>1</v>
      </c>
      <c r="I13112" s="195">
        <v>3850</v>
      </c>
      <c r="J13112" s="191">
        <v>44025</v>
      </c>
      <c r="K13112" s="186" t="s">
        <v>1711</v>
      </c>
      <c r="L13112" s="195" t="s">
        <v>74</v>
      </c>
      <c r="M13112" s="278"/>
      <c r="N13112" s="279"/>
      <c r="O13112" s="274"/>
      <c r="P13112" s="274"/>
      <c r="Q13112" s="280"/>
    </row>
    <row r="13113" spans="1:17">
      <c r="A13113" s="273" t="str">
        <f>B13113&amp;"_"&amp;COUNTIF($B$2:B13113,B13113)</f>
        <v>10044_1</v>
      </c>
      <c r="B13113" s="274">
        <v>10044</v>
      </c>
      <c r="C13113" s="274"/>
      <c r="D13113" s="274"/>
      <c r="E13113" s="274"/>
      <c r="F13113" s="275">
        <v>15</v>
      </c>
      <c r="G13113" s="276" t="s">
        <v>4688</v>
      </c>
      <c r="H13113" s="274"/>
      <c r="I13113" s="274"/>
      <c r="J13113" s="277"/>
      <c r="K13113" s="274"/>
      <c r="L13113" s="274"/>
      <c r="M13113" s="278"/>
      <c r="N13113" s="279"/>
      <c r="O13113" s="274"/>
      <c r="P13113" s="274"/>
      <c r="Q13113" s="280"/>
    </row>
    <row r="13114" spans="1:17">
      <c r="A13114" s="273" t="str">
        <f>B13114&amp;"_"&amp;COUNTIF($B$2:B13114,B13114)</f>
        <v>10044_2</v>
      </c>
      <c r="B13114" s="274">
        <v>10044</v>
      </c>
      <c r="C13114" s="274"/>
      <c r="D13114" s="274"/>
      <c r="E13114" s="274"/>
      <c r="F13114" s="275">
        <v>1</v>
      </c>
      <c r="G13114" s="276" t="s">
        <v>5557</v>
      </c>
      <c r="H13114" s="274"/>
      <c r="I13114" s="274"/>
      <c r="J13114" s="277"/>
      <c r="K13114" s="274"/>
      <c r="L13114" s="274"/>
      <c r="M13114" s="278"/>
      <c r="N13114" s="279"/>
      <c r="O13114" s="274"/>
      <c r="P13114" s="274"/>
      <c r="Q13114" s="280"/>
    </row>
    <row r="13115" spans="1:17">
      <c r="A13115" s="273" t="str">
        <f>B13115&amp;"_"&amp;COUNTIF($B$2:B13115,B13115)</f>
        <v>10044_3</v>
      </c>
      <c r="B13115" s="274">
        <v>10044</v>
      </c>
      <c r="C13115" s="274">
        <v>37</v>
      </c>
      <c r="D13115" s="274">
        <v>10666</v>
      </c>
      <c r="E13115" s="274"/>
      <c r="F13115" s="275">
        <v>2</v>
      </c>
      <c r="G13115" s="276" t="s">
        <v>6761</v>
      </c>
      <c r="H13115" s="274">
        <v>1</v>
      </c>
      <c r="I13115" s="274"/>
      <c r="J13115" s="277">
        <v>44025</v>
      </c>
      <c r="K13115" s="274" t="s">
        <v>33</v>
      </c>
      <c r="L13115" s="274" t="s">
        <v>74</v>
      </c>
      <c r="M13115" s="278"/>
      <c r="N13115" s="279"/>
      <c r="O13115" s="274"/>
      <c r="P13115" s="274"/>
      <c r="Q13115" s="280"/>
    </row>
    <row r="13116" spans="1:17">
      <c r="A13116" s="273" t="str">
        <f>B13116&amp;"_"&amp;COUNTIF($B$2:B13116,B13116)</f>
        <v>10045_1</v>
      </c>
      <c r="B13116" s="274">
        <v>10045</v>
      </c>
      <c r="C13116" s="274">
        <v>1</v>
      </c>
      <c r="D13116" s="274" t="s">
        <v>477</v>
      </c>
      <c r="E13116" s="274"/>
      <c r="F13116" s="275">
        <v>1</v>
      </c>
      <c r="G13116" s="276" t="s">
        <v>6762</v>
      </c>
      <c r="H13116" s="274">
        <v>1</v>
      </c>
      <c r="I13116" s="274"/>
      <c r="J13116" s="277">
        <v>44025</v>
      </c>
      <c r="K13116" s="195" t="s">
        <v>3477</v>
      </c>
      <c r="L13116" s="274"/>
      <c r="M13116" s="278"/>
      <c r="N13116" s="279"/>
      <c r="O13116" s="274"/>
      <c r="P13116" s="274"/>
      <c r="Q13116" s="280"/>
    </row>
    <row r="13117" spans="1:17">
      <c r="A13117" s="273" t="str">
        <f>B13117&amp;"_"&amp;COUNTIF($B$2:B13117,B13117)</f>
        <v>10046_1</v>
      </c>
      <c r="B13117" s="274">
        <v>10046</v>
      </c>
      <c r="C13117" s="274">
        <v>59</v>
      </c>
      <c r="D13117" s="274">
        <v>3010855455</v>
      </c>
      <c r="E13117" s="195">
        <v>41222136</v>
      </c>
      <c r="F13117" s="189">
        <v>4</v>
      </c>
      <c r="G13117" s="197" t="s">
        <v>5753</v>
      </c>
      <c r="H13117" s="274">
        <v>4</v>
      </c>
      <c r="I13117" s="274">
        <v>13600</v>
      </c>
      <c r="J13117" s="277">
        <v>44026</v>
      </c>
      <c r="K13117" s="274" t="s">
        <v>4749</v>
      </c>
      <c r="L13117" s="274"/>
      <c r="M13117" s="278"/>
      <c r="N13117" s="279"/>
      <c r="O13117" s="274"/>
      <c r="P13117" s="274"/>
      <c r="Q13117" s="280"/>
    </row>
    <row r="13118" spans="1:17">
      <c r="A13118" s="273" t="str">
        <f>B13118&amp;"_"&amp;COUNTIF($B$2:B13118,B13118)</f>
        <v>10047_1</v>
      </c>
      <c r="B13118" s="274">
        <v>10047</v>
      </c>
      <c r="C13118" s="274">
        <v>59</v>
      </c>
      <c r="D13118" s="274">
        <v>3010874869</v>
      </c>
      <c r="E13118" s="195">
        <v>41222136</v>
      </c>
      <c r="F13118" s="189">
        <v>2</v>
      </c>
      <c r="G13118" s="197" t="s">
        <v>5753</v>
      </c>
      <c r="H13118" s="274">
        <v>2</v>
      </c>
      <c r="I13118" s="274">
        <v>6800</v>
      </c>
      <c r="J13118" s="277">
        <v>44026</v>
      </c>
      <c r="K13118" s="274" t="s">
        <v>4749</v>
      </c>
      <c r="L13118" s="274"/>
      <c r="M13118" s="278"/>
      <c r="N13118" s="279"/>
      <c r="O13118" s="274"/>
      <c r="P13118" s="274"/>
      <c r="Q13118" s="280"/>
    </row>
    <row r="13119" spans="1:17">
      <c r="A13119" s="273" t="str">
        <f>B13119&amp;"_"&amp;COUNTIF($B$2:B13119,B13119)</f>
        <v>10048_1</v>
      </c>
      <c r="B13119" s="274">
        <v>10048</v>
      </c>
      <c r="C13119" s="274">
        <v>58</v>
      </c>
      <c r="D13119" s="274">
        <v>3010879448</v>
      </c>
      <c r="E13119" s="274">
        <v>20607070</v>
      </c>
      <c r="F13119" s="275">
        <v>300</v>
      </c>
      <c r="G13119" s="276" t="s">
        <v>4683</v>
      </c>
      <c r="H13119" s="274">
        <v>2</v>
      </c>
      <c r="I13119" s="274">
        <v>330</v>
      </c>
      <c r="J13119" s="277">
        <v>44026</v>
      </c>
      <c r="K13119" s="274" t="s">
        <v>4749</v>
      </c>
      <c r="L13119" s="274"/>
      <c r="M13119" s="278"/>
      <c r="N13119" s="279"/>
      <c r="O13119" s="274"/>
      <c r="P13119" s="274"/>
      <c r="Q13119" s="280"/>
    </row>
    <row r="13120" spans="1:17">
      <c r="A13120" s="273" t="str">
        <f>B13120&amp;"_"&amp;COUNTIF($B$2:B13120,B13120)</f>
        <v>10049_1</v>
      </c>
      <c r="B13120" s="274">
        <v>10049</v>
      </c>
      <c r="C13120" s="274">
        <v>1</v>
      </c>
      <c r="D13120" s="274" t="s">
        <v>6765</v>
      </c>
      <c r="E13120" s="274" t="s">
        <v>3270</v>
      </c>
      <c r="F13120" s="275">
        <v>2</v>
      </c>
      <c r="G13120" s="276" t="s">
        <v>6763</v>
      </c>
      <c r="H13120" s="274">
        <v>1</v>
      </c>
      <c r="I13120" s="274"/>
      <c r="J13120" s="277">
        <v>44026</v>
      </c>
      <c r="K13120" s="195" t="s">
        <v>3477</v>
      </c>
      <c r="L13120" s="274"/>
      <c r="M13120" s="278"/>
      <c r="N13120" s="279"/>
      <c r="O13120" s="274"/>
      <c r="P13120" s="274"/>
      <c r="Q13120" s="280"/>
    </row>
    <row r="13121" spans="1:17">
      <c r="A13121" s="273" t="str">
        <f>B13121&amp;"_"&amp;COUNTIF($B$2:B13121,B13121)</f>
        <v>10050_1</v>
      </c>
      <c r="B13121" s="274">
        <v>10050</v>
      </c>
      <c r="E13121" s="195" t="s">
        <v>2730</v>
      </c>
      <c r="F13121" s="189">
        <v>6</v>
      </c>
      <c r="G13121" s="197" t="s">
        <v>5366</v>
      </c>
      <c r="L13121" s="274"/>
      <c r="M13121" s="278"/>
      <c r="N13121" s="279"/>
      <c r="O13121" s="274"/>
      <c r="P13121" s="274"/>
      <c r="Q13121" s="280"/>
    </row>
    <row r="13122" spans="1:17">
      <c r="A13122" s="273" t="str">
        <f>B13122&amp;"_"&amp;COUNTIF($B$2:B13122,B13122)</f>
        <v>10050_2</v>
      </c>
      <c r="B13122" s="274">
        <v>10050</v>
      </c>
      <c r="C13122" s="195">
        <v>1</v>
      </c>
      <c r="D13122" s="195" t="s">
        <v>6694</v>
      </c>
      <c r="E13122" s="195" t="s">
        <v>2731</v>
      </c>
      <c r="F13122" s="189">
        <v>6</v>
      </c>
      <c r="G13122" s="197" t="s">
        <v>5368</v>
      </c>
      <c r="H13122" s="195">
        <v>3</v>
      </c>
      <c r="J13122" s="191">
        <v>44026</v>
      </c>
      <c r="K13122" s="195" t="s">
        <v>3477</v>
      </c>
      <c r="L13122" s="274"/>
      <c r="M13122" s="278"/>
      <c r="N13122" s="279"/>
      <c r="O13122" s="274"/>
      <c r="P13122" s="274"/>
      <c r="Q13122" s="280"/>
    </row>
    <row r="13123" spans="1:17">
      <c r="A13123" s="273" t="str">
        <f>B13123&amp;"_"&amp;COUNTIF($B$2:B13123,B13123)</f>
        <v>10051_1</v>
      </c>
      <c r="B13123" s="274">
        <v>10051</v>
      </c>
      <c r="C13123" s="274" t="s">
        <v>6733</v>
      </c>
      <c r="D13123" s="274" t="s">
        <v>6764</v>
      </c>
      <c r="E13123" s="274" t="s">
        <v>6741</v>
      </c>
      <c r="F13123" s="275">
        <v>2</v>
      </c>
      <c r="G13123" s="276" t="s">
        <v>6740</v>
      </c>
      <c r="H13123" s="274">
        <v>1</v>
      </c>
      <c r="I13123" s="274"/>
      <c r="J13123" s="277">
        <v>44026</v>
      </c>
      <c r="K13123" s="274" t="s">
        <v>789</v>
      </c>
      <c r="L13123" s="274" t="s">
        <v>74</v>
      </c>
      <c r="M13123" s="278"/>
      <c r="N13123" s="279"/>
      <c r="O13123" s="274"/>
      <c r="P13123" s="274"/>
      <c r="Q13123" s="280"/>
    </row>
    <row r="13124" spans="1:17">
      <c r="A13124" s="273" t="str">
        <f>B13124&amp;"_"&amp;COUNTIF($B$2:B13124,B13124)</f>
        <v>10052_1</v>
      </c>
      <c r="B13124" s="274">
        <v>10052</v>
      </c>
      <c r="C13124" s="274">
        <v>2</v>
      </c>
      <c r="D13124" s="274">
        <v>340205563</v>
      </c>
      <c r="E13124" s="274" t="s">
        <v>5009</v>
      </c>
      <c r="F13124" s="275">
        <v>1</v>
      </c>
      <c r="G13124" s="276" t="s">
        <v>6766</v>
      </c>
      <c r="H13124" s="274">
        <v>1</v>
      </c>
      <c r="I13124" s="274"/>
      <c r="J13124" s="277">
        <v>44027</v>
      </c>
      <c r="K13124" s="195" t="s">
        <v>3477</v>
      </c>
      <c r="L13124" s="274"/>
      <c r="M13124" s="278"/>
      <c r="N13124" s="279"/>
      <c r="O13124" s="274"/>
      <c r="P13124" s="274"/>
      <c r="Q13124" s="280"/>
    </row>
    <row r="13125" spans="1:17">
      <c r="A13125" s="273" t="str">
        <f>B13125&amp;"_"&amp;COUNTIF($B$2:B13125,B13125)</f>
        <v>10053_1</v>
      </c>
      <c r="B13125" s="274">
        <v>10053</v>
      </c>
      <c r="C13125" s="195">
        <v>3</v>
      </c>
      <c r="D13125" s="195" t="s">
        <v>6767</v>
      </c>
      <c r="E13125" s="195">
        <v>500529774</v>
      </c>
      <c r="F13125" s="189">
        <v>324</v>
      </c>
      <c r="G13125" s="197" t="s">
        <v>3799</v>
      </c>
      <c r="H13125" s="195">
        <v>1</v>
      </c>
      <c r="I13125" s="195">
        <v>1200</v>
      </c>
      <c r="J13125" s="191">
        <v>44027</v>
      </c>
      <c r="K13125" s="195" t="s">
        <v>33</v>
      </c>
      <c r="L13125" s="195" t="s">
        <v>74</v>
      </c>
      <c r="M13125" s="278"/>
      <c r="N13125" s="279"/>
      <c r="O13125" s="274"/>
      <c r="P13125" s="274"/>
      <c r="Q13125" s="280"/>
    </row>
    <row r="13126" spans="1:17">
      <c r="A13126" s="273" t="str">
        <f>B13126&amp;"_"&amp;COUNTIF($B$2:B13126,B13126)</f>
        <v>10054_1</v>
      </c>
      <c r="B13126" s="274">
        <v>10054</v>
      </c>
      <c r="C13126" s="195">
        <v>55</v>
      </c>
      <c r="D13126" s="195" t="s">
        <v>5777</v>
      </c>
      <c r="F13126" s="189">
        <v>144</v>
      </c>
      <c r="G13126" s="197" t="s">
        <v>1971</v>
      </c>
      <c r="H13126" s="195">
        <v>2</v>
      </c>
      <c r="I13126" s="195">
        <v>8000</v>
      </c>
      <c r="J13126" s="191">
        <v>44027</v>
      </c>
      <c r="K13126" s="195" t="s">
        <v>33</v>
      </c>
      <c r="L13126" s="195" t="s">
        <v>74</v>
      </c>
      <c r="M13126" s="278"/>
      <c r="N13126" s="279"/>
      <c r="O13126" s="274"/>
      <c r="P13126" s="274"/>
      <c r="Q13126" s="280"/>
    </row>
    <row r="13127" spans="1:17">
      <c r="A13127" s="273" t="str">
        <f>B13127&amp;"_"&amp;COUNTIF($B$2:B13127,B13127)</f>
        <v>10055_1</v>
      </c>
      <c r="B13127" s="274">
        <v>10055</v>
      </c>
      <c r="E13127" s="195" t="s">
        <v>2730</v>
      </c>
      <c r="F13127" s="189">
        <v>2</v>
      </c>
      <c r="G13127" s="197" t="s">
        <v>5366</v>
      </c>
      <c r="L13127" s="274"/>
      <c r="M13127" s="278"/>
      <c r="N13127" s="279"/>
      <c r="O13127" s="274"/>
      <c r="P13127" s="274"/>
      <c r="Q13127" s="280"/>
    </row>
    <row r="13128" spans="1:17">
      <c r="A13128" s="273" t="str">
        <f>B13128&amp;"_"&amp;COUNTIF($B$2:B13128,B13128)</f>
        <v>10055_2</v>
      </c>
      <c r="B13128" s="274">
        <v>10055</v>
      </c>
      <c r="C13128" s="195">
        <v>1</v>
      </c>
      <c r="D13128" s="195" t="s">
        <v>6694</v>
      </c>
      <c r="E13128" s="195" t="s">
        <v>2731</v>
      </c>
      <c r="F13128" s="189">
        <v>2</v>
      </c>
      <c r="G13128" s="197" t="s">
        <v>5368</v>
      </c>
      <c r="H13128" s="195">
        <v>1</v>
      </c>
      <c r="J13128" s="191">
        <v>44027</v>
      </c>
      <c r="K13128" s="195" t="s">
        <v>3477</v>
      </c>
      <c r="L13128" s="274"/>
      <c r="M13128" s="278"/>
      <c r="N13128" s="279"/>
      <c r="O13128" s="274"/>
      <c r="P13128" s="274"/>
      <c r="Q13128" s="280"/>
    </row>
    <row r="13129" spans="1:17">
      <c r="A13129" s="273" t="str">
        <f>B13129&amp;"_"&amp;COUNTIF($B$2:B13129,B13129)</f>
        <v>10056_1</v>
      </c>
      <c r="B13129" s="274">
        <v>10056</v>
      </c>
      <c r="C13129" s="274">
        <v>1</v>
      </c>
      <c r="D13129" s="274" t="s">
        <v>477</v>
      </c>
      <c r="E13129" s="274"/>
      <c r="F13129" s="275">
        <v>1</v>
      </c>
      <c r="G13129" s="276" t="s">
        <v>6768</v>
      </c>
      <c r="H13129" s="274">
        <v>1</v>
      </c>
      <c r="I13129" s="274"/>
      <c r="J13129" s="191">
        <v>44027</v>
      </c>
      <c r="K13129" s="195" t="s">
        <v>3477</v>
      </c>
      <c r="L13129" s="274"/>
      <c r="M13129" s="278"/>
      <c r="N13129" s="279"/>
      <c r="O13129" s="274"/>
      <c r="P13129" s="274"/>
      <c r="Q13129" s="280"/>
    </row>
    <row r="13130" spans="1:17">
      <c r="A13130" s="273" t="str">
        <f>B13130&amp;"_"&amp;COUNTIF($B$2:B13130,B13130)</f>
        <v>10057_1</v>
      </c>
      <c r="B13130" s="274">
        <v>10057</v>
      </c>
      <c r="C13130" s="274">
        <v>1</v>
      </c>
      <c r="D13130" s="274" t="s">
        <v>477</v>
      </c>
      <c r="E13130" s="274"/>
      <c r="F13130" s="275">
        <v>1</v>
      </c>
      <c r="G13130" s="276" t="s">
        <v>6769</v>
      </c>
      <c r="H13130" s="274">
        <v>1</v>
      </c>
      <c r="I13130" s="274"/>
      <c r="J13130" s="191">
        <v>44028</v>
      </c>
      <c r="K13130" s="195" t="s">
        <v>3477</v>
      </c>
      <c r="L13130" s="274"/>
      <c r="M13130" s="278"/>
      <c r="N13130" s="279"/>
      <c r="O13130" s="274"/>
      <c r="P13130" s="274"/>
      <c r="Q13130" s="280"/>
    </row>
    <row r="13131" spans="1:17">
      <c r="A13131" s="273" t="str">
        <f>B13131&amp;"_"&amp;COUNTIF($B$2:B13131,B13131)</f>
        <v>10058_1</v>
      </c>
      <c r="B13131" s="274">
        <v>10058</v>
      </c>
      <c r="C13131" s="274"/>
      <c r="D13131" s="274"/>
      <c r="E13131" s="274"/>
      <c r="F13131" s="275">
        <v>4</v>
      </c>
      <c r="G13131" s="276" t="s">
        <v>6706</v>
      </c>
      <c r="H13131" s="274"/>
      <c r="I13131" s="274"/>
      <c r="J13131" s="277"/>
      <c r="K13131" s="274"/>
      <c r="L13131" s="274"/>
      <c r="M13131" s="278"/>
      <c r="N13131" s="279"/>
      <c r="O13131" s="274"/>
      <c r="P13131" s="274"/>
      <c r="Q13131" s="280"/>
    </row>
    <row r="13132" spans="1:17">
      <c r="A13132" s="273" t="str">
        <f>B13132&amp;"_"&amp;COUNTIF($B$2:B13132,B13132)</f>
        <v>10058_2</v>
      </c>
      <c r="B13132" s="274">
        <v>10058</v>
      </c>
      <c r="C13132" s="195">
        <v>107</v>
      </c>
      <c r="D13132" s="195">
        <v>27495</v>
      </c>
      <c r="F13132" s="189">
        <v>1</v>
      </c>
      <c r="G13132" s="197" t="s">
        <v>6707</v>
      </c>
      <c r="H13132" s="195">
        <v>1</v>
      </c>
      <c r="J13132" s="191">
        <v>44028</v>
      </c>
      <c r="K13132" s="195" t="s">
        <v>33</v>
      </c>
      <c r="L13132" s="274" t="s">
        <v>74</v>
      </c>
      <c r="M13132" s="278"/>
      <c r="N13132" s="279"/>
      <c r="O13132" s="274"/>
      <c r="P13132" s="274"/>
      <c r="Q13132" s="280"/>
    </row>
    <row r="13133" spans="1:17">
      <c r="A13133" s="273" t="str">
        <f>B13133&amp;"_"&amp;COUNTIF($B$2:B13133,B13133)</f>
        <v>10059_1</v>
      </c>
      <c r="B13133" s="274">
        <v>10059</v>
      </c>
      <c r="F13133" s="189">
        <v>1</v>
      </c>
      <c r="G13133" s="197" t="s">
        <v>5591</v>
      </c>
      <c r="L13133" s="274"/>
      <c r="M13133" s="278"/>
      <c r="N13133" s="279"/>
      <c r="O13133" s="274"/>
      <c r="P13133" s="274"/>
      <c r="Q13133" s="280"/>
    </row>
    <row r="13134" spans="1:17">
      <c r="A13134" s="273" t="str">
        <f>B13134&amp;"_"&amp;COUNTIF($B$2:B13134,B13134)</f>
        <v>10059_2</v>
      </c>
      <c r="B13134" s="274">
        <v>10059</v>
      </c>
      <c r="E13134" s="237">
        <v>214844</v>
      </c>
      <c r="F13134" s="238">
        <v>84</v>
      </c>
      <c r="G13134" s="239" t="s">
        <v>2944</v>
      </c>
      <c r="L13134" s="274"/>
      <c r="M13134" s="278"/>
      <c r="N13134" s="279"/>
      <c r="O13134" s="274"/>
      <c r="P13134" s="274"/>
      <c r="Q13134" s="280"/>
    </row>
    <row r="13135" spans="1:17">
      <c r="A13135" s="273" t="str">
        <f>B13135&amp;"_"&amp;COUNTIF($B$2:B13135,B13135)</f>
        <v>10059_3</v>
      </c>
      <c r="B13135" s="274">
        <v>10059</v>
      </c>
      <c r="E13135" s="195">
        <v>213359</v>
      </c>
      <c r="F13135" s="189">
        <v>14</v>
      </c>
      <c r="G13135" s="197" t="s">
        <v>4533</v>
      </c>
      <c r="L13135" s="274"/>
      <c r="M13135" s="278"/>
      <c r="N13135" s="279"/>
      <c r="O13135" s="274"/>
      <c r="P13135" s="274"/>
      <c r="Q13135" s="280"/>
    </row>
    <row r="13136" spans="1:17">
      <c r="A13136" s="273" t="str">
        <f>B13136&amp;"_"&amp;COUNTIF($B$2:B13136,B13136)</f>
        <v>10059_4</v>
      </c>
      <c r="B13136" s="274">
        <v>10059</v>
      </c>
      <c r="E13136" s="195">
        <v>214845</v>
      </c>
      <c r="F13136" s="189">
        <v>16</v>
      </c>
      <c r="G13136" s="197" t="s">
        <v>5155</v>
      </c>
      <c r="L13136" s="274"/>
      <c r="M13136" s="278"/>
      <c r="N13136" s="279"/>
      <c r="O13136" s="274"/>
      <c r="P13136" s="274"/>
      <c r="Q13136" s="280"/>
    </row>
    <row r="13137" spans="1:17">
      <c r="A13137" s="273" t="str">
        <f>B13137&amp;"_"&amp;COUNTIF($B$2:B13137,B13137)</f>
        <v>10059_5</v>
      </c>
      <c r="B13137" s="274">
        <v>10059</v>
      </c>
      <c r="C13137" s="195">
        <v>123</v>
      </c>
      <c r="D13137" s="195">
        <v>4500791855</v>
      </c>
      <c r="E13137" s="195">
        <v>209245</v>
      </c>
      <c r="F13137" s="189">
        <v>28</v>
      </c>
      <c r="G13137" s="197" t="s">
        <v>4515</v>
      </c>
      <c r="H13137" s="195">
        <v>4</v>
      </c>
      <c r="I13137" s="195">
        <v>9997</v>
      </c>
      <c r="J13137" s="191">
        <v>44029</v>
      </c>
      <c r="K13137" s="195" t="s">
        <v>3477</v>
      </c>
      <c r="L13137" s="274"/>
      <c r="M13137" s="278"/>
      <c r="N13137" s="279"/>
      <c r="O13137" s="274"/>
      <c r="P13137" s="274"/>
      <c r="Q13137" s="280"/>
    </row>
    <row r="13138" spans="1:17">
      <c r="A13138" s="273" t="str">
        <f>B13138&amp;"_"&amp;COUNTIF($B$2:B13138,B13138)</f>
        <v>10060_1</v>
      </c>
      <c r="B13138" s="274">
        <v>10060</v>
      </c>
      <c r="C13138" s="274">
        <v>147</v>
      </c>
      <c r="D13138" s="274" t="s">
        <v>6773</v>
      </c>
      <c r="E13138" s="274">
        <v>1</v>
      </c>
      <c r="F13138" s="275">
        <v>3000</v>
      </c>
      <c r="G13138" s="276" t="s">
        <v>6774</v>
      </c>
      <c r="H13138" s="274">
        <v>5</v>
      </c>
      <c r="I13138" s="274">
        <v>2375</v>
      </c>
      <c r="J13138" s="277">
        <v>44029</v>
      </c>
      <c r="K13138" s="274" t="s">
        <v>4691</v>
      </c>
      <c r="L13138" s="274" t="s">
        <v>74</v>
      </c>
      <c r="M13138" s="278"/>
      <c r="N13138" s="279"/>
      <c r="O13138" s="274"/>
      <c r="P13138" s="274"/>
      <c r="Q13138" s="280"/>
    </row>
    <row r="13139" spans="1:17">
      <c r="A13139" s="273" t="str">
        <f>B13139&amp;"_"&amp;COUNTIF($B$2:B13139,B13139)</f>
        <v>10061_1</v>
      </c>
      <c r="B13139" s="274">
        <v>10061</v>
      </c>
      <c r="C13139" s="274"/>
      <c r="D13139" s="274"/>
      <c r="E13139" s="274"/>
      <c r="F13139" s="275">
        <v>5</v>
      </c>
      <c r="G13139" s="276" t="s">
        <v>5319</v>
      </c>
      <c r="H13139" s="274"/>
      <c r="I13139" s="274"/>
      <c r="J13139" s="277"/>
      <c r="K13139" s="274"/>
      <c r="L13139" s="274"/>
      <c r="M13139" s="278"/>
      <c r="N13139" s="279"/>
      <c r="O13139" s="274"/>
      <c r="P13139" s="274"/>
      <c r="Q13139" s="280"/>
    </row>
    <row r="13140" spans="1:17">
      <c r="A13140" s="273" t="str">
        <f>B13140&amp;"_"&amp;COUNTIF($B$2:B13140,B13140)</f>
        <v>10061_2</v>
      </c>
      <c r="B13140" s="274">
        <v>10061</v>
      </c>
      <c r="C13140" s="274"/>
      <c r="D13140" s="274"/>
      <c r="E13140" s="274"/>
      <c r="F13140" s="275">
        <v>500</v>
      </c>
      <c r="G13140" s="276" t="s">
        <v>6775</v>
      </c>
      <c r="H13140" s="274"/>
      <c r="I13140" s="274"/>
      <c r="J13140" s="277"/>
      <c r="K13140" s="274"/>
      <c r="L13140" s="274"/>
      <c r="M13140" s="278"/>
      <c r="N13140" s="279"/>
      <c r="O13140" s="274"/>
      <c r="P13140" s="274"/>
      <c r="Q13140" s="280"/>
    </row>
    <row r="13141" spans="1:17">
      <c r="A13141" s="273" t="str">
        <f>B13141&amp;"_"&amp;COUNTIF($B$2:B13141,B13141)</f>
        <v>10061_3</v>
      </c>
      <c r="B13141" s="274">
        <v>10061</v>
      </c>
      <c r="C13141" s="274" t="s">
        <v>6715</v>
      </c>
      <c r="D13141" s="274">
        <v>1329</v>
      </c>
      <c r="E13141" s="274"/>
      <c r="F13141" s="275">
        <v>65</v>
      </c>
      <c r="G13141" s="276" t="s">
        <v>5639</v>
      </c>
      <c r="H13141" s="274">
        <v>3</v>
      </c>
      <c r="I13141" s="274">
        <v>7800</v>
      </c>
      <c r="J13141" s="277">
        <v>44029</v>
      </c>
      <c r="K13141" s="274" t="s">
        <v>4691</v>
      </c>
      <c r="L13141" s="274" t="s">
        <v>74</v>
      </c>
      <c r="M13141" s="278"/>
      <c r="N13141" s="279"/>
      <c r="O13141" s="274"/>
      <c r="P13141" s="274"/>
      <c r="Q13141" s="280"/>
    </row>
    <row r="13142" spans="1:17">
      <c r="A13142" s="273" t="str">
        <f>B13142&amp;"_"&amp;COUNTIF($B$2:B13142,B13142)</f>
        <v>10062_1</v>
      </c>
      <c r="B13142" s="274">
        <v>10062</v>
      </c>
      <c r="C13142" s="274">
        <v>59</v>
      </c>
      <c r="D13142" s="274">
        <v>3010874869</v>
      </c>
      <c r="E13142" s="195">
        <v>41222136</v>
      </c>
      <c r="F13142" s="189">
        <v>2</v>
      </c>
      <c r="G13142" s="197" t="s">
        <v>5753</v>
      </c>
      <c r="H13142" s="274">
        <v>2</v>
      </c>
      <c r="I13142" s="274">
        <v>6800</v>
      </c>
      <c r="J13142" s="277">
        <v>44032</v>
      </c>
      <c r="K13142" s="195" t="s">
        <v>3477</v>
      </c>
      <c r="L13142" s="274"/>
      <c r="M13142" s="278"/>
      <c r="N13142" s="279"/>
      <c r="O13142" s="274"/>
      <c r="P13142" s="274"/>
      <c r="Q13142" s="280"/>
    </row>
    <row r="13143" spans="1:17">
      <c r="A13143" s="273" t="str">
        <f>B13143&amp;"_"&amp;COUNTIF($B$2:B13143,B13143)</f>
        <v>10063_1</v>
      </c>
      <c r="B13143" s="274">
        <v>10063</v>
      </c>
      <c r="C13143" s="274">
        <v>59</v>
      </c>
      <c r="D13143" s="274">
        <v>3010921280</v>
      </c>
      <c r="E13143" s="195">
        <v>41227890</v>
      </c>
      <c r="F13143" s="189">
        <v>12</v>
      </c>
      <c r="G13143" s="197" t="s">
        <v>5286</v>
      </c>
      <c r="H13143" s="195">
        <v>2</v>
      </c>
      <c r="I13143" s="195">
        <v>3675</v>
      </c>
      <c r="J13143" s="277">
        <v>44032</v>
      </c>
      <c r="K13143" s="195" t="s">
        <v>3477</v>
      </c>
      <c r="L13143" s="274"/>
      <c r="M13143" s="278"/>
      <c r="N13143" s="279"/>
      <c r="O13143" s="274"/>
      <c r="P13143" s="274"/>
      <c r="Q13143" s="280"/>
    </row>
    <row r="13144" spans="1:17">
      <c r="A13144" s="273" t="str">
        <f>B13144&amp;"_"&amp;COUNTIF($B$2:B13144,B13144)</f>
        <v>10064_1</v>
      </c>
      <c r="B13144" s="274">
        <v>10064</v>
      </c>
      <c r="C13144" s="274">
        <v>31</v>
      </c>
      <c r="D13144" s="323" t="s">
        <v>6776</v>
      </c>
      <c r="E13144" s="274" t="s">
        <v>5374</v>
      </c>
      <c r="F13144" s="275">
        <v>4</v>
      </c>
      <c r="G13144" s="276" t="s">
        <v>6725</v>
      </c>
      <c r="H13144" s="274">
        <v>4</v>
      </c>
      <c r="I13144" s="274">
        <v>12000</v>
      </c>
      <c r="J13144" s="277">
        <v>44033</v>
      </c>
      <c r="K13144" s="195" t="s">
        <v>3477</v>
      </c>
      <c r="L13144" s="274"/>
      <c r="M13144" s="278"/>
      <c r="N13144" s="279"/>
      <c r="O13144" s="274"/>
      <c r="P13144" s="274"/>
      <c r="Q13144" s="280"/>
    </row>
    <row r="13145" spans="1:17">
      <c r="A13145" s="273" t="str">
        <f>B13145&amp;"_"&amp;COUNTIF($B$2:B13145,B13145)</f>
        <v>10065_1</v>
      </c>
      <c r="B13145" s="274">
        <v>10065</v>
      </c>
      <c r="C13145" s="274">
        <v>31</v>
      </c>
      <c r="D13145" s="323" t="s">
        <v>6776</v>
      </c>
      <c r="E13145" s="274" t="s">
        <v>5374</v>
      </c>
      <c r="F13145" s="275">
        <v>3</v>
      </c>
      <c r="G13145" s="276" t="s">
        <v>6725</v>
      </c>
      <c r="H13145" s="274">
        <v>3</v>
      </c>
      <c r="I13145" s="274">
        <v>9000</v>
      </c>
      <c r="J13145" s="277">
        <v>44033</v>
      </c>
      <c r="K13145" s="195" t="s">
        <v>3477</v>
      </c>
      <c r="L13145" s="274"/>
      <c r="M13145" s="278"/>
      <c r="N13145" s="279"/>
      <c r="O13145" s="274"/>
      <c r="P13145" s="274"/>
      <c r="Q13145" s="280"/>
    </row>
    <row r="13146" spans="1:17">
      <c r="A13146" s="273" t="str">
        <f>B13146&amp;"_"&amp;COUNTIF($B$2:B13146,B13146)</f>
        <v>10066_1</v>
      </c>
      <c r="B13146" s="274">
        <v>10066</v>
      </c>
      <c r="C13146" s="274">
        <v>13</v>
      </c>
      <c r="D13146" s="274">
        <v>606134</v>
      </c>
      <c r="E13146" s="274"/>
      <c r="F13146" s="275">
        <v>1</v>
      </c>
      <c r="G13146" s="276" t="s">
        <v>6777</v>
      </c>
      <c r="H13146" s="274">
        <v>2</v>
      </c>
      <c r="I13146" s="274"/>
      <c r="J13146" s="277">
        <v>44033</v>
      </c>
      <c r="K13146" s="274" t="s">
        <v>789</v>
      </c>
      <c r="L13146" s="274" t="s">
        <v>74</v>
      </c>
      <c r="M13146" s="278"/>
      <c r="N13146" s="279"/>
      <c r="O13146" s="274"/>
      <c r="P13146" s="274"/>
      <c r="Q13146" s="280"/>
    </row>
    <row r="13147" spans="1:17">
      <c r="A13147" s="273" t="str">
        <f>B13147&amp;"_"&amp;COUNTIF($B$2:B13147,B13147)</f>
        <v>10067_1</v>
      </c>
      <c r="B13147" s="274">
        <v>10067</v>
      </c>
      <c r="C13147" s="274"/>
      <c r="D13147" s="274"/>
      <c r="E13147" s="274"/>
      <c r="F13147" s="275">
        <v>260</v>
      </c>
      <c r="G13147" s="276" t="s">
        <v>6778</v>
      </c>
      <c r="H13147" s="274"/>
      <c r="I13147" s="274"/>
      <c r="J13147" s="277"/>
      <c r="K13147" s="274"/>
      <c r="L13147" s="274"/>
      <c r="M13147" s="278"/>
      <c r="N13147" s="279"/>
      <c r="O13147" s="274"/>
      <c r="P13147" s="274"/>
      <c r="Q13147" s="280"/>
    </row>
    <row r="13148" spans="1:17">
      <c r="A13148" s="273" t="str">
        <f>B13148&amp;"_"&amp;COUNTIF($B$2:B13148,B13148)</f>
        <v>10067_2</v>
      </c>
      <c r="B13148" s="274">
        <v>10067</v>
      </c>
      <c r="C13148" s="274">
        <v>112</v>
      </c>
      <c r="D13148" s="274">
        <v>54084</v>
      </c>
      <c r="E13148" s="274"/>
      <c r="F13148" s="275">
        <v>1</v>
      </c>
      <c r="G13148" s="276" t="s">
        <v>6779</v>
      </c>
      <c r="H13148" s="274">
        <v>19</v>
      </c>
      <c r="I13148" s="274">
        <v>34000</v>
      </c>
      <c r="J13148" s="277">
        <v>44033</v>
      </c>
      <c r="K13148" s="274" t="s">
        <v>789</v>
      </c>
      <c r="L13148" s="274" t="s">
        <v>74</v>
      </c>
      <c r="M13148" s="278"/>
      <c r="N13148" s="279"/>
      <c r="O13148" s="274"/>
      <c r="P13148" s="274"/>
      <c r="Q13148" s="280"/>
    </row>
    <row r="13149" spans="1:17">
      <c r="A13149" s="273" t="str">
        <f>B13149&amp;"_"&amp;COUNTIF($B$2:B13149,B13149)</f>
        <v>10068_1</v>
      </c>
      <c r="B13149" s="274">
        <v>10068</v>
      </c>
      <c r="C13149" s="195">
        <v>3</v>
      </c>
      <c r="D13149" s="195" t="s">
        <v>6780</v>
      </c>
      <c r="E13149" s="195" t="s">
        <v>149</v>
      </c>
      <c r="F13149" s="189">
        <v>100</v>
      </c>
      <c r="G13149" s="197" t="s">
        <v>1890</v>
      </c>
      <c r="H13149" s="195">
        <v>1</v>
      </c>
      <c r="I13149" s="195">
        <v>500</v>
      </c>
      <c r="J13149" s="191">
        <v>44034</v>
      </c>
      <c r="K13149" s="195" t="s">
        <v>33</v>
      </c>
      <c r="L13149" s="195" t="s">
        <v>74</v>
      </c>
      <c r="M13149" s="278"/>
      <c r="N13149" s="279"/>
      <c r="O13149" s="274"/>
      <c r="P13149" s="274"/>
      <c r="Q13149" s="280"/>
    </row>
    <row r="13150" spans="1:17">
      <c r="A13150" s="273" t="str">
        <f>B13150&amp;"_"&amp;COUNTIF($B$2:B13150,B13150)</f>
        <v>10069_1</v>
      </c>
      <c r="B13150" s="274">
        <v>10069</v>
      </c>
      <c r="C13150" s="274"/>
      <c r="D13150" s="274"/>
      <c r="E13150" s="274" t="s">
        <v>64</v>
      </c>
      <c r="F13150" s="275">
        <v>192</v>
      </c>
      <c r="G13150" s="276" t="s">
        <v>6743</v>
      </c>
      <c r="H13150" s="274"/>
      <c r="I13150" s="274"/>
      <c r="J13150" s="277"/>
      <c r="K13150" s="274"/>
      <c r="L13150" s="274"/>
      <c r="M13150" s="278"/>
      <c r="N13150" s="279"/>
      <c r="O13150" s="274"/>
      <c r="P13150" s="274"/>
      <c r="Q13150" s="280"/>
    </row>
    <row r="13151" spans="1:17">
      <c r="A13151" s="273" t="str">
        <f>B13151&amp;"_"&amp;COUNTIF($B$2:B13151,B13151)</f>
        <v>10069_2</v>
      </c>
      <c r="B13151" s="274">
        <v>10069</v>
      </c>
      <c r="C13151" s="274"/>
      <c r="D13151" s="274"/>
      <c r="E13151" s="274" t="s">
        <v>62</v>
      </c>
      <c r="F13151" s="275">
        <v>492</v>
      </c>
      <c r="G13151" s="276" t="s">
        <v>6744</v>
      </c>
      <c r="H13151" s="274"/>
      <c r="I13151" s="274"/>
      <c r="J13151" s="277"/>
      <c r="K13151" s="274"/>
      <c r="L13151" s="274"/>
      <c r="M13151" s="278"/>
      <c r="N13151" s="279"/>
      <c r="O13151" s="274"/>
      <c r="P13151" s="274"/>
      <c r="Q13151" s="280"/>
    </row>
    <row r="13152" spans="1:17">
      <c r="A13152" s="273" t="str">
        <f>B13152&amp;"_"&amp;COUNTIF($B$2:B13152,B13152)</f>
        <v>10069_3</v>
      </c>
      <c r="B13152" s="274">
        <v>10069</v>
      </c>
      <c r="C13152" s="274">
        <v>1</v>
      </c>
      <c r="D13152" s="274" t="s">
        <v>6781</v>
      </c>
      <c r="E13152" s="274" t="s">
        <v>67</v>
      </c>
      <c r="F13152" s="275">
        <v>48</v>
      </c>
      <c r="G13152" s="276" t="s">
        <v>6745</v>
      </c>
      <c r="H13152" s="274">
        <v>8</v>
      </c>
      <c r="I13152" s="274"/>
      <c r="J13152" s="277">
        <v>44034</v>
      </c>
      <c r="K13152" s="195" t="s">
        <v>3477</v>
      </c>
      <c r="L13152" s="274"/>
      <c r="M13152" s="278"/>
      <c r="N13152" s="279"/>
      <c r="O13152" s="274"/>
      <c r="P13152" s="274"/>
      <c r="Q13152" s="280"/>
    </row>
    <row r="13153" spans="1:17">
      <c r="A13153" s="273" t="str">
        <f>B13153&amp;"_"&amp;COUNTIF($B$2:B13153,B13153)</f>
        <v>10070_1</v>
      </c>
      <c r="B13153" s="274">
        <v>10070</v>
      </c>
      <c r="C13153" s="274"/>
      <c r="D13153" s="274"/>
      <c r="E13153" s="274"/>
      <c r="F13153" s="275">
        <v>5</v>
      </c>
      <c r="G13153" s="276" t="s">
        <v>6706</v>
      </c>
      <c r="H13153" s="274"/>
      <c r="I13153" s="274"/>
      <c r="J13153" s="277"/>
      <c r="K13153" s="274"/>
      <c r="L13153" s="274"/>
      <c r="M13153" s="278"/>
      <c r="N13153" s="279"/>
      <c r="O13153" s="274"/>
      <c r="P13153" s="274"/>
      <c r="Q13153" s="280"/>
    </row>
    <row r="13154" spans="1:17">
      <c r="A13154" s="273" t="str">
        <f>B13154&amp;"_"&amp;COUNTIF($B$2:B13154,B13154)</f>
        <v>10070_2</v>
      </c>
      <c r="B13154" s="274">
        <v>10070</v>
      </c>
      <c r="C13154" s="195">
        <v>107</v>
      </c>
      <c r="D13154" s="195">
        <v>27514</v>
      </c>
      <c r="F13154" s="189">
        <v>5</v>
      </c>
      <c r="G13154" s="197" t="s">
        <v>6707</v>
      </c>
      <c r="H13154" s="195">
        <v>1</v>
      </c>
      <c r="J13154" s="191">
        <v>44034</v>
      </c>
      <c r="K13154" s="195" t="s">
        <v>33</v>
      </c>
      <c r="L13154" s="274" t="s">
        <v>74</v>
      </c>
      <c r="M13154" s="278"/>
      <c r="N13154" s="279"/>
      <c r="O13154" s="274"/>
      <c r="P13154" s="274"/>
      <c r="Q13154" s="280"/>
    </row>
    <row r="13155" spans="1:17">
      <c r="A13155" s="273" t="str">
        <f>B13155&amp;"_"&amp;COUNTIF($B$2:B13155,B13155)</f>
        <v>10071_1</v>
      </c>
      <c r="B13155" s="274">
        <v>10071</v>
      </c>
      <c r="C13155" s="274"/>
      <c r="D13155" s="274"/>
      <c r="E13155" s="274">
        <v>105892</v>
      </c>
      <c r="F13155" s="275">
        <v>5</v>
      </c>
      <c r="G13155" s="276" t="s">
        <v>6783</v>
      </c>
      <c r="H13155" s="274"/>
      <c r="I13155" s="274"/>
      <c r="J13155" s="277"/>
      <c r="K13155" s="274"/>
      <c r="L13155" s="274"/>
      <c r="M13155" s="278"/>
      <c r="N13155" s="279"/>
      <c r="O13155" s="274"/>
      <c r="P13155" s="274"/>
      <c r="Q13155" s="280"/>
    </row>
    <row r="13156" spans="1:17">
      <c r="A13156" s="273" t="str">
        <f>B13156&amp;"_"&amp;COUNTIF($B$2:B13156,B13156)</f>
        <v>10071_2</v>
      </c>
      <c r="B13156" s="274">
        <v>10071</v>
      </c>
      <c r="C13156" s="274"/>
      <c r="D13156" s="274"/>
      <c r="E13156" s="274">
        <v>105893</v>
      </c>
      <c r="F13156" s="275">
        <v>1</v>
      </c>
      <c r="G13156" s="276" t="s">
        <v>6782</v>
      </c>
      <c r="H13156" s="274"/>
      <c r="I13156" s="274"/>
      <c r="J13156" s="277"/>
      <c r="K13156" s="274"/>
      <c r="L13156" s="274"/>
      <c r="M13156" s="278"/>
      <c r="N13156" s="279"/>
      <c r="O13156" s="274"/>
      <c r="P13156" s="274"/>
      <c r="Q13156" s="280"/>
    </row>
    <row r="13157" spans="1:17">
      <c r="A13157" s="273" t="str">
        <f>B13157&amp;"_"&amp;COUNTIF($B$2:B13157,B13157)</f>
        <v>10071_3</v>
      </c>
      <c r="B13157" s="274">
        <v>10071</v>
      </c>
      <c r="C13157" s="274"/>
      <c r="D13157" s="274"/>
      <c r="E13157" s="274">
        <v>105894</v>
      </c>
      <c r="F13157" s="275">
        <v>1</v>
      </c>
      <c r="G13157" s="276" t="s">
        <v>6784</v>
      </c>
      <c r="H13157" s="274"/>
      <c r="I13157" s="274"/>
      <c r="J13157" s="277"/>
      <c r="K13157" s="274"/>
      <c r="L13157" s="274"/>
      <c r="M13157" s="278"/>
      <c r="N13157" s="279"/>
      <c r="O13157" s="274"/>
      <c r="P13157" s="274"/>
      <c r="Q13157" s="280"/>
    </row>
    <row r="13158" spans="1:17">
      <c r="A13158" s="273" t="str">
        <f>B13158&amp;"_"&amp;COUNTIF($B$2:B13158,B13158)</f>
        <v>10071_4</v>
      </c>
      <c r="B13158" s="274">
        <v>10071</v>
      </c>
      <c r="C13158" s="274">
        <v>106</v>
      </c>
      <c r="D13158" s="274" t="s">
        <v>6786</v>
      </c>
      <c r="E13158" s="274">
        <v>105895</v>
      </c>
      <c r="F13158" s="275">
        <v>4</v>
      </c>
      <c r="G13158" s="276" t="s">
        <v>6785</v>
      </c>
      <c r="H13158" s="274">
        <v>1</v>
      </c>
      <c r="I13158" s="274">
        <v>400</v>
      </c>
      <c r="J13158" s="277">
        <v>44034</v>
      </c>
      <c r="K13158" s="195" t="s">
        <v>33</v>
      </c>
      <c r="L13158" s="274" t="s">
        <v>74</v>
      </c>
      <c r="M13158" s="278"/>
      <c r="N13158" s="279"/>
      <c r="O13158" s="274"/>
      <c r="P13158" s="274"/>
      <c r="Q13158" s="280"/>
    </row>
    <row r="13159" spans="1:17">
      <c r="A13159" s="273" t="str">
        <f>B13159&amp;"_"&amp;COUNTIF($B$2:B13159,B13159)</f>
        <v>10072_1</v>
      </c>
      <c r="B13159" s="274">
        <v>10072</v>
      </c>
      <c r="F13159" s="189">
        <v>4</v>
      </c>
      <c r="G13159" s="197" t="s">
        <v>2797</v>
      </c>
      <c r="M13159" s="278"/>
      <c r="N13159" s="279"/>
      <c r="O13159" s="274"/>
      <c r="P13159" s="274"/>
      <c r="Q13159" s="280"/>
    </row>
    <row r="13160" spans="1:17">
      <c r="A13160" s="273" t="str">
        <f>B13160&amp;"_"&amp;COUNTIF($B$2:B13160,B13160)</f>
        <v>10072_2</v>
      </c>
      <c r="B13160" s="274">
        <v>10072</v>
      </c>
      <c r="C13160" s="195">
        <v>15</v>
      </c>
      <c r="D13160" s="195">
        <v>6384</v>
      </c>
      <c r="E13160" s="274"/>
      <c r="F13160" s="275">
        <v>1</v>
      </c>
      <c r="G13160" s="276" t="s">
        <v>723</v>
      </c>
      <c r="H13160" s="195">
        <v>2</v>
      </c>
      <c r="J13160" s="191">
        <v>44034</v>
      </c>
      <c r="K13160" s="195" t="s">
        <v>33</v>
      </c>
      <c r="L13160" s="195" t="s">
        <v>74</v>
      </c>
      <c r="M13160" s="278"/>
      <c r="N13160" s="279"/>
      <c r="O13160" s="274"/>
      <c r="P13160" s="274"/>
      <c r="Q13160" s="280"/>
    </row>
    <row r="13161" spans="1:17">
      <c r="A13161" s="273" t="str">
        <f>B13161&amp;"_"&amp;COUNTIF($B$2:B13161,B13161)</f>
        <v>10073_1</v>
      </c>
      <c r="B13161" s="274">
        <v>10073</v>
      </c>
      <c r="F13161" s="189">
        <v>1</v>
      </c>
      <c r="G13161" s="197" t="s">
        <v>5591</v>
      </c>
      <c r="L13161" s="274"/>
      <c r="M13161" s="278"/>
      <c r="N13161" s="279"/>
      <c r="O13161" s="274"/>
      <c r="P13161" s="274"/>
      <c r="Q13161" s="280"/>
    </row>
    <row r="13162" spans="1:17">
      <c r="A13162" s="273" t="str">
        <f>B13162&amp;"_"&amp;COUNTIF($B$2:B13162,B13162)</f>
        <v>10073_2</v>
      </c>
      <c r="B13162" s="274">
        <v>10073</v>
      </c>
      <c r="E13162" s="195">
        <v>213359</v>
      </c>
      <c r="F13162" s="189">
        <v>28</v>
      </c>
      <c r="G13162" s="197" t="s">
        <v>4533</v>
      </c>
      <c r="L13162" s="274"/>
      <c r="M13162" s="278"/>
      <c r="N13162" s="279"/>
      <c r="O13162" s="274"/>
      <c r="P13162" s="274"/>
      <c r="Q13162" s="280"/>
    </row>
    <row r="13163" spans="1:17">
      <c r="A13163" s="273" t="str">
        <f>B13163&amp;"_"&amp;COUNTIF($B$2:B13163,B13163)</f>
        <v>10073_3</v>
      </c>
      <c r="B13163" s="274">
        <v>10073</v>
      </c>
      <c r="E13163" s="195">
        <v>214845</v>
      </c>
      <c r="F13163" s="189">
        <v>32</v>
      </c>
      <c r="G13163" s="197" t="s">
        <v>5155</v>
      </c>
      <c r="L13163" s="274"/>
      <c r="M13163" s="278"/>
      <c r="N13163" s="279"/>
      <c r="O13163" s="274"/>
      <c r="P13163" s="274"/>
      <c r="Q13163" s="280"/>
    </row>
    <row r="13164" spans="1:17">
      <c r="A13164" s="273" t="str">
        <f>B13164&amp;"_"&amp;COUNTIF($B$2:B13164,B13164)</f>
        <v>10073_4</v>
      </c>
      <c r="B13164" s="274">
        <v>10073</v>
      </c>
      <c r="C13164" s="195">
        <v>123</v>
      </c>
      <c r="D13164" s="195">
        <v>4500791855</v>
      </c>
      <c r="E13164" s="195">
        <v>209245</v>
      </c>
      <c r="F13164" s="189">
        <v>28</v>
      </c>
      <c r="G13164" s="197" t="s">
        <v>4515</v>
      </c>
      <c r="H13164" s="195">
        <v>5</v>
      </c>
      <c r="I13164" s="195">
        <v>12390</v>
      </c>
      <c r="J13164" s="191">
        <v>44034</v>
      </c>
      <c r="K13164" s="195" t="s">
        <v>3477</v>
      </c>
      <c r="L13164" s="274"/>
      <c r="M13164" s="278"/>
      <c r="N13164" s="279"/>
      <c r="O13164" s="274"/>
      <c r="P13164" s="274"/>
      <c r="Q13164" s="280"/>
    </row>
    <row r="13165" spans="1:17">
      <c r="A13165" s="273" t="str">
        <f>B13165&amp;"_"&amp;COUNTIF($B$2:B13165,B13165)</f>
        <v>10074_1</v>
      </c>
      <c r="B13165" s="274">
        <v>10074</v>
      </c>
      <c r="C13165" s="195">
        <v>1</v>
      </c>
      <c r="D13165" s="195" t="s">
        <v>5492</v>
      </c>
      <c r="F13165" s="189">
        <v>2</v>
      </c>
      <c r="G13165" s="197" t="s">
        <v>6787</v>
      </c>
      <c r="H13165" s="195">
        <v>2</v>
      </c>
      <c r="J13165" s="191">
        <v>44034</v>
      </c>
      <c r="K13165" s="195" t="s">
        <v>3477</v>
      </c>
      <c r="L13165" s="274"/>
      <c r="M13165" s="278"/>
      <c r="N13165" s="279"/>
      <c r="O13165" s="274"/>
      <c r="P13165" s="274"/>
      <c r="Q13165" s="280"/>
    </row>
    <row r="13166" spans="1:17">
      <c r="A13166" s="273" t="str">
        <f>B13166&amp;"_"&amp;COUNTIF($B$2:B13166,B13166)</f>
        <v>10075_1</v>
      </c>
      <c r="B13166" s="274">
        <v>10075</v>
      </c>
      <c r="C13166" s="195">
        <v>107</v>
      </c>
      <c r="D13166" s="195">
        <v>27533</v>
      </c>
      <c r="F13166" s="189">
        <v>5</v>
      </c>
      <c r="G13166" s="197" t="s">
        <v>6707</v>
      </c>
      <c r="H13166" s="195">
        <v>1</v>
      </c>
      <c r="J13166" s="191">
        <v>44036</v>
      </c>
      <c r="K13166" s="195" t="s">
        <v>33</v>
      </c>
      <c r="L13166" s="274" t="s">
        <v>74</v>
      </c>
      <c r="M13166" s="278"/>
      <c r="N13166" s="279"/>
      <c r="O13166" s="274"/>
      <c r="P13166" s="274"/>
      <c r="Q13166" s="280"/>
    </row>
    <row r="13167" spans="1:17">
      <c r="A13167" s="273" t="str">
        <f>B13167&amp;"_"&amp;COUNTIF($B$2:B13167,B13167)</f>
        <v>10076_1</v>
      </c>
      <c r="B13167" s="274">
        <v>10076</v>
      </c>
      <c r="C13167" s="274">
        <v>141</v>
      </c>
      <c r="D13167" s="274" t="s">
        <v>6788</v>
      </c>
      <c r="E13167" s="274"/>
      <c r="F13167" s="275">
        <v>1</v>
      </c>
      <c r="G13167" s="197" t="s">
        <v>5733</v>
      </c>
      <c r="H13167" s="274">
        <v>1</v>
      </c>
      <c r="I13167" s="274"/>
      <c r="J13167" s="277">
        <v>44036</v>
      </c>
      <c r="K13167" s="195" t="s">
        <v>3477</v>
      </c>
      <c r="L13167" s="274"/>
      <c r="M13167" s="278"/>
      <c r="N13167" s="279"/>
      <c r="O13167" s="274"/>
      <c r="P13167" s="274"/>
      <c r="Q13167" s="280"/>
    </row>
    <row r="13168" spans="1:17">
      <c r="A13168" s="273" t="str">
        <f>B13168&amp;"_"&amp;COUNTIF($B$2:B13168,B13168)</f>
        <v>10077_1</v>
      </c>
      <c r="B13168" s="274">
        <v>10077</v>
      </c>
      <c r="C13168" s="274">
        <v>59</v>
      </c>
      <c r="D13168" s="274">
        <v>3010943318</v>
      </c>
      <c r="E13168" s="195">
        <v>41222082</v>
      </c>
      <c r="F13168" s="189">
        <v>6</v>
      </c>
      <c r="G13168" s="197" t="s">
        <v>6665</v>
      </c>
      <c r="H13168" s="195">
        <v>6</v>
      </c>
      <c r="I13168" s="195">
        <v>25980</v>
      </c>
      <c r="J13168" s="191">
        <v>44039</v>
      </c>
      <c r="K13168" s="195" t="s">
        <v>4749</v>
      </c>
      <c r="L13168" s="274"/>
      <c r="M13168" s="278"/>
      <c r="N13168" s="279"/>
      <c r="O13168" s="274"/>
      <c r="P13168" s="274"/>
      <c r="Q13168" s="280"/>
    </row>
    <row r="13169" spans="1:17">
      <c r="A13169" s="273" t="str">
        <f>B13169&amp;"_"&amp;COUNTIF($B$2:B13169,B13169)</f>
        <v>10078_1</v>
      </c>
      <c r="B13169" s="274">
        <v>10078</v>
      </c>
      <c r="E13169" s="195" t="s">
        <v>2730</v>
      </c>
      <c r="F13169" s="189">
        <v>14</v>
      </c>
      <c r="G13169" s="197" t="s">
        <v>5366</v>
      </c>
      <c r="L13169" s="274"/>
      <c r="M13169" s="278"/>
      <c r="N13169" s="279"/>
      <c r="O13169" s="274"/>
      <c r="P13169" s="274"/>
      <c r="Q13169" s="280"/>
    </row>
    <row r="13170" spans="1:17">
      <c r="A13170" s="273" t="str">
        <f>B13170&amp;"_"&amp;COUNTIF($B$2:B13170,B13170)</f>
        <v>10078_2</v>
      </c>
      <c r="B13170" s="274">
        <v>10078</v>
      </c>
      <c r="C13170" s="195">
        <v>1</v>
      </c>
      <c r="D13170" s="195" t="s">
        <v>6694</v>
      </c>
      <c r="E13170" s="195" t="s">
        <v>2731</v>
      </c>
      <c r="F13170" s="189">
        <v>14</v>
      </c>
      <c r="G13170" s="197" t="s">
        <v>5368</v>
      </c>
      <c r="H13170" s="195">
        <v>7</v>
      </c>
      <c r="J13170" s="191">
        <v>44040</v>
      </c>
      <c r="K13170" s="195" t="s">
        <v>3477</v>
      </c>
      <c r="L13170" s="274"/>
      <c r="M13170" s="278"/>
      <c r="N13170" s="279"/>
      <c r="O13170" s="274"/>
      <c r="P13170" s="274"/>
      <c r="Q13170" s="280"/>
    </row>
    <row r="13171" spans="1:17">
      <c r="A13171" s="273" t="str">
        <f>B13171&amp;"_"&amp;COUNTIF($B$2:B13171,B13171)</f>
        <v>10079_1</v>
      </c>
      <c r="B13171" s="274">
        <v>10079</v>
      </c>
      <c r="C13171" s="274"/>
      <c r="D13171" s="274"/>
      <c r="E13171" s="274"/>
      <c r="F13171" s="189">
        <v>9</v>
      </c>
      <c r="G13171" s="197" t="s">
        <v>3102</v>
      </c>
      <c r="K13171" s="274"/>
      <c r="L13171" s="274"/>
      <c r="M13171" s="278"/>
      <c r="N13171" s="279"/>
      <c r="O13171" s="274"/>
      <c r="P13171" s="274"/>
      <c r="Q13171" s="280"/>
    </row>
    <row r="13172" spans="1:17">
      <c r="A13172" s="273" t="str">
        <f>B13172&amp;"_"&amp;COUNTIF($B$2:B13172,B13172)</f>
        <v>10079_2</v>
      </c>
      <c r="B13172" s="274">
        <v>10079</v>
      </c>
      <c r="C13172" s="274">
        <v>65</v>
      </c>
      <c r="D13172" s="274">
        <v>3010490681</v>
      </c>
      <c r="E13172" s="274"/>
      <c r="F13172" s="189">
        <v>18</v>
      </c>
      <c r="G13172" s="197" t="s">
        <v>3103</v>
      </c>
      <c r="H13172" s="195">
        <v>9</v>
      </c>
      <c r="I13172" s="195">
        <v>28800</v>
      </c>
      <c r="J13172" s="191">
        <v>44040</v>
      </c>
      <c r="K13172" s="274" t="s">
        <v>1338</v>
      </c>
      <c r="L13172" s="274" t="s">
        <v>74</v>
      </c>
      <c r="M13172" s="278"/>
      <c r="N13172" s="279"/>
      <c r="O13172" s="274"/>
      <c r="P13172" s="274"/>
      <c r="Q13172" s="280"/>
    </row>
    <row r="13173" spans="1:17">
      <c r="A13173" s="273" t="str">
        <f>B13173&amp;"_"&amp;COUNTIF($B$2:B13173,B13173)</f>
        <v>10080_1</v>
      </c>
      <c r="B13173" s="274">
        <v>10080</v>
      </c>
      <c r="C13173" s="274"/>
      <c r="D13173" s="274"/>
      <c r="E13173" s="274"/>
      <c r="F13173" s="275">
        <v>60</v>
      </c>
      <c r="G13173" s="276" t="s">
        <v>6789</v>
      </c>
      <c r="H13173" s="274"/>
      <c r="I13173" s="274"/>
      <c r="J13173" s="277"/>
      <c r="K13173" s="274"/>
      <c r="L13173" s="274"/>
      <c r="M13173" s="278"/>
      <c r="N13173" s="279"/>
      <c r="O13173" s="274"/>
      <c r="P13173" s="274"/>
      <c r="Q13173" s="280"/>
    </row>
    <row r="13174" spans="1:17">
      <c r="A13174" s="273" t="str">
        <f>B13174&amp;"_"&amp;COUNTIF($B$2:B13174,B13174)</f>
        <v>10080_2</v>
      </c>
      <c r="B13174" s="274">
        <v>10080</v>
      </c>
      <c r="C13174" s="274">
        <v>65</v>
      </c>
      <c r="D13174" s="274">
        <v>3010953244</v>
      </c>
      <c r="E13174" s="274"/>
      <c r="F13174" s="275">
        <v>60</v>
      </c>
      <c r="G13174" s="276" t="s">
        <v>6790</v>
      </c>
      <c r="H13174" s="274">
        <v>2</v>
      </c>
      <c r="I13174" s="274">
        <v>2400</v>
      </c>
      <c r="J13174" s="191">
        <v>44040</v>
      </c>
      <c r="K13174" s="274" t="s">
        <v>1338</v>
      </c>
      <c r="L13174" s="274" t="s">
        <v>74</v>
      </c>
      <c r="M13174" s="278"/>
      <c r="N13174" s="279"/>
      <c r="O13174" s="274"/>
      <c r="P13174" s="274"/>
      <c r="Q13174" s="280"/>
    </row>
    <row r="13175" spans="1:17">
      <c r="A13175" s="273" t="str">
        <f>B13175&amp;"_"&amp;COUNTIF($B$2:B13175,B13175)</f>
        <v>10081_1</v>
      </c>
      <c r="B13175" s="274">
        <v>10081</v>
      </c>
      <c r="C13175" s="274">
        <v>31</v>
      </c>
      <c r="D13175" s="323" t="s">
        <v>6791</v>
      </c>
      <c r="E13175" s="274" t="s">
        <v>5374</v>
      </c>
      <c r="F13175" s="275">
        <v>3</v>
      </c>
      <c r="G13175" s="276" t="s">
        <v>6725</v>
      </c>
      <c r="H13175" s="274">
        <v>3</v>
      </c>
      <c r="I13175" s="274">
        <v>9000</v>
      </c>
      <c r="J13175" s="277">
        <v>44041</v>
      </c>
      <c r="K13175" s="195" t="s">
        <v>3477</v>
      </c>
      <c r="L13175" s="274"/>
      <c r="M13175" s="278"/>
      <c r="N13175" s="279"/>
      <c r="O13175" s="274"/>
      <c r="P13175" s="274"/>
      <c r="Q13175" s="280"/>
    </row>
    <row r="13176" spans="1:17">
      <c r="A13176" s="273" t="str">
        <f>B13176&amp;"_"&amp;COUNTIF($B$2:B13176,B13176)</f>
        <v>10082_1</v>
      </c>
      <c r="B13176" s="274">
        <v>10082</v>
      </c>
      <c r="C13176" s="274">
        <v>31</v>
      </c>
      <c r="D13176" s="323" t="s">
        <v>6791</v>
      </c>
      <c r="E13176" s="274" t="s">
        <v>5374</v>
      </c>
      <c r="F13176" s="275">
        <v>4</v>
      </c>
      <c r="G13176" s="276" t="s">
        <v>6725</v>
      </c>
      <c r="H13176" s="274">
        <v>4</v>
      </c>
      <c r="I13176" s="274">
        <v>12000</v>
      </c>
      <c r="J13176" s="277">
        <v>44041</v>
      </c>
      <c r="K13176" s="195" t="s">
        <v>3477</v>
      </c>
      <c r="L13176" s="274"/>
      <c r="M13176" s="278"/>
      <c r="N13176" s="279"/>
      <c r="O13176" s="274"/>
      <c r="P13176" s="274"/>
      <c r="Q13176" s="280"/>
    </row>
    <row r="13177" spans="1:17">
      <c r="A13177" s="273" t="str">
        <f>B13177&amp;"_"&amp;COUNTIF($B$2:B13177,B13177)</f>
        <v>10083_1</v>
      </c>
      <c r="B13177" s="274">
        <v>10083</v>
      </c>
      <c r="C13177" s="274">
        <v>31</v>
      </c>
      <c r="D13177" s="274" t="s">
        <v>6792</v>
      </c>
      <c r="E13177" s="274" t="s">
        <v>5660</v>
      </c>
      <c r="F13177" s="275">
        <v>50</v>
      </c>
      <c r="G13177" s="276" t="s">
        <v>6793</v>
      </c>
      <c r="H13177" s="274">
        <v>1</v>
      </c>
      <c r="I13177" s="274">
        <v>2500</v>
      </c>
      <c r="J13177" s="277">
        <v>44041</v>
      </c>
      <c r="K13177" s="195" t="s">
        <v>3477</v>
      </c>
      <c r="L13177" s="274"/>
      <c r="M13177" s="278"/>
      <c r="N13177" s="279"/>
      <c r="O13177" s="274"/>
      <c r="P13177" s="274"/>
      <c r="Q13177" s="280"/>
    </row>
    <row r="13178" spans="1:17">
      <c r="A13178" s="273" t="str">
        <f>B13178&amp;"_"&amp;COUNTIF($B$2:B13178,B13178)</f>
        <v>10084_1</v>
      </c>
      <c r="B13178" s="274">
        <v>10084</v>
      </c>
      <c r="E13178" s="195" t="s">
        <v>2665</v>
      </c>
      <c r="F13178" s="189">
        <v>4</v>
      </c>
      <c r="G13178" s="197" t="s">
        <v>5418</v>
      </c>
      <c r="L13178" s="274"/>
      <c r="M13178" s="278"/>
      <c r="N13178" s="279"/>
      <c r="O13178" s="274"/>
      <c r="P13178" s="274"/>
      <c r="Q13178" s="280"/>
    </row>
    <row r="13179" spans="1:17">
      <c r="A13179" s="273" t="str">
        <f>B13179&amp;"_"&amp;COUNTIF($B$2:B13179,B13179)</f>
        <v>10084_2</v>
      </c>
      <c r="B13179" s="274">
        <v>10084</v>
      </c>
      <c r="C13179" s="195">
        <v>1</v>
      </c>
      <c r="D13179" s="195" t="s">
        <v>6794</v>
      </c>
      <c r="E13179" s="195" t="s">
        <v>2935</v>
      </c>
      <c r="F13179" s="189">
        <v>4</v>
      </c>
      <c r="G13179" s="197" t="s">
        <v>5420</v>
      </c>
      <c r="H13179" s="195">
        <v>2</v>
      </c>
      <c r="J13179" s="191">
        <v>44041</v>
      </c>
      <c r="K13179" s="195" t="s">
        <v>3477</v>
      </c>
      <c r="L13179" s="274"/>
      <c r="M13179" s="278"/>
      <c r="N13179" s="279"/>
      <c r="O13179" s="274"/>
      <c r="P13179" s="274"/>
      <c r="Q13179" s="280"/>
    </row>
    <row r="13180" spans="1:17">
      <c r="A13180" s="273" t="str">
        <f>B13180&amp;"_"&amp;COUNTIF($B$2:B13180,B13180)</f>
        <v>10085_1</v>
      </c>
      <c r="B13180" s="274">
        <v>10085</v>
      </c>
      <c r="C13180" s="274">
        <v>141</v>
      </c>
      <c r="D13180" s="274" t="s">
        <v>6795</v>
      </c>
      <c r="E13180" s="274"/>
      <c r="F13180" s="275">
        <v>1</v>
      </c>
      <c r="G13180" s="276" t="s">
        <v>6796</v>
      </c>
      <c r="H13180" s="274">
        <v>1</v>
      </c>
      <c r="I13180" s="274"/>
      <c r="J13180" s="277">
        <v>44042</v>
      </c>
      <c r="K13180" s="195" t="s">
        <v>3477</v>
      </c>
      <c r="L13180" s="274"/>
      <c r="M13180" s="278"/>
      <c r="N13180" s="279"/>
      <c r="O13180" s="274"/>
      <c r="P13180" s="274"/>
      <c r="Q13180" s="280"/>
    </row>
    <row r="13181" spans="1:17">
      <c r="A13181" s="273" t="str">
        <f>B13181&amp;"_"&amp;COUNTIF($B$2:B13181,B13181)</f>
        <v>10086_1</v>
      </c>
      <c r="B13181" s="274">
        <v>10086</v>
      </c>
      <c r="E13181" s="195" t="s">
        <v>2665</v>
      </c>
      <c r="F13181" s="189">
        <v>4</v>
      </c>
      <c r="G13181" s="197" t="s">
        <v>5418</v>
      </c>
      <c r="L13181" s="274"/>
      <c r="M13181" s="278"/>
      <c r="N13181" s="279"/>
      <c r="O13181" s="274"/>
      <c r="P13181" s="274"/>
      <c r="Q13181" s="280"/>
    </row>
    <row r="13182" spans="1:17">
      <c r="A13182" s="273" t="str">
        <f>B13182&amp;"_"&amp;COUNTIF($B$2:B13182,B13182)</f>
        <v>10086_2</v>
      </c>
      <c r="B13182" s="274">
        <v>10086</v>
      </c>
      <c r="C13182" s="195">
        <v>1</v>
      </c>
      <c r="D13182" s="195" t="s">
        <v>6794</v>
      </c>
      <c r="E13182" s="195" t="s">
        <v>2935</v>
      </c>
      <c r="F13182" s="189">
        <v>4</v>
      </c>
      <c r="G13182" s="197" t="s">
        <v>5420</v>
      </c>
      <c r="H13182" s="195">
        <v>2</v>
      </c>
      <c r="J13182" s="191">
        <v>44042</v>
      </c>
      <c r="K13182" s="195" t="s">
        <v>3477</v>
      </c>
      <c r="L13182" s="274"/>
      <c r="M13182" s="278"/>
      <c r="N13182" s="279"/>
      <c r="O13182" s="274"/>
      <c r="P13182" s="274"/>
      <c r="Q13182" s="280"/>
    </row>
    <row r="13183" spans="1:17">
      <c r="A13183" s="273" t="str">
        <f>B13183&amp;"_"&amp;COUNTIF($B$2:B13183,B13183)</f>
        <v>10087_1</v>
      </c>
      <c r="B13183" s="195">
        <v>10087</v>
      </c>
      <c r="C13183" s="195">
        <v>22</v>
      </c>
      <c r="D13183" s="195" t="s">
        <v>3244</v>
      </c>
      <c r="F13183" s="189">
        <v>1</v>
      </c>
      <c r="G13183" s="197" t="s">
        <v>6797</v>
      </c>
      <c r="J13183" s="191">
        <v>44043</v>
      </c>
      <c r="M13183" s="278"/>
      <c r="N13183" s="279"/>
      <c r="O13183" s="274"/>
      <c r="P13183" s="274"/>
      <c r="Q13183" s="280"/>
    </row>
    <row r="13184" spans="1:17">
      <c r="A13184" s="273" t="str">
        <f>B13184&amp;"_"&amp;COUNTIF($B$2:B13184,B13184)</f>
        <v>10088_1</v>
      </c>
      <c r="B13184" s="195">
        <v>10088</v>
      </c>
      <c r="C13184" s="195">
        <v>1</v>
      </c>
      <c r="D13184" s="195">
        <v>540101100</v>
      </c>
      <c r="F13184" s="189">
        <f>2035-440-440-440</f>
        <v>715</v>
      </c>
      <c r="G13184" s="197" t="s">
        <v>5430</v>
      </c>
      <c r="J13184" s="191">
        <v>44043</v>
      </c>
      <c r="M13184" s="278"/>
      <c r="N13184" s="279"/>
      <c r="O13184" s="274"/>
      <c r="P13184" s="274"/>
      <c r="Q13184" s="280"/>
    </row>
    <row r="13185" spans="1:17">
      <c r="A13185" s="273" t="str">
        <f>B13185&amp;"_"&amp;COUNTIF($B$2:B13185,B13185)</f>
        <v>10089_1</v>
      </c>
      <c r="B13185" s="274">
        <v>10089</v>
      </c>
      <c r="C13185" s="274">
        <v>1</v>
      </c>
      <c r="D13185" s="274" t="s">
        <v>5454</v>
      </c>
      <c r="E13185" s="274"/>
      <c r="F13185" s="275">
        <v>47</v>
      </c>
      <c r="G13185" s="276" t="s">
        <v>1690</v>
      </c>
      <c r="H13185" s="274">
        <v>1</v>
      </c>
      <c r="I13185" s="274"/>
      <c r="J13185" s="191">
        <v>44043</v>
      </c>
      <c r="K13185" s="195" t="s">
        <v>3477</v>
      </c>
      <c r="L13185" s="274"/>
      <c r="M13185" s="278"/>
      <c r="N13185" s="279"/>
      <c r="O13185" s="274"/>
      <c r="P13185" s="274"/>
      <c r="Q13185" s="280"/>
    </row>
    <row r="13186" spans="1:17">
      <c r="A13186" s="273" t="str">
        <f>B13186&amp;"_"&amp;COUNTIF($B$2:B13186,B13186)</f>
        <v>10090_1</v>
      </c>
      <c r="B13186" s="274">
        <v>10090</v>
      </c>
      <c r="C13186" s="274"/>
      <c r="F13186" s="189">
        <v>1</v>
      </c>
      <c r="G13186" s="197" t="s">
        <v>5272</v>
      </c>
      <c r="L13186" s="274"/>
      <c r="M13186" s="278"/>
      <c r="N13186" s="279"/>
      <c r="O13186" s="274"/>
      <c r="P13186" s="274"/>
      <c r="Q13186" s="280"/>
    </row>
    <row r="13187" spans="1:17">
      <c r="A13187" s="338" t="str">
        <f>B13187&amp;"_"&amp;COUNTIF($B$2:B13187,B13187)</f>
        <v>10090_2</v>
      </c>
      <c r="B13187" s="339">
        <v>10090</v>
      </c>
      <c r="C13187" s="339"/>
      <c r="D13187" s="339"/>
      <c r="E13187" s="339"/>
      <c r="F13187" s="340">
        <v>2</v>
      </c>
      <c r="G13187" s="341" t="s">
        <v>6798</v>
      </c>
      <c r="H13187" s="339"/>
      <c r="I13187" s="339"/>
      <c r="J13187" s="342"/>
      <c r="K13187" s="339"/>
      <c r="L13187" s="339"/>
      <c r="M13187" s="343"/>
      <c r="N13187" s="344"/>
      <c r="O13187" s="339"/>
      <c r="P13187" s="339"/>
      <c r="Q13187" s="345"/>
    </row>
    <row r="13188" spans="1:17">
      <c r="A13188" s="273" t="str">
        <f>B13188&amp;"_"&amp;COUNTIF($B$2:B13188,B13188)</f>
        <v>10090_3</v>
      </c>
      <c r="B13188" s="274">
        <v>10090</v>
      </c>
      <c r="C13188" s="274">
        <v>58</v>
      </c>
      <c r="D13188" s="195">
        <v>121507</v>
      </c>
      <c r="F13188" s="189">
        <v>1</v>
      </c>
      <c r="G13188" s="197" t="s">
        <v>7</v>
      </c>
      <c r="H13188" s="195">
        <v>1</v>
      </c>
      <c r="J13188" s="191">
        <v>44046</v>
      </c>
      <c r="K13188" s="195" t="s">
        <v>3477</v>
      </c>
      <c r="L13188" s="274"/>
      <c r="M13188" s="278"/>
      <c r="N13188" s="279"/>
      <c r="O13188" s="274"/>
      <c r="P13188" s="274"/>
      <c r="Q13188" s="280"/>
    </row>
    <row r="13189" spans="1:17">
      <c r="A13189" s="273" t="str">
        <f>B13189&amp;"_"&amp;COUNTIF($B$2:B13189,B13189)</f>
        <v>10091_1</v>
      </c>
      <c r="B13189" s="274">
        <v>10091</v>
      </c>
      <c r="C13189" s="274">
        <v>59</v>
      </c>
      <c r="D13189" s="274">
        <v>3010953324</v>
      </c>
      <c r="E13189" s="195">
        <v>41227890</v>
      </c>
      <c r="F13189" s="189">
        <v>12</v>
      </c>
      <c r="G13189" s="197" t="s">
        <v>5286</v>
      </c>
      <c r="H13189" s="195">
        <v>2</v>
      </c>
      <c r="I13189" s="195">
        <v>3675</v>
      </c>
      <c r="J13189" s="277">
        <v>44046</v>
      </c>
      <c r="K13189" s="195" t="s">
        <v>3477</v>
      </c>
      <c r="L13189" s="274"/>
      <c r="M13189" s="278"/>
      <c r="N13189" s="279"/>
      <c r="O13189" s="274"/>
      <c r="P13189" s="274"/>
      <c r="Q13189" s="280"/>
    </row>
    <row r="13190" spans="1:17">
      <c r="A13190" s="273" t="str">
        <f>B13190&amp;"_"&amp;COUNTIF($B$2:B13190,B13190)</f>
        <v>10092_1</v>
      </c>
      <c r="B13190" s="274">
        <v>10092</v>
      </c>
      <c r="C13190" s="274">
        <v>3</v>
      </c>
      <c r="D13190" s="274" t="s">
        <v>6799</v>
      </c>
      <c r="E13190" s="274">
        <v>500534684</v>
      </c>
      <c r="F13190" s="275">
        <v>2</v>
      </c>
      <c r="G13190" s="276" t="s">
        <v>6677</v>
      </c>
      <c r="H13190" s="274">
        <v>1</v>
      </c>
      <c r="I13190" s="274">
        <v>2620</v>
      </c>
      <c r="J13190" s="277">
        <v>44046</v>
      </c>
      <c r="K13190" s="274" t="s">
        <v>33</v>
      </c>
      <c r="L13190" s="274" t="s">
        <v>74</v>
      </c>
      <c r="M13190" s="278"/>
      <c r="N13190" s="279"/>
      <c r="O13190" s="274"/>
      <c r="P13190" s="274"/>
      <c r="Q13190" s="280"/>
    </row>
    <row r="13191" spans="1:17">
      <c r="A13191" s="273" t="str">
        <f>B13191&amp;"_"&amp;COUNTIF($B$2:B13191,B13191)</f>
        <v>10093_1</v>
      </c>
      <c r="B13191" s="274">
        <v>10093</v>
      </c>
      <c r="C13191" s="195">
        <v>3</v>
      </c>
      <c r="D13191" s="195" t="s">
        <v>6800</v>
      </c>
      <c r="E13191" s="195">
        <v>500529774</v>
      </c>
      <c r="F13191" s="189">
        <v>324</v>
      </c>
      <c r="G13191" s="197" t="s">
        <v>3799</v>
      </c>
      <c r="H13191" s="195">
        <v>1</v>
      </c>
      <c r="I13191" s="195">
        <v>1200</v>
      </c>
      <c r="J13191" s="191">
        <v>44046</v>
      </c>
      <c r="K13191" s="195" t="s">
        <v>33</v>
      </c>
      <c r="L13191" s="274" t="s">
        <v>74</v>
      </c>
      <c r="M13191" s="278"/>
      <c r="N13191" s="279"/>
      <c r="O13191" s="274"/>
      <c r="P13191" s="274"/>
      <c r="Q13191" s="280"/>
    </row>
    <row r="13192" spans="1:17">
      <c r="A13192" s="273" t="str">
        <f>B13192&amp;"_"&amp;COUNTIF($B$2:B13192,B13192)</f>
        <v>10094_1</v>
      </c>
      <c r="B13192" s="274">
        <v>10094</v>
      </c>
      <c r="C13192" s="274">
        <v>31</v>
      </c>
      <c r="D13192" s="274" t="s">
        <v>6801</v>
      </c>
      <c r="E13192" s="274" t="s">
        <v>6802</v>
      </c>
      <c r="F13192" s="275">
        <v>1</v>
      </c>
      <c r="G13192" s="276" t="s">
        <v>6803</v>
      </c>
      <c r="H13192" s="274">
        <v>1</v>
      </c>
      <c r="I13192" s="274">
        <v>3000</v>
      </c>
      <c r="J13192" s="277">
        <v>44047</v>
      </c>
      <c r="K13192" s="274" t="s">
        <v>3477</v>
      </c>
      <c r="L13192" s="274"/>
      <c r="M13192" s="278"/>
      <c r="N13192" s="279"/>
      <c r="O13192" s="274"/>
      <c r="P13192" s="274"/>
      <c r="Q13192" s="280"/>
    </row>
    <row r="13193" spans="1:17">
      <c r="A13193" s="273" t="str">
        <f>B13193&amp;"_"&amp;COUNTIF($B$2:B13193,B13193)</f>
        <v>10095_1</v>
      </c>
      <c r="B13193" s="274">
        <v>10095</v>
      </c>
      <c r="C13193" s="274">
        <v>10</v>
      </c>
      <c r="D13193" s="274">
        <v>70618</v>
      </c>
      <c r="E13193" s="274">
        <v>13020401</v>
      </c>
      <c r="F13193" s="275">
        <v>10</v>
      </c>
      <c r="G13193" s="276" t="s">
        <v>6804</v>
      </c>
      <c r="H13193" s="274">
        <v>1</v>
      </c>
      <c r="I13193" s="274">
        <v>590</v>
      </c>
      <c r="J13193" s="277">
        <v>44047</v>
      </c>
      <c r="K13193" s="274" t="s">
        <v>6805</v>
      </c>
      <c r="L13193" s="274" t="s">
        <v>74</v>
      </c>
      <c r="M13193" s="278"/>
      <c r="N13193" s="279"/>
      <c r="O13193" s="274"/>
      <c r="P13193" s="274"/>
      <c r="Q13193" s="280"/>
    </row>
    <row r="13194" spans="1:17">
      <c r="A13194" s="273" t="str">
        <f>B13194&amp;"_"&amp;COUNTIF($B$2:B13194,B13194)</f>
        <v>10096_1</v>
      </c>
      <c r="B13194" s="274">
        <v>10096</v>
      </c>
      <c r="C13194" s="195">
        <v>99</v>
      </c>
      <c r="D13194" s="195" t="s">
        <v>6806</v>
      </c>
      <c r="E13194" s="195">
        <v>405900</v>
      </c>
      <c r="F13194" s="189">
        <v>20</v>
      </c>
      <c r="G13194" s="197" t="s">
        <v>6807</v>
      </c>
      <c r="H13194" s="195">
        <v>1</v>
      </c>
      <c r="I13194" s="195">
        <v>975</v>
      </c>
      <c r="J13194" s="191">
        <v>44047</v>
      </c>
      <c r="K13194" s="195" t="s">
        <v>4642</v>
      </c>
      <c r="L13194" s="195" t="s">
        <v>74</v>
      </c>
      <c r="M13194" s="278"/>
      <c r="N13194" s="279"/>
      <c r="O13194" s="274"/>
      <c r="P13194" s="274"/>
      <c r="Q13194" s="280"/>
    </row>
    <row r="13195" spans="1:17">
      <c r="A13195" s="273" t="str">
        <f>B13195&amp;"_"&amp;COUNTIF($B$2:B13195,B13195)</f>
        <v>10097_1</v>
      </c>
      <c r="B13195" s="274">
        <v>10097</v>
      </c>
      <c r="C13195" s="274"/>
      <c r="D13195" s="274"/>
      <c r="E13195" s="274"/>
      <c r="F13195" s="275">
        <v>1</v>
      </c>
      <c r="G13195" s="276" t="s">
        <v>6809</v>
      </c>
      <c r="H13195" s="274"/>
      <c r="I13195" s="274"/>
      <c r="J13195" s="277"/>
      <c r="K13195" s="274"/>
      <c r="L13195" s="274"/>
      <c r="M13195" s="278"/>
      <c r="N13195" s="279"/>
      <c r="O13195" s="274"/>
      <c r="P13195" s="274"/>
      <c r="Q13195" s="280"/>
    </row>
    <row r="13196" spans="1:17">
      <c r="A13196" s="273" t="str">
        <f>B13196&amp;"_"&amp;COUNTIF($B$2:B13196,B13196)</f>
        <v>10097_2</v>
      </c>
      <c r="B13196" s="274">
        <v>10097</v>
      </c>
      <c r="C13196" s="274"/>
      <c r="D13196" s="274"/>
      <c r="E13196" s="274"/>
      <c r="F13196" s="275">
        <v>10</v>
      </c>
      <c r="G13196" s="276" t="s">
        <v>6808</v>
      </c>
      <c r="H13196" s="274"/>
      <c r="I13196" s="274"/>
      <c r="J13196" s="277"/>
      <c r="L13196" s="274"/>
      <c r="M13196" s="278"/>
      <c r="N13196" s="279"/>
      <c r="O13196" s="274"/>
      <c r="P13196" s="274"/>
      <c r="Q13196" s="280"/>
    </row>
    <row r="13197" spans="1:17">
      <c r="A13197" s="273" t="str">
        <f>B13197&amp;"_"&amp;COUNTIF($B$2:B13197,B13197)</f>
        <v>10097_3</v>
      </c>
      <c r="B13197" s="274">
        <v>10097</v>
      </c>
      <c r="C13197" s="274">
        <v>113</v>
      </c>
      <c r="D13197" s="274" t="s">
        <v>6810</v>
      </c>
      <c r="E13197" s="274"/>
      <c r="F13197" s="275">
        <v>50</v>
      </c>
      <c r="G13197" s="276" t="s">
        <v>6811</v>
      </c>
      <c r="H13197" s="274">
        <v>1</v>
      </c>
      <c r="I13197" s="274"/>
      <c r="J13197" s="277">
        <v>44048</v>
      </c>
      <c r="K13197" s="195" t="s">
        <v>33</v>
      </c>
      <c r="L13197" s="274" t="s">
        <v>74</v>
      </c>
      <c r="M13197" s="278"/>
      <c r="N13197" s="279"/>
      <c r="O13197" s="274"/>
      <c r="P13197" s="274"/>
      <c r="Q13197" s="280"/>
    </row>
    <row r="13198" spans="1:17">
      <c r="A13198" s="273" t="str">
        <f>B13198&amp;"_"&amp;COUNTIF($B$2:B13198,B13198)</f>
        <v>10098_1</v>
      </c>
      <c r="B13198" s="195">
        <v>10098</v>
      </c>
      <c r="F13198" s="189">
        <v>17</v>
      </c>
      <c r="G13198" s="197" t="s">
        <v>5663</v>
      </c>
      <c r="M13198" s="278"/>
      <c r="N13198" s="279"/>
      <c r="O13198" s="274"/>
      <c r="P13198" s="274"/>
      <c r="Q13198" s="280"/>
    </row>
    <row r="13199" spans="1:17">
      <c r="A13199" s="273" t="str">
        <f>B13199&amp;"_"&amp;COUNTIF($B$2:B13199,B13199)</f>
        <v>10098_2</v>
      </c>
      <c r="B13199" s="195">
        <v>10098</v>
      </c>
      <c r="C13199" s="195">
        <v>26</v>
      </c>
      <c r="D13199" s="195" t="s">
        <v>863</v>
      </c>
      <c r="F13199" s="189">
        <v>18</v>
      </c>
      <c r="G13199" s="197" t="s">
        <v>5664</v>
      </c>
      <c r="J13199" s="191">
        <v>44043</v>
      </c>
      <c r="M13199" s="278"/>
      <c r="N13199" s="279"/>
      <c r="O13199" s="274"/>
      <c r="P13199" s="274"/>
      <c r="Q13199" s="280"/>
    </row>
    <row r="13200" spans="1:17">
      <c r="A13200" s="273" t="str">
        <f>B13200&amp;"_"&amp;COUNTIF($B$2:B13200,B13200)</f>
        <v>10099_1</v>
      </c>
      <c r="B13200" s="274">
        <v>10099</v>
      </c>
      <c r="C13200" s="195">
        <v>107</v>
      </c>
      <c r="D13200" s="195">
        <v>27585</v>
      </c>
      <c r="F13200" s="189">
        <v>5</v>
      </c>
      <c r="G13200" s="197" t="s">
        <v>6707</v>
      </c>
      <c r="H13200" s="195">
        <v>1</v>
      </c>
      <c r="J13200" s="191">
        <v>44049</v>
      </c>
      <c r="K13200" s="195" t="s">
        <v>33</v>
      </c>
      <c r="L13200" s="274"/>
      <c r="M13200" s="278"/>
      <c r="N13200" s="279"/>
      <c r="O13200" s="274"/>
      <c r="P13200" s="274"/>
      <c r="Q13200" s="280"/>
    </row>
    <row r="13201" spans="1:17">
      <c r="A13201" s="273" t="str">
        <f>B13201&amp;"_"&amp;COUNTIF($B$2:B13201,B13201)</f>
        <v>10100_1</v>
      </c>
      <c r="B13201" s="274">
        <v>10100</v>
      </c>
      <c r="C13201" s="274">
        <v>1</v>
      </c>
      <c r="D13201" s="274" t="s">
        <v>477</v>
      </c>
      <c r="E13201" s="274"/>
      <c r="F13201" s="275">
        <v>1</v>
      </c>
      <c r="G13201" s="276" t="s">
        <v>6812</v>
      </c>
      <c r="H13201" s="274">
        <v>1</v>
      </c>
      <c r="I13201" s="274"/>
      <c r="J13201" s="191">
        <v>44049</v>
      </c>
      <c r="K13201" s="195" t="s">
        <v>3477</v>
      </c>
      <c r="L13201" s="274"/>
      <c r="M13201" s="278"/>
      <c r="N13201" s="279"/>
      <c r="O13201" s="274"/>
      <c r="P13201" s="274"/>
      <c r="Q13201" s="280"/>
    </row>
    <row r="13202" spans="1:17">
      <c r="A13202" s="273" t="str">
        <f>B13202&amp;"_"&amp;COUNTIF($B$2:B13202,B13202)</f>
        <v>10101_1</v>
      </c>
      <c r="B13202" s="274">
        <v>10101</v>
      </c>
      <c r="C13202" s="274">
        <v>1</v>
      </c>
      <c r="D13202" s="274" t="s">
        <v>5454</v>
      </c>
      <c r="E13202" s="274"/>
      <c r="F13202" s="275">
        <v>54</v>
      </c>
      <c r="G13202" s="276" t="s">
        <v>1690</v>
      </c>
      <c r="H13202" s="274">
        <v>1</v>
      </c>
      <c r="I13202" s="274"/>
      <c r="J13202" s="191">
        <v>44049</v>
      </c>
      <c r="K13202" s="195" t="s">
        <v>3477</v>
      </c>
      <c r="L13202" s="274"/>
      <c r="M13202" s="278"/>
      <c r="N13202" s="279"/>
      <c r="O13202" s="274"/>
      <c r="P13202" s="274"/>
      <c r="Q13202" s="280"/>
    </row>
    <row r="13203" spans="1:17">
      <c r="A13203" s="273" t="str">
        <f>B13203&amp;"_"&amp;COUNTIF($B$2:B13203,B13203)</f>
        <v>10102_1</v>
      </c>
      <c r="B13203" s="274">
        <v>10102</v>
      </c>
      <c r="C13203" s="274">
        <v>3</v>
      </c>
      <c r="D13203" s="274" t="s">
        <v>6813</v>
      </c>
      <c r="E13203" s="274">
        <v>500534684</v>
      </c>
      <c r="F13203" s="275">
        <v>2</v>
      </c>
      <c r="G13203" s="276" t="s">
        <v>6677</v>
      </c>
      <c r="H13203" s="274">
        <v>1</v>
      </c>
      <c r="I13203" s="274">
        <v>2620</v>
      </c>
      <c r="J13203" s="277">
        <v>44049</v>
      </c>
      <c r="K13203" s="274" t="s">
        <v>33</v>
      </c>
      <c r="L13203" s="274" t="s">
        <v>74</v>
      </c>
      <c r="M13203" s="278"/>
      <c r="N13203" s="279"/>
      <c r="O13203" s="274"/>
      <c r="P13203" s="274"/>
      <c r="Q13203" s="280"/>
    </row>
    <row r="13204" spans="1:17">
      <c r="A13204" s="273" t="str">
        <f>B13204&amp;"_"&amp;COUNTIF($B$2:B13204,B13204)</f>
        <v>10103_1</v>
      </c>
      <c r="B13204" s="274">
        <v>10103</v>
      </c>
      <c r="E13204" s="195" t="s">
        <v>2665</v>
      </c>
      <c r="F13204" s="189">
        <v>10</v>
      </c>
      <c r="G13204" s="197" t="s">
        <v>5418</v>
      </c>
      <c r="L13204" s="274"/>
      <c r="M13204" s="278"/>
      <c r="N13204" s="279"/>
      <c r="O13204" s="274"/>
      <c r="P13204" s="274"/>
      <c r="Q13204" s="280"/>
    </row>
    <row r="13205" spans="1:17">
      <c r="A13205" s="273" t="str">
        <f>B13205&amp;"_"&amp;COUNTIF($B$2:B13205,B13205)</f>
        <v>10103_2</v>
      </c>
      <c r="B13205" s="274">
        <v>10103</v>
      </c>
      <c r="C13205" s="195">
        <v>1</v>
      </c>
      <c r="D13205" s="195" t="s">
        <v>6814</v>
      </c>
      <c r="E13205" s="195" t="s">
        <v>2935</v>
      </c>
      <c r="F13205" s="189">
        <v>10</v>
      </c>
      <c r="G13205" s="197" t="s">
        <v>5420</v>
      </c>
      <c r="H13205" s="195">
        <v>5</v>
      </c>
      <c r="J13205" s="191">
        <v>44049</v>
      </c>
      <c r="K13205" s="195" t="s">
        <v>3477</v>
      </c>
      <c r="L13205" s="274"/>
      <c r="M13205" s="278"/>
      <c r="N13205" s="279"/>
      <c r="O13205" s="274"/>
      <c r="P13205" s="274"/>
      <c r="Q13205" s="280"/>
    </row>
    <row r="13206" spans="1:17">
      <c r="A13206" s="273" t="str">
        <f>B13206&amp;"_"&amp;COUNTIF($B$2:B13206,B13206)</f>
        <v>10104_1</v>
      </c>
      <c r="B13206" s="274">
        <v>10104</v>
      </c>
      <c r="C13206" s="274"/>
      <c r="D13206" s="274"/>
      <c r="E13206" s="274"/>
      <c r="F13206" s="189">
        <v>4</v>
      </c>
      <c r="G13206" s="197" t="s">
        <v>6815</v>
      </c>
      <c r="K13206" s="274"/>
      <c r="L13206" s="274"/>
      <c r="M13206" s="278"/>
      <c r="N13206" s="279"/>
      <c r="O13206" s="274"/>
      <c r="P13206" s="274"/>
      <c r="Q13206" s="280"/>
    </row>
    <row r="13207" spans="1:17">
      <c r="A13207" s="273" t="str">
        <f>B13207&amp;"_"&amp;COUNTIF($B$2:B13207,B13207)</f>
        <v>10104_2</v>
      </c>
      <c r="B13207" s="274">
        <v>10104</v>
      </c>
      <c r="C13207" s="274">
        <v>65</v>
      </c>
      <c r="D13207" s="274">
        <v>3010490681</v>
      </c>
      <c r="E13207" s="274"/>
      <c r="F13207" s="189">
        <v>8</v>
      </c>
      <c r="G13207" s="197" t="s">
        <v>6816</v>
      </c>
      <c r="H13207" s="195">
        <v>4</v>
      </c>
      <c r="I13207" s="195">
        <v>12800</v>
      </c>
      <c r="J13207" s="191">
        <v>44049</v>
      </c>
      <c r="K13207" s="274" t="s">
        <v>1338</v>
      </c>
      <c r="L13207" s="274" t="s">
        <v>74</v>
      </c>
      <c r="M13207" s="278"/>
      <c r="N13207" s="279"/>
      <c r="O13207" s="274"/>
      <c r="P13207" s="274"/>
      <c r="Q13207" s="280"/>
    </row>
    <row r="13208" spans="1:17">
      <c r="A13208" s="273" t="str">
        <f>B13208&amp;"_"&amp;COUNTIF($B$2:B13208,B13208)</f>
        <v>10105_1</v>
      </c>
      <c r="B13208" s="274">
        <v>10105</v>
      </c>
      <c r="C13208" s="274">
        <v>65</v>
      </c>
      <c r="D13208" s="274">
        <v>3104274680</v>
      </c>
      <c r="E13208" s="274"/>
      <c r="F13208" s="275">
        <v>1</v>
      </c>
      <c r="G13208" s="276" t="s">
        <v>6817</v>
      </c>
      <c r="H13208" s="274">
        <v>0</v>
      </c>
      <c r="I13208" s="274" t="s">
        <v>1744</v>
      </c>
      <c r="J13208" s="191">
        <v>44049</v>
      </c>
      <c r="K13208" s="274" t="s">
        <v>1338</v>
      </c>
      <c r="L13208" s="274" t="s">
        <v>74</v>
      </c>
      <c r="M13208" s="278"/>
      <c r="N13208" s="279"/>
      <c r="O13208" s="274"/>
      <c r="P13208" s="274"/>
      <c r="Q13208" s="280"/>
    </row>
    <row r="13209" spans="1:17">
      <c r="A13209" s="273" t="str">
        <f>B13209&amp;"_"&amp;COUNTIF($B$2:B13209,B13209)</f>
        <v>10106_1</v>
      </c>
      <c r="B13209" s="274">
        <v>10106</v>
      </c>
      <c r="C13209" s="274"/>
      <c r="D13209" s="274"/>
      <c r="E13209" s="274"/>
      <c r="F13209" s="275"/>
      <c r="G13209" s="276" t="s">
        <v>6819</v>
      </c>
      <c r="H13209" s="274"/>
      <c r="I13209" s="274"/>
      <c r="J13209" s="277"/>
      <c r="K13209" s="274"/>
      <c r="L13209" s="274"/>
      <c r="M13209" s="278"/>
      <c r="N13209" s="279"/>
      <c r="O13209" s="274"/>
      <c r="P13209" s="274"/>
      <c r="Q13209" s="280"/>
    </row>
    <row r="13210" spans="1:17">
      <c r="A13210" s="273" t="str">
        <f>B13210&amp;"_"&amp;COUNTIF($B$2:B13210,B13210)</f>
        <v>10106_2</v>
      </c>
      <c r="B13210" s="274">
        <v>10106</v>
      </c>
      <c r="C13210" s="274">
        <v>10</v>
      </c>
      <c r="D13210" s="274">
        <v>70636</v>
      </c>
      <c r="E13210" s="274">
        <v>13020001</v>
      </c>
      <c r="F13210" s="275">
        <v>110</v>
      </c>
      <c r="G13210" s="276" t="s">
        <v>6818</v>
      </c>
      <c r="H13210" s="274">
        <v>2</v>
      </c>
      <c r="I13210" s="274">
        <v>5500</v>
      </c>
      <c r="J13210" s="277">
        <v>44050</v>
      </c>
      <c r="K13210" s="274" t="s">
        <v>6805</v>
      </c>
      <c r="L13210" s="274" t="s">
        <v>74</v>
      </c>
      <c r="M13210" s="278"/>
      <c r="N13210" s="279"/>
      <c r="O13210" s="274"/>
      <c r="P13210" s="274"/>
      <c r="Q13210" s="280"/>
    </row>
    <row r="13211" spans="1:17">
      <c r="A13211" s="273" t="str">
        <f>B13211&amp;"_"&amp;COUNTIF($B$2:B13211,B13211)</f>
        <v>10107_1</v>
      </c>
      <c r="B13211" s="274">
        <v>10107</v>
      </c>
      <c r="C13211" s="274">
        <v>1</v>
      </c>
      <c r="D13211" s="274" t="s">
        <v>5454</v>
      </c>
      <c r="E13211" s="274"/>
      <c r="F13211" s="275">
        <v>57</v>
      </c>
      <c r="G13211" s="276" t="s">
        <v>1690</v>
      </c>
      <c r="H13211" s="274">
        <v>1</v>
      </c>
      <c r="I13211" s="274"/>
      <c r="J13211" s="191">
        <v>44053</v>
      </c>
      <c r="K13211" s="195" t="s">
        <v>3477</v>
      </c>
      <c r="L13211" s="274"/>
      <c r="M13211" s="278"/>
      <c r="N13211" s="279"/>
      <c r="O13211" s="274"/>
      <c r="P13211" s="274"/>
      <c r="Q13211" s="280"/>
    </row>
    <row r="13212" spans="1:17">
      <c r="A13212" s="273" t="str">
        <f>B13212&amp;"_"&amp;COUNTIF($B$2:B13212,B13212)</f>
        <v>10108_1</v>
      </c>
      <c r="B13212" s="274">
        <v>10108</v>
      </c>
      <c r="C13212" s="274">
        <v>1</v>
      </c>
      <c r="D13212" s="274" t="s">
        <v>6820</v>
      </c>
      <c r="E13212" s="274" t="s">
        <v>64</v>
      </c>
      <c r="F13212" s="275">
        <v>192</v>
      </c>
      <c r="G13212" s="276" t="s">
        <v>6743</v>
      </c>
      <c r="H13212" s="274">
        <v>1</v>
      </c>
      <c r="I13212" s="274"/>
      <c r="J13212" s="277">
        <v>44053</v>
      </c>
      <c r="K13212" s="195" t="s">
        <v>3477</v>
      </c>
      <c r="L13212" s="274"/>
      <c r="M13212" s="278"/>
      <c r="N13212" s="279"/>
      <c r="O13212" s="274"/>
      <c r="P13212" s="274"/>
      <c r="Q13212" s="280"/>
    </row>
    <row r="13213" spans="1:17">
      <c r="A13213" s="273" t="str">
        <f>B13213&amp;"_"&amp;COUNTIF($B$2:B13213,B13213)</f>
        <v>10109_1</v>
      </c>
      <c r="B13213" s="274">
        <v>10109</v>
      </c>
      <c r="C13213" s="274">
        <v>1</v>
      </c>
      <c r="D13213" s="274" t="s">
        <v>477</v>
      </c>
      <c r="E13213" s="274"/>
      <c r="F13213" s="275">
        <v>1</v>
      </c>
      <c r="G13213" s="276" t="s">
        <v>6821</v>
      </c>
      <c r="H13213" s="274">
        <v>1</v>
      </c>
      <c r="I13213" s="274"/>
      <c r="J13213" s="277">
        <v>44054</v>
      </c>
      <c r="K13213" s="195" t="s">
        <v>3477</v>
      </c>
      <c r="L13213" s="274"/>
      <c r="M13213" s="278"/>
      <c r="N13213" s="279"/>
      <c r="O13213" s="274"/>
      <c r="P13213" s="274"/>
      <c r="Q13213" s="280"/>
    </row>
    <row r="13214" spans="1:17">
      <c r="A13214" s="273" t="str">
        <f>B13214&amp;"_"&amp;COUNTIF($B$2:B13214,B13214)</f>
        <v>10110_1</v>
      </c>
      <c r="B13214" s="274">
        <v>10110</v>
      </c>
      <c r="C13214" s="274">
        <v>1</v>
      </c>
      <c r="D13214" s="274" t="s">
        <v>477</v>
      </c>
      <c r="E13214" s="274"/>
      <c r="F13214" s="275">
        <v>1</v>
      </c>
      <c r="G13214" s="276" t="s">
        <v>6822</v>
      </c>
      <c r="H13214" s="274">
        <v>1</v>
      </c>
      <c r="I13214" s="274"/>
      <c r="J13214" s="277">
        <v>44054</v>
      </c>
      <c r="K13214" s="195" t="s">
        <v>3477</v>
      </c>
      <c r="L13214" s="274"/>
      <c r="M13214" s="278"/>
      <c r="N13214" s="279"/>
      <c r="O13214" s="274"/>
      <c r="P13214" s="274"/>
      <c r="Q13214" s="280"/>
    </row>
    <row r="13215" spans="1:17">
      <c r="A13215" s="273" t="str">
        <f>B13215&amp;"_"&amp;COUNTIF($B$2:B13215,B13215)</f>
        <v>10111_1</v>
      </c>
      <c r="B13215" s="274">
        <v>10111</v>
      </c>
      <c r="C13215" s="274"/>
      <c r="D13215" s="274"/>
      <c r="E13215" s="274"/>
      <c r="F13215" s="275"/>
      <c r="G13215" s="276" t="s">
        <v>6819</v>
      </c>
      <c r="H13215" s="274"/>
      <c r="I13215" s="274"/>
      <c r="J13215" s="277"/>
      <c r="K13215" s="274"/>
      <c r="L13215" s="274"/>
      <c r="M13215" s="278"/>
      <c r="N13215" s="279"/>
      <c r="O13215" s="274"/>
      <c r="P13215" s="274"/>
      <c r="Q13215" s="280"/>
    </row>
    <row r="13216" spans="1:17">
      <c r="A13216" s="273" t="str">
        <f>B13216&amp;"_"&amp;COUNTIF($B$2:B13216,B13216)</f>
        <v>10111_2</v>
      </c>
      <c r="B13216" s="274">
        <v>10111</v>
      </c>
      <c r="C13216" s="274" t="s">
        <v>6823</v>
      </c>
      <c r="D13216" s="274">
        <v>70663</v>
      </c>
      <c r="E13216" s="274">
        <v>13020001</v>
      </c>
      <c r="F13216" s="275">
        <v>50</v>
      </c>
      <c r="G13216" s="276" t="s">
        <v>6818</v>
      </c>
      <c r="H13216" s="274">
        <v>1</v>
      </c>
      <c r="I13216" s="274">
        <v>2600</v>
      </c>
      <c r="J13216" s="277">
        <v>44054</v>
      </c>
      <c r="K13216" s="274" t="s">
        <v>6805</v>
      </c>
      <c r="L13216" s="274" t="s">
        <v>74</v>
      </c>
      <c r="M13216" s="278"/>
      <c r="N13216" s="279"/>
      <c r="O13216" s="274"/>
      <c r="P13216" s="274"/>
      <c r="Q13216" s="280"/>
    </row>
    <row r="13217" spans="1:17">
      <c r="A13217" s="273" t="str">
        <f>B13217&amp;"_"&amp;COUNTIF($B$2:B13217,B13217)</f>
        <v>10112_1</v>
      </c>
      <c r="B13217" s="274">
        <v>10112</v>
      </c>
      <c r="C13217" s="274" t="s">
        <v>6827</v>
      </c>
      <c r="D13217" s="274" t="s">
        <v>6828</v>
      </c>
      <c r="E13217" s="274"/>
      <c r="F13217" s="275">
        <v>2</v>
      </c>
      <c r="G13217" s="276" t="s">
        <v>6829</v>
      </c>
      <c r="H13217" s="274">
        <v>2</v>
      </c>
      <c r="I13217" s="274"/>
      <c r="J13217" s="277">
        <v>44054</v>
      </c>
      <c r="K13217" s="274" t="s">
        <v>33</v>
      </c>
      <c r="L13217" s="274" t="s">
        <v>74</v>
      </c>
      <c r="M13217" s="278"/>
      <c r="N13217" s="279"/>
      <c r="O13217" s="274"/>
      <c r="P13217" s="274"/>
      <c r="Q13217" s="280"/>
    </row>
    <row r="13218" spans="1:17">
      <c r="A13218" s="273" t="str">
        <f>B13218&amp;"_"&amp;COUNTIF($B$2:B13218,B13218)</f>
        <v>10113_1</v>
      </c>
      <c r="B13218" s="274">
        <v>10113</v>
      </c>
      <c r="C13218" s="274">
        <v>2</v>
      </c>
      <c r="D13218" s="274">
        <v>340206075</v>
      </c>
      <c r="E13218" s="274"/>
      <c r="F13218" s="189">
        <v>1</v>
      </c>
      <c r="G13218" s="197" t="s">
        <v>4033</v>
      </c>
      <c r="H13218" s="195">
        <v>2</v>
      </c>
      <c r="I13218" s="195">
        <v>3500</v>
      </c>
      <c r="J13218" s="191">
        <v>44054</v>
      </c>
      <c r="K13218" s="195" t="s">
        <v>3477</v>
      </c>
      <c r="L13218" s="274"/>
      <c r="M13218" s="278"/>
      <c r="N13218" s="279"/>
      <c r="O13218" s="274"/>
      <c r="P13218" s="274"/>
      <c r="Q13218" s="280"/>
    </row>
    <row r="13219" spans="1:17">
      <c r="A13219" s="273" t="str">
        <f>B13219&amp;"_"&amp;COUNTIF($B$2:B13219,B13219)</f>
        <v>10114_1</v>
      </c>
      <c r="B13219" s="274">
        <v>10114</v>
      </c>
      <c r="C13219" s="195">
        <v>107</v>
      </c>
      <c r="D13219" s="195">
        <v>27564</v>
      </c>
      <c r="F13219" s="189">
        <v>5</v>
      </c>
      <c r="G13219" s="197" t="s">
        <v>6707</v>
      </c>
      <c r="H13219" s="195">
        <v>1</v>
      </c>
      <c r="J13219" s="191">
        <v>44055</v>
      </c>
      <c r="K13219" s="195" t="s">
        <v>33</v>
      </c>
      <c r="L13219" s="274" t="s">
        <v>74</v>
      </c>
      <c r="M13219" s="278"/>
      <c r="N13219" s="279"/>
      <c r="O13219" s="274"/>
      <c r="P13219" s="274"/>
      <c r="Q13219" s="280"/>
    </row>
    <row r="13220" spans="1:17">
      <c r="A13220" s="273" t="str">
        <f>B13220&amp;"_"&amp;COUNTIF($B$2:B13220,B13220)</f>
        <v>10115_1</v>
      </c>
      <c r="B13220" s="274">
        <v>10115</v>
      </c>
      <c r="F13220" s="189">
        <v>1</v>
      </c>
      <c r="G13220" s="197" t="s">
        <v>5591</v>
      </c>
      <c r="L13220" s="274"/>
      <c r="M13220" s="278"/>
      <c r="N13220" s="279"/>
      <c r="O13220" s="274"/>
      <c r="P13220" s="274"/>
      <c r="Q13220" s="280"/>
    </row>
    <row r="13221" spans="1:17">
      <c r="A13221" s="273" t="str">
        <f>B13221&amp;"_"&amp;COUNTIF($B$2:B13221,B13221)</f>
        <v>10115_2</v>
      </c>
      <c r="B13221" s="274">
        <v>10115</v>
      </c>
      <c r="E13221" s="195">
        <v>213359</v>
      </c>
      <c r="F13221" s="189">
        <v>14</v>
      </c>
      <c r="G13221" s="197" t="s">
        <v>4533</v>
      </c>
      <c r="L13221" s="274"/>
      <c r="M13221" s="278"/>
      <c r="N13221" s="279"/>
      <c r="O13221" s="274"/>
      <c r="P13221" s="274"/>
      <c r="Q13221" s="280"/>
    </row>
    <row r="13222" spans="1:17">
      <c r="A13222" s="273" t="str">
        <f>B13222&amp;"_"&amp;COUNTIF($B$2:B13222,B13222)</f>
        <v>10115_3</v>
      </c>
      <c r="B13222" s="274">
        <v>10115</v>
      </c>
      <c r="C13222" s="195">
        <v>123</v>
      </c>
      <c r="D13222" s="195">
        <v>4500791855</v>
      </c>
      <c r="E13222" s="195">
        <v>214845</v>
      </c>
      <c r="F13222" s="189">
        <v>16</v>
      </c>
      <c r="G13222" s="197" t="s">
        <v>5155</v>
      </c>
      <c r="H13222" s="195">
        <v>2</v>
      </c>
      <c r="I13222" s="195">
        <v>4930</v>
      </c>
      <c r="J13222" s="191">
        <v>44055</v>
      </c>
      <c r="K13222" s="195" t="s">
        <v>3477</v>
      </c>
      <c r="L13222" s="274"/>
      <c r="M13222" s="278"/>
      <c r="N13222" s="279"/>
      <c r="O13222" s="274"/>
      <c r="P13222" s="274"/>
      <c r="Q13222" s="280"/>
    </row>
    <row r="13223" spans="1:17">
      <c r="A13223" s="273" t="str">
        <f>B13223&amp;"_"&amp;COUNTIF($B$2:B13223,B13223)</f>
        <v>10116_1</v>
      </c>
      <c r="B13223" s="274">
        <v>10116</v>
      </c>
      <c r="C13223" s="274">
        <v>59</v>
      </c>
      <c r="D13223" s="274">
        <v>3010983780</v>
      </c>
      <c r="E13223" s="195">
        <v>41227890</v>
      </c>
      <c r="F13223" s="189">
        <v>12</v>
      </c>
      <c r="G13223" s="197" t="s">
        <v>5286</v>
      </c>
      <c r="H13223" s="195">
        <v>2</v>
      </c>
      <c r="I13223" s="195">
        <v>3675</v>
      </c>
      <c r="J13223" s="277">
        <v>44055</v>
      </c>
      <c r="K13223" s="195" t="s">
        <v>4749</v>
      </c>
      <c r="L13223" s="274"/>
      <c r="M13223" s="278"/>
      <c r="N13223" s="279"/>
      <c r="O13223" s="274"/>
      <c r="P13223" s="274"/>
      <c r="Q13223" s="280"/>
    </row>
    <row r="13224" spans="1:17">
      <c r="A13224" s="273" t="str">
        <f>B13224&amp;"_"&amp;COUNTIF($B$2:B13224,B13224)</f>
        <v>10117_1</v>
      </c>
      <c r="B13224" s="274">
        <v>10117</v>
      </c>
      <c r="C13224" s="274" t="s">
        <v>6823</v>
      </c>
      <c r="D13224" s="274">
        <v>70663</v>
      </c>
      <c r="E13224" s="274">
        <v>13020001</v>
      </c>
      <c r="F13224" s="275">
        <v>160</v>
      </c>
      <c r="G13224" s="276" t="s">
        <v>6818</v>
      </c>
      <c r="H13224" s="274">
        <v>3</v>
      </c>
      <c r="I13224" s="274">
        <v>8200</v>
      </c>
      <c r="J13224" s="277">
        <v>44054</v>
      </c>
      <c r="K13224" s="274" t="s">
        <v>6830</v>
      </c>
      <c r="L13224" s="274" t="s">
        <v>74</v>
      </c>
      <c r="M13224" s="278"/>
      <c r="N13224" s="279"/>
      <c r="O13224" s="274"/>
      <c r="P13224" s="274"/>
      <c r="Q13224" s="280"/>
    </row>
    <row r="13225" spans="1:17">
      <c r="A13225" s="273" t="str">
        <f>B13225&amp;"_"&amp;COUNTIF($B$2:B13225,B13225)</f>
        <v>10118_1</v>
      </c>
      <c r="B13225" s="274">
        <v>10118</v>
      </c>
      <c r="C13225" s="274">
        <v>140</v>
      </c>
      <c r="D13225" s="274" t="s">
        <v>6831</v>
      </c>
      <c r="E13225" s="274"/>
      <c r="F13225" s="275">
        <v>1</v>
      </c>
      <c r="G13225" s="276" t="s">
        <v>6832</v>
      </c>
      <c r="H13225" s="274">
        <v>1</v>
      </c>
      <c r="I13225" s="274"/>
      <c r="J13225" s="277">
        <v>44055</v>
      </c>
      <c r="K13225" s="195" t="s">
        <v>3477</v>
      </c>
      <c r="L13225" s="274"/>
      <c r="M13225" s="278"/>
      <c r="N13225" s="279"/>
      <c r="O13225" s="274"/>
      <c r="P13225" s="274"/>
      <c r="Q13225" s="280"/>
    </row>
    <row r="13226" spans="1:17">
      <c r="A13226" s="273" t="str">
        <f>B13226&amp;"_"&amp;COUNTIF($B$2:B13226,B13226)</f>
        <v>10119_1</v>
      </c>
      <c r="B13226" s="274">
        <v>10119</v>
      </c>
      <c r="C13226" s="274">
        <v>59</v>
      </c>
      <c r="D13226" s="274">
        <v>3010999654</v>
      </c>
      <c r="E13226" s="195">
        <v>41222082</v>
      </c>
      <c r="F13226" s="189">
        <v>3</v>
      </c>
      <c r="G13226" s="197" t="s">
        <v>6665</v>
      </c>
      <c r="H13226" s="195">
        <v>3</v>
      </c>
      <c r="I13226" s="195">
        <v>13000</v>
      </c>
      <c r="J13226" s="191">
        <v>44056</v>
      </c>
      <c r="K13226" s="195" t="s">
        <v>4749</v>
      </c>
      <c r="L13226" s="274"/>
      <c r="M13226" s="278"/>
      <c r="N13226" s="279"/>
      <c r="O13226" s="274"/>
      <c r="P13226" s="274"/>
      <c r="Q13226" s="280"/>
    </row>
    <row r="13227" spans="1:17">
      <c r="A13227" s="273" t="str">
        <f>B13227&amp;"_"&amp;COUNTIF($B$2:B13227,B13227)</f>
        <v>10120_1</v>
      </c>
      <c r="B13227" s="274">
        <v>10120</v>
      </c>
      <c r="C13227" s="274" t="s">
        <v>6833</v>
      </c>
      <c r="D13227" s="274" t="s">
        <v>6836</v>
      </c>
      <c r="E13227" s="195" t="s">
        <v>5652</v>
      </c>
      <c r="F13227" s="189">
        <v>1</v>
      </c>
      <c r="G13227" s="197" t="s">
        <v>5653</v>
      </c>
      <c r="H13227" s="195">
        <v>1</v>
      </c>
      <c r="I13227" s="195">
        <v>13</v>
      </c>
      <c r="J13227" s="191">
        <v>44056</v>
      </c>
      <c r="K13227" s="195" t="s">
        <v>5654</v>
      </c>
      <c r="L13227" s="274" t="s">
        <v>74</v>
      </c>
      <c r="M13227" s="278"/>
      <c r="N13227" s="279"/>
      <c r="O13227" s="274"/>
      <c r="P13227" s="274"/>
      <c r="Q13227" s="280"/>
    </row>
    <row r="13228" spans="1:17">
      <c r="A13228" s="273" t="str">
        <f>B13228&amp;"_"&amp;COUNTIF($B$2:B13228,B13228)</f>
        <v>10121_1</v>
      </c>
      <c r="B13228" s="274">
        <v>10121</v>
      </c>
      <c r="E13228" s="195">
        <v>32999</v>
      </c>
      <c r="F13228" s="189">
        <v>20</v>
      </c>
      <c r="G13228" s="197" t="s">
        <v>4086</v>
      </c>
      <c r="M13228" s="278"/>
      <c r="N13228" s="279"/>
      <c r="O13228" s="274"/>
      <c r="P13228" s="274"/>
      <c r="Q13228" s="280"/>
    </row>
    <row r="13229" spans="1:17">
      <c r="A13229" s="273" t="str">
        <f>B13229&amp;"_"&amp;COUNTIF($B$2:B13229,B13229)</f>
        <v>10121_2</v>
      </c>
      <c r="B13229" s="274">
        <v>10121</v>
      </c>
      <c r="C13229" s="195">
        <v>4</v>
      </c>
      <c r="D13229" s="195">
        <v>4500340925</v>
      </c>
      <c r="E13229" s="195">
        <v>33990</v>
      </c>
      <c r="F13229" s="189">
        <v>20</v>
      </c>
      <c r="G13229" s="197" t="s">
        <v>4087</v>
      </c>
      <c r="H13229" s="195">
        <v>10</v>
      </c>
      <c r="I13229" s="195">
        <v>35000</v>
      </c>
      <c r="J13229" s="191">
        <v>44056</v>
      </c>
      <c r="K13229" s="195" t="s">
        <v>2501</v>
      </c>
      <c r="L13229" s="195" t="s">
        <v>74</v>
      </c>
      <c r="M13229" s="278"/>
      <c r="N13229" s="279"/>
      <c r="O13229" s="274"/>
      <c r="P13229" s="274"/>
      <c r="Q13229" s="280"/>
    </row>
    <row r="13230" spans="1:17">
      <c r="A13230" s="273" t="str">
        <f>B13230&amp;"_"&amp;COUNTIF($B$2:B13230,B13230)</f>
        <v>10123_1</v>
      </c>
      <c r="B13230" s="274">
        <v>10123</v>
      </c>
      <c r="C13230" s="195">
        <v>59</v>
      </c>
      <c r="D13230" s="195">
        <v>3011000102</v>
      </c>
      <c r="E13230" s="195">
        <v>20818422</v>
      </c>
      <c r="F13230" s="189">
        <v>6</v>
      </c>
      <c r="G13230" s="197" t="s">
        <v>5670</v>
      </c>
      <c r="H13230" s="195">
        <v>6</v>
      </c>
      <c r="I13230" s="195">
        <v>11400</v>
      </c>
      <c r="J13230" s="191">
        <v>44056</v>
      </c>
      <c r="K13230" s="195" t="s">
        <v>4749</v>
      </c>
      <c r="L13230" s="274"/>
      <c r="M13230" s="278"/>
      <c r="N13230" s="279"/>
      <c r="O13230" s="274"/>
      <c r="P13230" s="274"/>
      <c r="Q13230" s="280"/>
    </row>
    <row r="13231" spans="1:17">
      <c r="A13231" s="273" t="str">
        <f>B13231&amp;"_"&amp;COUNTIF($B$2:B13231,B13231)</f>
        <v>10124_1</v>
      </c>
      <c r="B13231" s="274">
        <v>10124</v>
      </c>
      <c r="C13231" s="274">
        <v>59</v>
      </c>
      <c r="D13231" s="274">
        <v>3011002552</v>
      </c>
      <c r="E13231" s="274">
        <v>4125162</v>
      </c>
      <c r="F13231" s="275">
        <v>2</v>
      </c>
      <c r="G13231" s="276" t="s">
        <v>6837</v>
      </c>
      <c r="H13231" s="274">
        <v>2</v>
      </c>
      <c r="I13231" s="274">
        <v>9000</v>
      </c>
      <c r="J13231" s="277">
        <v>44060</v>
      </c>
      <c r="K13231" s="195" t="s">
        <v>3477</v>
      </c>
      <c r="L13231" s="274"/>
      <c r="M13231" s="278"/>
      <c r="N13231" s="279"/>
      <c r="O13231" s="274"/>
      <c r="P13231" s="274"/>
      <c r="Q13231" s="280"/>
    </row>
    <row r="13232" spans="1:17">
      <c r="A13232" s="273" t="str">
        <f>B13232&amp;"_"&amp;COUNTIF($B$2:B13232,B13232)</f>
        <v>10125_1</v>
      </c>
      <c r="B13232" s="274">
        <v>10125</v>
      </c>
      <c r="C13232" s="274"/>
      <c r="D13232" s="274"/>
      <c r="E13232" s="274"/>
      <c r="F13232" s="275">
        <v>70</v>
      </c>
      <c r="G13232" s="276" t="s">
        <v>1776</v>
      </c>
      <c r="H13232" s="274"/>
      <c r="I13232" s="274"/>
      <c r="J13232" s="277"/>
      <c r="K13232" s="274"/>
      <c r="L13232" s="274"/>
      <c r="M13232" s="278"/>
      <c r="N13232" s="279"/>
      <c r="O13232" s="274"/>
      <c r="P13232" s="274"/>
      <c r="Q13232" s="280"/>
    </row>
    <row r="13233" spans="1:17">
      <c r="A13233" s="273" t="str">
        <f>B13233&amp;"_"&amp;COUNTIF($B$2:B13233,B13233)</f>
        <v>10125_2</v>
      </c>
      <c r="B13233" s="274">
        <v>10125</v>
      </c>
      <c r="C13233" s="274">
        <v>1</v>
      </c>
      <c r="D13233" s="274" t="s">
        <v>5454</v>
      </c>
      <c r="E13233" s="274"/>
      <c r="F13233" s="275">
        <v>75</v>
      </c>
      <c r="G13233" s="276" t="s">
        <v>1690</v>
      </c>
      <c r="H13233" s="274">
        <v>1</v>
      </c>
      <c r="I13233" s="274"/>
      <c r="J13233" s="191">
        <v>44060</v>
      </c>
      <c r="K13233" s="195" t="s">
        <v>3477</v>
      </c>
      <c r="L13233" s="274"/>
      <c r="M13233" s="278"/>
      <c r="N13233" s="279"/>
      <c r="O13233" s="274"/>
      <c r="P13233" s="274"/>
      <c r="Q13233" s="280"/>
    </row>
    <row r="13234" spans="1:17">
      <c r="A13234" s="273" t="str">
        <f>B13234&amp;"_"&amp;COUNTIF($B$2:B13234,B13234)</f>
        <v>10126_1</v>
      </c>
      <c r="B13234" s="274">
        <v>10126</v>
      </c>
      <c r="C13234" s="274"/>
      <c r="D13234" s="274"/>
      <c r="E13234" s="274" t="s">
        <v>64</v>
      </c>
      <c r="F13234" s="275">
        <v>192</v>
      </c>
      <c r="G13234" s="276" t="s">
        <v>6743</v>
      </c>
      <c r="H13234" s="274"/>
      <c r="I13234" s="274"/>
      <c r="J13234" s="277"/>
      <c r="K13234" s="274"/>
      <c r="L13234" s="274"/>
      <c r="M13234" s="278"/>
      <c r="N13234" s="279"/>
      <c r="O13234" s="274"/>
      <c r="P13234" s="274"/>
      <c r="Q13234" s="280"/>
    </row>
    <row r="13235" spans="1:17">
      <c r="A13235" s="273" t="str">
        <f>B13235&amp;"_"&amp;COUNTIF($B$2:B13235,B13235)</f>
        <v>10126_2</v>
      </c>
      <c r="B13235" s="274">
        <v>10126</v>
      </c>
      <c r="C13235" s="274">
        <v>1</v>
      </c>
      <c r="D13235" s="274" t="s">
        <v>6838</v>
      </c>
      <c r="E13235" s="274" t="s">
        <v>62</v>
      </c>
      <c r="F13235" s="275">
        <v>492</v>
      </c>
      <c r="G13235" s="276" t="s">
        <v>6744</v>
      </c>
      <c r="H13235" s="274">
        <v>1</v>
      </c>
      <c r="I13235" s="274"/>
      <c r="J13235" s="277">
        <v>44060</v>
      </c>
      <c r="K13235" s="195" t="s">
        <v>3477</v>
      </c>
      <c r="L13235" s="274"/>
      <c r="M13235" s="278"/>
      <c r="N13235" s="279"/>
      <c r="O13235" s="274"/>
      <c r="P13235" s="274"/>
      <c r="Q13235" s="280"/>
    </row>
    <row r="13236" spans="1:17">
      <c r="A13236" s="186" t="str">
        <f>B13236&amp;"_"&amp;COUNTIF($B$2:B13236,B13236)</f>
        <v>10127_1</v>
      </c>
      <c r="B13236" s="195">
        <v>10127</v>
      </c>
      <c r="C13236" s="195">
        <v>124</v>
      </c>
      <c r="D13236" s="195">
        <v>550012187</v>
      </c>
      <c r="F13236" s="189">
        <v>1</v>
      </c>
      <c r="G13236" s="197" t="s">
        <v>6578</v>
      </c>
      <c r="H13236" s="195">
        <v>1</v>
      </c>
      <c r="J13236" s="191">
        <v>44064</v>
      </c>
      <c r="K13236" s="195" t="s">
        <v>33</v>
      </c>
      <c r="L13236" s="195" t="s">
        <v>74</v>
      </c>
    </row>
    <row r="13237" spans="1:17">
      <c r="A13237" s="273" t="str">
        <f>B13237&amp;"_"&amp;COUNTIF($B$2:B13237,B13237)</f>
        <v>10128_1</v>
      </c>
      <c r="B13237" s="274">
        <v>10128</v>
      </c>
      <c r="C13237" s="274">
        <v>122</v>
      </c>
      <c r="D13237" s="274" t="s">
        <v>6727</v>
      </c>
      <c r="E13237" s="274">
        <v>1</v>
      </c>
      <c r="F13237" s="275">
        <v>2</v>
      </c>
      <c r="G13237" s="276" t="s">
        <v>6728</v>
      </c>
      <c r="H13237" s="274">
        <v>1</v>
      </c>
      <c r="I13237" s="274">
        <v>500</v>
      </c>
      <c r="J13237" s="277">
        <v>44062</v>
      </c>
      <c r="K13237" s="274" t="s">
        <v>6729</v>
      </c>
      <c r="L13237" s="274" t="s">
        <v>74</v>
      </c>
      <c r="M13237" s="278"/>
      <c r="N13237" s="279"/>
      <c r="O13237" s="274"/>
      <c r="P13237" s="274"/>
      <c r="Q13237" s="280"/>
    </row>
    <row r="13238" spans="1:17">
      <c r="A13238" s="273" t="str">
        <f>B13238&amp;"_"&amp;COUNTIF($B$2:B13238,B13238)</f>
        <v>10129_1</v>
      </c>
      <c r="B13238" s="274">
        <v>10129</v>
      </c>
      <c r="F13238" s="189">
        <v>1</v>
      </c>
      <c r="G13238" s="197" t="s">
        <v>5591</v>
      </c>
      <c r="L13238" s="274"/>
      <c r="M13238" s="278"/>
      <c r="N13238" s="279"/>
      <c r="O13238" s="274"/>
      <c r="P13238" s="274"/>
      <c r="Q13238" s="280"/>
    </row>
    <row r="13239" spans="1:17">
      <c r="A13239" s="346" t="str">
        <f>B13239&amp;"_"&amp;COUNTIF($B$2:B13239,B13239)</f>
        <v>10129_2</v>
      </c>
      <c r="B13239" s="347">
        <v>10129</v>
      </c>
      <c r="C13239" s="347"/>
      <c r="D13239" s="347"/>
      <c r="E13239" s="347">
        <v>237185</v>
      </c>
      <c r="F13239" s="348">
        <v>1</v>
      </c>
      <c r="G13239" s="349" t="s">
        <v>6839</v>
      </c>
      <c r="H13239" s="347"/>
      <c r="I13239" s="347"/>
      <c r="J13239" s="350"/>
      <c r="K13239" s="347"/>
      <c r="L13239" s="347"/>
      <c r="M13239" s="351"/>
      <c r="N13239" s="352"/>
      <c r="O13239" s="347"/>
      <c r="P13239" s="347"/>
      <c r="Q13239" s="353"/>
    </row>
    <row r="13240" spans="1:17">
      <c r="A13240" s="273" t="str">
        <f>B13240&amp;"_"&amp;COUNTIF($B$2:B13240,B13240)</f>
        <v>10129_3</v>
      </c>
      <c r="B13240" s="274">
        <v>10129</v>
      </c>
      <c r="E13240" s="237">
        <v>214844</v>
      </c>
      <c r="F13240" s="238">
        <v>84</v>
      </c>
      <c r="G13240" s="239" t="s">
        <v>2944</v>
      </c>
      <c r="L13240" s="274"/>
      <c r="M13240" s="278"/>
      <c r="N13240" s="279"/>
      <c r="O13240" s="274"/>
      <c r="P13240" s="274"/>
      <c r="Q13240" s="280"/>
    </row>
    <row r="13241" spans="1:17">
      <c r="A13241" s="273" t="str">
        <f>B13241&amp;"_"&amp;COUNTIF($B$2:B13241,B13241)</f>
        <v>10129_4</v>
      </c>
      <c r="B13241" s="274">
        <v>10129</v>
      </c>
      <c r="E13241" s="195">
        <v>213359</v>
      </c>
      <c r="F13241" s="189">
        <v>28</v>
      </c>
      <c r="G13241" s="197" t="s">
        <v>4533</v>
      </c>
      <c r="L13241" s="274"/>
      <c r="M13241" s="278"/>
      <c r="N13241" s="279"/>
      <c r="O13241" s="274"/>
      <c r="P13241" s="274"/>
      <c r="Q13241" s="280"/>
    </row>
    <row r="13242" spans="1:17">
      <c r="A13242" s="273" t="str">
        <f>B13242&amp;"_"&amp;COUNTIF($B$2:B13242,B13242)</f>
        <v>10129_5</v>
      </c>
      <c r="B13242" s="274">
        <v>10129</v>
      </c>
      <c r="E13242" s="195">
        <v>214845</v>
      </c>
      <c r="F13242" s="189">
        <v>16</v>
      </c>
      <c r="G13242" s="197" t="s">
        <v>5155</v>
      </c>
      <c r="L13242" s="274"/>
      <c r="M13242" s="278"/>
      <c r="N13242" s="279"/>
      <c r="O13242" s="274"/>
      <c r="P13242" s="274"/>
      <c r="Q13242" s="280"/>
    </row>
    <row r="13243" spans="1:17">
      <c r="A13243" s="273" t="str">
        <f>B13243&amp;"_"&amp;COUNTIF($B$2:B13243,B13243)</f>
        <v>10129_6</v>
      </c>
      <c r="B13243" s="274">
        <v>10129</v>
      </c>
      <c r="C13243" s="195">
        <v>123</v>
      </c>
      <c r="D13243" s="195">
        <v>4500791855</v>
      </c>
      <c r="E13243" s="195">
        <v>209245</v>
      </c>
      <c r="F13243" s="189">
        <v>28</v>
      </c>
      <c r="G13243" s="197" t="s">
        <v>4515</v>
      </c>
      <c r="H13243" s="195">
        <v>6</v>
      </c>
      <c r="I13243" s="195">
        <f>2000+84*32+28*275+16*90+28*105</f>
        <v>16768</v>
      </c>
      <c r="J13243" s="191">
        <v>44062</v>
      </c>
      <c r="K13243" s="195" t="s">
        <v>3477</v>
      </c>
      <c r="L13243" s="274" t="s">
        <v>74</v>
      </c>
      <c r="M13243" s="278"/>
      <c r="N13243" s="279"/>
      <c r="O13243" s="274"/>
      <c r="P13243" s="274"/>
      <c r="Q13243" s="280"/>
    </row>
    <row r="13244" spans="1:17">
      <c r="A13244" s="273" t="str">
        <f>B13244&amp;"_"&amp;COUNTIF($B$2:B13244,B13244)</f>
        <v>10130_1</v>
      </c>
      <c r="B13244" s="274">
        <v>10130</v>
      </c>
      <c r="C13244" s="274">
        <v>1</v>
      </c>
      <c r="D13244" s="274" t="s">
        <v>6840</v>
      </c>
      <c r="E13244" s="274"/>
      <c r="F13244" s="275">
        <v>2</v>
      </c>
      <c r="G13244" s="276" t="s">
        <v>6696</v>
      </c>
      <c r="H13244" s="274">
        <v>1</v>
      </c>
      <c r="I13244" s="274"/>
      <c r="J13244" s="277">
        <v>44063</v>
      </c>
      <c r="K13244" s="195" t="s">
        <v>3477</v>
      </c>
      <c r="L13244" s="274"/>
      <c r="M13244" s="278"/>
      <c r="N13244" s="279"/>
      <c r="O13244" s="274"/>
      <c r="P13244" s="274"/>
      <c r="Q13244" s="280"/>
    </row>
    <row r="13245" spans="1:17">
      <c r="A13245" s="186" t="str">
        <f>B13245&amp;"_"&amp;COUNTIF($B$2:B13245,B13245)</f>
        <v>10131_1</v>
      </c>
      <c r="B13245" s="274">
        <v>10131</v>
      </c>
      <c r="C13245" s="195">
        <v>1</v>
      </c>
      <c r="D13245" s="195" t="s">
        <v>477</v>
      </c>
      <c r="F13245" s="189">
        <v>1</v>
      </c>
      <c r="G13245" s="197" t="s">
        <v>6841</v>
      </c>
      <c r="H13245" s="195">
        <v>1</v>
      </c>
      <c r="J13245" s="191">
        <v>44063</v>
      </c>
      <c r="K13245" s="195" t="s">
        <v>3477</v>
      </c>
    </row>
    <row r="13246" spans="1:17">
      <c r="A13246" s="186" t="str">
        <f>B13246&amp;"_"&amp;COUNTIF($B$2:B13246,B13246)</f>
        <v>10132_1</v>
      </c>
      <c r="B13246" s="274">
        <v>10132</v>
      </c>
      <c r="C13246" s="195">
        <v>1</v>
      </c>
      <c r="D13246" s="195" t="s">
        <v>477</v>
      </c>
      <c r="F13246" s="189">
        <v>1</v>
      </c>
      <c r="G13246" s="197" t="s">
        <v>6842</v>
      </c>
      <c r="H13246" s="195">
        <v>1</v>
      </c>
      <c r="J13246" s="191">
        <v>44063</v>
      </c>
      <c r="K13246" s="195" t="s">
        <v>3477</v>
      </c>
    </row>
    <row r="13247" spans="1:17">
      <c r="A13247" s="273" t="str">
        <f>B13247&amp;"_"&amp;COUNTIF($B$2:B13247,B13247)</f>
        <v>10133_1</v>
      </c>
      <c r="B13247" s="274">
        <v>10133</v>
      </c>
      <c r="C13247" s="274">
        <v>92</v>
      </c>
      <c r="D13247" s="274" t="s">
        <v>6843</v>
      </c>
      <c r="E13247" s="274"/>
      <c r="F13247" s="275">
        <v>1</v>
      </c>
      <c r="G13247" s="276" t="s">
        <v>6844</v>
      </c>
      <c r="H13247" s="274">
        <v>1</v>
      </c>
      <c r="I13247" s="274">
        <v>550</v>
      </c>
      <c r="J13247" s="277">
        <v>44064</v>
      </c>
      <c r="K13247" s="195" t="s">
        <v>3477</v>
      </c>
      <c r="L13247" s="274"/>
      <c r="M13247" s="278"/>
      <c r="N13247" s="279"/>
      <c r="O13247" s="274"/>
      <c r="P13247" s="274"/>
      <c r="Q13247" s="280"/>
    </row>
    <row r="13248" spans="1:17">
      <c r="A13248" s="273" t="str">
        <f>B13248&amp;"_"&amp;COUNTIF($B$2:B13248,B13248)</f>
        <v>10134_1</v>
      </c>
      <c r="B13248" s="274">
        <v>10134</v>
      </c>
      <c r="C13248" s="195">
        <v>3</v>
      </c>
      <c r="D13248" s="195" t="s">
        <v>6845</v>
      </c>
      <c r="E13248" s="195">
        <v>500529774</v>
      </c>
      <c r="F13248" s="189">
        <v>324</v>
      </c>
      <c r="G13248" s="197" t="s">
        <v>3799</v>
      </c>
      <c r="H13248" s="195">
        <v>1</v>
      </c>
      <c r="I13248" s="195">
        <v>1200</v>
      </c>
      <c r="J13248" s="191">
        <v>44062</v>
      </c>
      <c r="K13248" s="195" t="s">
        <v>33</v>
      </c>
      <c r="L13248" s="274" t="s">
        <v>74</v>
      </c>
      <c r="M13248" s="278"/>
      <c r="N13248" s="279"/>
      <c r="O13248" s="274"/>
      <c r="P13248" s="274"/>
      <c r="Q13248" s="280"/>
    </row>
    <row r="13249" spans="1:17">
      <c r="A13249" s="273" t="str">
        <f>B13249&amp;"_"&amp;COUNTIF($B$2:B13249,B13249)</f>
        <v>10135_1</v>
      </c>
      <c r="B13249" s="274">
        <v>10135</v>
      </c>
      <c r="C13249" s="274">
        <v>31</v>
      </c>
      <c r="D13249" s="274" t="s">
        <v>6846</v>
      </c>
      <c r="E13249" s="274" t="s">
        <v>5374</v>
      </c>
      <c r="F13249" s="275">
        <v>3</v>
      </c>
      <c r="G13249" s="276" t="s">
        <v>6725</v>
      </c>
      <c r="H13249" s="274">
        <v>3</v>
      </c>
      <c r="I13249" s="274">
        <v>9000</v>
      </c>
      <c r="J13249" s="277">
        <v>44062</v>
      </c>
      <c r="K13249" s="195" t="s">
        <v>3477</v>
      </c>
      <c r="L13249" s="274"/>
      <c r="M13249" s="278"/>
      <c r="N13249" s="279"/>
      <c r="O13249" s="274"/>
      <c r="P13249" s="274"/>
      <c r="Q13249" s="280"/>
    </row>
    <row r="13250" spans="1:17">
      <c r="A13250" s="273" t="str">
        <f>B13250&amp;"_"&amp;COUNTIF($B$2:B13250,B13250)</f>
        <v>10136_1</v>
      </c>
      <c r="B13250" s="274">
        <v>10136</v>
      </c>
      <c r="C13250" s="274">
        <v>31</v>
      </c>
      <c r="D13250" s="274" t="s">
        <v>6846</v>
      </c>
      <c r="E13250" s="274" t="s">
        <v>5374</v>
      </c>
      <c r="F13250" s="275">
        <v>3</v>
      </c>
      <c r="G13250" s="276" t="s">
        <v>6725</v>
      </c>
      <c r="H13250" s="274">
        <v>3</v>
      </c>
      <c r="I13250" s="274">
        <v>9000</v>
      </c>
      <c r="J13250" s="277">
        <v>44062</v>
      </c>
      <c r="K13250" s="195" t="s">
        <v>3477</v>
      </c>
      <c r="L13250" s="274"/>
      <c r="M13250" s="278"/>
      <c r="N13250" s="279"/>
      <c r="O13250" s="274"/>
      <c r="P13250" s="274"/>
      <c r="Q13250" s="280"/>
    </row>
    <row r="13251" spans="1:17">
      <c r="A13251" s="273" t="str">
        <f>B13251&amp;"_"&amp;COUNTIF($B$2:B13251,B13251)</f>
        <v>10137_1</v>
      </c>
      <c r="B13251" s="274">
        <v>10137</v>
      </c>
      <c r="C13251" s="274">
        <v>31</v>
      </c>
      <c r="D13251" s="274" t="s">
        <v>6846</v>
      </c>
      <c r="E13251" s="274" t="s">
        <v>5374</v>
      </c>
      <c r="F13251" s="275">
        <v>1</v>
      </c>
      <c r="G13251" s="276" t="s">
        <v>6725</v>
      </c>
      <c r="H13251" s="274">
        <v>1</v>
      </c>
      <c r="I13251" s="274">
        <v>3000</v>
      </c>
      <c r="J13251" s="277">
        <v>44062</v>
      </c>
      <c r="K13251" s="195" t="s">
        <v>3477</v>
      </c>
      <c r="L13251" s="274"/>
      <c r="M13251" s="278"/>
      <c r="N13251" s="279"/>
      <c r="O13251" s="274"/>
      <c r="P13251" s="274"/>
      <c r="Q13251" s="280"/>
    </row>
    <row r="13252" spans="1:17">
      <c r="A13252" s="273" t="str">
        <f>B13252&amp;"_"&amp;COUNTIF($B$2:B13252,B13252)</f>
        <v>10138_1</v>
      </c>
      <c r="B13252" s="274">
        <v>10138</v>
      </c>
      <c r="C13252" s="195">
        <v>1</v>
      </c>
      <c r="D13252" s="195" t="s">
        <v>5492</v>
      </c>
      <c r="F13252" s="189">
        <v>2</v>
      </c>
      <c r="G13252" s="197" t="s">
        <v>6674</v>
      </c>
      <c r="H13252" s="195">
        <v>2</v>
      </c>
      <c r="I13252" s="195">
        <v>4350</v>
      </c>
      <c r="J13252" s="191">
        <v>44063</v>
      </c>
      <c r="K13252" s="195" t="s">
        <v>3477</v>
      </c>
      <c r="L13252" s="274"/>
      <c r="M13252" s="278"/>
      <c r="N13252" s="279"/>
      <c r="O13252" s="274"/>
      <c r="P13252" s="274"/>
      <c r="Q13252" s="280"/>
    </row>
    <row r="13253" spans="1:17">
      <c r="A13253" s="273" t="str">
        <f>B13253&amp;"_"&amp;COUNTIF($B$2:B13253,B13253)</f>
        <v>10139_1</v>
      </c>
      <c r="B13253" s="274">
        <v>10139</v>
      </c>
      <c r="C13253" s="274">
        <v>59</v>
      </c>
      <c r="D13253" s="274">
        <v>3010980824</v>
      </c>
      <c r="E13253" s="274">
        <v>20644834</v>
      </c>
      <c r="F13253" s="275">
        <v>28</v>
      </c>
      <c r="G13253" s="276" t="s">
        <v>6847</v>
      </c>
      <c r="H13253" s="274">
        <v>1</v>
      </c>
      <c r="I13253" s="274">
        <v>2600</v>
      </c>
      <c r="J13253" s="277">
        <v>44067</v>
      </c>
      <c r="K13253" s="274" t="s">
        <v>3477</v>
      </c>
      <c r="L13253" s="274"/>
      <c r="M13253" s="278"/>
      <c r="N13253" s="279"/>
      <c r="O13253" s="274"/>
      <c r="P13253" s="274"/>
      <c r="Q13253" s="280"/>
    </row>
    <row r="13254" spans="1:17">
      <c r="A13254" s="273" t="str">
        <f>B13254&amp;"_"&amp;COUNTIF($B$2:B13254,B13254)</f>
        <v>10140_1</v>
      </c>
      <c r="B13254" s="274">
        <v>10140</v>
      </c>
      <c r="C13254" s="274">
        <v>59</v>
      </c>
      <c r="D13254" s="274">
        <v>3011009052</v>
      </c>
      <c r="E13254" s="274">
        <v>20607070</v>
      </c>
      <c r="F13254" s="275">
        <v>250</v>
      </c>
      <c r="G13254" s="276" t="s">
        <v>4683</v>
      </c>
      <c r="H13254" s="274">
        <v>2</v>
      </c>
      <c r="I13254" s="274">
        <v>5650</v>
      </c>
      <c r="J13254" s="277">
        <v>44067</v>
      </c>
      <c r="K13254" s="274" t="s">
        <v>3477</v>
      </c>
      <c r="L13254" s="274"/>
      <c r="M13254" s="278"/>
      <c r="N13254" s="279"/>
      <c r="O13254" s="274"/>
      <c r="P13254" s="274"/>
      <c r="Q13254" s="280"/>
    </row>
    <row r="13255" spans="1:17">
      <c r="A13255" s="273" t="str">
        <f>B13255&amp;"_"&amp;COUNTIF($B$2:B13255,B13255)</f>
        <v>10141_1</v>
      </c>
      <c r="B13255" s="274">
        <v>10141</v>
      </c>
      <c r="C13255" s="274">
        <v>3</v>
      </c>
      <c r="D13255" s="274" t="s">
        <v>6813</v>
      </c>
      <c r="E13255" s="274">
        <v>500534684</v>
      </c>
      <c r="F13255" s="275">
        <v>1</v>
      </c>
      <c r="G13255" s="276" t="s">
        <v>6677</v>
      </c>
      <c r="H13255" s="274">
        <v>1</v>
      </c>
      <c r="I13255" s="274">
        <v>1450</v>
      </c>
      <c r="J13255" s="277">
        <v>44068</v>
      </c>
      <c r="K13255" s="274" t="s">
        <v>33</v>
      </c>
      <c r="L13255" s="274" t="s">
        <v>74</v>
      </c>
      <c r="M13255" s="278"/>
      <c r="N13255" s="279"/>
      <c r="O13255" s="274"/>
      <c r="P13255" s="274"/>
      <c r="Q13255" s="280"/>
    </row>
    <row r="13256" spans="1:17">
      <c r="A13256" s="273" t="str">
        <f>B13256&amp;"_"&amp;COUNTIF($B$2:B13256,B13256)</f>
        <v>10142_1</v>
      </c>
      <c r="B13256" s="274">
        <v>10142</v>
      </c>
      <c r="C13256" s="274"/>
      <c r="D13256" s="274"/>
      <c r="E13256" s="274"/>
      <c r="F13256" s="275">
        <v>140</v>
      </c>
      <c r="G13256" s="276" t="s">
        <v>6848</v>
      </c>
      <c r="H13256" s="274"/>
      <c r="I13256" s="274"/>
      <c r="J13256" s="277"/>
      <c r="K13256" s="274"/>
      <c r="L13256" s="274"/>
      <c r="M13256" s="278"/>
      <c r="N13256" s="279"/>
      <c r="O13256" s="274"/>
      <c r="P13256" s="274"/>
      <c r="Q13256" s="280"/>
    </row>
    <row r="13257" spans="1:17">
      <c r="A13257" s="273" t="str">
        <f>B13257&amp;"_"&amp;COUNTIF($B$2:B13257,B13257)</f>
        <v>10142_2</v>
      </c>
      <c r="B13257" s="274">
        <v>10142</v>
      </c>
      <c r="C13257" s="274">
        <v>65</v>
      </c>
      <c r="D13257" s="274">
        <v>3010953244</v>
      </c>
      <c r="E13257" s="274"/>
      <c r="F13257" s="275">
        <v>140</v>
      </c>
      <c r="G13257" s="276" t="s">
        <v>6849</v>
      </c>
      <c r="H13257" s="274">
        <v>4</v>
      </c>
      <c r="I13257" s="274">
        <v>6100</v>
      </c>
      <c r="J13257" s="191">
        <v>44068</v>
      </c>
      <c r="K13257" s="274" t="s">
        <v>1338</v>
      </c>
      <c r="L13257" s="274" t="s">
        <v>74</v>
      </c>
      <c r="M13257" s="278"/>
      <c r="N13257" s="279"/>
      <c r="O13257" s="274"/>
      <c r="P13257" s="274"/>
      <c r="Q13257" s="280"/>
    </row>
    <row r="13258" spans="1:17">
      <c r="A13258" s="273" t="str">
        <f>B13258&amp;"_"&amp;COUNTIF($B$2:B13258,B13258)</f>
        <v>10143_1</v>
      </c>
      <c r="B13258" s="274">
        <v>10143</v>
      </c>
      <c r="F13258" s="189">
        <v>1</v>
      </c>
      <c r="G13258" s="197" t="s">
        <v>5591</v>
      </c>
      <c r="L13258" s="274"/>
      <c r="M13258" s="278"/>
      <c r="N13258" s="279"/>
      <c r="O13258" s="274"/>
      <c r="P13258" s="274"/>
      <c r="Q13258" s="280"/>
    </row>
    <row r="13259" spans="1:17">
      <c r="A13259" s="273" t="str">
        <f>B13259&amp;"_"&amp;COUNTIF($B$2:B13259,B13259)</f>
        <v>10143_2</v>
      </c>
      <c r="B13259" s="274">
        <v>10143</v>
      </c>
      <c r="E13259" s="195">
        <v>214845</v>
      </c>
      <c r="F13259" s="354">
        <v>14</v>
      </c>
      <c r="G13259" s="355" t="s">
        <v>4533</v>
      </c>
      <c r="L13259" s="274"/>
      <c r="M13259" s="278"/>
      <c r="N13259" s="279"/>
      <c r="O13259" s="274"/>
      <c r="P13259" s="274"/>
      <c r="Q13259" s="280"/>
    </row>
    <row r="13260" spans="1:17">
      <c r="A13260" s="273" t="str">
        <f>B13260&amp;"_"&amp;COUNTIF($B$2:B13260,B13260)</f>
        <v>10143_3</v>
      </c>
      <c r="B13260" s="347">
        <v>10143</v>
      </c>
      <c r="C13260" s="195">
        <v>123</v>
      </c>
      <c r="D13260" s="195">
        <v>4500791855</v>
      </c>
      <c r="E13260" s="195">
        <v>209245</v>
      </c>
      <c r="F13260" s="189">
        <f>2*16</f>
        <v>32</v>
      </c>
      <c r="G13260" s="197" t="s">
        <v>5155</v>
      </c>
      <c r="H13260" s="195">
        <v>3</v>
      </c>
      <c r="I13260" s="195">
        <f>4100+2*1300</f>
        <v>6700</v>
      </c>
      <c r="J13260" s="191">
        <v>44069</v>
      </c>
      <c r="K13260" s="195" t="s">
        <v>3477</v>
      </c>
      <c r="L13260" s="274" t="s">
        <v>74</v>
      </c>
      <c r="M13260" s="278"/>
      <c r="N13260" s="279"/>
      <c r="O13260" s="274"/>
      <c r="P13260" s="274"/>
      <c r="Q13260" s="280"/>
    </row>
    <row r="13261" spans="1:17">
      <c r="A13261" s="186" t="str">
        <f>B13261&amp;"_"&amp;COUNTIF($B$2:B13261,B13261)</f>
        <v>10144_1</v>
      </c>
      <c r="B13261" s="195">
        <v>10144</v>
      </c>
      <c r="C13261" s="195">
        <v>96</v>
      </c>
      <c r="D13261" s="195">
        <v>303013</v>
      </c>
      <c r="F13261" s="189">
        <v>2</v>
      </c>
      <c r="G13261" s="197" t="s">
        <v>6850</v>
      </c>
      <c r="H13261" s="195">
        <v>2</v>
      </c>
      <c r="I13261" s="195">
        <v>1000</v>
      </c>
      <c r="J13261" s="191">
        <v>44070</v>
      </c>
      <c r="K13261" s="195" t="s">
        <v>789</v>
      </c>
      <c r="L13261" s="195" t="s">
        <v>74</v>
      </c>
    </row>
    <row r="13262" spans="1:17">
      <c r="A13262" s="356" t="str">
        <f>B13262&amp;"_"&amp;COUNTIF($B$2:B13262,B13262)</f>
        <v>10145_1</v>
      </c>
      <c r="B13262" s="357">
        <v>10145</v>
      </c>
      <c r="C13262" s="357"/>
      <c r="D13262" s="357"/>
      <c r="E13262" s="357"/>
      <c r="F13262" s="354">
        <v>1</v>
      </c>
      <c r="G13262" s="355" t="s">
        <v>6853</v>
      </c>
      <c r="H13262" s="357"/>
      <c r="I13262" s="357"/>
      <c r="J13262" s="358"/>
      <c r="K13262" s="357"/>
      <c r="L13262" s="357"/>
      <c r="M13262" s="359"/>
      <c r="N13262" s="360"/>
      <c r="O13262" s="357"/>
      <c r="P13262" s="357"/>
      <c r="Q13262" s="361"/>
    </row>
    <row r="13263" spans="1:17">
      <c r="A13263" s="273" t="str">
        <f>B13263&amp;"_"&amp;COUNTIF($B$2:B13263,B13263)</f>
        <v>10145_2</v>
      </c>
      <c r="B13263" s="274">
        <v>10145</v>
      </c>
      <c r="C13263" s="274">
        <v>141</v>
      </c>
      <c r="D13263" s="274" t="s">
        <v>6851</v>
      </c>
      <c r="E13263" s="274"/>
      <c r="F13263" s="275">
        <v>1</v>
      </c>
      <c r="G13263" s="197" t="s">
        <v>6852</v>
      </c>
      <c r="H13263" s="274">
        <v>1</v>
      </c>
      <c r="I13263" s="274">
        <v>400</v>
      </c>
      <c r="J13263" s="277">
        <v>44070</v>
      </c>
      <c r="K13263" s="195" t="s">
        <v>3477</v>
      </c>
      <c r="L13263" s="274"/>
      <c r="M13263" s="278"/>
      <c r="N13263" s="279"/>
      <c r="O13263" s="274"/>
      <c r="P13263" s="274"/>
      <c r="Q13263" s="280"/>
    </row>
    <row r="13264" spans="1:17">
      <c r="A13264" s="273" t="str">
        <f>B13264&amp;"_"&amp;COUNTIF($B$2:B13264,B13264)</f>
        <v>10146_1</v>
      </c>
      <c r="B13264" s="274">
        <v>10146</v>
      </c>
      <c r="C13264" s="274">
        <v>31</v>
      </c>
      <c r="D13264" s="274" t="s">
        <v>6854</v>
      </c>
      <c r="E13264" s="274" t="s">
        <v>5184</v>
      </c>
      <c r="F13264" s="275">
        <v>1</v>
      </c>
      <c r="G13264" s="197" t="s">
        <v>4672</v>
      </c>
      <c r="H13264" s="274">
        <v>1</v>
      </c>
      <c r="I13264" s="274">
        <v>1600</v>
      </c>
      <c r="J13264" s="277">
        <v>44070</v>
      </c>
      <c r="K13264" s="195" t="s">
        <v>3477</v>
      </c>
      <c r="L13264" s="274"/>
      <c r="M13264" s="278"/>
      <c r="N13264" s="279"/>
      <c r="O13264" s="274"/>
      <c r="P13264" s="274"/>
      <c r="Q13264" s="280"/>
    </row>
    <row r="13265" spans="1:17">
      <c r="A13265" s="273" t="str">
        <f>B13265&amp;"_"&amp;COUNTIF($B$2:B13265,B13265)</f>
        <v>10147_1</v>
      </c>
      <c r="B13265" s="274">
        <v>10147</v>
      </c>
      <c r="C13265" s="274">
        <v>59</v>
      </c>
      <c r="D13265" s="274">
        <v>3010980824</v>
      </c>
      <c r="E13265" s="274">
        <v>20644834</v>
      </c>
      <c r="F13265" s="275">
        <v>12</v>
      </c>
      <c r="G13265" s="276" t="s">
        <v>6847</v>
      </c>
      <c r="H13265" s="274">
        <v>1</v>
      </c>
      <c r="I13265" s="274">
        <v>1150</v>
      </c>
      <c r="J13265" s="277">
        <v>44069</v>
      </c>
      <c r="K13265" s="274" t="s">
        <v>3477</v>
      </c>
      <c r="L13265" s="274"/>
      <c r="M13265" s="278"/>
      <c r="N13265" s="279"/>
      <c r="O13265" s="274"/>
      <c r="P13265" s="274"/>
      <c r="Q13265" s="280"/>
    </row>
    <row r="13266" spans="1:17">
      <c r="A13266" s="273" t="str">
        <f>B13266&amp;"_"&amp;COUNTIF($B$2:B13266,B13266)</f>
        <v>10148_1</v>
      </c>
      <c r="B13266" s="274">
        <v>10148</v>
      </c>
      <c r="C13266" s="274">
        <v>31</v>
      </c>
      <c r="D13266" s="274" t="s">
        <v>6855</v>
      </c>
      <c r="E13266" s="274" t="s">
        <v>5374</v>
      </c>
      <c r="F13266" s="275">
        <v>7</v>
      </c>
      <c r="G13266" s="276" t="s">
        <v>6725</v>
      </c>
      <c r="H13266" s="274">
        <v>7</v>
      </c>
      <c r="I13266" s="274">
        <v>21000</v>
      </c>
      <c r="J13266" s="277">
        <v>44068</v>
      </c>
      <c r="K13266" s="195" t="s">
        <v>3477</v>
      </c>
      <c r="L13266" s="274"/>
      <c r="M13266" s="278"/>
      <c r="N13266" s="279"/>
      <c r="O13266" s="274"/>
      <c r="P13266" s="274"/>
      <c r="Q13266" s="280"/>
    </row>
    <row r="13267" spans="1:17">
      <c r="A13267" s="273" t="str">
        <f>B13267&amp;"_"&amp;COUNTIF($B$2:B13267,B13267)</f>
        <v>10149_1</v>
      </c>
      <c r="B13267" s="274">
        <v>10149</v>
      </c>
      <c r="C13267" s="274">
        <v>59</v>
      </c>
      <c r="D13267" s="274">
        <v>3011032882</v>
      </c>
      <c r="E13267" s="195">
        <v>41222082</v>
      </c>
      <c r="F13267" s="189">
        <v>1</v>
      </c>
      <c r="G13267" s="197" t="s">
        <v>6665</v>
      </c>
      <c r="H13267" s="195">
        <v>1</v>
      </c>
      <c r="I13267" s="195">
        <v>4350</v>
      </c>
      <c r="J13267" s="191">
        <v>44069</v>
      </c>
      <c r="K13267" s="195" t="s">
        <v>3477</v>
      </c>
      <c r="L13267" s="274"/>
      <c r="M13267" s="278"/>
      <c r="N13267" s="279"/>
      <c r="O13267" s="274"/>
      <c r="P13267" s="274"/>
      <c r="Q13267" s="280"/>
    </row>
    <row r="13268" spans="1:17">
      <c r="A13268" s="273" t="str">
        <f>B13268&amp;"_"&amp;COUNTIF($B$2:B13268,B13268)</f>
        <v>10150_1</v>
      </c>
      <c r="B13268" s="274">
        <v>10150</v>
      </c>
      <c r="C13268" s="274">
        <v>59</v>
      </c>
      <c r="D13268" s="274">
        <v>3011032882</v>
      </c>
      <c r="E13268" s="195">
        <v>41222082</v>
      </c>
      <c r="F13268" s="189">
        <v>3</v>
      </c>
      <c r="G13268" s="197" t="s">
        <v>6665</v>
      </c>
      <c r="H13268" s="195">
        <v>3</v>
      </c>
      <c r="I13268" s="195">
        <f>3*4350</f>
        <v>13050</v>
      </c>
      <c r="J13268" s="191">
        <v>44070</v>
      </c>
      <c r="K13268" s="195" t="s">
        <v>3477</v>
      </c>
      <c r="L13268" s="274"/>
      <c r="M13268" s="278"/>
      <c r="N13268" s="279"/>
      <c r="O13268" s="274"/>
      <c r="P13268" s="274"/>
      <c r="Q13268" s="280"/>
    </row>
    <row r="13269" spans="1:17">
      <c r="A13269" s="273" t="str">
        <f>B13269&amp;"_"&amp;COUNTIF($B$2:B13269,B13269)</f>
        <v>10151_1</v>
      </c>
      <c r="B13269" s="274">
        <v>10151</v>
      </c>
      <c r="C13269" s="274">
        <v>92</v>
      </c>
      <c r="D13269" s="274" t="s">
        <v>6843</v>
      </c>
      <c r="E13269" s="274"/>
      <c r="F13269" s="275">
        <v>1</v>
      </c>
      <c r="G13269" s="276" t="s">
        <v>6844</v>
      </c>
      <c r="H13269" s="274">
        <v>1</v>
      </c>
      <c r="I13269" s="274">
        <v>550</v>
      </c>
      <c r="J13269" s="277">
        <v>44071</v>
      </c>
      <c r="K13269" s="195" t="s">
        <v>3477</v>
      </c>
      <c r="L13269" s="274"/>
      <c r="M13269" s="278"/>
      <c r="N13269" s="279"/>
      <c r="O13269" s="274"/>
      <c r="P13269" s="274"/>
      <c r="Q13269" s="280"/>
    </row>
    <row r="13270" spans="1:17">
      <c r="A13270" s="273" t="str">
        <f>B13270&amp;"_"&amp;COUNTIF($B$2:B13270,B13270)</f>
        <v>10152_1</v>
      </c>
      <c r="B13270" s="274">
        <v>10152</v>
      </c>
      <c r="C13270" s="274">
        <v>141</v>
      </c>
      <c r="D13270" s="274" t="s">
        <v>6856</v>
      </c>
      <c r="E13270" s="274"/>
      <c r="F13270" s="275">
        <v>1</v>
      </c>
      <c r="G13270" s="197" t="s">
        <v>6857</v>
      </c>
      <c r="H13270" s="274">
        <v>1</v>
      </c>
      <c r="I13270" s="274">
        <v>700</v>
      </c>
      <c r="J13270" s="277">
        <v>44071</v>
      </c>
      <c r="K13270" s="195" t="s">
        <v>3477</v>
      </c>
      <c r="L13270" s="274"/>
      <c r="M13270" s="278"/>
      <c r="N13270" s="279"/>
      <c r="O13270" s="274"/>
      <c r="P13270" s="274"/>
      <c r="Q13270" s="280"/>
    </row>
    <row r="13271" spans="1:17">
      <c r="A13271" s="186" t="str">
        <f>B13271&amp;"_"&amp;COUNTIF($B$2:B13271,B13271)</f>
        <v>10153_1</v>
      </c>
      <c r="B13271" s="195">
        <v>10153</v>
      </c>
      <c r="F13271" s="189">
        <v>6</v>
      </c>
      <c r="G13271" s="197" t="s">
        <v>6858</v>
      </c>
    </row>
    <row r="13272" spans="1:17">
      <c r="A13272" s="186" t="str">
        <f>B13272&amp;"_"&amp;COUNTIF($B$2:B13272,B13272)</f>
        <v>10153_2</v>
      </c>
      <c r="B13272" s="195">
        <v>10153</v>
      </c>
      <c r="C13272" s="195">
        <v>2</v>
      </c>
      <c r="D13272" s="195" t="s">
        <v>5812</v>
      </c>
      <c r="F13272" s="189">
        <v>10</v>
      </c>
      <c r="G13272" s="197" t="s">
        <v>6859</v>
      </c>
      <c r="H13272" s="195">
        <v>1</v>
      </c>
      <c r="I13272" s="195">
        <f>10*160</f>
        <v>1600</v>
      </c>
      <c r="J13272" s="191">
        <v>44074</v>
      </c>
      <c r="K13272" s="195" t="s">
        <v>3477</v>
      </c>
    </row>
    <row r="13273" spans="1:17">
      <c r="A13273" s="273" t="str">
        <f>B13273&amp;"_"&amp;COUNTIF($B$2:B13273,B13273)</f>
        <v>10154_1</v>
      </c>
      <c r="B13273" s="274">
        <v>10154</v>
      </c>
      <c r="C13273" s="274">
        <v>59</v>
      </c>
      <c r="D13273" s="274">
        <v>3010956760</v>
      </c>
      <c r="F13273" s="189">
        <v>2</v>
      </c>
      <c r="G13273" s="197" t="s">
        <v>6860</v>
      </c>
      <c r="H13273" s="195">
        <v>2</v>
      </c>
      <c r="I13273" s="195">
        <f>2*3600</f>
        <v>7200</v>
      </c>
      <c r="J13273" s="191">
        <v>44075</v>
      </c>
      <c r="K13273" s="195" t="s">
        <v>3477</v>
      </c>
      <c r="L13273" s="274"/>
      <c r="M13273" s="278"/>
      <c r="N13273" s="279"/>
      <c r="O13273" s="274"/>
      <c r="P13273" s="274"/>
      <c r="Q13273" s="280"/>
    </row>
    <row r="13274" spans="1:17">
      <c r="A13274" s="273" t="str">
        <f>B13274&amp;"_"&amp;COUNTIF($B$2:B13274,B13274)</f>
        <v>10155_1</v>
      </c>
      <c r="B13274" s="274">
        <v>10155</v>
      </c>
      <c r="C13274" s="274">
        <v>108</v>
      </c>
      <c r="D13274" s="274" t="s">
        <v>6861</v>
      </c>
      <c r="E13274" s="274"/>
      <c r="F13274" s="275">
        <v>1</v>
      </c>
      <c r="G13274" s="276" t="s">
        <v>6862</v>
      </c>
      <c r="H13274" s="195">
        <v>1</v>
      </c>
      <c r="I13274" s="274">
        <v>7500</v>
      </c>
      <c r="J13274" s="277">
        <v>44076</v>
      </c>
      <c r="K13274" s="195" t="s">
        <v>3477</v>
      </c>
      <c r="L13274" s="274"/>
      <c r="M13274" s="278"/>
      <c r="N13274" s="279"/>
      <c r="O13274" s="274"/>
      <c r="P13274" s="274"/>
      <c r="Q13274" s="280"/>
    </row>
    <row r="13275" spans="1:17">
      <c r="A13275" s="273" t="str">
        <f>B13275&amp;"_"&amp;COUNTIF($B$2:B13275,B13275)</f>
        <v>10156_1</v>
      </c>
      <c r="B13275" s="274">
        <v>10156</v>
      </c>
      <c r="C13275" s="274">
        <v>108</v>
      </c>
      <c r="D13275" s="274" t="s">
        <v>6861</v>
      </c>
      <c r="E13275" s="274"/>
      <c r="F13275" s="275">
        <v>1</v>
      </c>
      <c r="G13275" s="276" t="s">
        <v>6863</v>
      </c>
      <c r="H13275" s="195">
        <v>1</v>
      </c>
      <c r="I13275" s="274">
        <v>7500</v>
      </c>
      <c r="J13275" s="277">
        <v>44076</v>
      </c>
      <c r="K13275" s="195" t="s">
        <v>3477</v>
      </c>
      <c r="L13275" s="274"/>
      <c r="M13275" s="278"/>
      <c r="N13275" s="279"/>
      <c r="O13275" s="274"/>
      <c r="P13275" s="274"/>
      <c r="Q13275" s="280"/>
    </row>
    <row r="13276" spans="1:17">
      <c r="A13276" s="273" t="str">
        <f>B13276&amp;"_"&amp;COUNTIF($B$2:B13276,B13276)</f>
        <v>10157_1</v>
      </c>
      <c r="B13276" s="274">
        <v>10157</v>
      </c>
      <c r="C13276" s="274">
        <v>59</v>
      </c>
      <c r="D13276" s="274">
        <v>3010980824</v>
      </c>
      <c r="E13276" s="274">
        <v>20644834</v>
      </c>
      <c r="F13276" s="275">
        <v>12</v>
      </c>
      <c r="G13276" s="276" t="s">
        <v>6847</v>
      </c>
      <c r="H13276" s="274">
        <v>1</v>
      </c>
      <c r="I13276" s="274">
        <v>1150</v>
      </c>
      <c r="J13276" s="277">
        <v>44069</v>
      </c>
      <c r="K13276" s="274" t="s">
        <v>3477</v>
      </c>
      <c r="L13276" s="274"/>
      <c r="M13276" s="278"/>
      <c r="N13276" s="279"/>
      <c r="O13276" s="274"/>
      <c r="P13276" s="274"/>
      <c r="Q13276" s="280"/>
    </row>
    <row r="13277" spans="1:17">
      <c r="A13277" s="273" t="str">
        <f>B13277&amp;"_"&amp;COUNTIF($B$2:B13277,B13277)</f>
        <v>10158_1</v>
      </c>
      <c r="B13277" s="274">
        <v>10158</v>
      </c>
      <c r="C13277" s="195">
        <v>107</v>
      </c>
      <c r="D13277" s="195">
        <v>27640</v>
      </c>
      <c r="F13277" s="189">
        <v>5</v>
      </c>
      <c r="G13277" s="197" t="s">
        <v>6864</v>
      </c>
      <c r="H13277" s="195">
        <v>1</v>
      </c>
      <c r="J13277" s="191">
        <v>44075</v>
      </c>
      <c r="K13277" s="195" t="s">
        <v>33</v>
      </c>
      <c r="L13277" s="274" t="s">
        <v>74</v>
      </c>
      <c r="M13277" s="278"/>
      <c r="N13277" s="279"/>
      <c r="O13277" s="274"/>
      <c r="P13277" s="274"/>
      <c r="Q13277" s="280"/>
    </row>
    <row r="13278" spans="1:17">
      <c r="A13278" s="273" t="str">
        <f>B13278&amp;"_"&amp;COUNTIF($B$2:B13278,B13278)</f>
        <v>10159_1</v>
      </c>
      <c r="B13278" s="274">
        <v>10159</v>
      </c>
      <c r="C13278" s="274">
        <v>78</v>
      </c>
      <c r="D13278" s="274">
        <v>29336</v>
      </c>
      <c r="E13278" s="274"/>
      <c r="F13278" s="275">
        <v>15</v>
      </c>
      <c r="G13278" s="276" t="s">
        <v>6865</v>
      </c>
      <c r="H13278" s="195">
        <v>1</v>
      </c>
      <c r="I13278" s="274">
        <v>175</v>
      </c>
      <c r="J13278" s="277">
        <v>44075</v>
      </c>
      <c r="K13278" s="274" t="s">
        <v>789</v>
      </c>
      <c r="L13278" s="274" t="s">
        <v>74</v>
      </c>
      <c r="M13278" s="278"/>
      <c r="N13278" s="279"/>
      <c r="O13278" s="274"/>
      <c r="P13278" s="274"/>
      <c r="Q13278" s="280"/>
    </row>
    <row r="13279" spans="1:17">
      <c r="A13279" s="273" t="str">
        <f>B13279&amp;"_"&amp;COUNTIF($B$2:B13279,B13279)</f>
        <v>10160_1</v>
      </c>
      <c r="B13279" s="274">
        <v>10160</v>
      </c>
      <c r="C13279" s="274"/>
      <c r="D13279" s="274"/>
      <c r="E13279" s="274" t="s">
        <v>64</v>
      </c>
      <c r="F13279" s="275">
        <v>192</v>
      </c>
      <c r="G13279" s="276" t="s">
        <v>6743</v>
      </c>
      <c r="H13279" s="274"/>
      <c r="I13279" s="274"/>
      <c r="J13279" s="277"/>
      <c r="K13279" s="274"/>
      <c r="L13279" s="274"/>
      <c r="M13279" s="278"/>
      <c r="N13279" s="279"/>
      <c r="O13279" s="274"/>
      <c r="P13279" s="274"/>
      <c r="Q13279" s="280"/>
    </row>
    <row r="13280" spans="1:17">
      <c r="A13280" s="273" t="str">
        <f>B13280&amp;"_"&amp;COUNTIF($B$2:B13280,B13280)</f>
        <v>10160_2</v>
      </c>
      <c r="B13280" s="274">
        <v>10160</v>
      </c>
      <c r="C13280" s="274"/>
      <c r="D13280" s="274"/>
      <c r="E13280" s="274" t="s">
        <v>62</v>
      </c>
      <c r="F13280" s="275">
        <v>492</v>
      </c>
      <c r="G13280" s="276" t="s">
        <v>6744</v>
      </c>
      <c r="H13280" s="274"/>
      <c r="I13280" s="274"/>
      <c r="J13280" s="277"/>
      <c r="K13280" s="274"/>
      <c r="L13280" s="274"/>
      <c r="M13280" s="278"/>
      <c r="N13280" s="279"/>
      <c r="O13280" s="274"/>
      <c r="P13280" s="274"/>
      <c r="Q13280" s="280"/>
    </row>
    <row r="13281" spans="1:17">
      <c r="A13281" s="273" t="str">
        <f>B13281&amp;"_"&amp;COUNTIF($B$2:B13281,B13281)</f>
        <v>10160_3</v>
      </c>
      <c r="B13281" s="274">
        <v>10160</v>
      </c>
      <c r="C13281" s="274">
        <v>1</v>
      </c>
      <c r="D13281" s="274" t="s">
        <v>6866</v>
      </c>
      <c r="E13281" s="274" t="s">
        <v>67</v>
      </c>
      <c r="F13281" s="275">
        <v>48</v>
      </c>
      <c r="G13281" s="276" t="s">
        <v>6745</v>
      </c>
      <c r="H13281" s="274">
        <v>8</v>
      </c>
      <c r="I13281" s="274"/>
      <c r="J13281" s="277">
        <v>44076</v>
      </c>
      <c r="K13281" s="195" t="s">
        <v>3477</v>
      </c>
      <c r="L13281" s="274"/>
      <c r="M13281" s="278"/>
      <c r="N13281" s="279"/>
      <c r="O13281" s="274"/>
      <c r="P13281" s="274"/>
      <c r="Q13281" s="280"/>
    </row>
    <row r="13282" spans="1:17">
      <c r="A13282" s="273" t="str">
        <f>B13282&amp;"_"&amp;COUNTIF($B$2:B13282,B13282)</f>
        <v>10161_1</v>
      </c>
      <c r="B13282" s="195">
        <v>10161</v>
      </c>
      <c r="C13282" s="195">
        <v>1</v>
      </c>
      <c r="D13282" s="195" t="s">
        <v>6916</v>
      </c>
      <c r="F13282" s="189">
        <f>2035-440-440-440</f>
        <v>715</v>
      </c>
      <c r="G13282" s="197" t="s">
        <v>5430</v>
      </c>
      <c r="J13282" s="191">
        <v>44074</v>
      </c>
      <c r="M13282" s="278"/>
      <c r="N13282" s="279"/>
      <c r="O13282" s="274"/>
      <c r="P13282" s="274"/>
      <c r="Q13282" s="280"/>
    </row>
    <row r="13283" spans="1:17">
      <c r="A13283" s="273" t="str">
        <f>B13283&amp;"_"&amp;COUNTIF($B$2:B13283,B13283)</f>
        <v>10162_1</v>
      </c>
      <c r="B13283" s="274">
        <v>10162</v>
      </c>
      <c r="F13283" s="189">
        <v>1</v>
      </c>
      <c r="G13283" s="197" t="s">
        <v>5591</v>
      </c>
      <c r="L13283" s="274"/>
      <c r="M13283" s="278"/>
      <c r="N13283" s="279"/>
      <c r="O13283" s="274"/>
      <c r="P13283" s="274"/>
      <c r="Q13283" s="280"/>
    </row>
    <row r="13284" spans="1:17">
      <c r="A13284" s="273" t="str">
        <f>B13284&amp;"_"&amp;COUNTIF($B$2:B13284,B13284)</f>
        <v>10162_2</v>
      </c>
      <c r="B13284" s="347">
        <v>10162</v>
      </c>
      <c r="E13284" s="195">
        <v>213359</v>
      </c>
      <c r="F13284" s="189">
        <v>28</v>
      </c>
      <c r="G13284" s="197" t="s">
        <v>4533</v>
      </c>
      <c r="L13284" s="274"/>
      <c r="M13284" s="278"/>
      <c r="N13284" s="279"/>
      <c r="O13284" s="274"/>
      <c r="P13284" s="274"/>
      <c r="Q13284" s="280"/>
    </row>
    <row r="13285" spans="1:17">
      <c r="A13285" s="273" t="str">
        <f>B13285&amp;"_"&amp;COUNTIF($B$2:B13285,B13285)</f>
        <v>10162_3</v>
      </c>
      <c r="B13285" s="274">
        <v>10162</v>
      </c>
      <c r="E13285" s="195">
        <v>214845</v>
      </c>
      <c r="F13285" s="189">
        <v>16</v>
      </c>
      <c r="G13285" s="197" t="s">
        <v>5155</v>
      </c>
      <c r="L13285" s="274"/>
      <c r="M13285" s="278"/>
      <c r="N13285" s="279"/>
      <c r="O13285" s="274"/>
      <c r="P13285" s="274"/>
      <c r="Q13285" s="280"/>
    </row>
    <row r="13286" spans="1:17">
      <c r="A13286" s="273" t="str">
        <f>B13286&amp;"_"&amp;COUNTIF($B$2:B13286,B13286)</f>
        <v>10162_4</v>
      </c>
      <c r="B13286" s="347">
        <v>10162</v>
      </c>
      <c r="C13286" s="195">
        <v>123</v>
      </c>
      <c r="D13286" s="195">
        <v>4500791855</v>
      </c>
      <c r="E13286" s="195">
        <v>209245</v>
      </c>
      <c r="F13286" s="189">
        <v>28</v>
      </c>
      <c r="G13286" s="197" t="s">
        <v>4515</v>
      </c>
      <c r="H13286" s="195">
        <v>4</v>
      </c>
      <c r="I13286" s="195">
        <f>28*275+16*90+28*105</f>
        <v>12080</v>
      </c>
      <c r="J13286" s="191">
        <v>44077</v>
      </c>
      <c r="K13286" s="195" t="s">
        <v>3477</v>
      </c>
      <c r="L13286" s="274" t="s">
        <v>74</v>
      </c>
      <c r="M13286" s="278"/>
      <c r="N13286" s="279"/>
      <c r="O13286" s="274"/>
      <c r="P13286" s="274"/>
      <c r="Q13286" s="280"/>
    </row>
    <row r="13287" spans="1:17">
      <c r="A13287" s="273" t="str">
        <f>B13287&amp;"_"&amp;COUNTIF($B$2:B13287,B13287)</f>
        <v>10163_1</v>
      </c>
      <c r="B13287" s="274">
        <v>10163</v>
      </c>
      <c r="C13287" s="195">
        <v>3</v>
      </c>
      <c r="D13287" s="195" t="s">
        <v>6867</v>
      </c>
      <c r="E13287" s="195">
        <v>500529774</v>
      </c>
      <c r="F13287" s="189">
        <v>324</v>
      </c>
      <c r="G13287" s="197" t="s">
        <v>3799</v>
      </c>
      <c r="H13287" s="195">
        <v>1</v>
      </c>
      <c r="I13287" s="195">
        <v>1200</v>
      </c>
      <c r="J13287" s="191">
        <v>44076</v>
      </c>
      <c r="K13287" s="195" t="s">
        <v>33</v>
      </c>
      <c r="L13287" s="274" t="s">
        <v>74</v>
      </c>
      <c r="M13287" s="278"/>
      <c r="N13287" s="279"/>
      <c r="O13287" s="274"/>
      <c r="P13287" s="274"/>
      <c r="Q13287" s="280"/>
    </row>
    <row r="13288" spans="1:17">
      <c r="A13288" s="273" t="str">
        <f>B13288&amp;"_"&amp;COUNTIF($B$2:B13288,B13288)</f>
        <v>10164_1</v>
      </c>
      <c r="B13288" s="195">
        <v>10164</v>
      </c>
      <c r="F13288" s="189">
        <v>0</v>
      </c>
      <c r="G13288" s="197" t="s">
        <v>5663</v>
      </c>
      <c r="M13288" s="278"/>
      <c r="N13288" s="279"/>
      <c r="O13288" s="274"/>
      <c r="P13288" s="274"/>
      <c r="Q13288" s="280"/>
    </row>
    <row r="13289" spans="1:17">
      <c r="A13289" s="273" t="str">
        <f>B13289&amp;"_"&amp;COUNTIF($B$2:B13289,B13289)</f>
        <v>10164_2</v>
      </c>
      <c r="B13289" s="195">
        <v>10164</v>
      </c>
      <c r="C13289" s="195">
        <v>26</v>
      </c>
      <c r="D13289" s="195" t="s">
        <v>863</v>
      </c>
      <c r="F13289" s="189">
        <v>18</v>
      </c>
      <c r="G13289" s="197" t="s">
        <v>5664</v>
      </c>
      <c r="J13289" s="191">
        <v>44074</v>
      </c>
      <c r="M13289" s="278"/>
      <c r="N13289" s="279"/>
      <c r="O13289" s="274"/>
      <c r="P13289" s="274"/>
      <c r="Q13289" s="280"/>
    </row>
    <row r="13290" spans="1:17">
      <c r="A13290" s="273" t="str">
        <f>B13290&amp;"_"&amp;COUNTIF($B$2:B13290,B13290)</f>
        <v>10165_1</v>
      </c>
      <c r="B13290" s="274">
        <v>10165</v>
      </c>
      <c r="C13290" s="274">
        <v>31</v>
      </c>
      <c r="D13290" s="274" t="s">
        <v>6868</v>
      </c>
      <c r="E13290" s="274" t="s">
        <v>6802</v>
      </c>
      <c r="F13290" s="275">
        <v>1</v>
      </c>
      <c r="G13290" s="276" t="s">
        <v>6803</v>
      </c>
      <c r="H13290" s="274">
        <v>1</v>
      </c>
      <c r="I13290" s="274">
        <v>3000</v>
      </c>
      <c r="J13290" s="277">
        <v>44078</v>
      </c>
      <c r="K13290" s="195" t="s">
        <v>3477</v>
      </c>
      <c r="L13290" s="274"/>
      <c r="M13290" s="278"/>
      <c r="N13290" s="279"/>
      <c r="O13290" s="274"/>
      <c r="P13290" s="274"/>
      <c r="Q13290" s="280"/>
    </row>
    <row r="13291" spans="1:17">
      <c r="A13291" s="273" t="str">
        <f>B13291&amp;"_"&amp;COUNTIF($B$2:B13291,B13291)</f>
        <v>10166_1</v>
      </c>
      <c r="B13291" s="274">
        <v>10166</v>
      </c>
      <c r="C13291" s="274"/>
      <c r="D13291" s="274"/>
      <c r="E13291" s="274"/>
      <c r="F13291" s="275">
        <v>3</v>
      </c>
      <c r="G13291" s="276" t="s">
        <v>6871</v>
      </c>
      <c r="H13291" s="274"/>
      <c r="I13291" s="274"/>
      <c r="J13291" s="277"/>
      <c r="K13291" s="274"/>
      <c r="L13291" s="274"/>
      <c r="M13291" s="278"/>
      <c r="N13291" s="279"/>
      <c r="O13291" s="274"/>
      <c r="P13291" s="274"/>
      <c r="Q13291" s="280"/>
    </row>
    <row r="13292" spans="1:17">
      <c r="A13292" s="273" t="str">
        <f>B13292&amp;"_"&amp;COUNTIF($B$2:B13292,B13292)</f>
        <v>10166_2</v>
      </c>
      <c r="B13292" s="274">
        <v>10166</v>
      </c>
      <c r="C13292" s="274">
        <v>148</v>
      </c>
      <c r="D13292" s="274" t="s">
        <v>6870</v>
      </c>
      <c r="E13292" s="274"/>
      <c r="F13292" s="275">
        <v>8</v>
      </c>
      <c r="G13292" s="276" t="s">
        <v>6872</v>
      </c>
      <c r="H13292" s="195">
        <v>1</v>
      </c>
      <c r="I13292" s="274">
        <f>11*55</f>
        <v>605</v>
      </c>
      <c r="J13292" s="277">
        <v>44077</v>
      </c>
      <c r="K13292" s="274" t="s">
        <v>789</v>
      </c>
      <c r="L13292" s="274" t="s">
        <v>74</v>
      </c>
      <c r="M13292" s="278"/>
      <c r="N13292" s="279"/>
      <c r="O13292" s="274"/>
      <c r="P13292" s="274"/>
      <c r="Q13292" s="280"/>
    </row>
    <row r="13293" spans="1:17">
      <c r="A13293" s="273" t="str">
        <f>B13293&amp;"_"&amp;COUNTIF($B$2:B13293,B13293)</f>
        <v>10167_1</v>
      </c>
      <c r="B13293" s="274">
        <v>10167</v>
      </c>
      <c r="C13293" s="195">
        <v>59</v>
      </c>
      <c r="D13293" s="195">
        <v>3011064541</v>
      </c>
      <c r="E13293" s="195">
        <v>20818422</v>
      </c>
      <c r="F13293" s="189">
        <v>4</v>
      </c>
      <c r="G13293" s="197" t="s">
        <v>5670</v>
      </c>
      <c r="H13293" s="195">
        <v>4</v>
      </c>
      <c r="I13293" s="195">
        <f>4*1700</f>
        <v>6800</v>
      </c>
      <c r="J13293" s="191">
        <v>44082</v>
      </c>
      <c r="K13293" s="195" t="s">
        <v>4749</v>
      </c>
      <c r="L13293" s="274"/>
      <c r="M13293" s="278"/>
      <c r="N13293" s="279"/>
      <c r="O13293" s="274"/>
      <c r="P13293" s="274"/>
      <c r="Q13293" s="280"/>
    </row>
    <row r="13294" spans="1:17">
      <c r="A13294" s="273" t="str">
        <f>B13294&amp;"_"&amp;COUNTIF($B$2:B13294,B13294)</f>
        <v>10168_1</v>
      </c>
      <c r="B13294" s="274">
        <v>10168</v>
      </c>
      <c r="C13294" s="274">
        <v>59</v>
      </c>
      <c r="D13294" s="274">
        <v>3011064621</v>
      </c>
      <c r="E13294" s="195">
        <v>41222082</v>
      </c>
      <c r="F13294" s="189">
        <v>4</v>
      </c>
      <c r="G13294" s="197" t="s">
        <v>6665</v>
      </c>
      <c r="H13294" s="195">
        <v>3</v>
      </c>
      <c r="I13294" s="195">
        <f>4*4350</f>
        <v>17400</v>
      </c>
      <c r="J13294" s="191">
        <v>44082</v>
      </c>
      <c r="K13294" s="195" t="s">
        <v>4749</v>
      </c>
      <c r="L13294" s="274"/>
      <c r="M13294" s="278"/>
      <c r="N13294" s="279"/>
      <c r="O13294" s="274"/>
      <c r="P13294" s="274"/>
      <c r="Q13294" s="280"/>
    </row>
    <row r="13295" spans="1:17">
      <c r="A13295" s="273" t="str">
        <f>B13295&amp;"_"&amp;COUNTIF($B$2:B13295,B13295)</f>
        <v>10169_1</v>
      </c>
      <c r="B13295" s="274">
        <v>10169</v>
      </c>
      <c r="C13295" s="274">
        <v>59</v>
      </c>
      <c r="D13295" s="274">
        <v>3011061612</v>
      </c>
      <c r="E13295" s="195">
        <v>41227890</v>
      </c>
      <c r="F13295" s="189">
        <v>12</v>
      </c>
      <c r="G13295" s="197" t="s">
        <v>5286</v>
      </c>
      <c r="H13295" s="195">
        <v>2</v>
      </c>
      <c r="I13295" s="195">
        <v>3675</v>
      </c>
      <c r="J13295" s="277">
        <v>44082</v>
      </c>
      <c r="K13295" s="195" t="s">
        <v>4749</v>
      </c>
      <c r="L13295" s="274"/>
      <c r="M13295" s="278"/>
      <c r="N13295" s="279"/>
      <c r="O13295" s="274"/>
      <c r="P13295" s="274"/>
      <c r="Q13295" s="280"/>
    </row>
    <row r="13296" spans="1:17">
      <c r="A13296" s="273" t="str">
        <f>B13296&amp;"_"&amp;COUNTIF($B$2:B13296,B13296)</f>
        <v>10170_1</v>
      </c>
      <c r="B13296" s="274">
        <v>10170</v>
      </c>
      <c r="C13296" s="274">
        <v>78</v>
      </c>
      <c r="D13296" s="274">
        <v>29426</v>
      </c>
      <c r="E13296" s="274"/>
      <c r="F13296" s="275">
        <v>3</v>
      </c>
      <c r="G13296" s="276" t="s">
        <v>6873</v>
      </c>
      <c r="H13296" s="195">
        <v>1</v>
      </c>
      <c r="I13296" s="274"/>
      <c r="J13296" s="277">
        <v>44082</v>
      </c>
      <c r="K13296" s="274" t="s">
        <v>33</v>
      </c>
      <c r="L13296" s="274" t="s">
        <v>74</v>
      </c>
      <c r="M13296" s="278"/>
      <c r="N13296" s="279"/>
      <c r="O13296" s="274"/>
      <c r="P13296" s="274"/>
      <c r="Q13296" s="280"/>
    </row>
    <row r="13297" spans="1:17">
      <c r="A13297" s="273" t="str">
        <f>B13297&amp;"_"&amp;COUNTIF($B$2:B13297,B13297)</f>
        <v>10171_1</v>
      </c>
      <c r="B13297" s="274">
        <v>10171</v>
      </c>
      <c r="C13297" s="274">
        <v>148</v>
      </c>
      <c r="D13297" s="274" t="s">
        <v>6870</v>
      </c>
      <c r="E13297" s="274"/>
      <c r="F13297" s="275">
        <v>1</v>
      </c>
      <c r="G13297" s="276" t="s">
        <v>6874</v>
      </c>
      <c r="H13297" s="195">
        <v>1</v>
      </c>
      <c r="I13297" s="274">
        <v>25</v>
      </c>
      <c r="J13297" s="277">
        <v>44082</v>
      </c>
      <c r="K13297" s="274" t="s">
        <v>789</v>
      </c>
      <c r="L13297" s="274" t="s">
        <v>74</v>
      </c>
      <c r="M13297" s="278"/>
      <c r="N13297" s="279"/>
      <c r="O13297" s="274"/>
      <c r="P13297" s="274"/>
      <c r="Q13297" s="280"/>
    </row>
    <row r="13298" spans="1:17">
      <c r="A13298" s="273" t="str">
        <f>B13298&amp;"_"&amp;COUNTIF($B$2:B13298,B13298)</f>
        <v>10172_1</v>
      </c>
      <c r="B13298" s="274">
        <v>10172</v>
      </c>
      <c r="C13298" s="274"/>
      <c r="D13298" s="274"/>
      <c r="E13298" s="274"/>
      <c r="F13298" s="189">
        <v>1</v>
      </c>
      <c r="G13298" s="197" t="s">
        <v>5427</v>
      </c>
      <c r="M13298" s="278"/>
      <c r="N13298" s="279"/>
      <c r="O13298" s="274"/>
      <c r="P13298" s="274"/>
      <c r="Q13298" s="280"/>
    </row>
    <row r="13299" spans="1:17">
      <c r="A13299" s="273" t="str">
        <f>B13299&amp;"_"&amp;COUNTIF($B$2:B13299,B13299)</f>
        <v>10172_2</v>
      </c>
      <c r="B13299" s="274">
        <v>10172</v>
      </c>
      <c r="C13299" s="274">
        <v>96</v>
      </c>
      <c r="D13299" s="274">
        <v>303341</v>
      </c>
      <c r="E13299" s="274"/>
      <c r="F13299" s="275">
        <v>1</v>
      </c>
      <c r="G13299" s="197" t="s">
        <v>5426</v>
      </c>
      <c r="H13299" s="195">
        <v>2</v>
      </c>
      <c r="I13299" s="195">
        <v>7400</v>
      </c>
      <c r="J13299" s="191">
        <v>43852</v>
      </c>
      <c r="K13299" s="195" t="s">
        <v>33</v>
      </c>
      <c r="L13299" s="195" t="s">
        <v>74</v>
      </c>
      <c r="M13299" s="278"/>
      <c r="N13299" s="279"/>
      <c r="O13299" s="274"/>
      <c r="P13299" s="274"/>
      <c r="Q13299" s="280"/>
    </row>
    <row r="13300" spans="1:17">
      <c r="A13300" s="273" t="str">
        <f>B13300&amp;"_"&amp;COUNTIF($B$2:B13300,B13300)</f>
        <v>10173_1</v>
      </c>
      <c r="B13300" s="274">
        <v>10173</v>
      </c>
      <c r="C13300" s="195">
        <v>107</v>
      </c>
      <c r="D13300" s="195">
        <v>27659</v>
      </c>
      <c r="F13300" s="189">
        <v>5</v>
      </c>
      <c r="G13300" s="197" t="s">
        <v>6875</v>
      </c>
      <c r="H13300" s="195">
        <v>1</v>
      </c>
      <c r="J13300" s="191">
        <v>44082</v>
      </c>
      <c r="K13300" s="195" t="s">
        <v>33</v>
      </c>
      <c r="L13300" s="274" t="s">
        <v>74</v>
      </c>
      <c r="M13300" s="278"/>
      <c r="N13300" s="279"/>
      <c r="O13300" s="274"/>
      <c r="P13300" s="274"/>
      <c r="Q13300" s="280"/>
    </row>
    <row r="13301" spans="1:17">
      <c r="A13301" s="273" t="str">
        <f>B13301&amp;"_"&amp;COUNTIF($B$2:B13301,B13301)</f>
        <v>10174_1</v>
      </c>
      <c r="B13301" s="274">
        <v>10174</v>
      </c>
      <c r="C13301" s="274">
        <v>59</v>
      </c>
      <c r="D13301" s="274">
        <v>3010980824</v>
      </c>
      <c r="E13301" s="274">
        <v>20644834</v>
      </c>
      <c r="F13301" s="275">
        <v>8</v>
      </c>
      <c r="G13301" s="276" t="s">
        <v>6847</v>
      </c>
      <c r="H13301" s="274">
        <v>1</v>
      </c>
      <c r="I13301" s="274">
        <v>770</v>
      </c>
      <c r="J13301" s="277">
        <v>44082</v>
      </c>
      <c r="K13301" s="274" t="s">
        <v>3477</v>
      </c>
      <c r="L13301" s="274"/>
      <c r="M13301" s="278"/>
      <c r="N13301" s="279"/>
      <c r="O13301" s="274"/>
      <c r="P13301" s="274"/>
      <c r="Q13301" s="280"/>
    </row>
    <row r="13302" spans="1:17">
      <c r="A13302" s="273" t="str">
        <f>B13302&amp;"_"&amp;COUNTIF($B$2:B13302,B13302)</f>
        <v>10175_1</v>
      </c>
      <c r="B13302" s="274">
        <v>10175</v>
      </c>
      <c r="C13302" s="274">
        <v>59</v>
      </c>
      <c r="D13302" s="274">
        <v>3010980825</v>
      </c>
      <c r="E13302" s="274">
        <v>20644834</v>
      </c>
      <c r="F13302" s="275">
        <v>8</v>
      </c>
      <c r="G13302" s="276" t="s">
        <v>6847</v>
      </c>
      <c r="H13302" s="274">
        <v>1</v>
      </c>
      <c r="I13302" s="274">
        <v>770</v>
      </c>
      <c r="J13302" s="277">
        <v>44082</v>
      </c>
      <c r="K13302" s="274" t="s">
        <v>3477</v>
      </c>
      <c r="L13302" s="274"/>
      <c r="M13302" s="278"/>
      <c r="N13302" s="279"/>
      <c r="O13302" s="274"/>
      <c r="P13302" s="274"/>
      <c r="Q13302" s="280"/>
    </row>
    <row r="13303" spans="1:17">
      <c r="A13303" s="273" t="str">
        <f>B13303&amp;"_"&amp;COUNTIF($B$2:B13303,B13303)</f>
        <v>10176_1</v>
      </c>
      <c r="B13303" s="274">
        <v>10176</v>
      </c>
      <c r="C13303" s="274">
        <v>1</v>
      </c>
      <c r="D13303" s="274">
        <v>540108905</v>
      </c>
      <c r="E13303" s="274"/>
      <c r="F13303" s="275">
        <v>1</v>
      </c>
      <c r="G13303" s="276" t="s">
        <v>6876</v>
      </c>
      <c r="H13303" s="195">
        <v>1</v>
      </c>
      <c r="I13303" s="274"/>
      <c r="J13303" s="277">
        <v>44083</v>
      </c>
      <c r="K13303" s="195" t="s">
        <v>33</v>
      </c>
      <c r="L13303" s="274" t="s">
        <v>74</v>
      </c>
      <c r="M13303" s="278"/>
      <c r="N13303" s="279"/>
      <c r="O13303" s="274"/>
      <c r="P13303" s="274"/>
      <c r="Q13303" s="280"/>
    </row>
    <row r="13304" spans="1:17">
      <c r="A13304" s="273" t="str">
        <f>B13304&amp;"_"&amp;COUNTIF($B$2:B13304,B13304)</f>
        <v>10177_1</v>
      </c>
      <c r="B13304" s="274">
        <v>10177</v>
      </c>
      <c r="C13304" s="274">
        <v>141</v>
      </c>
      <c r="D13304" s="274" t="s">
        <v>6877</v>
      </c>
      <c r="E13304" s="274"/>
      <c r="F13304" s="275">
        <v>1</v>
      </c>
      <c r="G13304" s="276" t="s">
        <v>6876</v>
      </c>
      <c r="H13304" s="195">
        <v>1</v>
      </c>
      <c r="I13304" s="274"/>
      <c r="J13304" s="277">
        <v>44083</v>
      </c>
      <c r="K13304" s="195" t="s">
        <v>33</v>
      </c>
      <c r="L13304" s="274" t="s">
        <v>74</v>
      </c>
      <c r="M13304" s="278"/>
      <c r="N13304" s="279"/>
      <c r="O13304" s="274"/>
      <c r="P13304" s="274"/>
      <c r="Q13304" s="280"/>
    </row>
    <row r="13305" spans="1:17">
      <c r="A13305" s="273" t="str">
        <f>B13305&amp;"_"&amp;COUNTIF($B$2:B13305,B13305)</f>
        <v>10178_1</v>
      </c>
      <c r="B13305" s="274">
        <v>10178</v>
      </c>
      <c r="F13305" s="189">
        <v>1</v>
      </c>
      <c r="G13305" s="197" t="s">
        <v>5658</v>
      </c>
      <c r="L13305" s="274"/>
      <c r="M13305" s="278"/>
      <c r="N13305" s="279"/>
      <c r="O13305" s="274"/>
      <c r="P13305" s="274"/>
      <c r="Q13305" s="280"/>
    </row>
    <row r="13306" spans="1:17">
      <c r="A13306" s="362" t="str">
        <f>B13306&amp;"_"&amp;COUNTIF($B$2:B13306,B13306)</f>
        <v>10178_2</v>
      </c>
      <c r="B13306" s="363">
        <v>10178</v>
      </c>
      <c r="C13306" s="195">
        <v>1</v>
      </c>
      <c r="D13306" s="195" t="s">
        <v>5492</v>
      </c>
      <c r="E13306" s="363"/>
      <c r="F13306" s="364">
        <v>2</v>
      </c>
      <c r="G13306" s="365" t="s">
        <v>6878</v>
      </c>
      <c r="H13306" s="363">
        <v>3</v>
      </c>
      <c r="I13306" s="363"/>
      <c r="J13306" s="191">
        <v>44083</v>
      </c>
      <c r="K13306" s="195" t="s">
        <v>3477</v>
      </c>
      <c r="L13306" s="363"/>
      <c r="M13306" s="366"/>
      <c r="N13306" s="367"/>
      <c r="O13306" s="363"/>
      <c r="P13306" s="363"/>
      <c r="Q13306" s="368"/>
    </row>
    <row r="13307" spans="1:17">
      <c r="A13307" s="273" t="str">
        <f>B13307&amp;"_"&amp;COUNTIF($B$2:B13307,B13307)</f>
        <v>10179_1</v>
      </c>
      <c r="B13307" s="274">
        <v>10179</v>
      </c>
      <c r="C13307" s="274">
        <v>1</v>
      </c>
      <c r="D13307" s="274" t="s">
        <v>6680</v>
      </c>
      <c r="E13307" s="274"/>
      <c r="F13307" s="275">
        <v>1</v>
      </c>
      <c r="G13307" s="276" t="s">
        <v>6681</v>
      </c>
      <c r="H13307" s="274">
        <v>1</v>
      </c>
      <c r="I13307" s="274"/>
      <c r="J13307" s="277">
        <v>44083</v>
      </c>
      <c r="K13307" s="195" t="s">
        <v>3477</v>
      </c>
      <c r="L13307" s="274"/>
      <c r="M13307" s="278"/>
      <c r="N13307" s="279"/>
      <c r="O13307" s="274"/>
      <c r="P13307" s="274"/>
      <c r="Q13307" s="280"/>
    </row>
    <row r="13308" spans="1:17">
      <c r="A13308" s="273" t="str">
        <f>B13308&amp;"_"&amp;COUNTIF($B$2:B13308,B13308)</f>
        <v>10180_1</v>
      </c>
      <c r="B13308" s="274">
        <v>10180</v>
      </c>
      <c r="C13308" s="195">
        <v>1</v>
      </c>
      <c r="D13308" s="195" t="s">
        <v>5454</v>
      </c>
      <c r="F13308" s="189">
        <v>32</v>
      </c>
      <c r="G13308" s="197" t="s">
        <v>5760</v>
      </c>
      <c r="H13308" s="195">
        <v>1</v>
      </c>
      <c r="J13308" s="191">
        <v>44083</v>
      </c>
      <c r="K13308" s="195" t="s">
        <v>3477</v>
      </c>
      <c r="L13308" s="274"/>
      <c r="M13308" s="278"/>
      <c r="N13308" s="279"/>
      <c r="O13308" s="274"/>
      <c r="P13308" s="274"/>
      <c r="Q13308" s="280"/>
    </row>
    <row r="13309" spans="1:17">
      <c r="A13309" s="273" t="str">
        <f>B13309&amp;"_"&amp;COUNTIF($B$2:B13309,B13309)</f>
        <v>10181_1</v>
      </c>
      <c r="B13309" s="274">
        <v>10181</v>
      </c>
      <c r="E13309" s="195" t="s">
        <v>2665</v>
      </c>
      <c r="F13309" s="189">
        <v>4</v>
      </c>
      <c r="G13309" s="197" t="s">
        <v>5418</v>
      </c>
      <c r="L13309" s="274"/>
      <c r="M13309" s="278"/>
      <c r="N13309" s="279"/>
      <c r="O13309" s="274"/>
      <c r="P13309" s="274"/>
      <c r="Q13309" s="280"/>
    </row>
    <row r="13310" spans="1:17">
      <c r="A13310" s="273" t="str">
        <f>B13310&amp;"_"&amp;COUNTIF($B$2:B13310,B13310)</f>
        <v>10181_2</v>
      </c>
      <c r="B13310" s="274">
        <v>10181</v>
      </c>
      <c r="C13310" s="195">
        <v>1</v>
      </c>
      <c r="D13310" s="195" t="s">
        <v>6879</v>
      </c>
      <c r="E13310" s="195" t="s">
        <v>2935</v>
      </c>
      <c r="F13310" s="189">
        <v>4</v>
      </c>
      <c r="G13310" s="197" t="s">
        <v>5420</v>
      </c>
      <c r="H13310" s="195">
        <v>2</v>
      </c>
      <c r="J13310" s="191">
        <v>44083</v>
      </c>
      <c r="K13310" s="195" t="s">
        <v>3477</v>
      </c>
      <c r="L13310" s="274"/>
      <c r="M13310" s="278"/>
      <c r="N13310" s="279"/>
      <c r="O13310" s="274"/>
      <c r="P13310" s="274"/>
      <c r="Q13310" s="280"/>
    </row>
    <row r="13311" spans="1:17">
      <c r="A13311" s="273" t="str">
        <f>B13311&amp;"_"&amp;COUNTIF($B$2:B13311,B13311)</f>
        <v>10182_1</v>
      </c>
      <c r="B13311" s="369">
        <v>10182</v>
      </c>
      <c r="C13311" s="369">
        <v>1</v>
      </c>
      <c r="D13311" s="369" t="s">
        <v>477</v>
      </c>
      <c r="E13311" s="369"/>
      <c r="F13311" s="370">
        <v>1</v>
      </c>
      <c r="G13311" s="371" t="s">
        <v>6880</v>
      </c>
      <c r="H13311" s="372"/>
      <c r="I13311" s="369"/>
      <c r="J13311" s="373"/>
      <c r="K13311" s="369"/>
      <c r="L13311" s="274"/>
      <c r="M13311" s="278"/>
      <c r="N13311" s="279"/>
      <c r="O13311" s="274"/>
      <c r="P13311" s="274"/>
      <c r="Q13311" s="280"/>
    </row>
    <row r="13312" spans="1:17">
      <c r="A13312" s="273" t="str">
        <f>B13312&amp;"_"&amp;COUNTIF($B$2:B13312,B13312)</f>
        <v>10183_1</v>
      </c>
      <c r="B13312" s="374">
        <v>10183</v>
      </c>
      <c r="C13312" s="374">
        <v>1</v>
      </c>
      <c r="D13312" s="374" t="s">
        <v>5450</v>
      </c>
      <c r="E13312" s="374"/>
      <c r="F13312" s="375">
        <v>180</v>
      </c>
      <c r="G13312" s="376" t="s">
        <v>6881</v>
      </c>
      <c r="H13312" s="374">
        <v>3</v>
      </c>
      <c r="I13312" s="374"/>
      <c r="J13312" s="377">
        <v>44084</v>
      </c>
      <c r="K13312" s="374" t="s">
        <v>3477</v>
      </c>
      <c r="L13312" s="274"/>
      <c r="M13312" s="278"/>
      <c r="N13312" s="279"/>
      <c r="O13312" s="274"/>
      <c r="P13312" s="274"/>
      <c r="Q13312" s="280"/>
    </row>
    <row r="13313" spans="1:17">
      <c r="A13313" s="273" t="str">
        <f>B13313&amp;"_"&amp;COUNTIF($B$2:B13313,B13313)</f>
        <v>10184_1</v>
      </c>
      <c r="B13313" s="369">
        <v>10184</v>
      </c>
      <c r="C13313" s="372"/>
      <c r="D13313" s="372"/>
      <c r="E13313" s="372"/>
      <c r="F13313" s="378">
        <v>1</v>
      </c>
      <c r="G13313" s="379" t="s">
        <v>5591</v>
      </c>
      <c r="H13313" s="372"/>
      <c r="I13313" s="372"/>
      <c r="J13313" s="380"/>
      <c r="K13313" s="372"/>
      <c r="L13313" s="274"/>
      <c r="M13313" s="278"/>
      <c r="N13313" s="279"/>
      <c r="O13313" s="274"/>
      <c r="P13313" s="274"/>
      <c r="Q13313" s="280"/>
    </row>
    <row r="13314" spans="1:17">
      <c r="A13314" s="273" t="str">
        <f>B13314&amp;"_"&amp;COUNTIF($B$2:B13314,B13314)</f>
        <v>10184_2</v>
      </c>
      <c r="B13314" s="274">
        <v>10184</v>
      </c>
      <c r="E13314" s="195">
        <v>213359</v>
      </c>
      <c r="F13314" s="189">
        <v>14</v>
      </c>
      <c r="G13314" s="197" t="s">
        <v>4533</v>
      </c>
      <c r="L13314" s="274"/>
      <c r="M13314" s="278"/>
      <c r="N13314" s="279"/>
      <c r="O13314" s="274"/>
      <c r="P13314" s="274"/>
      <c r="Q13314" s="280"/>
    </row>
    <row r="13315" spans="1:17">
      <c r="A13315" s="273" t="str">
        <f>B13315&amp;"_"&amp;COUNTIF($B$2:B13315,B13315)</f>
        <v>10184_3</v>
      </c>
      <c r="B13315" s="274">
        <v>10184</v>
      </c>
      <c r="E13315" s="195">
        <v>214845</v>
      </c>
      <c r="F13315" s="189">
        <v>32</v>
      </c>
      <c r="G13315" s="197" t="s">
        <v>5155</v>
      </c>
      <c r="L13315" s="274"/>
      <c r="M13315" s="278"/>
      <c r="N13315" s="279"/>
      <c r="O13315" s="274"/>
      <c r="P13315" s="274"/>
      <c r="Q13315" s="280"/>
    </row>
    <row r="13316" spans="1:17">
      <c r="A13316" s="273" t="str">
        <f>B13316&amp;"_"&amp;COUNTIF($B$2:B13316,B13316)</f>
        <v>10184_4</v>
      </c>
      <c r="B13316" s="274">
        <v>10184</v>
      </c>
      <c r="C13316" s="195">
        <v>123</v>
      </c>
      <c r="D13316" s="195">
        <v>4500791855</v>
      </c>
      <c r="E13316" s="195">
        <v>209245</v>
      </c>
      <c r="F13316" s="189">
        <v>28</v>
      </c>
      <c r="G13316" s="197" t="s">
        <v>4515</v>
      </c>
      <c r="H13316" s="195">
        <v>4</v>
      </c>
      <c r="I13316" s="195">
        <v>5560</v>
      </c>
      <c r="J13316" s="191">
        <v>44084</v>
      </c>
      <c r="K13316" s="195" t="s">
        <v>3477</v>
      </c>
      <c r="L13316" s="274"/>
      <c r="M13316" s="278"/>
      <c r="N13316" s="279"/>
      <c r="O13316" s="274"/>
      <c r="P13316" s="274"/>
      <c r="Q13316" s="280"/>
    </row>
    <row r="13317" spans="1:17">
      <c r="A13317" s="273" t="str">
        <f>B13317&amp;"_"&amp;COUNTIF($B$2:B13317,B13317)</f>
        <v>10185_1</v>
      </c>
      <c r="B13317" s="274">
        <v>10185</v>
      </c>
      <c r="C13317" s="274">
        <v>31</v>
      </c>
      <c r="D13317" s="274" t="s">
        <v>6882</v>
      </c>
      <c r="E13317" s="274" t="s">
        <v>5374</v>
      </c>
      <c r="F13317" s="275">
        <v>3</v>
      </c>
      <c r="G13317" s="276" t="s">
        <v>6725</v>
      </c>
      <c r="H13317" s="274">
        <v>3</v>
      </c>
      <c r="I13317" s="274">
        <v>9000</v>
      </c>
      <c r="J13317" s="277">
        <v>44085</v>
      </c>
      <c r="K13317" s="195" t="s">
        <v>3477</v>
      </c>
      <c r="L13317" s="274"/>
      <c r="M13317" s="278"/>
      <c r="N13317" s="279"/>
      <c r="O13317" s="274"/>
      <c r="P13317" s="274"/>
      <c r="Q13317" s="280"/>
    </row>
    <row r="13318" spans="1:17">
      <c r="A13318" s="273" t="str">
        <f>B13318&amp;"_"&amp;COUNTIF($B$2:B13318,B13318)</f>
        <v>10186_1</v>
      </c>
      <c r="B13318" s="274">
        <v>10186</v>
      </c>
      <c r="C13318" s="274">
        <v>31</v>
      </c>
      <c r="D13318" s="274" t="s">
        <v>6882</v>
      </c>
      <c r="E13318" s="274" t="s">
        <v>5374</v>
      </c>
      <c r="F13318" s="275">
        <v>4</v>
      </c>
      <c r="G13318" s="276" t="s">
        <v>6725</v>
      </c>
      <c r="H13318" s="274">
        <v>4</v>
      </c>
      <c r="I13318" s="274">
        <v>12000</v>
      </c>
      <c r="J13318" s="277">
        <v>44085</v>
      </c>
      <c r="K13318" s="195" t="s">
        <v>3477</v>
      </c>
      <c r="L13318" s="274"/>
      <c r="M13318" s="278"/>
      <c r="N13318" s="279"/>
      <c r="O13318" s="274"/>
      <c r="P13318" s="274"/>
      <c r="Q13318" s="280"/>
    </row>
    <row r="13319" spans="1:17">
      <c r="A13319" s="273" t="str">
        <f>B13319&amp;"_"&amp;COUNTIF($B$2:B13319,B13319)</f>
        <v>10187_1</v>
      </c>
      <c r="B13319" s="274">
        <v>10187</v>
      </c>
      <c r="C13319" s="274"/>
      <c r="D13319" s="274"/>
      <c r="E13319" s="274" t="s">
        <v>64</v>
      </c>
      <c r="F13319" s="275">
        <v>192</v>
      </c>
      <c r="G13319" s="276" t="s">
        <v>6743</v>
      </c>
      <c r="I13319" s="274"/>
      <c r="J13319" s="277"/>
      <c r="K13319" s="274"/>
      <c r="L13319" s="274"/>
      <c r="M13319" s="278"/>
      <c r="N13319" s="279"/>
      <c r="O13319" s="274"/>
      <c r="P13319" s="274"/>
      <c r="Q13319" s="280"/>
    </row>
    <row r="13320" spans="1:17">
      <c r="A13320" s="273" t="str">
        <f>B13320&amp;"_"&amp;COUNTIF($B$2:B13320,B13320)</f>
        <v>10187_2</v>
      </c>
      <c r="B13320" s="274">
        <v>10187</v>
      </c>
      <c r="C13320" s="274">
        <v>1</v>
      </c>
      <c r="D13320" s="274" t="s">
        <v>6883</v>
      </c>
      <c r="E13320" s="274" t="s">
        <v>62</v>
      </c>
      <c r="F13320" s="275">
        <v>492</v>
      </c>
      <c r="G13320" s="276" t="s">
        <v>6744</v>
      </c>
      <c r="H13320" s="195">
        <v>7</v>
      </c>
      <c r="I13320" s="274"/>
      <c r="J13320" s="277">
        <v>44088</v>
      </c>
      <c r="K13320" s="195" t="s">
        <v>3477</v>
      </c>
      <c r="L13320" s="274"/>
      <c r="M13320" s="278"/>
      <c r="N13320" s="279"/>
      <c r="O13320" s="274"/>
      <c r="P13320" s="274"/>
      <c r="Q13320" s="280"/>
    </row>
    <row r="13321" spans="1:17">
      <c r="A13321" s="273" t="str">
        <f>B13321&amp;"_"&amp;COUNTIF($B$2:B13321,B13321)</f>
        <v>10188_1</v>
      </c>
      <c r="B13321" s="274">
        <v>10188</v>
      </c>
      <c r="E13321" s="195" t="s">
        <v>2665</v>
      </c>
      <c r="F13321" s="189">
        <v>8</v>
      </c>
      <c r="G13321" s="197" t="s">
        <v>5418</v>
      </c>
      <c r="L13321" s="274"/>
      <c r="M13321" s="278"/>
      <c r="N13321" s="279"/>
      <c r="O13321" s="274"/>
      <c r="P13321" s="274"/>
      <c r="Q13321" s="280"/>
    </row>
    <row r="13322" spans="1:17">
      <c r="A13322" s="273" t="str">
        <f>B13322&amp;"_"&amp;COUNTIF($B$2:B13322,B13322)</f>
        <v>10188_2</v>
      </c>
      <c r="B13322" s="274">
        <v>10188</v>
      </c>
      <c r="C13322" s="195">
        <v>1</v>
      </c>
      <c r="D13322" s="195" t="s">
        <v>6879</v>
      </c>
      <c r="E13322" s="195" t="s">
        <v>2935</v>
      </c>
      <c r="F13322" s="189">
        <v>8</v>
      </c>
      <c r="G13322" s="197" t="s">
        <v>5420</v>
      </c>
      <c r="H13322" s="195">
        <v>4</v>
      </c>
      <c r="J13322" s="191">
        <v>44088</v>
      </c>
      <c r="K13322" s="195" t="s">
        <v>3477</v>
      </c>
      <c r="L13322" s="274"/>
      <c r="M13322" s="278"/>
      <c r="N13322" s="279"/>
      <c r="O13322" s="274"/>
      <c r="P13322" s="274"/>
      <c r="Q13322" s="280"/>
    </row>
    <row r="13323" spans="1:17">
      <c r="A13323" s="273" t="str">
        <f>B13323&amp;"_"&amp;COUNTIF($B$2:B13323,B13323)</f>
        <v>10189_1</v>
      </c>
      <c r="B13323" s="274">
        <v>10189</v>
      </c>
      <c r="E13323" s="195" t="s">
        <v>2730</v>
      </c>
      <c r="F13323" s="189">
        <v>12</v>
      </c>
      <c r="G13323" s="197" t="s">
        <v>5366</v>
      </c>
      <c r="L13323" s="274"/>
      <c r="M13323" s="278"/>
      <c r="N13323" s="279"/>
      <c r="O13323" s="274"/>
      <c r="P13323" s="274"/>
      <c r="Q13323" s="280"/>
    </row>
    <row r="13324" spans="1:17">
      <c r="A13324" s="273" t="str">
        <f>B13324&amp;"_"&amp;COUNTIF($B$2:B13324,B13324)</f>
        <v>10189_2</v>
      </c>
      <c r="B13324" s="274">
        <v>10189</v>
      </c>
      <c r="C13324" s="195">
        <v>1</v>
      </c>
      <c r="D13324" s="195" t="s">
        <v>6694</v>
      </c>
      <c r="E13324" s="195" t="s">
        <v>2731</v>
      </c>
      <c r="F13324" s="189">
        <v>12</v>
      </c>
      <c r="G13324" s="197" t="s">
        <v>5368</v>
      </c>
      <c r="H13324" s="195">
        <v>6</v>
      </c>
      <c r="J13324" s="191">
        <v>44088</v>
      </c>
      <c r="K13324" s="195" t="s">
        <v>3477</v>
      </c>
      <c r="L13324" s="274"/>
      <c r="M13324" s="278"/>
      <c r="N13324" s="279"/>
      <c r="O13324" s="274"/>
      <c r="P13324" s="274"/>
      <c r="Q13324" s="280"/>
    </row>
    <row r="13325" spans="1:17">
      <c r="A13325" s="273" t="str">
        <f>B13325&amp;"_"&amp;COUNTIF($B$2:B13325,B13325)</f>
        <v>10190_1</v>
      </c>
      <c r="B13325" s="274">
        <v>10190</v>
      </c>
      <c r="C13325" s="274"/>
      <c r="D13325" s="274"/>
      <c r="E13325" s="274"/>
      <c r="F13325" s="275">
        <v>8</v>
      </c>
      <c r="G13325" s="276" t="s">
        <v>5557</v>
      </c>
      <c r="I13325" s="274"/>
      <c r="J13325" s="277"/>
      <c r="K13325" s="274"/>
      <c r="L13325" s="274"/>
      <c r="M13325" s="278"/>
      <c r="N13325" s="279"/>
      <c r="O13325" s="274"/>
      <c r="P13325" s="274"/>
      <c r="Q13325" s="280"/>
    </row>
    <row r="13326" spans="1:17">
      <c r="A13326" s="273" t="str">
        <f>B13326&amp;"_"&amp;COUNTIF($B$2:B13326,B13326)</f>
        <v>10190_2</v>
      </c>
      <c r="B13326" s="274">
        <v>10190</v>
      </c>
      <c r="C13326" s="274">
        <v>22</v>
      </c>
      <c r="D13326" s="274" t="s">
        <v>6887</v>
      </c>
      <c r="E13326" s="274"/>
      <c r="F13326" s="275">
        <v>500</v>
      </c>
      <c r="G13326" s="276" t="s">
        <v>6886</v>
      </c>
      <c r="H13326" s="195">
        <v>1</v>
      </c>
      <c r="I13326" s="274">
        <v>4500</v>
      </c>
      <c r="J13326" s="277">
        <v>44088</v>
      </c>
      <c r="K13326" s="274" t="s">
        <v>120</v>
      </c>
      <c r="L13326" s="274"/>
      <c r="M13326" s="278"/>
      <c r="N13326" s="279"/>
      <c r="O13326" s="274"/>
      <c r="P13326" s="274"/>
      <c r="Q13326" s="280"/>
    </row>
    <row r="13327" spans="1:17">
      <c r="A13327" s="273" t="str">
        <f>B13327&amp;"_"&amp;COUNTIF($B$2:B13327,B13327)</f>
        <v>10191_1</v>
      </c>
      <c r="B13327" s="274">
        <v>10191</v>
      </c>
      <c r="C13327" s="274"/>
      <c r="D13327" s="274"/>
      <c r="E13327" s="274"/>
      <c r="F13327" s="275">
        <v>1</v>
      </c>
      <c r="G13327" s="276" t="s">
        <v>6889</v>
      </c>
      <c r="I13327" s="274"/>
      <c r="J13327" s="277"/>
      <c r="K13327" s="274"/>
      <c r="L13327" s="274"/>
      <c r="M13327" s="278"/>
      <c r="N13327" s="279"/>
      <c r="O13327" s="274"/>
      <c r="P13327" s="274"/>
      <c r="Q13327" s="280"/>
    </row>
    <row r="13328" spans="1:17">
      <c r="A13328" s="273" t="str">
        <f>B13328&amp;"_"&amp;COUNTIF($B$2:B13328,B13328)</f>
        <v>10191_2</v>
      </c>
      <c r="B13328" s="274">
        <v>10191</v>
      </c>
      <c r="C13328" s="274"/>
      <c r="D13328" s="274"/>
      <c r="E13328" s="274"/>
      <c r="F13328" s="275">
        <v>1</v>
      </c>
      <c r="G13328" s="276" t="s">
        <v>6890</v>
      </c>
      <c r="I13328" s="274"/>
      <c r="J13328" s="277"/>
      <c r="K13328" s="274"/>
      <c r="L13328" s="274"/>
      <c r="M13328" s="278"/>
      <c r="N13328" s="279"/>
      <c r="O13328" s="274"/>
      <c r="P13328" s="274"/>
      <c r="Q13328" s="280"/>
    </row>
    <row r="13329" spans="1:17">
      <c r="A13329" s="273" t="str">
        <f>B13329&amp;"_"&amp;COUNTIF($B$2:B13329,B13329)</f>
        <v>10191_3</v>
      </c>
      <c r="B13329" s="274">
        <v>10191</v>
      </c>
      <c r="C13329" s="274">
        <v>125</v>
      </c>
      <c r="D13329" s="274" t="s">
        <v>6892</v>
      </c>
      <c r="E13329" s="274"/>
      <c r="F13329" s="275">
        <v>1</v>
      </c>
      <c r="G13329" s="276" t="s">
        <v>6891</v>
      </c>
      <c r="H13329" s="195">
        <v>1</v>
      </c>
      <c r="I13329" s="274">
        <v>15</v>
      </c>
      <c r="J13329" s="277">
        <v>44089</v>
      </c>
      <c r="K13329" s="274" t="s">
        <v>6905</v>
      </c>
      <c r="L13329" s="274" t="s">
        <v>74</v>
      </c>
      <c r="M13329" s="278"/>
      <c r="N13329" s="279"/>
      <c r="O13329" s="274"/>
      <c r="P13329" s="274"/>
      <c r="Q13329" s="280"/>
    </row>
    <row r="13330" spans="1:17" ht="15">
      <c r="A13330" s="294" t="str">
        <f>B13330&amp;"_"&amp;COUNTIF($B$2:B14650,B13330)</f>
        <v>10192_1</v>
      </c>
      <c r="B13330" s="274">
        <v>10192</v>
      </c>
      <c r="C13330" s="274">
        <v>59</v>
      </c>
      <c r="D13330" s="274">
        <v>3011082062</v>
      </c>
      <c r="E13330" s="195">
        <v>41227890</v>
      </c>
      <c r="F13330" s="189">
        <v>12</v>
      </c>
      <c r="G13330" s="197" t="s">
        <v>5286</v>
      </c>
      <c r="H13330" s="195">
        <v>2</v>
      </c>
      <c r="I13330" s="195">
        <v>3675</v>
      </c>
      <c r="J13330" s="277">
        <v>44090</v>
      </c>
      <c r="K13330" s="195" t="s">
        <v>3477</v>
      </c>
      <c r="L13330" s="274"/>
      <c r="M13330" s="278"/>
      <c r="N13330" s="279"/>
      <c r="O13330" s="274"/>
      <c r="P13330" s="274"/>
      <c r="Q13330" s="280"/>
    </row>
    <row r="13331" spans="1:17" ht="15">
      <c r="A13331" s="294" t="str">
        <f>B13331&amp;"_"&amp;COUNTIF($B$2:B14650,B13331)</f>
        <v>10193_1</v>
      </c>
      <c r="B13331" s="287">
        <v>10193</v>
      </c>
      <c r="C13331" s="274">
        <v>59</v>
      </c>
      <c r="D13331" s="274">
        <v>3011094335</v>
      </c>
      <c r="E13331" s="195">
        <v>41227890</v>
      </c>
      <c r="F13331" s="189">
        <v>12</v>
      </c>
      <c r="G13331" s="197" t="s">
        <v>5286</v>
      </c>
      <c r="H13331" s="195">
        <v>2</v>
      </c>
      <c r="I13331" s="195">
        <v>3675</v>
      </c>
      <c r="J13331" s="277">
        <v>44090</v>
      </c>
      <c r="K13331" s="195" t="s">
        <v>3477</v>
      </c>
      <c r="L13331" s="287"/>
      <c r="M13331" s="291"/>
      <c r="N13331" s="292"/>
      <c r="O13331" s="287"/>
      <c r="P13331" s="287"/>
      <c r="Q13331" s="293"/>
    </row>
    <row r="13332" spans="1:17">
      <c r="A13332" s="286" t="str">
        <f>B13332&amp;"_"&amp;COUNTIF($B$2:B13332,B13332)</f>
        <v>10194_1</v>
      </c>
      <c r="B13332" s="287">
        <v>10194</v>
      </c>
      <c r="C13332" s="287">
        <v>1</v>
      </c>
      <c r="D13332" s="274" t="s">
        <v>477</v>
      </c>
      <c r="E13332" s="287"/>
      <c r="F13332" s="288">
        <v>3</v>
      </c>
      <c r="G13332" s="276" t="s">
        <v>6893</v>
      </c>
      <c r="H13332" s="195">
        <v>3</v>
      </c>
      <c r="I13332" s="287"/>
      <c r="J13332" s="277">
        <v>44090</v>
      </c>
      <c r="K13332" s="195" t="s">
        <v>3477</v>
      </c>
      <c r="L13332" s="287"/>
      <c r="M13332" s="291"/>
      <c r="N13332" s="292"/>
      <c r="O13332" s="287"/>
      <c r="P13332" s="287"/>
      <c r="Q13332" s="293"/>
    </row>
    <row r="13333" spans="1:17">
      <c r="A13333" s="286" t="str">
        <f>B13333&amp;"_"&amp;COUNTIF($B$2:B13333,B13333)</f>
        <v>10195_1</v>
      </c>
      <c r="B13333" s="287">
        <v>10195</v>
      </c>
      <c r="C13333" s="287">
        <v>1</v>
      </c>
      <c r="D13333" s="274" t="s">
        <v>477</v>
      </c>
      <c r="E13333" s="287"/>
      <c r="F13333" s="288">
        <v>2</v>
      </c>
      <c r="G13333" s="276" t="s">
        <v>6894</v>
      </c>
      <c r="H13333" s="195">
        <v>2</v>
      </c>
      <c r="I13333" s="287"/>
      <c r="J13333" s="277">
        <v>44090</v>
      </c>
      <c r="K13333" s="195" t="s">
        <v>3477</v>
      </c>
      <c r="L13333" s="287"/>
      <c r="M13333" s="291"/>
      <c r="N13333" s="292"/>
      <c r="O13333" s="287"/>
      <c r="P13333" s="287"/>
      <c r="Q13333" s="293"/>
    </row>
    <row r="13334" spans="1:17">
      <c r="A13334" s="286" t="str">
        <f>B13334&amp;"_"&amp;COUNTIF($B$2:B13334,B13334)</f>
        <v>10196_1</v>
      </c>
      <c r="B13334" s="287">
        <v>10196</v>
      </c>
      <c r="E13334" s="195" t="s">
        <v>1744</v>
      </c>
      <c r="F13334" s="189">
        <v>1</v>
      </c>
      <c r="G13334" s="197" t="s">
        <v>5591</v>
      </c>
      <c r="L13334" s="287"/>
      <c r="M13334" s="291"/>
      <c r="N13334" s="292"/>
      <c r="O13334" s="287"/>
      <c r="P13334" s="287"/>
      <c r="Q13334" s="293"/>
    </row>
    <row r="13335" spans="1:17">
      <c r="A13335" s="286" t="str">
        <f>B13335&amp;"_"&amp;COUNTIF($B$2:B13335,B13335)</f>
        <v>10196_2</v>
      </c>
      <c r="B13335" s="287">
        <v>10196</v>
      </c>
      <c r="C13335" s="237"/>
      <c r="D13335" s="237"/>
      <c r="E13335" s="195">
        <v>213359</v>
      </c>
      <c r="F13335" s="189">
        <v>28</v>
      </c>
      <c r="G13335" s="197" t="s">
        <v>4533</v>
      </c>
      <c r="L13335" s="287"/>
      <c r="M13335" s="291"/>
      <c r="N13335" s="292"/>
      <c r="O13335" s="287"/>
      <c r="P13335" s="287"/>
      <c r="Q13335" s="293"/>
    </row>
    <row r="13336" spans="1:17">
      <c r="A13336" s="286" t="str">
        <f>B13336&amp;"_"&amp;COUNTIF($B$2:B13336,B13336)</f>
        <v>10196_3</v>
      </c>
      <c r="B13336" s="287">
        <v>10196</v>
      </c>
      <c r="C13336" s="237"/>
      <c r="D13336" s="237"/>
      <c r="E13336" s="195">
        <v>214845</v>
      </c>
      <c r="F13336" s="189">
        <v>48</v>
      </c>
      <c r="G13336" s="197" t="s">
        <v>5155</v>
      </c>
      <c r="L13336" s="287"/>
      <c r="M13336" s="291"/>
      <c r="N13336" s="292"/>
      <c r="O13336" s="287"/>
      <c r="P13336" s="287"/>
      <c r="Q13336" s="293"/>
    </row>
    <row r="13337" spans="1:17">
      <c r="A13337" s="286" t="str">
        <f>B13337&amp;"_"&amp;COUNTIF($B$2:B13337,B13337)</f>
        <v>10196_4</v>
      </c>
      <c r="B13337" s="287">
        <v>10196</v>
      </c>
      <c r="C13337" s="237"/>
      <c r="D13337" s="237"/>
      <c r="E13337" s="195">
        <v>209245</v>
      </c>
      <c r="F13337" s="189">
        <v>56</v>
      </c>
      <c r="G13337" s="197" t="s">
        <v>4515</v>
      </c>
      <c r="L13337" s="287"/>
      <c r="M13337" s="291"/>
      <c r="N13337" s="292"/>
      <c r="O13337" s="287"/>
      <c r="P13337" s="287"/>
      <c r="Q13337" s="293"/>
    </row>
    <row r="13338" spans="1:17">
      <c r="A13338" s="286" t="str">
        <f>B13338&amp;"_"&amp;COUNTIF($B$2:B13338,B13338)</f>
        <v>10196_5</v>
      </c>
      <c r="B13338" s="287">
        <v>10196</v>
      </c>
      <c r="C13338" s="237">
        <v>123</v>
      </c>
      <c r="D13338" s="237">
        <v>4500791855</v>
      </c>
      <c r="E13338" s="287">
        <v>214844</v>
      </c>
      <c r="F13338" s="288">
        <v>84</v>
      </c>
      <c r="G13338" s="276" t="s">
        <v>2944</v>
      </c>
      <c r="H13338" s="195">
        <v>8</v>
      </c>
      <c r="I13338" s="287">
        <v>18500</v>
      </c>
      <c r="J13338" s="191">
        <v>43895</v>
      </c>
      <c r="K13338" s="195" t="s">
        <v>3477</v>
      </c>
      <c r="L13338" s="287"/>
      <c r="M13338" s="291"/>
      <c r="N13338" s="292"/>
      <c r="O13338" s="287"/>
      <c r="P13338" s="287"/>
      <c r="Q13338" s="293"/>
    </row>
    <row r="13339" spans="1:17">
      <c r="A13339" s="286" t="str">
        <f>B13339&amp;"_"&amp;COUNTIF($B$2:B13339,B13339)</f>
        <v>10197_1</v>
      </c>
      <c r="B13339" s="287">
        <v>10197</v>
      </c>
      <c r="C13339" s="195">
        <v>107</v>
      </c>
      <c r="D13339" s="195">
        <v>27711</v>
      </c>
      <c r="F13339" s="189">
        <v>5</v>
      </c>
      <c r="G13339" s="197" t="s">
        <v>6875</v>
      </c>
      <c r="H13339" s="195">
        <v>1</v>
      </c>
      <c r="J13339" s="191">
        <v>44082</v>
      </c>
      <c r="K13339" s="195" t="s">
        <v>33</v>
      </c>
      <c r="L13339" s="274" t="s">
        <v>74</v>
      </c>
      <c r="M13339" s="291"/>
      <c r="N13339" s="292"/>
      <c r="O13339" s="287"/>
      <c r="P13339" s="287"/>
      <c r="Q13339" s="293"/>
    </row>
    <row r="13340" spans="1:17">
      <c r="A13340" s="286" t="str">
        <f>B13340&amp;"_"&amp;COUNTIF($B$2:B13340,B13340)</f>
        <v>10198_1</v>
      </c>
      <c r="B13340" s="287">
        <v>10198</v>
      </c>
      <c r="C13340" s="287">
        <v>141</v>
      </c>
      <c r="D13340" s="274" t="s">
        <v>6795</v>
      </c>
      <c r="E13340" s="274"/>
      <c r="F13340" s="275">
        <v>1</v>
      </c>
      <c r="G13340" s="276" t="s">
        <v>6895</v>
      </c>
      <c r="H13340" s="274">
        <v>1</v>
      </c>
      <c r="I13340" s="274"/>
      <c r="J13340" s="277">
        <v>44091</v>
      </c>
      <c r="K13340" s="195" t="s">
        <v>3477</v>
      </c>
      <c r="L13340" s="287"/>
      <c r="M13340" s="291"/>
      <c r="N13340" s="292"/>
      <c r="O13340" s="287"/>
      <c r="P13340" s="287"/>
      <c r="Q13340" s="293"/>
    </row>
    <row r="13341" spans="1:17">
      <c r="A13341" s="286" t="str">
        <f>B13341&amp;"_"&amp;COUNTIF($B$2:B13341,B13341)</f>
        <v>10199_1</v>
      </c>
      <c r="B13341" s="287">
        <v>10199</v>
      </c>
      <c r="C13341" s="287"/>
      <c r="D13341" s="287"/>
      <c r="E13341" s="287"/>
      <c r="F13341" s="288">
        <v>220</v>
      </c>
      <c r="G13341" s="276" t="s">
        <v>6899</v>
      </c>
      <c r="I13341" s="287"/>
      <c r="J13341" s="290"/>
      <c r="K13341" s="287"/>
      <c r="L13341" s="287"/>
      <c r="M13341" s="291"/>
      <c r="N13341" s="292"/>
      <c r="O13341" s="287"/>
      <c r="P13341" s="287"/>
      <c r="Q13341" s="293"/>
    </row>
    <row r="13342" spans="1:17">
      <c r="A13342" s="286" t="str">
        <f>B13342&amp;"_"&amp;COUNTIF($B$2:B13342,B13342)</f>
        <v>10199_2</v>
      </c>
      <c r="B13342" s="287">
        <v>10199</v>
      </c>
      <c r="C13342" s="287">
        <v>150</v>
      </c>
      <c r="D13342" s="274" t="s">
        <v>6901</v>
      </c>
      <c r="E13342" s="287"/>
      <c r="F13342" s="288">
        <v>60</v>
      </c>
      <c r="G13342" s="276" t="s">
        <v>6900</v>
      </c>
      <c r="H13342" s="195">
        <v>2</v>
      </c>
      <c r="I13342" s="287">
        <v>105</v>
      </c>
      <c r="J13342" s="290">
        <v>44092</v>
      </c>
      <c r="K13342" s="274" t="s">
        <v>33</v>
      </c>
      <c r="L13342" s="274" t="s">
        <v>74</v>
      </c>
      <c r="M13342" s="291"/>
      <c r="N13342" s="292"/>
      <c r="O13342" s="287"/>
      <c r="P13342" s="287"/>
      <c r="Q13342" s="293"/>
    </row>
    <row r="13343" spans="1:17">
      <c r="A13343" s="286" t="str">
        <f>B13343&amp;"_"&amp;COUNTIF($B$2:B13343,B13343)</f>
        <v>10200_1</v>
      </c>
      <c r="B13343" s="287">
        <v>10200</v>
      </c>
      <c r="C13343" s="287"/>
      <c r="D13343" s="287"/>
      <c r="E13343" s="274" t="s">
        <v>67</v>
      </c>
      <c r="F13343" s="288">
        <v>48</v>
      </c>
      <c r="G13343" s="276" t="s">
        <v>6902</v>
      </c>
      <c r="I13343" s="287"/>
      <c r="J13343" s="290"/>
      <c r="K13343" s="287"/>
      <c r="L13343" s="287"/>
      <c r="M13343" s="291"/>
      <c r="N13343" s="292"/>
      <c r="O13343" s="287"/>
      <c r="P13343" s="287"/>
      <c r="Q13343" s="293"/>
    </row>
    <row r="13344" spans="1:17">
      <c r="A13344" s="286" t="str">
        <f>B13344&amp;"_"&amp;COUNTIF($B$2:B13344,B13344)</f>
        <v>10200_2</v>
      </c>
      <c r="B13344" s="287">
        <v>10200</v>
      </c>
      <c r="C13344" s="274"/>
      <c r="D13344" s="274"/>
      <c r="E13344" s="274" t="s">
        <v>64</v>
      </c>
      <c r="F13344" s="275">
        <v>192</v>
      </c>
      <c r="G13344" s="276" t="s">
        <v>6743</v>
      </c>
      <c r="I13344" s="274"/>
      <c r="J13344" s="277"/>
      <c r="K13344" s="274"/>
      <c r="L13344" s="287"/>
      <c r="M13344" s="291"/>
      <c r="N13344" s="292"/>
      <c r="O13344" s="287"/>
      <c r="P13344" s="287"/>
      <c r="Q13344" s="293"/>
    </row>
    <row r="13345" spans="1:17">
      <c r="A13345" s="286" t="str">
        <f>B13345&amp;"_"&amp;COUNTIF($B$2:B13345,B13345)</f>
        <v>10200_3</v>
      </c>
      <c r="B13345" s="392">
        <v>10200</v>
      </c>
      <c r="C13345" s="393">
        <v>1</v>
      </c>
      <c r="D13345" s="393" t="s">
        <v>6903</v>
      </c>
      <c r="E13345" s="393" t="s">
        <v>62</v>
      </c>
      <c r="F13345" s="394">
        <v>492</v>
      </c>
      <c r="G13345" s="395" t="s">
        <v>6744</v>
      </c>
      <c r="H13345" s="195">
        <v>8</v>
      </c>
      <c r="I13345" s="274"/>
      <c r="J13345" s="277">
        <v>44092</v>
      </c>
      <c r="K13345" s="195" t="s">
        <v>3477</v>
      </c>
      <c r="L13345" s="287"/>
      <c r="M13345" s="291"/>
      <c r="N13345" s="292"/>
      <c r="O13345" s="287"/>
      <c r="P13345" s="287"/>
      <c r="Q13345" s="293"/>
    </row>
    <row r="13346" spans="1:17">
      <c r="A13346" s="273" t="str">
        <f>B13346&amp;"_"&amp;COUNTIF($B$2:B13346,B13346)</f>
        <v>10201_1</v>
      </c>
      <c r="B13346" s="381">
        <v>10201</v>
      </c>
      <c r="C13346" s="382"/>
      <c r="D13346" s="382"/>
      <c r="E13346" s="382">
        <v>13021000</v>
      </c>
      <c r="F13346" s="383">
        <v>75</v>
      </c>
      <c r="G13346" s="384" t="s">
        <v>6906</v>
      </c>
      <c r="H13346" s="274"/>
      <c r="I13346" s="274"/>
      <c r="J13346" s="277"/>
      <c r="K13346" s="274"/>
      <c r="L13346" s="274"/>
      <c r="M13346" s="278"/>
      <c r="N13346" s="279"/>
      <c r="O13346" s="274"/>
      <c r="P13346" s="274"/>
      <c r="Q13346" s="280"/>
    </row>
    <row r="13347" spans="1:17">
      <c r="A13347" s="273" t="str">
        <f>B13347&amp;"_"&amp;COUNTIF($B$2:B13347,B13347)</f>
        <v>10201_2</v>
      </c>
      <c r="B13347" s="227">
        <v>10201</v>
      </c>
      <c r="C13347" s="227"/>
      <c r="D13347" s="227"/>
      <c r="E13347" s="227">
        <v>13021450</v>
      </c>
      <c r="F13347" s="228">
        <v>1</v>
      </c>
      <c r="G13347" s="233" t="s">
        <v>6907</v>
      </c>
      <c r="H13347" s="274"/>
      <c r="I13347" s="274"/>
      <c r="J13347" s="277"/>
      <c r="K13347" s="274"/>
      <c r="L13347" s="274"/>
      <c r="M13347" s="278"/>
      <c r="N13347" s="279"/>
      <c r="O13347" s="274"/>
      <c r="P13347" s="274"/>
      <c r="Q13347" s="280"/>
    </row>
    <row r="13348" spans="1:17">
      <c r="A13348" s="273" t="str">
        <f>B13348&amp;"_"&amp;COUNTIF($B$2:B13348,B13348)</f>
        <v>10201_3</v>
      </c>
      <c r="B13348" s="385">
        <v>10201</v>
      </c>
      <c r="C13348" s="386"/>
      <c r="D13348" s="386"/>
      <c r="E13348" s="386">
        <v>1310001</v>
      </c>
      <c r="F13348" s="387">
        <v>20</v>
      </c>
      <c r="G13348" s="388" t="s">
        <v>6908</v>
      </c>
      <c r="H13348" s="274"/>
      <c r="I13348" s="274"/>
      <c r="J13348" s="277">
        <v>44095</v>
      </c>
      <c r="K13348" s="274" t="s">
        <v>789</v>
      </c>
      <c r="L13348" s="274" t="s">
        <v>74</v>
      </c>
      <c r="M13348" s="278"/>
      <c r="N13348" s="279"/>
      <c r="O13348" s="274"/>
      <c r="P13348" s="274"/>
      <c r="Q13348" s="280"/>
    </row>
    <row r="13349" spans="1:17">
      <c r="A13349" s="286" t="str">
        <f>B13349&amp;"_"&amp;COUNTIF($B$2:B13349,B13349)</f>
        <v>10201_4</v>
      </c>
      <c r="B13349" s="389">
        <v>10201</v>
      </c>
      <c r="C13349" s="390">
        <v>10</v>
      </c>
      <c r="D13349" s="390">
        <v>70924</v>
      </c>
      <c r="E13349" s="390">
        <v>13030205</v>
      </c>
      <c r="F13349" s="391">
        <v>12</v>
      </c>
      <c r="G13349" s="388" t="s">
        <v>6909</v>
      </c>
      <c r="H13349" s="195">
        <v>2</v>
      </c>
      <c r="I13349" s="287">
        <v>4750</v>
      </c>
      <c r="J13349" s="290">
        <v>44095</v>
      </c>
      <c r="K13349" s="274" t="s">
        <v>6830</v>
      </c>
      <c r="L13349" s="274" t="s">
        <v>74</v>
      </c>
      <c r="M13349" s="291"/>
      <c r="N13349" s="292"/>
      <c r="O13349" s="287"/>
      <c r="P13349" s="287"/>
      <c r="Q13349" s="293"/>
    </row>
    <row r="13350" spans="1:17">
      <c r="A13350" s="286" t="str">
        <f>B13350&amp;"_"&amp;COUNTIF($B$2:B13350,B13350)</f>
        <v>10202_1</v>
      </c>
      <c r="B13350" s="287">
        <v>10202</v>
      </c>
      <c r="C13350" s="195">
        <v>3</v>
      </c>
      <c r="D13350" s="195" t="s">
        <v>6904</v>
      </c>
      <c r="E13350" s="195">
        <v>500529774</v>
      </c>
      <c r="F13350" s="189">
        <v>324</v>
      </c>
      <c r="G13350" s="197" t="s">
        <v>3799</v>
      </c>
      <c r="H13350" s="195">
        <v>1</v>
      </c>
      <c r="I13350" s="195">
        <v>1200</v>
      </c>
      <c r="J13350" s="191">
        <v>44095</v>
      </c>
      <c r="K13350" s="195" t="s">
        <v>33</v>
      </c>
      <c r="L13350" s="274" t="s">
        <v>74</v>
      </c>
      <c r="M13350" s="291"/>
      <c r="N13350" s="292"/>
      <c r="O13350" s="287"/>
      <c r="P13350" s="287"/>
      <c r="Q13350" s="293"/>
    </row>
    <row r="13351" spans="1:17">
      <c r="A13351" s="286" t="str">
        <f>B13351&amp;"_"&amp;COUNTIF($B$2:B13351,B13351)</f>
        <v>10203_1</v>
      </c>
      <c r="B13351" s="287">
        <v>10203</v>
      </c>
      <c r="C13351" s="287">
        <v>1</v>
      </c>
      <c r="D13351" s="274" t="s">
        <v>477</v>
      </c>
      <c r="E13351" s="287"/>
      <c r="F13351" s="288">
        <v>1</v>
      </c>
      <c r="G13351" s="276" t="s">
        <v>6910</v>
      </c>
      <c r="H13351" s="195">
        <v>1</v>
      </c>
      <c r="I13351" s="287"/>
      <c r="J13351" s="290">
        <v>44095</v>
      </c>
      <c r="K13351" s="195" t="s">
        <v>3477</v>
      </c>
      <c r="L13351" s="287"/>
      <c r="M13351" s="291"/>
      <c r="N13351" s="292"/>
      <c r="O13351" s="287"/>
      <c r="P13351" s="287"/>
      <c r="Q13351" s="293"/>
    </row>
    <row r="13352" spans="1:17">
      <c r="A13352" s="286" t="str">
        <f>B13352&amp;"_"&amp;COUNTIF($B$2:B13352,B13352)</f>
        <v>10204_1</v>
      </c>
      <c r="B13352" s="287">
        <v>10204</v>
      </c>
      <c r="C13352" s="195">
        <v>59</v>
      </c>
      <c r="E13352" s="195">
        <v>20818422</v>
      </c>
      <c r="F13352" s="189">
        <v>3</v>
      </c>
      <c r="G13352" s="197" t="s">
        <v>5670</v>
      </c>
      <c r="H13352" s="195">
        <v>3</v>
      </c>
      <c r="I13352" s="195">
        <v>5700</v>
      </c>
      <c r="J13352" s="191">
        <v>44095</v>
      </c>
      <c r="K13352" s="195" t="s">
        <v>3477</v>
      </c>
      <c r="L13352" s="287"/>
      <c r="M13352" s="291"/>
      <c r="N13352" s="292"/>
      <c r="O13352" s="287"/>
      <c r="P13352" s="287"/>
      <c r="Q13352" s="293"/>
    </row>
    <row r="13353" spans="1:17">
      <c r="A13353" s="286" t="str">
        <f>B13353&amp;"_"&amp;COUNTIF($B$2:B13353,B13353)</f>
        <v>10205_1</v>
      </c>
      <c r="B13353" s="287">
        <v>10205</v>
      </c>
      <c r="C13353" s="274">
        <v>59</v>
      </c>
      <c r="D13353" s="274">
        <v>3011101775</v>
      </c>
      <c r="E13353" s="195">
        <v>41222082</v>
      </c>
      <c r="F13353" s="189">
        <v>1</v>
      </c>
      <c r="G13353" s="197" t="s">
        <v>6665</v>
      </c>
      <c r="H13353" s="195">
        <v>1</v>
      </c>
      <c r="I13353" s="195">
        <v>4330</v>
      </c>
      <c r="J13353" s="191">
        <v>44095</v>
      </c>
      <c r="K13353" s="195" t="s">
        <v>3477</v>
      </c>
      <c r="L13353" s="287"/>
      <c r="M13353" s="291"/>
      <c r="N13353" s="292"/>
      <c r="O13353" s="287"/>
      <c r="P13353" s="287"/>
      <c r="Q13353" s="293"/>
    </row>
    <row r="13354" spans="1:17">
      <c r="A13354" s="273" t="str">
        <f>B13354&amp;"_"&amp;COUNTIF($B$2:B13354,B13354)</f>
        <v>10206_1</v>
      </c>
      <c r="B13354" s="274">
        <v>10206</v>
      </c>
      <c r="C13354" s="274"/>
      <c r="D13354" s="274"/>
      <c r="E13354" s="274"/>
      <c r="F13354" s="275">
        <v>2</v>
      </c>
      <c r="G13354" s="276" t="s">
        <v>6871</v>
      </c>
      <c r="H13354" s="274"/>
      <c r="I13354" s="274"/>
      <c r="J13354" s="277"/>
      <c r="K13354" s="274"/>
      <c r="L13354" s="274"/>
      <c r="M13354" s="278"/>
      <c r="N13354" s="279"/>
      <c r="O13354" s="274"/>
      <c r="P13354" s="274"/>
      <c r="Q13354" s="280"/>
    </row>
    <row r="13355" spans="1:17">
      <c r="A13355" s="273" t="str">
        <f>B13355&amp;"_"&amp;COUNTIF($B$2:B13355,B13355)</f>
        <v>10206_2</v>
      </c>
      <c r="B13355" s="274">
        <v>10206</v>
      </c>
      <c r="C13355" s="274">
        <v>148</v>
      </c>
      <c r="D13355" s="274" t="s">
        <v>6911</v>
      </c>
      <c r="E13355" s="274"/>
      <c r="F13355" s="275">
        <v>10</v>
      </c>
      <c r="G13355" s="276" t="s">
        <v>6872</v>
      </c>
      <c r="H13355" s="195">
        <v>1</v>
      </c>
      <c r="I13355" s="274">
        <v>700</v>
      </c>
      <c r="J13355" s="277">
        <v>44095</v>
      </c>
      <c r="K13355" s="274" t="s">
        <v>789</v>
      </c>
      <c r="L13355" s="274" t="s">
        <v>74</v>
      </c>
      <c r="M13355" s="278"/>
      <c r="N13355" s="279"/>
      <c r="O13355" s="274"/>
      <c r="P13355" s="274"/>
      <c r="Q13355" s="280"/>
    </row>
    <row r="13356" spans="1:17">
      <c r="A13356" s="286" t="str">
        <f>B13356&amp;"_"&amp;COUNTIF($B$2:B13356,B13356)</f>
        <v>10207_1</v>
      </c>
      <c r="B13356" s="287">
        <v>10207</v>
      </c>
      <c r="C13356" s="274">
        <v>59</v>
      </c>
      <c r="D13356" s="274">
        <v>3011101775</v>
      </c>
      <c r="E13356" s="195">
        <v>41222082</v>
      </c>
      <c r="F13356" s="189">
        <v>2</v>
      </c>
      <c r="G13356" s="197" t="s">
        <v>6665</v>
      </c>
      <c r="H13356" s="195">
        <v>2</v>
      </c>
      <c r="I13356" s="195">
        <v>8660</v>
      </c>
      <c r="J13356" s="191">
        <v>44096</v>
      </c>
      <c r="K13356" s="195" t="s">
        <v>3477</v>
      </c>
      <c r="L13356" s="287"/>
      <c r="M13356" s="291"/>
      <c r="N13356" s="292"/>
      <c r="O13356" s="287"/>
      <c r="P13356" s="287"/>
      <c r="Q13356" s="293"/>
    </row>
    <row r="13357" spans="1:17">
      <c r="A13357" s="286" t="str">
        <f>B13357&amp;"_"&amp;COUNTIF($B$2:B13357,B13357)</f>
        <v>10208_1</v>
      </c>
      <c r="B13357" s="287">
        <v>10208</v>
      </c>
      <c r="E13357" s="195" t="s">
        <v>2665</v>
      </c>
      <c r="F13357" s="189">
        <v>10</v>
      </c>
      <c r="G13357" s="197" t="s">
        <v>5418</v>
      </c>
      <c r="L13357" s="287"/>
      <c r="M13357" s="291"/>
      <c r="N13357" s="292"/>
      <c r="O13357" s="287"/>
      <c r="P13357" s="287"/>
      <c r="Q13357" s="293"/>
    </row>
    <row r="13358" spans="1:17">
      <c r="A13358" s="286" t="str">
        <f>B13358&amp;"_"&amp;COUNTIF($B$2:B13358,B13358)</f>
        <v>10208_2</v>
      </c>
      <c r="B13358" s="287">
        <v>10208</v>
      </c>
      <c r="C13358" s="195">
        <v>1</v>
      </c>
      <c r="D13358" s="195" t="s">
        <v>6879</v>
      </c>
      <c r="E13358" s="195" t="s">
        <v>2935</v>
      </c>
      <c r="F13358" s="189">
        <v>10</v>
      </c>
      <c r="G13358" s="197" t="s">
        <v>5420</v>
      </c>
      <c r="H13358" s="195">
        <v>5</v>
      </c>
      <c r="J13358" s="191">
        <v>44096</v>
      </c>
      <c r="K13358" s="195" t="s">
        <v>3477</v>
      </c>
      <c r="L13358" s="287"/>
      <c r="M13358" s="291"/>
      <c r="N13358" s="292"/>
      <c r="O13358" s="287"/>
      <c r="P13358" s="287"/>
      <c r="Q13358" s="293"/>
    </row>
    <row r="13359" spans="1:17">
      <c r="A13359" s="286" t="str">
        <f>B13359&amp;"_"&amp;COUNTIF($B$2:B13359,B13359)</f>
        <v>10209_1</v>
      </c>
      <c r="B13359" s="287">
        <v>10209</v>
      </c>
      <c r="C13359" s="287">
        <v>1</v>
      </c>
      <c r="D13359" s="274" t="s">
        <v>477</v>
      </c>
      <c r="E13359" s="287"/>
      <c r="F13359" s="288">
        <v>2</v>
      </c>
      <c r="G13359" s="197" t="s">
        <v>6912</v>
      </c>
      <c r="H13359" s="195">
        <v>1</v>
      </c>
      <c r="I13359" s="287"/>
      <c r="J13359" s="290">
        <v>44096</v>
      </c>
      <c r="K13359" s="195" t="s">
        <v>3477</v>
      </c>
      <c r="L13359" s="287"/>
      <c r="M13359" s="291"/>
      <c r="N13359" s="292"/>
      <c r="O13359" s="287"/>
      <c r="P13359" s="287"/>
      <c r="Q13359" s="293"/>
    </row>
    <row r="13360" spans="1:17">
      <c r="A13360" s="286" t="str">
        <f>B13360&amp;"_"&amp;COUNTIF($B$2:B13360,B13360)</f>
        <v>10210_1</v>
      </c>
      <c r="B13360" s="287">
        <v>10210</v>
      </c>
      <c r="C13360" s="195">
        <v>1</v>
      </c>
      <c r="D13360" s="195" t="s">
        <v>6913</v>
      </c>
      <c r="E13360" s="195" t="s">
        <v>3748</v>
      </c>
      <c r="F13360" s="189">
        <v>2</v>
      </c>
      <c r="G13360" s="197" t="s">
        <v>5594</v>
      </c>
      <c r="H13360" s="195">
        <v>1</v>
      </c>
      <c r="J13360" s="191">
        <v>44097</v>
      </c>
      <c r="K13360" s="195" t="s">
        <v>3477</v>
      </c>
      <c r="L13360" s="287"/>
      <c r="M13360" s="291"/>
      <c r="N13360" s="292"/>
      <c r="O13360" s="287"/>
      <c r="P13360" s="287"/>
      <c r="Q13360" s="293"/>
    </row>
    <row r="13361" spans="1:17">
      <c r="A13361" s="286" t="str">
        <f>B13361&amp;"_"&amp;COUNTIF($B$2:B13361,B13361)</f>
        <v>10211_1</v>
      </c>
      <c r="B13361" s="287">
        <v>10211</v>
      </c>
      <c r="C13361" s="274">
        <v>1</v>
      </c>
      <c r="D13361" s="274" t="s">
        <v>5454</v>
      </c>
      <c r="E13361" s="274"/>
      <c r="F13361" s="228">
        <v>71</v>
      </c>
      <c r="G13361" s="276" t="s">
        <v>1690</v>
      </c>
      <c r="H13361" s="274">
        <v>1</v>
      </c>
      <c r="I13361" s="274"/>
      <c r="J13361" s="191">
        <v>44097</v>
      </c>
      <c r="K13361" s="195" t="s">
        <v>3477</v>
      </c>
      <c r="L13361" s="287"/>
      <c r="M13361" s="291"/>
      <c r="N13361" s="292"/>
      <c r="O13361" s="287"/>
      <c r="P13361" s="287"/>
      <c r="Q13361" s="293"/>
    </row>
    <row r="13362" spans="1:17">
      <c r="A13362" s="286" t="str">
        <f>B13362&amp;"_"&amp;COUNTIF($B$2:B13362,B13362)</f>
        <v>10212_1</v>
      </c>
      <c r="B13362" s="287">
        <v>10212</v>
      </c>
      <c r="F13362" s="189">
        <v>2</v>
      </c>
      <c r="G13362" s="197" t="s">
        <v>5544</v>
      </c>
      <c r="M13362" s="291"/>
      <c r="N13362" s="292"/>
      <c r="O13362" s="287"/>
      <c r="P13362" s="287"/>
      <c r="Q13362" s="293"/>
    </row>
    <row r="13363" spans="1:17">
      <c r="A13363" s="286" t="str">
        <f>B13363&amp;"_"&amp;COUNTIF($B$2:B13363,B13363)</f>
        <v>10212_2</v>
      </c>
      <c r="B13363" s="287">
        <v>10212</v>
      </c>
      <c r="F13363" s="189">
        <v>2</v>
      </c>
      <c r="G13363" s="197" t="s">
        <v>5545</v>
      </c>
      <c r="M13363" s="291"/>
      <c r="N13363" s="292"/>
      <c r="O13363" s="287"/>
      <c r="P13363" s="287"/>
      <c r="Q13363" s="293"/>
    </row>
    <row r="13364" spans="1:17">
      <c r="A13364" s="286" t="str">
        <f>B13364&amp;"_"&amp;COUNTIF($B$2:B13364,B13364)</f>
        <v>10212_3</v>
      </c>
      <c r="B13364" s="287">
        <v>10212</v>
      </c>
      <c r="F13364" s="189">
        <v>2</v>
      </c>
      <c r="G13364" s="197" t="s">
        <v>5546</v>
      </c>
      <c r="M13364" s="291"/>
      <c r="N13364" s="292"/>
      <c r="O13364" s="287"/>
      <c r="P13364" s="287"/>
      <c r="Q13364" s="293"/>
    </row>
    <row r="13365" spans="1:17">
      <c r="A13365" s="286" t="str">
        <f>B13365&amp;"_"&amp;COUNTIF($B$2:B13365,B13365)</f>
        <v>10212_4</v>
      </c>
      <c r="B13365" s="287">
        <v>10212</v>
      </c>
      <c r="F13365" s="189">
        <v>1</v>
      </c>
      <c r="G13365" s="197" t="s">
        <v>5547</v>
      </c>
      <c r="M13365" s="291"/>
      <c r="N13365" s="292"/>
      <c r="O13365" s="287"/>
      <c r="P13365" s="287"/>
      <c r="Q13365" s="293"/>
    </row>
    <row r="13366" spans="1:17">
      <c r="A13366" s="286" t="str">
        <f>B13366&amp;"_"&amp;COUNTIF($B$2:B13366,B13366)</f>
        <v>10212_5</v>
      </c>
      <c r="B13366" s="287">
        <v>10212</v>
      </c>
      <c r="C13366" s="195">
        <v>65</v>
      </c>
      <c r="D13366" s="195">
        <v>301054406</v>
      </c>
      <c r="F13366" s="189">
        <v>4</v>
      </c>
      <c r="G13366" s="197" t="s">
        <v>5610</v>
      </c>
      <c r="H13366" s="195">
        <v>4</v>
      </c>
      <c r="I13366" s="195">
        <v>10200</v>
      </c>
      <c r="J13366" s="191">
        <v>44097</v>
      </c>
      <c r="K13366" s="195" t="s">
        <v>1338</v>
      </c>
      <c r="L13366" s="195" t="s">
        <v>74</v>
      </c>
      <c r="M13366" s="291"/>
      <c r="N13366" s="292"/>
      <c r="O13366" s="287"/>
      <c r="P13366" s="287"/>
      <c r="Q13366" s="293"/>
    </row>
    <row r="13367" spans="1:17">
      <c r="A13367" s="286" t="str">
        <f>B13367&amp;"_"&amp;COUNTIF($B$2:B13367,B13367)</f>
        <v>10213_1</v>
      </c>
      <c r="B13367" s="287">
        <v>10213</v>
      </c>
      <c r="C13367" s="287"/>
      <c r="D13367" s="287"/>
      <c r="E13367" s="287"/>
      <c r="F13367" s="288">
        <v>50</v>
      </c>
      <c r="G13367" s="276" t="s">
        <v>6914</v>
      </c>
      <c r="I13367" s="287"/>
      <c r="J13367" s="290"/>
      <c r="K13367" s="287"/>
      <c r="L13367" s="287"/>
      <c r="M13367" s="291"/>
      <c r="N13367" s="292"/>
      <c r="O13367" s="287"/>
      <c r="P13367" s="287"/>
      <c r="Q13367" s="293"/>
    </row>
    <row r="13368" spans="1:17">
      <c r="A13368" s="286" t="str">
        <f>B13368&amp;"_"&amp;COUNTIF($B$2:B13368,B13368)</f>
        <v>10213_2</v>
      </c>
      <c r="B13368" s="287">
        <v>10213</v>
      </c>
      <c r="C13368" s="287">
        <v>61</v>
      </c>
      <c r="D13368" s="274" t="s">
        <v>6915</v>
      </c>
      <c r="E13368" s="287"/>
      <c r="F13368" s="288">
        <v>1</v>
      </c>
      <c r="G13368" s="276" t="s">
        <v>7</v>
      </c>
      <c r="H13368" s="195">
        <v>1</v>
      </c>
      <c r="I13368" s="287"/>
      <c r="J13368" s="290">
        <v>44097</v>
      </c>
      <c r="K13368" s="195" t="s">
        <v>3477</v>
      </c>
      <c r="L13368" s="287"/>
      <c r="M13368" s="291"/>
      <c r="N13368" s="292"/>
      <c r="O13368" s="287"/>
      <c r="P13368" s="287"/>
      <c r="Q13368" s="293"/>
    </row>
    <row r="13369" spans="1:17">
      <c r="A13369" s="286" t="str">
        <f>B13369&amp;"_"&amp;COUNTIF($B$2:B13369,B13369)</f>
        <v>10214_1</v>
      </c>
      <c r="B13369" s="287">
        <v>10214</v>
      </c>
      <c r="E13369" s="195" t="s">
        <v>1744</v>
      </c>
      <c r="F13369" s="189">
        <v>1</v>
      </c>
      <c r="G13369" s="197" t="s">
        <v>5591</v>
      </c>
      <c r="L13369" s="287"/>
      <c r="M13369" s="291"/>
      <c r="N13369" s="292"/>
      <c r="O13369" s="287"/>
      <c r="P13369" s="287"/>
      <c r="Q13369" s="293"/>
    </row>
    <row r="13370" spans="1:17">
      <c r="A13370" s="286" t="str">
        <f>B13370&amp;"_"&amp;COUNTIF($B$2:B13370,B13370)</f>
        <v>10214_2</v>
      </c>
      <c r="B13370" s="287">
        <v>10214</v>
      </c>
      <c r="C13370" s="237"/>
      <c r="D13370" s="237"/>
      <c r="E13370" s="195">
        <v>213359</v>
      </c>
      <c r="F13370" s="189">
        <v>28</v>
      </c>
      <c r="G13370" s="197" t="s">
        <v>4533</v>
      </c>
      <c r="L13370" s="287"/>
      <c r="M13370" s="291"/>
      <c r="N13370" s="292"/>
      <c r="O13370" s="287"/>
      <c r="P13370" s="287"/>
      <c r="Q13370" s="293"/>
    </row>
    <row r="13371" spans="1:17">
      <c r="A13371" s="286" t="str">
        <f>B13371&amp;"_"&amp;COUNTIF($B$2:B13371,B13371)</f>
        <v>10214_3</v>
      </c>
      <c r="B13371" s="287">
        <v>10214</v>
      </c>
      <c r="C13371" s="237">
        <v>123</v>
      </c>
      <c r="D13371" s="237">
        <v>4500791855</v>
      </c>
      <c r="E13371" s="195">
        <v>209259</v>
      </c>
      <c r="F13371" s="189">
        <v>15</v>
      </c>
      <c r="G13371" s="197" t="s">
        <v>4776</v>
      </c>
      <c r="H13371" s="195">
        <v>3</v>
      </c>
      <c r="I13371" s="195">
        <v>8100</v>
      </c>
      <c r="J13371" s="191">
        <v>44097</v>
      </c>
      <c r="K13371" s="195" t="s">
        <v>3477</v>
      </c>
      <c r="L13371" s="287"/>
      <c r="M13371" s="291"/>
      <c r="N13371" s="292"/>
      <c r="O13371" s="287"/>
      <c r="P13371" s="287"/>
      <c r="Q13371" s="293"/>
    </row>
    <row r="13372" spans="1:17">
      <c r="A13372" s="286" t="str">
        <f>B13372&amp;"_"&amp;COUNTIF($B$2:B13372,B13372)</f>
        <v>10215_1</v>
      </c>
      <c r="B13372" s="287">
        <v>10215</v>
      </c>
      <c r="C13372" s="287">
        <v>1</v>
      </c>
      <c r="D13372" s="274" t="s">
        <v>3184</v>
      </c>
      <c r="E13372" s="287"/>
      <c r="F13372" s="288">
        <v>1</v>
      </c>
      <c r="G13372" s="276" t="s">
        <v>6917</v>
      </c>
      <c r="H13372" s="195">
        <v>1</v>
      </c>
      <c r="I13372" s="287"/>
      <c r="J13372" s="290">
        <v>44097</v>
      </c>
      <c r="K13372" s="195" t="s">
        <v>33</v>
      </c>
      <c r="L13372" s="274" t="s">
        <v>74</v>
      </c>
      <c r="M13372" s="291"/>
      <c r="N13372" s="292"/>
      <c r="O13372" s="287"/>
      <c r="P13372" s="287"/>
      <c r="Q13372" s="293"/>
    </row>
    <row r="13373" spans="1:17">
      <c r="A13373" s="286" t="str">
        <f>B13373&amp;"_"&amp;COUNTIF($B$2:B13373,B13373)</f>
        <v>10216_1</v>
      </c>
      <c r="B13373" s="287">
        <v>10216</v>
      </c>
      <c r="C13373" s="287">
        <v>1</v>
      </c>
      <c r="D13373" s="274" t="s">
        <v>477</v>
      </c>
      <c r="E13373" s="287"/>
      <c r="F13373" s="288">
        <v>5</v>
      </c>
      <c r="G13373" s="197" t="s">
        <v>6918</v>
      </c>
      <c r="H13373" s="195">
        <v>1</v>
      </c>
      <c r="I13373" s="287"/>
      <c r="J13373" s="290">
        <v>44097</v>
      </c>
      <c r="K13373" s="195" t="s">
        <v>3477</v>
      </c>
      <c r="L13373" s="287"/>
      <c r="M13373" s="291"/>
      <c r="N13373" s="292"/>
      <c r="O13373" s="287"/>
      <c r="P13373" s="287"/>
      <c r="Q13373" s="293"/>
    </row>
    <row r="13374" spans="1:17">
      <c r="A13374" s="286" t="str">
        <f>B13374&amp;"_"&amp;COUNTIF($B$2:B13374,B13374)</f>
        <v>10217_1</v>
      </c>
      <c r="B13374" s="287">
        <v>10217</v>
      </c>
      <c r="C13374" s="287"/>
      <c r="D13374" s="287"/>
      <c r="E13374" s="195">
        <v>209091</v>
      </c>
      <c r="F13374" s="189">
        <v>80</v>
      </c>
      <c r="G13374" s="197" t="s">
        <v>5613</v>
      </c>
      <c r="I13374" s="287"/>
      <c r="J13374" s="290"/>
      <c r="K13374" s="287"/>
      <c r="L13374" s="287"/>
      <c r="M13374" s="291"/>
      <c r="N13374" s="292"/>
      <c r="O13374" s="287"/>
      <c r="P13374" s="287"/>
      <c r="Q13374" s="293"/>
    </row>
    <row r="13375" spans="1:17">
      <c r="A13375" s="286" t="str">
        <f>B13375&amp;"_"&amp;COUNTIF($B$2:B13375,B13375)</f>
        <v>10217_2</v>
      </c>
      <c r="B13375" s="287">
        <v>10217</v>
      </c>
      <c r="E13375" s="195">
        <v>250694</v>
      </c>
      <c r="F13375" s="189">
        <v>2</v>
      </c>
      <c r="G13375" s="197" t="s">
        <v>6919</v>
      </c>
      <c r="M13375" s="291"/>
      <c r="N13375" s="292"/>
      <c r="O13375" s="287"/>
      <c r="P13375" s="287"/>
      <c r="Q13375" s="293"/>
    </row>
    <row r="13376" spans="1:17">
      <c r="A13376" s="286" t="str">
        <f>B13376&amp;"_"&amp;COUNTIF($B$2:B13376,B13376)</f>
        <v>10217_3</v>
      </c>
      <c r="B13376" s="287">
        <v>10217</v>
      </c>
      <c r="C13376" s="195">
        <v>66</v>
      </c>
      <c r="D13376" s="195">
        <v>4500790868</v>
      </c>
      <c r="E13376" s="195">
        <v>274162</v>
      </c>
      <c r="F13376" s="189">
        <v>2</v>
      </c>
      <c r="G13376" s="197" t="s">
        <v>4111</v>
      </c>
      <c r="H13376" s="195">
        <v>8</v>
      </c>
      <c r="I13376" s="195">
        <v>25000</v>
      </c>
      <c r="J13376" s="191">
        <v>44097</v>
      </c>
      <c r="K13376" s="195" t="s">
        <v>33</v>
      </c>
      <c r="L13376" s="195" t="s">
        <v>74</v>
      </c>
      <c r="M13376" s="291"/>
      <c r="N13376" s="292"/>
      <c r="O13376" s="287"/>
      <c r="P13376" s="287"/>
      <c r="Q13376" s="293"/>
    </row>
    <row r="13377" spans="1:17">
      <c r="A13377" s="286" t="str">
        <f>B13377&amp;"_"&amp;COUNTIF($B$2:B13377,B13377)</f>
        <v>10218_1</v>
      </c>
      <c r="B13377" s="287">
        <v>10218</v>
      </c>
      <c r="C13377" s="274">
        <v>1</v>
      </c>
      <c r="D13377" s="274" t="s">
        <v>477</v>
      </c>
      <c r="E13377" s="274"/>
      <c r="F13377" s="275">
        <v>1</v>
      </c>
      <c r="G13377" s="276" t="s">
        <v>6672</v>
      </c>
      <c r="H13377" s="274">
        <v>1</v>
      </c>
      <c r="I13377" s="274"/>
      <c r="J13377" s="277">
        <v>44098</v>
      </c>
      <c r="K13377" s="195" t="s">
        <v>3477</v>
      </c>
      <c r="L13377" s="287"/>
      <c r="M13377" s="291"/>
      <c r="N13377" s="292"/>
      <c r="O13377" s="287"/>
      <c r="P13377" s="287"/>
      <c r="Q13377" s="293"/>
    </row>
    <row r="13378" spans="1:17">
      <c r="A13378" s="273" t="str">
        <f>B13378&amp;"_"&amp;COUNTIF($B$2:B13378,B13378)</f>
        <v>10219_1</v>
      </c>
      <c r="B13378" s="274">
        <v>10219</v>
      </c>
      <c r="C13378" s="274">
        <v>31</v>
      </c>
      <c r="D13378" s="274" t="s">
        <v>6920</v>
      </c>
      <c r="E13378" s="274" t="s">
        <v>5374</v>
      </c>
      <c r="F13378" s="275">
        <v>7</v>
      </c>
      <c r="G13378" s="276" t="s">
        <v>6725</v>
      </c>
      <c r="H13378" s="274">
        <v>7</v>
      </c>
      <c r="I13378" s="274">
        <v>21000</v>
      </c>
      <c r="J13378" s="277">
        <v>44098</v>
      </c>
      <c r="K13378" s="195" t="s">
        <v>3477</v>
      </c>
      <c r="L13378" s="274"/>
      <c r="M13378" s="278"/>
      <c r="N13378" s="279"/>
      <c r="O13378" s="274"/>
      <c r="P13378" s="274"/>
      <c r="Q13378" s="280"/>
    </row>
    <row r="13379" spans="1:17">
      <c r="A13379" s="286" t="str">
        <f>B13379&amp;"_"&amp;COUNTIF($B$2:B13379,B13379)</f>
        <v>10220_1</v>
      </c>
      <c r="B13379" s="287">
        <v>10220</v>
      </c>
      <c r="C13379" s="287"/>
      <c r="D13379" s="287"/>
      <c r="E13379" s="287"/>
      <c r="F13379" s="288">
        <v>1</v>
      </c>
      <c r="G13379" s="197" t="s">
        <v>5427</v>
      </c>
      <c r="I13379" s="287"/>
      <c r="J13379" s="290"/>
      <c r="K13379" s="287"/>
      <c r="L13379" s="287"/>
      <c r="M13379" s="291"/>
      <c r="N13379" s="292"/>
      <c r="O13379" s="287"/>
      <c r="P13379" s="287"/>
      <c r="Q13379" s="293"/>
    </row>
    <row r="13380" spans="1:17">
      <c r="A13380" s="286" t="str">
        <f>B13380&amp;"_"&amp;COUNTIF($B$2:B13380,B13380)</f>
        <v>10220_2</v>
      </c>
      <c r="B13380" s="287">
        <v>10220</v>
      </c>
      <c r="C13380" s="287">
        <v>96</v>
      </c>
      <c r="D13380" s="287">
        <v>303361</v>
      </c>
      <c r="E13380" s="287"/>
      <c r="F13380" s="288">
        <v>1</v>
      </c>
      <c r="G13380" s="197" t="s">
        <v>5426</v>
      </c>
      <c r="H13380" s="195">
        <v>2</v>
      </c>
      <c r="I13380" s="287">
        <v>7400</v>
      </c>
      <c r="J13380" s="290">
        <v>44102</v>
      </c>
      <c r="K13380" s="195" t="s">
        <v>33</v>
      </c>
      <c r="L13380" s="195" t="s">
        <v>74</v>
      </c>
      <c r="M13380" s="291"/>
      <c r="N13380" s="292"/>
      <c r="O13380" s="287"/>
      <c r="P13380" s="287"/>
      <c r="Q13380" s="293"/>
    </row>
    <row r="13381" spans="1:17">
      <c r="A13381" s="286" t="str">
        <f>B13381&amp;"_"&amp;COUNTIF($B$2:B13381,B13381)</f>
        <v>10221_1</v>
      </c>
      <c r="B13381" s="287">
        <v>10221</v>
      </c>
      <c r="C13381" s="287">
        <v>31</v>
      </c>
      <c r="D13381" s="274" t="s">
        <v>6921</v>
      </c>
      <c r="E13381" s="287"/>
      <c r="F13381" s="288">
        <v>2</v>
      </c>
      <c r="G13381" s="276" t="s">
        <v>6922</v>
      </c>
      <c r="H13381" s="195">
        <v>2</v>
      </c>
      <c r="I13381" s="396"/>
      <c r="J13381" s="290">
        <v>44102</v>
      </c>
      <c r="K13381" s="195" t="s">
        <v>3477</v>
      </c>
      <c r="L13381" s="287"/>
      <c r="M13381" s="291"/>
      <c r="N13381" s="292"/>
      <c r="O13381" s="287"/>
      <c r="P13381" s="287"/>
      <c r="Q13381" s="293"/>
    </row>
    <row r="13382" spans="1:17">
      <c r="A13382" s="286" t="str">
        <f>B13382&amp;"_"&amp;COUNTIF($B$2:B13382,B13382)</f>
        <v>10222_1</v>
      </c>
      <c r="B13382" s="287">
        <v>10222</v>
      </c>
      <c r="C13382" s="287">
        <v>31</v>
      </c>
      <c r="D13382" s="274" t="s">
        <v>6921</v>
      </c>
      <c r="E13382" s="287"/>
      <c r="F13382" s="288">
        <v>2</v>
      </c>
      <c r="G13382" s="276" t="s">
        <v>6922</v>
      </c>
      <c r="H13382" s="195">
        <v>2</v>
      </c>
      <c r="I13382" s="397"/>
      <c r="J13382" s="290">
        <v>44102</v>
      </c>
      <c r="K13382" s="195" t="s">
        <v>3477</v>
      </c>
      <c r="L13382" s="287"/>
      <c r="M13382" s="291"/>
      <c r="N13382" s="292"/>
      <c r="O13382" s="287"/>
      <c r="P13382" s="287"/>
      <c r="Q13382" s="293"/>
    </row>
    <row r="13383" spans="1:17">
      <c r="A13383" s="286" t="str">
        <f>B13383&amp;"_"&amp;COUNTIF($B$2:B13383,B13383)</f>
        <v>10223_1</v>
      </c>
      <c r="B13383" s="287">
        <v>10223</v>
      </c>
      <c r="C13383" s="274" t="s">
        <v>4956</v>
      </c>
      <c r="D13383" s="274" t="s">
        <v>6923</v>
      </c>
      <c r="E13383" s="287"/>
      <c r="F13383" s="288">
        <v>1</v>
      </c>
      <c r="G13383" s="276" t="s">
        <v>6924</v>
      </c>
      <c r="H13383" s="264">
        <v>1</v>
      </c>
      <c r="I13383" s="398">
        <v>4000</v>
      </c>
      <c r="J13383" s="290">
        <v>44102</v>
      </c>
      <c r="K13383" s="274" t="s">
        <v>5625</v>
      </c>
      <c r="L13383" s="274" t="s">
        <v>74</v>
      </c>
      <c r="M13383" s="291"/>
      <c r="N13383" s="292"/>
      <c r="O13383" s="287"/>
      <c r="P13383" s="287"/>
      <c r="Q13383" s="293"/>
    </row>
    <row r="13384" spans="1:17">
      <c r="A13384" s="286" t="str">
        <f>B13384&amp;"_"&amp;COUNTIF($B$2:B13384,B13384)</f>
        <v>10224_1</v>
      </c>
      <c r="B13384" s="287">
        <v>10224</v>
      </c>
      <c r="C13384" s="287"/>
      <c r="D13384" s="287"/>
      <c r="E13384" s="287"/>
      <c r="F13384" s="288">
        <v>1</v>
      </c>
      <c r="G13384" s="276" t="s">
        <v>6926</v>
      </c>
      <c r="H13384" s="254"/>
      <c r="I13384" s="287"/>
      <c r="J13384" s="290"/>
      <c r="K13384" s="287"/>
      <c r="L13384" s="287"/>
      <c r="M13384" s="291"/>
      <c r="N13384" s="292"/>
      <c r="O13384" s="287"/>
      <c r="P13384" s="287"/>
      <c r="Q13384" s="293"/>
    </row>
    <row r="13385" spans="1:17">
      <c r="A13385" s="286" t="str">
        <f>B13385&amp;"_"&amp;COUNTIF($B$2:B13385,B13385)</f>
        <v>10224_2</v>
      </c>
      <c r="B13385" s="287">
        <v>10224</v>
      </c>
      <c r="C13385" s="287">
        <v>1</v>
      </c>
      <c r="D13385" s="274" t="s">
        <v>477</v>
      </c>
      <c r="E13385" s="287"/>
      <c r="F13385" s="288">
        <v>1</v>
      </c>
      <c r="G13385" s="399" t="s">
        <v>6925</v>
      </c>
      <c r="H13385" s="195">
        <v>2</v>
      </c>
      <c r="I13385" s="287"/>
      <c r="J13385" s="290">
        <v>44102</v>
      </c>
      <c r="K13385" s="195" t="s">
        <v>3477</v>
      </c>
      <c r="L13385" s="287"/>
      <c r="M13385" s="291"/>
      <c r="N13385" s="292"/>
      <c r="O13385" s="287"/>
      <c r="P13385" s="287"/>
      <c r="Q13385" s="293"/>
    </row>
    <row r="13386" spans="1:17">
      <c r="A13386" s="286" t="str">
        <f>B13386&amp;"_"&amp;COUNTIF($B$2:B13386,B13386)</f>
        <v>10225_1</v>
      </c>
      <c r="B13386" s="287">
        <v>10225</v>
      </c>
      <c r="C13386" s="274">
        <v>59</v>
      </c>
      <c r="D13386" s="274">
        <v>3011118371</v>
      </c>
      <c r="E13386" s="195">
        <v>41227890</v>
      </c>
      <c r="F13386" s="189">
        <v>12</v>
      </c>
      <c r="G13386" s="197" t="s">
        <v>5286</v>
      </c>
      <c r="H13386" s="195">
        <v>2</v>
      </c>
      <c r="I13386" s="195">
        <v>3675</v>
      </c>
      <c r="J13386" s="277">
        <v>44102</v>
      </c>
      <c r="K13386" s="195" t="s">
        <v>3477</v>
      </c>
      <c r="L13386" s="287"/>
      <c r="M13386" s="291"/>
      <c r="N13386" s="292"/>
      <c r="O13386" s="287"/>
      <c r="P13386" s="287"/>
      <c r="Q13386" s="293"/>
    </row>
    <row r="13387" spans="1:17">
      <c r="A13387" s="286" t="str">
        <f>B13387&amp;"_"&amp;COUNTIF($B$2:B13387,B13387)</f>
        <v>10226_1</v>
      </c>
      <c r="B13387" s="287">
        <v>10226</v>
      </c>
      <c r="C13387" s="274">
        <v>59</v>
      </c>
      <c r="D13387" s="274">
        <v>3010980825</v>
      </c>
      <c r="E13387" s="274">
        <v>20644834</v>
      </c>
      <c r="F13387" s="275">
        <v>48</v>
      </c>
      <c r="G13387" s="276" t="s">
        <v>6847</v>
      </c>
      <c r="H13387" s="274">
        <v>2</v>
      </c>
      <c r="I13387" s="274">
        <v>4610</v>
      </c>
      <c r="J13387" s="277">
        <v>44102</v>
      </c>
      <c r="K13387" s="274" t="s">
        <v>3477</v>
      </c>
      <c r="L13387" s="287"/>
      <c r="M13387" s="291"/>
      <c r="N13387" s="292"/>
      <c r="O13387" s="287"/>
      <c r="P13387" s="287"/>
      <c r="Q13387" s="293"/>
    </row>
    <row r="13388" spans="1:17">
      <c r="A13388" s="273" t="str">
        <f>B13388&amp;"_"&amp;COUNTIF($B$2:B13388,B13388)</f>
        <v>10227_1</v>
      </c>
      <c r="B13388" s="385">
        <v>10227</v>
      </c>
      <c r="C13388" s="386"/>
      <c r="D13388" s="386"/>
      <c r="E13388" s="386">
        <v>13030303</v>
      </c>
      <c r="F13388" s="387">
        <v>250</v>
      </c>
      <c r="G13388" s="388" t="s">
        <v>6927</v>
      </c>
      <c r="H13388" s="274"/>
      <c r="I13388" s="274"/>
      <c r="J13388" s="277">
        <v>44103</v>
      </c>
      <c r="K13388" s="274"/>
      <c r="L13388" s="274"/>
      <c r="M13388" s="278"/>
      <c r="N13388" s="279"/>
      <c r="O13388" s="274"/>
      <c r="P13388" s="274"/>
      <c r="Q13388" s="280"/>
    </row>
    <row r="13389" spans="1:17">
      <c r="A13389" s="286" t="str">
        <f>B13389&amp;"_"&amp;COUNTIF($B$2:B13389,B13389)</f>
        <v>10227_2</v>
      </c>
      <c r="B13389" s="389">
        <v>10227</v>
      </c>
      <c r="C13389" s="390">
        <v>10</v>
      </c>
      <c r="D13389" s="390">
        <v>71011</v>
      </c>
      <c r="E13389" s="390">
        <v>13030302</v>
      </c>
      <c r="F13389" s="391">
        <v>500</v>
      </c>
      <c r="G13389" s="388" t="s">
        <v>6928</v>
      </c>
      <c r="H13389" s="195">
        <v>1</v>
      </c>
      <c r="I13389" s="287">
        <f>4*75+50</f>
        <v>350</v>
      </c>
      <c r="J13389" s="290">
        <v>44103</v>
      </c>
      <c r="K13389" s="274" t="s">
        <v>789</v>
      </c>
      <c r="L13389" s="274" t="s">
        <v>74</v>
      </c>
      <c r="M13389" s="291"/>
      <c r="N13389" s="292"/>
      <c r="O13389" s="287"/>
      <c r="P13389" s="287"/>
      <c r="Q13389" s="293"/>
    </row>
    <row r="13390" spans="1:17">
      <c r="A13390" s="286" t="str">
        <f>B13390&amp;"_"&amp;COUNTIF($B$2:B13390,B13390)</f>
        <v>10228_1</v>
      </c>
      <c r="B13390" s="287">
        <v>10228</v>
      </c>
      <c r="C13390" s="195">
        <v>107</v>
      </c>
      <c r="D13390" s="195">
        <v>27737</v>
      </c>
      <c r="F13390" s="189">
        <v>5</v>
      </c>
      <c r="G13390" s="197" t="s">
        <v>6875</v>
      </c>
      <c r="H13390" s="195">
        <v>1</v>
      </c>
      <c r="J13390" s="191">
        <v>44103</v>
      </c>
      <c r="K13390" s="195" t="s">
        <v>33</v>
      </c>
      <c r="L13390" s="274" t="s">
        <v>74</v>
      </c>
      <c r="M13390" s="291"/>
      <c r="N13390" s="292"/>
      <c r="O13390" s="287"/>
      <c r="P13390" s="287"/>
      <c r="Q13390" s="293"/>
    </row>
    <row r="13391" spans="1:17">
      <c r="A13391" s="286" t="str">
        <f>B13391&amp;"_"&amp;COUNTIF($B$2:B13391,B13391)</f>
        <v>10229_1</v>
      </c>
      <c r="B13391" s="287">
        <v>10229</v>
      </c>
      <c r="C13391" s="287">
        <v>66</v>
      </c>
      <c r="D13391" s="287">
        <v>4500790868</v>
      </c>
      <c r="E13391" s="287"/>
      <c r="F13391" s="288">
        <v>1</v>
      </c>
      <c r="G13391" s="197" t="s">
        <v>1523</v>
      </c>
      <c r="H13391" s="195">
        <v>1</v>
      </c>
      <c r="I13391" s="287">
        <v>17000</v>
      </c>
      <c r="J13391" s="290">
        <v>44103</v>
      </c>
      <c r="K13391" s="195" t="s">
        <v>33</v>
      </c>
      <c r="L13391" s="274" t="s">
        <v>74</v>
      </c>
      <c r="M13391" s="291"/>
      <c r="N13391" s="292"/>
      <c r="O13391" s="287"/>
      <c r="P13391" s="287"/>
      <c r="Q13391" s="293"/>
    </row>
    <row r="13392" spans="1:17">
      <c r="A13392" s="286" t="str">
        <f>B13392&amp;"_"&amp;COUNTIF($B$2:B13392,B13392)</f>
        <v>10230_1</v>
      </c>
      <c r="B13392" s="287">
        <v>10230</v>
      </c>
      <c r="E13392" s="195">
        <v>32999</v>
      </c>
      <c r="F13392" s="189">
        <v>20</v>
      </c>
      <c r="G13392" s="197" t="s">
        <v>4086</v>
      </c>
      <c r="M13392" s="291"/>
      <c r="N13392" s="292"/>
      <c r="O13392" s="287"/>
      <c r="P13392" s="287"/>
      <c r="Q13392" s="293"/>
    </row>
    <row r="13393" spans="1:17">
      <c r="A13393" s="286" t="str">
        <f>B13393&amp;"_"&amp;COUNTIF($B$2:B13393,B13393)</f>
        <v>10230_2</v>
      </c>
      <c r="B13393" s="287">
        <v>10230</v>
      </c>
      <c r="C13393" s="195">
        <v>4</v>
      </c>
      <c r="D13393" s="195">
        <v>4500342618</v>
      </c>
      <c r="E13393" s="195">
        <v>33990</v>
      </c>
      <c r="F13393" s="189">
        <v>20</v>
      </c>
      <c r="G13393" s="197" t="s">
        <v>4087</v>
      </c>
      <c r="H13393" s="195">
        <v>10</v>
      </c>
      <c r="I13393" s="195">
        <v>35000</v>
      </c>
      <c r="J13393" s="191">
        <v>44104</v>
      </c>
      <c r="K13393" s="195" t="s">
        <v>2501</v>
      </c>
      <c r="L13393" s="195" t="s">
        <v>74</v>
      </c>
      <c r="M13393" s="291"/>
      <c r="N13393" s="292"/>
      <c r="O13393" s="287"/>
      <c r="P13393" s="287"/>
      <c r="Q13393" s="293"/>
    </row>
    <row r="13394" spans="1:17">
      <c r="A13394" s="286" t="str">
        <f>B13394&amp;"_"&amp;COUNTIF($B$2:B13394,B13394)</f>
        <v>10231_1</v>
      </c>
      <c r="B13394" s="287">
        <v>10231</v>
      </c>
      <c r="C13394" s="287"/>
      <c r="D13394" s="287"/>
      <c r="E13394" s="287"/>
      <c r="F13394" s="288">
        <v>170</v>
      </c>
      <c r="G13394" s="276" t="s">
        <v>6929</v>
      </c>
      <c r="I13394" s="287"/>
      <c r="J13394" s="290"/>
      <c r="K13394" s="287"/>
      <c r="L13394" s="287"/>
      <c r="M13394" s="291"/>
      <c r="N13394" s="292"/>
      <c r="O13394" s="287"/>
      <c r="P13394" s="287"/>
      <c r="Q13394" s="293"/>
    </row>
    <row r="13395" spans="1:17">
      <c r="A13395" s="286" t="str">
        <f>B13395&amp;"_"&amp;COUNTIF($B$2:B13395,B13395)</f>
        <v>10231_2</v>
      </c>
      <c r="B13395" s="287">
        <v>10231</v>
      </c>
      <c r="C13395" s="287"/>
      <c r="D13395" s="287"/>
      <c r="E13395" s="287"/>
      <c r="F13395" s="288">
        <v>1000</v>
      </c>
      <c r="G13395" s="276" t="s">
        <v>6930</v>
      </c>
      <c r="I13395" s="287"/>
      <c r="J13395" s="290"/>
      <c r="K13395" s="287"/>
      <c r="L13395" s="287"/>
      <c r="M13395" s="291"/>
      <c r="N13395" s="292"/>
      <c r="O13395" s="287"/>
      <c r="P13395" s="287"/>
      <c r="Q13395" s="293"/>
    </row>
    <row r="13396" spans="1:17">
      <c r="A13396" s="286" t="str">
        <f>B13396&amp;"_"&amp;COUNTIF($B$2:B13396,B13396)</f>
        <v>10231_3</v>
      </c>
      <c r="B13396" s="287">
        <v>10231</v>
      </c>
      <c r="C13396" s="287"/>
      <c r="D13396" s="287"/>
      <c r="E13396" s="287"/>
      <c r="F13396" s="288">
        <v>500</v>
      </c>
      <c r="G13396" s="276" t="s">
        <v>6931</v>
      </c>
      <c r="I13396" s="287"/>
      <c r="J13396" s="290"/>
      <c r="K13396" s="287"/>
      <c r="L13396" s="287"/>
      <c r="M13396" s="291"/>
      <c r="N13396" s="292"/>
      <c r="O13396" s="287"/>
      <c r="P13396" s="287"/>
      <c r="Q13396" s="293"/>
    </row>
    <row r="13397" spans="1:17">
      <c r="A13397" s="286" t="str">
        <f>B13397&amp;"_"&amp;COUNTIF($B$2:B13397,B13397)</f>
        <v>10231_4</v>
      </c>
      <c r="B13397" s="287">
        <v>10231</v>
      </c>
      <c r="C13397" s="287">
        <v>61</v>
      </c>
      <c r="D13397" s="274" t="s">
        <v>6932</v>
      </c>
      <c r="E13397" s="287"/>
      <c r="F13397" s="288">
        <v>1</v>
      </c>
      <c r="G13397" s="276" t="s">
        <v>7</v>
      </c>
      <c r="H13397" s="195">
        <v>4</v>
      </c>
      <c r="I13397" s="287">
        <v>5220</v>
      </c>
      <c r="J13397" s="290">
        <v>44105</v>
      </c>
      <c r="K13397" s="274" t="s">
        <v>3477</v>
      </c>
      <c r="L13397" s="287"/>
      <c r="M13397" s="291"/>
      <c r="N13397" s="292"/>
      <c r="O13397" s="287"/>
      <c r="P13397" s="287"/>
      <c r="Q13397" s="293"/>
    </row>
    <row r="13398" spans="1:17">
      <c r="A13398" s="286" t="str">
        <f>B13398&amp;"_"&amp;COUNTIF($B$2:B13398,B13398)</f>
        <v>10232_1</v>
      </c>
      <c r="B13398" s="287">
        <v>10232</v>
      </c>
      <c r="E13398" s="195" t="s">
        <v>1744</v>
      </c>
      <c r="F13398" s="189">
        <v>1</v>
      </c>
      <c r="G13398" s="197" t="s">
        <v>5591</v>
      </c>
      <c r="L13398" s="287"/>
      <c r="M13398" s="291"/>
      <c r="N13398" s="292"/>
      <c r="O13398" s="287"/>
      <c r="P13398" s="287"/>
      <c r="Q13398" s="293"/>
    </row>
    <row r="13399" spans="1:17">
      <c r="A13399" s="286" t="str">
        <f>B13399&amp;"_"&amp;COUNTIF($B$2:B13399,B13399)</f>
        <v>10232_2</v>
      </c>
      <c r="B13399" s="287">
        <v>10232</v>
      </c>
      <c r="C13399" s="237"/>
      <c r="D13399" s="237"/>
      <c r="E13399" s="195">
        <v>213359</v>
      </c>
      <c r="F13399" s="189">
        <v>14</v>
      </c>
      <c r="G13399" s="197" t="s">
        <v>4533</v>
      </c>
      <c r="L13399" s="287"/>
      <c r="M13399" s="291"/>
      <c r="N13399" s="292"/>
      <c r="O13399" s="287"/>
      <c r="P13399" s="287"/>
      <c r="Q13399" s="293"/>
    </row>
    <row r="13400" spans="1:17">
      <c r="A13400" s="286" t="str">
        <f>B13400&amp;"_"&amp;COUNTIF($B$2:B13400,B13400)</f>
        <v>10232_3</v>
      </c>
      <c r="B13400" s="287">
        <v>10232</v>
      </c>
      <c r="C13400" s="237">
        <v>123</v>
      </c>
      <c r="D13400" s="237">
        <v>4500791855</v>
      </c>
      <c r="E13400" s="195">
        <v>214845</v>
      </c>
      <c r="F13400" s="189">
        <v>16</v>
      </c>
      <c r="G13400" s="197" t="s">
        <v>5155</v>
      </c>
      <c r="H13400" s="195">
        <v>2</v>
      </c>
      <c r="I13400" s="195">
        <v>4930</v>
      </c>
      <c r="J13400" s="290">
        <v>44105</v>
      </c>
      <c r="K13400" s="274" t="s">
        <v>3477</v>
      </c>
      <c r="L13400" s="287"/>
      <c r="M13400" s="291"/>
      <c r="N13400" s="292"/>
      <c r="O13400" s="287"/>
      <c r="P13400" s="287"/>
      <c r="Q13400" s="293"/>
    </row>
    <row r="13401" spans="1:17">
      <c r="A13401" s="286" t="str">
        <f>B13401&amp;"_"&amp;COUNTIF($B$2:B13401,B13401)</f>
        <v>10233_1</v>
      </c>
      <c r="B13401" s="287">
        <v>10233</v>
      </c>
      <c r="C13401" s="274"/>
      <c r="D13401" s="274"/>
      <c r="E13401" s="274"/>
      <c r="F13401" s="189">
        <v>8</v>
      </c>
      <c r="G13401" s="197" t="s">
        <v>6933</v>
      </c>
      <c r="K13401" s="274"/>
      <c r="L13401" s="274"/>
      <c r="M13401" s="291"/>
      <c r="N13401" s="292"/>
      <c r="O13401" s="287"/>
      <c r="P13401" s="287"/>
      <c r="Q13401" s="293"/>
    </row>
    <row r="13402" spans="1:17">
      <c r="A13402" s="286" t="str">
        <f>B13402&amp;"_"&amp;COUNTIF($B$2:B13402,B13402)</f>
        <v>10233_2</v>
      </c>
      <c r="B13402" s="287">
        <v>10233</v>
      </c>
      <c r="C13402" s="274">
        <v>65</v>
      </c>
      <c r="D13402" s="274">
        <v>3010490681</v>
      </c>
      <c r="E13402" s="274"/>
      <c r="F13402" s="189">
        <v>16</v>
      </c>
      <c r="G13402" s="197" t="s">
        <v>6934</v>
      </c>
      <c r="H13402" s="195">
        <v>8</v>
      </c>
      <c r="I13402" s="195">
        <v>25600</v>
      </c>
      <c r="J13402" s="191">
        <v>44105</v>
      </c>
      <c r="K13402" s="274" t="s">
        <v>1338</v>
      </c>
      <c r="L13402" s="274" t="s">
        <v>74</v>
      </c>
      <c r="M13402" s="291"/>
      <c r="N13402" s="292"/>
      <c r="O13402" s="287"/>
      <c r="P13402" s="287"/>
      <c r="Q13402" s="293"/>
    </row>
    <row r="13403" spans="1:17">
      <c r="A13403" s="273" t="str">
        <f>B13403&amp;"_"&amp;COUNTIF($B$2:B13403,B13403)</f>
        <v>10234_1</v>
      </c>
      <c r="B13403" s="195">
        <v>10234</v>
      </c>
      <c r="C13403" s="195">
        <v>1</v>
      </c>
      <c r="D13403" s="195" t="s">
        <v>477</v>
      </c>
      <c r="F13403" s="189">
        <f>2035-440-440-440</f>
        <v>715</v>
      </c>
      <c r="G13403" s="197" t="s">
        <v>5430</v>
      </c>
      <c r="J13403" s="191">
        <v>44104</v>
      </c>
      <c r="M13403" s="278"/>
      <c r="N13403" s="279"/>
      <c r="O13403" s="274"/>
      <c r="P13403" s="274"/>
      <c r="Q13403" s="280"/>
    </row>
    <row r="13404" spans="1:17">
      <c r="A13404" s="286" t="str">
        <f>B13404&amp;"_"&amp;COUNTIF($B$2:B13404,B13404)</f>
        <v>10235_1</v>
      </c>
      <c r="B13404" s="287">
        <v>10235</v>
      </c>
      <c r="C13404" s="195">
        <v>107</v>
      </c>
      <c r="D13404" s="195">
        <v>27768</v>
      </c>
      <c r="F13404" s="189">
        <v>5</v>
      </c>
      <c r="G13404" s="197" t="s">
        <v>6875</v>
      </c>
      <c r="H13404" s="195">
        <v>1</v>
      </c>
      <c r="J13404" s="191">
        <v>44105</v>
      </c>
      <c r="K13404" s="195" t="s">
        <v>33</v>
      </c>
      <c r="L13404" s="274" t="s">
        <v>74</v>
      </c>
      <c r="M13404" s="291"/>
      <c r="N13404" s="292"/>
      <c r="O13404" s="287"/>
      <c r="P13404" s="287"/>
      <c r="Q13404" s="293"/>
    </row>
    <row r="13405" spans="1:17">
      <c r="A13405" s="286" t="str">
        <f>B13405&amp;"_"&amp;COUNTIF($B$2:B13405,B13405)</f>
        <v>10236_1</v>
      </c>
      <c r="B13405" s="287">
        <v>10236</v>
      </c>
      <c r="C13405" s="287">
        <v>31</v>
      </c>
      <c r="D13405" s="274" t="s">
        <v>6921</v>
      </c>
      <c r="E13405" s="287"/>
      <c r="F13405" s="288">
        <v>2</v>
      </c>
      <c r="G13405" s="276" t="s">
        <v>6922</v>
      </c>
      <c r="H13405" s="195">
        <v>2</v>
      </c>
      <c r="I13405" s="396"/>
      <c r="J13405" s="290">
        <v>44106</v>
      </c>
      <c r="K13405" s="195" t="s">
        <v>3477</v>
      </c>
      <c r="L13405" s="287"/>
      <c r="M13405" s="291"/>
      <c r="N13405" s="292"/>
      <c r="O13405" s="287"/>
      <c r="P13405" s="287"/>
      <c r="Q13405" s="293"/>
    </row>
    <row r="13406" spans="1:17">
      <c r="A13406" s="286" t="str">
        <f>B13406&amp;"_"&amp;COUNTIF($B$2:B13406,B13406)</f>
        <v>10237_1</v>
      </c>
      <c r="B13406" s="287">
        <v>10237</v>
      </c>
      <c r="C13406" s="287">
        <v>31</v>
      </c>
      <c r="D13406" s="274" t="s">
        <v>6921</v>
      </c>
      <c r="E13406" s="287"/>
      <c r="F13406" s="288">
        <v>2</v>
      </c>
      <c r="G13406" s="276" t="s">
        <v>6922</v>
      </c>
      <c r="H13406" s="195">
        <v>2</v>
      </c>
      <c r="I13406" s="396"/>
      <c r="J13406" s="290">
        <v>44106</v>
      </c>
      <c r="K13406" s="195" t="s">
        <v>3477</v>
      </c>
      <c r="L13406" s="287"/>
      <c r="M13406" s="291"/>
      <c r="N13406" s="292"/>
      <c r="O13406" s="287"/>
      <c r="P13406" s="287"/>
      <c r="Q13406" s="293"/>
    </row>
    <row r="13407" spans="1:17">
      <c r="A13407" s="286" t="str">
        <f>B13407&amp;"_"&amp;COUNTIF($B$2:B13407,B13407)</f>
        <v>10238_1</v>
      </c>
      <c r="B13407" s="287">
        <v>10238</v>
      </c>
      <c r="C13407" s="287">
        <v>31</v>
      </c>
      <c r="D13407" s="274" t="s">
        <v>6921</v>
      </c>
      <c r="E13407" s="287"/>
      <c r="F13407" s="288">
        <v>1</v>
      </c>
      <c r="G13407" s="276" t="s">
        <v>6922</v>
      </c>
      <c r="H13407" s="195">
        <v>1</v>
      </c>
      <c r="I13407" s="397"/>
      <c r="J13407" s="290">
        <v>44106</v>
      </c>
      <c r="K13407" s="195" t="s">
        <v>3477</v>
      </c>
      <c r="L13407" s="287"/>
      <c r="M13407" s="291"/>
      <c r="N13407" s="292"/>
      <c r="O13407" s="287"/>
      <c r="P13407" s="287"/>
      <c r="Q13407" s="293"/>
    </row>
    <row r="13408" spans="1:17">
      <c r="A13408" s="286" t="str">
        <f>B13408&amp;"_"&amp;COUNTIF($B$2:B13408,B13408)</f>
        <v>10239_1</v>
      </c>
      <c r="B13408" s="287">
        <v>10239</v>
      </c>
      <c r="C13408" s="287">
        <v>1</v>
      </c>
      <c r="D13408" s="274" t="s">
        <v>6935</v>
      </c>
      <c r="E13408" s="287"/>
      <c r="F13408" s="288">
        <v>2</v>
      </c>
      <c r="G13408" s="276" t="s">
        <v>6936</v>
      </c>
      <c r="H13408" s="195">
        <v>1</v>
      </c>
      <c r="I13408" s="287"/>
      <c r="J13408" s="290">
        <v>44106</v>
      </c>
      <c r="K13408" s="195" t="s">
        <v>3477</v>
      </c>
      <c r="L13408" s="287"/>
      <c r="M13408" s="291"/>
      <c r="N13408" s="292"/>
      <c r="O13408" s="287"/>
      <c r="P13408" s="287"/>
      <c r="Q13408" s="293"/>
    </row>
    <row r="13409" spans="1:17">
      <c r="A13409" s="286" t="str">
        <f>B13409&amp;"_"&amp;COUNTIF($B$2:B13409,B13409)</f>
        <v>10240_1</v>
      </c>
      <c r="B13409" s="287">
        <v>10240</v>
      </c>
      <c r="F13409" s="189">
        <v>1</v>
      </c>
      <c r="G13409" s="197" t="s">
        <v>5658</v>
      </c>
      <c r="L13409" s="287"/>
      <c r="M13409" s="291"/>
      <c r="N13409" s="292"/>
      <c r="O13409" s="287"/>
      <c r="P13409" s="287"/>
      <c r="Q13409" s="293"/>
    </row>
    <row r="13410" spans="1:17">
      <c r="A13410" s="286" t="str">
        <f>B13410&amp;"_"&amp;COUNTIF($B$2:B13410,B13410)</f>
        <v>10240_2</v>
      </c>
      <c r="B13410" s="287">
        <v>10240</v>
      </c>
      <c r="C13410" s="195">
        <v>1</v>
      </c>
      <c r="D13410" s="195" t="s">
        <v>5492</v>
      </c>
      <c r="E13410" s="363"/>
      <c r="F13410" s="364">
        <v>2</v>
      </c>
      <c r="G13410" s="276" t="s">
        <v>6937</v>
      </c>
      <c r="H13410" s="363">
        <v>3</v>
      </c>
      <c r="I13410" s="363"/>
      <c r="J13410" s="191">
        <v>44106</v>
      </c>
      <c r="K13410" s="195" t="s">
        <v>3477</v>
      </c>
      <c r="L13410" s="287"/>
      <c r="M13410" s="291"/>
      <c r="N13410" s="292"/>
      <c r="O13410" s="287"/>
      <c r="P13410" s="287"/>
      <c r="Q13410" s="293"/>
    </row>
    <row r="13411" spans="1:17">
      <c r="A13411" s="286" t="str">
        <f>B13411&amp;"_"&amp;COUNTIF($B$2:B13411,B13411)</f>
        <v>10241_1</v>
      </c>
      <c r="B13411" s="287">
        <v>10241</v>
      </c>
      <c r="C13411" s="287">
        <v>37</v>
      </c>
      <c r="D13411" s="287">
        <v>1202</v>
      </c>
      <c r="E13411" s="287"/>
      <c r="F13411" s="288">
        <v>1</v>
      </c>
      <c r="G13411" s="276" t="s">
        <v>5557</v>
      </c>
      <c r="H13411" s="195">
        <v>1</v>
      </c>
      <c r="I13411" s="287"/>
      <c r="J13411" s="290">
        <v>44106</v>
      </c>
      <c r="K13411" s="274" t="s">
        <v>33</v>
      </c>
      <c r="L13411" s="274" t="s">
        <v>74</v>
      </c>
      <c r="M13411" s="291"/>
      <c r="N13411" s="292"/>
      <c r="O13411" s="287"/>
      <c r="P13411" s="287"/>
      <c r="Q13411" s="293"/>
    </row>
    <row r="13412" spans="1:17">
      <c r="A13412" s="286" t="str">
        <f>B13412&amp;"_"&amp;COUNTIF($B$2:B13412,B13412)</f>
        <v>10242_1</v>
      </c>
      <c r="B13412" s="287">
        <v>10242</v>
      </c>
      <c r="C13412" s="287">
        <v>31</v>
      </c>
      <c r="D13412" s="274" t="s">
        <v>6921</v>
      </c>
      <c r="E13412" s="287"/>
      <c r="F13412" s="288">
        <v>2</v>
      </c>
      <c r="G13412" s="276" t="s">
        <v>6922</v>
      </c>
      <c r="H13412" s="195">
        <v>2</v>
      </c>
      <c r="I13412" s="396"/>
      <c r="J13412" s="290">
        <v>44109</v>
      </c>
      <c r="K13412" s="195" t="s">
        <v>3477</v>
      </c>
      <c r="L13412" s="287"/>
      <c r="M13412" s="291"/>
      <c r="N13412" s="292"/>
      <c r="O13412" s="287"/>
      <c r="P13412" s="287"/>
      <c r="Q13412" s="293"/>
    </row>
    <row r="13413" spans="1:17">
      <c r="A13413" s="286" t="str">
        <f>B13413&amp;"_"&amp;COUNTIF($B$2:B13413,B13413)</f>
        <v>10243_1</v>
      </c>
      <c r="B13413" s="287">
        <v>10243</v>
      </c>
      <c r="C13413" s="287">
        <v>31</v>
      </c>
      <c r="D13413" s="274" t="s">
        <v>6921</v>
      </c>
      <c r="E13413" s="287"/>
      <c r="F13413" s="288">
        <v>2</v>
      </c>
      <c r="G13413" s="276" t="s">
        <v>6922</v>
      </c>
      <c r="H13413" s="195">
        <v>2</v>
      </c>
      <c r="I13413" s="396"/>
      <c r="J13413" s="290">
        <v>44109</v>
      </c>
      <c r="K13413" s="195" t="s">
        <v>3477</v>
      </c>
      <c r="L13413" s="287"/>
      <c r="M13413" s="291"/>
      <c r="N13413" s="292"/>
      <c r="O13413" s="287"/>
      <c r="P13413" s="287"/>
      <c r="Q13413" s="293"/>
    </row>
    <row r="13414" spans="1:17">
      <c r="A13414" s="286" t="str">
        <f>B13414&amp;"_"&amp;COUNTIF($B$2:B13414,B13414)</f>
        <v>10244_1</v>
      </c>
      <c r="B13414" s="287">
        <v>10244</v>
      </c>
      <c r="C13414" s="287">
        <v>1</v>
      </c>
      <c r="D13414" s="274" t="s">
        <v>477</v>
      </c>
      <c r="E13414" s="287"/>
      <c r="F13414" s="288">
        <v>1</v>
      </c>
      <c r="G13414" s="276" t="s">
        <v>6938</v>
      </c>
      <c r="H13414" s="195">
        <v>1</v>
      </c>
      <c r="I13414" s="287"/>
      <c r="J13414" s="290">
        <v>44109</v>
      </c>
      <c r="K13414" s="195" t="s">
        <v>3477</v>
      </c>
      <c r="L13414" s="287"/>
      <c r="M13414" s="291"/>
      <c r="N13414" s="292"/>
      <c r="O13414" s="287"/>
      <c r="P13414" s="287"/>
      <c r="Q13414" s="293"/>
    </row>
    <row r="13415" spans="1:17">
      <c r="A13415" s="286" t="str">
        <f>B13415&amp;"_"&amp;COUNTIF($B$2:B13415,B13415)</f>
        <v>10245_1</v>
      </c>
      <c r="B13415" s="287">
        <v>10245</v>
      </c>
      <c r="C13415" s="195">
        <v>3</v>
      </c>
      <c r="D13415" s="195" t="s">
        <v>6939</v>
      </c>
      <c r="E13415" s="195">
        <v>500529774</v>
      </c>
      <c r="F13415" s="189">
        <v>324</v>
      </c>
      <c r="G13415" s="197" t="s">
        <v>3799</v>
      </c>
      <c r="H13415" s="195">
        <v>1</v>
      </c>
      <c r="I13415" s="195">
        <v>1200</v>
      </c>
      <c r="J13415" s="191">
        <v>44109</v>
      </c>
      <c r="K13415" s="195" t="s">
        <v>33</v>
      </c>
      <c r="L13415" s="195" t="s">
        <v>74</v>
      </c>
      <c r="M13415" s="291"/>
      <c r="N13415" s="292"/>
      <c r="O13415" s="287"/>
      <c r="P13415" s="287"/>
      <c r="Q13415" s="293"/>
    </row>
    <row r="13416" spans="1:17">
      <c r="A13416" s="286" t="str">
        <f>B13416&amp;"_"&amp;COUNTIF($B$2:B13416,B13416)</f>
        <v>10246_1</v>
      </c>
      <c r="B13416" s="287">
        <v>10246</v>
      </c>
      <c r="C13416" s="195">
        <v>3</v>
      </c>
      <c r="D13416" s="195" t="s">
        <v>6940</v>
      </c>
      <c r="E13416" s="195" t="s">
        <v>149</v>
      </c>
      <c r="F13416" s="189">
        <v>100</v>
      </c>
      <c r="G13416" s="197" t="s">
        <v>1890</v>
      </c>
      <c r="H13416" s="195">
        <v>1</v>
      </c>
      <c r="I13416" s="195">
        <v>500</v>
      </c>
      <c r="J13416" s="191">
        <v>44109</v>
      </c>
      <c r="K13416" s="195" t="s">
        <v>33</v>
      </c>
      <c r="L13416" s="195" t="s">
        <v>74</v>
      </c>
      <c r="M13416" s="291"/>
      <c r="N13416" s="292"/>
      <c r="O13416" s="287"/>
      <c r="P13416" s="287"/>
      <c r="Q13416" s="293"/>
    </row>
    <row r="13417" spans="1:17">
      <c r="A13417" s="286" t="str">
        <f>B13417&amp;"_"&amp;COUNTIF($B$2:B13417,B13417)</f>
        <v>10247_1</v>
      </c>
      <c r="B13417" s="287">
        <v>10247</v>
      </c>
      <c r="E13417" s="195">
        <v>145199</v>
      </c>
      <c r="F13417" s="189">
        <v>10</v>
      </c>
      <c r="G13417" s="197" t="s">
        <v>6941</v>
      </c>
      <c r="M13417" s="291"/>
      <c r="N13417" s="292"/>
      <c r="O13417" s="287"/>
      <c r="P13417" s="287"/>
      <c r="Q13417" s="293"/>
    </row>
    <row r="13418" spans="1:17">
      <c r="A13418" s="286" t="str">
        <f>B13418&amp;"_"&amp;COUNTIF($B$2:B13418,B13418)</f>
        <v>10247_2</v>
      </c>
      <c r="B13418" s="287">
        <v>10247</v>
      </c>
      <c r="C13418" s="195">
        <v>4</v>
      </c>
      <c r="D13418" s="195">
        <v>4500342618</v>
      </c>
      <c r="E13418" s="195">
        <v>145200</v>
      </c>
      <c r="F13418" s="189">
        <v>10</v>
      </c>
      <c r="G13418" s="197" t="s">
        <v>6942</v>
      </c>
      <c r="H13418" s="195">
        <v>5</v>
      </c>
      <c r="I13418" s="195">
        <v>17500</v>
      </c>
      <c r="J13418" s="191">
        <v>44109</v>
      </c>
      <c r="K13418" s="195" t="s">
        <v>2501</v>
      </c>
      <c r="L13418" s="195" t="s">
        <v>74</v>
      </c>
      <c r="M13418" s="291"/>
      <c r="N13418" s="292"/>
      <c r="O13418" s="287"/>
      <c r="P13418" s="287"/>
      <c r="Q13418" s="293"/>
    </row>
    <row r="13419" spans="1:17">
      <c r="A13419" s="286" t="str">
        <f>B13419&amp;"_"&amp;COUNTIF($B$2:B13419,B13419)</f>
        <v>10248_1</v>
      </c>
      <c r="B13419" s="389">
        <v>10248</v>
      </c>
      <c r="C13419" s="390">
        <v>10</v>
      </c>
      <c r="D13419" s="390">
        <v>71063</v>
      </c>
      <c r="E13419" s="390">
        <v>13010001</v>
      </c>
      <c r="F13419" s="391">
        <v>200</v>
      </c>
      <c r="G13419" s="388" t="s">
        <v>6943</v>
      </c>
      <c r="H13419" s="195">
        <v>200</v>
      </c>
      <c r="I13419" s="287">
        <f>200*9+50</f>
        <v>1850</v>
      </c>
      <c r="J13419" s="290">
        <v>44110</v>
      </c>
      <c r="K13419" s="274" t="s">
        <v>789</v>
      </c>
      <c r="L13419" s="274" t="s">
        <v>74</v>
      </c>
      <c r="M13419" s="291"/>
      <c r="N13419" s="292"/>
      <c r="O13419" s="287"/>
      <c r="P13419" s="287"/>
      <c r="Q13419" s="293"/>
    </row>
    <row r="13420" spans="1:17">
      <c r="A13420" s="286" t="str">
        <f>B13420&amp;"_"&amp;COUNTIF($B$2:B13420,B13420)</f>
        <v>10249_1</v>
      </c>
      <c r="B13420" s="287">
        <v>10249</v>
      </c>
      <c r="C13420" s="274">
        <v>59</v>
      </c>
      <c r="D13420" s="274">
        <v>3011150018</v>
      </c>
      <c r="E13420" s="195">
        <v>41227890</v>
      </c>
      <c r="F13420" s="189">
        <v>12</v>
      </c>
      <c r="G13420" s="197" t="s">
        <v>5286</v>
      </c>
      <c r="H13420" s="195">
        <v>2</v>
      </c>
      <c r="I13420" s="195">
        <v>3675</v>
      </c>
      <c r="J13420" s="277">
        <v>44110</v>
      </c>
      <c r="K13420" s="195" t="s">
        <v>3477</v>
      </c>
      <c r="L13420" s="287"/>
      <c r="M13420" s="291"/>
      <c r="N13420" s="292"/>
      <c r="O13420" s="287"/>
      <c r="P13420" s="287"/>
      <c r="Q13420" s="293"/>
    </row>
    <row r="13421" spans="1:17">
      <c r="A13421" s="286" t="str">
        <f>B13421&amp;"_"&amp;COUNTIF($B$2:B13421,B13421)</f>
        <v>10250_1</v>
      </c>
      <c r="B13421" s="287">
        <v>10250</v>
      </c>
      <c r="C13421" s="274">
        <v>59</v>
      </c>
      <c r="D13421" s="274">
        <v>3010980825</v>
      </c>
      <c r="E13421" s="274">
        <v>20644834</v>
      </c>
      <c r="F13421" s="275">
        <v>14</v>
      </c>
      <c r="G13421" s="276" t="s">
        <v>6847</v>
      </c>
      <c r="H13421" s="274">
        <v>1</v>
      </c>
      <c r="I13421" s="274">
        <v>1345</v>
      </c>
      <c r="J13421" s="277">
        <v>44110</v>
      </c>
      <c r="K13421" s="274" t="s">
        <v>3477</v>
      </c>
      <c r="L13421" s="287"/>
      <c r="M13421" s="291"/>
      <c r="N13421" s="292"/>
      <c r="O13421" s="287"/>
      <c r="P13421" s="287"/>
      <c r="Q13421" s="293"/>
    </row>
    <row r="13422" spans="1:17">
      <c r="A13422" s="286" t="str">
        <f>B13422&amp;"_"&amp;COUNTIF($B$2:B13422,B13422)</f>
        <v>10251_1</v>
      </c>
      <c r="B13422" s="287">
        <v>10251</v>
      </c>
      <c r="C13422" s="287">
        <v>139</v>
      </c>
      <c r="D13422" s="274" t="s">
        <v>6944</v>
      </c>
      <c r="E13422" s="287"/>
      <c r="F13422" s="288">
        <v>80</v>
      </c>
      <c r="G13422" s="276" t="s">
        <v>6946</v>
      </c>
      <c r="H13422" s="195">
        <v>1</v>
      </c>
      <c r="I13422" s="287">
        <v>4050</v>
      </c>
      <c r="J13422" s="290">
        <v>44110</v>
      </c>
      <c r="K13422" s="274"/>
      <c r="L13422" s="287"/>
      <c r="M13422" s="291"/>
      <c r="N13422" s="292"/>
      <c r="O13422" s="287"/>
      <c r="P13422" s="287"/>
      <c r="Q13422" s="293"/>
    </row>
    <row r="13423" spans="1:17">
      <c r="A13423" s="286" t="str">
        <f>B13423&amp;"_"&amp;COUNTIF($B$2:B13423,B13423)</f>
        <v>10252_1</v>
      </c>
      <c r="B13423" s="287">
        <v>10252</v>
      </c>
      <c r="C13423" s="195">
        <v>128</v>
      </c>
      <c r="D13423" s="195">
        <v>270579703</v>
      </c>
      <c r="E13423" s="195">
        <v>500532211</v>
      </c>
      <c r="F13423" s="189">
        <v>2</v>
      </c>
      <c r="G13423" s="197" t="s">
        <v>5324</v>
      </c>
      <c r="H13423" s="195">
        <v>1</v>
      </c>
      <c r="I13423" s="195">
        <v>230</v>
      </c>
      <c r="J13423" s="191">
        <v>44110</v>
      </c>
      <c r="K13423" s="195" t="s">
        <v>33</v>
      </c>
      <c r="L13423" s="195" t="s">
        <v>74</v>
      </c>
      <c r="M13423" s="291"/>
      <c r="N13423" s="292"/>
      <c r="O13423" s="287"/>
      <c r="P13423" s="287"/>
      <c r="Q13423" s="293"/>
    </row>
    <row r="13424" spans="1:17">
      <c r="A13424" s="286" t="str">
        <f>B13424&amp;"_"&amp;COUNTIF($B$2:B13424,B13424)</f>
        <v>10253_1</v>
      </c>
      <c r="B13424" s="287">
        <v>10253</v>
      </c>
      <c r="C13424" s="274">
        <v>122</v>
      </c>
      <c r="D13424" s="274" t="s">
        <v>6947</v>
      </c>
      <c r="E13424" s="274">
        <v>1</v>
      </c>
      <c r="F13424" s="275">
        <v>1</v>
      </c>
      <c r="G13424" s="276" t="s">
        <v>6728</v>
      </c>
      <c r="H13424" s="274">
        <v>1</v>
      </c>
      <c r="I13424" s="274">
        <v>280</v>
      </c>
      <c r="J13424" s="277">
        <v>44110</v>
      </c>
      <c r="K13424" s="274" t="s">
        <v>6729</v>
      </c>
      <c r="L13424" s="274" t="s">
        <v>74</v>
      </c>
      <c r="M13424" s="291"/>
      <c r="N13424" s="292"/>
      <c r="O13424" s="287"/>
      <c r="P13424" s="287"/>
      <c r="Q13424" s="293"/>
    </row>
    <row r="13425" spans="1:17">
      <c r="A13425" s="286" t="str">
        <f>B13425&amp;"_"&amp;COUNTIF($B$2:B13425,B13425)</f>
        <v>10254_1</v>
      </c>
      <c r="B13425" s="287">
        <v>10254</v>
      </c>
      <c r="C13425" s="195">
        <v>114</v>
      </c>
      <c r="D13425" s="195">
        <v>270580496</v>
      </c>
      <c r="E13425" s="195" t="s">
        <v>6948</v>
      </c>
      <c r="F13425" s="189">
        <v>100</v>
      </c>
      <c r="G13425" s="197" t="s">
        <v>6949</v>
      </c>
      <c r="H13425" s="195">
        <v>2</v>
      </c>
      <c r="I13425" s="195">
        <v>2900</v>
      </c>
      <c r="J13425" s="191">
        <v>44110</v>
      </c>
      <c r="K13425" s="195" t="s">
        <v>33</v>
      </c>
      <c r="L13425" s="195" t="s">
        <v>74</v>
      </c>
      <c r="M13425" s="291"/>
      <c r="N13425" s="292"/>
      <c r="O13425" s="287"/>
      <c r="P13425" s="287"/>
      <c r="Q13425" s="293"/>
    </row>
    <row r="13426" spans="1:17">
      <c r="A13426" s="286" t="str">
        <f>B13426&amp;"_"&amp;COUNTIF($B$2:B13426,B13426)</f>
        <v>10255_1</v>
      </c>
      <c r="B13426" s="287">
        <v>10255</v>
      </c>
      <c r="C13426" s="195">
        <v>2</v>
      </c>
      <c r="D13426" s="195">
        <v>340199503</v>
      </c>
      <c r="F13426" s="189">
        <v>16</v>
      </c>
      <c r="G13426" s="197" t="s">
        <v>1342</v>
      </c>
      <c r="H13426" s="195">
        <v>4</v>
      </c>
      <c r="J13426" s="191">
        <v>44111</v>
      </c>
      <c r="K13426" s="195" t="s">
        <v>3477</v>
      </c>
      <c r="L13426" s="287"/>
      <c r="M13426" s="291"/>
      <c r="N13426" s="292"/>
      <c r="O13426" s="287"/>
      <c r="P13426" s="287"/>
      <c r="Q13426" s="293"/>
    </row>
    <row r="13427" spans="1:17">
      <c r="A13427" s="286" t="str">
        <f>B13427&amp;"_"&amp;COUNTIF($B$2:B13427,B13427)</f>
        <v>10256_1</v>
      </c>
      <c r="B13427" s="389">
        <v>10256</v>
      </c>
      <c r="C13427" s="390">
        <v>10</v>
      </c>
      <c r="D13427" s="390">
        <v>71070</v>
      </c>
      <c r="E13427" s="390">
        <v>13020401</v>
      </c>
      <c r="F13427" s="391">
        <v>10</v>
      </c>
      <c r="G13427" s="388" t="s">
        <v>5508</v>
      </c>
      <c r="H13427" s="195">
        <v>1</v>
      </c>
      <c r="I13427" s="287">
        <f>10*55+50</f>
        <v>600</v>
      </c>
      <c r="J13427" s="290">
        <v>44111</v>
      </c>
      <c r="K13427" s="274" t="s">
        <v>789</v>
      </c>
      <c r="L13427" s="274" t="s">
        <v>74</v>
      </c>
      <c r="M13427" s="291"/>
      <c r="N13427" s="292"/>
      <c r="O13427" s="287"/>
      <c r="P13427" s="287"/>
      <c r="Q13427" s="293"/>
    </row>
    <row r="13428" spans="1:17">
      <c r="A13428" s="286" t="str">
        <f>B13428&amp;"_"&amp;COUNTIF($B$2:B13428,B13428)</f>
        <v>10257_1</v>
      </c>
      <c r="B13428" s="287">
        <v>10257</v>
      </c>
      <c r="C13428" s="195">
        <v>124</v>
      </c>
      <c r="D13428" s="195">
        <v>550012505</v>
      </c>
      <c r="F13428" s="189">
        <v>1</v>
      </c>
      <c r="G13428" s="197" t="s">
        <v>6578</v>
      </c>
      <c r="H13428" s="195">
        <v>1</v>
      </c>
      <c r="J13428" s="191">
        <v>44111</v>
      </c>
      <c r="K13428" s="195" t="s">
        <v>33</v>
      </c>
      <c r="L13428" s="195" t="s">
        <v>74</v>
      </c>
      <c r="M13428" s="291"/>
      <c r="N13428" s="292"/>
      <c r="O13428" s="287"/>
      <c r="P13428" s="287"/>
      <c r="Q13428" s="293"/>
    </row>
    <row r="13429" spans="1:17">
      <c r="A13429" s="286" t="str">
        <f>B13429&amp;"_"&amp;COUNTIF($B$2:B13429,B13429)</f>
        <v>10258_1</v>
      </c>
      <c r="B13429" s="287">
        <v>10258</v>
      </c>
      <c r="C13429" s="274">
        <v>13</v>
      </c>
      <c r="D13429" s="274"/>
      <c r="E13429" s="274"/>
      <c r="F13429" s="275">
        <v>1</v>
      </c>
      <c r="G13429" s="276" t="s">
        <v>6950</v>
      </c>
      <c r="H13429" s="274">
        <v>1</v>
      </c>
      <c r="I13429" s="274"/>
      <c r="J13429" s="277">
        <v>44111</v>
      </c>
      <c r="K13429" s="274" t="s">
        <v>789</v>
      </c>
      <c r="L13429" s="274" t="s">
        <v>74</v>
      </c>
      <c r="M13429" s="291"/>
      <c r="N13429" s="292"/>
      <c r="O13429" s="287"/>
      <c r="P13429" s="287"/>
      <c r="Q13429" s="293"/>
    </row>
    <row r="13430" spans="1:17">
      <c r="A13430" s="286" t="str">
        <f>B13430&amp;"_"&amp;COUNTIF($B$2:B13430,B13430)</f>
        <v>10259_1</v>
      </c>
      <c r="B13430" s="287">
        <v>10259</v>
      </c>
      <c r="E13430" s="195" t="s">
        <v>1744</v>
      </c>
      <c r="F13430" s="189">
        <v>1</v>
      </c>
      <c r="G13430" s="197" t="s">
        <v>5591</v>
      </c>
      <c r="L13430" s="287"/>
      <c r="M13430" s="291"/>
      <c r="N13430" s="292"/>
      <c r="O13430" s="287"/>
      <c r="P13430" s="287"/>
      <c r="Q13430" s="293"/>
    </row>
    <row r="13431" spans="1:17">
      <c r="A13431" s="286" t="str">
        <f>B13431&amp;"_"&amp;COUNTIF($B$2:B13431,B13431)</f>
        <v>10259_2</v>
      </c>
      <c r="B13431" s="287">
        <v>10259</v>
      </c>
      <c r="C13431" s="237"/>
      <c r="D13431" s="237"/>
      <c r="E13431" s="195">
        <v>213359</v>
      </c>
      <c r="F13431" s="189">
        <v>28</v>
      </c>
      <c r="G13431" s="197" t="s">
        <v>4533</v>
      </c>
      <c r="L13431" s="287"/>
      <c r="M13431" s="291"/>
      <c r="N13431" s="292"/>
      <c r="O13431" s="287"/>
      <c r="P13431" s="287"/>
      <c r="Q13431" s="293"/>
    </row>
    <row r="13432" spans="1:17">
      <c r="A13432" s="286" t="str">
        <f>B13432&amp;"_"&amp;COUNTIF($B$2:B13432,B13432)</f>
        <v>10259_3</v>
      </c>
      <c r="B13432" s="287">
        <v>10259</v>
      </c>
      <c r="C13432" s="237"/>
      <c r="D13432" s="237"/>
      <c r="E13432" s="195">
        <v>214845</v>
      </c>
      <c r="F13432" s="189">
        <v>32</v>
      </c>
      <c r="G13432" s="197" t="s">
        <v>5155</v>
      </c>
      <c r="L13432" s="287"/>
      <c r="M13432" s="291"/>
      <c r="N13432" s="292"/>
      <c r="O13432" s="287"/>
      <c r="P13432" s="287"/>
      <c r="Q13432" s="293"/>
    </row>
    <row r="13433" spans="1:17">
      <c r="A13433" s="286" t="str">
        <f>B13433&amp;"_"&amp;COUNTIF($B$2:B13433,B13433)</f>
        <v>10259_4</v>
      </c>
      <c r="B13433" s="287">
        <v>10259</v>
      </c>
      <c r="C13433" s="237"/>
      <c r="D13433" s="237"/>
      <c r="E13433" s="195">
        <v>209245</v>
      </c>
      <c r="F13433" s="189">
        <v>56</v>
      </c>
      <c r="G13433" s="197" t="s">
        <v>4515</v>
      </c>
      <c r="L13433" s="287"/>
      <c r="M13433" s="291"/>
      <c r="N13433" s="292"/>
      <c r="O13433" s="287"/>
      <c r="P13433" s="287"/>
      <c r="Q13433" s="293"/>
    </row>
    <row r="13434" spans="1:17">
      <c r="A13434" s="286" t="str">
        <f>B13434&amp;"_"&amp;COUNTIF($B$2:B13434,B13434)</f>
        <v>10259_5</v>
      </c>
      <c r="B13434" s="287">
        <v>10259</v>
      </c>
      <c r="C13434" s="237">
        <v>123</v>
      </c>
      <c r="D13434" s="237">
        <v>4500791855</v>
      </c>
      <c r="E13434" s="287">
        <v>214844</v>
      </c>
      <c r="F13434" s="288">
        <v>84</v>
      </c>
      <c r="G13434" s="276" t="s">
        <v>2944</v>
      </c>
      <c r="H13434" s="195">
        <v>7</v>
      </c>
      <c r="I13434" s="287">
        <v>17450</v>
      </c>
      <c r="J13434" s="191">
        <v>44112</v>
      </c>
      <c r="K13434" s="195" t="s">
        <v>3477</v>
      </c>
      <c r="L13434" s="287"/>
      <c r="M13434" s="291"/>
      <c r="N13434" s="292"/>
      <c r="O13434" s="287"/>
      <c r="P13434" s="287"/>
      <c r="Q13434" s="293"/>
    </row>
    <row r="13435" spans="1:17">
      <c r="A13435" s="286" t="str">
        <f>B13435&amp;"_"&amp;COUNTIF($B$2:B13435,B13435)</f>
        <v>10260_1</v>
      </c>
      <c r="B13435" s="287">
        <v>10260</v>
      </c>
      <c r="C13435" s="287">
        <v>31</v>
      </c>
      <c r="D13435" s="274" t="s">
        <v>6951</v>
      </c>
      <c r="E13435" s="274" t="s">
        <v>6802</v>
      </c>
      <c r="F13435" s="288">
        <v>3</v>
      </c>
      <c r="G13435" s="276" t="s">
        <v>6952</v>
      </c>
      <c r="H13435" s="287">
        <v>3</v>
      </c>
      <c r="I13435" s="287">
        <v>9000</v>
      </c>
      <c r="J13435" s="191">
        <v>44112</v>
      </c>
      <c r="K13435" s="195" t="s">
        <v>3477</v>
      </c>
      <c r="L13435" s="287"/>
      <c r="M13435" s="291"/>
      <c r="N13435" s="292"/>
      <c r="O13435" s="287"/>
      <c r="P13435" s="287"/>
      <c r="Q13435" s="293"/>
    </row>
    <row r="13436" spans="1:17">
      <c r="A13436" s="286" t="str">
        <f>B13436&amp;"_"&amp;COUNTIF($B$2:B13436,B13436)</f>
        <v>10261_1</v>
      </c>
      <c r="B13436" s="287">
        <v>10261</v>
      </c>
      <c r="C13436" s="287"/>
      <c r="D13436" s="287"/>
      <c r="E13436" s="274" t="s">
        <v>62</v>
      </c>
      <c r="F13436" s="288">
        <v>492</v>
      </c>
      <c r="G13436" s="276" t="s">
        <v>6744</v>
      </c>
      <c r="H13436" s="287"/>
      <c r="I13436" s="287"/>
      <c r="J13436" s="290"/>
      <c r="K13436" s="287"/>
      <c r="L13436" s="287"/>
      <c r="M13436" s="291"/>
      <c r="N13436" s="292"/>
      <c r="O13436" s="287"/>
      <c r="P13436" s="287"/>
      <c r="Q13436" s="293"/>
    </row>
    <row r="13437" spans="1:17">
      <c r="A13437" s="286" t="str">
        <f>B13437&amp;"_"&amp;COUNTIF($B$2:B13437,B13437)</f>
        <v>10261_2</v>
      </c>
      <c r="B13437" s="287">
        <v>10261</v>
      </c>
      <c r="C13437" s="287">
        <v>1</v>
      </c>
      <c r="D13437" s="274" t="s">
        <v>6953</v>
      </c>
      <c r="E13437" s="274" t="s">
        <v>67</v>
      </c>
      <c r="F13437" s="288">
        <v>48</v>
      </c>
      <c r="G13437" s="276" t="s">
        <v>6954</v>
      </c>
      <c r="H13437" s="287">
        <v>4</v>
      </c>
      <c r="I13437" s="287"/>
      <c r="J13437" s="191">
        <v>44112</v>
      </c>
      <c r="K13437" s="195" t="s">
        <v>3477</v>
      </c>
      <c r="L13437" s="287"/>
      <c r="M13437" s="291"/>
      <c r="N13437" s="292"/>
      <c r="O13437" s="287"/>
      <c r="P13437" s="287"/>
      <c r="Q13437" s="293"/>
    </row>
    <row r="13438" spans="1:17">
      <c r="A13438" s="286" t="str">
        <f>B13438&amp;"_"&amp;COUNTIF($B$2:B13438,B13438)</f>
        <v>10262_1</v>
      </c>
      <c r="B13438" s="287">
        <v>10262</v>
      </c>
      <c r="C13438" s="287">
        <v>1</v>
      </c>
      <c r="D13438" s="274" t="s">
        <v>6955</v>
      </c>
      <c r="E13438" s="287"/>
      <c r="F13438" s="288">
        <v>40</v>
      </c>
      <c r="G13438" s="276" t="s">
        <v>6956</v>
      </c>
      <c r="H13438" s="287">
        <v>1</v>
      </c>
      <c r="I13438" s="287"/>
      <c r="J13438" s="191">
        <v>44112</v>
      </c>
      <c r="K13438" s="195" t="s">
        <v>3477</v>
      </c>
      <c r="L13438" s="287"/>
      <c r="M13438" s="291"/>
      <c r="N13438" s="292"/>
      <c r="O13438" s="287"/>
      <c r="P13438" s="287"/>
      <c r="Q13438" s="293"/>
    </row>
    <row r="13439" spans="1:17">
      <c r="A13439" s="286" t="str">
        <f>B13439&amp;"_"&amp;COUNTIF($B$2:B13439,B13439)</f>
        <v>10263_1</v>
      </c>
      <c r="B13439" s="287">
        <v>10263</v>
      </c>
      <c r="E13439" s="195" t="s">
        <v>2730</v>
      </c>
      <c r="F13439" s="189">
        <v>4</v>
      </c>
      <c r="G13439" s="197" t="s">
        <v>5366</v>
      </c>
      <c r="L13439" s="287"/>
      <c r="M13439" s="291"/>
      <c r="N13439" s="292"/>
      <c r="O13439" s="287"/>
      <c r="P13439" s="287"/>
      <c r="Q13439" s="293"/>
    </row>
    <row r="13440" spans="1:17">
      <c r="A13440" s="286" t="str">
        <f>B13440&amp;"_"&amp;COUNTIF($B$2:B13440,B13440)</f>
        <v>10263_2</v>
      </c>
      <c r="B13440" s="287">
        <v>10263</v>
      </c>
      <c r="C13440" s="195">
        <v>1</v>
      </c>
      <c r="D13440" s="195" t="s">
        <v>6694</v>
      </c>
      <c r="E13440" s="195" t="s">
        <v>2731</v>
      </c>
      <c r="F13440" s="189">
        <v>4</v>
      </c>
      <c r="G13440" s="197" t="s">
        <v>5368</v>
      </c>
      <c r="H13440" s="195">
        <v>2</v>
      </c>
      <c r="J13440" s="191">
        <v>44112</v>
      </c>
      <c r="K13440" s="195" t="s">
        <v>3477</v>
      </c>
      <c r="L13440" s="287"/>
      <c r="M13440" s="291"/>
      <c r="N13440" s="292"/>
      <c r="O13440" s="287"/>
      <c r="P13440" s="287"/>
      <c r="Q13440" s="293"/>
    </row>
    <row r="13441" spans="1:17">
      <c r="A13441" s="286" t="str">
        <f>B13441&amp;"_"&amp;COUNTIF($B$2:B13441,B13441)</f>
        <v>10264_1</v>
      </c>
      <c r="B13441" s="389">
        <v>10264</v>
      </c>
      <c r="C13441" s="390">
        <v>10</v>
      </c>
      <c r="D13441" s="390">
        <v>71068</v>
      </c>
      <c r="E13441" s="390">
        <v>15020153</v>
      </c>
      <c r="F13441" s="391">
        <v>16</v>
      </c>
      <c r="G13441" s="400" t="s">
        <v>6972</v>
      </c>
      <c r="H13441" s="195">
        <v>2</v>
      </c>
      <c r="I13441" s="287">
        <v>6200</v>
      </c>
      <c r="J13441" s="290">
        <v>44127</v>
      </c>
      <c r="K13441" s="274" t="s">
        <v>789</v>
      </c>
      <c r="L13441" s="274" t="s">
        <v>74</v>
      </c>
      <c r="M13441" s="291"/>
      <c r="N13441" s="292"/>
      <c r="O13441" s="287"/>
      <c r="P13441" s="287"/>
      <c r="Q13441" s="293"/>
    </row>
    <row r="13442" spans="1:17">
      <c r="A13442" s="286" t="str">
        <f>B13442&amp;"_"&amp;COUNTIF($B$2:B13442,B13442)</f>
        <v>10265_1</v>
      </c>
      <c r="B13442" s="287">
        <v>10265</v>
      </c>
      <c r="C13442" s="274">
        <v>31</v>
      </c>
      <c r="D13442" s="274" t="s">
        <v>6957</v>
      </c>
      <c r="E13442" s="274" t="s">
        <v>5374</v>
      </c>
      <c r="F13442" s="275">
        <v>7</v>
      </c>
      <c r="G13442" s="276" t="s">
        <v>6725</v>
      </c>
      <c r="H13442" s="274">
        <v>7</v>
      </c>
      <c r="I13442" s="274">
        <v>21000</v>
      </c>
      <c r="J13442" s="277">
        <v>44113</v>
      </c>
      <c r="K13442" s="195" t="s">
        <v>3477</v>
      </c>
      <c r="L13442" s="287"/>
      <c r="M13442" s="291"/>
      <c r="N13442" s="292"/>
      <c r="O13442" s="287"/>
      <c r="P13442" s="287"/>
      <c r="Q13442" s="293"/>
    </row>
    <row r="13443" spans="1:17">
      <c r="A13443" s="286" t="str">
        <f>B13443&amp;"_"&amp;COUNTIF($B$2:B13443,B13443)</f>
        <v>10266_1</v>
      </c>
      <c r="B13443" s="287">
        <v>10266</v>
      </c>
      <c r="E13443" s="195">
        <v>145199</v>
      </c>
      <c r="F13443" s="189">
        <v>14</v>
      </c>
      <c r="G13443" s="197" t="s">
        <v>6941</v>
      </c>
      <c r="M13443" s="291"/>
      <c r="N13443" s="292"/>
      <c r="O13443" s="287"/>
      <c r="P13443" s="287"/>
      <c r="Q13443" s="293"/>
    </row>
    <row r="13444" spans="1:17">
      <c r="A13444" s="286" t="str">
        <f>B13444&amp;"_"&amp;COUNTIF($B$2:B13444,B13444)</f>
        <v>10266_2</v>
      </c>
      <c r="B13444" s="287">
        <v>10266</v>
      </c>
      <c r="C13444" s="195">
        <v>4</v>
      </c>
      <c r="D13444" s="195">
        <v>4500342618</v>
      </c>
      <c r="E13444" s="195">
        <v>145200</v>
      </c>
      <c r="F13444" s="189">
        <v>14</v>
      </c>
      <c r="G13444" s="197" t="s">
        <v>6942</v>
      </c>
      <c r="H13444" s="195">
        <v>7</v>
      </c>
      <c r="I13444" s="195">
        <v>24500</v>
      </c>
      <c r="J13444" s="191">
        <v>44113</v>
      </c>
      <c r="K13444" s="195" t="s">
        <v>2501</v>
      </c>
      <c r="L13444" s="195" t="s">
        <v>74</v>
      </c>
      <c r="M13444" s="291"/>
      <c r="N13444" s="292"/>
      <c r="O13444" s="287"/>
      <c r="P13444" s="287"/>
      <c r="Q13444" s="293"/>
    </row>
    <row r="13445" spans="1:17">
      <c r="A13445" s="286" t="str">
        <f>B13445&amp;"_"&amp;COUNTIF($B$2:B13445,B13445)</f>
        <v>10267_1</v>
      </c>
      <c r="B13445" s="287">
        <v>10267</v>
      </c>
      <c r="C13445" s="195">
        <v>107</v>
      </c>
      <c r="D13445" s="195">
        <v>27778</v>
      </c>
      <c r="F13445" s="189">
        <v>10</v>
      </c>
      <c r="G13445" s="197" t="s">
        <v>6875</v>
      </c>
      <c r="H13445" s="195">
        <v>1</v>
      </c>
      <c r="J13445" s="191">
        <v>44113</v>
      </c>
      <c r="K13445" s="195" t="s">
        <v>33</v>
      </c>
      <c r="L13445" s="274" t="s">
        <v>74</v>
      </c>
      <c r="M13445" s="291"/>
      <c r="N13445" s="292"/>
      <c r="O13445" s="287"/>
      <c r="P13445" s="287"/>
      <c r="Q13445" s="293"/>
    </row>
    <row r="13446" spans="1:17">
      <c r="A13446" s="286" t="str">
        <f>B13446&amp;"_"&amp;COUNTIF($B$2:B13446,B13446)</f>
        <v>10268_1</v>
      </c>
      <c r="B13446" s="287">
        <v>10268</v>
      </c>
      <c r="C13446" s="195">
        <v>1</v>
      </c>
      <c r="D13446" s="195" t="s">
        <v>5492</v>
      </c>
      <c r="E13446" s="363"/>
      <c r="F13446" s="364">
        <v>2</v>
      </c>
      <c r="G13446" s="276" t="s">
        <v>6958</v>
      </c>
      <c r="H13446" s="363">
        <v>2</v>
      </c>
      <c r="I13446" s="363"/>
      <c r="J13446" s="191">
        <v>44117</v>
      </c>
      <c r="K13446" s="195" t="s">
        <v>3477</v>
      </c>
      <c r="L13446" s="287"/>
      <c r="M13446" s="291"/>
      <c r="N13446" s="292"/>
      <c r="O13446" s="287"/>
      <c r="P13446" s="287"/>
      <c r="Q13446" s="293"/>
    </row>
    <row r="13447" spans="1:17">
      <c r="A13447" s="286" t="str">
        <f>B13447&amp;"_"&amp;COUNTIF($B$2:B13447,B13447)</f>
        <v>10269_1</v>
      </c>
      <c r="B13447" s="287">
        <v>10269</v>
      </c>
      <c r="C13447" s="274">
        <v>1</v>
      </c>
      <c r="D13447" s="274" t="s">
        <v>5454</v>
      </c>
      <c r="E13447" s="274"/>
      <c r="F13447" s="228">
        <v>34</v>
      </c>
      <c r="G13447" s="276" t="s">
        <v>1690</v>
      </c>
      <c r="H13447" s="274">
        <v>1</v>
      </c>
      <c r="I13447" s="274"/>
      <c r="J13447" s="191">
        <v>44117</v>
      </c>
      <c r="K13447" s="195" t="s">
        <v>3477</v>
      </c>
      <c r="L13447" s="287"/>
      <c r="M13447" s="291"/>
      <c r="N13447" s="292"/>
      <c r="O13447" s="287"/>
      <c r="P13447" s="287"/>
      <c r="Q13447" s="293"/>
    </row>
    <row r="13448" spans="1:17">
      <c r="A13448" s="286" t="str">
        <f>B13448&amp;"_"&amp;COUNTIF($B$2:B13448,B13448)</f>
        <v>10270_1</v>
      </c>
      <c r="B13448" s="287">
        <v>10270</v>
      </c>
      <c r="C13448" s="287">
        <v>141</v>
      </c>
      <c r="D13448" s="274" t="s">
        <v>6959</v>
      </c>
      <c r="E13448" s="287">
        <v>5600050616</v>
      </c>
      <c r="F13448" s="288">
        <v>1</v>
      </c>
      <c r="G13448" s="276" t="s">
        <v>6960</v>
      </c>
      <c r="H13448" s="287">
        <v>1</v>
      </c>
      <c r="I13448" s="287"/>
      <c r="J13448" s="191">
        <v>44117</v>
      </c>
      <c r="K13448" s="195" t="s">
        <v>3477</v>
      </c>
      <c r="L13448" s="287"/>
      <c r="M13448" s="291"/>
      <c r="N13448" s="292"/>
      <c r="O13448" s="287"/>
      <c r="P13448" s="287"/>
      <c r="Q13448" s="293"/>
    </row>
    <row r="13449" spans="1:17">
      <c r="A13449" s="286" t="str">
        <f>B13449&amp;"_"&amp;COUNTIF($B$2:B13449,B13449)</f>
        <v>10271_1</v>
      </c>
      <c r="B13449" s="287">
        <v>10271</v>
      </c>
      <c r="C13449" s="195">
        <v>107</v>
      </c>
      <c r="D13449" s="195">
        <v>27822</v>
      </c>
      <c r="F13449" s="189">
        <v>5</v>
      </c>
      <c r="G13449" s="197" t="s">
        <v>6864</v>
      </c>
      <c r="H13449" s="195">
        <v>1</v>
      </c>
      <c r="J13449" s="191">
        <v>44118</v>
      </c>
      <c r="K13449" s="195" t="s">
        <v>33</v>
      </c>
      <c r="L13449" s="274" t="s">
        <v>74</v>
      </c>
      <c r="M13449" s="291"/>
      <c r="N13449" s="292"/>
      <c r="O13449" s="287"/>
      <c r="P13449" s="287"/>
      <c r="Q13449" s="293"/>
    </row>
    <row r="13450" spans="1:17">
      <c r="A13450" s="286" t="str">
        <f>B13450&amp;"_"&amp;COUNTIF($B$2:B13450,B13450)</f>
        <v>10272_1</v>
      </c>
      <c r="B13450" s="287">
        <v>10272</v>
      </c>
      <c r="C13450" s="287">
        <v>1</v>
      </c>
      <c r="D13450" s="274" t="s">
        <v>477</v>
      </c>
      <c r="E13450" s="287"/>
      <c r="F13450" s="288">
        <v>1</v>
      </c>
      <c r="G13450" s="197" t="s">
        <v>6961</v>
      </c>
      <c r="H13450" s="195">
        <v>1</v>
      </c>
      <c r="I13450" s="287"/>
      <c r="J13450" s="290">
        <v>44119</v>
      </c>
      <c r="K13450" s="195" t="s">
        <v>3477</v>
      </c>
      <c r="L13450" s="287"/>
      <c r="M13450" s="291"/>
      <c r="N13450" s="292"/>
      <c r="O13450" s="287"/>
      <c r="P13450" s="287"/>
      <c r="Q13450" s="293"/>
    </row>
    <row r="13451" spans="1:17">
      <c r="A13451" s="286" t="str">
        <f>B13451&amp;"_"&amp;COUNTIF($B$2:B13451,B13451)</f>
        <v>10273_1</v>
      </c>
      <c r="B13451" s="287">
        <v>10273</v>
      </c>
      <c r="C13451" s="274">
        <v>1</v>
      </c>
      <c r="D13451" s="274" t="s">
        <v>5454</v>
      </c>
      <c r="E13451" s="274"/>
      <c r="F13451" s="228">
        <v>54</v>
      </c>
      <c r="G13451" s="276" t="s">
        <v>1690</v>
      </c>
      <c r="H13451" s="274">
        <v>1</v>
      </c>
      <c r="I13451" s="274"/>
      <c r="J13451" s="191">
        <v>44119</v>
      </c>
      <c r="K13451" s="195" t="s">
        <v>3477</v>
      </c>
      <c r="L13451" s="287"/>
      <c r="M13451" s="291"/>
      <c r="N13451" s="292"/>
      <c r="O13451" s="287"/>
      <c r="P13451" s="287"/>
      <c r="Q13451" s="293"/>
    </row>
    <row r="13452" spans="1:17">
      <c r="A13452" s="286" t="str">
        <f>B13452&amp;"_"&amp;COUNTIF($B$2:B13452,B13452)</f>
        <v>10274_1</v>
      </c>
      <c r="B13452" s="287">
        <v>10274</v>
      </c>
      <c r="C13452" s="274">
        <v>59</v>
      </c>
      <c r="D13452" s="274">
        <v>3011173282</v>
      </c>
      <c r="E13452" s="195">
        <v>41227890</v>
      </c>
      <c r="F13452" s="189">
        <v>12</v>
      </c>
      <c r="G13452" s="197" t="s">
        <v>5286</v>
      </c>
      <c r="H13452" s="195">
        <v>2</v>
      </c>
      <c r="I13452" s="195">
        <v>3675</v>
      </c>
      <c r="J13452" s="277">
        <v>44119</v>
      </c>
      <c r="K13452" s="195" t="s">
        <v>3477</v>
      </c>
      <c r="L13452" s="287"/>
      <c r="M13452" s="291"/>
      <c r="N13452" s="292"/>
      <c r="O13452" s="287"/>
      <c r="P13452" s="287"/>
      <c r="Q13452" s="293"/>
    </row>
    <row r="13453" spans="1:17">
      <c r="A13453" s="286" t="str">
        <f>B13453&amp;"_"&amp;COUNTIF($B$2:B13453,B13453)</f>
        <v>10275_1</v>
      </c>
      <c r="B13453" s="287">
        <v>10275</v>
      </c>
      <c r="C13453" s="195">
        <v>3</v>
      </c>
      <c r="D13453" s="195" t="s">
        <v>6962</v>
      </c>
      <c r="E13453" s="195">
        <v>500529774</v>
      </c>
      <c r="F13453" s="189">
        <v>324</v>
      </c>
      <c r="G13453" s="197" t="s">
        <v>3799</v>
      </c>
      <c r="H13453" s="195">
        <v>1</v>
      </c>
      <c r="I13453" s="195">
        <v>1200</v>
      </c>
      <c r="J13453" s="191">
        <v>44120</v>
      </c>
      <c r="K13453" s="195" t="s">
        <v>33</v>
      </c>
      <c r="L13453" s="195" t="s">
        <v>74</v>
      </c>
      <c r="M13453" s="291"/>
      <c r="N13453" s="292"/>
      <c r="O13453" s="287"/>
      <c r="P13453" s="287"/>
      <c r="Q13453" s="293"/>
    </row>
    <row r="13454" spans="1:17">
      <c r="A13454" s="286" t="str">
        <f>B13454&amp;"_"&amp;COUNTIF($B$2:B13454,B13454)</f>
        <v>10276_1</v>
      </c>
      <c r="B13454" s="287">
        <v>10276</v>
      </c>
      <c r="C13454" s="274">
        <v>31</v>
      </c>
      <c r="D13454" s="274" t="s">
        <v>6963</v>
      </c>
      <c r="E13454" s="274" t="s">
        <v>5184</v>
      </c>
      <c r="F13454" s="275">
        <v>1</v>
      </c>
      <c r="G13454" s="197" t="s">
        <v>4672</v>
      </c>
      <c r="H13454" s="274">
        <v>1</v>
      </c>
      <c r="I13454" s="274">
        <v>1600</v>
      </c>
      <c r="J13454" s="277">
        <v>44123</v>
      </c>
      <c r="K13454" s="195" t="s">
        <v>3477</v>
      </c>
      <c r="L13454" s="287"/>
      <c r="M13454" s="291"/>
      <c r="N13454" s="292"/>
      <c r="O13454" s="287"/>
      <c r="P13454" s="287"/>
      <c r="Q13454" s="293"/>
    </row>
    <row r="13455" spans="1:17">
      <c r="A13455" s="286" t="str">
        <f>B13455&amp;"_"&amp;COUNTIF($B$2:B13455,B13455)</f>
        <v>10277_1</v>
      </c>
      <c r="B13455" s="287">
        <v>10277</v>
      </c>
      <c r="F13455" s="189">
        <v>1</v>
      </c>
      <c r="G13455" s="197" t="s">
        <v>7</v>
      </c>
      <c r="L13455" s="287"/>
      <c r="M13455" s="291"/>
      <c r="N13455" s="292"/>
      <c r="O13455" s="287"/>
      <c r="P13455" s="287"/>
      <c r="Q13455" s="293"/>
    </row>
    <row r="13456" spans="1:17">
      <c r="A13456" s="286" t="str">
        <f>B13456&amp;"_"&amp;COUNTIF($B$2:B13456,B13456)</f>
        <v>10277_2</v>
      </c>
      <c r="B13456" s="287">
        <v>10277</v>
      </c>
      <c r="C13456" s="195">
        <v>61</v>
      </c>
      <c r="D13456" s="195" t="s">
        <v>5248</v>
      </c>
      <c r="F13456" s="189">
        <v>1</v>
      </c>
      <c r="G13456" s="197" t="s">
        <v>6964</v>
      </c>
      <c r="H13456" s="195">
        <v>1</v>
      </c>
      <c r="I13456" s="195">
        <v>19265</v>
      </c>
      <c r="J13456" s="191">
        <v>44123</v>
      </c>
      <c r="K13456" s="195" t="s">
        <v>3477</v>
      </c>
      <c r="L13456" s="287"/>
      <c r="M13456" s="291"/>
      <c r="N13456" s="292"/>
      <c r="O13456" s="287"/>
      <c r="P13456" s="287"/>
      <c r="Q13456" s="293"/>
    </row>
    <row r="13457" spans="1:17">
      <c r="A13457" s="286" t="str">
        <f>B13457&amp;"_"&amp;COUNTIF($B$2:B13457,B13457)</f>
        <v>10278_1</v>
      </c>
      <c r="B13457" s="287">
        <v>10278</v>
      </c>
      <c r="C13457" s="274">
        <v>31</v>
      </c>
      <c r="D13457" s="274" t="s">
        <v>6965</v>
      </c>
      <c r="E13457" s="274" t="s">
        <v>5374</v>
      </c>
      <c r="F13457" s="275">
        <v>7</v>
      </c>
      <c r="G13457" s="276" t="s">
        <v>6725</v>
      </c>
      <c r="H13457" s="274">
        <v>7</v>
      </c>
      <c r="I13457" s="274">
        <v>21000</v>
      </c>
      <c r="J13457" s="277">
        <v>44123</v>
      </c>
      <c r="K13457" s="195" t="s">
        <v>3477</v>
      </c>
      <c r="L13457" s="287"/>
      <c r="M13457" s="291"/>
      <c r="N13457" s="292"/>
      <c r="O13457" s="287"/>
      <c r="P13457" s="287"/>
      <c r="Q13457" s="293"/>
    </row>
    <row r="13458" spans="1:17">
      <c r="A13458" s="286" t="str">
        <f>B13458&amp;"_"&amp;COUNTIF($B$2:B13458,B13458)</f>
        <v>10279_1</v>
      </c>
      <c r="B13458" s="287">
        <v>10279</v>
      </c>
      <c r="C13458" s="274">
        <v>1</v>
      </c>
      <c r="D13458" s="274" t="s">
        <v>5454</v>
      </c>
      <c r="E13458" s="274"/>
      <c r="F13458" s="228">
        <v>33</v>
      </c>
      <c r="G13458" s="276" t="s">
        <v>1690</v>
      </c>
      <c r="H13458" s="274">
        <v>1</v>
      </c>
      <c r="I13458" s="274"/>
      <c r="J13458" s="191">
        <v>44124</v>
      </c>
      <c r="K13458" s="195" t="s">
        <v>3477</v>
      </c>
      <c r="L13458" s="287"/>
      <c r="M13458" s="291"/>
      <c r="N13458" s="292"/>
      <c r="O13458" s="287"/>
      <c r="P13458" s="287"/>
      <c r="Q13458" s="293"/>
    </row>
    <row r="13459" spans="1:17">
      <c r="A13459" s="286" t="str">
        <f>B13459&amp;"_"&amp;COUNTIF($B$2:B13459,B13459)</f>
        <v>10280_1</v>
      </c>
      <c r="B13459" s="287">
        <v>10280</v>
      </c>
      <c r="C13459" s="287">
        <v>1</v>
      </c>
      <c r="D13459" s="274" t="s">
        <v>6955</v>
      </c>
      <c r="E13459" s="287"/>
      <c r="F13459" s="288">
        <v>36</v>
      </c>
      <c r="G13459" s="276" t="s">
        <v>6956</v>
      </c>
      <c r="H13459" s="287">
        <v>1</v>
      </c>
      <c r="I13459" s="287"/>
      <c r="J13459" s="191">
        <v>44124</v>
      </c>
      <c r="K13459" s="195" t="s">
        <v>3477</v>
      </c>
      <c r="L13459" s="287"/>
      <c r="M13459" s="291"/>
      <c r="N13459" s="292"/>
      <c r="O13459" s="287"/>
      <c r="P13459" s="287"/>
      <c r="Q13459" s="293"/>
    </row>
    <row r="13460" spans="1:17">
      <c r="A13460" s="286" t="str">
        <f>B13460&amp;"_"&amp;COUNTIF($B$2:B13460,B13460)</f>
        <v>10281_1</v>
      </c>
      <c r="B13460" s="287">
        <v>10281</v>
      </c>
      <c r="C13460" s="274" t="s">
        <v>6715</v>
      </c>
      <c r="D13460" s="274">
        <v>1364</v>
      </c>
      <c r="E13460" s="287"/>
      <c r="F13460" s="288">
        <v>150</v>
      </c>
      <c r="G13460" s="276" t="s">
        <v>6966</v>
      </c>
      <c r="H13460" s="287">
        <v>1</v>
      </c>
      <c r="I13460" s="287"/>
      <c r="J13460" s="290">
        <v>44124</v>
      </c>
      <c r="K13460" s="274" t="s">
        <v>33</v>
      </c>
      <c r="L13460" s="274" t="s">
        <v>74</v>
      </c>
      <c r="M13460" s="291"/>
      <c r="N13460" s="292"/>
      <c r="O13460" s="287"/>
      <c r="P13460" s="287"/>
      <c r="Q13460" s="293"/>
    </row>
    <row r="13461" spans="1:17">
      <c r="A13461" s="286" t="str">
        <f>B13461&amp;"_"&amp;COUNTIF($B$2:B13461,B13461)</f>
        <v>10282_1</v>
      </c>
      <c r="B13461" s="287">
        <v>10282</v>
      </c>
      <c r="C13461" s="287"/>
      <c r="D13461" s="287"/>
      <c r="E13461" s="274" t="s">
        <v>67</v>
      </c>
      <c r="F13461" s="288">
        <v>48</v>
      </c>
      <c r="G13461" s="276" t="s">
        <v>6902</v>
      </c>
      <c r="I13461" s="287"/>
      <c r="J13461" s="290"/>
      <c r="K13461" s="287"/>
      <c r="L13461" s="287"/>
      <c r="M13461" s="291"/>
      <c r="N13461" s="292"/>
      <c r="O13461" s="287"/>
      <c r="P13461" s="287"/>
      <c r="Q13461" s="293"/>
    </row>
    <row r="13462" spans="1:17">
      <c r="A13462" s="286" t="str">
        <f>B13462&amp;"_"&amp;COUNTIF($B$2:B13462,B13462)</f>
        <v>10282_2</v>
      </c>
      <c r="B13462" s="287">
        <v>10282</v>
      </c>
      <c r="C13462" s="393">
        <v>1</v>
      </c>
      <c r="D13462" s="393" t="s">
        <v>6967</v>
      </c>
      <c r="E13462" s="274" t="s">
        <v>64</v>
      </c>
      <c r="F13462" s="275">
        <v>192</v>
      </c>
      <c r="G13462" s="276" t="s">
        <v>6743</v>
      </c>
      <c r="H13462" s="195">
        <v>5</v>
      </c>
      <c r="I13462" s="274"/>
      <c r="J13462" s="277">
        <v>44124</v>
      </c>
      <c r="K13462" s="195" t="s">
        <v>3477</v>
      </c>
      <c r="L13462" s="287"/>
      <c r="M13462" s="291"/>
      <c r="N13462" s="292"/>
      <c r="O13462" s="287"/>
      <c r="P13462" s="287"/>
      <c r="Q13462" s="293"/>
    </row>
    <row r="13463" spans="1:17">
      <c r="A13463" s="286" t="str">
        <f>B13463&amp;"_"&amp;COUNTIF($B$2:B13463,B13463)</f>
        <v>10283_1</v>
      </c>
      <c r="B13463" s="274">
        <v>10283</v>
      </c>
      <c r="C13463" s="274">
        <v>1</v>
      </c>
      <c r="D13463" s="274" t="s">
        <v>5454</v>
      </c>
      <c r="E13463" s="274"/>
      <c r="F13463" s="275">
        <v>16</v>
      </c>
      <c r="G13463" s="276" t="s">
        <v>6968</v>
      </c>
      <c r="H13463" s="274">
        <v>1</v>
      </c>
      <c r="I13463" s="274"/>
      <c r="J13463" s="191">
        <v>44124</v>
      </c>
      <c r="K13463" s="195" t="s">
        <v>3477</v>
      </c>
      <c r="L13463" s="274"/>
      <c r="M13463" s="278"/>
      <c r="N13463" s="279"/>
      <c r="O13463" s="274"/>
      <c r="P13463" s="274"/>
      <c r="Q13463" s="280"/>
    </row>
    <row r="13464" spans="1:17">
      <c r="A13464" s="286" t="str">
        <f>B13464&amp;"_"&amp;COUNTIF($B$2:B13464,B13464)</f>
        <v>10284_1</v>
      </c>
      <c r="B13464" s="287">
        <v>10284</v>
      </c>
      <c r="C13464" s="287">
        <v>1</v>
      </c>
      <c r="D13464" s="274" t="s">
        <v>477</v>
      </c>
      <c r="E13464" s="287"/>
      <c r="F13464" s="288">
        <v>1</v>
      </c>
      <c r="G13464" s="197" t="s">
        <v>6961</v>
      </c>
      <c r="H13464" s="195">
        <v>1</v>
      </c>
      <c r="I13464" s="287"/>
      <c r="J13464" s="290">
        <v>44125</v>
      </c>
      <c r="K13464" s="195" t="s">
        <v>3477</v>
      </c>
      <c r="L13464" s="287"/>
      <c r="M13464" s="291"/>
      <c r="N13464" s="292"/>
      <c r="O13464" s="287"/>
      <c r="P13464" s="287"/>
      <c r="Q13464" s="293"/>
    </row>
    <row r="13465" spans="1:17">
      <c r="A13465" s="286" t="str">
        <f>B13465&amp;"_"&amp;COUNTIF($B$2:B13465,B13465)</f>
        <v>10285_1</v>
      </c>
      <c r="B13465" s="287">
        <v>10285</v>
      </c>
      <c r="C13465" s="195">
        <v>107</v>
      </c>
      <c r="D13465" s="195">
        <v>27838</v>
      </c>
      <c r="F13465" s="189">
        <v>5</v>
      </c>
      <c r="G13465" s="197" t="s">
        <v>6973</v>
      </c>
      <c r="H13465" s="195">
        <v>1</v>
      </c>
      <c r="J13465" s="191">
        <v>44126</v>
      </c>
      <c r="K13465" s="195" t="s">
        <v>33</v>
      </c>
      <c r="L13465" s="274" t="s">
        <v>74</v>
      </c>
      <c r="M13465" s="291"/>
      <c r="N13465" s="292"/>
      <c r="O13465" s="287"/>
      <c r="P13465" s="287"/>
      <c r="Q13465" s="293"/>
    </row>
    <row r="13466" spans="1:17">
      <c r="A13466" s="286" t="str">
        <f>B13466&amp;"_"&amp;COUNTIF($B$2:B13466,B13466)</f>
        <v>10286_1</v>
      </c>
      <c r="B13466" s="287">
        <v>10286</v>
      </c>
      <c r="C13466" s="274"/>
      <c r="D13466" s="274"/>
      <c r="E13466" s="274"/>
      <c r="F13466" s="189">
        <v>9</v>
      </c>
      <c r="G13466" s="197" t="s">
        <v>3102</v>
      </c>
      <c r="K13466" s="274"/>
      <c r="L13466" s="274"/>
      <c r="M13466" s="291"/>
      <c r="N13466" s="292"/>
      <c r="O13466" s="287"/>
      <c r="P13466" s="287"/>
      <c r="Q13466" s="293"/>
    </row>
    <row r="13467" spans="1:17">
      <c r="A13467" s="286" t="str">
        <f>B13467&amp;"_"&amp;COUNTIF($B$2:B13467,B13467)</f>
        <v>10286_2</v>
      </c>
      <c r="B13467" s="287">
        <v>10286</v>
      </c>
      <c r="C13467" s="274">
        <v>65</v>
      </c>
      <c r="D13467" s="274">
        <v>3010490681</v>
      </c>
      <c r="E13467" s="274"/>
      <c r="F13467" s="189">
        <v>18</v>
      </c>
      <c r="G13467" s="197" t="s">
        <v>3103</v>
      </c>
      <c r="H13467" s="195">
        <v>9</v>
      </c>
      <c r="I13467" s="195">
        <v>28800</v>
      </c>
      <c r="J13467" s="191">
        <v>44126</v>
      </c>
      <c r="K13467" s="274" t="s">
        <v>1338</v>
      </c>
      <c r="L13467" s="274" t="s">
        <v>74</v>
      </c>
      <c r="M13467" s="291"/>
      <c r="N13467" s="292"/>
      <c r="O13467" s="287"/>
      <c r="P13467" s="287"/>
      <c r="Q13467" s="293"/>
    </row>
    <row r="13468" spans="1:17">
      <c r="A13468" s="286" t="str">
        <f>B13468&amp;"_"&amp;COUNTIF($B$2:B13468,B13468)</f>
        <v>10287_1</v>
      </c>
      <c r="B13468" s="287">
        <v>10287</v>
      </c>
      <c r="C13468" s="195">
        <v>1</v>
      </c>
      <c r="D13468" s="195" t="s">
        <v>5492</v>
      </c>
      <c r="E13468" s="363"/>
      <c r="F13468" s="364">
        <v>36</v>
      </c>
      <c r="G13468" s="276" t="s">
        <v>6974</v>
      </c>
      <c r="H13468" s="363"/>
      <c r="I13468" s="363"/>
      <c r="J13468" s="191">
        <v>44126</v>
      </c>
      <c r="L13468" s="287"/>
      <c r="M13468" s="291"/>
      <c r="N13468" s="292"/>
      <c r="O13468" s="287"/>
      <c r="P13468" s="287"/>
      <c r="Q13468" s="293"/>
    </row>
    <row r="13469" spans="1:17">
      <c r="A13469" s="286" t="str">
        <f>B13469&amp;"_"&amp;COUNTIF($B$2:B13469,B13469)</f>
        <v>10288_1</v>
      </c>
      <c r="B13469" s="287">
        <v>10288</v>
      </c>
      <c r="C13469" s="287">
        <v>61</v>
      </c>
      <c r="D13469" s="274" t="s">
        <v>6975</v>
      </c>
      <c r="E13469" s="287"/>
      <c r="F13469" s="288">
        <v>50</v>
      </c>
      <c r="G13469" s="276" t="s">
        <v>6976</v>
      </c>
      <c r="H13469" s="287">
        <v>1</v>
      </c>
      <c r="I13469" s="287">
        <v>960</v>
      </c>
      <c r="J13469" s="290">
        <v>44126</v>
      </c>
      <c r="K13469" s="195" t="s">
        <v>3477</v>
      </c>
      <c r="L13469" s="274" t="s">
        <v>74</v>
      </c>
      <c r="M13469" s="291"/>
      <c r="N13469" s="292"/>
      <c r="O13469" s="287"/>
      <c r="P13469" s="287"/>
      <c r="Q13469" s="293"/>
    </row>
    <row r="13470" spans="1:17">
      <c r="A13470" s="286" t="str">
        <f>B13470&amp;"_"&amp;COUNTIF($B$2:B13470,B13470)</f>
        <v>10289_1</v>
      </c>
      <c r="B13470" s="287">
        <v>10289</v>
      </c>
      <c r="E13470" s="195" t="s">
        <v>1744</v>
      </c>
      <c r="F13470" s="189">
        <v>1</v>
      </c>
      <c r="G13470" s="197" t="s">
        <v>5591</v>
      </c>
      <c r="L13470" s="287"/>
      <c r="M13470" s="291"/>
      <c r="N13470" s="292"/>
      <c r="O13470" s="287"/>
      <c r="P13470" s="287"/>
      <c r="Q13470" s="293"/>
    </row>
    <row r="13471" spans="1:17">
      <c r="A13471" s="286" t="str">
        <f>B13471&amp;"_"&amp;COUNTIF($B$2:B13471,B13471)</f>
        <v>10289_2</v>
      </c>
      <c r="B13471" s="287">
        <v>10289</v>
      </c>
      <c r="C13471" s="237"/>
      <c r="D13471" s="237"/>
      <c r="E13471" s="195">
        <v>213359</v>
      </c>
      <c r="F13471" s="189">
        <v>28</v>
      </c>
      <c r="G13471" s="197" t="s">
        <v>4533</v>
      </c>
      <c r="L13471" s="287"/>
      <c r="M13471" s="291"/>
      <c r="N13471" s="292"/>
      <c r="O13471" s="287"/>
      <c r="P13471" s="287"/>
      <c r="Q13471" s="293"/>
    </row>
    <row r="13472" spans="1:17">
      <c r="A13472" s="286" t="str">
        <f>B13472&amp;"_"&amp;COUNTIF($B$2:B13472,B13472)</f>
        <v>10289_3</v>
      </c>
      <c r="B13472" s="287">
        <v>10289</v>
      </c>
      <c r="C13472" s="237"/>
      <c r="D13472" s="237"/>
      <c r="E13472" s="195">
        <v>214845</v>
      </c>
      <c r="F13472" s="189">
        <v>32</v>
      </c>
      <c r="G13472" s="197" t="s">
        <v>5155</v>
      </c>
      <c r="L13472" s="287"/>
      <c r="M13472" s="291"/>
      <c r="N13472" s="292"/>
      <c r="O13472" s="287"/>
      <c r="P13472" s="287"/>
      <c r="Q13472" s="293"/>
    </row>
    <row r="13473" spans="1:17">
      <c r="A13473" s="286" t="str">
        <f>B13473&amp;"_"&amp;COUNTIF($B$2:B13473,B13473)</f>
        <v>10289_4</v>
      </c>
      <c r="B13473" s="287">
        <v>10289</v>
      </c>
      <c r="C13473" s="237">
        <v>123</v>
      </c>
      <c r="D13473" s="237">
        <v>4500791855</v>
      </c>
      <c r="E13473" s="287">
        <v>209259</v>
      </c>
      <c r="F13473" s="288">
        <v>15</v>
      </c>
      <c r="G13473" s="276" t="s">
        <v>4776</v>
      </c>
      <c r="H13473" s="195">
        <v>5</v>
      </c>
      <c r="I13473" s="287">
        <v>10220</v>
      </c>
      <c r="J13473" s="191">
        <v>44126</v>
      </c>
      <c r="K13473" s="195" t="s">
        <v>3477</v>
      </c>
      <c r="L13473" s="287"/>
      <c r="M13473" s="291"/>
      <c r="N13473" s="292"/>
      <c r="O13473" s="287"/>
      <c r="P13473" s="287"/>
      <c r="Q13473" s="293"/>
    </row>
    <row r="13474" spans="1:17">
      <c r="A13474" s="286" t="str">
        <f>B13474&amp;"_"&amp;COUNTIF($B$2:B13474,B13474)</f>
        <v>10290_1</v>
      </c>
      <c r="B13474" s="287">
        <v>10290</v>
      </c>
      <c r="C13474" s="287">
        <v>1</v>
      </c>
      <c r="D13474" s="274" t="s">
        <v>477</v>
      </c>
      <c r="E13474" s="287"/>
      <c r="F13474" s="288">
        <v>1</v>
      </c>
      <c r="G13474" s="276" t="s">
        <v>6977</v>
      </c>
      <c r="H13474" s="287">
        <v>1</v>
      </c>
      <c r="I13474" s="287"/>
      <c r="J13474" s="191">
        <v>44126</v>
      </c>
      <c r="K13474" s="195" t="s">
        <v>3477</v>
      </c>
      <c r="L13474" s="287"/>
      <c r="M13474" s="291"/>
      <c r="N13474" s="292"/>
      <c r="O13474" s="287"/>
      <c r="P13474" s="287"/>
      <c r="Q13474" s="293"/>
    </row>
    <row r="13475" spans="1:17">
      <c r="A13475" s="286" t="str">
        <f>B13475&amp;"_"&amp;COUNTIF($B$2:B13475,B13475)</f>
        <v>10291_1</v>
      </c>
      <c r="B13475" s="287">
        <v>10291</v>
      </c>
      <c r="C13475" s="287">
        <v>1</v>
      </c>
      <c r="D13475" s="274" t="s">
        <v>477</v>
      </c>
      <c r="E13475" s="287"/>
      <c r="F13475" s="288">
        <v>1</v>
      </c>
      <c r="G13475" s="276" t="s">
        <v>6978</v>
      </c>
      <c r="H13475" s="287">
        <v>1</v>
      </c>
      <c r="I13475" s="287"/>
      <c r="J13475" s="191">
        <v>44127</v>
      </c>
      <c r="K13475" s="195" t="s">
        <v>3477</v>
      </c>
      <c r="L13475" s="287"/>
      <c r="M13475" s="291"/>
      <c r="N13475" s="292"/>
      <c r="O13475" s="287"/>
      <c r="P13475" s="287"/>
      <c r="Q13475" s="293"/>
    </row>
    <row r="13476" spans="1:17">
      <c r="A13476" s="286" t="str">
        <f>B13476&amp;"_"&amp;COUNTIF($B$2:B13476,B13476)</f>
        <v>10292_1</v>
      </c>
      <c r="B13476" s="287">
        <v>10292</v>
      </c>
      <c r="C13476" s="195">
        <v>59</v>
      </c>
      <c r="D13476" s="195">
        <v>3009010046</v>
      </c>
      <c r="E13476" s="195">
        <v>41255162</v>
      </c>
      <c r="F13476" s="189">
        <v>2</v>
      </c>
      <c r="G13476" s="197" t="s">
        <v>5231</v>
      </c>
      <c r="H13476" s="195">
        <v>2</v>
      </c>
      <c r="I13476" s="195">
        <v>7400</v>
      </c>
      <c r="J13476" s="191">
        <v>44129</v>
      </c>
      <c r="K13476" s="195" t="s">
        <v>3477</v>
      </c>
      <c r="L13476" s="287"/>
      <c r="M13476" s="291"/>
      <c r="N13476" s="292"/>
      <c r="O13476" s="287"/>
      <c r="P13476" s="287"/>
      <c r="Q13476" s="293"/>
    </row>
    <row r="13477" spans="1:17">
      <c r="A13477" s="286" t="str">
        <f>B13477&amp;"_"&amp;COUNTIF($B$2:B13477,B13477)</f>
        <v>10293_1</v>
      </c>
      <c r="B13477" s="287">
        <v>10293</v>
      </c>
      <c r="C13477" s="274">
        <v>1</v>
      </c>
      <c r="D13477" s="274" t="s">
        <v>5454</v>
      </c>
      <c r="E13477" s="274"/>
      <c r="F13477" s="228">
        <v>33</v>
      </c>
      <c r="G13477" s="276" t="s">
        <v>1690</v>
      </c>
      <c r="H13477" s="274">
        <v>1</v>
      </c>
      <c r="I13477" s="274"/>
      <c r="J13477" s="191">
        <v>44130</v>
      </c>
      <c r="K13477" s="195" t="s">
        <v>3477</v>
      </c>
      <c r="L13477" s="287"/>
      <c r="M13477" s="291"/>
      <c r="N13477" s="292"/>
      <c r="O13477" s="287"/>
      <c r="P13477" s="287"/>
      <c r="Q13477" s="293"/>
    </row>
    <row r="13478" spans="1:17">
      <c r="A13478" s="286" t="str">
        <f>B13478&amp;"_"&amp;COUNTIF($B$2:B13478,B13478)</f>
        <v>10294_1</v>
      </c>
      <c r="B13478" s="287">
        <v>10294</v>
      </c>
      <c r="E13478" s="195" t="s">
        <v>4562</v>
      </c>
      <c r="F13478" s="189">
        <v>1</v>
      </c>
      <c r="G13478" s="197" t="s">
        <v>4141</v>
      </c>
      <c r="M13478" s="291"/>
      <c r="N13478" s="292"/>
      <c r="O13478" s="287"/>
      <c r="P13478" s="287"/>
      <c r="Q13478" s="293"/>
    </row>
    <row r="13479" spans="1:17">
      <c r="A13479" s="286" t="str">
        <f>B13479&amp;"_"&amp;COUNTIF($B$2:B13479,B13479)</f>
        <v>10294_2</v>
      </c>
      <c r="B13479" s="287">
        <v>10294</v>
      </c>
      <c r="C13479" s="195">
        <v>9</v>
      </c>
      <c r="D13479" s="195" t="s">
        <v>6979</v>
      </c>
      <c r="E13479" s="195" t="s">
        <v>4564</v>
      </c>
      <c r="F13479" s="189">
        <v>36</v>
      </c>
      <c r="G13479" s="197" t="s">
        <v>4565</v>
      </c>
      <c r="H13479" s="195">
        <v>1</v>
      </c>
      <c r="I13479" s="195">
        <v>5500</v>
      </c>
      <c r="J13479" s="191">
        <v>44130</v>
      </c>
      <c r="K13479" s="186" t="s">
        <v>1711</v>
      </c>
      <c r="L13479" s="195" t="s">
        <v>74</v>
      </c>
      <c r="M13479" s="291"/>
      <c r="N13479" s="292"/>
      <c r="O13479" s="287"/>
      <c r="P13479" s="287"/>
      <c r="Q13479" s="293"/>
    </row>
    <row r="13480" spans="1:17">
      <c r="A13480" s="286" t="str">
        <f>B13480&amp;"_"&amp;COUNTIF($B$2:B13480,B13480)</f>
        <v>10295_1</v>
      </c>
      <c r="B13480" s="287">
        <v>10295</v>
      </c>
      <c r="C13480" s="195">
        <v>107</v>
      </c>
      <c r="D13480" s="195">
        <v>27862</v>
      </c>
      <c r="F13480" s="189">
        <v>5</v>
      </c>
      <c r="G13480" s="197" t="s">
        <v>6973</v>
      </c>
      <c r="H13480" s="195">
        <v>1</v>
      </c>
      <c r="J13480" s="191">
        <v>44131</v>
      </c>
      <c r="K13480" s="195" t="s">
        <v>33</v>
      </c>
      <c r="L13480" s="274" t="s">
        <v>74</v>
      </c>
      <c r="M13480" s="291"/>
      <c r="N13480" s="292"/>
      <c r="O13480" s="287"/>
      <c r="P13480" s="287"/>
      <c r="Q13480" s="293"/>
    </row>
    <row r="13481" spans="1:17">
      <c r="A13481" s="286" t="str">
        <f>B13481&amp;"_"&amp;COUNTIF($B$2:B13481,B13481)</f>
        <v>10296_1</v>
      </c>
      <c r="B13481" s="287">
        <v>10296</v>
      </c>
      <c r="C13481" s="287">
        <v>1</v>
      </c>
      <c r="D13481" s="274" t="s">
        <v>6980</v>
      </c>
      <c r="E13481" s="274" t="s">
        <v>3335</v>
      </c>
      <c r="F13481" s="288">
        <v>3</v>
      </c>
      <c r="G13481" s="276" t="s">
        <v>6981</v>
      </c>
      <c r="H13481" s="287">
        <v>1</v>
      </c>
      <c r="I13481" s="287"/>
      <c r="J13481" s="290">
        <v>44132</v>
      </c>
      <c r="K13481" s="195" t="s">
        <v>3477</v>
      </c>
      <c r="L13481" s="287"/>
      <c r="M13481" s="291"/>
      <c r="N13481" s="292"/>
      <c r="O13481" s="287"/>
      <c r="P13481" s="287"/>
      <c r="Q13481" s="293"/>
    </row>
    <row r="13482" spans="1:17">
      <c r="A13482" s="286" t="str">
        <f>B13482&amp;"_"&amp;COUNTIF($B$2:B13482,B13482)</f>
        <v>10297_1</v>
      </c>
      <c r="B13482" s="287">
        <v>10297</v>
      </c>
      <c r="C13482" s="287">
        <v>1</v>
      </c>
      <c r="D13482" s="274" t="s">
        <v>6955</v>
      </c>
      <c r="E13482" s="287"/>
      <c r="F13482" s="288">
        <v>14</v>
      </c>
      <c r="G13482" s="276" t="s">
        <v>6956</v>
      </c>
      <c r="H13482" s="287">
        <v>1</v>
      </c>
      <c r="I13482" s="287"/>
      <c r="J13482" s="191">
        <v>44132</v>
      </c>
      <c r="K13482" s="195" t="s">
        <v>3477</v>
      </c>
      <c r="L13482" s="287"/>
      <c r="M13482" s="291"/>
      <c r="N13482" s="292"/>
      <c r="O13482" s="287"/>
      <c r="P13482" s="287"/>
      <c r="Q13482" s="293"/>
    </row>
    <row r="13483" spans="1:17">
      <c r="A13483" s="286" t="str">
        <f>B13483&amp;"_"&amp;COUNTIF($B$2:B13483,B13483)</f>
        <v>10298_1</v>
      </c>
      <c r="B13483" s="287">
        <v>10298</v>
      </c>
      <c r="C13483" s="195">
        <v>107</v>
      </c>
      <c r="D13483" s="195">
        <v>27899</v>
      </c>
      <c r="F13483" s="189">
        <v>3</v>
      </c>
      <c r="G13483" s="197" t="s">
        <v>6973</v>
      </c>
      <c r="H13483" s="195">
        <v>1</v>
      </c>
      <c r="J13483" s="191">
        <v>44132</v>
      </c>
      <c r="K13483" s="195" t="s">
        <v>33</v>
      </c>
      <c r="L13483" s="274" t="s">
        <v>74</v>
      </c>
      <c r="M13483" s="291"/>
      <c r="N13483" s="292"/>
      <c r="O13483" s="287"/>
      <c r="P13483" s="287"/>
      <c r="Q13483" s="293"/>
    </row>
    <row r="13484" spans="1:17">
      <c r="A13484" s="286" t="str">
        <f>B13484&amp;"_"&amp;COUNTIF($B$2:B13484,B13484)</f>
        <v>10299_1</v>
      </c>
      <c r="B13484" s="287">
        <v>10299</v>
      </c>
      <c r="C13484" s="287"/>
      <c r="D13484" s="287"/>
      <c r="E13484" s="287"/>
      <c r="F13484" s="288">
        <v>1</v>
      </c>
      <c r="G13484" s="276" t="s">
        <v>7</v>
      </c>
      <c r="H13484" s="287"/>
      <c r="I13484" s="287"/>
      <c r="J13484" s="290"/>
      <c r="K13484" s="287"/>
      <c r="L13484" s="287"/>
      <c r="M13484" s="291"/>
      <c r="N13484" s="292"/>
      <c r="O13484" s="287"/>
      <c r="P13484" s="287"/>
      <c r="Q13484" s="293"/>
    </row>
    <row r="13485" spans="1:17">
      <c r="A13485" s="286" t="str">
        <f>B13485&amp;"_"&amp;COUNTIF($B$2:B13485,B13485)</f>
        <v>10299_2</v>
      </c>
      <c r="B13485" s="287">
        <v>10299</v>
      </c>
      <c r="C13485" s="287">
        <v>151</v>
      </c>
      <c r="D13485" s="274" t="s">
        <v>6987</v>
      </c>
      <c r="E13485" s="287"/>
      <c r="F13485" s="288">
        <v>1</v>
      </c>
      <c r="G13485" s="276" t="s">
        <v>6988</v>
      </c>
      <c r="H13485" s="287">
        <v>1</v>
      </c>
      <c r="I13485" s="287"/>
      <c r="J13485" s="290">
        <v>44132</v>
      </c>
      <c r="K13485" s="195" t="s">
        <v>3477</v>
      </c>
      <c r="L13485" s="287"/>
      <c r="M13485" s="291"/>
      <c r="N13485" s="292"/>
      <c r="O13485" s="287"/>
      <c r="P13485" s="287"/>
      <c r="Q13485" s="293"/>
    </row>
    <row r="13486" spans="1:17">
      <c r="A13486" s="286" t="str">
        <f>B13486&amp;"_"&amp;COUNTIF($B$2:B13486,B13486)</f>
        <v>10300_1</v>
      </c>
      <c r="B13486" s="287">
        <v>10300</v>
      </c>
      <c r="C13486" s="195">
        <v>59</v>
      </c>
      <c r="D13486" s="195">
        <v>3011210390</v>
      </c>
      <c r="E13486" s="195">
        <v>41255162</v>
      </c>
      <c r="F13486" s="189">
        <v>1</v>
      </c>
      <c r="G13486" s="197" t="s">
        <v>5231</v>
      </c>
      <c r="H13486" s="195">
        <v>1</v>
      </c>
      <c r="I13486" s="195">
        <v>3700</v>
      </c>
      <c r="J13486" s="191">
        <v>44133</v>
      </c>
      <c r="K13486" s="195" t="s">
        <v>3477</v>
      </c>
      <c r="L13486" s="287"/>
      <c r="M13486" s="291"/>
      <c r="N13486" s="292"/>
      <c r="O13486" s="287"/>
      <c r="P13486" s="287"/>
      <c r="Q13486" s="293"/>
    </row>
    <row r="13487" spans="1:17">
      <c r="A13487" s="286" t="str">
        <f>B13487&amp;"_"&amp;COUNTIF($B$2:B13487,B13487)</f>
        <v>10301_1</v>
      </c>
      <c r="B13487" s="287">
        <v>10301</v>
      </c>
      <c r="C13487" s="287">
        <v>141</v>
      </c>
      <c r="D13487" s="274" t="s">
        <v>6795</v>
      </c>
      <c r="E13487" s="274"/>
      <c r="F13487" s="275">
        <v>1</v>
      </c>
      <c r="G13487" s="276" t="s">
        <v>6989</v>
      </c>
      <c r="H13487" s="274">
        <v>1</v>
      </c>
      <c r="I13487" s="274"/>
      <c r="J13487" s="277">
        <v>44133</v>
      </c>
      <c r="K13487" s="195" t="s">
        <v>3477</v>
      </c>
      <c r="L13487" s="287"/>
      <c r="M13487" s="291"/>
      <c r="N13487" s="292"/>
      <c r="O13487" s="287"/>
      <c r="P13487" s="287"/>
      <c r="Q13487" s="293"/>
    </row>
    <row r="13488" spans="1:17">
      <c r="A13488" s="286" t="str">
        <f>B13488&amp;"_"&amp;COUNTIF($B$2:B13488,B13488)</f>
        <v>10302_1</v>
      </c>
      <c r="B13488" s="287">
        <v>10302</v>
      </c>
      <c r="C13488" s="287">
        <v>123</v>
      </c>
      <c r="D13488" s="287">
        <v>4500818066</v>
      </c>
      <c r="E13488" s="287"/>
      <c r="F13488" s="288">
        <v>4</v>
      </c>
      <c r="G13488" s="276" t="s">
        <v>6990</v>
      </c>
      <c r="H13488" s="287">
        <v>1</v>
      </c>
      <c r="I13488" s="287">
        <v>1500</v>
      </c>
      <c r="J13488" s="277">
        <v>44133</v>
      </c>
      <c r="K13488" s="195" t="s">
        <v>3477</v>
      </c>
      <c r="L13488" s="287"/>
      <c r="M13488" s="291"/>
      <c r="N13488" s="292"/>
      <c r="O13488" s="287"/>
      <c r="P13488" s="287"/>
      <c r="Q13488" s="293"/>
    </row>
    <row r="13489" spans="1:17">
      <c r="A13489" s="286" t="str">
        <f>B13489&amp;"_"&amp;COUNTIF($B$2:B13489,B13489)</f>
        <v>10303_1</v>
      </c>
      <c r="B13489" s="287">
        <v>10303</v>
      </c>
      <c r="C13489" s="287">
        <v>1</v>
      </c>
      <c r="D13489" s="274" t="s">
        <v>477</v>
      </c>
      <c r="E13489" s="287"/>
      <c r="F13489" s="288">
        <v>2</v>
      </c>
      <c r="G13489" s="276" t="s">
        <v>6991</v>
      </c>
      <c r="H13489" s="287">
        <v>2</v>
      </c>
      <c r="I13489" s="287"/>
      <c r="J13489" s="290">
        <v>44134</v>
      </c>
      <c r="K13489" s="195" t="s">
        <v>3477</v>
      </c>
      <c r="L13489" s="287"/>
      <c r="M13489" s="291"/>
      <c r="N13489" s="292"/>
      <c r="O13489" s="287"/>
      <c r="P13489" s="287"/>
      <c r="Q13489" s="293"/>
    </row>
    <row r="13490" spans="1:17">
      <c r="A13490" s="286" t="str">
        <f>B13490&amp;"_"&amp;COUNTIF($B$2:B13490,B13490)</f>
        <v>10304_1</v>
      </c>
      <c r="B13490" s="287">
        <v>10304</v>
      </c>
      <c r="C13490" s="287"/>
      <c r="D13490" s="287"/>
      <c r="E13490" s="274" t="s">
        <v>64</v>
      </c>
      <c r="F13490" s="288">
        <v>192</v>
      </c>
      <c r="G13490" s="276" t="s">
        <v>6743</v>
      </c>
      <c r="H13490" s="287"/>
      <c r="I13490" s="287"/>
      <c r="J13490" s="290"/>
      <c r="K13490" s="287"/>
      <c r="L13490" s="287"/>
      <c r="M13490" s="291"/>
      <c r="N13490" s="292"/>
      <c r="O13490" s="287"/>
      <c r="P13490" s="287"/>
      <c r="Q13490" s="293"/>
    </row>
    <row r="13491" spans="1:17">
      <c r="A13491" s="286" t="str">
        <f>B13491&amp;"_"&amp;COUNTIF($B$2:B13491,B13491)</f>
        <v>10304_2</v>
      </c>
      <c r="B13491" s="287">
        <v>10304</v>
      </c>
      <c r="C13491" s="287">
        <v>1</v>
      </c>
      <c r="D13491" s="274" t="s">
        <v>6992</v>
      </c>
      <c r="E13491" s="274" t="s">
        <v>62</v>
      </c>
      <c r="F13491" s="288">
        <v>492</v>
      </c>
      <c r="G13491" s="276" t="s">
        <v>6744</v>
      </c>
      <c r="H13491" s="287">
        <v>7</v>
      </c>
      <c r="I13491" s="287"/>
      <c r="J13491" s="290">
        <v>44134</v>
      </c>
      <c r="K13491" s="195" t="s">
        <v>3477</v>
      </c>
      <c r="L13491" s="287"/>
      <c r="M13491" s="291"/>
      <c r="N13491" s="292"/>
      <c r="O13491" s="287"/>
      <c r="P13491" s="287"/>
      <c r="Q13491" s="293"/>
    </row>
    <row r="13492" spans="1:17">
      <c r="A13492" s="286" t="str">
        <f>B13492&amp;"_"&amp;COUNTIF($B$2:B13492,B13492)</f>
        <v>10305_1</v>
      </c>
      <c r="B13492" s="287">
        <v>10305</v>
      </c>
      <c r="E13492" s="195" t="s">
        <v>2665</v>
      </c>
      <c r="F13492" s="189">
        <v>4</v>
      </c>
      <c r="G13492" s="197" t="s">
        <v>5418</v>
      </c>
      <c r="L13492" s="287"/>
      <c r="M13492" s="291"/>
      <c r="N13492" s="292"/>
      <c r="O13492" s="287"/>
      <c r="P13492" s="287"/>
      <c r="Q13492" s="293"/>
    </row>
    <row r="13493" spans="1:17">
      <c r="A13493" s="286" t="str">
        <f>B13493&amp;"_"&amp;COUNTIF($B$2:B13493,B13493)</f>
        <v>10305_2</v>
      </c>
      <c r="B13493" s="287">
        <v>10305</v>
      </c>
      <c r="C13493" s="195">
        <v>1</v>
      </c>
      <c r="D13493" s="195" t="s">
        <v>6879</v>
      </c>
      <c r="E13493" s="195" t="s">
        <v>2935</v>
      </c>
      <c r="F13493" s="189">
        <v>4</v>
      </c>
      <c r="G13493" s="197" t="s">
        <v>5420</v>
      </c>
      <c r="H13493" s="195">
        <v>2</v>
      </c>
      <c r="J13493" s="191">
        <v>44134</v>
      </c>
      <c r="K13493" s="195" t="s">
        <v>3477</v>
      </c>
      <c r="L13493" s="287"/>
      <c r="M13493" s="291"/>
      <c r="N13493" s="292"/>
      <c r="O13493" s="287"/>
      <c r="P13493" s="287"/>
      <c r="Q13493" s="293"/>
    </row>
    <row r="13494" spans="1:17">
      <c r="A13494" s="286" t="str">
        <f>B13494&amp;"_"&amp;COUNTIF($B$2:B13494,B13494)</f>
        <v>10306_1</v>
      </c>
      <c r="B13494" s="287">
        <v>10306</v>
      </c>
      <c r="C13494" s="274">
        <v>1</v>
      </c>
      <c r="D13494" s="274" t="s">
        <v>5454</v>
      </c>
      <c r="E13494" s="274"/>
      <c r="F13494" s="288">
        <v>16</v>
      </c>
      <c r="G13494" s="276" t="s">
        <v>1690</v>
      </c>
      <c r="H13494" s="274">
        <v>1</v>
      </c>
      <c r="I13494" s="274"/>
      <c r="J13494" s="191">
        <v>44134</v>
      </c>
      <c r="K13494" s="195" t="s">
        <v>3477</v>
      </c>
      <c r="L13494" s="287"/>
      <c r="M13494" s="291"/>
      <c r="N13494" s="292"/>
      <c r="O13494" s="287"/>
      <c r="P13494" s="287"/>
      <c r="Q13494" s="293"/>
    </row>
    <row r="13495" spans="1:17">
      <c r="A13495" s="286" t="str">
        <f>B13495&amp;"_"&amp;COUNTIF($B$2:B13495,B13495)</f>
        <v>10307_1</v>
      </c>
      <c r="B13495" s="287">
        <v>10307</v>
      </c>
      <c r="C13495" s="195">
        <v>3</v>
      </c>
      <c r="D13495" s="195" t="s">
        <v>6993</v>
      </c>
      <c r="E13495" s="195">
        <v>500529774</v>
      </c>
      <c r="F13495" s="189">
        <v>324</v>
      </c>
      <c r="G13495" s="197" t="s">
        <v>3799</v>
      </c>
      <c r="H13495" s="195">
        <v>1</v>
      </c>
      <c r="I13495" s="195">
        <v>1200</v>
      </c>
      <c r="J13495" s="191">
        <v>44134</v>
      </c>
      <c r="K13495" s="195" t="s">
        <v>33</v>
      </c>
      <c r="L13495" s="195" t="s">
        <v>74</v>
      </c>
      <c r="M13495" s="291"/>
      <c r="N13495" s="292"/>
      <c r="O13495" s="287"/>
      <c r="P13495" s="287"/>
      <c r="Q13495" s="293"/>
    </row>
    <row r="13496" spans="1:17">
      <c r="A13496" s="286" t="str">
        <f>B13496&amp;"_"&amp;COUNTIF($B$2:B13496,B13496)</f>
        <v>10308_1</v>
      </c>
      <c r="B13496" s="287">
        <v>10308</v>
      </c>
      <c r="C13496" s="274">
        <v>59</v>
      </c>
      <c r="D13496" s="274">
        <v>3011210635</v>
      </c>
      <c r="E13496" s="195">
        <v>41227890</v>
      </c>
      <c r="F13496" s="189">
        <v>12</v>
      </c>
      <c r="G13496" s="197" t="s">
        <v>5286</v>
      </c>
      <c r="H13496" s="195">
        <v>2</v>
      </c>
      <c r="I13496" s="195">
        <v>3675</v>
      </c>
      <c r="J13496" s="277">
        <v>44134</v>
      </c>
      <c r="K13496" s="195" t="s">
        <v>4749</v>
      </c>
      <c r="L13496" s="287"/>
      <c r="M13496" s="291"/>
      <c r="N13496" s="292"/>
      <c r="O13496" s="287"/>
      <c r="P13496" s="287"/>
      <c r="Q13496" s="293"/>
    </row>
    <row r="13497" spans="1:17">
      <c r="A13497" s="286" t="str">
        <f>B13497&amp;"_"&amp;COUNTIF($B$2:B13497,B13497)</f>
        <v>10309_1</v>
      </c>
      <c r="B13497" s="287">
        <v>10309</v>
      </c>
      <c r="C13497" s="274">
        <v>59</v>
      </c>
      <c r="D13497" s="274">
        <v>3011218238</v>
      </c>
      <c r="E13497" s="195">
        <v>41222082</v>
      </c>
      <c r="F13497" s="189">
        <v>4</v>
      </c>
      <c r="G13497" s="197" t="s">
        <v>6665</v>
      </c>
      <c r="H13497" s="195">
        <v>4</v>
      </c>
      <c r="I13497" s="195">
        <v>17320</v>
      </c>
      <c r="J13497" s="191">
        <v>44134</v>
      </c>
      <c r="K13497" s="195" t="s">
        <v>4749</v>
      </c>
      <c r="L13497" s="287"/>
      <c r="M13497" s="291"/>
      <c r="N13497" s="292"/>
      <c r="O13497" s="287"/>
      <c r="P13497" s="287"/>
      <c r="Q13497" s="293"/>
    </row>
    <row r="13498" spans="1:17">
      <c r="A13498" s="286" t="str">
        <f>B13498&amp;"_"&amp;COUNTIF($B$2:B13498,B13498)</f>
        <v>10310_1</v>
      </c>
      <c r="B13498" s="287">
        <v>10310</v>
      </c>
      <c r="C13498" s="287">
        <v>59</v>
      </c>
      <c r="D13498" s="287">
        <v>3011218864</v>
      </c>
      <c r="E13498" s="195">
        <v>20818422</v>
      </c>
      <c r="F13498" s="189">
        <v>4</v>
      </c>
      <c r="G13498" s="197" t="s">
        <v>5670</v>
      </c>
      <c r="H13498" s="195">
        <v>4</v>
      </c>
      <c r="I13498" s="195">
        <v>7600</v>
      </c>
      <c r="J13498" s="191">
        <v>44134</v>
      </c>
      <c r="K13498" s="195" t="s">
        <v>4749</v>
      </c>
      <c r="L13498" s="287"/>
      <c r="M13498" s="291"/>
      <c r="N13498" s="292"/>
      <c r="O13498" s="287"/>
      <c r="P13498" s="287"/>
      <c r="Q13498" s="293"/>
    </row>
    <row r="13499" spans="1:17">
      <c r="A13499" s="286" t="str">
        <f>B13499&amp;"_"&amp;COUNTIF($B$2:B13499,B13499)</f>
        <v>10311_1</v>
      </c>
      <c r="B13499" s="287">
        <v>10311</v>
      </c>
      <c r="C13499" s="287">
        <v>152</v>
      </c>
      <c r="D13499" s="274" t="s">
        <v>6998</v>
      </c>
      <c r="E13499" s="287"/>
      <c r="F13499" s="288">
        <v>1</v>
      </c>
      <c r="G13499" s="276" t="s">
        <v>6999</v>
      </c>
      <c r="H13499" s="287">
        <v>1</v>
      </c>
      <c r="I13499" s="287">
        <f>55*1.3*2</f>
        <v>143</v>
      </c>
      <c r="J13499" s="290">
        <v>44138</v>
      </c>
      <c r="K13499" s="287"/>
      <c r="L13499" s="287"/>
      <c r="M13499" s="291"/>
      <c r="N13499" s="292"/>
      <c r="O13499" s="287"/>
      <c r="P13499" s="287"/>
      <c r="Q13499" s="293"/>
    </row>
    <row r="13500" spans="1:17">
      <c r="A13500" s="286" t="str">
        <f>B13500&amp;"_"&amp;COUNTIF($B$2:B13500,B13500)</f>
        <v>10312_1</v>
      </c>
      <c r="B13500" s="287">
        <v>10312</v>
      </c>
      <c r="C13500" s="287"/>
      <c r="D13500" s="287"/>
      <c r="E13500" s="287"/>
      <c r="F13500" s="288">
        <v>45</v>
      </c>
      <c r="G13500" s="276" t="s">
        <v>7000</v>
      </c>
      <c r="H13500" s="287"/>
      <c r="I13500" s="287"/>
      <c r="J13500" s="290"/>
      <c r="K13500" s="287"/>
      <c r="L13500" s="287"/>
      <c r="M13500" s="291"/>
      <c r="N13500" s="292"/>
      <c r="O13500" s="287"/>
      <c r="P13500" s="287"/>
      <c r="Q13500" s="293"/>
    </row>
    <row r="13501" spans="1:17">
      <c r="A13501" s="286" t="str">
        <f>B13501&amp;"_"&amp;COUNTIF($B$2:B13501,B13501)</f>
        <v>10312_2</v>
      </c>
      <c r="B13501" s="287">
        <v>10312</v>
      </c>
      <c r="C13501" s="287">
        <v>153</v>
      </c>
      <c r="D13501" s="274" t="s">
        <v>2324</v>
      </c>
      <c r="E13501" s="287"/>
      <c r="F13501" s="288">
        <v>15</v>
      </c>
      <c r="G13501" s="276" t="s">
        <v>7001</v>
      </c>
      <c r="H13501" s="287">
        <v>1</v>
      </c>
      <c r="I13501" s="287">
        <v>3300</v>
      </c>
      <c r="J13501" s="290">
        <v>44137</v>
      </c>
      <c r="K13501" s="274" t="s">
        <v>33</v>
      </c>
      <c r="L13501" s="274" t="s">
        <v>74</v>
      </c>
      <c r="M13501" s="291"/>
      <c r="N13501" s="292"/>
      <c r="O13501" s="287"/>
      <c r="P13501" s="287"/>
      <c r="Q13501" s="293"/>
    </row>
    <row r="13502" spans="1:17">
      <c r="A13502" s="286" t="str">
        <f>B13502&amp;"_"&amp;COUNTIF($B$2:B13502,B13502)</f>
        <v>10313_1</v>
      </c>
      <c r="B13502" s="287">
        <v>10313</v>
      </c>
      <c r="C13502" s="195">
        <v>59</v>
      </c>
      <c r="D13502" s="195">
        <v>3011210390</v>
      </c>
      <c r="E13502" s="195">
        <v>41255162</v>
      </c>
      <c r="F13502" s="189">
        <v>1</v>
      </c>
      <c r="G13502" s="197" t="s">
        <v>5231</v>
      </c>
      <c r="H13502" s="195">
        <v>1</v>
      </c>
      <c r="I13502" s="195">
        <v>3700</v>
      </c>
      <c r="J13502" s="191">
        <v>44138</v>
      </c>
      <c r="K13502" s="195" t="s">
        <v>3477</v>
      </c>
      <c r="L13502" s="287"/>
      <c r="M13502" s="291"/>
      <c r="N13502" s="292"/>
      <c r="O13502" s="287"/>
      <c r="P13502" s="287"/>
      <c r="Q13502" s="293"/>
    </row>
    <row r="13503" spans="1:17">
      <c r="A13503" s="286" t="str">
        <f>B13503&amp;"_"&amp;COUNTIF($B$2:B13503,B13503)</f>
        <v>10314_1</v>
      </c>
      <c r="B13503" s="287">
        <v>10314</v>
      </c>
      <c r="C13503" s="195">
        <v>59</v>
      </c>
      <c r="D13503" s="195">
        <v>3011221663</v>
      </c>
      <c r="E13503" s="195">
        <v>41255162</v>
      </c>
      <c r="F13503" s="189">
        <v>1</v>
      </c>
      <c r="G13503" s="197" t="s">
        <v>5231</v>
      </c>
      <c r="H13503" s="195">
        <v>1</v>
      </c>
      <c r="I13503" s="195">
        <v>3700</v>
      </c>
      <c r="J13503" s="191">
        <v>44138</v>
      </c>
      <c r="K13503" s="195" t="s">
        <v>3477</v>
      </c>
      <c r="L13503" s="287"/>
      <c r="M13503" s="291"/>
      <c r="N13503" s="292"/>
      <c r="O13503" s="287"/>
      <c r="P13503" s="287"/>
      <c r="Q13503" s="293"/>
    </row>
    <row r="13504" spans="1:17">
      <c r="A13504" s="286" t="str">
        <f>B13504&amp;"_"&amp;COUNTIF($B$2:B13504,B13504)</f>
        <v>10315_1</v>
      </c>
      <c r="B13504" s="287">
        <v>10315</v>
      </c>
      <c r="C13504" s="287">
        <v>59</v>
      </c>
      <c r="D13504" s="287">
        <v>3011221748</v>
      </c>
      <c r="E13504" s="287">
        <v>20607070</v>
      </c>
      <c r="F13504" s="288">
        <v>150</v>
      </c>
      <c r="G13504" s="276" t="s">
        <v>7002</v>
      </c>
      <c r="H13504" s="287">
        <v>1</v>
      </c>
      <c r="I13504" s="287">
        <v>3300</v>
      </c>
      <c r="J13504" s="290">
        <v>44138</v>
      </c>
      <c r="K13504" s="195" t="s">
        <v>3477</v>
      </c>
      <c r="L13504" s="287"/>
      <c r="M13504" s="291"/>
      <c r="N13504" s="292"/>
      <c r="O13504" s="287"/>
      <c r="P13504" s="287"/>
      <c r="Q13504" s="293"/>
    </row>
    <row r="13505" spans="1:17">
      <c r="A13505" s="286" t="str">
        <f>B13505&amp;"_"&amp;COUNTIF($B$2:B13505,B13505)</f>
        <v>10316_1</v>
      </c>
      <c r="B13505" s="287">
        <v>10316</v>
      </c>
      <c r="C13505" s="287">
        <v>1</v>
      </c>
      <c r="D13505" s="274" t="s">
        <v>7003</v>
      </c>
      <c r="E13505" s="274" t="s">
        <v>3270</v>
      </c>
      <c r="F13505" s="288">
        <v>2</v>
      </c>
      <c r="G13505" s="276" t="s">
        <v>6936</v>
      </c>
      <c r="H13505" s="287">
        <v>1</v>
      </c>
      <c r="I13505" s="287"/>
      <c r="J13505" s="290">
        <v>44138</v>
      </c>
      <c r="K13505" s="195" t="s">
        <v>3477</v>
      </c>
      <c r="L13505" s="287"/>
      <c r="M13505" s="291"/>
      <c r="N13505" s="292"/>
      <c r="O13505" s="287"/>
      <c r="P13505" s="287"/>
      <c r="Q13505" s="293"/>
    </row>
    <row r="13506" spans="1:17">
      <c r="A13506" s="286" t="str">
        <f>B13506&amp;"_"&amp;COUNTIF($B$2:B13506,B13506)</f>
        <v>10317_1</v>
      </c>
      <c r="B13506" s="287">
        <v>10317</v>
      </c>
      <c r="C13506" s="287">
        <v>1</v>
      </c>
      <c r="D13506" s="274" t="s">
        <v>5762</v>
      </c>
      <c r="E13506" s="287"/>
      <c r="F13506" s="288">
        <v>1</v>
      </c>
      <c r="G13506" s="276" t="s">
        <v>7005</v>
      </c>
      <c r="H13506" s="287">
        <v>1</v>
      </c>
      <c r="I13506" s="287"/>
      <c r="J13506" s="290">
        <v>44138</v>
      </c>
      <c r="K13506" s="195" t="s">
        <v>3477</v>
      </c>
      <c r="L13506" s="287"/>
      <c r="M13506" s="291"/>
      <c r="N13506" s="292"/>
      <c r="O13506" s="287"/>
      <c r="P13506" s="287"/>
      <c r="Q13506" s="293"/>
    </row>
    <row r="13507" spans="1:17">
      <c r="A13507" s="286" t="str">
        <f>B13507&amp;"_"&amp;COUNTIF($B$2:B13507,B13507)</f>
        <v>10318_1</v>
      </c>
      <c r="B13507" s="287">
        <v>10318</v>
      </c>
      <c r="C13507" s="287"/>
      <c r="E13507" s="195" t="s">
        <v>2665</v>
      </c>
      <c r="F13507" s="189">
        <v>8</v>
      </c>
      <c r="G13507" s="197" t="s">
        <v>5418</v>
      </c>
      <c r="L13507" s="287"/>
      <c r="M13507" s="291"/>
      <c r="N13507" s="292"/>
      <c r="O13507" s="287"/>
      <c r="P13507" s="287"/>
      <c r="Q13507" s="293"/>
    </row>
    <row r="13508" spans="1:17">
      <c r="A13508" s="286" t="str">
        <f>B13508&amp;"_"&amp;COUNTIF($B$2:B13508,B13508)</f>
        <v>10318_2</v>
      </c>
      <c r="B13508" s="287">
        <v>10318</v>
      </c>
      <c r="C13508" s="287">
        <v>1</v>
      </c>
      <c r="D13508" s="195" t="s">
        <v>6879</v>
      </c>
      <c r="E13508" s="195" t="s">
        <v>2935</v>
      </c>
      <c r="F13508" s="189">
        <v>8</v>
      </c>
      <c r="G13508" s="197" t="s">
        <v>5420</v>
      </c>
      <c r="H13508" s="195">
        <v>4</v>
      </c>
      <c r="J13508" s="191">
        <v>44138</v>
      </c>
      <c r="K13508" s="195" t="s">
        <v>3477</v>
      </c>
      <c r="L13508" s="287"/>
      <c r="M13508" s="291"/>
      <c r="N13508" s="292"/>
      <c r="O13508" s="287"/>
      <c r="P13508" s="287"/>
      <c r="Q13508" s="293"/>
    </row>
    <row r="13509" spans="1:17">
      <c r="A13509" s="286" t="str">
        <f>B13509&amp;"_"&amp;COUNTIF($B$2:B13509,B13509)</f>
        <v>10319_1</v>
      </c>
      <c r="B13509" s="287">
        <v>10319</v>
      </c>
      <c r="C13509" s="287">
        <v>1</v>
      </c>
      <c r="D13509" s="274" t="s">
        <v>477</v>
      </c>
      <c r="E13509" s="287"/>
      <c r="F13509" s="288">
        <v>2</v>
      </c>
      <c r="G13509" s="276" t="s">
        <v>7004</v>
      </c>
      <c r="H13509" s="287">
        <v>1</v>
      </c>
      <c r="I13509" s="287"/>
      <c r="J13509" s="191">
        <v>44138</v>
      </c>
      <c r="K13509" s="195" t="s">
        <v>3477</v>
      </c>
      <c r="L13509" s="287"/>
      <c r="M13509" s="291"/>
      <c r="N13509" s="292"/>
      <c r="O13509" s="287"/>
      <c r="P13509" s="287"/>
      <c r="Q13509" s="293"/>
    </row>
    <row r="13510" spans="1:17">
      <c r="A13510" s="286" t="str">
        <f>B13510&amp;"_"&amp;COUNTIF($B$2:B13510,B13510)</f>
        <v>10320_1</v>
      </c>
      <c r="B13510" s="287">
        <v>10320</v>
      </c>
      <c r="C13510" s="195">
        <v>124</v>
      </c>
      <c r="D13510" s="195">
        <v>550012624</v>
      </c>
      <c r="F13510" s="189">
        <v>1</v>
      </c>
      <c r="G13510" s="197" t="s">
        <v>6578</v>
      </c>
      <c r="H13510" s="195">
        <v>1</v>
      </c>
      <c r="J13510" s="191">
        <v>44138</v>
      </c>
      <c r="K13510" s="195" t="s">
        <v>33</v>
      </c>
      <c r="L13510" s="195" t="s">
        <v>74</v>
      </c>
      <c r="M13510" s="291"/>
      <c r="N13510" s="292"/>
      <c r="O13510" s="287"/>
      <c r="P13510" s="287"/>
      <c r="Q13510" s="293"/>
    </row>
    <row r="13511" spans="1:17">
      <c r="A13511" s="286" t="str">
        <f>B13511&amp;"_"&amp;COUNTIF($B$2:B13511,B13511)</f>
        <v>10321_1</v>
      </c>
      <c r="B13511" s="287">
        <v>10321</v>
      </c>
      <c r="C13511" s="195">
        <v>107</v>
      </c>
      <c r="D13511" s="195">
        <v>27899</v>
      </c>
      <c r="F13511" s="189">
        <v>6</v>
      </c>
      <c r="G13511" s="197" t="s">
        <v>6973</v>
      </c>
      <c r="H13511" s="195">
        <v>1</v>
      </c>
      <c r="J13511" s="191">
        <v>44138</v>
      </c>
      <c r="K13511" s="195" t="s">
        <v>33</v>
      </c>
      <c r="L13511" s="274" t="s">
        <v>74</v>
      </c>
      <c r="M13511" s="291"/>
      <c r="N13511" s="292"/>
      <c r="O13511" s="287"/>
      <c r="P13511" s="287"/>
      <c r="Q13511" s="293"/>
    </row>
    <row r="13512" spans="1:17">
      <c r="A13512" s="286" t="str">
        <f>B13512&amp;"_"&amp;COUNTIF($B$2:B13512,B13512)</f>
        <v>10322_1</v>
      </c>
      <c r="B13512" s="287">
        <v>10322</v>
      </c>
      <c r="C13512" s="195">
        <v>107</v>
      </c>
      <c r="D13512" s="195">
        <v>27919</v>
      </c>
      <c r="F13512" s="189">
        <v>6</v>
      </c>
      <c r="G13512" s="197" t="s">
        <v>6973</v>
      </c>
      <c r="H13512" s="195">
        <v>1</v>
      </c>
      <c r="J13512" s="191">
        <v>44138</v>
      </c>
      <c r="K13512" s="195" t="s">
        <v>33</v>
      </c>
      <c r="L13512" s="274" t="s">
        <v>74</v>
      </c>
      <c r="M13512" s="291"/>
      <c r="N13512" s="292"/>
      <c r="O13512" s="287"/>
      <c r="P13512" s="287"/>
      <c r="Q13512" s="293"/>
    </row>
    <row r="13513" spans="1:17">
      <c r="A13513" s="286" t="str">
        <f>B13513&amp;"_"&amp;COUNTIF($B$2:B13513,B13513)</f>
        <v>10323_1</v>
      </c>
      <c r="B13513" s="287">
        <v>10323</v>
      </c>
      <c r="C13513" s="195">
        <v>106</v>
      </c>
      <c r="D13513" s="195" t="s">
        <v>7006</v>
      </c>
      <c r="E13513" s="195" t="s">
        <v>3556</v>
      </c>
      <c r="F13513" s="189">
        <v>1</v>
      </c>
      <c r="G13513" s="197" t="s">
        <v>5473</v>
      </c>
      <c r="H13513" s="195">
        <v>1</v>
      </c>
      <c r="I13513" s="195">
        <v>95</v>
      </c>
      <c r="J13513" s="191">
        <v>44138</v>
      </c>
      <c r="K13513" s="195" t="s">
        <v>33</v>
      </c>
      <c r="L13513" s="195" t="s">
        <v>74</v>
      </c>
      <c r="M13513" s="291"/>
      <c r="N13513" s="292"/>
      <c r="O13513" s="287"/>
      <c r="P13513" s="287"/>
      <c r="Q13513" s="293"/>
    </row>
    <row r="13514" spans="1:17">
      <c r="A13514" s="286" t="str">
        <f>B13514&amp;"_"&amp;COUNTIF($B$2:B13514,B13514)</f>
        <v>10324_1</v>
      </c>
      <c r="B13514" s="287">
        <v>10324</v>
      </c>
      <c r="C13514" s="274">
        <v>31</v>
      </c>
      <c r="D13514" s="274" t="s">
        <v>7007</v>
      </c>
      <c r="E13514" s="274" t="s">
        <v>5374</v>
      </c>
      <c r="F13514" s="275">
        <v>7</v>
      </c>
      <c r="G13514" s="276" t="s">
        <v>6725</v>
      </c>
      <c r="H13514" s="274">
        <v>7</v>
      </c>
      <c r="I13514" s="274">
        <v>21000</v>
      </c>
      <c r="J13514" s="277">
        <v>44139</v>
      </c>
      <c r="K13514" s="195" t="s">
        <v>3477</v>
      </c>
      <c r="L13514" s="287"/>
      <c r="M13514" s="291"/>
      <c r="N13514" s="292"/>
      <c r="O13514" s="287"/>
      <c r="P13514" s="287"/>
      <c r="Q13514" s="293"/>
    </row>
    <row r="13515" spans="1:17">
      <c r="A13515" s="286" t="str">
        <f>B13515&amp;"_"&amp;COUNTIF($B$2:B13515,B13515)</f>
        <v>10325_1</v>
      </c>
      <c r="B13515" s="287">
        <v>10325</v>
      </c>
      <c r="C13515" s="287"/>
      <c r="D13515" s="287"/>
      <c r="E13515" s="274" t="s">
        <v>64</v>
      </c>
      <c r="F13515" s="288">
        <v>192</v>
      </c>
      <c r="G13515" s="276" t="s">
        <v>7009</v>
      </c>
      <c r="H13515" s="287"/>
      <c r="I13515" s="287"/>
      <c r="J13515" s="290"/>
      <c r="K13515" s="287"/>
      <c r="L13515" s="287"/>
      <c r="M13515" s="291"/>
      <c r="N13515" s="292"/>
      <c r="O13515" s="287"/>
      <c r="P13515" s="287"/>
      <c r="Q13515" s="293"/>
    </row>
    <row r="13516" spans="1:17">
      <c r="A13516" s="286" t="str">
        <f>B13516&amp;"_"&amp;COUNTIF($B$2:B13516,B13516)</f>
        <v>10325_2</v>
      </c>
      <c r="B13516" s="287">
        <v>10325</v>
      </c>
      <c r="C13516" s="287">
        <v>1</v>
      </c>
      <c r="D13516" s="274" t="s">
        <v>7008</v>
      </c>
      <c r="E13516" s="274" t="s">
        <v>67</v>
      </c>
      <c r="F13516" s="288">
        <v>48</v>
      </c>
      <c r="G13516" s="276" t="s">
        <v>6745</v>
      </c>
      <c r="H13516" s="287">
        <v>5</v>
      </c>
      <c r="I13516" s="287"/>
      <c r="J13516" s="290">
        <v>44139</v>
      </c>
      <c r="K13516" s="195" t="s">
        <v>3477</v>
      </c>
      <c r="L13516" s="287"/>
      <c r="M13516" s="291"/>
      <c r="N13516" s="292"/>
      <c r="O13516" s="287"/>
      <c r="P13516" s="287"/>
      <c r="Q13516" s="293"/>
    </row>
    <row r="13517" spans="1:17">
      <c r="A13517" s="286" t="str">
        <f>B13517&amp;"_"&amp;COUNTIF($B$2:B13517,B13517)</f>
        <v>10326_1</v>
      </c>
      <c r="B13517" s="287">
        <v>10326</v>
      </c>
      <c r="E13517" s="195" t="s">
        <v>1744</v>
      </c>
      <c r="F13517" s="189">
        <v>1</v>
      </c>
      <c r="G13517" s="197" t="s">
        <v>5591</v>
      </c>
      <c r="L13517" s="287"/>
      <c r="M13517" s="291"/>
      <c r="N13517" s="292"/>
      <c r="O13517" s="287"/>
      <c r="P13517" s="287"/>
      <c r="Q13517" s="293"/>
    </row>
    <row r="13518" spans="1:17">
      <c r="A13518" s="286" t="str">
        <f>B13518&amp;"_"&amp;COUNTIF($B$2:B13518,B13518)</f>
        <v>10326_2</v>
      </c>
      <c r="B13518" s="287">
        <v>10326</v>
      </c>
      <c r="C13518" s="237"/>
      <c r="D13518" s="237"/>
      <c r="E13518" s="195">
        <v>213359</v>
      </c>
      <c r="F13518" s="189">
        <v>28</v>
      </c>
      <c r="G13518" s="197" t="s">
        <v>4533</v>
      </c>
      <c r="L13518" s="287"/>
      <c r="M13518" s="291"/>
      <c r="N13518" s="292"/>
      <c r="O13518" s="287"/>
      <c r="P13518" s="287"/>
      <c r="Q13518" s="293"/>
    </row>
    <row r="13519" spans="1:17">
      <c r="A13519" s="286" t="str">
        <f>B13519&amp;"_"&amp;COUNTIF($B$2:B13519,B13519)</f>
        <v>10326_3</v>
      </c>
      <c r="B13519" s="287">
        <v>10326</v>
      </c>
      <c r="C13519" s="237"/>
      <c r="D13519" s="237"/>
      <c r="E13519" s="195">
        <v>214845</v>
      </c>
      <c r="F13519" s="189">
        <v>16</v>
      </c>
      <c r="G13519" s="197" t="s">
        <v>5155</v>
      </c>
      <c r="L13519" s="287"/>
      <c r="M13519" s="291"/>
      <c r="N13519" s="292"/>
      <c r="O13519" s="287"/>
      <c r="P13519" s="287"/>
      <c r="Q13519" s="293"/>
    </row>
    <row r="13520" spans="1:17">
      <c r="A13520" s="286" t="str">
        <f>B13520&amp;"_"&amp;COUNTIF($B$2:B13520,B13520)</f>
        <v>10326_4</v>
      </c>
      <c r="B13520" s="287">
        <v>10326</v>
      </c>
      <c r="C13520" s="237">
        <v>123</v>
      </c>
      <c r="D13520" s="237">
        <v>4500791855</v>
      </c>
      <c r="E13520" s="195">
        <v>209245</v>
      </c>
      <c r="F13520" s="189">
        <v>28</v>
      </c>
      <c r="G13520" s="197" t="s">
        <v>4515</v>
      </c>
      <c r="H13520" s="195">
        <v>4</v>
      </c>
      <c r="I13520" s="195">
        <v>11400</v>
      </c>
      <c r="J13520" s="191">
        <v>44140</v>
      </c>
      <c r="K13520" s="195" t="s">
        <v>3477</v>
      </c>
      <c r="L13520" s="287"/>
      <c r="M13520" s="291"/>
      <c r="N13520" s="292"/>
      <c r="O13520" s="287"/>
      <c r="P13520" s="287"/>
      <c r="Q13520" s="293"/>
    </row>
    <row r="13521" spans="1:17">
      <c r="A13521" s="286" t="str">
        <f>B13521&amp;"_"&amp;COUNTIF($B$2:B13521,B13521)</f>
        <v>10327_1</v>
      </c>
      <c r="B13521" s="287">
        <v>10327</v>
      </c>
      <c r="E13521" s="195">
        <v>112145</v>
      </c>
      <c r="F13521" s="189">
        <v>20</v>
      </c>
      <c r="G13521" s="197" t="s">
        <v>6648</v>
      </c>
      <c r="M13521" s="291"/>
      <c r="N13521" s="292"/>
      <c r="O13521" s="287"/>
      <c r="P13521" s="287"/>
      <c r="Q13521" s="293"/>
    </row>
    <row r="13522" spans="1:17">
      <c r="A13522" s="286" t="str">
        <f>B13522&amp;"_"&amp;COUNTIF($B$2:B13522,B13522)</f>
        <v>10327_2</v>
      </c>
      <c r="B13522" s="287">
        <v>10327</v>
      </c>
      <c r="C13522" s="195">
        <v>4</v>
      </c>
      <c r="D13522" s="195">
        <v>4500344299</v>
      </c>
      <c r="E13522" s="195">
        <v>112146</v>
      </c>
      <c r="F13522" s="189">
        <v>20</v>
      </c>
      <c r="G13522" s="197" t="s">
        <v>6647</v>
      </c>
      <c r="H13522" s="195">
        <v>10</v>
      </c>
      <c r="I13522" s="195">
        <v>41000</v>
      </c>
      <c r="J13522" s="191">
        <v>44140</v>
      </c>
      <c r="K13522" s="195" t="s">
        <v>2501</v>
      </c>
      <c r="L13522" s="195" t="s">
        <v>74</v>
      </c>
      <c r="M13522" s="291"/>
      <c r="N13522" s="292"/>
      <c r="O13522" s="287"/>
      <c r="P13522" s="287"/>
      <c r="Q13522" s="293"/>
    </row>
    <row r="13523" spans="1:17">
      <c r="A13523" s="286" t="str">
        <f>B13523&amp;"_"&amp;COUNTIF($B$2:B13523,B13523)</f>
        <v>10328_1</v>
      </c>
      <c r="B13523" s="287">
        <v>10328</v>
      </c>
      <c r="C13523" s="287">
        <v>92</v>
      </c>
      <c r="D13523" s="274" t="s">
        <v>7010</v>
      </c>
      <c r="E13523" s="287"/>
      <c r="F13523" s="288">
        <v>1</v>
      </c>
      <c r="G13523" s="276" t="s">
        <v>7011</v>
      </c>
      <c r="H13523" s="287">
        <v>1</v>
      </c>
      <c r="I13523" s="287"/>
      <c r="J13523" s="290">
        <v>44141</v>
      </c>
      <c r="K13523" s="195" t="s">
        <v>3477</v>
      </c>
      <c r="L13523" s="287"/>
      <c r="M13523" s="291"/>
      <c r="N13523" s="292"/>
      <c r="O13523" s="287"/>
      <c r="P13523" s="287"/>
      <c r="Q13523" s="293"/>
    </row>
    <row r="13524" spans="1:17">
      <c r="A13524" s="409" t="str">
        <f>B13524&amp;"_"&amp;COUNTIF($B$2:B13524,B13524)</f>
        <v>10329_1</v>
      </c>
      <c r="B13524" s="410">
        <v>10329</v>
      </c>
      <c r="C13524" s="287"/>
      <c r="D13524" s="287"/>
      <c r="E13524" s="287">
        <v>13021000</v>
      </c>
      <c r="F13524" s="288">
        <v>80</v>
      </c>
      <c r="G13524" s="276" t="s">
        <v>6906</v>
      </c>
      <c r="H13524" s="287"/>
      <c r="I13524" s="287"/>
      <c r="J13524" s="290"/>
      <c r="K13524" s="287"/>
      <c r="L13524" s="287"/>
      <c r="M13524" s="411"/>
      <c r="N13524" s="412"/>
      <c r="O13524" s="410"/>
      <c r="P13524" s="410"/>
      <c r="Q13524" s="413"/>
    </row>
    <row r="13525" spans="1:17">
      <c r="A13525" s="409" t="str">
        <f>B13525&amp;"_"&amp;COUNTIF($B$2:B13525,B13525)</f>
        <v>10329_2</v>
      </c>
      <c r="B13525" s="410">
        <v>10329</v>
      </c>
      <c r="C13525" s="287"/>
      <c r="D13525" s="287"/>
      <c r="E13525" s="287">
        <v>13980002</v>
      </c>
      <c r="F13525" s="288">
        <v>50</v>
      </c>
      <c r="G13525" s="276" t="s">
        <v>7015</v>
      </c>
      <c r="H13525" s="287"/>
      <c r="I13525" s="287"/>
      <c r="J13525" s="290"/>
      <c r="K13525" s="287"/>
      <c r="L13525" s="287"/>
      <c r="M13525" s="411"/>
      <c r="N13525" s="412"/>
      <c r="O13525" s="410"/>
      <c r="P13525" s="410"/>
      <c r="Q13525" s="413"/>
    </row>
    <row r="13526" spans="1:17">
      <c r="A13526" s="409" t="str">
        <f>B13526&amp;"_"&amp;COUNTIF($B$2:B13526,B13526)</f>
        <v>10329_3</v>
      </c>
      <c r="B13526" s="410">
        <v>10329</v>
      </c>
      <c r="C13526" s="287"/>
      <c r="D13526" s="287"/>
      <c r="E13526" s="287">
        <v>13980003</v>
      </c>
      <c r="F13526" s="288">
        <v>50</v>
      </c>
      <c r="G13526" s="276" t="s">
        <v>7014</v>
      </c>
      <c r="H13526" s="287"/>
      <c r="I13526" s="287"/>
      <c r="J13526" s="290"/>
      <c r="K13526" s="287"/>
      <c r="L13526" s="287"/>
      <c r="M13526" s="411"/>
      <c r="N13526" s="412"/>
      <c r="O13526" s="410"/>
      <c r="P13526" s="410"/>
      <c r="Q13526" s="413"/>
    </row>
    <row r="13527" spans="1:17">
      <c r="A13527" s="409" t="str">
        <f>B13527&amp;"_"&amp;COUNTIF($B$2:B13527,B13527)</f>
        <v>10329_4</v>
      </c>
      <c r="B13527" s="410">
        <v>10329</v>
      </c>
      <c r="C13527" s="287"/>
      <c r="D13527" s="287"/>
      <c r="E13527" s="287">
        <v>13980004</v>
      </c>
      <c r="F13527" s="288">
        <v>100</v>
      </c>
      <c r="G13527" s="276" t="s">
        <v>7016</v>
      </c>
      <c r="H13527" s="287"/>
      <c r="I13527" s="287"/>
      <c r="J13527" s="290"/>
      <c r="K13527" s="287"/>
      <c r="L13527" s="287"/>
      <c r="M13527" s="411"/>
      <c r="N13527" s="412"/>
      <c r="O13527" s="410"/>
      <c r="P13527" s="410"/>
      <c r="Q13527" s="413"/>
    </row>
    <row r="13528" spans="1:17">
      <c r="A13528" s="286" t="str">
        <f>B13528&amp;"_"&amp;COUNTIF($B$2:B13528,B13528)</f>
        <v>10329_5</v>
      </c>
      <c r="B13528" s="414">
        <v>10329</v>
      </c>
      <c r="C13528" s="287">
        <v>10</v>
      </c>
      <c r="D13528" s="287">
        <v>71363</v>
      </c>
      <c r="E13528" s="287">
        <v>13980004</v>
      </c>
      <c r="F13528" s="288">
        <v>100</v>
      </c>
      <c r="G13528" s="276" t="s">
        <v>7017</v>
      </c>
      <c r="H13528" s="287">
        <v>1</v>
      </c>
      <c r="I13528" s="287">
        <v>4075</v>
      </c>
      <c r="J13528" s="290">
        <v>44144</v>
      </c>
      <c r="K13528" s="274" t="s">
        <v>33</v>
      </c>
      <c r="L13528" s="274" t="s">
        <v>74</v>
      </c>
      <c r="M13528" s="291"/>
      <c r="N13528" s="292"/>
      <c r="O13528" s="287"/>
      <c r="P13528" s="287"/>
      <c r="Q13528" s="293"/>
    </row>
    <row r="13529" spans="1:17">
      <c r="A13529" s="286" t="str">
        <f>B13529&amp;"_"&amp;COUNTIF($B$2:B13529,B13529)</f>
        <v>10330_1</v>
      </c>
      <c r="B13529" s="287">
        <v>10330</v>
      </c>
      <c r="C13529" s="287">
        <v>1</v>
      </c>
      <c r="D13529" s="274" t="s">
        <v>7008</v>
      </c>
      <c r="E13529" s="274" t="s">
        <v>64</v>
      </c>
      <c r="F13529" s="288">
        <v>144</v>
      </c>
      <c r="G13529" s="276" t="s">
        <v>7012</v>
      </c>
      <c r="H13529" s="287">
        <v>3</v>
      </c>
      <c r="I13529" s="287"/>
      <c r="J13529" s="290">
        <v>44144</v>
      </c>
      <c r="K13529" s="195" t="s">
        <v>3477</v>
      </c>
      <c r="L13529" s="287"/>
      <c r="M13529" s="291"/>
      <c r="N13529" s="292"/>
      <c r="O13529" s="287"/>
      <c r="P13529" s="287"/>
      <c r="Q13529" s="293"/>
    </row>
    <row r="13530" spans="1:17">
      <c r="A13530" s="286" t="str">
        <f>B13530&amp;"_"&amp;COUNTIF($B$2:B13530,B13530)</f>
        <v>10331_1</v>
      </c>
      <c r="B13530" s="287">
        <v>10331</v>
      </c>
      <c r="C13530" s="287">
        <v>1</v>
      </c>
      <c r="D13530" s="274" t="s">
        <v>477</v>
      </c>
      <c r="E13530" s="287"/>
      <c r="F13530" s="288">
        <v>1</v>
      </c>
      <c r="G13530" s="276" t="s">
        <v>7013</v>
      </c>
      <c r="H13530" s="287">
        <v>1</v>
      </c>
      <c r="I13530" s="287"/>
      <c r="J13530" s="290">
        <v>44144</v>
      </c>
      <c r="K13530" s="195" t="s">
        <v>3477</v>
      </c>
      <c r="L13530" s="287"/>
      <c r="M13530" s="291"/>
      <c r="N13530" s="292"/>
      <c r="O13530" s="287"/>
      <c r="P13530" s="287"/>
      <c r="Q13530" s="293"/>
    </row>
    <row r="13531" spans="1:17">
      <c r="A13531" s="286" t="str">
        <f>B13531&amp;"_"&amp;COUNTIF($B$2:B13531,B13531)</f>
        <v>10332_1</v>
      </c>
      <c r="B13531" s="287">
        <v>10332</v>
      </c>
      <c r="C13531" s="287">
        <v>1</v>
      </c>
      <c r="D13531" s="274" t="s">
        <v>7008</v>
      </c>
      <c r="E13531" s="274" t="s">
        <v>64</v>
      </c>
      <c r="F13531" s="288">
        <v>48</v>
      </c>
      <c r="G13531" s="276" t="s">
        <v>7018</v>
      </c>
      <c r="H13531" s="287">
        <v>1</v>
      </c>
      <c r="I13531" s="287"/>
      <c r="J13531" s="290">
        <v>44145</v>
      </c>
      <c r="K13531" s="195" t="s">
        <v>3477</v>
      </c>
      <c r="L13531" s="287"/>
      <c r="M13531" s="291"/>
      <c r="N13531" s="292"/>
      <c r="O13531" s="287"/>
      <c r="P13531" s="287"/>
      <c r="Q13531" s="293"/>
    </row>
    <row r="13532" spans="1:17">
      <c r="A13532" s="286" t="str">
        <f>B13532&amp;"_"&amp;COUNTIF($B$2:B13532,B13532)</f>
        <v>10333_1</v>
      </c>
      <c r="B13532" s="287">
        <v>10333</v>
      </c>
      <c r="C13532" s="287">
        <v>1</v>
      </c>
      <c r="D13532" s="274" t="s">
        <v>7019</v>
      </c>
      <c r="E13532" s="287"/>
      <c r="F13532" s="288">
        <v>1</v>
      </c>
      <c r="G13532" s="276" t="s">
        <v>7020</v>
      </c>
      <c r="H13532" s="287">
        <v>1</v>
      </c>
      <c r="I13532" s="287"/>
      <c r="J13532" s="290">
        <v>44145</v>
      </c>
      <c r="K13532" s="195" t="s">
        <v>3477</v>
      </c>
      <c r="L13532" s="287"/>
      <c r="M13532" s="291"/>
      <c r="N13532" s="292"/>
      <c r="O13532" s="287"/>
      <c r="P13532" s="287"/>
      <c r="Q13532" s="293"/>
    </row>
    <row r="13533" spans="1:17">
      <c r="A13533" s="286" t="str">
        <f>B13533&amp;"_"&amp;COUNTIF($B$2:B13533,B13533)</f>
        <v>10334_1</v>
      </c>
      <c r="B13533" s="287">
        <v>10334</v>
      </c>
      <c r="C13533" s="287">
        <v>1</v>
      </c>
      <c r="D13533" s="195" t="s">
        <v>5492</v>
      </c>
      <c r="E13533" s="363"/>
      <c r="F13533" s="364">
        <v>2</v>
      </c>
      <c r="G13533" s="276" t="s">
        <v>6878</v>
      </c>
      <c r="H13533" s="363">
        <v>2</v>
      </c>
      <c r="I13533" s="363"/>
      <c r="J13533" s="191">
        <v>44145</v>
      </c>
      <c r="K13533" s="195" t="s">
        <v>3477</v>
      </c>
      <c r="L13533" s="287"/>
      <c r="M13533" s="291"/>
      <c r="N13533" s="292"/>
      <c r="O13533" s="287"/>
      <c r="P13533" s="287"/>
      <c r="Q13533" s="293"/>
    </row>
    <row r="13534" spans="1:17">
      <c r="A13534" s="286" t="str">
        <f>B13534&amp;"_"&amp;COUNTIF($B$2:B13534,B13534)</f>
        <v>10335_1</v>
      </c>
      <c r="B13534" s="287">
        <v>10335</v>
      </c>
      <c r="C13534" s="287">
        <v>84</v>
      </c>
      <c r="D13534" s="274" t="s">
        <v>7022</v>
      </c>
      <c r="E13534" s="287"/>
      <c r="F13534" s="288">
        <v>1</v>
      </c>
      <c r="G13534" s="276" t="s">
        <v>7021</v>
      </c>
      <c r="H13534" s="287">
        <v>1</v>
      </c>
      <c r="I13534" s="287"/>
      <c r="J13534" s="290">
        <v>44145</v>
      </c>
      <c r="K13534" s="274" t="s">
        <v>33</v>
      </c>
      <c r="L13534" s="274" t="s">
        <v>74</v>
      </c>
      <c r="M13534" s="291"/>
      <c r="N13534" s="292"/>
      <c r="O13534" s="287"/>
      <c r="P13534" s="287"/>
      <c r="Q13534" s="293"/>
    </row>
    <row r="13535" spans="1:17">
      <c r="A13535" s="286" t="str">
        <f>B13535&amp;"_"&amp;COUNTIF($B$2:B13535,B13535)</f>
        <v>10336_1</v>
      </c>
      <c r="B13535" s="287">
        <v>10336</v>
      </c>
      <c r="E13535" s="195" t="s">
        <v>2665</v>
      </c>
      <c r="F13535" s="189">
        <v>4</v>
      </c>
      <c r="G13535" s="197" t="s">
        <v>5418</v>
      </c>
      <c r="L13535" s="287"/>
      <c r="M13535" s="291"/>
      <c r="N13535" s="292"/>
      <c r="O13535" s="287"/>
      <c r="P13535" s="287"/>
      <c r="Q13535" s="293"/>
    </row>
    <row r="13536" spans="1:17">
      <c r="A13536" s="286" t="str">
        <f>B13536&amp;"_"&amp;COUNTIF($B$2:B13536,B13536)</f>
        <v>10336_2</v>
      </c>
      <c r="B13536" s="287">
        <v>10336</v>
      </c>
      <c r="C13536" s="195">
        <v>1</v>
      </c>
      <c r="D13536" s="195" t="s">
        <v>6879</v>
      </c>
      <c r="E13536" s="195" t="s">
        <v>2935</v>
      </c>
      <c r="F13536" s="189">
        <v>4</v>
      </c>
      <c r="G13536" s="197" t="s">
        <v>5420</v>
      </c>
      <c r="H13536" s="195">
        <v>2</v>
      </c>
      <c r="J13536" s="191">
        <v>44145</v>
      </c>
      <c r="K13536" s="195" t="s">
        <v>3477</v>
      </c>
      <c r="L13536" s="287"/>
      <c r="M13536" s="291"/>
      <c r="N13536" s="292"/>
      <c r="O13536" s="287"/>
      <c r="P13536" s="287"/>
      <c r="Q13536" s="293"/>
    </row>
    <row r="13537" spans="1:17">
      <c r="A13537" s="286" t="str">
        <f>B13537&amp;"_"&amp;COUNTIF($B$2:B13537,B13537)</f>
        <v>10337_1</v>
      </c>
      <c r="B13537" s="287">
        <v>10337</v>
      </c>
      <c r="C13537" s="287">
        <v>1</v>
      </c>
      <c r="D13537" s="274" t="s">
        <v>7019</v>
      </c>
      <c r="E13537" s="287"/>
      <c r="F13537" s="288">
        <v>1</v>
      </c>
      <c r="G13537" s="276" t="s">
        <v>7023</v>
      </c>
      <c r="H13537" s="287">
        <v>1</v>
      </c>
      <c r="I13537" s="287"/>
      <c r="J13537" s="191">
        <v>44145</v>
      </c>
      <c r="K13537" s="195" t="s">
        <v>3477</v>
      </c>
      <c r="L13537" s="287"/>
      <c r="M13537" s="291"/>
      <c r="N13537" s="292"/>
      <c r="O13537" s="287"/>
      <c r="P13537" s="287"/>
      <c r="Q13537" s="293"/>
    </row>
    <row r="13538" spans="1:17">
      <c r="A13538" s="286" t="str">
        <f>B13538&amp;"_"&amp;COUNTIF($B$2:B13538,B13538)</f>
        <v>10338_1</v>
      </c>
      <c r="B13538" s="287">
        <v>10338</v>
      </c>
      <c r="C13538" s="195">
        <v>107</v>
      </c>
      <c r="D13538" s="195">
        <v>27949</v>
      </c>
      <c r="F13538" s="189">
        <v>3</v>
      </c>
      <c r="G13538" s="197" t="s">
        <v>6973</v>
      </c>
      <c r="H13538" s="195">
        <v>1</v>
      </c>
      <c r="J13538" s="191">
        <v>44145</v>
      </c>
      <c r="K13538" s="195" t="s">
        <v>33</v>
      </c>
      <c r="L13538" s="274" t="s">
        <v>74</v>
      </c>
      <c r="M13538" s="291"/>
      <c r="N13538" s="292"/>
      <c r="O13538" s="287"/>
      <c r="P13538" s="287"/>
      <c r="Q13538" s="293"/>
    </row>
    <row r="13539" spans="1:17">
      <c r="A13539" s="409" t="str">
        <f>B13539&amp;"_"&amp;COUNTIF($B$2:B13539,B13539)</f>
        <v>10339_1</v>
      </c>
      <c r="B13539" s="410">
        <v>10339</v>
      </c>
      <c r="C13539" s="410"/>
      <c r="D13539" s="410"/>
      <c r="E13539" s="410"/>
      <c r="F13539" s="415">
        <v>1</v>
      </c>
      <c r="G13539" s="276" t="s">
        <v>7024</v>
      </c>
      <c r="H13539" s="410"/>
      <c r="I13539" s="410"/>
      <c r="J13539" s="416"/>
      <c r="K13539" s="410"/>
      <c r="L13539" s="410"/>
      <c r="M13539" s="411"/>
      <c r="N13539" s="412"/>
      <c r="O13539" s="410"/>
      <c r="P13539" s="410"/>
      <c r="Q13539" s="413"/>
    </row>
    <row r="13540" spans="1:17">
      <c r="A13540" s="409" t="str">
        <f>B13540&amp;"_"&amp;COUNTIF($B$2:B13540,B13540)</f>
        <v>10339_2</v>
      </c>
      <c r="B13540" s="410">
        <v>10339</v>
      </c>
      <c r="C13540" s="410"/>
      <c r="D13540" s="410"/>
      <c r="E13540" s="410"/>
      <c r="F13540" s="415">
        <v>1</v>
      </c>
      <c r="G13540" s="417" t="s">
        <v>7025</v>
      </c>
      <c r="H13540" s="410"/>
      <c r="I13540" s="410"/>
      <c r="J13540" s="416"/>
      <c r="K13540" s="410"/>
      <c r="L13540" s="410"/>
      <c r="M13540" s="411"/>
      <c r="N13540" s="412"/>
      <c r="O13540" s="410"/>
      <c r="P13540" s="410"/>
      <c r="Q13540" s="413"/>
    </row>
    <row r="13541" spans="1:17">
      <c r="A13541" s="273" t="str">
        <f>B13541&amp;"_"&amp;COUNTIF($B$2:B13541,B13541)</f>
        <v>10339_3</v>
      </c>
      <c r="B13541" s="274">
        <v>10339</v>
      </c>
      <c r="C13541" s="274">
        <v>1</v>
      </c>
      <c r="D13541" s="274" t="s">
        <v>6680</v>
      </c>
      <c r="E13541" s="274"/>
      <c r="F13541" s="275">
        <v>1</v>
      </c>
      <c r="G13541" s="417" t="s">
        <v>7026</v>
      </c>
      <c r="H13541" s="274">
        <v>0</v>
      </c>
      <c r="I13541" s="274"/>
      <c r="J13541" s="277">
        <v>44083</v>
      </c>
      <c r="K13541" s="195" t="s">
        <v>3477</v>
      </c>
      <c r="L13541" s="274"/>
      <c r="M13541" s="278"/>
      <c r="N13541" s="279"/>
      <c r="O13541" s="274"/>
      <c r="P13541" s="274"/>
      <c r="Q13541" s="280"/>
    </row>
    <row r="13542" spans="1:17">
      <c r="A13542" s="273" t="str">
        <f>B13542&amp;"_"&amp;COUNTIF($B$2:B13542,B13542)</f>
        <v>10340_1</v>
      </c>
      <c r="B13542" s="195">
        <v>10340</v>
      </c>
      <c r="C13542" s="195">
        <v>22</v>
      </c>
      <c r="D13542" s="195" t="s">
        <v>3244</v>
      </c>
      <c r="F13542" s="189">
        <v>1</v>
      </c>
      <c r="G13542" s="197" t="s">
        <v>7027</v>
      </c>
      <c r="J13542" s="191">
        <v>44145</v>
      </c>
      <c r="M13542" s="278"/>
      <c r="N13542" s="279"/>
      <c r="O13542" s="274"/>
      <c r="P13542" s="274"/>
      <c r="Q13542" s="280"/>
    </row>
    <row r="13543" spans="1:17">
      <c r="A13543" s="286" t="str">
        <f>B13543&amp;"_"&amp;COUNTIF($B$2:B13543,B13543)</f>
        <v>10341_1</v>
      </c>
      <c r="B13543" s="287">
        <v>10341</v>
      </c>
      <c r="C13543" s="287">
        <v>1</v>
      </c>
      <c r="D13543" s="274" t="s">
        <v>7008</v>
      </c>
      <c r="E13543" s="274" t="s">
        <v>64</v>
      </c>
      <c r="F13543" s="288">
        <v>48</v>
      </c>
      <c r="G13543" s="276" t="s">
        <v>7018</v>
      </c>
      <c r="H13543" s="287">
        <v>1</v>
      </c>
      <c r="I13543" s="287"/>
      <c r="J13543" s="290">
        <v>44146</v>
      </c>
      <c r="K13543" s="195" t="s">
        <v>3477</v>
      </c>
      <c r="L13543" s="287"/>
      <c r="M13543" s="291"/>
      <c r="N13543" s="292"/>
      <c r="O13543" s="287"/>
      <c r="P13543" s="287"/>
      <c r="Q13543" s="293"/>
    </row>
    <row r="13544" spans="1:17">
      <c r="A13544" s="286" t="str">
        <f>B13544&amp;"_"&amp;COUNTIF($B$2:B13544,B13544)</f>
        <v>10342_1</v>
      </c>
      <c r="B13544" s="287">
        <v>10342</v>
      </c>
      <c r="E13544" s="195" t="s">
        <v>1744</v>
      </c>
      <c r="F13544" s="189">
        <v>1</v>
      </c>
      <c r="G13544" s="197" t="s">
        <v>5591</v>
      </c>
      <c r="L13544" s="287"/>
      <c r="M13544" s="291"/>
      <c r="N13544" s="292"/>
      <c r="O13544" s="287"/>
      <c r="P13544" s="287"/>
      <c r="Q13544" s="293"/>
    </row>
    <row r="13545" spans="1:17">
      <c r="A13545" s="286" t="str">
        <f>B13545&amp;"_"&amp;COUNTIF($B$2:B13545,B13545)</f>
        <v>10342_2</v>
      </c>
      <c r="B13545" s="287">
        <v>10342</v>
      </c>
      <c r="C13545" s="237"/>
      <c r="D13545" s="237"/>
      <c r="E13545" s="195">
        <v>213359</v>
      </c>
      <c r="F13545" s="189">
        <v>14</v>
      </c>
      <c r="G13545" s="197" t="s">
        <v>4533</v>
      </c>
      <c r="L13545" s="287"/>
      <c r="M13545" s="291"/>
      <c r="N13545" s="292"/>
      <c r="O13545" s="287"/>
      <c r="P13545" s="287"/>
      <c r="Q13545" s="293"/>
    </row>
    <row r="13546" spans="1:17">
      <c r="A13546" s="286" t="str">
        <f>B13546&amp;"_"&amp;COUNTIF($B$2:B13546,B13546)</f>
        <v>10342_3</v>
      </c>
      <c r="B13546" s="287">
        <v>10342</v>
      </c>
      <c r="C13546" s="237"/>
      <c r="D13546" s="237"/>
      <c r="E13546" s="195">
        <v>214845</v>
      </c>
      <c r="F13546" s="189">
        <v>16</v>
      </c>
      <c r="G13546" s="197" t="s">
        <v>5155</v>
      </c>
      <c r="L13546" s="287"/>
      <c r="M13546" s="291"/>
      <c r="N13546" s="292"/>
      <c r="O13546" s="287"/>
      <c r="P13546" s="287"/>
      <c r="Q13546" s="293"/>
    </row>
    <row r="13547" spans="1:17">
      <c r="A13547" s="286" t="str">
        <f>B13547&amp;"_"&amp;COUNTIF($B$2:B13547,B13547)</f>
        <v>10342_4</v>
      </c>
      <c r="B13547" s="287">
        <v>10342</v>
      </c>
      <c r="C13547" s="237">
        <v>123</v>
      </c>
      <c r="D13547" s="237">
        <v>4500791855</v>
      </c>
      <c r="E13547" s="195">
        <v>209245</v>
      </c>
      <c r="F13547" s="189">
        <v>28</v>
      </c>
      <c r="G13547" s="197" t="s">
        <v>4515</v>
      </c>
      <c r="H13547" s="195">
        <v>3</v>
      </c>
      <c r="I13547" s="195">
        <v>7460</v>
      </c>
      <c r="J13547" s="191">
        <v>44147</v>
      </c>
      <c r="K13547" s="195" t="s">
        <v>3477</v>
      </c>
      <c r="L13547" s="287"/>
      <c r="M13547" s="291"/>
      <c r="N13547" s="292"/>
      <c r="O13547" s="287"/>
      <c r="P13547" s="287"/>
      <c r="Q13547" s="293"/>
    </row>
    <row r="13548" spans="1:17">
      <c r="A13548" s="286" t="str">
        <f>B13548&amp;"_"&amp;COUNTIF($B$2:B13548,B13548)</f>
        <v>10343_1</v>
      </c>
      <c r="B13548" s="287">
        <v>10343</v>
      </c>
      <c r="C13548" s="195">
        <v>59</v>
      </c>
      <c r="D13548" s="195">
        <v>3011221663</v>
      </c>
      <c r="E13548" s="195">
        <v>41255162</v>
      </c>
      <c r="F13548" s="189">
        <v>1</v>
      </c>
      <c r="G13548" s="197" t="s">
        <v>5231</v>
      </c>
      <c r="H13548" s="195">
        <v>1</v>
      </c>
      <c r="I13548" s="195">
        <v>3700</v>
      </c>
      <c r="J13548" s="191">
        <v>44147</v>
      </c>
      <c r="K13548" s="195" t="s">
        <v>3477</v>
      </c>
      <c r="L13548" s="287"/>
      <c r="M13548" s="291"/>
      <c r="N13548" s="292"/>
      <c r="O13548" s="287"/>
      <c r="P13548" s="287"/>
      <c r="Q13548" s="293"/>
    </row>
    <row r="13549" spans="1:17">
      <c r="A13549" s="286" t="str">
        <f>B13549&amp;"_"&amp;COUNTIF($B$2:B13549,B13549)</f>
        <v>10344_1</v>
      </c>
      <c r="B13549" s="287">
        <v>10344</v>
      </c>
      <c r="C13549" s="274">
        <v>59</v>
      </c>
      <c r="D13549" s="274">
        <v>3011255183</v>
      </c>
      <c r="E13549" s="195">
        <v>41227890</v>
      </c>
      <c r="F13549" s="189">
        <v>12</v>
      </c>
      <c r="G13549" s="197" t="s">
        <v>5286</v>
      </c>
      <c r="H13549" s="195">
        <v>2</v>
      </c>
      <c r="I13549" s="195">
        <v>3675</v>
      </c>
      <c r="J13549" s="277">
        <v>44147</v>
      </c>
      <c r="K13549" s="195" t="s">
        <v>3477</v>
      </c>
      <c r="L13549" s="287"/>
      <c r="M13549" s="291"/>
      <c r="N13549" s="292"/>
      <c r="O13549" s="287"/>
      <c r="P13549" s="287"/>
      <c r="Q13549" s="293"/>
    </row>
    <row r="13550" spans="1:17">
      <c r="A13550" s="286" t="str">
        <f>B13550&amp;"_"&amp;COUNTIF($B$2:B13550,B13550)</f>
        <v>10345_1</v>
      </c>
      <c r="B13550" s="287">
        <v>10345</v>
      </c>
      <c r="C13550" s="195">
        <v>3</v>
      </c>
      <c r="D13550" s="195" t="s">
        <v>7028</v>
      </c>
      <c r="E13550" s="195">
        <v>500529774</v>
      </c>
      <c r="F13550" s="189">
        <v>324</v>
      </c>
      <c r="G13550" s="197" t="s">
        <v>3799</v>
      </c>
      <c r="H13550" s="195">
        <v>1</v>
      </c>
      <c r="I13550" s="195">
        <v>1200</v>
      </c>
      <c r="J13550" s="191">
        <v>44147</v>
      </c>
      <c r="K13550" s="195" t="s">
        <v>33</v>
      </c>
      <c r="L13550" s="287"/>
      <c r="M13550" s="291"/>
      <c r="N13550" s="292"/>
      <c r="O13550" s="287"/>
      <c r="P13550" s="287"/>
      <c r="Q13550" s="293"/>
    </row>
    <row r="13551" spans="1:17">
      <c r="A13551" s="418" t="str">
        <f>B13551&amp;"_"&amp;COUNTIF($B$2:B13551,B13551)</f>
        <v>10346_1</v>
      </c>
      <c r="B13551" s="419">
        <v>10346</v>
      </c>
      <c r="C13551" s="419"/>
      <c r="D13551" s="419"/>
      <c r="E13551" s="419"/>
      <c r="F13551" s="420">
        <v>4</v>
      </c>
      <c r="G13551" s="421" t="s">
        <v>7030</v>
      </c>
      <c r="H13551" s="419"/>
      <c r="I13551" s="419"/>
      <c r="J13551" s="422"/>
      <c r="K13551" s="419"/>
      <c r="L13551" s="419"/>
      <c r="M13551" s="423"/>
      <c r="N13551" s="424"/>
      <c r="O13551" s="419"/>
      <c r="P13551" s="419"/>
      <c r="Q13551" s="425"/>
    </row>
    <row r="13552" spans="1:17">
      <c r="A13552" s="286" t="str">
        <f>B13552&amp;"_"&amp;COUNTIF($B$2:B13552,B13552)</f>
        <v>10346_2</v>
      </c>
      <c r="B13552" s="287">
        <v>10346</v>
      </c>
      <c r="C13552" s="287">
        <v>139</v>
      </c>
      <c r="D13552" s="274" t="s">
        <v>7029</v>
      </c>
      <c r="E13552" s="287"/>
      <c r="F13552" s="288">
        <v>1</v>
      </c>
      <c r="G13552" s="276" t="s">
        <v>7031</v>
      </c>
      <c r="H13552" s="287">
        <v>1</v>
      </c>
      <c r="I13552" s="287">
        <v>450</v>
      </c>
      <c r="J13552" s="277">
        <v>44144</v>
      </c>
      <c r="K13552" s="274" t="s">
        <v>3477</v>
      </c>
      <c r="L13552" s="287"/>
      <c r="M13552" s="291"/>
      <c r="N13552" s="292"/>
      <c r="O13552" s="287"/>
      <c r="P13552" s="287"/>
      <c r="Q13552" s="293"/>
    </row>
    <row r="13553" spans="1:17">
      <c r="A13553" s="286" t="str">
        <f>B13553&amp;"_"&amp;COUNTIF($B$2:B13553,B13553)</f>
        <v>10347_1</v>
      </c>
      <c r="B13553" s="287">
        <v>10347</v>
      </c>
      <c r="C13553" s="195">
        <v>107</v>
      </c>
      <c r="D13553" s="195">
        <v>27969</v>
      </c>
      <c r="F13553" s="189">
        <v>10</v>
      </c>
      <c r="G13553" s="197" t="s">
        <v>6973</v>
      </c>
      <c r="H13553" s="195">
        <v>1</v>
      </c>
      <c r="J13553" s="191">
        <v>44151</v>
      </c>
      <c r="K13553" s="195" t="s">
        <v>33</v>
      </c>
      <c r="L13553" s="287"/>
      <c r="M13553" s="291"/>
      <c r="N13553" s="292"/>
      <c r="O13553" s="287"/>
      <c r="P13553" s="287"/>
      <c r="Q13553" s="293"/>
    </row>
    <row r="13554" spans="1:17">
      <c r="A13554" s="286" t="str">
        <f>B13554&amp;"_"&amp;COUNTIF($B$2:B13554,B13554)</f>
        <v>10348_1</v>
      </c>
      <c r="B13554" s="287">
        <v>10348</v>
      </c>
      <c r="C13554" s="274">
        <v>1</v>
      </c>
      <c r="D13554" s="274" t="s">
        <v>6680</v>
      </c>
      <c r="E13554" s="274"/>
      <c r="F13554" s="275">
        <v>1</v>
      </c>
      <c r="G13554" s="276" t="s">
        <v>7032</v>
      </c>
      <c r="H13554" s="274">
        <v>1</v>
      </c>
      <c r="I13554" s="274"/>
      <c r="J13554" s="277">
        <v>44151</v>
      </c>
      <c r="K13554" s="195" t="s">
        <v>3477</v>
      </c>
      <c r="L13554" s="287"/>
      <c r="M13554" s="291"/>
      <c r="N13554" s="292"/>
      <c r="O13554" s="287"/>
      <c r="P13554" s="287"/>
      <c r="Q13554" s="293"/>
    </row>
    <row r="13555" spans="1:17">
      <c r="A13555" s="286" t="str">
        <f>B13555&amp;"_"&amp;COUNTIF($B$2:B13555,B13555)</f>
        <v>10349_1</v>
      </c>
      <c r="B13555" s="287">
        <v>10349</v>
      </c>
      <c r="C13555" s="287">
        <v>1</v>
      </c>
      <c r="D13555" s="274" t="s">
        <v>477</v>
      </c>
      <c r="E13555" s="287"/>
      <c r="F13555" s="288">
        <v>1</v>
      </c>
      <c r="G13555" s="276" t="s">
        <v>7033</v>
      </c>
      <c r="H13555" s="287">
        <v>1</v>
      </c>
      <c r="I13555" s="287"/>
      <c r="J13555" s="277">
        <v>44151</v>
      </c>
      <c r="K13555" s="195" t="s">
        <v>3477</v>
      </c>
      <c r="L13555" s="287"/>
      <c r="M13555" s="291"/>
      <c r="N13555" s="292"/>
      <c r="O13555" s="287"/>
      <c r="P13555" s="287"/>
      <c r="Q13555" s="293"/>
    </row>
    <row r="13556" spans="1:17">
      <c r="A13556" s="286" t="str">
        <f>B13556&amp;"_"&amp;COUNTIF($B$2:B13556,B13556)</f>
        <v>10350_1</v>
      </c>
      <c r="B13556" s="287">
        <v>10350</v>
      </c>
      <c r="C13556" s="287">
        <v>1</v>
      </c>
      <c r="D13556" s="274" t="s">
        <v>7008</v>
      </c>
      <c r="E13556" s="274" t="s">
        <v>64</v>
      </c>
      <c r="F13556" s="288">
        <v>96</v>
      </c>
      <c r="G13556" s="276" t="s">
        <v>7034</v>
      </c>
      <c r="H13556" s="287">
        <v>2</v>
      </c>
      <c r="I13556" s="287"/>
      <c r="J13556" s="290">
        <v>44151</v>
      </c>
      <c r="K13556" s="195" t="s">
        <v>3477</v>
      </c>
      <c r="L13556" s="287"/>
      <c r="M13556" s="291"/>
      <c r="N13556" s="292"/>
      <c r="O13556" s="287"/>
      <c r="P13556" s="287"/>
      <c r="Q13556" s="293"/>
    </row>
    <row r="13557" spans="1:17">
      <c r="A13557" s="286" t="str">
        <f>B13557&amp;"_"&amp;COUNTIF($B$2:B13557,B13557)</f>
        <v>10351_1</v>
      </c>
      <c r="B13557" s="287">
        <v>10351</v>
      </c>
      <c r="C13557" s="287">
        <v>1</v>
      </c>
      <c r="D13557" s="274" t="s">
        <v>7035</v>
      </c>
      <c r="E13557" s="274" t="s">
        <v>3333</v>
      </c>
      <c r="F13557" s="288">
        <v>1</v>
      </c>
      <c r="G13557" s="276" t="s">
        <v>7036</v>
      </c>
      <c r="H13557" s="287">
        <v>1</v>
      </c>
      <c r="I13557" s="287"/>
      <c r="J13557" s="290">
        <v>44151</v>
      </c>
      <c r="K13557" s="195" t="s">
        <v>3477</v>
      </c>
      <c r="L13557" s="287"/>
      <c r="M13557" s="291"/>
      <c r="N13557" s="292"/>
      <c r="O13557" s="287"/>
      <c r="P13557" s="287"/>
      <c r="Q13557" s="293"/>
    </row>
    <row r="13558" spans="1:17">
      <c r="A13558" s="286" t="str">
        <f>B13558&amp;"_"&amp;COUNTIF($B$2:B13558,B13558)</f>
        <v>10352_1</v>
      </c>
      <c r="B13558" s="287">
        <v>10352</v>
      </c>
      <c r="C13558" s="287">
        <v>1</v>
      </c>
      <c r="D13558" s="274" t="s">
        <v>477</v>
      </c>
      <c r="E13558" s="287"/>
      <c r="F13558" s="288">
        <v>1</v>
      </c>
      <c r="G13558" s="276" t="s">
        <v>7037</v>
      </c>
      <c r="H13558" s="287">
        <v>1</v>
      </c>
      <c r="I13558" s="287"/>
      <c r="J13558" s="290">
        <v>44151</v>
      </c>
      <c r="K13558" s="195" t="s">
        <v>3477</v>
      </c>
      <c r="L13558" s="287"/>
      <c r="M13558" s="291"/>
      <c r="N13558" s="292"/>
      <c r="O13558" s="287"/>
      <c r="P13558" s="287"/>
      <c r="Q13558" s="293"/>
    </row>
    <row r="13559" spans="1:17">
      <c r="A13559" s="426" t="str">
        <f>B13559&amp;"_"&amp;COUNTIF($B$2:B13559,B13559)</f>
        <v>10353_1</v>
      </c>
      <c r="B13559" s="427">
        <v>10353</v>
      </c>
      <c r="C13559" s="427"/>
      <c r="D13559" s="427"/>
      <c r="E13559" s="427"/>
      <c r="F13559" s="428" t="s">
        <v>1744</v>
      </c>
      <c r="G13559" s="429" t="s">
        <v>7040</v>
      </c>
      <c r="H13559" s="427"/>
      <c r="I13559" s="427"/>
      <c r="J13559" s="430"/>
      <c r="K13559" s="427"/>
      <c r="L13559" s="427"/>
      <c r="M13559" s="431"/>
      <c r="N13559" s="432"/>
      <c r="O13559" s="427"/>
      <c r="P13559" s="427"/>
      <c r="Q13559" s="433"/>
    </row>
    <row r="13560" spans="1:17">
      <c r="A13560" s="286" t="str">
        <f>B13560&amp;"_"&amp;COUNTIF($B$2:B13560,B13560)</f>
        <v>10353_2</v>
      </c>
      <c r="B13560" s="287">
        <v>10353</v>
      </c>
      <c r="C13560" s="287">
        <v>31</v>
      </c>
      <c r="D13560" s="274" t="s">
        <v>7038</v>
      </c>
      <c r="E13560" s="287"/>
      <c r="F13560" s="288">
        <v>1</v>
      </c>
      <c r="G13560" s="276" t="s">
        <v>7039</v>
      </c>
      <c r="H13560" s="287">
        <v>1</v>
      </c>
      <c r="I13560" s="287"/>
      <c r="J13560" s="290">
        <v>44151</v>
      </c>
      <c r="K13560" s="195" t="s">
        <v>3477</v>
      </c>
      <c r="L13560" s="287"/>
      <c r="M13560" s="291"/>
      <c r="N13560" s="292"/>
      <c r="O13560" s="287"/>
      <c r="P13560" s="287"/>
      <c r="Q13560" s="293"/>
    </row>
    <row r="13561" spans="1:17">
      <c r="A13561" s="286" t="str">
        <f>B13561&amp;"_"&amp;COUNTIF($B$2:B13561,B13561)</f>
        <v>10354_1</v>
      </c>
      <c r="B13561" s="287">
        <v>10354</v>
      </c>
      <c r="C13561" s="287">
        <v>1</v>
      </c>
      <c r="D13561" s="274" t="s">
        <v>477</v>
      </c>
      <c r="E13561" s="287"/>
      <c r="F13561" s="288">
        <v>1</v>
      </c>
      <c r="G13561" s="276" t="s">
        <v>7044</v>
      </c>
      <c r="H13561" s="287">
        <v>1</v>
      </c>
      <c r="I13561" s="287"/>
      <c r="J13561" s="290">
        <v>44152</v>
      </c>
      <c r="K13561" s="195" t="s">
        <v>3477</v>
      </c>
      <c r="L13561" s="287"/>
      <c r="M13561" s="291"/>
      <c r="N13561" s="292"/>
      <c r="O13561" s="287"/>
      <c r="P13561" s="287"/>
      <c r="Q13561" s="293"/>
    </row>
    <row r="13562" spans="1:17">
      <c r="A13562" s="286" t="str">
        <f>B13562&amp;"_"&amp;COUNTIF($B$2:B13562,B13562)</f>
        <v>10355_1</v>
      </c>
      <c r="B13562" s="287">
        <v>10355</v>
      </c>
      <c r="C13562" s="287">
        <v>1</v>
      </c>
      <c r="D13562" s="274" t="s">
        <v>477</v>
      </c>
      <c r="E13562" s="287"/>
      <c r="F13562" s="288">
        <v>1</v>
      </c>
      <c r="G13562" s="276" t="s">
        <v>7045</v>
      </c>
      <c r="H13562" s="287">
        <v>1</v>
      </c>
      <c r="I13562" s="287"/>
      <c r="J13562" s="290">
        <v>44152</v>
      </c>
      <c r="K13562" s="195" t="s">
        <v>3477</v>
      </c>
      <c r="L13562" s="287"/>
      <c r="M13562" s="291"/>
      <c r="N13562" s="292"/>
      <c r="O13562" s="287"/>
      <c r="P13562" s="287"/>
      <c r="Q13562" s="293"/>
    </row>
    <row r="13563" spans="1:17">
      <c r="A13563" s="286" t="str">
        <f>B13563&amp;"_"&amp;COUNTIF($B$2:B13563,B13563)</f>
        <v>10356_1</v>
      </c>
      <c r="B13563" s="287">
        <v>10356</v>
      </c>
      <c r="C13563" s="287">
        <v>1</v>
      </c>
      <c r="D13563" s="274" t="s">
        <v>7041</v>
      </c>
      <c r="E13563" s="274" t="s">
        <v>3335</v>
      </c>
      <c r="F13563" s="288">
        <v>1</v>
      </c>
      <c r="G13563" s="276" t="s">
        <v>7042</v>
      </c>
      <c r="H13563" s="287">
        <v>1</v>
      </c>
      <c r="I13563" s="287"/>
      <c r="J13563" s="290">
        <v>44152</v>
      </c>
      <c r="K13563" s="195" t="s">
        <v>3477</v>
      </c>
      <c r="L13563" s="287"/>
      <c r="M13563" s="291"/>
      <c r="N13563" s="292"/>
      <c r="O13563" s="287"/>
      <c r="P13563" s="287"/>
      <c r="Q13563" s="293"/>
    </row>
    <row r="13564" spans="1:17">
      <c r="A13564" s="286" t="str">
        <f>B13564&amp;"_"&amp;COUNTIF($B$2:B13564,B13564)</f>
        <v>10357_1</v>
      </c>
      <c r="B13564" s="287">
        <v>10357</v>
      </c>
      <c r="C13564" s="287">
        <v>1</v>
      </c>
      <c r="D13564" s="274" t="s">
        <v>477</v>
      </c>
      <c r="E13564" s="287"/>
      <c r="F13564" s="288">
        <v>1</v>
      </c>
      <c r="G13564" s="276" t="s">
        <v>7043</v>
      </c>
      <c r="H13564" s="287">
        <v>1</v>
      </c>
      <c r="I13564" s="287"/>
      <c r="J13564" s="290">
        <v>44152</v>
      </c>
      <c r="K13564" s="195" t="s">
        <v>3477</v>
      </c>
      <c r="L13564" s="287"/>
      <c r="M13564" s="291"/>
      <c r="N13564" s="292"/>
      <c r="O13564" s="287"/>
      <c r="P13564" s="287"/>
      <c r="Q13564" s="293"/>
    </row>
    <row r="13565" spans="1:17">
      <c r="A13565" s="286" t="str">
        <f>B13565&amp;"_"&amp;COUNTIF($B$2:B13565,B13565)</f>
        <v>10358_1</v>
      </c>
      <c r="B13565" s="287">
        <v>10358</v>
      </c>
      <c r="C13565" s="287">
        <v>1</v>
      </c>
      <c r="D13565" s="274" t="s">
        <v>7008</v>
      </c>
      <c r="E13565" s="274" t="s">
        <v>64</v>
      </c>
      <c r="F13565" s="288">
        <v>48</v>
      </c>
      <c r="G13565" s="276" t="s">
        <v>7018</v>
      </c>
      <c r="H13565" s="287">
        <v>1</v>
      </c>
      <c r="I13565" s="287"/>
      <c r="J13565" s="290">
        <v>44152</v>
      </c>
      <c r="K13565" s="195" t="s">
        <v>3477</v>
      </c>
      <c r="L13565" s="287"/>
      <c r="M13565" s="291"/>
      <c r="N13565" s="292"/>
      <c r="O13565" s="287"/>
      <c r="P13565" s="287"/>
      <c r="Q13565" s="293"/>
    </row>
    <row r="13566" spans="1:17">
      <c r="A13566" s="286" t="str">
        <f>B13566&amp;"_"&amp;COUNTIF($B$2:B13566,B13566)</f>
        <v>10359_1</v>
      </c>
      <c r="B13566" s="287">
        <v>10359</v>
      </c>
      <c r="C13566" s="274">
        <v>1</v>
      </c>
      <c r="D13566" s="274" t="s">
        <v>5454</v>
      </c>
      <c r="E13566" s="274"/>
      <c r="F13566" s="288">
        <v>34</v>
      </c>
      <c r="G13566" s="276" t="s">
        <v>1690</v>
      </c>
      <c r="H13566" s="274">
        <v>1</v>
      </c>
      <c r="I13566" s="274"/>
      <c r="J13566" s="191">
        <v>44152</v>
      </c>
      <c r="K13566" s="195" t="s">
        <v>3477</v>
      </c>
      <c r="L13566" s="287"/>
      <c r="M13566" s="291"/>
      <c r="N13566" s="292"/>
      <c r="O13566" s="287"/>
      <c r="P13566" s="287"/>
      <c r="Q13566" s="293"/>
    </row>
    <row r="13567" spans="1:17">
      <c r="A13567" s="286" t="str">
        <f>B13567&amp;"_"&amp;COUNTIF($B$2:B13567,B13567)</f>
        <v>10360_1</v>
      </c>
      <c r="B13567" s="287">
        <v>10360</v>
      </c>
      <c r="C13567" s="287">
        <v>1</v>
      </c>
      <c r="D13567" s="274" t="s">
        <v>477</v>
      </c>
      <c r="E13567" s="287"/>
      <c r="F13567" s="288">
        <v>1</v>
      </c>
      <c r="G13567" s="276" t="s">
        <v>7046</v>
      </c>
      <c r="H13567" s="287">
        <v>1</v>
      </c>
      <c r="I13567" s="287"/>
      <c r="J13567" s="290">
        <v>44153</v>
      </c>
      <c r="K13567" s="195" t="s">
        <v>3477</v>
      </c>
      <c r="L13567" s="287"/>
      <c r="M13567" s="291"/>
      <c r="N13567" s="292"/>
      <c r="O13567" s="287"/>
      <c r="P13567" s="287"/>
      <c r="Q13567" s="293"/>
    </row>
    <row r="13568" spans="1:17">
      <c r="A13568" s="286" t="str">
        <f>B13568&amp;"_"&amp;COUNTIF($B$2:B13568,B13568)</f>
        <v>10361_1</v>
      </c>
      <c r="B13568" s="287">
        <v>10361</v>
      </c>
      <c r="E13568" s="195" t="s">
        <v>1744</v>
      </c>
      <c r="F13568" s="189">
        <v>1</v>
      </c>
      <c r="G13568" s="197" t="s">
        <v>5591</v>
      </c>
      <c r="L13568" s="287"/>
      <c r="M13568" s="291"/>
      <c r="N13568" s="292"/>
      <c r="O13568" s="287"/>
      <c r="P13568" s="287"/>
      <c r="Q13568" s="293"/>
    </row>
    <row r="13569" spans="1:17">
      <c r="A13569" s="286" t="str">
        <f>B13569&amp;"_"&amp;COUNTIF($B$2:B13569,B13569)</f>
        <v>10361_2</v>
      </c>
      <c r="B13569" s="287">
        <v>10361</v>
      </c>
      <c r="C13569" s="237"/>
      <c r="D13569" s="237"/>
      <c r="E13569" s="195">
        <v>213359</v>
      </c>
      <c r="F13569" s="189">
        <v>14</v>
      </c>
      <c r="G13569" s="197" t="s">
        <v>4533</v>
      </c>
      <c r="L13569" s="287"/>
      <c r="M13569" s="291"/>
      <c r="N13569" s="292"/>
      <c r="O13569" s="287"/>
      <c r="P13569" s="287"/>
      <c r="Q13569" s="293"/>
    </row>
    <row r="13570" spans="1:17">
      <c r="A13570" s="286" t="str">
        <f>B13570&amp;"_"&amp;COUNTIF($B$2:B13570,B13570)</f>
        <v>10361_3</v>
      </c>
      <c r="B13570" s="287">
        <v>10361</v>
      </c>
      <c r="C13570" s="237"/>
      <c r="D13570" s="237"/>
      <c r="E13570" s="195">
        <v>214845</v>
      </c>
      <c r="F13570" s="189">
        <v>16</v>
      </c>
      <c r="G13570" s="197" t="s">
        <v>5155</v>
      </c>
      <c r="L13570" s="287"/>
      <c r="M13570" s="291"/>
      <c r="N13570" s="292"/>
      <c r="O13570" s="287"/>
      <c r="P13570" s="287"/>
      <c r="Q13570" s="293"/>
    </row>
    <row r="13571" spans="1:17">
      <c r="A13571" s="286" t="str">
        <f>B13571&amp;"_"&amp;COUNTIF($B$2:B13571,B13571)</f>
        <v>10361_4</v>
      </c>
      <c r="B13571" s="287">
        <v>10361</v>
      </c>
      <c r="C13571" s="237">
        <v>123</v>
      </c>
      <c r="D13571" s="237">
        <v>4500791855</v>
      </c>
      <c r="E13571" s="195">
        <v>209245</v>
      </c>
      <c r="F13571" s="189">
        <v>28</v>
      </c>
      <c r="G13571" s="197" t="s">
        <v>4515</v>
      </c>
      <c r="H13571" s="195">
        <v>3</v>
      </c>
      <c r="I13571" s="195">
        <v>7460</v>
      </c>
      <c r="J13571" s="191">
        <v>44153</v>
      </c>
      <c r="K13571" s="195" t="s">
        <v>3477</v>
      </c>
      <c r="L13571" s="287"/>
      <c r="M13571" s="291"/>
      <c r="N13571" s="292"/>
      <c r="O13571" s="287"/>
      <c r="P13571" s="287"/>
      <c r="Q13571" s="293"/>
    </row>
    <row r="13572" spans="1:17">
      <c r="A13572" s="286" t="str">
        <f>B13572&amp;"_"&amp;COUNTIF($B$2:B13572,B13572)</f>
        <v>10362_1</v>
      </c>
      <c r="B13572" s="287">
        <v>10362</v>
      </c>
      <c r="C13572" s="274">
        <v>31</v>
      </c>
      <c r="D13572" s="274" t="s">
        <v>7047</v>
      </c>
      <c r="E13572" s="274" t="s">
        <v>5374</v>
      </c>
      <c r="F13572" s="275">
        <v>7</v>
      </c>
      <c r="G13572" s="276" t="s">
        <v>6725</v>
      </c>
      <c r="H13572" s="274">
        <v>7</v>
      </c>
      <c r="I13572" s="274">
        <v>21000</v>
      </c>
      <c r="J13572" s="277">
        <v>44153</v>
      </c>
      <c r="K13572" s="195" t="s">
        <v>3477</v>
      </c>
      <c r="L13572" s="287"/>
      <c r="M13572" s="291"/>
      <c r="N13572" s="292"/>
      <c r="O13572" s="287"/>
      <c r="P13572" s="287"/>
      <c r="Q13572" s="293"/>
    </row>
    <row r="13573" spans="1:17">
      <c r="A13573" s="286" t="str">
        <f>B13573&amp;"_"&amp;COUNTIF($B$2:B13573,B13573)</f>
        <v>10363_1</v>
      </c>
      <c r="B13573" s="287">
        <v>10363</v>
      </c>
      <c r="C13573" s="287">
        <v>23</v>
      </c>
      <c r="D13573" s="274" t="s">
        <v>7048</v>
      </c>
      <c r="E13573" s="274" t="s">
        <v>7049</v>
      </c>
      <c r="F13573" s="288">
        <v>2</v>
      </c>
      <c r="G13573" s="276" t="s">
        <v>7050</v>
      </c>
      <c r="H13573" s="287">
        <v>2</v>
      </c>
      <c r="I13573" s="287"/>
      <c r="J13573" s="277">
        <v>44153</v>
      </c>
      <c r="K13573" s="195" t="s">
        <v>3477</v>
      </c>
      <c r="L13573" s="274" t="s">
        <v>74</v>
      </c>
      <c r="M13573" s="291"/>
      <c r="N13573" s="292"/>
      <c r="O13573" s="287"/>
      <c r="P13573" s="287"/>
      <c r="Q13573" s="293"/>
    </row>
    <row r="13574" spans="1:17">
      <c r="A13574" s="286" t="str">
        <f>B13574&amp;"_"&amp;COUNTIF($B$2:B13574,B13574)</f>
        <v>10364_1</v>
      </c>
      <c r="B13574" s="287">
        <v>10364</v>
      </c>
      <c r="C13574" s="274"/>
      <c r="D13574" s="274"/>
      <c r="E13574" s="274"/>
      <c r="F13574" s="189">
        <v>9</v>
      </c>
      <c r="G13574" s="197" t="s">
        <v>3102</v>
      </c>
      <c r="K13574" s="274"/>
      <c r="L13574" s="274"/>
      <c r="M13574" s="291"/>
      <c r="N13574" s="292"/>
      <c r="O13574" s="287"/>
      <c r="P13574" s="287"/>
      <c r="Q13574" s="293"/>
    </row>
    <row r="13575" spans="1:17">
      <c r="A13575" s="286" t="str">
        <f>B13575&amp;"_"&amp;COUNTIF($B$2:B13575,B13575)</f>
        <v>10364_2</v>
      </c>
      <c r="B13575" s="287">
        <v>10364</v>
      </c>
      <c r="C13575" s="274">
        <v>65</v>
      </c>
      <c r="D13575" s="274">
        <v>3010490681</v>
      </c>
      <c r="E13575" s="274"/>
      <c r="F13575" s="189">
        <v>18</v>
      </c>
      <c r="G13575" s="197" t="s">
        <v>3103</v>
      </c>
      <c r="H13575" s="195">
        <v>9</v>
      </c>
      <c r="I13575" s="195">
        <v>28800</v>
      </c>
      <c r="J13575" s="191">
        <v>44153</v>
      </c>
      <c r="K13575" s="274" t="s">
        <v>1338</v>
      </c>
      <c r="L13575" s="274" t="s">
        <v>74</v>
      </c>
      <c r="M13575" s="291"/>
      <c r="N13575" s="292"/>
      <c r="O13575" s="287"/>
      <c r="P13575" s="287"/>
      <c r="Q13575" s="293"/>
    </row>
    <row r="13576" spans="1:17">
      <c r="A13576" s="286" t="str">
        <f>B13576&amp;"_"&amp;COUNTIF($B$2:B13576,B13576)</f>
        <v>10365_1</v>
      </c>
      <c r="B13576" s="287">
        <v>10365</v>
      </c>
      <c r="C13576" s="195">
        <v>107</v>
      </c>
      <c r="D13576" s="195">
        <v>28006</v>
      </c>
      <c r="F13576" s="189">
        <v>3</v>
      </c>
      <c r="G13576" s="197" t="s">
        <v>6864</v>
      </c>
      <c r="H13576" s="195">
        <v>1</v>
      </c>
      <c r="J13576" s="191">
        <v>44155</v>
      </c>
      <c r="K13576" s="195" t="s">
        <v>33</v>
      </c>
      <c r="L13576" s="274" t="s">
        <v>74</v>
      </c>
      <c r="M13576" s="291"/>
      <c r="N13576" s="292"/>
      <c r="O13576" s="287"/>
      <c r="P13576" s="287"/>
      <c r="Q13576" s="293"/>
    </row>
    <row r="13577" spans="1:17">
      <c r="A13577" s="286" t="str">
        <f>B13577&amp;"_"&amp;COUNTIF($B$2:B13577,B13577)</f>
        <v>10366_1</v>
      </c>
      <c r="B13577" s="287">
        <v>10366</v>
      </c>
      <c r="C13577" s="274">
        <v>1</v>
      </c>
      <c r="D13577" s="274" t="s">
        <v>5454</v>
      </c>
      <c r="E13577" s="274"/>
      <c r="F13577" s="288">
        <v>97</v>
      </c>
      <c r="G13577" s="276" t="s">
        <v>1690</v>
      </c>
      <c r="H13577" s="274">
        <v>2</v>
      </c>
      <c r="I13577" s="274"/>
      <c r="J13577" s="191">
        <v>44158</v>
      </c>
      <c r="K13577" s="195" t="s">
        <v>3477</v>
      </c>
      <c r="L13577" s="287"/>
      <c r="M13577" s="291"/>
      <c r="N13577" s="292"/>
      <c r="O13577" s="287"/>
      <c r="P13577" s="287"/>
      <c r="Q13577" s="293"/>
    </row>
    <row r="13578" spans="1:17">
      <c r="A13578" s="286" t="str">
        <f>B13578&amp;"_"&amp;COUNTIF($B$2:B13578,B13578)</f>
        <v>10367_1</v>
      </c>
      <c r="B13578" s="287">
        <v>10367</v>
      </c>
      <c r="C13578" s="287"/>
      <c r="E13578" s="363"/>
      <c r="F13578" s="364">
        <v>2</v>
      </c>
      <c r="G13578" s="276" t="s">
        <v>6937</v>
      </c>
      <c r="H13578" s="363"/>
      <c r="I13578" s="363"/>
      <c r="L13578" s="287"/>
      <c r="M13578" s="291"/>
      <c r="N13578" s="292"/>
      <c r="O13578" s="287"/>
      <c r="P13578" s="287"/>
      <c r="Q13578" s="293"/>
    </row>
    <row r="13579" spans="1:17">
      <c r="A13579" s="286" t="str">
        <f>B13579&amp;"_"&amp;COUNTIF($B$2:B13579,B13579)</f>
        <v>10367_2</v>
      </c>
      <c r="B13579" s="287">
        <v>10367</v>
      </c>
      <c r="C13579" s="287">
        <v>1</v>
      </c>
      <c r="D13579" s="195" t="s">
        <v>5492</v>
      </c>
      <c r="E13579" s="287"/>
      <c r="F13579" s="288">
        <v>1</v>
      </c>
      <c r="G13579" s="276" t="s">
        <v>3848</v>
      </c>
      <c r="H13579" s="287">
        <v>3</v>
      </c>
      <c r="I13579" s="287"/>
      <c r="J13579" s="191">
        <v>44158</v>
      </c>
      <c r="K13579" s="195" t="s">
        <v>3477</v>
      </c>
      <c r="L13579" s="287"/>
      <c r="M13579" s="291"/>
      <c r="N13579" s="292"/>
      <c r="O13579" s="287"/>
      <c r="P13579" s="287"/>
      <c r="Q13579" s="293"/>
    </row>
    <row r="13580" spans="1:17">
      <c r="A13580" s="286" t="str">
        <f>B13580&amp;"_"&amp;COUNTIF($B$2:B13580,B13580)</f>
        <v>10368_1</v>
      </c>
      <c r="B13580" s="287">
        <v>10368</v>
      </c>
      <c r="E13580" s="195" t="s">
        <v>1744</v>
      </c>
      <c r="F13580" s="189">
        <v>1</v>
      </c>
      <c r="G13580" s="197" t="s">
        <v>5591</v>
      </c>
      <c r="L13580" s="287"/>
      <c r="M13580" s="291"/>
      <c r="N13580" s="292"/>
      <c r="O13580" s="287"/>
      <c r="P13580" s="287"/>
      <c r="Q13580" s="293"/>
    </row>
    <row r="13581" spans="1:17">
      <c r="A13581" s="286" t="str">
        <f>B13581&amp;"_"&amp;COUNTIF($B$2:B13581,B13581)</f>
        <v>10368_2</v>
      </c>
      <c r="B13581" s="287">
        <v>10368</v>
      </c>
      <c r="C13581" s="237"/>
      <c r="D13581" s="237"/>
      <c r="E13581" s="195">
        <v>213359</v>
      </c>
      <c r="F13581" s="189">
        <v>14</v>
      </c>
      <c r="G13581" s="197" t="s">
        <v>4533</v>
      </c>
      <c r="L13581" s="287"/>
      <c r="M13581" s="291"/>
      <c r="N13581" s="292"/>
      <c r="O13581" s="287"/>
      <c r="P13581" s="287"/>
      <c r="Q13581" s="293"/>
    </row>
    <row r="13582" spans="1:17">
      <c r="A13582" s="286" t="str">
        <f>B13582&amp;"_"&amp;COUNTIF($B$2:B13582,B13582)</f>
        <v>10368_3</v>
      </c>
      <c r="B13582" s="287">
        <v>10368</v>
      </c>
      <c r="C13582" s="237"/>
      <c r="D13582" s="237"/>
      <c r="E13582" s="195">
        <v>214845</v>
      </c>
      <c r="F13582" s="189">
        <v>16</v>
      </c>
      <c r="G13582" s="197" t="s">
        <v>5155</v>
      </c>
      <c r="L13582" s="287"/>
      <c r="M13582" s="291"/>
      <c r="N13582" s="292"/>
      <c r="O13582" s="287"/>
      <c r="P13582" s="287"/>
      <c r="Q13582" s="293"/>
    </row>
    <row r="13583" spans="1:17">
      <c r="A13583" s="286" t="str">
        <f>B13583&amp;"_"&amp;COUNTIF($B$2:B13583,B13583)</f>
        <v>10368_4</v>
      </c>
      <c r="B13583" s="287">
        <v>10368</v>
      </c>
      <c r="C13583" s="237">
        <v>123</v>
      </c>
      <c r="D13583" s="237">
        <v>4500791855</v>
      </c>
      <c r="E13583" s="195">
        <v>214844</v>
      </c>
      <c r="F13583" s="189">
        <v>84</v>
      </c>
      <c r="G13583" s="197" t="s">
        <v>2944</v>
      </c>
      <c r="H13583" s="195">
        <v>3</v>
      </c>
      <c r="I13583" s="195">
        <v>7400</v>
      </c>
      <c r="J13583" s="191">
        <v>44153</v>
      </c>
      <c r="K13583" s="195" t="s">
        <v>7051</v>
      </c>
      <c r="L13583" s="287"/>
      <c r="M13583" s="291"/>
      <c r="N13583" s="292"/>
      <c r="O13583" s="287"/>
      <c r="P13583" s="287"/>
      <c r="Q13583" s="293"/>
    </row>
    <row r="13584" spans="1:17">
      <c r="A13584" s="286" t="str">
        <f>B13584&amp;"_"&amp;COUNTIF($B$2:B13584,B13584)</f>
        <v>10369_1</v>
      </c>
      <c r="B13584" s="287">
        <v>10369</v>
      </c>
      <c r="C13584" s="287">
        <v>1</v>
      </c>
      <c r="D13584" s="274" t="s">
        <v>477</v>
      </c>
      <c r="E13584" s="287"/>
      <c r="F13584" s="288">
        <v>4</v>
      </c>
      <c r="G13584" s="276" t="s">
        <v>7052</v>
      </c>
      <c r="H13584" s="287">
        <v>1</v>
      </c>
      <c r="I13584" s="287"/>
      <c r="J13584" s="290">
        <v>44160</v>
      </c>
      <c r="K13584" s="195" t="s">
        <v>3477</v>
      </c>
      <c r="L13584" s="287"/>
      <c r="M13584" s="291"/>
      <c r="N13584" s="292"/>
      <c r="O13584" s="287"/>
      <c r="P13584" s="287"/>
      <c r="Q13584" s="293"/>
    </row>
    <row r="13585" spans="1:17">
      <c r="A13585" s="286" t="str">
        <f>B13585&amp;"_"&amp;COUNTIF($B$2:B13585,B13585)</f>
        <v>10370_1</v>
      </c>
      <c r="B13585" s="287">
        <v>10370</v>
      </c>
      <c r="C13585" s="287">
        <v>153</v>
      </c>
      <c r="D13585" s="274" t="s">
        <v>7054</v>
      </c>
      <c r="E13585" s="287"/>
      <c r="F13585" s="288">
        <v>1</v>
      </c>
      <c r="G13585" s="276" t="s">
        <v>7053</v>
      </c>
      <c r="H13585" s="287"/>
      <c r="I13585" s="287"/>
      <c r="J13585" s="290">
        <v>44161</v>
      </c>
      <c r="K13585" s="274" t="s">
        <v>7051</v>
      </c>
      <c r="L13585" s="287"/>
      <c r="M13585" s="291"/>
      <c r="N13585" s="292"/>
      <c r="O13585" s="287"/>
      <c r="P13585" s="287"/>
      <c r="Q13585" s="293"/>
    </row>
    <row r="13586" spans="1:17">
      <c r="A13586" s="286" t="str">
        <f>B13586&amp;"_"&amp;COUNTIF($B$2:B13586,B13586)</f>
        <v>10371_1</v>
      </c>
      <c r="B13586" s="287">
        <v>10371</v>
      </c>
      <c r="C13586" s="287"/>
      <c r="D13586" s="287"/>
      <c r="E13586" s="287"/>
      <c r="F13586" s="288">
        <v>2</v>
      </c>
      <c r="G13586" s="197" t="s">
        <v>5097</v>
      </c>
      <c r="H13586" s="287"/>
      <c r="I13586" s="287"/>
      <c r="J13586" s="290"/>
      <c r="K13586" s="287"/>
      <c r="L13586" s="287"/>
      <c r="M13586" s="291"/>
      <c r="N13586" s="292"/>
      <c r="O13586" s="287"/>
      <c r="P13586" s="287"/>
      <c r="Q13586" s="293"/>
    </row>
    <row r="13587" spans="1:17">
      <c r="A13587" s="286" t="str">
        <f>B13587&amp;"_"&amp;COUNTIF($B$2:B13587,B13587)</f>
        <v>10371_2</v>
      </c>
      <c r="B13587" s="435">
        <v>10371</v>
      </c>
      <c r="C13587" s="287">
        <v>96</v>
      </c>
      <c r="D13587" s="287">
        <v>304538</v>
      </c>
      <c r="E13587" s="287"/>
      <c r="F13587" s="288">
        <v>2</v>
      </c>
      <c r="G13587" s="197" t="s">
        <v>4645</v>
      </c>
      <c r="H13587" s="287">
        <v>2</v>
      </c>
      <c r="I13587" s="287">
        <v>7400</v>
      </c>
      <c r="J13587" s="290">
        <v>44161</v>
      </c>
      <c r="K13587" s="274" t="s">
        <v>33</v>
      </c>
      <c r="L13587" s="274" t="s">
        <v>74</v>
      </c>
      <c r="M13587" s="291"/>
      <c r="N13587" s="292"/>
      <c r="O13587" s="287"/>
      <c r="P13587" s="287"/>
      <c r="Q13587" s="293"/>
    </row>
    <row r="13588" spans="1:17">
      <c r="A13588" s="286" t="str">
        <f>B13588&amp;"_"&amp;COUNTIF($B$2:B13588,B13588)</f>
        <v>10372_1</v>
      </c>
      <c r="B13588" s="436">
        <v>10372</v>
      </c>
      <c r="C13588" s="287"/>
      <c r="D13588" s="287"/>
      <c r="E13588" s="287"/>
      <c r="F13588" s="288">
        <v>300</v>
      </c>
      <c r="G13588" s="276" t="s">
        <v>7056</v>
      </c>
      <c r="H13588" s="287"/>
      <c r="I13588" s="287"/>
      <c r="J13588" s="290"/>
      <c r="K13588" s="287"/>
      <c r="L13588" s="287"/>
      <c r="M13588" s="291"/>
      <c r="N13588" s="292"/>
      <c r="O13588" s="287"/>
      <c r="P13588" s="287"/>
      <c r="Q13588" s="293"/>
    </row>
    <row r="13589" spans="1:17">
      <c r="A13589" s="286" t="str">
        <f>B13589&amp;"_"&amp;COUNTIF($B$2:B13589,B13589)</f>
        <v>10372_2</v>
      </c>
      <c r="B13589" s="436">
        <v>10372</v>
      </c>
      <c r="C13589" s="287"/>
      <c r="D13589" s="287"/>
      <c r="E13589" s="287"/>
      <c r="F13589" s="288">
        <v>4</v>
      </c>
      <c r="G13589" s="276" t="s">
        <v>7055</v>
      </c>
      <c r="H13589" s="287"/>
      <c r="I13589" s="287"/>
      <c r="J13589" s="290"/>
      <c r="K13589" s="287"/>
      <c r="L13589" s="287"/>
      <c r="M13589" s="291"/>
      <c r="N13589" s="292"/>
      <c r="O13589" s="287"/>
      <c r="P13589" s="287"/>
      <c r="Q13589" s="293"/>
    </row>
    <row r="13590" spans="1:17">
      <c r="A13590" s="286" t="str">
        <f>B13590&amp;"_"&amp;COUNTIF($B$2:B13590,B13590)</f>
        <v>10372_3</v>
      </c>
      <c r="B13590" s="436">
        <v>10372</v>
      </c>
      <c r="C13590" s="287"/>
      <c r="D13590" s="287"/>
      <c r="E13590" s="287"/>
      <c r="F13590" s="288">
        <v>15</v>
      </c>
      <c r="G13590" s="276" t="s">
        <v>7057</v>
      </c>
      <c r="H13590" s="287"/>
      <c r="I13590" s="287"/>
      <c r="J13590" s="290"/>
      <c r="K13590" s="287"/>
      <c r="L13590" s="287"/>
      <c r="M13590" s="291"/>
      <c r="N13590" s="292"/>
      <c r="O13590" s="287"/>
      <c r="P13590" s="287"/>
      <c r="Q13590" s="293"/>
    </row>
    <row r="13591" spans="1:17">
      <c r="A13591" s="286" t="str">
        <f>B13591&amp;"_"&amp;COUNTIF($B$2:B13591,B13591)</f>
        <v>10372_4</v>
      </c>
      <c r="B13591" s="436">
        <v>10372</v>
      </c>
      <c r="C13591" s="287"/>
      <c r="D13591" s="287"/>
      <c r="E13591" s="287"/>
      <c r="F13591" s="288">
        <v>5</v>
      </c>
      <c r="G13591" s="276" t="s">
        <v>7058</v>
      </c>
      <c r="H13591" s="287"/>
      <c r="I13591" s="287"/>
      <c r="J13591" s="290"/>
      <c r="K13591" s="287"/>
      <c r="L13591" s="287"/>
      <c r="M13591" s="291"/>
      <c r="N13591" s="292"/>
      <c r="O13591" s="287"/>
      <c r="P13591" s="287"/>
      <c r="Q13591" s="293"/>
    </row>
    <row r="13592" spans="1:17">
      <c r="A13592" s="286" t="str">
        <f>B13592&amp;"_"&amp;COUNTIF($B$2:B13592,B13592)</f>
        <v>10372_5</v>
      </c>
      <c r="B13592" s="436">
        <v>10372</v>
      </c>
      <c r="C13592" s="287"/>
      <c r="D13592" s="287"/>
      <c r="E13592" s="287"/>
      <c r="F13592" s="288">
        <v>200</v>
      </c>
      <c r="G13592" s="276" t="s">
        <v>7059</v>
      </c>
      <c r="H13592" s="287"/>
      <c r="I13592" s="287"/>
      <c r="J13592" s="290"/>
      <c r="K13592" s="287"/>
      <c r="L13592" s="287"/>
      <c r="M13592" s="291"/>
      <c r="N13592" s="292"/>
      <c r="O13592" s="287"/>
      <c r="P13592" s="287"/>
      <c r="Q13592" s="293"/>
    </row>
    <row r="13593" spans="1:17">
      <c r="A13593" s="286" t="str">
        <f>B13593&amp;"_"&amp;COUNTIF($B$2:B13593,B13593)</f>
        <v>10372_6</v>
      </c>
      <c r="B13593" s="436">
        <v>10372</v>
      </c>
      <c r="C13593" s="287">
        <v>82</v>
      </c>
      <c r="D13593" s="434" t="s">
        <v>7060</v>
      </c>
      <c r="E13593" s="274"/>
      <c r="F13593" s="288">
        <v>1</v>
      </c>
      <c r="G13593" s="276" t="s">
        <v>3165</v>
      </c>
      <c r="H13593" s="287">
        <v>2</v>
      </c>
      <c r="I13593" s="287">
        <v>4110</v>
      </c>
      <c r="J13593" s="290">
        <v>44161</v>
      </c>
      <c r="K13593" s="287"/>
      <c r="L13593" s="287"/>
      <c r="M13593" s="291"/>
      <c r="N13593" s="292"/>
      <c r="O13593" s="287"/>
      <c r="P13593" s="287"/>
      <c r="Q13593" s="293"/>
    </row>
    <row r="13594" spans="1:17">
      <c r="A13594" s="286" t="str">
        <f>B13594&amp;"_"&amp;COUNTIF($B$2:B13594,B13594)</f>
        <v>10373_1</v>
      </c>
      <c r="B13594" s="287">
        <v>10373</v>
      </c>
      <c r="C13594" s="287">
        <v>59</v>
      </c>
      <c r="D13594" s="287">
        <v>3011284970</v>
      </c>
      <c r="E13594" s="195">
        <v>41222082</v>
      </c>
      <c r="F13594" s="189">
        <v>2</v>
      </c>
      <c r="G13594" s="197" t="s">
        <v>6665</v>
      </c>
      <c r="H13594" s="195">
        <v>2</v>
      </c>
      <c r="I13594" s="195">
        <v>8660</v>
      </c>
      <c r="J13594" s="191">
        <v>44161</v>
      </c>
      <c r="K13594" s="195" t="s">
        <v>3477</v>
      </c>
      <c r="L13594" s="287"/>
      <c r="M13594" s="291"/>
      <c r="N13594" s="292"/>
      <c r="O13594" s="287"/>
      <c r="P13594" s="287"/>
      <c r="Q13594" s="293"/>
    </row>
    <row r="13595" spans="1:17">
      <c r="A13595" s="286" t="str">
        <f>B13595&amp;"_"&amp;COUNTIF($B$2:B13595,B13595)</f>
        <v>10374_1</v>
      </c>
      <c r="B13595" s="287">
        <v>10374</v>
      </c>
      <c r="C13595" s="287">
        <v>10</v>
      </c>
      <c r="D13595" s="287">
        <v>71512</v>
      </c>
      <c r="E13595" s="287">
        <v>13021000</v>
      </c>
      <c r="F13595" s="288">
        <v>80</v>
      </c>
      <c r="G13595" s="276" t="s">
        <v>6906</v>
      </c>
      <c r="H13595" s="287">
        <v>1</v>
      </c>
      <c r="I13595" s="287">
        <v>4050</v>
      </c>
      <c r="J13595" s="290">
        <v>44162</v>
      </c>
      <c r="K13595" s="274" t="s">
        <v>33</v>
      </c>
      <c r="L13595" s="274" t="s">
        <v>74</v>
      </c>
      <c r="M13595" s="291"/>
      <c r="N13595" s="292"/>
      <c r="O13595" s="287"/>
      <c r="P13595" s="287"/>
      <c r="Q13595" s="293"/>
    </row>
    <row r="13596" spans="1:17">
      <c r="A13596" s="286" t="str">
        <f>B13596&amp;"_"&amp;COUNTIF($B$2:B13596,B13596)</f>
        <v>10375_1</v>
      </c>
      <c r="B13596" s="287">
        <v>10375</v>
      </c>
      <c r="C13596" s="287"/>
      <c r="D13596" s="287"/>
      <c r="E13596" s="287"/>
      <c r="F13596" s="288">
        <v>300</v>
      </c>
      <c r="G13596" s="276" t="s">
        <v>7061</v>
      </c>
      <c r="H13596" s="287"/>
      <c r="I13596" s="287"/>
      <c r="J13596" s="290"/>
      <c r="K13596" s="287"/>
      <c r="L13596" s="287"/>
      <c r="M13596" s="291"/>
      <c r="N13596" s="292"/>
      <c r="O13596" s="287"/>
      <c r="P13596" s="287"/>
      <c r="Q13596" s="293"/>
    </row>
    <row r="13597" spans="1:17">
      <c r="A13597" s="286" t="str">
        <f>B13597&amp;"_"&amp;COUNTIF($B$2:B13597,B13597)</f>
        <v>10375_2</v>
      </c>
      <c r="B13597" s="287">
        <v>10375</v>
      </c>
      <c r="C13597" s="287"/>
      <c r="D13597" s="287"/>
      <c r="E13597" s="287"/>
      <c r="F13597" s="288">
        <v>40</v>
      </c>
      <c r="G13597" s="276" t="s">
        <v>7062</v>
      </c>
      <c r="H13597" s="287"/>
      <c r="I13597" s="287"/>
      <c r="J13597" s="290"/>
      <c r="K13597" s="287"/>
      <c r="L13597" s="287"/>
      <c r="M13597" s="291"/>
      <c r="N13597" s="292"/>
      <c r="O13597" s="287"/>
      <c r="P13597" s="287"/>
      <c r="Q13597" s="293"/>
    </row>
    <row r="13598" spans="1:17">
      <c r="A13598" s="286" t="str">
        <f>B13598&amp;"_"&amp;COUNTIF($B$2:B13598,B13598)</f>
        <v>10375_3</v>
      </c>
      <c r="B13598" s="287">
        <v>10375</v>
      </c>
      <c r="C13598" s="287"/>
      <c r="D13598" s="287"/>
      <c r="E13598" s="287"/>
      <c r="F13598" s="288">
        <v>10</v>
      </c>
      <c r="G13598" s="276" t="s">
        <v>3594</v>
      </c>
      <c r="H13598" s="287"/>
      <c r="I13598" s="287"/>
      <c r="J13598" s="290"/>
      <c r="K13598" s="287"/>
      <c r="L13598" s="287"/>
      <c r="M13598" s="291"/>
      <c r="N13598" s="292"/>
      <c r="O13598" s="287"/>
      <c r="P13598" s="287"/>
      <c r="Q13598" s="293"/>
    </row>
    <row r="13599" spans="1:17">
      <c r="A13599" s="286" t="str">
        <f>B13599&amp;"_"&amp;COUNTIF($B$2:B13599,B13599)</f>
        <v>10375_4</v>
      </c>
      <c r="B13599" s="287">
        <v>10375</v>
      </c>
      <c r="C13599" s="287"/>
      <c r="D13599" s="287"/>
      <c r="E13599" s="287"/>
      <c r="F13599" s="288">
        <v>750</v>
      </c>
      <c r="G13599" s="276" t="s">
        <v>7063</v>
      </c>
      <c r="H13599" s="287"/>
      <c r="I13599" s="287"/>
      <c r="J13599" s="290"/>
      <c r="K13599" s="287"/>
      <c r="L13599" s="287"/>
      <c r="M13599" s="291"/>
      <c r="N13599" s="292"/>
      <c r="O13599" s="287"/>
      <c r="P13599" s="287"/>
      <c r="Q13599" s="293"/>
    </row>
    <row r="13600" spans="1:17">
      <c r="A13600" s="286" t="str">
        <f>B13600&amp;"_"&amp;COUNTIF($B$2:B13600,B13600)</f>
        <v>10375_5</v>
      </c>
      <c r="B13600" s="287">
        <v>10375</v>
      </c>
      <c r="C13600" s="287"/>
      <c r="D13600" s="287"/>
      <c r="E13600" s="287"/>
      <c r="F13600" s="288">
        <v>150</v>
      </c>
      <c r="G13600" s="276" t="s">
        <v>4371</v>
      </c>
      <c r="H13600" s="287"/>
      <c r="I13600" s="287"/>
      <c r="J13600" s="290"/>
      <c r="K13600" s="287"/>
      <c r="L13600" s="287"/>
      <c r="M13600" s="291"/>
      <c r="N13600" s="292"/>
      <c r="O13600" s="287"/>
      <c r="P13600" s="287"/>
      <c r="Q13600" s="293"/>
    </row>
    <row r="13601" spans="1:17">
      <c r="A13601" s="286" t="str">
        <f>B13601&amp;"_"&amp;COUNTIF($B$2:B13601,B13601)</f>
        <v>10375_6</v>
      </c>
      <c r="B13601" s="287">
        <v>10375</v>
      </c>
      <c r="C13601" s="287">
        <v>62</v>
      </c>
      <c r="D13601" s="274" t="s">
        <v>7064</v>
      </c>
      <c r="E13601" s="287"/>
      <c r="F13601" s="288">
        <v>1</v>
      </c>
      <c r="G13601" s="276" t="s">
        <v>2156</v>
      </c>
      <c r="H13601" s="287">
        <v>6</v>
      </c>
      <c r="I13601" s="287"/>
      <c r="J13601" s="290">
        <v>44165</v>
      </c>
      <c r="K13601" s="195" t="s">
        <v>3477</v>
      </c>
      <c r="L13601" s="287"/>
      <c r="M13601" s="291"/>
      <c r="N13601" s="292"/>
      <c r="O13601" s="287"/>
      <c r="P13601" s="287"/>
      <c r="Q13601" s="293"/>
    </row>
    <row r="13602" spans="1:17">
      <c r="A13602" s="286" t="str">
        <f>B13602&amp;"_"&amp;COUNTIF($B$2:B13602,B13602)</f>
        <v>10376_1</v>
      </c>
      <c r="B13602" s="287">
        <v>10376</v>
      </c>
      <c r="C13602" s="287"/>
      <c r="D13602" s="287"/>
      <c r="E13602" s="195">
        <v>250694</v>
      </c>
      <c r="F13602" s="189">
        <v>2</v>
      </c>
      <c r="G13602" s="197" t="s">
        <v>7065</v>
      </c>
      <c r="H13602" s="287"/>
      <c r="I13602" s="287"/>
      <c r="J13602" s="290"/>
      <c r="K13602" s="287"/>
      <c r="L13602" s="287"/>
      <c r="M13602" s="291"/>
      <c r="N13602" s="292"/>
      <c r="O13602" s="287"/>
      <c r="P13602" s="287"/>
      <c r="Q13602" s="293"/>
    </row>
    <row r="13603" spans="1:17">
      <c r="A13603" s="286" t="str">
        <f>B13603&amp;"_"&amp;COUNTIF($B$2:B13603,B13603)</f>
        <v>10376_2</v>
      </c>
      <c r="B13603" s="287">
        <v>10376</v>
      </c>
      <c r="C13603" s="287"/>
      <c r="D13603" s="287"/>
      <c r="E13603" s="195">
        <v>275534</v>
      </c>
      <c r="F13603" s="189">
        <v>2</v>
      </c>
      <c r="G13603" s="197" t="s">
        <v>5614</v>
      </c>
      <c r="H13603" s="287"/>
      <c r="I13603" s="287"/>
      <c r="J13603" s="290"/>
      <c r="K13603" s="287"/>
      <c r="L13603" s="287"/>
      <c r="M13603" s="291"/>
      <c r="N13603" s="292"/>
      <c r="O13603" s="287"/>
      <c r="P13603" s="287"/>
      <c r="Q13603" s="293"/>
    </row>
    <row r="13604" spans="1:17">
      <c r="A13604" s="286" t="str">
        <f>B13604&amp;"_"&amp;COUNTIF($B$2:B13604,B13604)</f>
        <v>10376_3</v>
      </c>
      <c r="B13604" s="287">
        <v>10376</v>
      </c>
      <c r="C13604" s="287">
        <v>66</v>
      </c>
      <c r="D13604" s="287">
        <v>4500790868</v>
      </c>
      <c r="E13604" s="287"/>
      <c r="F13604" s="288">
        <v>1</v>
      </c>
      <c r="G13604" s="197" t="s">
        <v>1523</v>
      </c>
      <c r="H13604" s="287">
        <v>4</v>
      </c>
      <c r="I13604" s="287">
        <v>36200</v>
      </c>
      <c r="J13604" s="290">
        <v>44166</v>
      </c>
      <c r="K13604" s="274" t="s">
        <v>33</v>
      </c>
      <c r="L13604" s="274" t="s">
        <v>74</v>
      </c>
      <c r="M13604" s="291"/>
      <c r="N13604" s="292"/>
      <c r="O13604" s="287"/>
      <c r="P13604" s="287"/>
      <c r="Q13604" s="293"/>
    </row>
    <row r="13605" spans="1:17">
      <c r="A13605" s="286" t="str">
        <f>B13605&amp;"_"&amp;COUNTIF($B$2:B13605,B13605)</f>
        <v>10377_1</v>
      </c>
      <c r="B13605" s="287">
        <v>10377</v>
      </c>
      <c r="C13605" s="287"/>
      <c r="D13605" s="287"/>
      <c r="E13605" s="287">
        <v>13980002</v>
      </c>
      <c r="F13605" s="288">
        <v>100</v>
      </c>
      <c r="G13605" s="276" t="s">
        <v>7015</v>
      </c>
      <c r="H13605" s="287"/>
      <c r="I13605" s="287"/>
      <c r="J13605" s="290"/>
      <c r="K13605" s="287"/>
      <c r="L13605" s="287"/>
      <c r="M13605" s="291"/>
      <c r="N13605" s="292"/>
      <c r="O13605" s="287"/>
      <c r="P13605" s="287"/>
      <c r="Q13605" s="293"/>
    </row>
    <row r="13606" spans="1:17">
      <c r="A13606" s="286" t="str">
        <f>B13606&amp;"_"&amp;COUNTIF($B$2:B13606,B13606)</f>
        <v>10377_2</v>
      </c>
      <c r="B13606" s="287">
        <v>10377</v>
      </c>
      <c r="C13606" s="287"/>
      <c r="D13606" s="287"/>
      <c r="E13606" s="287">
        <v>13980003</v>
      </c>
      <c r="F13606" s="288">
        <v>100</v>
      </c>
      <c r="G13606" s="276" t="s">
        <v>7014</v>
      </c>
      <c r="H13606" s="287"/>
      <c r="I13606" s="287"/>
      <c r="J13606" s="290"/>
      <c r="K13606" s="287"/>
      <c r="L13606" s="287"/>
      <c r="M13606" s="291"/>
      <c r="N13606" s="292"/>
      <c r="O13606" s="287"/>
      <c r="P13606" s="287"/>
      <c r="Q13606" s="293"/>
    </row>
    <row r="13607" spans="1:17">
      <c r="A13607" s="286" t="str">
        <f>B13607&amp;"_"&amp;COUNTIF($B$2:B13607,B13607)</f>
        <v>10377_3</v>
      </c>
      <c r="B13607" s="287">
        <v>10377</v>
      </c>
      <c r="C13607" s="287"/>
      <c r="D13607" s="287"/>
      <c r="E13607" s="287">
        <v>13980004</v>
      </c>
      <c r="F13607" s="288">
        <v>200</v>
      </c>
      <c r="G13607" s="276" t="s">
        <v>7016</v>
      </c>
      <c r="H13607" s="287"/>
      <c r="I13607" s="287"/>
      <c r="J13607" s="290"/>
      <c r="K13607" s="287"/>
      <c r="L13607" s="287"/>
      <c r="M13607" s="291"/>
      <c r="N13607" s="292"/>
      <c r="O13607" s="287"/>
      <c r="P13607" s="287"/>
      <c r="Q13607" s="293"/>
    </row>
    <row r="13608" spans="1:17">
      <c r="A13608" s="286" t="str">
        <f>B13608&amp;"_"&amp;COUNTIF($B$2:B13608,B13608)</f>
        <v>10377_4</v>
      </c>
      <c r="B13608" s="287">
        <v>10377</v>
      </c>
      <c r="C13608" s="287"/>
      <c r="D13608" s="287"/>
      <c r="E13608" s="287">
        <v>13980004</v>
      </c>
      <c r="F13608" s="288">
        <v>200</v>
      </c>
      <c r="G13608" s="276" t="s">
        <v>7017</v>
      </c>
      <c r="H13608" s="287"/>
      <c r="I13608" s="287"/>
      <c r="J13608" s="290"/>
      <c r="K13608" s="287"/>
      <c r="L13608" s="287"/>
      <c r="M13608" s="291"/>
      <c r="N13608" s="292"/>
      <c r="O13608" s="287"/>
      <c r="P13608" s="287"/>
      <c r="Q13608" s="293"/>
    </row>
    <row r="13609" spans="1:17">
      <c r="A13609" s="286" t="str">
        <f>B13609&amp;"_"&amp;COUNTIF($B$2:B13609,B13609)</f>
        <v>10377_5</v>
      </c>
      <c r="B13609" s="287">
        <v>10377</v>
      </c>
      <c r="C13609" s="287">
        <v>10</v>
      </c>
      <c r="D13609" s="287">
        <v>71530</v>
      </c>
      <c r="E13609" s="287">
        <v>13021450</v>
      </c>
      <c r="F13609" s="288">
        <v>1</v>
      </c>
      <c r="G13609" s="276" t="s">
        <v>7066</v>
      </c>
      <c r="H13609" s="287">
        <v>1</v>
      </c>
      <c r="I13609" s="287">
        <v>100</v>
      </c>
      <c r="J13609" s="290">
        <v>44165</v>
      </c>
      <c r="K13609" s="274" t="s">
        <v>33</v>
      </c>
      <c r="L13609" s="274" t="s">
        <v>74</v>
      </c>
      <c r="M13609" s="291"/>
      <c r="N13609" s="292"/>
      <c r="O13609" s="287"/>
      <c r="P13609" s="287"/>
      <c r="Q13609" s="293"/>
    </row>
    <row r="13610" spans="1:17">
      <c r="A13610" s="286" t="str">
        <f>B13610&amp;"_"&amp;COUNTIF($B$2:B13610,B13610)</f>
        <v>10378_1</v>
      </c>
      <c r="B13610" s="287">
        <v>10378</v>
      </c>
      <c r="C13610" s="287">
        <v>1</v>
      </c>
      <c r="D13610" s="274" t="s">
        <v>477</v>
      </c>
      <c r="E13610" s="287"/>
      <c r="F13610" s="288">
        <v>1</v>
      </c>
      <c r="G13610" s="276" t="s">
        <v>7067</v>
      </c>
      <c r="H13610" s="287">
        <v>1</v>
      </c>
      <c r="I13610" s="287"/>
      <c r="J13610" s="290">
        <v>44165</v>
      </c>
      <c r="K13610" s="195" t="s">
        <v>3477</v>
      </c>
      <c r="L13610" s="287"/>
      <c r="M13610" s="291"/>
      <c r="N13610" s="292"/>
      <c r="O13610" s="287"/>
      <c r="P13610" s="287"/>
      <c r="Q13610" s="293"/>
    </row>
    <row r="13611" spans="1:17">
      <c r="A13611" s="286" t="str">
        <f>B13611&amp;"_"&amp;COUNTIF($B$2:B13611,B13611)</f>
        <v>10379_1</v>
      </c>
      <c r="B13611" s="287">
        <v>10379</v>
      </c>
      <c r="C13611" s="287">
        <v>1</v>
      </c>
      <c r="D13611" s="274" t="s">
        <v>477</v>
      </c>
      <c r="E13611" s="287"/>
      <c r="F13611" s="288">
        <v>1</v>
      </c>
      <c r="G13611" s="276" t="s">
        <v>7068</v>
      </c>
      <c r="H13611" s="287">
        <v>1</v>
      </c>
      <c r="I13611" s="287"/>
      <c r="J13611" s="290">
        <v>44165</v>
      </c>
      <c r="K13611" s="195" t="s">
        <v>3477</v>
      </c>
      <c r="L13611" s="287"/>
      <c r="M13611" s="291"/>
      <c r="N13611" s="292"/>
      <c r="O13611" s="287"/>
      <c r="P13611" s="287"/>
      <c r="Q13611" s="293"/>
    </row>
    <row r="13612" spans="1:17">
      <c r="A13612" s="286" t="str">
        <f>B13612&amp;"_"&amp;COUNTIF($B$2:B13612,B13612)</f>
        <v>10380_1</v>
      </c>
      <c r="B13612" s="287">
        <v>10380</v>
      </c>
      <c r="C13612" s="287">
        <v>1</v>
      </c>
      <c r="D13612" s="274" t="s">
        <v>477</v>
      </c>
      <c r="E13612" s="287"/>
      <c r="F13612" s="288">
        <v>1</v>
      </c>
      <c r="G13612" s="276" t="s">
        <v>7069</v>
      </c>
      <c r="H13612" s="287">
        <v>1</v>
      </c>
      <c r="I13612" s="287"/>
      <c r="J13612" s="290">
        <v>44165</v>
      </c>
      <c r="K13612" s="195" t="s">
        <v>3477</v>
      </c>
      <c r="L13612" s="287"/>
      <c r="M13612" s="291"/>
      <c r="N13612" s="292"/>
      <c r="O13612" s="287"/>
      <c r="P13612" s="287"/>
      <c r="Q13612" s="293"/>
    </row>
    <row r="13613" spans="1:17">
      <c r="A13613" s="286" t="str">
        <f>B13613&amp;"_"&amp;COUNTIF($B$2:B13613,B13613)</f>
        <v>10381_1</v>
      </c>
      <c r="B13613" s="287">
        <v>10381</v>
      </c>
      <c r="C13613" s="287">
        <v>1</v>
      </c>
      <c r="D13613" s="274" t="s">
        <v>7070</v>
      </c>
      <c r="E13613" s="274" t="s">
        <v>62</v>
      </c>
      <c r="F13613" s="288">
        <v>492</v>
      </c>
      <c r="G13613" s="276" t="s">
        <v>6744</v>
      </c>
      <c r="H13613" s="287">
        <v>3</v>
      </c>
      <c r="I13613" s="287"/>
      <c r="J13613" s="290">
        <v>44165</v>
      </c>
      <c r="K13613" s="195" t="s">
        <v>3477</v>
      </c>
      <c r="L13613" s="287"/>
      <c r="M13613" s="291"/>
      <c r="N13613" s="292"/>
      <c r="O13613" s="287"/>
      <c r="P13613" s="287"/>
      <c r="Q13613" s="293"/>
    </row>
    <row r="13614" spans="1:17">
      <c r="A13614" s="286" t="str">
        <f>B13614&amp;"_"&amp;COUNTIF($B$2:B13614,B13614)</f>
        <v>10382_1</v>
      </c>
      <c r="B13614" s="287">
        <v>10382</v>
      </c>
      <c r="C13614" s="287">
        <v>1</v>
      </c>
      <c r="D13614" s="274" t="s">
        <v>477</v>
      </c>
      <c r="E13614" s="287"/>
      <c r="F13614" s="288">
        <v>1</v>
      </c>
      <c r="G13614" s="276" t="s">
        <v>7071</v>
      </c>
      <c r="H13614" s="287">
        <v>1</v>
      </c>
      <c r="I13614" s="287"/>
      <c r="J13614" s="290">
        <v>44165</v>
      </c>
      <c r="K13614" s="195" t="s">
        <v>3477</v>
      </c>
      <c r="L13614" s="287"/>
      <c r="M13614" s="291"/>
      <c r="N13614" s="292"/>
      <c r="O13614" s="287"/>
      <c r="P13614" s="287"/>
      <c r="Q13614" s="293"/>
    </row>
    <row r="13615" spans="1:17">
      <c r="A13615" s="286" t="str">
        <f>B13615&amp;"_"&amp;COUNTIF($B$2:B13615,B13615)</f>
        <v>10383_1</v>
      </c>
      <c r="B13615" s="287">
        <v>10383</v>
      </c>
      <c r="C13615" s="274">
        <v>31</v>
      </c>
      <c r="D13615" s="274" t="s">
        <v>7072</v>
      </c>
      <c r="E13615" s="274" t="s">
        <v>5184</v>
      </c>
      <c r="F13615" s="275">
        <v>2</v>
      </c>
      <c r="G13615" s="197" t="s">
        <v>4672</v>
      </c>
      <c r="H13615" s="274">
        <v>2</v>
      </c>
      <c r="I13615" s="274">
        <v>3200</v>
      </c>
      <c r="J13615" s="277">
        <v>44165</v>
      </c>
      <c r="K13615" s="195" t="s">
        <v>3477</v>
      </c>
      <c r="L13615" s="287"/>
      <c r="M13615" s="291"/>
      <c r="N13615" s="292"/>
      <c r="O13615" s="287"/>
      <c r="P13615" s="287"/>
      <c r="Q13615" s="293"/>
    </row>
    <row r="13616" spans="1:17">
      <c r="A13616" s="286" t="str">
        <f>B13616&amp;"_"&amp;COUNTIF($B$2:B13616,B13616)</f>
        <v>10384_1</v>
      </c>
      <c r="B13616" s="287">
        <v>10384</v>
      </c>
      <c r="C13616" s="287">
        <v>3</v>
      </c>
      <c r="D13616" s="274" t="s">
        <v>7073</v>
      </c>
      <c r="E13616" s="274" t="s">
        <v>3903</v>
      </c>
      <c r="F13616" s="288">
        <v>36</v>
      </c>
      <c r="G13616" s="276" t="s">
        <v>7074</v>
      </c>
      <c r="H13616" s="287">
        <v>3</v>
      </c>
      <c r="I13616" s="287">
        <v>2600</v>
      </c>
      <c r="J13616" s="290">
        <v>44165</v>
      </c>
      <c r="K13616" s="274" t="s">
        <v>33</v>
      </c>
      <c r="L13616" s="274" t="s">
        <v>74</v>
      </c>
      <c r="M13616" s="291"/>
      <c r="N13616" s="292"/>
      <c r="O13616" s="287"/>
      <c r="P13616" s="287"/>
      <c r="Q13616" s="293"/>
    </row>
    <row r="13617" spans="1:17">
      <c r="A13617" s="286" t="str">
        <f>B13617&amp;"_"&amp;COUNTIF($B$2:B13617,B13617)</f>
        <v>10385_1</v>
      </c>
      <c r="B13617" s="287">
        <v>10385</v>
      </c>
      <c r="C13617" s="274">
        <v>59</v>
      </c>
      <c r="D13617" s="274">
        <v>3011310617</v>
      </c>
      <c r="E13617" s="195">
        <v>41227890</v>
      </c>
      <c r="F13617" s="189">
        <v>12</v>
      </c>
      <c r="G13617" s="197" t="s">
        <v>5286</v>
      </c>
      <c r="H13617" s="195">
        <v>2</v>
      </c>
      <c r="I13617" s="195">
        <v>3675</v>
      </c>
      <c r="J13617" s="277">
        <v>44166</v>
      </c>
      <c r="K13617" s="195" t="s">
        <v>3477</v>
      </c>
      <c r="L13617" s="287"/>
      <c r="M13617" s="291"/>
      <c r="N13617" s="292"/>
      <c r="O13617" s="287"/>
      <c r="P13617" s="287"/>
      <c r="Q13617" s="293"/>
    </row>
    <row r="13618" spans="1:17">
      <c r="A13618" s="286" t="str">
        <f>B13618&amp;"_"&amp;COUNTIF($B$2:B13618,B13618)</f>
        <v>10386_1</v>
      </c>
      <c r="B13618" s="287">
        <v>10386</v>
      </c>
      <c r="C13618" s="287">
        <v>59</v>
      </c>
      <c r="D13618" s="287">
        <v>3011310786</v>
      </c>
      <c r="E13618" s="195">
        <v>20818422</v>
      </c>
      <c r="F13618" s="189">
        <v>3</v>
      </c>
      <c r="G13618" s="197" t="s">
        <v>5670</v>
      </c>
      <c r="H13618" s="195">
        <v>3</v>
      </c>
      <c r="I13618" s="195">
        <v>5700</v>
      </c>
      <c r="J13618" s="191">
        <v>44166</v>
      </c>
      <c r="K13618" s="195" t="s">
        <v>3477</v>
      </c>
      <c r="L13618" s="287"/>
      <c r="M13618" s="291"/>
      <c r="N13618" s="292"/>
      <c r="O13618" s="287"/>
      <c r="P13618" s="287"/>
      <c r="Q13618" s="293"/>
    </row>
    <row r="13619" spans="1:17">
      <c r="A13619" s="286" t="str">
        <f>B13619&amp;"_"&amp;COUNTIF($B$2:B13619,B13619)</f>
        <v>10387_1</v>
      </c>
      <c r="B13619" s="287">
        <v>10387</v>
      </c>
      <c r="C13619" s="274">
        <v>1</v>
      </c>
      <c r="D13619" s="274" t="s">
        <v>5454</v>
      </c>
      <c r="E13619" s="274"/>
      <c r="F13619" s="288">
        <v>78</v>
      </c>
      <c r="G13619" s="276" t="s">
        <v>1690</v>
      </c>
      <c r="H13619" s="274">
        <v>1</v>
      </c>
      <c r="I13619" s="274"/>
      <c r="J13619" s="191">
        <v>44166</v>
      </c>
      <c r="K13619" s="195" t="s">
        <v>3477</v>
      </c>
      <c r="L13619" s="287"/>
      <c r="M13619" s="291"/>
      <c r="N13619" s="292"/>
      <c r="O13619" s="287"/>
      <c r="P13619" s="287"/>
      <c r="Q13619" s="293"/>
    </row>
    <row r="13620" spans="1:17">
      <c r="A13620" s="286" t="str">
        <f>B13620&amp;"_"&amp;COUNTIF($B$2:B13620,B13620)</f>
        <v>10388_1</v>
      </c>
      <c r="B13620" s="287">
        <v>10388</v>
      </c>
      <c r="E13620" s="195" t="s">
        <v>1744</v>
      </c>
      <c r="F13620" s="189">
        <v>1</v>
      </c>
      <c r="G13620" s="197" t="s">
        <v>5591</v>
      </c>
      <c r="L13620" s="287"/>
      <c r="M13620" s="291"/>
      <c r="N13620" s="292"/>
      <c r="O13620" s="287"/>
      <c r="P13620" s="287"/>
      <c r="Q13620" s="293"/>
    </row>
    <row r="13621" spans="1:17">
      <c r="A13621" s="286" t="str">
        <f>B13621&amp;"_"&amp;COUNTIF($B$2:B13621,B13621)</f>
        <v>10388_2</v>
      </c>
      <c r="B13621" s="287">
        <v>10388</v>
      </c>
      <c r="C13621" s="237"/>
      <c r="D13621" s="237"/>
      <c r="E13621" s="195">
        <v>213359</v>
      </c>
      <c r="F13621" s="189">
        <v>28</v>
      </c>
      <c r="G13621" s="197" t="s">
        <v>4533</v>
      </c>
      <c r="L13621" s="287"/>
      <c r="M13621" s="291"/>
      <c r="N13621" s="292"/>
      <c r="O13621" s="287"/>
      <c r="P13621" s="287"/>
      <c r="Q13621" s="293"/>
    </row>
    <row r="13622" spans="1:17">
      <c r="A13622" s="286" t="str">
        <f>B13622&amp;"_"&amp;COUNTIF($B$2:B13622,B13622)</f>
        <v>10388_3</v>
      </c>
      <c r="B13622" s="287">
        <v>10388</v>
      </c>
      <c r="C13622" s="237"/>
      <c r="D13622" s="237"/>
      <c r="E13622" s="195">
        <v>214845</v>
      </c>
      <c r="F13622" s="189">
        <v>32</v>
      </c>
      <c r="G13622" s="197" t="s">
        <v>5155</v>
      </c>
      <c r="L13622" s="287"/>
      <c r="M13622" s="291"/>
      <c r="N13622" s="292"/>
      <c r="O13622" s="287"/>
      <c r="P13622" s="287"/>
      <c r="Q13622" s="293"/>
    </row>
    <row r="13623" spans="1:17">
      <c r="A13623" s="286" t="str">
        <f>B13623&amp;"_"&amp;COUNTIF($B$2:B13623,B13623)</f>
        <v>10388_4</v>
      </c>
      <c r="B13623" s="287">
        <v>10388</v>
      </c>
      <c r="E13623" s="195">
        <v>209245</v>
      </c>
      <c r="F13623" s="189">
        <v>28</v>
      </c>
      <c r="G13623" s="197" t="s">
        <v>4515</v>
      </c>
      <c r="L13623" s="287"/>
      <c r="M13623" s="291"/>
      <c r="N13623" s="292"/>
      <c r="O13623" s="287"/>
      <c r="P13623" s="287"/>
      <c r="Q13623" s="293"/>
    </row>
    <row r="13624" spans="1:17">
      <c r="A13624" s="286" t="str">
        <f>B13624&amp;"_"&amp;COUNTIF($B$2:B13624,B13624)</f>
        <v>10388_5</v>
      </c>
      <c r="B13624" s="287">
        <v>10388</v>
      </c>
      <c r="C13624" s="237">
        <v>123</v>
      </c>
      <c r="D13624" s="237">
        <v>4500791855</v>
      </c>
      <c r="E13624" s="195">
        <v>209259</v>
      </c>
      <c r="F13624" s="189">
        <v>15</v>
      </c>
      <c r="G13624" s="197" t="s">
        <v>4776</v>
      </c>
      <c r="H13624" s="195">
        <v>6</v>
      </c>
      <c r="I13624" s="195">
        <v>15170</v>
      </c>
      <c r="J13624" s="191">
        <v>44167</v>
      </c>
      <c r="K13624" s="195" t="s">
        <v>3477</v>
      </c>
      <c r="L13624" s="287"/>
      <c r="M13624" s="291"/>
      <c r="N13624" s="292"/>
      <c r="O13624" s="287"/>
      <c r="P13624" s="287"/>
      <c r="Q13624" s="293"/>
    </row>
    <row r="13625" spans="1:17">
      <c r="A13625" s="286" t="str">
        <f>B13625&amp;"_"&amp;COUNTIF($B$2:B13625,B13625)</f>
        <v>10389_1</v>
      </c>
      <c r="B13625" s="287">
        <v>10389</v>
      </c>
      <c r="C13625" s="287">
        <v>4</v>
      </c>
      <c r="D13625" s="287">
        <v>4500346018</v>
      </c>
      <c r="E13625" s="287"/>
      <c r="F13625" s="288">
        <v>72</v>
      </c>
      <c r="G13625" s="276" t="s">
        <v>7075</v>
      </c>
      <c r="H13625" s="287">
        <v>1</v>
      </c>
      <c r="I13625" s="287">
        <v>4000</v>
      </c>
      <c r="J13625" s="290">
        <v>44168</v>
      </c>
      <c r="K13625" s="274" t="s">
        <v>33</v>
      </c>
      <c r="L13625" s="274" t="s">
        <v>74</v>
      </c>
      <c r="M13625" s="291"/>
      <c r="N13625" s="292"/>
      <c r="O13625" s="287"/>
      <c r="P13625" s="287"/>
      <c r="Q13625" s="293"/>
    </row>
    <row r="13626" spans="1:17">
      <c r="A13626" s="286" t="str">
        <f>B13626&amp;"_"&amp;COUNTIF($B$2:B13626,B13626)</f>
        <v>10390_1</v>
      </c>
      <c r="B13626" s="287">
        <v>10390</v>
      </c>
      <c r="C13626" s="287"/>
      <c r="D13626" s="287"/>
      <c r="E13626" s="287"/>
      <c r="F13626" s="288">
        <v>4</v>
      </c>
      <c r="G13626" s="197" t="s">
        <v>6973</v>
      </c>
      <c r="H13626" s="287"/>
      <c r="I13626" s="287"/>
      <c r="J13626" s="290"/>
      <c r="K13626" s="287"/>
      <c r="L13626" s="287"/>
      <c r="M13626" s="291"/>
      <c r="N13626" s="292"/>
      <c r="O13626" s="287"/>
      <c r="P13626" s="287"/>
      <c r="Q13626" s="293"/>
    </row>
    <row r="13627" spans="1:17">
      <c r="A13627" s="286" t="str">
        <f>B13627&amp;"_"&amp;COUNTIF($B$2:B13627,B13627)</f>
        <v>10390_2</v>
      </c>
      <c r="B13627" s="287">
        <v>10390</v>
      </c>
      <c r="C13627" s="195">
        <v>107</v>
      </c>
      <c r="D13627" s="195">
        <v>28052</v>
      </c>
      <c r="F13627" s="189">
        <v>4</v>
      </c>
      <c r="G13627" s="197" t="s">
        <v>6864</v>
      </c>
      <c r="H13627" s="195">
        <v>1</v>
      </c>
      <c r="J13627" s="191">
        <v>44168</v>
      </c>
      <c r="K13627" s="195" t="s">
        <v>33</v>
      </c>
      <c r="L13627" s="274" t="s">
        <v>74</v>
      </c>
      <c r="M13627" s="291"/>
      <c r="N13627" s="292"/>
      <c r="O13627" s="287"/>
      <c r="P13627" s="287"/>
      <c r="Q13627" s="293"/>
    </row>
    <row r="13628" spans="1:17">
      <c r="A13628" s="286" t="str">
        <f>B13628&amp;"_"&amp;COUNTIF($B$2:B13628,B13628)</f>
        <v>10391_1</v>
      </c>
      <c r="B13628" s="287">
        <v>10391</v>
      </c>
      <c r="C13628" s="274">
        <v>1</v>
      </c>
      <c r="D13628" s="274" t="s">
        <v>5454</v>
      </c>
      <c r="E13628" s="274"/>
      <c r="F13628" s="288">
        <v>56</v>
      </c>
      <c r="G13628" s="276" t="s">
        <v>1690</v>
      </c>
      <c r="H13628" s="274">
        <v>1</v>
      </c>
      <c r="I13628" s="274"/>
      <c r="J13628" s="191">
        <v>44169</v>
      </c>
      <c r="K13628" s="195" t="s">
        <v>3477</v>
      </c>
      <c r="L13628" s="287"/>
      <c r="M13628" s="291"/>
      <c r="N13628" s="292"/>
      <c r="O13628" s="287"/>
      <c r="P13628" s="287"/>
      <c r="Q13628" s="293"/>
    </row>
    <row r="13629" spans="1:17">
      <c r="A13629" s="286" t="str">
        <f>B13629&amp;"_"&amp;COUNTIF($B$2:B13629,B13629)</f>
        <v>10392_1</v>
      </c>
      <c r="B13629" s="287">
        <v>10392</v>
      </c>
      <c r="E13629" s="195" t="s">
        <v>2730</v>
      </c>
      <c r="F13629" s="189">
        <v>4</v>
      </c>
      <c r="G13629" s="197" t="s">
        <v>5366</v>
      </c>
      <c r="L13629" s="287"/>
      <c r="M13629" s="291"/>
      <c r="N13629" s="292"/>
      <c r="O13629" s="287"/>
      <c r="P13629" s="287"/>
      <c r="Q13629" s="293"/>
    </row>
    <row r="13630" spans="1:17">
      <c r="A13630" s="286" t="str">
        <f>B13630&amp;"_"&amp;COUNTIF($B$2:B13630,B13630)</f>
        <v>10392_2</v>
      </c>
      <c r="B13630" s="287">
        <v>10392</v>
      </c>
      <c r="C13630" s="195">
        <v>1</v>
      </c>
      <c r="D13630" s="195" t="s">
        <v>6694</v>
      </c>
      <c r="E13630" s="195" t="s">
        <v>2731</v>
      </c>
      <c r="F13630" s="189">
        <v>4</v>
      </c>
      <c r="G13630" s="197" t="s">
        <v>5368</v>
      </c>
      <c r="H13630" s="195">
        <v>2</v>
      </c>
      <c r="J13630" s="191">
        <v>44169</v>
      </c>
      <c r="K13630" s="195" t="s">
        <v>3477</v>
      </c>
      <c r="L13630" s="287"/>
      <c r="M13630" s="291"/>
      <c r="N13630" s="292"/>
      <c r="O13630" s="287"/>
      <c r="P13630" s="287"/>
      <c r="Q13630" s="293"/>
    </row>
    <row r="13631" spans="1:17">
      <c r="A13631" s="286" t="str">
        <f>B13631&amp;"_"&amp;COUNTIF($B$2:B13631,B13631)</f>
        <v>10393_1</v>
      </c>
      <c r="B13631" s="287">
        <v>10393</v>
      </c>
      <c r="E13631" s="195" t="s">
        <v>2730</v>
      </c>
      <c r="F13631" s="189">
        <v>8</v>
      </c>
      <c r="G13631" s="197" t="s">
        <v>5366</v>
      </c>
      <c r="L13631" s="287"/>
      <c r="M13631" s="291"/>
      <c r="N13631" s="292"/>
      <c r="O13631" s="287"/>
      <c r="P13631" s="287"/>
      <c r="Q13631" s="293"/>
    </row>
    <row r="13632" spans="1:17">
      <c r="A13632" s="286" t="str">
        <f>B13632&amp;"_"&amp;COUNTIF($B$2:B13632,B13632)</f>
        <v>10393_2</v>
      </c>
      <c r="B13632" s="287">
        <v>10393</v>
      </c>
      <c r="C13632" s="195">
        <v>1</v>
      </c>
      <c r="D13632" s="195" t="s">
        <v>7076</v>
      </c>
      <c r="E13632" s="195" t="s">
        <v>2731</v>
      </c>
      <c r="F13632" s="189">
        <v>8</v>
      </c>
      <c r="G13632" s="197" t="s">
        <v>5368</v>
      </c>
      <c r="H13632" s="195">
        <v>4</v>
      </c>
      <c r="J13632" s="191">
        <v>44169</v>
      </c>
      <c r="K13632" s="195" t="s">
        <v>3477</v>
      </c>
      <c r="L13632" s="287"/>
      <c r="M13632" s="291"/>
      <c r="N13632" s="292"/>
      <c r="O13632" s="287"/>
      <c r="P13632" s="287"/>
      <c r="Q13632" s="293"/>
    </row>
    <row r="13633" spans="1:17">
      <c r="A13633" s="286" t="str">
        <f>B13633&amp;"_"&amp;COUNTIF($B$2:B13633,B13633)</f>
        <v>10394_1</v>
      </c>
      <c r="B13633" s="287">
        <v>10394</v>
      </c>
      <c r="C13633" s="287"/>
      <c r="D13633" s="287"/>
      <c r="E13633" s="195">
        <v>20818422</v>
      </c>
      <c r="F13633" s="189">
        <v>4</v>
      </c>
      <c r="G13633" s="197" t="s">
        <v>5670</v>
      </c>
      <c r="H13633" s="287"/>
      <c r="I13633" s="287"/>
      <c r="J13633" s="290"/>
      <c r="K13633" s="287"/>
      <c r="L13633" s="287"/>
      <c r="M13633" s="291"/>
      <c r="N13633" s="292"/>
      <c r="O13633" s="287"/>
      <c r="P13633" s="287"/>
      <c r="Q13633" s="293"/>
    </row>
    <row r="13634" spans="1:17">
      <c r="A13634" s="286" t="str">
        <f>B13634&amp;"_"&amp;COUNTIF($B$2:B13634,B13634)</f>
        <v>10394_2</v>
      </c>
      <c r="B13634" s="287">
        <v>10394</v>
      </c>
      <c r="C13634" s="287">
        <v>59</v>
      </c>
      <c r="D13634" s="287">
        <v>3011324355</v>
      </c>
      <c r="E13634" s="195">
        <v>41222082</v>
      </c>
      <c r="F13634" s="189">
        <v>6</v>
      </c>
      <c r="G13634" s="197" t="s">
        <v>6665</v>
      </c>
      <c r="H13634" s="195">
        <v>10</v>
      </c>
      <c r="I13634" s="195">
        <v>33600</v>
      </c>
      <c r="J13634" s="191">
        <v>44169</v>
      </c>
      <c r="K13634" s="274" t="s">
        <v>4749</v>
      </c>
      <c r="L13634" s="287"/>
      <c r="M13634" s="291"/>
      <c r="N13634" s="292"/>
      <c r="O13634" s="287"/>
      <c r="P13634" s="287"/>
      <c r="Q13634" s="293"/>
    </row>
    <row r="13635" spans="1:17">
      <c r="A13635" s="286" t="str">
        <f>B13635&amp;"_"&amp;COUNTIF($B$2:B13635,B13635)</f>
        <v>10395_1</v>
      </c>
      <c r="B13635" s="287">
        <v>10395</v>
      </c>
      <c r="C13635" s="195">
        <v>124</v>
      </c>
      <c r="D13635" s="195">
        <v>550012900</v>
      </c>
      <c r="F13635" s="189">
        <v>1</v>
      </c>
      <c r="G13635" s="197" t="s">
        <v>6578</v>
      </c>
      <c r="H13635" s="195">
        <v>1</v>
      </c>
      <c r="J13635" s="191">
        <v>44169</v>
      </c>
      <c r="K13635" s="195" t="s">
        <v>33</v>
      </c>
      <c r="L13635" s="195" t="s">
        <v>74</v>
      </c>
      <c r="M13635" s="291"/>
      <c r="N13635" s="292"/>
      <c r="O13635" s="287"/>
      <c r="P13635" s="287"/>
      <c r="Q13635" s="293"/>
    </row>
    <row r="13636" spans="1:17">
      <c r="A13636" s="286" t="str">
        <f>B13636&amp;"_"&amp;COUNTIF($B$2:B13636,B13636)</f>
        <v>10396_1</v>
      </c>
      <c r="B13636" s="287">
        <v>10396</v>
      </c>
      <c r="C13636" s="195">
        <v>3</v>
      </c>
      <c r="D13636" s="195" t="s">
        <v>7077</v>
      </c>
      <c r="E13636" s="195">
        <v>500529774</v>
      </c>
      <c r="F13636" s="189">
        <v>324</v>
      </c>
      <c r="G13636" s="197" t="s">
        <v>3799</v>
      </c>
      <c r="H13636" s="195">
        <v>1</v>
      </c>
      <c r="I13636" s="195">
        <v>1200</v>
      </c>
      <c r="J13636" s="191">
        <v>44169</v>
      </c>
      <c r="K13636" s="195" t="s">
        <v>33</v>
      </c>
      <c r="L13636" s="274" t="s">
        <v>74</v>
      </c>
      <c r="M13636" s="291"/>
      <c r="N13636" s="292"/>
      <c r="O13636" s="287"/>
      <c r="P13636" s="287"/>
      <c r="Q13636" s="293"/>
    </row>
    <row r="13637" spans="1:17">
      <c r="A13637" s="286" t="str">
        <f>B13637&amp;"_"&amp;COUNTIF($B$2:B13637,B13637)</f>
        <v>10397_1</v>
      </c>
      <c r="B13637" s="287">
        <v>10397</v>
      </c>
      <c r="C13637" s="287">
        <v>1</v>
      </c>
      <c r="D13637" s="274" t="s">
        <v>477</v>
      </c>
      <c r="E13637" s="287"/>
      <c r="F13637" s="288">
        <v>1</v>
      </c>
      <c r="G13637" s="276" t="s">
        <v>7078</v>
      </c>
      <c r="H13637" s="287">
        <v>1</v>
      </c>
      <c r="I13637" s="287"/>
      <c r="J13637" s="290">
        <v>44172</v>
      </c>
      <c r="K13637" s="195" t="s">
        <v>3477</v>
      </c>
      <c r="L13637" s="287"/>
      <c r="M13637" s="291"/>
      <c r="N13637" s="292"/>
      <c r="O13637" s="287"/>
      <c r="P13637" s="287"/>
      <c r="Q13637" s="293"/>
    </row>
    <row r="13638" spans="1:17">
      <c r="A13638" s="286" t="str">
        <f>B13638&amp;"_"&amp;COUNTIF($B$2:B13638,B13638)</f>
        <v>10398_1</v>
      </c>
      <c r="B13638" s="287">
        <v>10398</v>
      </c>
      <c r="C13638" s="287"/>
      <c r="D13638" s="287"/>
      <c r="E13638" s="287"/>
      <c r="F13638" s="288">
        <v>13</v>
      </c>
      <c r="G13638" s="197" t="s">
        <v>6973</v>
      </c>
      <c r="H13638" s="287"/>
      <c r="I13638" s="287"/>
      <c r="J13638" s="290"/>
      <c r="K13638" s="287"/>
      <c r="L13638" s="287"/>
      <c r="M13638" s="291"/>
      <c r="N13638" s="292"/>
      <c r="O13638" s="287"/>
      <c r="P13638" s="287"/>
      <c r="Q13638" s="293"/>
    </row>
    <row r="13639" spans="1:17">
      <c r="A13639" s="286" t="str">
        <f>B13639&amp;"_"&amp;COUNTIF($B$2:B13639,B13639)</f>
        <v>10398_2</v>
      </c>
      <c r="B13639" s="287">
        <v>10398</v>
      </c>
      <c r="C13639" s="195">
        <v>107</v>
      </c>
      <c r="D13639" s="195">
        <v>28052</v>
      </c>
      <c r="F13639" s="189">
        <v>3</v>
      </c>
      <c r="G13639" s="197" t="s">
        <v>6864</v>
      </c>
      <c r="H13639" s="195">
        <v>1</v>
      </c>
      <c r="J13639" s="191">
        <v>44172</v>
      </c>
      <c r="K13639" s="195" t="s">
        <v>33</v>
      </c>
      <c r="L13639" s="274" t="s">
        <v>74</v>
      </c>
      <c r="M13639" s="291"/>
      <c r="N13639" s="292"/>
      <c r="O13639" s="287"/>
      <c r="P13639" s="287"/>
      <c r="Q13639" s="293"/>
    </row>
    <row r="13640" spans="1:17">
      <c r="A13640" s="286" t="str">
        <f>B13640&amp;"_"&amp;COUNTIF($B$2:B13640,B13640)</f>
        <v>10399_1</v>
      </c>
      <c r="B13640" s="287">
        <v>10399</v>
      </c>
      <c r="C13640" s="195">
        <v>107</v>
      </c>
      <c r="D13640" s="195">
        <v>28075</v>
      </c>
      <c r="F13640" s="189">
        <v>1</v>
      </c>
      <c r="G13640" s="197" t="s">
        <v>6864</v>
      </c>
      <c r="H13640" s="195">
        <v>1</v>
      </c>
      <c r="J13640" s="191">
        <v>44172</v>
      </c>
      <c r="K13640" s="195" t="s">
        <v>33</v>
      </c>
      <c r="L13640" s="274" t="s">
        <v>74</v>
      </c>
      <c r="M13640" s="291"/>
      <c r="N13640" s="292"/>
      <c r="O13640" s="287"/>
      <c r="P13640" s="287"/>
      <c r="Q13640" s="293"/>
    </row>
    <row r="13641" spans="1:17">
      <c r="A13641" s="286" t="str">
        <f>B13641&amp;"_"&amp;COUNTIF($B$2:B13641,B13641)</f>
        <v>10400_1</v>
      </c>
      <c r="B13641" s="287">
        <v>10400</v>
      </c>
      <c r="C13641" s="195">
        <v>2</v>
      </c>
      <c r="D13641" s="195" t="s">
        <v>7079</v>
      </c>
      <c r="F13641" s="189">
        <v>1</v>
      </c>
      <c r="G13641" s="197" t="s">
        <v>7080</v>
      </c>
      <c r="H13641" s="195">
        <v>1</v>
      </c>
      <c r="J13641" s="191">
        <v>44173</v>
      </c>
      <c r="K13641" s="195" t="s">
        <v>3477</v>
      </c>
      <c r="L13641" s="287"/>
      <c r="M13641" s="291"/>
      <c r="N13641" s="292"/>
      <c r="O13641" s="287"/>
      <c r="P13641" s="287"/>
      <c r="Q13641" s="293"/>
    </row>
    <row r="13642" spans="1:17">
      <c r="A13642" s="286" t="str">
        <f>B13642&amp;"_"&amp;COUNTIF($B$2:B13642,B13642)</f>
        <v>10401_1</v>
      </c>
      <c r="B13642" s="287">
        <v>10401</v>
      </c>
      <c r="E13642" s="195" t="s">
        <v>1744</v>
      </c>
      <c r="F13642" s="189">
        <v>1</v>
      </c>
      <c r="G13642" s="197" t="s">
        <v>5591</v>
      </c>
      <c r="L13642" s="287"/>
      <c r="M13642" s="291"/>
      <c r="N13642" s="292"/>
      <c r="O13642" s="287"/>
      <c r="P13642" s="287"/>
      <c r="Q13642" s="293"/>
    </row>
    <row r="13643" spans="1:17">
      <c r="A13643" s="286" t="str">
        <f>B13643&amp;"_"&amp;COUNTIF($B$2:B13643,B13643)</f>
        <v>10401_2</v>
      </c>
      <c r="B13643" s="287">
        <v>10401</v>
      </c>
      <c r="C13643" s="237"/>
      <c r="D13643" s="237"/>
      <c r="E13643" s="195">
        <v>213359</v>
      </c>
      <c r="F13643" s="189">
        <v>28</v>
      </c>
      <c r="G13643" s="197" t="s">
        <v>4533</v>
      </c>
      <c r="L13643" s="287"/>
      <c r="M13643" s="291"/>
      <c r="N13643" s="292"/>
      <c r="O13643" s="287"/>
      <c r="P13643" s="287"/>
      <c r="Q13643" s="293"/>
    </row>
    <row r="13644" spans="1:17">
      <c r="A13644" s="286" t="str">
        <f>B13644&amp;"_"&amp;COUNTIF($B$2:B13644,B13644)</f>
        <v>10401_3</v>
      </c>
      <c r="B13644" s="287">
        <v>10401</v>
      </c>
      <c r="C13644" s="237"/>
      <c r="D13644" s="237"/>
      <c r="E13644" s="195">
        <v>214845</v>
      </c>
      <c r="F13644" s="189">
        <v>16</v>
      </c>
      <c r="G13644" s="197" t="s">
        <v>5155</v>
      </c>
      <c r="L13644" s="287"/>
      <c r="M13644" s="291"/>
      <c r="N13644" s="292"/>
      <c r="O13644" s="287"/>
      <c r="P13644" s="287"/>
      <c r="Q13644" s="293"/>
    </row>
    <row r="13645" spans="1:17">
      <c r="A13645" s="286" t="str">
        <f>B13645&amp;"_"&amp;COUNTIF($B$2:B13645,B13645)</f>
        <v>10401_4</v>
      </c>
      <c r="B13645" s="287">
        <v>10401</v>
      </c>
      <c r="E13645" s="195">
        <v>209245</v>
      </c>
      <c r="F13645" s="189">
        <v>28</v>
      </c>
      <c r="G13645" s="197" t="s">
        <v>4515</v>
      </c>
      <c r="L13645" s="287"/>
      <c r="M13645" s="291"/>
      <c r="N13645" s="292"/>
      <c r="O13645" s="287"/>
      <c r="P13645" s="287"/>
      <c r="Q13645" s="293"/>
    </row>
    <row r="13646" spans="1:17">
      <c r="A13646" s="286" t="str">
        <f>B13646&amp;"_"&amp;COUNTIF($B$2:B13646,B13646)</f>
        <v>10401_5</v>
      </c>
      <c r="B13646" s="287">
        <v>10401</v>
      </c>
      <c r="C13646" s="237">
        <v>123</v>
      </c>
      <c r="D13646" s="237">
        <v>4500791855</v>
      </c>
      <c r="E13646" s="195">
        <v>209259</v>
      </c>
      <c r="F13646" s="189">
        <v>15</v>
      </c>
      <c r="G13646" s="197" t="s">
        <v>4776</v>
      </c>
      <c r="H13646" s="195">
        <v>5</v>
      </c>
      <c r="I13646" s="195">
        <v>11621</v>
      </c>
      <c r="J13646" s="191">
        <v>44173</v>
      </c>
      <c r="K13646" s="195" t="s">
        <v>3477</v>
      </c>
      <c r="L13646" s="287"/>
      <c r="M13646" s="291"/>
      <c r="N13646" s="292"/>
      <c r="O13646" s="287"/>
      <c r="P13646" s="287"/>
      <c r="Q13646" s="293"/>
    </row>
    <row r="13647" spans="1:17">
      <c r="A13647" s="286" t="str">
        <f>B13647&amp;"_"&amp;COUNTIF($B$2:B13647,B13647)</f>
        <v>10402_1</v>
      </c>
      <c r="B13647" s="287">
        <v>10402</v>
      </c>
      <c r="C13647" s="287">
        <v>1</v>
      </c>
      <c r="D13647" s="274" t="s">
        <v>7041</v>
      </c>
      <c r="E13647" s="274" t="s">
        <v>3335</v>
      </c>
      <c r="F13647" s="288">
        <v>3</v>
      </c>
      <c r="G13647" s="276" t="s">
        <v>7042</v>
      </c>
      <c r="H13647" s="287">
        <v>1</v>
      </c>
      <c r="I13647" s="287"/>
      <c r="J13647" s="290">
        <v>44173</v>
      </c>
      <c r="K13647" s="195" t="s">
        <v>3477</v>
      </c>
      <c r="L13647" s="287"/>
      <c r="M13647" s="291"/>
      <c r="N13647" s="292"/>
      <c r="O13647" s="287"/>
      <c r="P13647" s="287"/>
      <c r="Q13647" s="293"/>
    </row>
    <row r="13648" spans="1:17">
      <c r="A13648" s="286" t="str">
        <f>B13648&amp;"_"&amp;COUNTIF($B$2:B13648,B13648)</f>
        <v>10403_1</v>
      </c>
      <c r="B13648" s="287">
        <v>10403</v>
      </c>
      <c r="C13648" s="287"/>
      <c r="D13648" s="287"/>
      <c r="E13648" s="274">
        <v>13020003</v>
      </c>
      <c r="F13648" s="275">
        <v>50</v>
      </c>
      <c r="G13648" s="276" t="s">
        <v>7081</v>
      </c>
      <c r="H13648" s="287"/>
      <c r="I13648" s="287"/>
      <c r="J13648" s="290"/>
      <c r="K13648" s="287"/>
      <c r="L13648" s="287"/>
      <c r="M13648" s="291"/>
      <c r="N13648" s="292"/>
      <c r="O13648" s="287"/>
      <c r="P13648" s="287"/>
      <c r="Q13648" s="293"/>
    </row>
    <row r="13649" spans="1:17">
      <c r="A13649" s="286" t="str">
        <f>B13649&amp;"_"&amp;COUNTIF($B$2:B13649,B13649)</f>
        <v>10403_2</v>
      </c>
      <c r="B13649" s="287">
        <v>10403</v>
      </c>
      <c r="C13649" s="287"/>
      <c r="D13649" s="287"/>
      <c r="E13649" s="287">
        <v>13021450</v>
      </c>
      <c r="F13649" s="288">
        <v>44</v>
      </c>
      <c r="G13649" s="276" t="s">
        <v>7082</v>
      </c>
      <c r="H13649" s="287"/>
      <c r="I13649" s="287"/>
      <c r="J13649" s="290"/>
      <c r="K13649" s="287"/>
      <c r="L13649" s="287"/>
      <c r="M13649" s="291"/>
      <c r="N13649" s="292"/>
      <c r="O13649" s="287"/>
      <c r="P13649" s="287"/>
      <c r="Q13649" s="293"/>
    </row>
    <row r="13650" spans="1:17">
      <c r="A13650" s="286" t="str">
        <f>B13650&amp;"_"&amp;COUNTIF($B$2:B13650,B13650)</f>
        <v>10403_3</v>
      </c>
      <c r="B13650" s="287">
        <v>10403</v>
      </c>
      <c r="C13650" s="287">
        <v>10</v>
      </c>
      <c r="D13650" s="287">
        <v>71604</v>
      </c>
      <c r="E13650" s="287">
        <v>13980003</v>
      </c>
      <c r="F13650" s="288">
        <v>100</v>
      </c>
      <c r="G13650" s="276" t="s">
        <v>7083</v>
      </c>
      <c r="H13650" s="287">
        <v>1</v>
      </c>
      <c r="I13650" s="287">
        <f>50*55+44+12</f>
        <v>2806</v>
      </c>
      <c r="J13650" s="290">
        <v>44175</v>
      </c>
      <c r="K13650" s="274" t="s">
        <v>33</v>
      </c>
      <c r="L13650" s="274" t="s">
        <v>74</v>
      </c>
      <c r="M13650" s="291"/>
      <c r="N13650" s="292"/>
      <c r="O13650" s="287"/>
      <c r="P13650" s="287"/>
      <c r="Q13650" s="293"/>
    </row>
    <row r="13651" spans="1:17">
      <c r="A13651" s="286" t="str">
        <f>B13651&amp;"_"&amp;COUNTIF($B$2:B13651,B13651)</f>
        <v>10404_1</v>
      </c>
      <c r="B13651" s="287">
        <v>10404</v>
      </c>
      <c r="C13651" s="195">
        <v>4</v>
      </c>
      <c r="D13651" s="195">
        <v>4500345624</v>
      </c>
      <c r="E13651" s="195">
        <v>33990</v>
      </c>
      <c r="F13651" s="189">
        <v>20</v>
      </c>
      <c r="G13651" s="197" t="s">
        <v>4087</v>
      </c>
      <c r="H13651" s="195">
        <v>5</v>
      </c>
      <c r="I13651" s="195">
        <v>17500</v>
      </c>
      <c r="J13651" s="191">
        <v>44173</v>
      </c>
      <c r="K13651" s="195" t="s">
        <v>2501</v>
      </c>
      <c r="L13651" s="195" t="s">
        <v>74</v>
      </c>
      <c r="M13651" s="291"/>
      <c r="N13651" s="292"/>
      <c r="O13651" s="287"/>
      <c r="P13651" s="287"/>
      <c r="Q13651" s="293"/>
    </row>
    <row r="13652" spans="1:17">
      <c r="A13652" s="286" t="str">
        <f>B13652&amp;"_"&amp;COUNTIF($B$2:B13652,B13652)</f>
        <v>10405_1</v>
      </c>
      <c r="B13652" s="287">
        <v>10405</v>
      </c>
      <c r="E13652" s="195">
        <v>112145</v>
      </c>
      <c r="F13652" s="189">
        <v>20</v>
      </c>
      <c r="G13652" s="197" t="s">
        <v>6648</v>
      </c>
      <c r="M13652" s="291"/>
      <c r="N13652" s="292"/>
      <c r="O13652" s="287"/>
      <c r="P13652" s="287"/>
      <c r="Q13652" s="293"/>
    </row>
    <row r="13653" spans="1:17">
      <c r="A13653" s="286" t="str">
        <f>B13653&amp;"_"&amp;COUNTIF($B$2:B13653,B13653)</f>
        <v>10405_2</v>
      </c>
      <c r="B13653" s="287">
        <v>10405</v>
      </c>
      <c r="C13653" s="195">
        <v>4</v>
      </c>
      <c r="D13653" s="195">
        <v>4500345661</v>
      </c>
      <c r="E13653" s="195">
        <v>112146</v>
      </c>
      <c r="F13653" s="189">
        <v>20</v>
      </c>
      <c r="G13653" s="197" t="s">
        <v>6647</v>
      </c>
      <c r="H13653" s="195">
        <v>10</v>
      </c>
      <c r="I13653" s="195">
        <v>41000</v>
      </c>
      <c r="J13653" s="191">
        <v>44173</v>
      </c>
      <c r="K13653" s="195" t="s">
        <v>2501</v>
      </c>
      <c r="L13653" s="195" t="s">
        <v>74</v>
      </c>
      <c r="M13653" s="291"/>
      <c r="N13653" s="292"/>
      <c r="O13653" s="287"/>
      <c r="P13653" s="287"/>
      <c r="Q13653" s="293"/>
    </row>
    <row r="13654" spans="1:17">
      <c r="A13654" s="286" t="str">
        <f>B13654&amp;"_"&amp;COUNTIF($B$2:B13654,B13654)</f>
        <v>10406_1</v>
      </c>
      <c r="B13654" s="287">
        <v>10406</v>
      </c>
      <c r="C13654" s="274">
        <v>122</v>
      </c>
      <c r="D13654" s="274" t="s">
        <v>7084</v>
      </c>
      <c r="E13654" s="274">
        <v>1</v>
      </c>
      <c r="F13654" s="275">
        <v>1</v>
      </c>
      <c r="G13654" s="276" t="s">
        <v>6728</v>
      </c>
      <c r="H13654" s="274">
        <v>1</v>
      </c>
      <c r="I13654" s="274">
        <v>500</v>
      </c>
      <c r="J13654" s="277">
        <v>44174</v>
      </c>
      <c r="K13654" s="274" t="s">
        <v>6729</v>
      </c>
      <c r="L13654" s="274" t="s">
        <v>74</v>
      </c>
      <c r="M13654" s="291"/>
      <c r="N13654" s="292"/>
      <c r="O13654" s="287"/>
      <c r="P13654" s="287"/>
      <c r="Q13654" s="293"/>
    </row>
    <row r="13655" spans="1:17">
      <c r="A13655" s="286" t="str">
        <f>B13655&amp;"_"&amp;COUNTIF($B$2:B13655,B13655)</f>
        <v>10407_1</v>
      </c>
      <c r="B13655" s="287">
        <v>10407</v>
      </c>
      <c r="C13655" s="274"/>
      <c r="D13655" s="274"/>
      <c r="E13655" s="274">
        <v>1</v>
      </c>
      <c r="F13655" s="275">
        <v>1</v>
      </c>
      <c r="G13655" s="276" t="s">
        <v>6728</v>
      </c>
      <c r="H13655" s="274"/>
      <c r="I13655" s="274"/>
      <c r="J13655" s="277"/>
      <c r="K13655" s="274"/>
      <c r="L13655" s="274"/>
      <c r="M13655" s="291"/>
      <c r="N13655" s="292"/>
      <c r="O13655" s="287"/>
      <c r="P13655" s="287"/>
      <c r="Q13655" s="293"/>
    </row>
    <row r="13656" spans="1:17">
      <c r="A13656" s="286" t="str">
        <f>B13656&amp;"_"&amp;COUNTIF($B$2:B13656,B13656)</f>
        <v>10407_2</v>
      </c>
      <c r="B13656" s="287">
        <v>10407</v>
      </c>
      <c r="C13656" s="287">
        <v>122</v>
      </c>
      <c r="D13656" s="274" t="s">
        <v>7085</v>
      </c>
      <c r="E13656" s="274" t="s">
        <v>1744</v>
      </c>
      <c r="F13656" s="275" t="s">
        <v>1744</v>
      </c>
      <c r="G13656" s="276" t="s">
        <v>7087</v>
      </c>
      <c r="H13656" s="437" t="s">
        <v>7086</v>
      </c>
      <c r="I13656" s="274" t="s">
        <v>1744</v>
      </c>
      <c r="J13656" s="277">
        <v>44174</v>
      </c>
      <c r="K13656" s="274" t="s">
        <v>6729</v>
      </c>
      <c r="L13656" s="274" t="s">
        <v>74</v>
      </c>
      <c r="M13656" s="291"/>
      <c r="N13656" s="292"/>
      <c r="O13656" s="287"/>
      <c r="P13656" s="287"/>
      <c r="Q13656" s="293"/>
    </row>
    <row r="13657" spans="1:17">
      <c r="A13657" s="286" t="str">
        <f>B13657&amp;"_"&amp;COUNTIF($B$2:B13657,B13657)</f>
        <v>10408_1</v>
      </c>
      <c r="B13657" s="287">
        <v>10408</v>
      </c>
      <c r="C13657" s="195">
        <v>107</v>
      </c>
      <c r="D13657" s="195">
        <v>28075</v>
      </c>
      <c r="F13657" s="189">
        <v>6</v>
      </c>
      <c r="G13657" s="197" t="s">
        <v>6864</v>
      </c>
      <c r="H13657" s="195">
        <v>1</v>
      </c>
      <c r="J13657" s="191">
        <v>44174</v>
      </c>
      <c r="K13657" s="195" t="s">
        <v>33</v>
      </c>
      <c r="L13657" s="274" t="s">
        <v>74</v>
      </c>
      <c r="M13657" s="291"/>
      <c r="N13657" s="292"/>
      <c r="O13657" s="287"/>
      <c r="P13657" s="287"/>
      <c r="Q13657" s="293"/>
    </row>
    <row r="13658" spans="1:17">
      <c r="A13658" s="286" t="str">
        <f>B13658&amp;"_"&amp;COUNTIF($B$2:B13658,B13658)</f>
        <v>10409_1</v>
      </c>
      <c r="B13658" s="287">
        <v>10409</v>
      </c>
      <c r="C13658" s="195">
        <v>107</v>
      </c>
      <c r="D13658" s="195">
        <v>28096</v>
      </c>
      <c r="F13658" s="189">
        <v>7</v>
      </c>
      <c r="G13658" s="197" t="s">
        <v>6973</v>
      </c>
      <c r="H13658" s="195">
        <v>1</v>
      </c>
      <c r="J13658" s="191">
        <v>44174</v>
      </c>
      <c r="K13658" s="195" t="s">
        <v>33</v>
      </c>
      <c r="L13658" s="274" t="s">
        <v>74</v>
      </c>
      <c r="M13658" s="291"/>
      <c r="N13658" s="292"/>
      <c r="O13658" s="287"/>
      <c r="P13658" s="287"/>
      <c r="Q13658" s="293"/>
    </row>
    <row r="13659" spans="1:17">
      <c r="A13659" s="286" t="str">
        <f>B13659&amp;"_"&amp;COUNTIF($B$2:B13659,B13659)</f>
        <v>10410_1</v>
      </c>
      <c r="B13659" s="287">
        <v>10410</v>
      </c>
      <c r="C13659" s="195">
        <v>23</v>
      </c>
      <c r="D13659" s="195" t="s">
        <v>7088</v>
      </c>
      <c r="F13659" s="189">
        <v>5</v>
      </c>
      <c r="G13659" s="197" t="s">
        <v>5401</v>
      </c>
      <c r="H13659" s="195">
        <v>1</v>
      </c>
      <c r="J13659" s="191">
        <v>44174</v>
      </c>
      <c r="K13659" s="195" t="s">
        <v>3477</v>
      </c>
      <c r="L13659" s="195" t="s">
        <v>74</v>
      </c>
      <c r="M13659" s="291"/>
      <c r="N13659" s="292"/>
      <c r="O13659" s="287"/>
      <c r="P13659" s="287"/>
      <c r="Q13659" s="293"/>
    </row>
    <row r="13660" spans="1:17">
      <c r="A13660" s="286" t="str">
        <f>B13660&amp;"_"&amp;COUNTIF($B$2:B13660,B13660)</f>
        <v>10411_1</v>
      </c>
      <c r="B13660" s="287">
        <v>10411</v>
      </c>
      <c r="C13660" s="287">
        <v>59</v>
      </c>
      <c r="D13660" s="287">
        <v>3011324355</v>
      </c>
      <c r="E13660" s="195">
        <v>41222082</v>
      </c>
      <c r="F13660" s="189">
        <v>1</v>
      </c>
      <c r="G13660" s="197" t="s">
        <v>6665</v>
      </c>
      <c r="H13660" s="195">
        <v>1</v>
      </c>
      <c r="I13660" s="195">
        <v>4330</v>
      </c>
      <c r="J13660" s="191">
        <v>44175</v>
      </c>
      <c r="K13660" s="195" t="s">
        <v>3477</v>
      </c>
      <c r="L13660" s="287"/>
      <c r="M13660" s="291"/>
      <c r="N13660" s="292"/>
      <c r="O13660" s="287"/>
      <c r="P13660" s="287"/>
      <c r="Q13660" s="293"/>
    </row>
    <row r="13661" spans="1:17">
      <c r="A13661" s="286" t="str">
        <f>B13661&amp;"_"&amp;COUNTIF($B$2:B13661,B13661)</f>
        <v>10412_1</v>
      </c>
      <c r="B13661" s="287">
        <v>10412</v>
      </c>
      <c r="C13661" s="274">
        <v>59</v>
      </c>
      <c r="D13661" s="274">
        <v>3011345978</v>
      </c>
      <c r="E13661" s="195">
        <v>41227890</v>
      </c>
      <c r="F13661" s="189">
        <v>12</v>
      </c>
      <c r="G13661" s="197" t="s">
        <v>5286</v>
      </c>
      <c r="H13661" s="195">
        <v>2</v>
      </c>
      <c r="I13661" s="195">
        <v>3675</v>
      </c>
      <c r="J13661" s="277">
        <v>44175</v>
      </c>
      <c r="K13661" s="195" t="s">
        <v>3477</v>
      </c>
      <c r="L13661" s="287"/>
      <c r="M13661" s="291"/>
      <c r="N13661" s="292"/>
      <c r="O13661" s="287"/>
      <c r="P13661" s="287"/>
      <c r="Q13661" s="293"/>
    </row>
    <row r="13662" spans="1:17">
      <c r="A13662" s="286" t="str">
        <f>B13662&amp;"_"&amp;COUNTIF($B$2:B13662,B13662)</f>
        <v>10413_1</v>
      </c>
      <c r="B13662" s="287">
        <v>10413</v>
      </c>
      <c r="C13662" s="274">
        <v>59</v>
      </c>
      <c r="D13662" s="274">
        <v>3011342739</v>
      </c>
      <c r="E13662" s="274">
        <v>20607070</v>
      </c>
      <c r="F13662" s="275">
        <v>150</v>
      </c>
      <c r="G13662" s="276" t="s">
        <v>4683</v>
      </c>
      <c r="H13662" s="274">
        <v>1</v>
      </c>
      <c r="I13662" s="274">
        <v>3300</v>
      </c>
      <c r="J13662" s="277">
        <v>44175</v>
      </c>
      <c r="K13662" s="274" t="s">
        <v>3477</v>
      </c>
      <c r="L13662" s="287"/>
      <c r="M13662" s="291"/>
      <c r="N13662" s="292"/>
      <c r="O13662" s="287"/>
      <c r="P13662" s="287"/>
      <c r="Q13662" s="293"/>
    </row>
    <row r="13663" spans="1:17">
      <c r="A13663" s="286" t="str">
        <f>B13663&amp;"_"&amp;COUNTIF($B$2:B13663,B13663)</f>
        <v>10414_1</v>
      </c>
      <c r="B13663" s="287">
        <v>10414</v>
      </c>
      <c r="C13663" s="287">
        <v>31</v>
      </c>
      <c r="D13663" s="274" t="s">
        <v>7089</v>
      </c>
      <c r="E13663" s="287">
        <v>20110083</v>
      </c>
      <c r="F13663" s="288">
        <v>1</v>
      </c>
      <c r="G13663" s="276" t="s">
        <v>7090</v>
      </c>
      <c r="H13663" s="287">
        <v>6</v>
      </c>
      <c r="I13663" s="287">
        <v>24500</v>
      </c>
      <c r="J13663" s="290">
        <v>44146</v>
      </c>
      <c r="K13663" s="274" t="s">
        <v>3477</v>
      </c>
      <c r="L13663" s="287"/>
      <c r="M13663" s="291"/>
      <c r="N13663" s="292"/>
      <c r="O13663" s="287"/>
      <c r="P13663" s="287"/>
      <c r="Q13663" s="293"/>
    </row>
    <row r="13664" spans="1:17">
      <c r="A13664" s="286" t="str">
        <f>B13664&amp;"_"&amp;COUNTIF($B$2:B13664,B13664)</f>
        <v>10415_1</v>
      </c>
      <c r="B13664" s="287">
        <v>10415</v>
      </c>
      <c r="E13664" s="195" t="s">
        <v>2730</v>
      </c>
      <c r="F13664" s="189">
        <v>8</v>
      </c>
      <c r="G13664" s="197" t="s">
        <v>5366</v>
      </c>
      <c r="L13664" s="287"/>
      <c r="M13664" s="291"/>
      <c r="N13664" s="292"/>
      <c r="O13664" s="287"/>
      <c r="P13664" s="287"/>
      <c r="Q13664" s="293"/>
    </row>
    <row r="13665" spans="1:17">
      <c r="A13665" s="286" t="str">
        <f>B13665&amp;"_"&amp;COUNTIF($B$2:B13665,B13665)</f>
        <v>10415_2</v>
      </c>
      <c r="B13665" s="287">
        <v>10415</v>
      </c>
      <c r="C13665" s="195">
        <v>1</v>
      </c>
      <c r="D13665" s="195" t="s">
        <v>7076</v>
      </c>
      <c r="E13665" s="195" t="s">
        <v>2731</v>
      </c>
      <c r="F13665" s="189">
        <v>8</v>
      </c>
      <c r="G13665" s="197" t="s">
        <v>5368</v>
      </c>
      <c r="H13665" s="195">
        <v>4</v>
      </c>
      <c r="J13665" s="191">
        <v>44175</v>
      </c>
      <c r="K13665" s="195" t="s">
        <v>3477</v>
      </c>
      <c r="L13665" s="287"/>
      <c r="M13665" s="291"/>
      <c r="N13665" s="292"/>
      <c r="O13665" s="287"/>
      <c r="P13665" s="287"/>
      <c r="Q13665" s="293"/>
    </row>
    <row r="13666" spans="1:17">
      <c r="A13666" s="286" t="str">
        <f>B13666&amp;"_"&amp;COUNTIF($B$2:B13666,B13666)</f>
        <v>10416_1</v>
      </c>
      <c r="B13666" s="287">
        <v>10416</v>
      </c>
      <c r="C13666" s="274">
        <v>1</v>
      </c>
      <c r="D13666" s="274" t="s">
        <v>5454</v>
      </c>
      <c r="E13666" s="274"/>
      <c r="F13666" s="288">
        <v>52</v>
      </c>
      <c r="G13666" s="276" t="s">
        <v>1690</v>
      </c>
      <c r="H13666" s="274">
        <v>1</v>
      </c>
      <c r="I13666" s="274"/>
      <c r="J13666" s="191">
        <v>44176</v>
      </c>
      <c r="K13666" s="195" t="s">
        <v>3477</v>
      </c>
      <c r="L13666" s="287"/>
      <c r="M13666" s="291"/>
      <c r="N13666" s="292"/>
      <c r="O13666" s="287"/>
      <c r="P13666" s="287"/>
      <c r="Q13666" s="293"/>
    </row>
    <row r="13667" spans="1:17">
      <c r="A13667" s="286" t="str">
        <f>B13667&amp;"_"&amp;COUNTIF($B$2:B13667,B13667)</f>
        <v>10417_1</v>
      </c>
      <c r="B13667" s="287">
        <v>10417</v>
      </c>
      <c r="C13667" s="287">
        <v>1</v>
      </c>
      <c r="D13667" s="274" t="s">
        <v>7035</v>
      </c>
      <c r="E13667" s="274" t="s">
        <v>3333</v>
      </c>
      <c r="F13667" s="288">
        <v>2</v>
      </c>
      <c r="G13667" s="276" t="s">
        <v>7036</v>
      </c>
      <c r="H13667" s="287">
        <v>1</v>
      </c>
      <c r="I13667" s="287"/>
      <c r="J13667" s="290">
        <v>44179</v>
      </c>
      <c r="K13667" s="195" t="s">
        <v>3477</v>
      </c>
      <c r="L13667" s="287"/>
      <c r="M13667" s="291"/>
      <c r="N13667" s="292"/>
      <c r="O13667" s="287"/>
      <c r="P13667" s="287"/>
      <c r="Q13667" s="293"/>
    </row>
    <row r="13668" spans="1:17">
      <c r="A13668" s="286" t="str">
        <f>B13668&amp;"_"&amp;COUNTIF($B$2:B13668,B13668)</f>
        <v>10418_1</v>
      </c>
      <c r="B13668" s="287">
        <v>10418</v>
      </c>
      <c r="C13668" s="287">
        <v>1</v>
      </c>
      <c r="D13668" s="274" t="s">
        <v>7041</v>
      </c>
      <c r="E13668" s="274" t="s">
        <v>3748</v>
      </c>
      <c r="F13668" s="288">
        <v>2</v>
      </c>
      <c r="G13668" s="276" t="s">
        <v>7092</v>
      </c>
      <c r="H13668" s="437" t="s">
        <v>7091</v>
      </c>
      <c r="I13668" s="287"/>
      <c r="J13668" s="290">
        <v>44179</v>
      </c>
      <c r="K13668" s="195" t="s">
        <v>3477</v>
      </c>
      <c r="L13668" s="287"/>
      <c r="M13668" s="291"/>
      <c r="N13668" s="292"/>
      <c r="O13668" s="287"/>
      <c r="P13668" s="287"/>
      <c r="Q13668" s="293"/>
    </row>
    <row r="13669" spans="1:17">
      <c r="A13669" s="186" t="str">
        <f>B13669&amp;"_"&amp;COUNTIF($B$2:B13669,B13669)</f>
        <v>10419_1</v>
      </c>
      <c r="B13669" s="195">
        <v>10419</v>
      </c>
      <c r="E13669" s="195" t="s">
        <v>3429</v>
      </c>
      <c r="F13669" s="189">
        <v>5</v>
      </c>
      <c r="G13669" s="197" t="s">
        <v>3430</v>
      </c>
    </row>
    <row r="13670" spans="1:17">
      <c r="A13670" s="186" t="str">
        <f>B13670&amp;"_"&amp;COUNTIF($B$2:B13670,B13670)</f>
        <v>10419_2</v>
      </c>
      <c r="B13670" s="195">
        <v>10419</v>
      </c>
      <c r="E13670" s="195" t="s">
        <v>3429</v>
      </c>
      <c r="F13670" s="189">
        <v>3</v>
      </c>
      <c r="G13670" s="197" t="s">
        <v>3431</v>
      </c>
    </row>
    <row r="13671" spans="1:17">
      <c r="A13671" s="186" t="str">
        <f>B13671&amp;"_"&amp;COUNTIF($B$2:B13671,B13671)</f>
        <v>10419_3</v>
      </c>
      <c r="B13671" s="195">
        <v>10419</v>
      </c>
      <c r="E13671" s="195" t="s">
        <v>3429</v>
      </c>
      <c r="F13671" s="189">
        <v>3</v>
      </c>
      <c r="G13671" s="197" t="s">
        <v>3432</v>
      </c>
    </row>
    <row r="13672" spans="1:17">
      <c r="A13672" s="186" t="str">
        <f>B13672&amp;"_"&amp;COUNTIF($B$2:B13672,B13672)</f>
        <v>10419_4</v>
      </c>
      <c r="B13672" s="195">
        <v>10419</v>
      </c>
      <c r="E13672" s="195" t="s">
        <v>3429</v>
      </c>
      <c r="F13672" s="189">
        <v>4</v>
      </c>
      <c r="G13672" s="197" t="s">
        <v>3433</v>
      </c>
    </row>
    <row r="13673" spans="1:17">
      <c r="A13673" s="186" t="str">
        <f>B13673&amp;"_"&amp;COUNTIF($B$2:B13673,B13673)</f>
        <v>10419_5</v>
      </c>
      <c r="B13673" s="195">
        <v>10419</v>
      </c>
      <c r="E13673" s="195" t="s">
        <v>3429</v>
      </c>
      <c r="F13673" s="189">
        <v>6</v>
      </c>
      <c r="G13673" s="197" t="s">
        <v>3434</v>
      </c>
    </row>
    <row r="13674" spans="1:17">
      <c r="A13674" s="186" t="str">
        <f>B13674&amp;"_"&amp;COUNTIF($B$2:B13674,B13674)</f>
        <v>10419_6</v>
      </c>
      <c r="B13674" s="195">
        <v>10419</v>
      </c>
      <c r="E13674" s="195" t="s">
        <v>3429</v>
      </c>
      <c r="F13674" s="189">
        <v>3</v>
      </c>
      <c r="G13674" s="197" t="s">
        <v>3355</v>
      </c>
    </row>
    <row r="13675" spans="1:17">
      <c r="A13675" s="186" t="str">
        <f>B13675&amp;"_"&amp;COUNTIF($B$2:B13675,B13675)</f>
        <v>10419_7</v>
      </c>
      <c r="B13675" s="195">
        <v>10419</v>
      </c>
      <c r="E13675" s="195" t="s">
        <v>3429</v>
      </c>
      <c r="F13675" s="189">
        <v>1</v>
      </c>
      <c r="G13675" s="197" t="s">
        <v>3435</v>
      </c>
    </row>
    <row r="13676" spans="1:17">
      <c r="A13676" s="186" t="str">
        <f>B13676&amp;"_"&amp;COUNTIF($B$2:B13676,B13676)</f>
        <v>10419_8</v>
      </c>
      <c r="B13676" s="195">
        <v>10419</v>
      </c>
      <c r="E13676" s="195" t="s">
        <v>3429</v>
      </c>
      <c r="F13676" s="189">
        <v>30</v>
      </c>
      <c r="G13676" s="197" t="s">
        <v>3439</v>
      </c>
    </row>
    <row r="13677" spans="1:17">
      <c r="A13677" s="186" t="str">
        <f>B13677&amp;"_"&amp;COUNTIF($B$2:B13677,B13677)</f>
        <v>10419_9</v>
      </c>
      <c r="B13677" s="195">
        <v>10419</v>
      </c>
      <c r="E13677" s="195" t="s">
        <v>3429</v>
      </c>
      <c r="F13677" s="189">
        <v>40</v>
      </c>
      <c r="G13677" s="197" t="s">
        <v>3538</v>
      </c>
    </row>
    <row r="13678" spans="1:17">
      <c r="A13678" s="186" t="str">
        <f>B13678&amp;"_"&amp;COUNTIF($B$2:B13678,B13678)</f>
        <v>10419_10</v>
      </c>
      <c r="B13678" s="195">
        <v>10419</v>
      </c>
      <c r="E13678" s="195" t="s">
        <v>3429</v>
      </c>
      <c r="F13678" s="189">
        <v>300</v>
      </c>
      <c r="G13678" s="197" t="s">
        <v>464</v>
      </c>
    </row>
    <row r="13679" spans="1:17">
      <c r="A13679" s="186" t="str">
        <f>B13679&amp;"_"&amp;COUNTIF($B$2:B13679,B13679)</f>
        <v>10419_11</v>
      </c>
      <c r="B13679" s="195">
        <v>10419</v>
      </c>
      <c r="E13679" s="195" t="s">
        <v>3429</v>
      </c>
      <c r="F13679" s="189">
        <v>20</v>
      </c>
      <c r="G13679" s="197" t="s">
        <v>4224</v>
      </c>
    </row>
    <row r="13680" spans="1:17">
      <c r="A13680" s="186" t="str">
        <f>B13680&amp;"_"&amp;COUNTIF($B$2:B13680,B13680)</f>
        <v>10419_12</v>
      </c>
      <c r="B13680" s="195">
        <v>10419</v>
      </c>
      <c r="C13680" s="195">
        <v>104</v>
      </c>
      <c r="D13680" s="195" t="s">
        <v>7093</v>
      </c>
      <c r="E13680" s="195" t="s">
        <v>3429</v>
      </c>
      <c r="F13680" s="189">
        <v>25</v>
      </c>
      <c r="G13680" s="197" t="s">
        <v>4226</v>
      </c>
      <c r="H13680" s="195" t="s">
        <v>3429</v>
      </c>
      <c r="I13680" s="195" t="s">
        <v>3429</v>
      </c>
      <c r="J13680" s="191">
        <v>44172</v>
      </c>
      <c r="K13680" s="195" t="s">
        <v>3477</v>
      </c>
    </row>
    <row r="13681" spans="1:17">
      <c r="A13681" s="186" t="str">
        <f>B13681&amp;"_"&amp;COUNTIF($B$2:B13681,B13681)</f>
        <v>10420_1</v>
      </c>
      <c r="B13681" s="195">
        <v>10420</v>
      </c>
      <c r="E13681" s="195" t="s">
        <v>3429</v>
      </c>
      <c r="F13681" s="189">
        <v>1</v>
      </c>
      <c r="G13681" s="197" t="s">
        <v>4228</v>
      </c>
    </row>
    <row r="13682" spans="1:17">
      <c r="A13682" s="186" t="str">
        <f>B13682&amp;"_"&amp;COUNTIF($B$2:B13682,B13682)</f>
        <v>10420_2</v>
      </c>
      <c r="B13682" s="195">
        <v>10420</v>
      </c>
      <c r="E13682" s="195" t="s">
        <v>3429</v>
      </c>
      <c r="F13682" s="189">
        <v>7</v>
      </c>
      <c r="G13682" s="197" t="s">
        <v>4229</v>
      </c>
    </row>
    <row r="13683" spans="1:17">
      <c r="A13683" s="186" t="str">
        <f>B13683&amp;"_"&amp;COUNTIF($B$2:B13683,B13683)</f>
        <v>10420_3</v>
      </c>
      <c r="B13683" s="195">
        <v>10420</v>
      </c>
      <c r="E13683" s="195" t="s">
        <v>3429</v>
      </c>
      <c r="F13683" s="189">
        <v>15</v>
      </c>
      <c r="G13683" s="197" t="s">
        <v>4230</v>
      </c>
    </row>
    <row r="13684" spans="1:17">
      <c r="A13684" s="186" t="str">
        <f>B13684&amp;"_"&amp;COUNTIF($B$2:B13684,B13684)</f>
        <v>10420_4</v>
      </c>
      <c r="B13684" s="195">
        <v>10420</v>
      </c>
      <c r="E13684" s="195" t="s">
        <v>3429</v>
      </c>
      <c r="F13684" s="189">
        <v>8</v>
      </c>
      <c r="G13684" s="197" t="s">
        <v>4231</v>
      </c>
    </row>
    <row r="13685" spans="1:17">
      <c r="A13685" s="186" t="str">
        <f>B13685&amp;"_"&amp;COUNTIF($B$2:B13685,B13685)</f>
        <v>10420_5</v>
      </c>
      <c r="B13685" s="195">
        <v>10420</v>
      </c>
      <c r="E13685" s="195" t="s">
        <v>3429</v>
      </c>
      <c r="F13685" s="189">
        <v>36</v>
      </c>
      <c r="G13685" s="197" t="s">
        <v>4232</v>
      </c>
    </row>
    <row r="13686" spans="1:17">
      <c r="A13686" s="186" t="str">
        <f>B13686&amp;"_"&amp;COUNTIF($B$2:B13686,B13686)</f>
        <v>10420_6</v>
      </c>
      <c r="B13686" s="195">
        <v>10420</v>
      </c>
      <c r="E13686" s="195" t="s">
        <v>3429</v>
      </c>
      <c r="F13686" s="189">
        <v>124</v>
      </c>
      <c r="G13686" s="197" t="s">
        <v>4233</v>
      </c>
    </row>
    <row r="13687" spans="1:17">
      <c r="A13687" s="186" t="str">
        <f>B13687&amp;"_"&amp;COUNTIF($B$2:B13687,B13687)</f>
        <v>10420_7</v>
      </c>
      <c r="B13687" s="195">
        <v>10420</v>
      </c>
      <c r="E13687" s="195" t="s">
        <v>3429</v>
      </c>
      <c r="F13687" s="189">
        <v>1</v>
      </c>
      <c r="G13687" s="197" t="s">
        <v>4234</v>
      </c>
    </row>
    <row r="13688" spans="1:17">
      <c r="A13688" s="186" t="str">
        <f>B13688&amp;"_"&amp;COUNTIF($B$2:B13688,B13688)</f>
        <v>10420_8</v>
      </c>
      <c r="B13688" s="195">
        <v>10420</v>
      </c>
      <c r="E13688" s="195" t="s">
        <v>3429</v>
      </c>
      <c r="F13688" s="189">
        <v>10</v>
      </c>
      <c r="G13688" s="197" t="s">
        <v>835</v>
      </c>
    </row>
    <row r="13689" spans="1:17">
      <c r="A13689" s="186" t="str">
        <f>B13689&amp;"_"&amp;COUNTIF($B$2:B13689,B13689)</f>
        <v>10420_9</v>
      </c>
      <c r="B13689" s="195">
        <v>10420</v>
      </c>
      <c r="E13689" s="195" t="s">
        <v>3429</v>
      </c>
      <c r="F13689" s="189">
        <v>10</v>
      </c>
      <c r="G13689" s="197" t="s">
        <v>3442</v>
      </c>
    </row>
    <row r="13690" spans="1:17">
      <c r="A13690" s="186" t="str">
        <f>B13690&amp;"_"&amp;COUNTIF($B$2:B13690,B13690)</f>
        <v>10420_10</v>
      </c>
      <c r="B13690" s="195">
        <v>10420</v>
      </c>
      <c r="E13690" s="195" t="s">
        <v>3429</v>
      </c>
      <c r="F13690" s="189">
        <v>5</v>
      </c>
      <c r="G13690" s="197" t="s">
        <v>3443</v>
      </c>
    </row>
    <row r="13691" spans="1:17">
      <c r="A13691" s="186" t="str">
        <f>B13691&amp;"_"&amp;COUNTIF($B$2:B13691,B13691)</f>
        <v>10420_11</v>
      </c>
      <c r="B13691" s="195">
        <v>10420</v>
      </c>
      <c r="E13691" s="195" t="s">
        <v>3429</v>
      </c>
      <c r="F13691" s="189">
        <v>1</v>
      </c>
      <c r="G13691" s="197" t="s">
        <v>4235</v>
      </c>
    </row>
    <row r="13692" spans="1:17">
      <c r="A13692" s="186" t="str">
        <f>B13692&amp;"_"&amp;COUNTIF($B$2:B13692,B13692)</f>
        <v>10420_12</v>
      </c>
      <c r="B13692" s="195">
        <v>10420</v>
      </c>
      <c r="C13692" s="195">
        <v>104</v>
      </c>
      <c r="D13692" s="195" t="s">
        <v>7093</v>
      </c>
      <c r="E13692" s="195" t="s">
        <v>3429</v>
      </c>
      <c r="F13692" s="189">
        <v>1</v>
      </c>
      <c r="G13692" s="197" t="s">
        <v>7094</v>
      </c>
      <c r="H13692" s="195" t="s">
        <v>3429</v>
      </c>
      <c r="I13692" s="195" t="s">
        <v>3429</v>
      </c>
      <c r="J13692" s="191">
        <v>44172</v>
      </c>
      <c r="K13692" s="195" t="s">
        <v>3477</v>
      </c>
    </row>
    <row r="13693" spans="1:17">
      <c r="A13693" s="286" t="str">
        <f>B13693&amp;"_"&amp;COUNTIF($B$2:B13693,B13693)</f>
        <v>10421_1</v>
      </c>
      <c r="B13693" s="287">
        <v>10421</v>
      </c>
      <c r="E13693" s="195" t="s">
        <v>2730</v>
      </c>
      <c r="F13693" s="189">
        <v>4</v>
      </c>
      <c r="G13693" s="197" t="s">
        <v>5366</v>
      </c>
      <c r="L13693" s="287"/>
      <c r="M13693" s="291"/>
      <c r="N13693" s="292"/>
      <c r="O13693" s="287"/>
      <c r="P13693" s="287"/>
      <c r="Q13693" s="293"/>
    </row>
    <row r="13694" spans="1:17">
      <c r="A13694" s="286" t="str">
        <f>B13694&amp;"_"&amp;COUNTIF($B$2:B13694,B13694)</f>
        <v>10421_2</v>
      </c>
      <c r="B13694" s="287">
        <v>10421</v>
      </c>
      <c r="C13694" s="195">
        <v>1</v>
      </c>
      <c r="D13694" s="195" t="s">
        <v>7076</v>
      </c>
      <c r="E13694" s="195" t="s">
        <v>2731</v>
      </c>
      <c r="F13694" s="189">
        <v>4</v>
      </c>
      <c r="G13694" s="197" t="s">
        <v>5368</v>
      </c>
      <c r="H13694" s="195">
        <v>2</v>
      </c>
      <c r="J13694" s="191">
        <v>44180</v>
      </c>
      <c r="K13694" s="195" t="s">
        <v>3477</v>
      </c>
      <c r="L13694" s="287"/>
      <c r="M13694" s="291"/>
      <c r="N13694" s="292"/>
      <c r="O13694" s="287"/>
      <c r="P13694" s="287"/>
      <c r="Q13694" s="293"/>
    </row>
    <row r="13695" spans="1:17">
      <c r="A13695" s="286" t="str">
        <f>B13695&amp;"_"&amp;COUNTIF($B$2:B13695,B13695)</f>
        <v>10422_1</v>
      </c>
      <c r="B13695" s="287">
        <v>10422</v>
      </c>
      <c r="C13695" s="287">
        <v>1</v>
      </c>
      <c r="D13695" s="274" t="s">
        <v>477</v>
      </c>
      <c r="E13695" s="287"/>
      <c r="F13695" s="288">
        <v>1</v>
      </c>
      <c r="G13695" s="276" t="s">
        <v>7067</v>
      </c>
      <c r="H13695" s="287">
        <v>1</v>
      </c>
      <c r="I13695" s="287"/>
      <c r="J13695" s="191">
        <v>44180</v>
      </c>
      <c r="K13695" s="195" t="s">
        <v>3477</v>
      </c>
      <c r="L13695" s="287"/>
      <c r="M13695" s="291"/>
      <c r="N13695" s="292"/>
      <c r="O13695" s="287"/>
      <c r="P13695" s="287"/>
      <c r="Q13695" s="293"/>
    </row>
    <row r="13696" spans="1:17">
      <c r="A13696" s="286" t="str">
        <f>B13696&amp;"_"&amp;COUNTIF($B$2:B13696,B13696)</f>
        <v>10423_1</v>
      </c>
      <c r="B13696" s="287">
        <v>10423</v>
      </c>
      <c r="C13696" s="287">
        <v>1</v>
      </c>
      <c r="D13696" s="274" t="s">
        <v>477</v>
      </c>
      <c r="E13696" s="287"/>
      <c r="F13696" s="288">
        <v>1</v>
      </c>
      <c r="G13696" s="276" t="s">
        <v>7068</v>
      </c>
      <c r="H13696" s="287">
        <v>1</v>
      </c>
      <c r="I13696" s="287"/>
      <c r="J13696" s="191">
        <v>44180</v>
      </c>
      <c r="K13696" s="195" t="s">
        <v>3477</v>
      </c>
      <c r="L13696" s="287"/>
      <c r="M13696" s="291"/>
      <c r="N13696" s="292"/>
      <c r="O13696" s="287"/>
      <c r="P13696" s="287"/>
      <c r="Q13696" s="293"/>
    </row>
    <row r="13697" spans="1:17">
      <c r="A13697" s="286" t="str">
        <f>B13697&amp;"_"&amp;COUNTIF($B$2:B13697,B13697)</f>
        <v>10424_1</v>
      </c>
      <c r="B13697" s="287">
        <v>10424</v>
      </c>
      <c r="C13697" s="195">
        <v>107</v>
      </c>
      <c r="D13697" s="195">
        <v>28112</v>
      </c>
      <c r="F13697" s="189">
        <v>5</v>
      </c>
      <c r="G13697" s="197" t="s">
        <v>6973</v>
      </c>
      <c r="H13697" s="195">
        <v>1</v>
      </c>
      <c r="J13697" s="191">
        <v>44180</v>
      </c>
      <c r="K13697" s="195" t="s">
        <v>33</v>
      </c>
      <c r="L13697" s="287"/>
      <c r="M13697" s="291"/>
      <c r="N13697" s="292"/>
      <c r="O13697" s="287"/>
      <c r="P13697" s="287"/>
      <c r="Q13697" s="293"/>
    </row>
    <row r="13698" spans="1:17">
      <c r="A13698" s="286" t="str">
        <f>B13698&amp;"_"&amp;COUNTIF($B$2:B13698,B13698)</f>
        <v>10425_1</v>
      </c>
      <c r="B13698" s="287">
        <v>10425</v>
      </c>
      <c r="C13698" s="287"/>
      <c r="D13698" s="287"/>
      <c r="E13698" s="287"/>
      <c r="F13698" s="288">
        <v>1</v>
      </c>
      <c r="G13698" s="276" t="s">
        <v>7</v>
      </c>
      <c r="H13698" s="287"/>
      <c r="I13698" s="287"/>
      <c r="J13698" s="290"/>
      <c r="K13698" s="287"/>
      <c r="L13698" s="287"/>
      <c r="M13698" s="291"/>
      <c r="N13698" s="292"/>
      <c r="O13698" s="287"/>
      <c r="P13698" s="287"/>
      <c r="Q13698" s="293"/>
    </row>
    <row r="13699" spans="1:17">
      <c r="A13699" s="286" t="str">
        <f>B13699&amp;"_"&amp;COUNTIF($B$2:B13699,B13699)</f>
        <v>10425_2</v>
      </c>
      <c r="B13699" s="287">
        <v>10425</v>
      </c>
      <c r="C13699" s="287">
        <v>61</v>
      </c>
      <c r="D13699" s="274" t="s">
        <v>7096</v>
      </c>
      <c r="E13699" s="287"/>
      <c r="F13699" s="288">
        <v>36</v>
      </c>
      <c r="G13699" s="276" t="s">
        <v>7097</v>
      </c>
      <c r="H13699" s="287">
        <v>1</v>
      </c>
      <c r="I13699" s="287"/>
      <c r="J13699" s="290">
        <v>44181</v>
      </c>
      <c r="K13699" s="195" t="s">
        <v>3477</v>
      </c>
      <c r="L13699" s="287"/>
      <c r="M13699" s="291"/>
      <c r="N13699" s="292"/>
      <c r="O13699" s="287"/>
      <c r="P13699" s="287"/>
      <c r="Q13699" s="293"/>
    </row>
    <row r="13700" spans="1:17">
      <c r="A13700" s="438" t="str">
        <f>B13700&amp;"_"&amp;COUNTIF($B$2:B13700,B13700)</f>
        <v>10426_1</v>
      </c>
      <c r="B13700" s="439">
        <v>10426</v>
      </c>
      <c r="C13700" s="439"/>
      <c r="D13700" s="439"/>
      <c r="E13700" s="439"/>
      <c r="F13700" s="189">
        <v>1</v>
      </c>
      <c r="G13700" s="197" t="s">
        <v>5591</v>
      </c>
      <c r="H13700" s="439"/>
      <c r="I13700" s="439"/>
      <c r="J13700" s="440"/>
      <c r="K13700" s="439"/>
      <c r="L13700" s="439"/>
      <c r="M13700" s="441"/>
      <c r="N13700" s="442"/>
      <c r="O13700" s="439"/>
      <c r="P13700" s="439"/>
      <c r="Q13700" s="443"/>
    </row>
    <row r="13701" spans="1:17">
      <c r="A13701" s="286" t="str">
        <f>B13701&amp;"_"&amp;COUNTIF($B$2:B13701,B13701)</f>
        <v>10426_2</v>
      </c>
      <c r="B13701" s="287">
        <v>10426</v>
      </c>
      <c r="C13701" s="287">
        <v>123</v>
      </c>
      <c r="D13701" s="287">
        <v>4500826940</v>
      </c>
      <c r="E13701" s="287"/>
      <c r="F13701" s="288">
        <v>1</v>
      </c>
      <c r="G13701" s="276" t="s">
        <v>4103</v>
      </c>
      <c r="H13701" s="287">
        <v>1</v>
      </c>
      <c r="I13701" s="287"/>
      <c r="J13701" s="290">
        <v>44181</v>
      </c>
      <c r="K13701" s="195" t="s">
        <v>3477</v>
      </c>
      <c r="L13701" s="287"/>
      <c r="M13701" s="291"/>
      <c r="N13701" s="292"/>
      <c r="O13701" s="287"/>
      <c r="P13701" s="287"/>
      <c r="Q13701" s="293"/>
    </row>
    <row r="13702" spans="1:17">
      <c r="A13702" s="286" t="str">
        <f>B13702&amp;"_"&amp;COUNTIF($B$2:B13702,B13702)</f>
        <v>10427_1</v>
      </c>
      <c r="B13702" s="287">
        <v>10427</v>
      </c>
      <c r="C13702" s="274"/>
      <c r="D13702" s="274"/>
      <c r="E13702" s="274"/>
      <c r="F13702" s="189">
        <v>9</v>
      </c>
      <c r="G13702" s="197" t="s">
        <v>3102</v>
      </c>
      <c r="K13702" s="274"/>
      <c r="L13702" s="287"/>
      <c r="M13702" s="291"/>
      <c r="N13702" s="292"/>
      <c r="O13702" s="287"/>
      <c r="P13702" s="287"/>
      <c r="Q13702" s="293"/>
    </row>
    <row r="13703" spans="1:17">
      <c r="A13703" s="286" t="str">
        <f>B13703&amp;"_"&amp;COUNTIF($B$2:B13703,B13703)</f>
        <v>10427_2</v>
      </c>
      <c r="B13703" s="287">
        <v>10427</v>
      </c>
      <c r="C13703" s="274">
        <v>65</v>
      </c>
      <c r="D13703" s="274">
        <v>3010490681</v>
      </c>
      <c r="E13703" s="274"/>
      <c r="F13703" s="189">
        <v>18</v>
      </c>
      <c r="G13703" s="197" t="s">
        <v>3103</v>
      </c>
      <c r="H13703" s="195">
        <v>9</v>
      </c>
      <c r="I13703" s="195">
        <v>28800</v>
      </c>
      <c r="J13703" s="191">
        <v>44181</v>
      </c>
      <c r="K13703" s="274" t="s">
        <v>1338</v>
      </c>
      <c r="L13703" s="274" t="s">
        <v>74</v>
      </c>
      <c r="M13703" s="291"/>
      <c r="N13703" s="292"/>
      <c r="O13703" s="287"/>
      <c r="P13703" s="287"/>
      <c r="Q13703" s="293"/>
    </row>
    <row r="13704" spans="1:17">
      <c r="A13704" s="286" t="str">
        <f>B13704&amp;"_"&amp;COUNTIF($B$2:B13704,B13704)</f>
        <v>10428_1</v>
      </c>
      <c r="B13704" s="287">
        <v>10428</v>
      </c>
      <c r="C13704" s="195">
        <v>3</v>
      </c>
      <c r="D13704" s="195" t="s">
        <v>7098</v>
      </c>
      <c r="E13704" s="195">
        <v>500529774</v>
      </c>
      <c r="F13704" s="189">
        <v>324</v>
      </c>
      <c r="G13704" s="197" t="s">
        <v>3799</v>
      </c>
      <c r="H13704" s="195">
        <v>1</v>
      </c>
      <c r="I13704" s="195">
        <v>1200</v>
      </c>
      <c r="J13704" s="191">
        <v>44181</v>
      </c>
      <c r="K13704" s="195" t="s">
        <v>33</v>
      </c>
      <c r="L13704" s="274" t="s">
        <v>74</v>
      </c>
      <c r="M13704" s="291"/>
      <c r="N13704" s="292"/>
      <c r="O13704" s="287"/>
      <c r="P13704" s="287"/>
      <c r="Q13704" s="293"/>
    </row>
    <row r="13705" spans="1:17">
      <c r="A13705" s="286" t="str">
        <f>B13705&amp;"_"&amp;COUNTIF($B$2:B13705,B13705)</f>
        <v>10429_1</v>
      </c>
      <c r="B13705" s="287">
        <v>10429</v>
      </c>
      <c r="C13705" s="287">
        <v>10</v>
      </c>
      <c r="D13705" s="287">
        <v>71668</v>
      </c>
      <c r="E13705" s="287">
        <v>13010001</v>
      </c>
      <c r="F13705" s="288">
        <v>304</v>
      </c>
      <c r="G13705" s="276" t="s">
        <v>7099</v>
      </c>
      <c r="H13705" s="287">
        <v>1</v>
      </c>
      <c r="I13705" s="287">
        <f>304*9+50</f>
        <v>2786</v>
      </c>
      <c r="J13705" s="290">
        <v>44183</v>
      </c>
      <c r="K13705" s="274" t="s">
        <v>33</v>
      </c>
      <c r="L13705" s="274" t="s">
        <v>74</v>
      </c>
      <c r="M13705" s="291"/>
      <c r="N13705" s="292"/>
      <c r="O13705" s="287"/>
      <c r="P13705" s="287"/>
      <c r="Q13705" s="293"/>
    </row>
    <row r="13706" spans="1:17">
      <c r="A13706" s="286" t="str">
        <f>B13706&amp;"_"&amp;COUNTIF($B$2:B13706,B13706)</f>
        <v>10430_1</v>
      </c>
      <c r="B13706" s="287">
        <v>10430</v>
      </c>
      <c r="E13706" s="195" t="s">
        <v>1744</v>
      </c>
      <c r="F13706" s="189">
        <v>1</v>
      </c>
      <c r="G13706" s="197" t="s">
        <v>5591</v>
      </c>
      <c r="L13706" s="287"/>
      <c r="M13706" s="291"/>
      <c r="N13706" s="292"/>
      <c r="O13706" s="287"/>
      <c r="P13706" s="287"/>
      <c r="Q13706" s="293"/>
    </row>
    <row r="13707" spans="1:17">
      <c r="A13707" s="286" t="str">
        <f>B13707&amp;"_"&amp;COUNTIF($B$2:B13707,B13707)</f>
        <v>10430_2</v>
      </c>
      <c r="B13707" s="287">
        <v>10430</v>
      </c>
      <c r="C13707" s="237"/>
      <c r="D13707" s="237"/>
      <c r="E13707" s="195">
        <v>213359</v>
      </c>
      <c r="F13707" s="189">
        <v>28</v>
      </c>
      <c r="G13707" s="197" t="s">
        <v>4533</v>
      </c>
      <c r="L13707" s="287"/>
      <c r="M13707" s="291"/>
      <c r="N13707" s="292"/>
      <c r="O13707" s="287"/>
      <c r="P13707" s="287"/>
      <c r="Q13707" s="293"/>
    </row>
    <row r="13708" spans="1:17">
      <c r="A13708" s="286" t="str">
        <f>B13708&amp;"_"&amp;COUNTIF($B$2:B13708,B13708)</f>
        <v>10430_3</v>
      </c>
      <c r="B13708" s="287">
        <v>10430</v>
      </c>
      <c r="C13708" s="237"/>
      <c r="D13708" s="237"/>
      <c r="E13708" s="195">
        <v>214845</v>
      </c>
      <c r="F13708" s="189">
        <v>32</v>
      </c>
      <c r="G13708" s="197" t="s">
        <v>5155</v>
      </c>
      <c r="L13708" s="287"/>
      <c r="M13708" s="291"/>
      <c r="N13708" s="292"/>
      <c r="O13708" s="287"/>
      <c r="P13708" s="287"/>
      <c r="Q13708" s="293"/>
    </row>
    <row r="13709" spans="1:17">
      <c r="A13709" s="286" t="str">
        <f>B13709&amp;"_"&amp;COUNTIF($B$2:B13709,B13709)</f>
        <v>10430_4</v>
      </c>
      <c r="B13709" s="287">
        <v>10430</v>
      </c>
      <c r="E13709" s="195">
        <v>209245</v>
      </c>
      <c r="F13709" s="189">
        <v>28</v>
      </c>
      <c r="G13709" s="197" t="s">
        <v>4515</v>
      </c>
      <c r="L13709" s="287"/>
      <c r="M13709" s="291"/>
      <c r="N13709" s="292"/>
      <c r="O13709" s="287"/>
      <c r="P13709" s="287"/>
      <c r="Q13709" s="293"/>
    </row>
    <row r="13710" spans="1:17">
      <c r="A13710" s="286" t="str">
        <f>B13710&amp;"_"&amp;COUNTIF($B$2:B13710,B13710)</f>
        <v>10430_5</v>
      </c>
      <c r="B13710" s="287">
        <v>10430</v>
      </c>
      <c r="C13710" s="237">
        <v>123</v>
      </c>
      <c r="D13710" s="237">
        <v>4500791855</v>
      </c>
      <c r="E13710" s="195">
        <v>214844</v>
      </c>
      <c r="F13710" s="189">
        <v>84</v>
      </c>
      <c r="G13710" s="197" t="s">
        <v>2944</v>
      </c>
      <c r="H13710" s="195">
        <v>6</v>
      </c>
      <c r="I13710" s="195">
        <v>15000</v>
      </c>
      <c r="J13710" s="191">
        <v>44182</v>
      </c>
      <c r="K13710" s="195" t="s">
        <v>3477</v>
      </c>
      <c r="L13710" s="287"/>
      <c r="M13710" s="291"/>
      <c r="N13710" s="292"/>
      <c r="O13710" s="287"/>
      <c r="P13710" s="287"/>
      <c r="Q13710" s="293"/>
    </row>
    <row r="13711" spans="1:17">
      <c r="A13711" s="286" t="str">
        <f>B13711&amp;"_"&amp;COUNTIF($B$2:B13711,B13711)</f>
        <v>10431_1</v>
      </c>
      <c r="B13711" s="287">
        <v>10431</v>
      </c>
      <c r="C13711" s="274" t="s">
        <v>6322</v>
      </c>
      <c r="D13711" s="287">
        <v>4500317020</v>
      </c>
      <c r="F13711" s="189">
        <v>10</v>
      </c>
      <c r="G13711" s="197" t="s">
        <v>7100</v>
      </c>
      <c r="H13711" s="287">
        <v>1</v>
      </c>
      <c r="I13711" s="287">
        <v>590</v>
      </c>
      <c r="J13711" s="290">
        <v>44182</v>
      </c>
      <c r="K13711" s="274" t="s">
        <v>7101</v>
      </c>
      <c r="L13711" s="274" t="s">
        <v>74</v>
      </c>
      <c r="M13711" s="291"/>
      <c r="N13711" s="292"/>
      <c r="O13711" s="287"/>
      <c r="P13711" s="287"/>
      <c r="Q13711" s="293"/>
    </row>
    <row r="13712" spans="1:17">
      <c r="A13712" s="286" t="str">
        <f>B13712&amp;"_"&amp;COUNTIF($B$2:B13712,B13712)</f>
        <v>10432_1</v>
      </c>
      <c r="B13712" s="287">
        <v>10432</v>
      </c>
      <c r="C13712" s="287">
        <v>1</v>
      </c>
      <c r="D13712" s="274" t="s">
        <v>477</v>
      </c>
      <c r="E13712" s="287"/>
      <c r="F13712" s="288">
        <v>1</v>
      </c>
      <c r="G13712" s="276" t="s">
        <v>7104</v>
      </c>
      <c r="H13712" s="287">
        <v>1</v>
      </c>
      <c r="I13712" s="287"/>
      <c r="J13712" s="290">
        <v>44182</v>
      </c>
      <c r="K13712" s="195" t="s">
        <v>3477</v>
      </c>
      <c r="L13712" s="287"/>
      <c r="M13712" s="291"/>
      <c r="N13712" s="292"/>
      <c r="O13712" s="287"/>
      <c r="P13712" s="287"/>
      <c r="Q13712" s="293"/>
    </row>
    <row r="13713" spans="1:17">
      <c r="A13713" s="286" t="str">
        <f>B13713&amp;"_"&amp;COUNTIF($B$2:B13713,B13713)</f>
        <v>10433_1</v>
      </c>
      <c r="B13713" s="287">
        <v>10433</v>
      </c>
      <c r="C13713" s="287"/>
      <c r="D13713" s="287"/>
      <c r="E13713" s="274" t="s">
        <v>67</v>
      </c>
      <c r="F13713" s="288">
        <v>48</v>
      </c>
      <c r="G13713" s="276" t="s">
        <v>6745</v>
      </c>
      <c r="H13713" s="287"/>
      <c r="I13713" s="287"/>
      <c r="J13713" s="290"/>
      <c r="K13713" s="287"/>
      <c r="L13713" s="287"/>
      <c r="M13713" s="291"/>
      <c r="N13713" s="292"/>
      <c r="O13713" s="287"/>
      <c r="P13713" s="287"/>
      <c r="Q13713" s="293"/>
    </row>
    <row r="13714" spans="1:17">
      <c r="A13714" s="286" t="str">
        <f>B13714&amp;"_"&amp;COUNTIF($B$2:B13714,B13714)</f>
        <v>10433_2</v>
      </c>
      <c r="B13714" s="287">
        <v>10433</v>
      </c>
      <c r="C13714" s="287">
        <v>1</v>
      </c>
      <c r="D13714" s="274" t="s">
        <v>7106</v>
      </c>
      <c r="E13714" s="274" t="s">
        <v>62</v>
      </c>
      <c r="F13714" s="288">
        <v>328</v>
      </c>
      <c r="G13714" s="276" t="s">
        <v>7105</v>
      </c>
      <c r="H13714" s="287">
        <v>3</v>
      </c>
      <c r="I13714" s="287"/>
      <c r="J13714" s="290">
        <v>44183</v>
      </c>
      <c r="K13714" s="195" t="s">
        <v>3477</v>
      </c>
      <c r="L13714" s="287"/>
      <c r="M13714" s="291"/>
      <c r="N13714" s="292"/>
      <c r="O13714" s="287"/>
      <c r="P13714" s="287"/>
      <c r="Q13714" s="293"/>
    </row>
    <row r="13715" spans="1:17">
      <c r="A13715" s="286" t="str">
        <f>B13715&amp;"_"&amp;COUNTIF($B$2:B13715,B13715)</f>
        <v>10434_1</v>
      </c>
      <c r="B13715" s="287">
        <v>10434</v>
      </c>
      <c r="C13715" s="287">
        <v>1</v>
      </c>
      <c r="D13715" s="195" t="s">
        <v>5492</v>
      </c>
      <c r="E13715" s="363"/>
      <c r="F13715" s="364">
        <v>2</v>
      </c>
      <c r="G13715" s="276" t="s">
        <v>7107</v>
      </c>
      <c r="H13715" s="363">
        <v>2</v>
      </c>
      <c r="I13715" s="363"/>
      <c r="J13715" s="191">
        <v>44183</v>
      </c>
      <c r="K13715" s="195" t="s">
        <v>3477</v>
      </c>
      <c r="L13715" s="287"/>
      <c r="M13715" s="291"/>
      <c r="N13715" s="292"/>
      <c r="O13715" s="287"/>
      <c r="P13715" s="287"/>
      <c r="Q13715" s="293"/>
    </row>
    <row r="13716" spans="1:17">
      <c r="A13716" s="286" t="str">
        <f>B13716&amp;"_"&amp;COUNTIF($B$2:B13716,B13716)</f>
        <v>10435_1</v>
      </c>
      <c r="B13716" s="287">
        <v>10435</v>
      </c>
      <c r="C13716" s="287"/>
      <c r="D13716" s="287"/>
      <c r="E13716" s="274" t="s">
        <v>7109</v>
      </c>
      <c r="F13716" s="288">
        <v>30</v>
      </c>
      <c r="G13716" s="276" t="s">
        <v>7110</v>
      </c>
      <c r="H13716" s="287"/>
      <c r="I13716" s="287"/>
      <c r="J13716" s="290"/>
      <c r="K13716" s="287"/>
      <c r="L13716" s="287"/>
      <c r="M13716" s="291"/>
      <c r="N13716" s="292"/>
      <c r="O13716" s="287"/>
      <c r="P13716" s="287"/>
      <c r="Q13716" s="293"/>
    </row>
    <row r="13717" spans="1:17">
      <c r="A13717" s="286" t="str">
        <f>B13717&amp;"_"&amp;COUNTIF($B$2:B13717,B13717)</f>
        <v>10435_2</v>
      </c>
      <c r="B13717" s="287">
        <v>10435</v>
      </c>
      <c r="C13717" s="287">
        <v>9</v>
      </c>
      <c r="D13717" s="274" t="s">
        <v>7108</v>
      </c>
      <c r="E13717" s="274" t="s">
        <v>4562</v>
      </c>
      <c r="F13717" s="288">
        <v>1</v>
      </c>
      <c r="G13717" s="276" t="s">
        <v>7111</v>
      </c>
      <c r="H13717" s="287">
        <v>1</v>
      </c>
      <c r="I13717" s="287">
        <v>4750</v>
      </c>
      <c r="J13717" s="290">
        <v>44183</v>
      </c>
      <c r="K13717" s="274" t="s">
        <v>1711</v>
      </c>
      <c r="L13717" s="274" t="s">
        <v>74</v>
      </c>
      <c r="M13717" s="291"/>
      <c r="N13717" s="292"/>
      <c r="O13717" s="287"/>
      <c r="P13717" s="287"/>
      <c r="Q13717" s="293"/>
    </row>
    <row r="13718" spans="1:17">
      <c r="A13718" s="286" t="str">
        <f>B13718&amp;"_"&amp;COUNTIF($B$2:B13718,B13718)</f>
        <v>10436_1</v>
      </c>
      <c r="B13718" s="287">
        <v>10436</v>
      </c>
      <c r="C13718" s="195">
        <v>2</v>
      </c>
      <c r="D13718" s="195">
        <v>340210284</v>
      </c>
      <c r="F13718" s="189">
        <v>3</v>
      </c>
      <c r="G13718" s="197" t="s">
        <v>4033</v>
      </c>
      <c r="H13718" s="195">
        <v>4</v>
      </c>
      <c r="I13718" s="195">
        <v>10500</v>
      </c>
      <c r="J13718" s="191">
        <v>44186</v>
      </c>
      <c r="K13718" s="195" t="s">
        <v>3477</v>
      </c>
      <c r="L13718" s="287"/>
      <c r="M13718" s="291"/>
      <c r="N13718" s="292"/>
      <c r="O13718" s="287"/>
      <c r="P13718" s="287"/>
      <c r="Q13718" s="293"/>
    </row>
    <row r="13719" spans="1:17">
      <c r="A13719" s="286" t="str">
        <f>B13719&amp;"_"&amp;COUNTIF($B$2:B13719,B13719)</f>
        <v>10437_1</v>
      </c>
      <c r="B13719" s="287">
        <v>10437</v>
      </c>
      <c r="C13719" s="287">
        <v>124</v>
      </c>
      <c r="D13719" s="287">
        <v>550013034</v>
      </c>
      <c r="E13719" s="287"/>
      <c r="F13719" s="189">
        <v>1</v>
      </c>
      <c r="G13719" s="197" t="s">
        <v>6578</v>
      </c>
      <c r="H13719" s="195">
        <v>1</v>
      </c>
      <c r="J13719" s="191">
        <v>44186</v>
      </c>
      <c r="K13719" s="195" t="s">
        <v>33</v>
      </c>
      <c r="L13719" s="195" t="s">
        <v>74</v>
      </c>
      <c r="M13719" s="291"/>
      <c r="N13719" s="292"/>
      <c r="O13719" s="287"/>
      <c r="P13719" s="287"/>
      <c r="Q13719" s="293"/>
    </row>
    <row r="13720" spans="1:17">
      <c r="A13720" s="286" t="str">
        <f>B13720&amp;"_"&amp;COUNTIF($B$2:B13720,B13720)</f>
        <v>10438_1</v>
      </c>
      <c r="B13720" s="287">
        <v>10438</v>
      </c>
      <c r="C13720" s="287">
        <v>10</v>
      </c>
      <c r="D13720" s="287">
        <v>71696</v>
      </c>
      <c r="E13720" s="287">
        <v>13010001</v>
      </c>
      <c r="F13720" s="288">
        <v>280</v>
      </c>
      <c r="G13720" s="276" t="s">
        <v>7099</v>
      </c>
      <c r="H13720" s="287">
        <v>1</v>
      </c>
      <c r="I13720" s="287">
        <f>280*9+50</f>
        <v>2570</v>
      </c>
      <c r="J13720" s="290">
        <v>44183</v>
      </c>
      <c r="K13720" s="274" t="s">
        <v>33</v>
      </c>
      <c r="L13720" s="274" t="s">
        <v>74</v>
      </c>
      <c r="M13720" s="291"/>
      <c r="N13720" s="292"/>
      <c r="O13720" s="287"/>
      <c r="P13720" s="287"/>
      <c r="Q13720" s="293"/>
    </row>
    <row r="13721" spans="1:17">
      <c r="A13721" s="286" t="str">
        <f>B13721&amp;"_"&amp;COUNTIF($B$2:B13721,B13721)</f>
        <v>10439_1</v>
      </c>
      <c r="B13721" s="287">
        <v>10439</v>
      </c>
      <c r="C13721" s="195">
        <v>107</v>
      </c>
      <c r="D13721" s="195">
        <v>28141</v>
      </c>
      <c r="F13721" s="189">
        <v>8</v>
      </c>
      <c r="G13721" s="197" t="s">
        <v>6973</v>
      </c>
      <c r="H13721" s="195">
        <v>1</v>
      </c>
      <c r="J13721" s="191">
        <v>44187</v>
      </c>
      <c r="K13721" s="195" t="s">
        <v>33</v>
      </c>
      <c r="L13721" s="274" t="s">
        <v>74</v>
      </c>
      <c r="M13721" s="291"/>
      <c r="N13721" s="292"/>
      <c r="O13721" s="287"/>
      <c r="P13721" s="287"/>
      <c r="Q13721" s="293"/>
    </row>
    <row r="13722" spans="1:17">
      <c r="A13722" s="286" t="str">
        <f>B13722&amp;"_"&amp;COUNTIF($B$2:B13722,B13722)</f>
        <v>10440_1</v>
      </c>
      <c r="B13722" s="287">
        <v>10440</v>
      </c>
      <c r="E13722" s="195" t="s">
        <v>1744</v>
      </c>
      <c r="F13722" s="189">
        <v>1</v>
      </c>
      <c r="G13722" s="197" t="s">
        <v>5591</v>
      </c>
      <c r="L13722" s="287"/>
      <c r="M13722" s="291"/>
      <c r="N13722" s="292"/>
      <c r="O13722" s="287"/>
      <c r="P13722" s="287"/>
      <c r="Q13722" s="293"/>
    </row>
    <row r="13723" spans="1:17">
      <c r="A13723" s="286" t="str">
        <f>B13723&amp;"_"&amp;COUNTIF($B$2:B13723,B13723)</f>
        <v>10440_2</v>
      </c>
      <c r="B13723" s="287">
        <v>10440</v>
      </c>
      <c r="C13723" s="237"/>
      <c r="D13723" s="237"/>
      <c r="E13723" s="195">
        <v>213359</v>
      </c>
      <c r="F13723" s="189">
        <v>14</v>
      </c>
      <c r="G13723" s="197" t="s">
        <v>4533</v>
      </c>
      <c r="L13723" s="287"/>
      <c r="M13723" s="291"/>
      <c r="N13723" s="292"/>
      <c r="O13723" s="287"/>
      <c r="P13723" s="287"/>
      <c r="Q13723" s="293"/>
    </row>
    <row r="13724" spans="1:17">
      <c r="A13724" s="286" t="str">
        <f>B13724&amp;"_"&amp;COUNTIF($B$2:B13724,B13724)</f>
        <v>10440_3</v>
      </c>
      <c r="B13724" s="287">
        <v>10440</v>
      </c>
      <c r="C13724" s="237"/>
      <c r="D13724" s="237"/>
      <c r="E13724" s="195">
        <v>214845</v>
      </c>
      <c r="F13724" s="189">
        <v>16</v>
      </c>
      <c r="G13724" s="197" t="s">
        <v>5155</v>
      </c>
      <c r="L13724" s="287"/>
      <c r="M13724" s="291"/>
      <c r="N13724" s="292"/>
      <c r="O13724" s="287"/>
      <c r="P13724" s="287"/>
      <c r="Q13724" s="293"/>
    </row>
    <row r="13725" spans="1:17">
      <c r="A13725" s="286" t="str">
        <f>B13725&amp;"_"&amp;COUNTIF($B$2:B13725,B13725)</f>
        <v>10440_4</v>
      </c>
      <c r="B13725" s="287">
        <v>10440</v>
      </c>
      <c r="C13725" s="237">
        <v>123</v>
      </c>
      <c r="D13725" s="237">
        <v>4500791855</v>
      </c>
      <c r="E13725" s="195">
        <v>209259</v>
      </c>
      <c r="F13725" s="189">
        <v>15</v>
      </c>
      <c r="G13725" s="197" t="s">
        <v>4776</v>
      </c>
      <c r="H13725" s="195">
        <v>3</v>
      </c>
      <c r="I13725" s="195">
        <v>4950</v>
      </c>
      <c r="J13725" s="191">
        <v>44187</v>
      </c>
      <c r="K13725" s="195" t="s">
        <v>3477</v>
      </c>
      <c r="L13725" s="287"/>
      <c r="M13725" s="291"/>
      <c r="N13725" s="292"/>
      <c r="O13725" s="287"/>
      <c r="P13725" s="287"/>
      <c r="Q13725" s="293"/>
    </row>
    <row r="13726" spans="1:17">
      <c r="A13726" s="286" t="str">
        <f>B13726&amp;"_"&amp;COUNTIF($B$2:B13726,B13726)</f>
        <v>10441_1</v>
      </c>
      <c r="B13726" s="287">
        <v>10441</v>
      </c>
      <c r="C13726" s="274">
        <v>59</v>
      </c>
      <c r="D13726" s="274">
        <v>3011375059</v>
      </c>
      <c r="E13726" s="195">
        <v>41227890</v>
      </c>
      <c r="F13726" s="189">
        <v>12</v>
      </c>
      <c r="G13726" s="197" t="s">
        <v>5286</v>
      </c>
      <c r="H13726" s="195">
        <v>2</v>
      </c>
      <c r="I13726" s="195">
        <v>3675</v>
      </c>
      <c r="J13726" s="277">
        <v>44187</v>
      </c>
      <c r="K13726" s="195" t="s">
        <v>3477</v>
      </c>
      <c r="L13726" s="287"/>
      <c r="M13726" s="291"/>
      <c r="N13726" s="292"/>
      <c r="O13726" s="287"/>
      <c r="P13726" s="287"/>
      <c r="Q13726" s="293"/>
    </row>
    <row r="13727" spans="1:17">
      <c r="A13727" s="286" t="str">
        <f>B13727&amp;"_"&amp;COUNTIF($B$2:B13727,B13727)</f>
        <v>10442_1</v>
      </c>
      <c r="B13727" s="287">
        <v>10442</v>
      </c>
      <c r="C13727" s="287">
        <v>127</v>
      </c>
      <c r="D13727" s="274" t="s">
        <v>5559</v>
      </c>
      <c r="E13727" s="287"/>
      <c r="F13727" s="288">
        <v>2</v>
      </c>
      <c r="G13727" s="276" t="s">
        <v>7112</v>
      </c>
      <c r="H13727" s="287">
        <v>1</v>
      </c>
      <c r="I13727" s="287"/>
      <c r="J13727" s="290">
        <v>44187</v>
      </c>
      <c r="K13727" s="274" t="s">
        <v>33</v>
      </c>
      <c r="L13727" s="274" t="s">
        <v>74</v>
      </c>
      <c r="M13727" s="291"/>
      <c r="N13727" s="292"/>
      <c r="O13727" s="287"/>
      <c r="P13727" s="287"/>
      <c r="Q13727" s="293"/>
    </row>
    <row r="13728" spans="1:17">
      <c r="A13728" s="286" t="str">
        <f>B13728&amp;"_"&amp;COUNTIF($B$2:B13728,B13728)</f>
        <v>10443_1</v>
      </c>
      <c r="B13728" s="287">
        <v>10443</v>
      </c>
      <c r="C13728" s="274">
        <v>31</v>
      </c>
      <c r="D13728" s="274" t="s">
        <v>7113</v>
      </c>
      <c r="E13728" s="274" t="s">
        <v>5374</v>
      </c>
      <c r="F13728" s="275">
        <v>7</v>
      </c>
      <c r="G13728" s="276" t="s">
        <v>6725</v>
      </c>
      <c r="H13728" s="274">
        <v>7</v>
      </c>
      <c r="I13728" s="274">
        <v>21000</v>
      </c>
      <c r="J13728" s="277">
        <v>44188</v>
      </c>
      <c r="K13728" s="195" t="s">
        <v>3477</v>
      </c>
      <c r="L13728" s="287"/>
      <c r="M13728" s="291"/>
      <c r="N13728" s="292"/>
      <c r="O13728" s="287"/>
      <c r="P13728" s="287"/>
      <c r="Q13728" s="293"/>
    </row>
    <row r="13729" spans="1:17">
      <c r="A13729" s="286" t="str">
        <f>B13729&amp;"_"&amp;COUNTIF($B$2:B13729,B13729)</f>
        <v>10444_1</v>
      </c>
      <c r="B13729" s="287">
        <v>10444</v>
      </c>
      <c r="C13729" s="287">
        <v>140</v>
      </c>
      <c r="D13729" s="274" t="s">
        <v>7114</v>
      </c>
      <c r="E13729" s="287"/>
      <c r="F13729" s="288">
        <v>4</v>
      </c>
      <c r="G13729" s="276" t="s">
        <v>7115</v>
      </c>
      <c r="H13729" s="287">
        <v>1</v>
      </c>
      <c r="I13729" s="287"/>
      <c r="J13729" s="290">
        <v>44188</v>
      </c>
      <c r="K13729" s="274" t="s">
        <v>33</v>
      </c>
      <c r="L13729" s="274" t="s">
        <v>74</v>
      </c>
      <c r="M13729" s="291"/>
      <c r="N13729" s="292"/>
      <c r="O13729" s="287"/>
      <c r="P13729" s="287"/>
      <c r="Q13729" s="293"/>
    </row>
    <row r="13730" spans="1:17">
      <c r="A13730" s="286" t="str">
        <f>B13730&amp;"_"&amp;COUNTIF($B$2:B13730,B13730)</f>
        <v>10445_1</v>
      </c>
      <c r="B13730" s="287">
        <v>10445</v>
      </c>
      <c r="C13730" s="287"/>
      <c r="D13730" s="274"/>
      <c r="E13730" s="287"/>
      <c r="F13730" s="288">
        <v>1</v>
      </c>
      <c r="G13730" s="276" t="s">
        <v>7117</v>
      </c>
      <c r="H13730" s="287"/>
      <c r="I13730" s="287"/>
      <c r="J13730" s="290"/>
      <c r="L13730" s="287"/>
      <c r="M13730" s="291"/>
      <c r="N13730" s="292"/>
      <c r="O13730" s="287"/>
      <c r="P13730" s="287"/>
      <c r="Q13730" s="293"/>
    </row>
    <row r="13731" spans="1:17">
      <c r="A13731" s="286" t="str">
        <f>B13731&amp;"_"&amp;COUNTIF($B$2:B13731,B13731)</f>
        <v>10445_2</v>
      </c>
      <c r="B13731" s="287">
        <v>10445</v>
      </c>
      <c r="C13731" s="287">
        <v>140</v>
      </c>
      <c r="D13731" s="274" t="s">
        <v>7116</v>
      </c>
      <c r="E13731" s="287"/>
      <c r="F13731" s="288">
        <v>1</v>
      </c>
      <c r="G13731" s="276" t="s">
        <v>7118</v>
      </c>
      <c r="H13731" s="287">
        <v>2</v>
      </c>
      <c r="I13731" s="287"/>
      <c r="J13731" s="290">
        <v>44188</v>
      </c>
      <c r="K13731" s="195" t="s">
        <v>3477</v>
      </c>
      <c r="L13731" s="287"/>
      <c r="M13731" s="291"/>
      <c r="N13731" s="292"/>
      <c r="O13731" s="287"/>
      <c r="P13731" s="287"/>
      <c r="Q13731" s="293"/>
    </row>
    <row r="13732" spans="1:17">
      <c r="A13732" s="286" t="str">
        <f>B13732&amp;"_"&amp;COUNTIF($B$2:B13732,B13732)</f>
        <v>10446_1</v>
      </c>
      <c r="B13732" s="287">
        <v>10446</v>
      </c>
      <c r="C13732" s="287"/>
      <c r="D13732" s="287"/>
      <c r="E13732" s="287"/>
      <c r="F13732" s="288">
        <v>1</v>
      </c>
      <c r="G13732" s="276" t="s">
        <v>7119</v>
      </c>
      <c r="H13732" s="287"/>
      <c r="I13732" s="287"/>
      <c r="J13732" s="290"/>
      <c r="K13732" s="287"/>
      <c r="L13732" s="287"/>
      <c r="M13732" s="291"/>
      <c r="N13732" s="292"/>
      <c r="O13732" s="287"/>
      <c r="P13732" s="287"/>
      <c r="Q13732" s="293"/>
    </row>
    <row r="13733" spans="1:17">
      <c r="A13733" s="286" t="str">
        <f>B13733&amp;"_"&amp;COUNTIF($B$2:B13733,B13733)</f>
        <v>10446_2</v>
      </c>
      <c r="B13733" s="287">
        <v>10446</v>
      </c>
      <c r="C13733" s="287"/>
      <c r="D13733" s="287"/>
      <c r="E13733" s="287"/>
      <c r="F13733" s="288">
        <v>10</v>
      </c>
      <c r="G13733" s="276" t="s">
        <v>7120</v>
      </c>
      <c r="H13733" s="287"/>
      <c r="I13733" s="287"/>
      <c r="J13733" s="290"/>
      <c r="K13733" s="287"/>
      <c r="L13733" s="287"/>
      <c r="M13733" s="291"/>
      <c r="N13733" s="292"/>
      <c r="O13733" s="287"/>
      <c r="P13733" s="287"/>
      <c r="Q13733" s="293"/>
    </row>
    <row r="13734" spans="1:17">
      <c r="A13734" s="286" t="str">
        <f>B13734&amp;"_"&amp;COUNTIF($B$2:B13734,B13734)</f>
        <v>10446_3</v>
      </c>
      <c r="B13734" s="287">
        <v>10446</v>
      </c>
      <c r="C13734" s="274" t="s">
        <v>6715</v>
      </c>
      <c r="D13734" s="287">
        <v>1371</v>
      </c>
      <c r="E13734" s="287"/>
      <c r="F13734" s="288">
        <v>100</v>
      </c>
      <c r="G13734" s="276" t="s">
        <v>7121</v>
      </c>
      <c r="H13734" s="287">
        <v>2</v>
      </c>
      <c r="I13734" s="287"/>
      <c r="J13734" s="290">
        <v>44193</v>
      </c>
      <c r="K13734" s="274" t="s">
        <v>33</v>
      </c>
      <c r="L13734" s="274" t="s">
        <v>74</v>
      </c>
      <c r="M13734" s="291"/>
      <c r="N13734" s="292"/>
      <c r="O13734" s="287"/>
      <c r="P13734" s="287"/>
      <c r="Q13734" s="293"/>
    </row>
    <row r="13735" spans="1:17">
      <c r="A13735" s="286" t="str">
        <f>B13735&amp;"_"&amp;COUNTIF($B$2:B13735,B13735)</f>
        <v>10447_1</v>
      </c>
      <c r="B13735" s="287">
        <v>10447</v>
      </c>
      <c r="E13735" s="195" t="s">
        <v>1744</v>
      </c>
      <c r="F13735" s="189">
        <v>1</v>
      </c>
      <c r="G13735" s="197" t="s">
        <v>5591</v>
      </c>
      <c r="L13735" s="287"/>
      <c r="M13735" s="291"/>
      <c r="N13735" s="292"/>
      <c r="O13735" s="287"/>
      <c r="P13735" s="287"/>
      <c r="Q13735" s="293"/>
    </row>
    <row r="13736" spans="1:17">
      <c r="A13736" s="286" t="str">
        <f>B13736&amp;"_"&amp;COUNTIF($B$2:B13736,B13736)</f>
        <v>10447_2</v>
      </c>
      <c r="B13736" s="287">
        <v>10447</v>
      </c>
      <c r="C13736" s="237"/>
      <c r="D13736" s="237"/>
      <c r="E13736" s="195">
        <v>213359</v>
      </c>
      <c r="F13736" s="189">
        <v>14</v>
      </c>
      <c r="G13736" s="197" t="s">
        <v>4533</v>
      </c>
      <c r="L13736" s="287"/>
      <c r="M13736" s="291"/>
      <c r="N13736" s="292"/>
      <c r="O13736" s="287"/>
      <c r="P13736" s="287"/>
      <c r="Q13736" s="293"/>
    </row>
    <row r="13737" spans="1:17">
      <c r="A13737" s="286" t="str">
        <f>B13737&amp;"_"&amp;COUNTIF($B$2:B13737,B13737)</f>
        <v>10447_3</v>
      </c>
      <c r="B13737" s="287">
        <v>10447</v>
      </c>
      <c r="C13737" s="237"/>
      <c r="D13737" s="237"/>
      <c r="E13737" s="195">
        <v>214845</v>
      </c>
      <c r="F13737" s="189">
        <v>32</v>
      </c>
      <c r="G13737" s="197" t="s">
        <v>5155</v>
      </c>
      <c r="L13737" s="287"/>
      <c r="M13737" s="291"/>
      <c r="N13737" s="292"/>
      <c r="O13737" s="287"/>
      <c r="P13737" s="287"/>
      <c r="Q13737" s="293"/>
    </row>
    <row r="13738" spans="1:17">
      <c r="A13738" s="286" t="str">
        <f>B13738&amp;"_"&amp;COUNTIF($B$2:B13738,B13738)</f>
        <v>10447_4</v>
      </c>
      <c r="B13738" s="287">
        <v>10447</v>
      </c>
      <c r="C13738" s="237"/>
      <c r="D13738" s="237"/>
      <c r="E13738" s="195">
        <v>209259</v>
      </c>
      <c r="F13738" s="189">
        <v>15</v>
      </c>
      <c r="G13738" s="197" t="s">
        <v>4776</v>
      </c>
      <c r="L13738" s="287"/>
      <c r="M13738" s="291"/>
      <c r="N13738" s="292"/>
      <c r="O13738" s="287"/>
      <c r="P13738" s="287"/>
      <c r="Q13738" s="293"/>
    </row>
    <row r="13739" spans="1:17">
      <c r="A13739" s="286" t="str">
        <f>B13739&amp;"_"&amp;COUNTIF($B$2:B13739,B13739)</f>
        <v>10447_5</v>
      </c>
      <c r="B13739" s="287">
        <v>10447</v>
      </c>
      <c r="C13739" s="237">
        <v>123</v>
      </c>
      <c r="D13739" s="237">
        <v>4500791855</v>
      </c>
      <c r="E13739" s="195">
        <v>209245</v>
      </c>
      <c r="F13739" s="189">
        <v>28</v>
      </c>
      <c r="G13739" s="197" t="s">
        <v>4515</v>
      </c>
      <c r="H13739" s="287">
        <v>5</v>
      </c>
      <c r="I13739" s="287">
        <v>9050</v>
      </c>
      <c r="J13739" s="290">
        <v>44194</v>
      </c>
      <c r="K13739" s="195" t="s">
        <v>3477</v>
      </c>
      <c r="L13739" s="287"/>
      <c r="M13739" s="291"/>
      <c r="N13739" s="292"/>
      <c r="O13739" s="287"/>
      <c r="P13739" s="287"/>
      <c r="Q13739" s="293"/>
    </row>
    <row r="13740" spans="1:17">
      <c r="A13740" s="286" t="str">
        <f>B13740&amp;"_"&amp;COUNTIF($B$2:B13740,B13740)</f>
        <v>10448_1</v>
      </c>
      <c r="B13740" s="287">
        <v>10448</v>
      </c>
      <c r="C13740" s="195">
        <v>107</v>
      </c>
      <c r="D13740" s="195">
        <v>28150</v>
      </c>
      <c r="F13740" s="189">
        <v>5</v>
      </c>
      <c r="G13740" s="197" t="s">
        <v>6973</v>
      </c>
      <c r="H13740" s="195">
        <v>1</v>
      </c>
      <c r="J13740" s="191">
        <v>44195</v>
      </c>
      <c r="K13740" s="195" t="s">
        <v>33</v>
      </c>
      <c r="L13740" s="274" t="s">
        <v>74</v>
      </c>
      <c r="M13740" s="291"/>
      <c r="N13740" s="292"/>
      <c r="O13740" s="287"/>
      <c r="P13740" s="287"/>
      <c r="Q13740" s="293"/>
    </row>
    <row r="13741" spans="1:17">
      <c r="A13741" s="286" t="str">
        <f>B13741&amp;"_"&amp;COUNTIF($B$2:B13741,B13741)</f>
        <v>10449_1</v>
      </c>
      <c r="B13741" s="287">
        <v>10449</v>
      </c>
      <c r="C13741" s="287">
        <v>1</v>
      </c>
      <c r="D13741" s="274" t="s">
        <v>7122</v>
      </c>
      <c r="E13741" s="274" t="s">
        <v>3335</v>
      </c>
      <c r="F13741" s="288">
        <v>3</v>
      </c>
      <c r="G13741" s="276" t="s">
        <v>3746</v>
      </c>
      <c r="H13741" s="287">
        <v>1</v>
      </c>
      <c r="I13741" s="287"/>
      <c r="J13741" s="290">
        <v>44196</v>
      </c>
      <c r="K13741" s="195" t="s">
        <v>3477</v>
      </c>
      <c r="L13741" s="287"/>
      <c r="M13741" s="291"/>
      <c r="N13741" s="292"/>
      <c r="O13741" s="287"/>
      <c r="P13741" s="287"/>
      <c r="Q13741" s="293"/>
    </row>
    <row r="13742" spans="1:17">
      <c r="A13742" s="286" t="str">
        <f>B13742&amp;"_"&amp;COUNTIF($B$2:B13742,B13742)</f>
        <v>10450_1</v>
      </c>
      <c r="B13742" s="287">
        <v>10450</v>
      </c>
      <c r="C13742" s="287">
        <v>1</v>
      </c>
      <c r="D13742" s="274" t="s">
        <v>7123</v>
      </c>
      <c r="E13742" s="287"/>
      <c r="F13742" s="288">
        <v>1</v>
      </c>
      <c r="G13742" s="276" t="s">
        <v>7124</v>
      </c>
      <c r="H13742" s="287">
        <v>2</v>
      </c>
      <c r="I13742" s="287"/>
      <c r="J13742" s="290">
        <v>44196</v>
      </c>
      <c r="K13742" s="195" t="s">
        <v>3477</v>
      </c>
      <c r="L13742" s="287"/>
      <c r="M13742" s="291"/>
      <c r="N13742" s="292"/>
      <c r="O13742" s="287"/>
      <c r="P13742" s="287"/>
      <c r="Q13742" s="293"/>
    </row>
    <row r="13743" spans="1:17">
      <c r="A13743" s="286" t="str">
        <f>B13743&amp;"_"&amp;COUNTIF($B$2:B13743,B13743)</f>
        <v>10451_1</v>
      </c>
      <c r="B13743" s="287">
        <v>10451</v>
      </c>
      <c r="C13743" s="287">
        <v>1</v>
      </c>
      <c r="D13743" s="287">
        <v>540113017</v>
      </c>
      <c r="E13743" s="287"/>
      <c r="F13743" s="288">
        <v>18</v>
      </c>
      <c r="G13743" s="276" t="s">
        <v>7125</v>
      </c>
      <c r="H13743" s="287">
        <v>0</v>
      </c>
      <c r="I13743" s="287"/>
      <c r="J13743" s="290">
        <v>44196</v>
      </c>
      <c r="K13743" s="195" t="s">
        <v>3477</v>
      </c>
      <c r="L13743" s="287"/>
      <c r="M13743" s="291"/>
      <c r="N13743" s="292"/>
      <c r="O13743" s="287"/>
      <c r="P13743" s="287"/>
      <c r="Q13743" s="293"/>
    </row>
    <row r="13744" spans="1:17">
      <c r="A13744" s="286" t="str">
        <f>B13744&amp;"_"&amp;COUNTIF($B$2:B13744,B13744)</f>
        <v>10452_1</v>
      </c>
      <c r="B13744" s="287">
        <v>10452</v>
      </c>
      <c r="E13744" s="195" t="s">
        <v>2665</v>
      </c>
      <c r="F13744" s="189">
        <v>6</v>
      </c>
      <c r="G13744" s="197" t="s">
        <v>5418</v>
      </c>
      <c r="L13744" s="287"/>
      <c r="M13744" s="291"/>
      <c r="N13744" s="292"/>
      <c r="O13744" s="287"/>
      <c r="P13744" s="287"/>
      <c r="Q13744" s="293"/>
    </row>
    <row r="13745" spans="1:17">
      <c r="A13745" s="286" t="str">
        <f>B13745&amp;"_"&amp;COUNTIF($B$2:B13745,B13745)</f>
        <v>10452_2</v>
      </c>
      <c r="B13745" s="287">
        <v>10452</v>
      </c>
      <c r="C13745" s="195">
        <v>1</v>
      </c>
      <c r="D13745" s="195" t="s">
        <v>6879</v>
      </c>
      <c r="E13745" s="195" t="s">
        <v>2935</v>
      </c>
      <c r="F13745" s="189">
        <v>6</v>
      </c>
      <c r="G13745" s="197" t="s">
        <v>5420</v>
      </c>
      <c r="H13745" s="195">
        <v>3</v>
      </c>
      <c r="J13745" s="191">
        <v>44200</v>
      </c>
      <c r="K13745" s="195" t="s">
        <v>3477</v>
      </c>
      <c r="L13745" s="287"/>
      <c r="M13745" s="291"/>
      <c r="N13745" s="3" t="s">
        <v>7151</v>
      </c>
      <c r="O13745" s="214">
        <f>SUMIF(E12340:E13742, "41222136",F12340:F13742)</f>
        <v>25</v>
      </c>
      <c r="P13745" s="287"/>
      <c r="Q13745" s="293"/>
    </row>
    <row r="13746" spans="1:17">
      <c r="A13746" s="286" t="str">
        <f>B13746&amp;"_"&amp;COUNTIF($B$2:B13746,B13746)</f>
        <v>10453_1</v>
      </c>
      <c r="B13746" s="287">
        <v>10453</v>
      </c>
      <c r="C13746" s="287"/>
      <c r="D13746" s="287"/>
      <c r="E13746" s="287">
        <v>13980002</v>
      </c>
      <c r="F13746" s="288">
        <v>100</v>
      </c>
      <c r="G13746" s="276" t="s">
        <v>7015</v>
      </c>
      <c r="H13746" s="287"/>
      <c r="I13746" s="287"/>
      <c r="J13746" s="290"/>
      <c r="K13746" s="287"/>
      <c r="L13746" s="287"/>
      <c r="M13746" s="291"/>
      <c r="N13746" s="3" t="s">
        <v>7150</v>
      </c>
      <c r="O13746" s="214"/>
      <c r="P13746" s="287"/>
      <c r="Q13746" s="293"/>
    </row>
    <row r="13747" spans="1:17">
      <c r="A13747" s="286" t="str">
        <f>B13747&amp;"_"&amp;COUNTIF($B$2:B13747,B13747)</f>
        <v>10453_2</v>
      </c>
      <c r="B13747" s="287">
        <v>10453</v>
      </c>
      <c r="C13747" s="287"/>
      <c r="D13747" s="287"/>
      <c r="E13747" s="287">
        <v>13980003</v>
      </c>
      <c r="F13747" s="288">
        <v>20</v>
      </c>
      <c r="G13747" s="276" t="s">
        <v>7014</v>
      </c>
      <c r="H13747" s="287"/>
      <c r="I13747" s="287"/>
      <c r="J13747" s="290"/>
      <c r="K13747" s="287"/>
      <c r="L13747" s="287"/>
      <c r="M13747" s="291"/>
      <c r="N13747" s="3" t="s">
        <v>7152</v>
      </c>
      <c r="O13747" s="214">
        <f>SUMIF(E12507:E13744, "20818422",F12507:F13744)</f>
        <v>71</v>
      </c>
      <c r="P13747" s="287"/>
      <c r="Q13747" s="293"/>
    </row>
    <row r="13748" spans="1:17">
      <c r="A13748" s="286" t="str">
        <f>B13748&amp;"_"&amp;COUNTIF($B$2:B13748,B13748)</f>
        <v>10453_3</v>
      </c>
      <c r="B13748" s="287">
        <v>10453</v>
      </c>
      <c r="C13748" s="287"/>
      <c r="D13748" s="287"/>
      <c r="E13748" s="287">
        <v>13980004</v>
      </c>
      <c r="F13748" s="288">
        <v>30</v>
      </c>
      <c r="G13748" s="276" t="s">
        <v>7016</v>
      </c>
      <c r="H13748" s="287"/>
      <c r="I13748" s="287"/>
      <c r="J13748" s="290"/>
      <c r="K13748" s="287"/>
      <c r="L13748" s="287"/>
      <c r="M13748" s="291"/>
      <c r="N13748" s="3" t="s">
        <v>7150</v>
      </c>
      <c r="O13748" s="214">
        <f>SUMIF(G12508:G13745, "*creux*",F12508:F13745)</f>
        <v>100</v>
      </c>
      <c r="P13748" s="287"/>
      <c r="Q13748" s="293"/>
    </row>
    <row r="13749" spans="1:17">
      <c r="A13749" s="286" t="str">
        <f>B13749&amp;"_"&amp;COUNTIF($B$2:B13749,B13749)</f>
        <v>10453_4</v>
      </c>
      <c r="B13749" s="287">
        <v>10453</v>
      </c>
      <c r="C13749" s="287"/>
      <c r="D13749" s="287"/>
      <c r="E13749" s="287">
        <v>13980005</v>
      </c>
      <c r="F13749" s="288">
        <v>200</v>
      </c>
      <c r="G13749" s="276" t="s">
        <v>7017</v>
      </c>
      <c r="H13749" s="287"/>
      <c r="I13749" s="287"/>
      <c r="J13749" s="290"/>
      <c r="K13749" s="287"/>
      <c r="L13749" s="287"/>
      <c r="M13749" s="291"/>
      <c r="N13749" s="3"/>
      <c r="O13749" s="214"/>
      <c r="P13749" s="287"/>
      <c r="Q13749" s="293"/>
    </row>
    <row r="13750" spans="1:17">
      <c r="A13750" s="286" t="str">
        <f>B13750&amp;"_"&amp;COUNTIF($B$2:B13750,B13750)</f>
        <v>10453_5</v>
      </c>
      <c r="B13750" s="287">
        <v>10453</v>
      </c>
      <c r="C13750" s="287">
        <v>10</v>
      </c>
      <c r="D13750" s="287">
        <v>71740</v>
      </c>
      <c r="E13750" s="287">
        <v>13021000</v>
      </c>
      <c r="F13750" s="288">
        <v>80</v>
      </c>
      <c r="G13750" s="276" t="s">
        <v>7126</v>
      </c>
      <c r="H13750" s="287">
        <v>1</v>
      </c>
      <c r="I13750" s="287">
        <v>4100</v>
      </c>
      <c r="J13750" s="277">
        <v>44202</v>
      </c>
      <c r="K13750" s="274" t="s">
        <v>33</v>
      </c>
      <c r="L13750" s="274" t="s">
        <v>74</v>
      </c>
      <c r="M13750" s="291"/>
      <c r="N13750" s="3"/>
      <c r="O13750" s="214"/>
      <c r="P13750" s="287"/>
      <c r="Q13750" s="293"/>
    </row>
    <row r="13751" spans="1:17">
      <c r="A13751" s="286" t="str">
        <f>B13751&amp;"_"&amp;COUNTIF($B$2:B13751,B13751)</f>
        <v>10454_1</v>
      </c>
      <c r="B13751" s="287">
        <v>10454</v>
      </c>
      <c r="C13751" s="287">
        <v>1</v>
      </c>
      <c r="D13751" s="287">
        <v>540113459</v>
      </c>
      <c r="E13751" s="287"/>
      <c r="F13751" s="288">
        <v>1</v>
      </c>
      <c r="G13751" s="276" t="s">
        <v>7127</v>
      </c>
      <c r="H13751" s="287">
        <v>1</v>
      </c>
      <c r="I13751" s="287"/>
      <c r="J13751" s="290">
        <v>44202</v>
      </c>
      <c r="K13751" s="195" t="s">
        <v>3477</v>
      </c>
      <c r="L13751" s="287"/>
      <c r="M13751" s="291"/>
      <c r="N13751" s="3"/>
      <c r="O13751" s="214"/>
      <c r="P13751" s="287"/>
      <c r="Q13751" s="293"/>
    </row>
    <row r="13752" spans="1:17">
      <c r="A13752" s="286" t="str">
        <f>B13752&amp;"_"&amp;COUNTIF($B$2:B13752,B13752)</f>
        <v>10455_1</v>
      </c>
      <c r="B13752" s="287">
        <v>10455</v>
      </c>
      <c r="C13752" s="287">
        <v>1</v>
      </c>
      <c r="D13752" s="274" t="s">
        <v>477</v>
      </c>
      <c r="E13752" s="287"/>
      <c r="F13752" s="288">
        <v>1</v>
      </c>
      <c r="G13752" s="276" t="s">
        <v>7128</v>
      </c>
      <c r="H13752" s="287">
        <v>1</v>
      </c>
      <c r="I13752" s="287"/>
      <c r="J13752" s="290">
        <v>44202</v>
      </c>
      <c r="K13752" s="195" t="s">
        <v>3477</v>
      </c>
      <c r="L13752" s="287"/>
      <c r="M13752" s="291"/>
      <c r="N13752" s="292"/>
      <c r="O13752" s="287"/>
      <c r="P13752" s="287"/>
      <c r="Q13752" s="293"/>
    </row>
    <row r="13753" spans="1:17">
      <c r="A13753" s="286" t="str">
        <f>B13753&amp;"_"&amp;COUNTIF($B$2:B13753,B13753)</f>
        <v>10456_1</v>
      </c>
      <c r="B13753" s="287">
        <v>10456</v>
      </c>
      <c r="C13753" s="274">
        <v>1</v>
      </c>
      <c r="D13753" s="274" t="s">
        <v>5454</v>
      </c>
      <c r="E13753" s="274"/>
      <c r="F13753" s="288">
        <v>67</v>
      </c>
      <c r="G13753" s="276" t="s">
        <v>1690</v>
      </c>
      <c r="H13753" s="274">
        <v>1</v>
      </c>
      <c r="I13753" s="274"/>
      <c r="J13753" s="191">
        <v>44202</v>
      </c>
      <c r="K13753" s="195" t="s">
        <v>3477</v>
      </c>
      <c r="L13753" s="287"/>
      <c r="M13753" s="291"/>
      <c r="N13753" s="292"/>
      <c r="O13753" s="287"/>
      <c r="P13753" s="287"/>
      <c r="Q13753" s="293"/>
    </row>
    <row r="13754" spans="1:17">
      <c r="A13754" s="444" t="str">
        <f>B13754&amp;"_"&amp;COUNTIF($B$2:B13754,B13754)</f>
        <v>10457_1</v>
      </c>
      <c r="B13754" s="445">
        <v>10457</v>
      </c>
      <c r="C13754" s="445"/>
      <c r="D13754" s="445"/>
      <c r="E13754" s="445"/>
      <c r="F13754" s="446">
        <v>1</v>
      </c>
      <c r="G13754" s="447" t="s">
        <v>7</v>
      </c>
      <c r="H13754" s="445"/>
      <c r="I13754" s="445"/>
      <c r="J13754" s="448"/>
      <c r="K13754" s="445"/>
      <c r="L13754" s="445"/>
      <c r="M13754" s="449"/>
      <c r="N13754" s="450"/>
      <c r="O13754" s="445"/>
      <c r="P13754" s="445"/>
      <c r="Q13754" s="451"/>
    </row>
    <row r="13755" spans="1:17">
      <c r="A13755" s="286" t="str">
        <f>B13755&amp;"_"&amp;COUNTIF($B$2:B13755,B13755)</f>
        <v>10457_2</v>
      </c>
      <c r="B13755" s="287">
        <v>10457</v>
      </c>
      <c r="C13755" s="287"/>
      <c r="D13755" s="287"/>
      <c r="E13755" s="287"/>
      <c r="F13755" s="288">
        <v>50</v>
      </c>
      <c r="G13755" s="276" t="s">
        <v>7130</v>
      </c>
      <c r="H13755" s="287"/>
      <c r="I13755" s="287"/>
      <c r="J13755" s="290"/>
      <c r="K13755" s="287"/>
      <c r="L13755" s="287"/>
      <c r="M13755" s="291"/>
      <c r="N13755" s="292"/>
      <c r="O13755" s="287"/>
      <c r="P13755" s="287"/>
      <c r="Q13755" s="293"/>
    </row>
    <row r="13756" spans="1:17">
      <c r="A13756" s="286" t="str">
        <f>B13756&amp;"_"&amp;COUNTIF($B$2:B13756,B13756)</f>
        <v>10457_3</v>
      </c>
      <c r="B13756" s="287">
        <v>10457</v>
      </c>
      <c r="C13756" s="287">
        <v>61</v>
      </c>
      <c r="D13756" s="274" t="s">
        <v>7129</v>
      </c>
      <c r="E13756" s="287"/>
      <c r="F13756" s="288">
        <v>50</v>
      </c>
      <c r="G13756" s="276" t="s">
        <v>7131</v>
      </c>
      <c r="H13756" s="287">
        <v>1</v>
      </c>
      <c r="I13756" s="287"/>
      <c r="J13756" s="191">
        <v>44202</v>
      </c>
      <c r="K13756" s="195" t="s">
        <v>3477</v>
      </c>
      <c r="L13756" s="287"/>
      <c r="M13756" s="291"/>
      <c r="N13756" s="292"/>
      <c r="O13756" s="287"/>
      <c r="P13756" s="287"/>
      <c r="Q13756" s="293"/>
    </row>
    <row r="13757" spans="1:17">
      <c r="A13757" s="286" t="str">
        <f>B13757&amp;"_"&amp;COUNTIF($B$2:B13757,B13757)</f>
        <v>10458_1</v>
      </c>
      <c r="B13757" s="287">
        <v>10458</v>
      </c>
      <c r="C13757" s="287">
        <v>31</v>
      </c>
      <c r="D13757" s="274" t="s">
        <v>7132</v>
      </c>
      <c r="E13757" s="274" t="s">
        <v>6802</v>
      </c>
      <c r="F13757" s="288">
        <v>1</v>
      </c>
      <c r="G13757" s="276" t="s">
        <v>7133</v>
      </c>
      <c r="H13757" s="287">
        <v>1</v>
      </c>
      <c r="I13757" s="287">
        <v>3000</v>
      </c>
      <c r="J13757" s="191">
        <v>44202</v>
      </c>
      <c r="K13757" s="195" t="s">
        <v>3477</v>
      </c>
      <c r="L13757" s="287"/>
      <c r="M13757" s="291"/>
      <c r="N13757" s="292"/>
      <c r="O13757" s="287"/>
      <c r="P13757" s="287"/>
      <c r="Q13757" s="293"/>
    </row>
    <row r="13758" spans="1:17">
      <c r="A13758" s="286" t="str">
        <f>B13758&amp;"_"&amp;COUNTIF($B$2:B13758,B13758)</f>
        <v>10459_1</v>
      </c>
      <c r="B13758" s="287">
        <v>10459</v>
      </c>
      <c r="C13758" s="274">
        <v>59</v>
      </c>
      <c r="D13758" s="274">
        <v>3011345978</v>
      </c>
      <c r="E13758" s="195">
        <v>41227890</v>
      </c>
      <c r="F13758" s="189">
        <v>18</v>
      </c>
      <c r="G13758" s="197" t="s">
        <v>5286</v>
      </c>
      <c r="H13758" s="195">
        <v>3</v>
      </c>
      <c r="I13758" s="195">
        <v>5515</v>
      </c>
      <c r="J13758" s="277">
        <v>44203</v>
      </c>
      <c r="K13758" s="195" t="s">
        <v>3477</v>
      </c>
      <c r="L13758" s="287"/>
      <c r="M13758" s="291"/>
      <c r="N13758" s="292"/>
      <c r="O13758" s="287"/>
      <c r="P13758" s="287"/>
      <c r="Q13758" s="293"/>
    </row>
    <row r="13759" spans="1:17">
      <c r="A13759" s="286" t="str">
        <f>B13759&amp;"_"&amp;COUNTIF($B$2:B13759,B13759)</f>
        <v>10460_1</v>
      </c>
      <c r="B13759" s="287">
        <v>10460</v>
      </c>
      <c r="E13759" s="195" t="s">
        <v>1744</v>
      </c>
      <c r="F13759" s="189">
        <v>1</v>
      </c>
      <c r="G13759" s="197" t="s">
        <v>7134</v>
      </c>
      <c r="L13759" s="287"/>
      <c r="M13759" s="291"/>
      <c r="N13759" s="292"/>
      <c r="O13759" s="287"/>
      <c r="P13759" s="287"/>
      <c r="Q13759" s="293"/>
    </row>
    <row r="13760" spans="1:17">
      <c r="A13760" s="286" t="str">
        <f>B13760&amp;"_"&amp;COUNTIF($B$2:B13760,B13760)</f>
        <v>10460_2</v>
      </c>
      <c r="B13760" s="287">
        <v>10460</v>
      </c>
      <c r="C13760" s="237"/>
      <c r="D13760" s="237"/>
      <c r="E13760" s="195">
        <v>213359</v>
      </c>
      <c r="F13760" s="189">
        <v>28</v>
      </c>
      <c r="G13760" s="197" t="s">
        <v>4533</v>
      </c>
      <c r="L13760" s="287"/>
      <c r="M13760" s="291"/>
      <c r="N13760" s="292"/>
      <c r="O13760" s="287"/>
      <c r="P13760" s="287"/>
      <c r="Q13760" s="293"/>
    </row>
    <row r="13761" spans="1:17">
      <c r="A13761" s="286" t="str">
        <f>B13761&amp;"_"&amp;COUNTIF($B$2:B13761,B13761)</f>
        <v>10460_3</v>
      </c>
      <c r="B13761" s="287">
        <v>10460</v>
      </c>
      <c r="C13761" s="237">
        <v>123</v>
      </c>
      <c r="D13761" s="237">
        <v>4500791855</v>
      </c>
      <c r="E13761" s="195">
        <v>214845</v>
      </c>
      <c r="F13761" s="189">
        <v>16</v>
      </c>
      <c r="G13761" s="197" t="s">
        <v>5155</v>
      </c>
      <c r="H13761" s="195">
        <v>3</v>
      </c>
      <c r="I13761" s="195">
        <v>8850</v>
      </c>
      <c r="J13761" s="277">
        <v>44203</v>
      </c>
      <c r="K13761" s="195" t="s">
        <v>3477</v>
      </c>
      <c r="L13761" s="287"/>
      <c r="M13761" s="291"/>
      <c r="N13761" s="292"/>
      <c r="O13761" s="287"/>
      <c r="P13761" s="287"/>
      <c r="Q13761" s="293"/>
    </row>
    <row r="13762" spans="1:17">
      <c r="A13762" s="286" t="str">
        <f>B13762&amp;"_"&amp;COUNTIF($B$2:B13762,B13762)</f>
        <v>10461_1</v>
      </c>
      <c r="B13762" s="287">
        <v>10461</v>
      </c>
      <c r="C13762" s="274">
        <v>31</v>
      </c>
      <c r="D13762" s="274" t="s">
        <v>7113</v>
      </c>
      <c r="E13762" s="274" t="s">
        <v>5374</v>
      </c>
      <c r="F13762" s="275">
        <v>7</v>
      </c>
      <c r="G13762" s="276" t="s">
        <v>6725</v>
      </c>
      <c r="H13762" s="274">
        <v>7</v>
      </c>
      <c r="I13762" s="274">
        <v>21000</v>
      </c>
      <c r="J13762" s="277">
        <v>44203</v>
      </c>
      <c r="K13762" s="195" t="s">
        <v>3477</v>
      </c>
      <c r="L13762" s="287"/>
      <c r="M13762" s="291"/>
      <c r="N13762" s="292"/>
      <c r="O13762" s="287"/>
      <c r="P13762" s="287"/>
      <c r="Q13762" s="293"/>
    </row>
    <row r="13763" spans="1:17">
      <c r="A13763" s="286" t="str">
        <f>B13763&amp;"_"&amp;COUNTIF($B$2:B13763,B13763)</f>
        <v>10462_1</v>
      </c>
      <c r="B13763" s="287">
        <v>10462</v>
      </c>
      <c r="C13763" s="195">
        <v>99</v>
      </c>
      <c r="D13763" s="195" t="s">
        <v>7135</v>
      </c>
      <c r="E13763" s="195">
        <v>404500</v>
      </c>
      <c r="F13763" s="189">
        <v>40</v>
      </c>
      <c r="G13763" s="197" t="s">
        <v>5639</v>
      </c>
      <c r="H13763" s="195">
        <v>1</v>
      </c>
      <c r="I13763" s="195">
        <v>2000</v>
      </c>
      <c r="J13763" s="191">
        <v>44203</v>
      </c>
      <c r="K13763" s="195" t="s">
        <v>33</v>
      </c>
      <c r="L13763" s="195" t="s">
        <v>74</v>
      </c>
      <c r="M13763" s="291"/>
      <c r="N13763" s="292"/>
      <c r="O13763" s="287"/>
      <c r="P13763" s="287"/>
      <c r="Q13763" s="293"/>
    </row>
    <row r="13764" spans="1:17">
      <c r="A13764" s="286" t="str">
        <f>B13764&amp;"_"&amp;COUNTIF($B$2:B13764,B13764)</f>
        <v>10463_1</v>
      </c>
      <c r="B13764" s="287">
        <v>10463</v>
      </c>
      <c r="C13764" s="195">
        <v>3</v>
      </c>
      <c r="D13764" s="195" t="s">
        <v>7136</v>
      </c>
      <c r="E13764" s="195">
        <v>500529774</v>
      </c>
      <c r="F13764" s="189">
        <v>324</v>
      </c>
      <c r="G13764" s="197" t="s">
        <v>3799</v>
      </c>
      <c r="H13764" s="195">
        <v>1</v>
      </c>
      <c r="I13764" s="195">
        <v>1200</v>
      </c>
      <c r="J13764" s="191">
        <v>44203</v>
      </c>
      <c r="K13764" s="195" t="s">
        <v>33</v>
      </c>
      <c r="L13764" s="274" t="s">
        <v>74</v>
      </c>
      <c r="M13764" s="291"/>
      <c r="N13764" s="292"/>
      <c r="O13764" s="287"/>
      <c r="P13764" s="287"/>
      <c r="Q13764" s="293"/>
    </row>
    <row r="13765" spans="1:17">
      <c r="A13765" s="286" t="str">
        <f>B13765&amp;"_"&amp;COUNTIF($B$2:B13765,B13765)</f>
        <v>10464_1</v>
      </c>
      <c r="B13765" s="287">
        <v>10464</v>
      </c>
      <c r="C13765" s="287">
        <v>1</v>
      </c>
      <c r="D13765" s="274" t="s">
        <v>7139</v>
      </c>
      <c r="E13765" s="274" t="s">
        <v>62</v>
      </c>
      <c r="F13765" s="288">
        <v>492</v>
      </c>
      <c r="G13765" s="276" t="s">
        <v>7137</v>
      </c>
      <c r="H13765" s="287">
        <v>3</v>
      </c>
      <c r="I13765" s="287"/>
      <c r="J13765" s="290">
        <v>44204</v>
      </c>
      <c r="K13765" s="195" t="s">
        <v>3477</v>
      </c>
      <c r="L13765" s="287"/>
      <c r="M13765" s="291"/>
      <c r="N13765" s="292"/>
      <c r="O13765" s="287"/>
      <c r="P13765" s="287"/>
      <c r="Q13765" s="293"/>
    </row>
    <row r="13766" spans="1:17">
      <c r="A13766" s="286" t="str">
        <f>B13766&amp;"_"&amp;COUNTIF($B$2:B13766,B13766)</f>
        <v>10465_1</v>
      </c>
      <c r="B13766" s="287">
        <v>10465</v>
      </c>
      <c r="C13766" s="287">
        <v>1</v>
      </c>
      <c r="D13766" s="195" t="s">
        <v>5492</v>
      </c>
      <c r="E13766" s="363"/>
      <c r="F13766" s="364">
        <v>2</v>
      </c>
      <c r="G13766" s="276" t="s">
        <v>7138</v>
      </c>
      <c r="H13766" s="363">
        <v>2</v>
      </c>
      <c r="I13766" s="363"/>
      <c r="J13766" s="191">
        <v>44204</v>
      </c>
      <c r="K13766" s="195" t="s">
        <v>3477</v>
      </c>
      <c r="L13766" s="287"/>
      <c r="M13766" s="291"/>
      <c r="N13766" s="292"/>
      <c r="O13766" s="287"/>
      <c r="P13766" s="287"/>
      <c r="Q13766" s="293"/>
    </row>
    <row r="13767" spans="1:17">
      <c r="A13767" s="286" t="str">
        <f>B13767&amp;"_"&amp;COUNTIF($B$2:B13767,B13767)</f>
        <v>10466_1</v>
      </c>
      <c r="B13767" s="287">
        <v>10466</v>
      </c>
      <c r="C13767" s="274"/>
      <c r="D13767" s="274"/>
      <c r="E13767" s="274"/>
      <c r="F13767" s="189">
        <v>9</v>
      </c>
      <c r="G13767" s="197" t="s">
        <v>3102</v>
      </c>
      <c r="K13767" s="274"/>
      <c r="L13767" s="287"/>
      <c r="M13767" s="291"/>
      <c r="N13767" s="292"/>
      <c r="O13767" s="287"/>
      <c r="P13767" s="287"/>
      <c r="Q13767" s="293"/>
    </row>
    <row r="13768" spans="1:17">
      <c r="A13768" s="286" t="str">
        <f>B13768&amp;"_"&amp;COUNTIF($B$2:B13768,B13768)</f>
        <v>10466_2</v>
      </c>
      <c r="B13768" s="287">
        <v>10466</v>
      </c>
      <c r="C13768" s="274">
        <v>65</v>
      </c>
      <c r="D13768" s="274">
        <v>3010490681</v>
      </c>
      <c r="E13768" s="274"/>
      <c r="F13768" s="189">
        <v>18</v>
      </c>
      <c r="G13768" s="197" t="s">
        <v>3103</v>
      </c>
      <c r="H13768" s="195">
        <v>9</v>
      </c>
      <c r="I13768" s="195">
        <v>28800</v>
      </c>
      <c r="J13768" s="191">
        <v>44204</v>
      </c>
      <c r="K13768" s="274" t="s">
        <v>1338</v>
      </c>
      <c r="L13768" s="274" t="s">
        <v>74</v>
      </c>
      <c r="M13768" s="291"/>
      <c r="N13768" s="292"/>
      <c r="O13768" s="287"/>
      <c r="P13768" s="287"/>
      <c r="Q13768" s="293"/>
    </row>
    <row r="13769" spans="1:17">
      <c r="A13769" s="286" t="str">
        <f>B13769&amp;"_"&amp;COUNTIF($B$2:B13769,B13769)</f>
        <v>10467_1</v>
      </c>
      <c r="B13769" s="287">
        <v>10467</v>
      </c>
      <c r="C13769" s="287">
        <v>1</v>
      </c>
      <c r="D13769" s="274" t="s">
        <v>477</v>
      </c>
      <c r="E13769" s="287"/>
      <c r="F13769" s="288">
        <v>1</v>
      </c>
      <c r="G13769" s="276" t="s">
        <v>7140</v>
      </c>
      <c r="H13769" s="287">
        <v>1</v>
      </c>
      <c r="I13769" s="287"/>
      <c r="J13769" s="290">
        <v>44207</v>
      </c>
      <c r="K13769" s="195" t="s">
        <v>3477</v>
      </c>
      <c r="L13769" s="287"/>
      <c r="M13769" s="291"/>
      <c r="N13769" s="292"/>
      <c r="O13769" s="287"/>
      <c r="P13769" s="287"/>
      <c r="Q13769" s="293"/>
    </row>
    <row r="13770" spans="1:17">
      <c r="A13770" s="286" t="str">
        <f>B13770&amp;"_"&amp;COUNTIF($B$2:B13770,B13770)</f>
        <v>10468_1</v>
      </c>
      <c r="B13770" s="287">
        <v>10468</v>
      </c>
      <c r="C13770" s="274">
        <v>59</v>
      </c>
      <c r="D13770" s="274">
        <v>3011423660</v>
      </c>
      <c r="E13770" s="195">
        <v>41227890</v>
      </c>
      <c r="F13770" s="189">
        <v>18</v>
      </c>
      <c r="G13770" s="197" t="s">
        <v>5286</v>
      </c>
      <c r="H13770" s="195">
        <v>3</v>
      </c>
      <c r="I13770" s="195">
        <v>5515</v>
      </c>
      <c r="J13770" s="277">
        <v>44203</v>
      </c>
      <c r="K13770" s="195" t="s">
        <v>3477</v>
      </c>
      <c r="L13770" s="287"/>
      <c r="M13770" s="291"/>
      <c r="N13770" s="292"/>
      <c r="O13770" s="287"/>
      <c r="P13770" s="287"/>
      <c r="Q13770" s="293"/>
    </row>
    <row r="13771" spans="1:17">
      <c r="A13771" s="286" t="str">
        <f>B13771&amp;"_"&amp;COUNTIF($B$2:B13771,B13771)</f>
        <v>10469_1</v>
      </c>
      <c r="B13771" s="287">
        <v>10469</v>
      </c>
      <c r="C13771" s="287">
        <v>141</v>
      </c>
      <c r="D13771" s="287">
        <v>93734</v>
      </c>
      <c r="E13771" s="287">
        <v>4600055400</v>
      </c>
      <c r="F13771" s="288">
        <v>1</v>
      </c>
      <c r="G13771" s="276" t="s">
        <v>7141</v>
      </c>
      <c r="H13771" s="287">
        <v>1</v>
      </c>
      <c r="I13771" s="287"/>
      <c r="J13771" s="277">
        <v>44203</v>
      </c>
      <c r="K13771" s="195" t="s">
        <v>3477</v>
      </c>
      <c r="L13771" s="287"/>
      <c r="M13771" s="291"/>
      <c r="N13771" s="292"/>
      <c r="O13771" s="287"/>
      <c r="P13771" s="287"/>
      <c r="Q13771" s="293"/>
    </row>
    <row r="13772" spans="1:17">
      <c r="A13772" s="444" t="str">
        <f>B13772&amp;"_"&amp;COUNTIF($B$2:B13772,B13772)</f>
        <v>10470_1</v>
      </c>
      <c r="B13772" s="445">
        <v>10470</v>
      </c>
      <c r="C13772" s="445"/>
      <c r="D13772" s="445"/>
      <c r="E13772" s="445"/>
      <c r="F13772" s="446">
        <v>1</v>
      </c>
      <c r="G13772" s="447" t="s">
        <v>7</v>
      </c>
      <c r="H13772" s="445"/>
      <c r="I13772" s="445"/>
      <c r="J13772" s="448"/>
      <c r="K13772" s="445"/>
      <c r="L13772" s="445"/>
      <c r="M13772" s="449"/>
      <c r="N13772" s="450"/>
      <c r="O13772" s="445"/>
      <c r="P13772" s="445"/>
      <c r="Q13772" s="451"/>
    </row>
    <row r="13773" spans="1:17">
      <c r="A13773" s="286" t="str">
        <f>B13773&amp;"_"&amp;COUNTIF($B$2:B13773,B13773)</f>
        <v>10470_2</v>
      </c>
      <c r="B13773" s="445">
        <v>10470</v>
      </c>
      <c r="C13773" s="287"/>
      <c r="D13773" s="287"/>
      <c r="E13773" s="287"/>
      <c r="F13773" s="189">
        <v>3</v>
      </c>
      <c r="G13773" s="197" t="s">
        <v>4299</v>
      </c>
      <c r="L13773" s="287"/>
      <c r="M13773" s="291"/>
      <c r="N13773" s="292"/>
      <c r="O13773" s="287"/>
      <c r="P13773" s="287"/>
      <c r="Q13773" s="293"/>
    </row>
    <row r="13774" spans="1:17">
      <c r="A13774" s="444" t="str">
        <f>B13774&amp;"_"&amp;COUNTIF($B$2:B13774,B13774)</f>
        <v>10470_3</v>
      </c>
      <c r="B13774" s="445">
        <v>10470</v>
      </c>
      <c r="C13774" s="445"/>
      <c r="D13774" s="445"/>
      <c r="E13774" s="445"/>
      <c r="F13774" s="446">
        <v>1</v>
      </c>
      <c r="G13774" s="197" t="s">
        <v>4307</v>
      </c>
      <c r="H13774" s="445"/>
      <c r="I13774" s="445"/>
      <c r="J13774" s="448"/>
      <c r="K13774" s="445"/>
      <c r="L13774" s="445"/>
      <c r="M13774" s="449"/>
      <c r="N13774" s="450"/>
      <c r="O13774" s="445"/>
      <c r="P13774" s="445"/>
      <c r="Q13774" s="451"/>
    </row>
    <row r="13775" spans="1:17">
      <c r="A13775" s="286" t="str">
        <f>B13775&amp;"_"&amp;COUNTIF($B$2:B13775,B13775)</f>
        <v>10470_4</v>
      </c>
      <c r="B13775" s="445">
        <v>10470</v>
      </c>
      <c r="C13775" s="287"/>
      <c r="D13775" s="287"/>
      <c r="E13775" s="287"/>
      <c r="F13775" s="189">
        <v>1</v>
      </c>
      <c r="G13775" s="197" t="s">
        <v>4300</v>
      </c>
      <c r="L13775" s="287"/>
      <c r="M13775" s="291"/>
      <c r="N13775" s="292"/>
      <c r="O13775" s="287"/>
      <c r="P13775" s="287"/>
      <c r="Q13775" s="293"/>
    </row>
    <row r="13776" spans="1:17">
      <c r="A13776" s="286" t="str">
        <f>B13776&amp;"_"&amp;COUNTIF($B$2:B13776,B13776)</f>
        <v>10470_5</v>
      </c>
      <c r="B13776" s="445">
        <v>10470</v>
      </c>
      <c r="C13776" s="287">
        <v>61</v>
      </c>
      <c r="D13776" s="274" t="s">
        <v>7142</v>
      </c>
      <c r="E13776" s="287"/>
      <c r="F13776" s="189">
        <v>1</v>
      </c>
      <c r="G13776" s="197" t="s">
        <v>4302</v>
      </c>
      <c r="H13776" s="195">
        <v>6</v>
      </c>
      <c r="J13776" s="191">
        <v>44207</v>
      </c>
      <c r="K13776" s="195" t="s">
        <v>3477</v>
      </c>
      <c r="L13776" s="287"/>
      <c r="M13776" s="291"/>
      <c r="N13776" s="292"/>
      <c r="O13776" s="287"/>
      <c r="P13776" s="287"/>
      <c r="Q13776" s="293"/>
    </row>
    <row r="13777" spans="1:17">
      <c r="A13777" s="186" t="str">
        <f>B13777&amp;"_"&amp;COUNTIF($B$2:B13777,B13777)</f>
        <v>10471_1</v>
      </c>
      <c r="B13777" s="195">
        <v>10471</v>
      </c>
      <c r="F13777" s="189">
        <v>1</v>
      </c>
      <c r="G13777" s="197" t="s">
        <v>5521</v>
      </c>
    </row>
    <row r="13778" spans="1:17">
      <c r="A13778" s="186" t="str">
        <f>B13778&amp;"_"&amp;COUNTIF($B$2:B13778,B13778)</f>
        <v>10471_2</v>
      </c>
      <c r="B13778" s="195">
        <v>10471</v>
      </c>
      <c r="E13778" s="195">
        <v>3108885</v>
      </c>
      <c r="F13778" s="189">
        <v>60</v>
      </c>
      <c r="G13778" s="197" t="s">
        <v>4951</v>
      </c>
    </row>
    <row r="13779" spans="1:17">
      <c r="A13779" s="186" t="str">
        <f>B13779&amp;"_"&amp;COUNTIF($B$2:B13779,B13779)</f>
        <v>10471_3</v>
      </c>
      <c r="B13779" s="195">
        <v>10471</v>
      </c>
      <c r="C13779" s="195">
        <v>132</v>
      </c>
      <c r="D13779" s="195">
        <v>3001416911</v>
      </c>
      <c r="E13779" s="195">
        <v>3108934</v>
      </c>
      <c r="F13779" s="189">
        <v>20</v>
      </c>
      <c r="G13779" s="197" t="s">
        <v>7143</v>
      </c>
      <c r="H13779" s="195">
        <v>1</v>
      </c>
      <c r="I13779" s="195">
        <v>550</v>
      </c>
      <c r="J13779" s="191">
        <v>44207</v>
      </c>
      <c r="K13779" s="195" t="s">
        <v>2654</v>
      </c>
    </row>
    <row r="13780" spans="1:17">
      <c r="A13780" s="186" t="str">
        <f>B13780&amp;"_"&amp;COUNTIF($B$2:B13780,B13780)</f>
        <v>10472_1</v>
      </c>
      <c r="B13780" s="195">
        <v>10472</v>
      </c>
      <c r="F13780" s="189">
        <v>1</v>
      </c>
      <c r="G13780" s="197" t="s">
        <v>7146</v>
      </c>
    </row>
    <row r="13781" spans="1:17">
      <c r="A13781" s="186" t="str">
        <f>B13781&amp;"_"&amp;COUNTIF($B$2:B13781,B13781)</f>
        <v>10472_2</v>
      </c>
      <c r="B13781" s="195">
        <v>10472</v>
      </c>
      <c r="C13781" s="195">
        <v>4</v>
      </c>
      <c r="D13781" s="195" t="s">
        <v>3505</v>
      </c>
      <c r="F13781" s="189">
        <v>1</v>
      </c>
      <c r="G13781" s="197" t="s">
        <v>7148</v>
      </c>
      <c r="J13781" s="191">
        <v>44207</v>
      </c>
    </row>
    <row r="13782" spans="1:17">
      <c r="A13782" s="286" t="str">
        <f>B13782&amp;"_"&amp;COUNTIF($B$2:B13782,B13782)</f>
        <v>10473_1</v>
      </c>
      <c r="B13782" s="287">
        <v>10473</v>
      </c>
      <c r="E13782" s="195">
        <v>32999</v>
      </c>
      <c r="F13782" s="189">
        <v>20</v>
      </c>
      <c r="G13782" s="197" t="s">
        <v>4086</v>
      </c>
      <c r="M13782" s="291"/>
      <c r="N13782" s="292"/>
      <c r="O13782" s="287"/>
      <c r="P13782" s="287"/>
      <c r="Q13782" s="293"/>
    </row>
    <row r="13783" spans="1:17">
      <c r="A13783" s="286" t="str">
        <f>B13783&amp;"_"&amp;COUNTIF($B$2:B13783,B13783)</f>
        <v>10473_2</v>
      </c>
      <c r="B13783" s="287">
        <v>10473</v>
      </c>
      <c r="C13783" s="195">
        <v>4</v>
      </c>
      <c r="D13783" s="195">
        <v>4500347281</v>
      </c>
      <c r="E13783" s="195">
        <v>33990</v>
      </c>
      <c r="F13783" s="189">
        <v>20</v>
      </c>
      <c r="G13783" s="197" t="s">
        <v>4087</v>
      </c>
      <c r="H13783" s="195">
        <v>10</v>
      </c>
      <c r="I13783" s="195">
        <v>35000</v>
      </c>
      <c r="J13783" s="191">
        <v>44208</v>
      </c>
      <c r="K13783" s="195" t="s">
        <v>2501</v>
      </c>
      <c r="L13783" s="195" t="s">
        <v>74</v>
      </c>
      <c r="M13783" s="291"/>
      <c r="N13783" s="292"/>
      <c r="O13783" s="287"/>
      <c r="P13783" s="287"/>
      <c r="Q13783" s="293"/>
    </row>
    <row r="13784" spans="1:17">
      <c r="A13784" s="286" t="str">
        <f>B13784&amp;"_"&amp;COUNTIF($B$2:B13784,B13784)</f>
        <v>10474_1</v>
      </c>
      <c r="B13784" s="287">
        <v>10474</v>
      </c>
      <c r="C13784" s="287">
        <v>10</v>
      </c>
      <c r="D13784" s="287">
        <v>71785</v>
      </c>
      <c r="E13784" s="287">
        <v>13021450</v>
      </c>
      <c r="F13784" s="288">
        <v>1</v>
      </c>
      <c r="G13784" s="276" t="s">
        <v>6907</v>
      </c>
      <c r="H13784" s="287">
        <v>1</v>
      </c>
      <c r="I13784" s="287">
        <v>45</v>
      </c>
      <c r="J13784" s="277">
        <v>44208</v>
      </c>
      <c r="K13784" s="274" t="s">
        <v>1114</v>
      </c>
      <c r="L13784" s="274" t="s">
        <v>74</v>
      </c>
      <c r="M13784" s="291"/>
      <c r="N13784" s="292"/>
      <c r="O13784" s="287"/>
      <c r="P13784" s="287"/>
      <c r="Q13784" s="293"/>
    </row>
    <row r="13785" spans="1:17">
      <c r="A13785" s="286" t="str">
        <f>B13785&amp;"_"&amp;COUNTIF($B$2:B13785,B13785)</f>
        <v>10475_1</v>
      </c>
      <c r="B13785" s="287">
        <v>10475</v>
      </c>
      <c r="E13785" s="195" t="s">
        <v>1744</v>
      </c>
      <c r="F13785" s="189">
        <v>1</v>
      </c>
      <c r="G13785" s="197" t="s">
        <v>7134</v>
      </c>
      <c r="L13785" s="287"/>
      <c r="M13785" s="291"/>
      <c r="N13785" s="292"/>
      <c r="O13785" s="287"/>
      <c r="P13785" s="287"/>
      <c r="Q13785" s="293"/>
    </row>
    <row r="13786" spans="1:17">
      <c r="A13786" s="286" t="str">
        <f>B13786&amp;"_"&amp;COUNTIF($B$2:B13786,B13786)</f>
        <v>10475_2</v>
      </c>
      <c r="B13786" s="287">
        <v>10475</v>
      </c>
      <c r="C13786" s="237"/>
      <c r="D13786" s="237"/>
      <c r="E13786" s="195">
        <v>213359</v>
      </c>
      <c r="F13786" s="189">
        <v>14</v>
      </c>
      <c r="G13786" s="197" t="s">
        <v>4533</v>
      </c>
      <c r="L13786" s="287"/>
      <c r="M13786" s="291"/>
      <c r="N13786" s="292"/>
      <c r="O13786" s="287"/>
      <c r="P13786" s="287"/>
      <c r="Q13786" s="293"/>
    </row>
    <row r="13787" spans="1:17">
      <c r="A13787" s="286" t="str">
        <f>B13787&amp;"_"&amp;COUNTIF($B$2:B13787,B13787)</f>
        <v>10475_3</v>
      </c>
      <c r="B13787" s="287">
        <v>10475</v>
      </c>
      <c r="C13787" s="237">
        <v>123</v>
      </c>
      <c r="D13787" s="237">
        <v>4500828519</v>
      </c>
      <c r="E13787" s="195">
        <v>214845</v>
      </c>
      <c r="F13787" s="189">
        <v>16</v>
      </c>
      <c r="G13787" s="197" t="s">
        <v>5155</v>
      </c>
      <c r="H13787" s="195">
        <v>2</v>
      </c>
      <c r="I13787" s="195">
        <v>4930</v>
      </c>
      <c r="J13787" s="277">
        <v>44210</v>
      </c>
      <c r="K13787" s="195" t="s">
        <v>3477</v>
      </c>
      <c r="L13787" s="287"/>
      <c r="M13787" s="291"/>
      <c r="N13787" s="292"/>
      <c r="O13787" s="287"/>
      <c r="P13787" s="287"/>
      <c r="Q13787" s="293"/>
    </row>
    <row r="13788" spans="1:17">
      <c r="A13788" s="286" t="str">
        <f>B13788&amp;"_"&amp;COUNTIF($B$2:B13788,B13788)</f>
        <v>10476_1</v>
      </c>
      <c r="B13788" s="287">
        <v>10476</v>
      </c>
      <c r="C13788" s="287"/>
      <c r="D13788" s="287"/>
      <c r="E13788" s="287"/>
      <c r="F13788" s="288">
        <v>2</v>
      </c>
      <c r="G13788" s="276" t="s">
        <v>7154</v>
      </c>
      <c r="H13788" s="287"/>
      <c r="I13788" s="287"/>
      <c r="J13788" s="290"/>
      <c r="K13788" s="287"/>
      <c r="L13788" s="287"/>
      <c r="M13788" s="291"/>
      <c r="N13788" s="292"/>
      <c r="O13788" s="287"/>
      <c r="P13788" s="287"/>
      <c r="Q13788" s="293"/>
    </row>
    <row r="13789" spans="1:17">
      <c r="A13789" s="286" t="str">
        <f>B13789&amp;"_"&amp;COUNTIF($B$2:B13789,B13789)</f>
        <v>10476_2</v>
      </c>
      <c r="B13789" s="287">
        <v>10476</v>
      </c>
      <c r="C13789" s="287"/>
      <c r="D13789" s="287"/>
      <c r="E13789" s="287"/>
      <c r="F13789" s="288"/>
      <c r="G13789" s="276"/>
      <c r="H13789" s="287"/>
      <c r="I13789" s="287"/>
      <c r="J13789" s="290"/>
      <c r="K13789" s="287"/>
      <c r="L13789" s="287"/>
      <c r="M13789" s="291"/>
      <c r="N13789" s="292"/>
      <c r="O13789" s="287"/>
      <c r="P13789" s="287"/>
      <c r="Q13789" s="293"/>
    </row>
    <row r="13790" spans="1:17">
      <c r="A13790" s="286" t="str">
        <f>B13790&amp;"_"&amp;COUNTIF($B$2:B13790,B13790)</f>
        <v>10476_3</v>
      </c>
      <c r="B13790" s="287">
        <v>10476</v>
      </c>
      <c r="C13790" s="287">
        <v>1</v>
      </c>
      <c r="D13790" s="287">
        <v>540113672</v>
      </c>
      <c r="E13790" s="287"/>
      <c r="F13790" s="288"/>
      <c r="G13790" s="289" t="s">
        <v>7155</v>
      </c>
      <c r="H13790" s="287">
        <v>1</v>
      </c>
      <c r="I13790" s="287"/>
      <c r="J13790" s="290">
        <v>44210</v>
      </c>
      <c r="K13790" s="195" t="s">
        <v>3477</v>
      </c>
      <c r="L13790" s="287"/>
      <c r="M13790" s="291"/>
      <c r="N13790" s="292"/>
      <c r="O13790" s="287"/>
      <c r="P13790" s="287"/>
      <c r="Q13790" s="293"/>
    </row>
    <row r="13791" spans="1:17">
      <c r="A13791" s="286" t="str">
        <f>B13791&amp;"_"&amp;COUNTIF($B$2:B13791,B13791)</f>
        <v>10477_1</v>
      </c>
      <c r="B13791" s="287">
        <v>10477</v>
      </c>
      <c r="C13791" s="274">
        <v>1</v>
      </c>
      <c r="D13791" s="274" t="s">
        <v>5454</v>
      </c>
      <c r="E13791" s="274"/>
      <c r="F13791" s="275">
        <v>15</v>
      </c>
      <c r="G13791" s="276" t="s">
        <v>1776</v>
      </c>
      <c r="H13791" s="274">
        <v>1</v>
      </c>
      <c r="I13791" s="274"/>
      <c r="J13791" s="277">
        <v>44211</v>
      </c>
      <c r="K13791" s="195" t="s">
        <v>3477</v>
      </c>
      <c r="L13791" s="287"/>
      <c r="M13791" s="291"/>
      <c r="N13791" s="292"/>
      <c r="O13791" s="287"/>
      <c r="P13791" s="287"/>
      <c r="Q13791" s="293"/>
    </row>
    <row r="13792" spans="1:17">
      <c r="A13792" s="286" t="str">
        <f>B13792&amp;"_"&amp;COUNTIF($B$2:B13792,B13792)</f>
        <v>10478_1</v>
      </c>
      <c r="B13792" s="287">
        <v>10478</v>
      </c>
      <c r="C13792" s="274">
        <v>31</v>
      </c>
      <c r="D13792" s="274" t="s">
        <v>7156</v>
      </c>
      <c r="E13792" s="274" t="s">
        <v>5374</v>
      </c>
      <c r="F13792" s="275">
        <v>7</v>
      </c>
      <c r="G13792" s="276" t="s">
        <v>6725</v>
      </c>
      <c r="H13792" s="274">
        <v>7</v>
      </c>
      <c r="I13792" s="274">
        <v>21000</v>
      </c>
      <c r="J13792" s="277">
        <v>44214</v>
      </c>
      <c r="K13792" s="195" t="s">
        <v>3477</v>
      </c>
      <c r="L13792" s="287"/>
      <c r="M13792" s="291"/>
      <c r="N13792" s="292"/>
      <c r="O13792" s="287"/>
      <c r="P13792" s="287"/>
      <c r="Q13792" s="293"/>
    </row>
    <row r="13793" spans="1:17">
      <c r="A13793" s="286" t="str">
        <f>B13793&amp;"_"&amp;COUNTIF($B$2:B13793,B13793)</f>
        <v>10479_1</v>
      </c>
      <c r="B13793" s="287">
        <v>10479</v>
      </c>
      <c r="C13793" s="287">
        <v>1</v>
      </c>
      <c r="D13793" s="195" t="s">
        <v>5492</v>
      </c>
      <c r="E13793" s="363"/>
      <c r="F13793" s="364">
        <v>2</v>
      </c>
      <c r="G13793" s="276" t="s">
        <v>6878</v>
      </c>
      <c r="H13793" s="363">
        <v>2</v>
      </c>
      <c r="I13793" s="363"/>
      <c r="J13793" s="191">
        <v>44215</v>
      </c>
      <c r="K13793" s="195" t="s">
        <v>3477</v>
      </c>
      <c r="L13793" s="287"/>
      <c r="M13793" s="291"/>
      <c r="N13793" s="292"/>
      <c r="O13793" s="287"/>
      <c r="P13793" s="287"/>
      <c r="Q13793" s="293"/>
    </row>
    <row r="13794" spans="1:17">
      <c r="A13794" s="286" t="str">
        <f>B13794&amp;"_"&amp;COUNTIF($B$2:B13794,B13794)</f>
        <v>10480_1</v>
      </c>
      <c r="B13794" s="287">
        <v>10480</v>
      </c>
      <c r="C13794" s="287"/>
      <c r="D13794" s="274"/>
      <c r="E13794" s="287"/>
      <c r="F13794" s="288">
        <v>1</v>
      </c>
      <c r="G13794" s="276" t="s">
        <v>7158</v>
      </c>
      <c r="H13794" s="287"/>
      <c r="I13794" s="287"/>
      <c r="J13794" s="290"/>
      <c r="K13794" s="287"/>
      <c r="L13794" s="287"/>
      <c r="M13794" s="291"/>
      <c r="N13794" s="292"/>
      <c r="O13794" s="287"/>
      <c r="P13794" s="287"/>
      <c r="Q13794" s="293"/>
    </row>
    <row r="13795" spans="1:17">
      <c r="A13795" s="493" t="str">
        <f>B13795&amp;"_"&amp;COUNTIF($B$2:B13795,B13795)</f>
        <v>10480_2</v>
      </c>
      <c r="B13795" s="494">
        <v>10480</v>
      </c>
      <c r="C13795" s="494"/>
      <c r="D13795" s="494"/>
      <c r="E13795" s="494"/>
      <c r="F13795" s="499">
        <v>1</v>
      </c>
      <c r="G13795" s="500" t="s">
        <v>7244</v>
      </c>
      <c r="H13795" s="494"/>
      <c r="I13795" s="494"/>
      <c r="J13795" s="495"/>
      <c r="K13795" s="494"/>
      <c r="L13795" s="494"/>
      <c r="M13795" s="496"/>
      <c r="N13795" s="497"/>
      <c r="O13795" s="494"/>
      <c r="P13795" s="494"/>
      <c r="Q13795" s="498"/>
    </row>
    <row r="13796" spans="1:17">
      <c r="A13796" s="286" t="str">
        <f>B13796&amp;"_"&amp;COUNTIF($B$2:B13796,B13796)</f>
        <v>10480_3</v>
      </c>
      <c r="B13796" s="287">
        <v>10480</v>
      </c>
      <c r="C13796" s="287"/>
      <c r="D13796" s="287"/>
      <c r="E13796" s="287"/>
      <c r="F13796" s="288">
        <v>1</v>
      </c>
      <c r="G13796" s="276" t="s">
        <v>7159</v>
      </c>
      <c r="H13796" s="287"/>
      <c r="I13796" s="287"/>
      <c r="J13796" s="290"/>
      <c r="K13796" s="287"/>
      <c r="L13796" s="287"/>
      <c r="M13796" s="291"/>
      <c r="N13796" s="292"/>
      <c r="O13796" s="287"/>
      <c r="P13796" s="287"/>
      <c r="Q13796" s="293"/>
    </row>
    <row r="13797" spans="1:17">
      <c r="A13797" s="286" t="str">
        <f>B13797&amp;"_"&amp;COUNTIF($B$2:B13797,B13797)</f>
        <v>10480_4</v>
      </c>
      <c r="B13797" s="287">
        <v>10480</v>
      </c>
      <c r="C13797" s="287">
        <v>92</v>
      </c>
      <c r="D13797" s="274" t="s">
        <v>7157</v>
      </c>
      <c r="E13797" s="287"/>
      <c r="F13797" s="288">
        <v>1</v>
      </c>
      <c r="G13797" s="276" t="s">
        <v>7160</v>
      </c>
      <c r="H13797" s="287">
        <v>3</v>
      </c>
      <c r="I13797" s="287"/>
      <c r="J13797" s="290">
        <v>44238</v>
      </c>
      <c r="K13797" s="195" t="s">
        <v>3477</v>
      </c>
      <c r="L13797" s="287"/>
      <c r="M13797" s="291"/>
      <c r="N13797" s="292"/>
      <c r="O13797" s="287"/>
      <c r="P13797" s="287"/>
      <c r="Q13797" s="293"/>
    </row>
    <row r="13798" spans="1:17">
      <c r="A13798" s="286" t="str">
        <f>B13798&amp;"_"&amp;COUNTIF($B$2:B13798,B13798)</f>
        <v>10481_1</v>
      </c>
      <c r="B13798" s="287">
        <v>10481</v>
      </c>
      <c r="C13798" s="195">
        <v>3</v>
      </c>
      <c r="D13798" s="195" t="s">
        <v>7161</v>
      </c>
      <c r="E13798" s="195">
        <v>500529774</v>
      </c>
      <c r="F13798" s="189">
        <v>324</v>
      </c>
      <c r="G13798" s="197" t="s">
        <v>3799</v>
      </c>
      <c r="H13798" s="195">
        <v>1</v>
      </c>
      <c r="I13798" s="195">
        <v>1200</v>
      </c>
      <c r="J13798" s="191">
        <v>44215</v>
      </c>
      <c r="K13798" s="195" t="s">
        <v>33</v>
      </c>
      <c r="L13798" s="287"/>
      <c r="M13798" s="291"/>
      <c r="N13798" s="292"/>
      <c r="O13798" s="287"/>
      <c r="P13798" s="287"/>
      <c r="Q13798" s="293"/>
    </row>
    <row r="13799" spans="1:17">
      <c r="A13799" s="286" t="str">
        <f>B13799&amp;"_"&amp;COUNTIF($B$2:B13799,B13799)</f>
        <v>10482_1</v>
      </c>
      <c r="B13799" s="287">
        <v>10482</v>
      </c>
      <c r="C13799" s="287">
        <v>1</v>
      </c>
      <c r="D13799" s="274" t="s">
        <v>7162</v>
      </c>
      <c r="E13799" s="287"/>
      <c r="F13799" s="288">
        <v>8</v>
      </c>
      <c r="G13799" s="276" t="s">
        <v>7163</v>
      </c>
      <c r="H13799" s="287">
        <v>1</v>
      </c>
      <c r="I13799" s="287"/>
      <c r="J13799" s="290">
        <v>44216</v>
      </c>
      <c r="K13799" s="195" t="s">
        <v>3477</v>
      </c>
      <c r="L13799" s="287"/>
      <c r="M13799" s="291"/>
      <c r="N13799" s="292"/>
      <c r="O13799" s="287"/>
      <c r="P13799" s="287"/>
      <c r="Q13799" s="293"/>
    </row>
    <row r="13800" spans="1:17">
      <c r="A13800" s="286" t="str">
        <f>B13800&amp;"_"&amp;COUNTIF($B$2:B13800,B13800)</f>
        <v>10483_1</v>
      </c>
      <c r="B13800" s="287">
        <v>10483</v>
      </c>
      <c r="C13800" s="195">
        <v>107</v>
      </c>
      <c r="D13800" s="195">
        <v>28215</v>
      </c>
      <c r="F13800" s="189">
        <v>5</v>
      </c>
      <c r="G13800" s="197" t="s">
        <v>6973</v>
      </c>
      <c r="H13800" s="195">
        <v>1</v>
      </c>
      <c r="J13800" s="191">
        <v>44216</v>
      </c>
      <c r="K13800" s="195" t="s">
        <v>33</v>
      </c>
      <c r="L13800" s="287"/>
      <c r="M13800" s="291"/>
      <c r="N13800" s="292"/>
      <c r="O13800" s="287"/>
      <c r="P13800" s="287"/>
      <c r="Q13800" s="293"/>
    </row>
    <row r="13801" spans="1:17">
      <c r="A13801" s="286" t="str">
        <f>B13801&amp;"_"&amp;COUNTIF($B$2:B13801,B13801)</f>
        <v>10484_1</v>
      </c>
      <c r="B13801" s="287">
        <v>10484</v>
      </c>
      <c r="C13801" s="274">
        <v>59</v>
      </c>
      <c r="D13801" s="274">
        <v>3011452173</v>
      </c>
      <c r="E13801" s="195">
        <v>41227890</v>
      </c>
      <c r="F13801" s="189">
        <v>12</v>
      </c>
      <c r="G13801" s="197" t="s">
        <v>5286</v>
      </c>
      <c r="H13801" s="195">
        <v>2</v>
      </c>
      <c r="I13801" s="195">
        <v>3675</v>
      </c>
      <c r="J13801" s="277">
        <v>44216</v>
      </c>
      <c r="K13801" s="195" t="s">
        <v>3477</v>
      </c>
      <c r="L13801" s="287"/>
      <c r="M13801" s="291"/>
      <c r="N13801" s="292"/>
      <c r="O13801" s="287"/>
      <c r="P13801" s="287"/>
      <c r="Q13801" s="293"/>
    </row>
    <row r="13802" spans="1:17">
      <c r="A13802" s="286" t="str">
        <f>B13802&amp;"_"&amp;COUNTIF($B$2:B13802,B13802)</f>
        <v>10485_1</v>
      </c>
      <c r="B13802" s="287">
        <v>10485</v>
      </c>
      <c r="C13802" s="287">
        <v>59</v>
      </c>
      <c r="D13802" s="287">
        <v>3011451971</v>
      </c>
      <c r="E13802" s="195">
        <v>41222082</v>
      </c>
      <c r="F13802" s="189">
        <v>2</v>
      </c>
      <c r="G13802" s="197" t="s">
        <v>6665</v>
      </c>
      <c r="H13802" s="195">
        <v>2</v>
      </c>
      <c r="I13802" s="195">
        <v>8660</v>
      </c>
      <c r="J13802" s="191">
        <v>44216</v>
      </c>
      <c r="K13802" s="195" t="s">
        <v>3477</v>
      </c>
      <c r="L13802" s="287"/>
      <c r="M13802" s="291"/>
      <c r="N13802" s="292"/>
      <c r="O13802" s="287"/>
      <c r="P13802" s="287"/>
      <c r="Q13802" s="293"/>
    </row>
    <row r="13803" spans="1:17">
      <c r="A13803" s="286" t="str">
        <f>B13803&amp;"_"&amp;COUNTIF($B$2:B13803,B13803)</f>
        <v>10486_1</v>
      </c>
      <c r="B13803" s="287">
        <v>10486</v>
      </c>
      <c r="E13803" s="195" t="s">
        <v>1744</v>
      </c>
      <c r="F13803" s="189">
        <v>1</v>
      </c>
      <c r="G13803" s="197" t="s">
        <v>7134</v>
      </c>
      <c r="L13803" s="287"/>
      <c r="M13803" s="291"/>
      <c r="N13803" s="292"/>
      <c r="O13803" s="287"/>
      <c r="P13803" s="287"/>
      <c r="Q13803" s="293"/>
    </row>
    <row r="13804" spans="1:17">
      <c r="A13804" s="286" t="str">
        <f>B13804&amp;"_"&amp;COUNTIF($B$2:B13804,B13804)</f>
        <v>10486_2</v>
      </c>
      <c r="B13804" s="287">
        <v>10486</v>
      </c>
      <c r="C13804" s="237"/>
      <c r="D13804" s="237"/>
      <c r="E13804" s="195">
        <v>213359</v>
      </c>
      <c r="F13804" s="189">
        <v>14</v>
      </c>
      <c r="G13804" s="197" t="s">
        <v>4533</v>
      </c>
      <c r="L13804" s="287"/>
      <c r="M13804" s="291"/>
      <c r="N13804" s="292"/>
      <c r="O13804" s="287"/>
      <c r="P13804" s="287"/>
      <c r="Q13804" s="293"/>
    </row>
    <row r="13805" spans="1:17">
      <c r="A13805" s="286" t="str">
        <f>B13805&amp;"_"&amp;COUNTIF($B$2:B13805,B13805)</f>
        <v>10486_3</v>
      </c>
      <c r="B13805" s="287">
        <v>10486</v>
      </c>
      <c r="C13805" s="237"/>
      <c r="D13805" s="237"/>
      <c r="E13805" s="195">
        <v>214845</v>
      </c>
      <c r="F13805" s="189">
        <v>32</v>
      </c>
      <c r="G13805" s="197" t="s">
        <v>5155</v>
      </c>
      <c r="J13805" s="277"/>
      <c r="L13805" s="287"/>
      <c r="M13805" s="291"/>
      <c r="N13805" s="292"/>
      <c r="O13805" s="287"/>
      <c r="P13805" s="287"/>
      <c r="Q13805" s="293"/>
    </row>
    <row r="13806" spans="1:17">
      <c r="A13806" s="286" t="str">
        <f>B13806&amp;"_"&amp;COUNTIF($B$2:B13806,B13806)</f>
        <v>10486_4</v>
      </c>
      <c r="B13806" s="287">
        <v>10486</v>
      </c>
      <c r="C13806" s="287"/>
      <c r="D13806" s="287"/>
      <c r="E13806" s="287">
        <v>209245</v>
      </c>
      <c r="F13806" s="288">
        <v>28</v>
      </c>
      <c r="G13806" s="276" t="s">
        <v>4515</v>
      </c>
      <c r="H13806" s="287"/>
      <c r="I13806" s="287"/>
      <c r="J13806" s="290"/>
      <c r="K13806" s="287"/>
      <c r="L13806" s="287"/>
      <c r="M13806" s="291"/>
      <c r="N13806" s="292"/>
      <c r="O13806" s="287"/>
      <c r="P13806" s="287"/>
      <c r="Q13806" s="293"/>
    </row>
    <row r="13807" spans="1:17">
      <c r="A13807" s="286" t="str">
        <f>B13807&amp;"_"&amp;COUNTIF($B$2:B13807,B13807)</f>
        <v>10486_5</v>
      </c>
      <c r="B13807" s="287">
        <v>10486</v>
      </c>
      <c r="C13807" s="237">
        <v>123</v>
      </c>
      <c r="D13807" s="237">
        <v>4500828519</v>
      </c>
      <c r="E13807" s="287">
        <v>209259</v>
      </c>
      <c r="F13807" s="288">
        <v>15</v>
      </c>
      <c r="G13807" s="276" t="s">
        <v>4776</v>
      </c>
      <c r="H13807" s="287">
        <v>5</v>
      </c>
      <c r="I13807" s="287">
        <v>8710</v>
      </c>
      <c r="J13807" s="290">
        <v>44217</v>
      </c>
      <c r="K13807" s="195" t="s">
        <v>3477</v>
      </c>
      <c r="L13807" s="287"/>
      <c r="M13807" s="291"/>
      <c r="N13807" s="292"/>
      <c r="O13807" s="287"/>
      <c r="P13807" s="287"/>
      <c r="Q13807" s="293"/>
    </row>
    <row r="13808" spans="1:17">
      <c r="A13808" s="286" t="str">
        <f>B13808&amp;"_"&amp;COUNTIF($B$2:B13808,B13808)</f>
        <v>10487_1</v>
      </c>
      <c r="B13808" s="287">
        <v>10487</v>
      </c>
      <c r="E13808" s="195" t="s">
        <v>2665</v>
      </c>
      <c r="F13808" s="189">
        <v>14</v>
      </c>
      <c r="G13808" s="197" t="s">
        <v>5418</v>
      </c>
      <c r="L13808" s="287"/>
      <c r="M13808" s="291"/>
      <c r="N13808" s="292"/>
      <c r="O13808" s="287"/>
      <c r="P13808" s="287"/>
      <c r="Q13808" s="293"/>
    </row>
    <row r="13809" spans="1:17">
      <c r="A13809" s="286" t="str">
        <f>B13809&amp;"_"&amp;COUNTIF($B$2:B13809,B13809)</f>
        <v>10487_2</v>
      </c>
      <c r="B13809" s="287">
        <v>10487</v>
      </c>
      <c r="C13809" s="195">
        <v>1</v>
      </c>
      <c r="D13809" s="195" t="s">
        <v>7164</v>
      </c>
      <c r="E13809" s="195" t="s">
        <v>2935</v>
      </c>
      <c r="F13809" s="189">
        <v>14</v>
      </c>
      <c r="G13809" s="197" t="s">
        <v>5420</v>
      </c>
      <c r="H13809" s="195">
        <v>7</v>
      </c>
      <c r="J13809" s="191">
        <v>44218</v>
      </c>
      <c r="K13809" s="195" t="s">
        <v>3477</v>
      </c>
      <c r="L13809" s="287"/>
      <c r="M13809" s="291"/>
      <c r="N13809" s="292"/>
      <c r="O13809" s="287"/>
      <c r="P13809" s="287"/>
      <c r="Q13809" s="293"/>
    </row>
    <row r="13810" spans="1:17">
      <c r="A13810" s="286" t="str">
        <f>B13810&amp;"_"&amp;COUNTIF($B$2:B13810,B13810)</f>
        <v>10488_1</v>
      </c>
      <c r="B13810" s="287">
        <v>10488</v>
      </c>
      <c r="C13810" s="287">
        <v>121</v>
      </c>
      <c r="D13810" s="287">
        <v>3104482986</v>
      </c>
      <c r="E13810" s="287"/>
      <c r="F13810" s="288">
        <v>488</v>
      </c>
      <c r="G13810" s="276" t="s">
        <v>7165</v>
      </c>
      <c r="H13810" s="287">
        <v>1</v>
      </c>
      <c r="I13810" s="287">
        <v>2400</v>
      </c>
      <c r="J13810" s="290">
        <v>44221</v>
      </c>
      <c r="K13810" s="274" t="s">
        <v>4113</v>
      </c>
      <c r="L13810" s="274" t="s">
        <v>74</v>
      </c>
      <c r="M13810" s="291"/>
      <c r="N13810" s="292"/>
      <c r="O13810" s="287"/>
      <c r="P13810" s="287"/>
      <c r="Q13810" s="293"/>
    </row>
    <row r="13811" spans="1:17">
      <c r="A13811" s="286" t="str">
        <f>B13811&amp;"_"&amp;COUNTIF($B$2:B13811,B13811)</f>
        <v>10489_1</v>
      </c>
      <c r="B13811" s="287">
        <v>10489</v>
      </c>
      <c r="C13811" s="287">
        <v>31</v>
      </c>
      <c r="D13811" s="274" t="s">
        <v>7166</v>
      </c>
      <c r="E13811" s="274" t="s">
        <v>5660</v>
      </c>
      <c r="F13811" s="288">
        <v>2</v>
      </c>
      <c r="G13811" s="276" t="s">
        <v>7167</v>
      </c>
      <c r="H13811" s="287">
        <v>2</v>
      </c>
      <c r="I13811" s="287">
        <v>5000</v>
      </c>
      <c r="J13811" s="290">
        <v>44221</v>
      </c>
      <c r="K13811" s="195" t="s">
        <v>3477</v>
      </c>
      <c r="L13811" s="287"/>
      <c r="M13811" s="291"/>
      <c r="N13811" s="292"/>
      <c r="O13811" s="287"/>
      <c r="P13811" s="287"/>
      <c r="Q13811" s="293"/>
    </row>
    <row r="13812" spans="1:17">
      <c r="A13812" s="286" t="str">
        <f>B13812&amp;"_"&amp;COUNTIF($B$2:B13812,B13812)</f>
        <v>10490_1</v>
      </c>
      <c r="B13812" s="287">
        <v>10490</v>
      </c>
      <c r="C13812" s="287">
        <v>141</v>
      </c>
      <c r="D13812" s="287">
        <v>95621</v>
      </c>
      <c r="E13812" s="287">
        <v>4600056452</v>
      </c>
      <c r="F13812" s="288">
        <v>1</v>
      </c>
      <c r="G13812" s="276" t="s">
        <v>7169</v>
      </c>
      <c r="H13812" s="287">
        <v>1</v>
      </c>
      <c r="I13812" s="287"/>
      <c r="J13812" s="290">
        <v>44221</v>
      </c>
      <c r="K13812" s="195" t="s">
        <v>3477</v>
      </c>
      <c r="L13812" s="287"/>
      <c r="M13812" s="291"/>
      <c r="N13812" s="292"/>
      <c r="O13812" s="287"/>
      <c r="P13812" s="287"/>
      <c r="Q13812" s="293"/>
    </row>
    <row r="13813" spans="1:17">
      <c r="A13813" s="286" t="str">
        <f>B13813&amp;"_"&amp;COUNTIF($B$2:B13813,B13813)</f>
        <v>10491_1</v>
      </c>
      <c r="B13813" s="287">
        <v>10491</v>
      </c>
      <c r="C13813" s="287">
        <v>141</v>
      </c>
      <c r="D13813" s="287">
        <v>94899</v>
      </c>
      <c r="E13813" s="287">
        <v>4600055714</v>
      </c>
      <c r="F13813" s="288">
        <v>1</v>
      </c>
      <c r="G13813" s="276" t="s">
        <v>7168</v>
      </c>
      <c r="H13813" s="287">
        <v>1</v>
      </c>
      <c r="I13813" s="287"/>
      <c r="J13813" s="290">
        <v>44221</v>
      </c>
      <c r="K13813" s="195" t="s">
        <v>3477</v>
      </c>
      <c r="L13813" s="287"/>
      <c r="M13813" s="291"/>
      <c r="N13813" s="292"/>
      <c r="O13813" s="287"/>
      <c r="P13813" s="287"/>
      <c r="Q13813" s="293"/>
    </row>
    <row r="13814" spans="1:17">
      <c r="A13814" s="286" t="str">
        <f>B13814&amp;"_"&amp;COUNTIF($B$2:B13814,B13814)</f>
        <v>10492_1</v>
      </c>
      <c r="B13814" s="287">
        <v>10492</v>
      </c>
      <c r="C13814" s="287">
        <v>1</v>
      </c>
      <c r="D13814" s="274" t="s">
        <v>7170</v>
      </c>
      <c r="E13814" s="274" t="s">
        <v>3333</v>
      </c>
      <c r="F13814" s="288">
        <v>1</v>
      </c>
      <c r="G13814" s="276" t="s">
        <v>7036</v>
      </c>
      <c r="H13814" s="287">
        <v>1</v>
      </c>
      <c r="I13814" s="287"/>
      <c r="J13814" s="290">
        <v>44221</v>
      </c>
      <c r="K13814" s="195" t="s">
        <v>3477</v>
      </c>
      <c r="L13814" s="287"/>
      <c r="M13814" s="291"/>
      <c r="N13814" s="292"/>
      <c r="O13814" s="287"/>
      <c r="P13814" s="287"/>
      <c r="Q13814" s="293"/>
    </row>
    <row r="13815" spans="1:17">
      <c r="A13815" s="286" t="str">
        <f>B13815&amp;"_"&amp;COUNTIF($B$2:B13815,B13815)</f>
        <v>10493_1</v>
      </c>
      <c r="B13815" s="287">
        <v>10493</v>
      </c>
      <c r="C13815" s="287"/>
      <c r="D13815" s="287"/>
      <c r="E13815" s="287">
        <v>20818422</v>
      </c>
      <c r="F13815" s="288">
        <v>4</v>
      </c>
      <c r="G13815" s="197" t="s">
        <v>5670</v>
      </c>
      <c r="H13815" s="195">
        <v>4</v>
      </c>
      <c r="J13815" s="290"/>
      <c r="L13815" s="287"/>
      <c r="M13815" s="291"/>
      <c r="N13815" s="292"/>
      <c r="O13815" s="287"/>
      <c r="P13815" s="287"/>
      <c r="Q13815" s="293"/>
    </row>
    <row r="13816" spans="1:17">
      <c r="A13816" s="286" t="str">
        <f>B13816&amp;"_"&amp;COUNTIF($B$2:B13816,B13816)</f>
        <v>10493_2</v>
      </c>
      <c r="B13816" s="287">
        <v>10493</v>
      </c>
      <c r="C13816" s="287">
        <v>59</v>
      </c>
      <c r="D13816" s="287">
        <v>3011469688</v>
      </c>
      <c r="E13816" s="287">
        <v>41222082</v>
      </c>
      <c r="F13816" s="189">
        <v>2</v>
      </c>
      <c r="G13816" s="197" t="s">
        <v>6665</v>
      </c>
      <c r="H13816" s="195">
        <v>2</v>
      </c>
      <c r="I13816" s="195">
        <v>16260</v>
      </c>
      <c r="J13816" s="290">
        <v>44221</v>
      </c>
      <c r="K13816" s="195" t="s">
        <v>4749</v>
      </c>
      <c r="L13816" s="287"/>
      <c r="M13816" s="291"/>
      <c r="N13816" s="292"/>
      <c r="O13816" s="287"/>
      <c r="P13816" s="287"/>
      <c r="Q13816" s="293"/>
    </row>
    <row r="13817" spans="1:17">
      <c r="A13817" s="273" t="str">
        <f>B13817&amp;"_"&amp;COUNTIF($B$2:B13817,B13817)</f>
        <v>10494_1</v>
      </c>
      <c r="B13817" s="287">
        <v>10494</v>
      </c>
      <c r="C13817" s="274"/>
      <c r="D13817" s="274"/>
      <c r="E13817" s="274"/>
      <c r="F13817" s="275">
        <v>1</v>
      </c>
      <c r="G13817" s="276" t="s">
        <v>7177</v>
      </c>
      <c r="H13817" s="274"/>
      <c r="I13817" s="274"/>
      <c r="J13817" s="277"/>
      <c r="K13817" s="274"/>
      <c r="L13817" s="274"/>
      <c r="M13817" s="278"/>
      <c r="N13817" s="279"/>
      <c r="O13817" s="274"/>
      <c r="P13817" s="274"/>
      <c r="Q13817" s="280"/>
    </row>
    <row r="13818" spans="1:17">
      <c r="A13818" s="286" t="str">
        <f>B13818&amp;"_"&amp;COUNTIF($B$2:B13818,B13818)</f>
        <v>10494_2</v>
      </c>
      <c r="B13818" s="287">
        <v>10494</v>
      </c>
      <c r="C13818" s="287"/>
      <c r="D13818" s="287"/>
      <c r="E13818" s="287"/>
      <c r="F13818" s="288"/>
      <c r="G13818" s="276" t="s">
        <v>7172</v>
      </c>
      <c r="H13818" s="287"/>
      <c r="I13818" s="287"/>
      <c r="J13818" s="290"/>
      <c r="K13818" s="287"/>
      <c r="L13818" s="287"/>
      <c r="M13818" s="291"/>
      <c r="N13818" s="292"/>
      <c r="O13818" s="287"/>
      <c r="P13818" s="287"/>
      <c r="Q13818" s="293"/>
    </row>
    <row r="13819" spans="1:17">
      <c r="A13819" s="286" t="str">
        <f>B13819&amp;"_"&amp;COUNTIF($B$2:B13819,B13819)</f>
        <v>10494_3</v>
      </c>
      <c r="B13819" s="287">
        <v>10494</v>
      </c>
      <c r="C13819" s="287"/>
      <c r="D13819" s="287"/>
      <c r="E13819" s="287"/>
      <c r="F13819" s="288"/>
      <c r="G13819" s="276" t="s">
        <v>7173</v>
      </c>
      <c r="H13819" s="287"/>
      <c r="I13819" s="287"/>
      <c r="J13819" s="290"/>
      <c r="K13819" s="287"/>
      <c r="L13819" s="287"/>
      <c r="M13819" s="291"/>
      <c r="N13819" s="292"/>
      <c r="O13819" s="287"/>
      <c r="P13819" s="287"/>
      <c r="Q13819" s="293"/>
    </row>
    <row r="13820" spans="1:17">
      <c r="A13820" s="286" t="str">
        <f>B13820&amp;"_"&amp;COUNTIF($B$2:B13820,B13820)</f>
        <v>10494_4</v>
      </c>
      <c r="B13820" s="287">
        <v>10494</v>
      </c>
      <c r="C13820" s="287"/>
      <c r="D13820" s="287"/>
      <c r="E13820" s="287"/>
      <c r="F13820" s="288"/>
      <c r="G13820" s="276" t="s">
        <v>7174</v>
      </c>
      <c r="H13820" s="287"/>
      <c r="I13820" s="287"/>
      <c r="J13820" s="290"/>
      <c r="K13820" s="287"/>
      <c r="L13820" s="287"/>
      <c r="M13820" s="291"/>
      <c r="N13820" s="292"/>
      <c r="O13820" s="287"/>
      <c r="P13820" s="287"/>
      <c r="Q13820" s="293"/>
    </row>
    <row r="13821" spans="1:17">
      <c r="A13821" s="286" t="str">
        <f>B13821&amp;"_"&amp;COUNTIF($B$2:B13821,B13821)</f>
        <v>10494_5</v>
      </c>
      <c r="B13821" s="287">
        <v>10494</v>
      </c>
      <c r="C13821" s="287"/>
      <c r="D13821" s="287"/>
      <c r="E13821" s="287"/>
      <c r="F13821" s="288"/>
      <c r="G13821" s="276" t="s">
        <v>7175</v>
      </c>
      <c r="H13821" s="287"/>
      <c r="I13821" s="287"/>
      <c r="J13821" s="290"/>
      <c r="K13821" s="287"/>
      <c r="L13821" s="287"/>
      <c r="M13821" s="291"/>
      <c r="N13821" s="292"/>
      <c r="O13821" s="287"/>
      <c r="P13821" s="287"/>
      <c r="Q13821" s="293"/>
    </row>
    <row r="13822" spans="1:17">
      <c r="A13822" s="286" t="str">
        <f>B13822&amp;"_"&amp;COUNTIF($B$2:B13822,B13822)</f>
        <v>10494_6</v>
      </c>
      <c r="B13822" s="287">
        <v>10494</v>
      </c>
      <c r="C13822" s="287"/>
      <c r="D13822" s="287"/>
      <c r="E13822" s="287"/>
      <c r="F13822" s="288"/>
      <c r="G13822" s="276" t="s">
        <v>7176</v>
      </c>
      <c r="H13822" s="287"/>
      <c r="I13822" s="287"/>
      <c r="J13822" s="290"/>
      <c r="K13822" s="287"/>
      <c r="L13822" s="287"/>
      <c r="M13822" s="291"/>
      <c r="N13822" s="292"/>
      <c r="O13822" s="287"/>
      <c r="P13822" s="287"/>
      <c r="Q13822" s="293"/>
    </row>
    <row r="13823" spans="1:17">
      <c r="A13823" s="286" t="str">
        <f>B13823&amp;"_"&amp;COUNTIF($B$2:B13823,B13823)</f>
        <v>10494_7</v>
      </c>
      <c r="B13823" s="287">
        <v>10494</v>
      </c>
      <c r="C13823" s="287"/>
      <c r="D13823" s="287"/>
      <c r="E13823" s="287"/>
      <c r="F13823" s="275" t="s">
        <v>1744</v>
      </c>
      <c r="G13823" s="276"/>
      <c r="H13823" s="287"/>
      <c r="I13823" s="287"/>
      <c r="J13823" s="290"/>
      <c r="K13823" s="287"/>
      <c r="L13823" s="287"/>
      <c r="M13823" s="291"/>
      <c r="N13823" s="292"/>
      <c r="O13823" s="287"/>
      <c r="P13823" s="287"/>
      <c r="Q13823" s="293"/>
    </row>
    <row r="13824" spans="1:17">
      <c r="A13824" s="286" t="str">
        <f>B13824&amp;"_"&amp;COUNTIF($B$2:B13824,B13824)</f>
        <v>10494_8</v>
      </c>
      <c r="B13824" s="287">
        <v>10494</v>
      </c>
      <c r="C13824" s="287">
        <v>59</v>
      </c>
      <c r="D13824" s="287">
        <v>3011306997</v>
      </c>
      <c r="E13824" s="287"/>
      <c r="F13824" s="275" t="s">
        <v>1744</v>
      </c>
      <c r="G13824" s="276" t="s">
        <v>7171</v>
      </c>
      <c r="H13824" s="287">
        <v>1</v>
      </c>
      <c r="I13824" s="287"/>
      <c r="J13824" s="290">
        <v>44221</v>
      </c>
      <c r="K13824" s="195" t="s">
        <v>4749</v>
      </c>
      <c r="L13824" s="287"/>
      <c r="M13824" s="291"/>
      <c r="N13824" s="292"/>
      <c r="O13824" s="287"/>
      <c r="P13824" s="287"/>
      <c r="Q13824" s="293"/>
    </row>
    <row r="13825" spans="1:17">
      <c r="A13825" s="286" t="str">
        <f>B13825&amp;"_"&amp;COUNTIF($B$2:B13825,B13825)</f>
        <v>10495_1</v>
      </c>
      <c r="B13825" s="287">
        <v>10495</v>
      </c>
      <c r="C13825" s="287">
        <v>91</v>
      </c>
      <c r="D13825" s="274" t="s">
        <v>7178</v>
      </c>
      <c r="E13825" s="287"/>
      <c r="F13825" s="288">
        <v>1</v>
      </c>
      <c r="G13825" s="276" t="s">
        <v>7179</v>
      </c>
      <c r="H13825" s="287">
        <v>1</v>
      </c>
      <c r="I13825" s="287"/>
      <c r="J13825" s="290">
        <v>44221</v>
      </c>
      <c r="K13825" s="274" t="s">
        <v>33</v>
      </c>
      <c r="L13825" s="274" t="s">
        <v>74</v>
      </c>
      <c r="M13825" s="291"/>
      <c r="N13825" s="292"/>
      <c r="O13825" s="287"/>
      <c r="P13825" s="287"/>
      <c r="Q13825" s="293"/>
    </row>
    <row r="13826" spans="1:17">
      <c r="A13826" s="286" t="str">
        <f>B13826&amp;"_"&amp;COUNTIF($B$2:B13826,B13826)</f>
        <v>10496_1</v>
      </c>
      <c r="B13826" s="287">
        <v>10496</v>
      </c>
      <c r="C13826" s="287">
        <v>59</v>
      </c>
      <c r="D13826" s="287">
        <v>3011479784</v>
      </c>
      <c r="E13826" s="287">
        <v>41227890</v>
      </c>
      <c r="F13826" s="288">
        <v>12</v>
      </c>
      <c r="G13826" s="197" t="s">
        <v>5286</v>
      </c>
      <c r="H13826" s="195">
        <v>2</v>
      </c>
      <c r="I13826" s="195">
        <v>3675</v>
      </c>
      <c r="J13826" s="277">
        <v>44222</v>
      </c>
      <c r="K13826" s="274" t="s">
        <v>4749</v>
      </c>
      <c r="L13826" s="287"/>
      <c r="M13826" s="291"/>
      <c r="N13826" s="292"/>
      <c r="O13826" s="287"/>
      <c r="P13826" s="287"/>
      <c r="Q13826" s="293"/>
    </row>
    <row r="13827" spans="1:17">
      <c r="A13827" s="286" t="str">
        <f>B13827&amp;"_"&amp;COUNTIF($B$2:B13827,B13827)</f>
        <v>10497_1</v>
      </c>
      <c r="B13827" s="287">
        <v>10497</v>
      </c>
      <c r="C13827" s="287">
        <v>10</v>
      </c>
      <c r="D13827" s="287">
        <v>71919</v>
      </c>
      <c r="E13827" s="287">
        <v>13021303</v>
      </c>
      <c r="F13827" s="288">
        <v>15</v>
      </c>
      <c r="G13827" s="276" t="s">
        <v>7075</v>
      </c>
      <c r="H13827" s="287">
        <v>1</v>
      </c>
      <c r="I13827" s="287">
        <v>825</v>
      </c>
      <c r="J13827" s="290">
        <v>44222</v>
      </c>
      <c r="K13827" s="274" t="s">
        <v>33</v>
      </c>
      <c r="L13827" s="274" t="s">
        <v>74</v>
      </c>
      <c r="M13827" s="291"/>
      <c r="N13827" s="292"/>
      <c r="O13827" s="287"/>
      <c r="P13827" s="287"/>
      <c r="Q13827" s="293"/>
    </row>
    <row r="13828" spans="1:17">
      <c r="A13828" s="286" t="str">
        <f>B13828&amp;"_"&amp;COUNTIF($B$2:B13828,B13828)</f>
        <v>10498_1</v>
      </c>
      <c r="B13828" s="287">
        <v>10498</v>
      </c>
      <c r="E13828" s="195" t="s">
        <v>1744</v>
      </c>
      <c r="F13828" s="189">
        <v>1</v>
      </c>
      <c r="G13828" s="197" t="s">
        <v>7134</v>
      </c>
      <c r="L13828" s="287"/>
      <c r="M13828" s="291"/>
      <c r="N13828" s="292"/>
      <c r="O13828" s="287"/>
      <c r="P13828" s="287"/>
      <c r="Q13828" s="293"/>
    </row>
    <row r="13829" spans="1:17">
      <c r="A13829" s="286" t="str">
        <f>B13829&amp;"_"&amp;COUNTIF($B$2:B13829,B13829)</f>
        <v>10498_2</v>
      </c>
      <c r="B13829" s="287">
        <v>10498</v>
      </c>
      <c r="C13829" s="237"/>
      <c r="D13829" s="237"/>
      <c r="E13829" s="195">
        <v>213359</v>
      </c>
      <c r="F13829" s="189">
        <v>42</v>
      </c>
      <c r="G13829" s="197" t="s">
        <v>4533</v>
      </c>
      <c r="L13829" s="287"/>
      <c r="M13829" s="291"/>
      <c r="N13829" s="292"/>
      <c r="O13829" s="287"/>
      <c r="P13829" s="287"/>
      <c r="Q13829" s="293"/>
    </row>
    <row r="13830" spans="1:17">
      <c r="A13830" s="286" t="str">
        <f>B13830&amp;"_"&amp;COUNTIF($B$2:B13830,B13830)</f>
        <v>10498_3</v>
      </c>
      <c r="B13830" s="287">
        <v>10498</v>
      </c>
      <c r="C13830" s="237"/>
      <c r="D13830" s="237"/>
      <c r="E13830" s="195">
        <v>214845</v>
      </c>
      <c r="F13830" s="189">
        <v>16</v>
      </c>
      <c r="G13830" s="197" t="s">
        <v>5155</v>
      </c>
      <c r="J13830" s="277"/>
      <c r="L13830" s="287"/>
      <c r="M13830" s="291"/>
      <c r="N13830" s="292"/>
      <c r="O13830" s="287"/>
      <c r="P13830" s="287"/>
      <c r="Q13830" s="293"/>
    </row>
    <row r="13831" spans="1:17">
      <c r="A13831" s="286" t="str">
        <f>B13831&amp;"_"&amp;COUNTIF($B$2:B13831,B13831)</f>
        <v>10498_4</v>
      </c>
      <c r="B13831" s="287">
        <v>10498</v>
      </c>
      <c r="C13831" s="287"/>
      <c r="D13831" s="287"/>
      <c r="E13831" s="287">
        <v>209245</v>
      </c>
      <c r="F13831" s="288">
        <v>56</v>
      </c>
      <c r="G13831" s="276" t="s">
        <v>4515</v>
      </c>
      <c r="H13831" s="287"/>
      <c r="I13831" s="287"/>
      <c r="J13831" s="290"/>
      <c r="K13831" s="287"/>
      <c r="L13831" s="287"/>
      <c r="M13831" s="291"/>
      <c r="N13831" s="292"/>
      <c r="O13831" s="287"/>
      <c r="P13831" s="287"/>
      <c r="Q13831" s="293"/>
    </row>
    <row r="13832" spans="1:17">
      <c r="A13832" s="286" t="str">
        <f>B13832&amp;"_"&amp;COUNTIF($B$2:B13832,B13832)</f>
        <v>10498_5</v>
      </c>
      <c r="B13832" s="287">
        <v>10498</v>
      </c>
      <c r="C13832" s="237">
        <v>123</v>
      </c>
      <c r="D13832" s="237">
        <v>4500828519</v>
      </c>
      <c r="E13832" s="287">
        <v>209259</v>
      </c>
      <c r="F13832" s="288">
        <v>84</v>
      </c>
      <c r="G13832" s="276" t="s">
        <v>7180</v>
      </c>
      <c r="H13832" s="287">
        <v>7</v>
      </c>
      <c r="I13832" s="287"/>
      <c r="J13832" s="290">
        <v>44223</v>
      </c>
      <c r="K13832" s="195" t="s">
        <v>3477</v>
      </c>
      <c r="L13832" s="287"/>
      <c r="M13832" s="291"/>
      <c r="N13832" s="292"/>
      <c r="O13832" s="287"/>
      <c r="P13832" s="287"/>
      <c r="Q13832" s="293"/>
    </row>
    <row r="13833" spans="1:17">
      <c r="A13833" s="286" t="str">
        <f>B13833&amp;"_"&amp;COUNTIF($B$2:B13833,B13833)</f>
        <v>10499_1</v>
      </c>
      <c r="B13833" s="287">
        <v>10499</v>
      </c>
      <c r="C13833" s="195">
        <v>107</v>
      </c>
      <c r="D13833" s="195">
        <v>28225</v>
      </c>
      <c r="F13833" s="189">
        <v>10</v>
      </c>
      <c r="G13833" s="197" t="s">
        <v>6973</v>
      </c>
      <c r="H13833" s="195">
        <v>1</v>
      </c>
      <c r="J13833" s="191">
        <v>44223</v>
      </c>
      <c r="K13833" s="195" t="s">
        <v>33</v>
      </c>
      <c r="L13833" s="287"/>
      <c r="M13833" s="291"/>
      <c r="N13833" s="292"/>
      <c r="O13833" s="287"/>
      <c r="P13833" s="287"/>
      <c r="Q13833" s="293"/>
    </row>
    <row r="13834" spans="1:17">
      <c r="A13834" s="286" t="str">
        <f>B13834&amp;"_"&amp;COUNTIF($B$2:B13834,B13834)</f>
        <v>10500_1</v>
      </c>
      <c r="B13834" s="287">
        <v>10500</v>
      </c>
      <c r="C13834" s="287"/>
      <c r="D13834" s="287"/>
      <c r="E13834" s="274" t="s">
        <v>3545</v>
      </c>
      <c r="F13834" s="288">
        <v>5</v>
      </c>
      <c r="G13834" s="276" t="s">
        <v>3546</v>
      </c>
      <c r="H13834" s="287"/>
      <c r="I13834" s="287"/>
      <c r="J13834" s="290"/>
      <c r="K13834" s="287"/>
      <c r="L13834" s="287"/>
      <c r="M13834" s="291"/>
      <c r="N13834" s="292"/>
      <c r="O13834" s="287"/>
      <c r="P13834" s="287"/>
      <c r="Q13834" s="293"/>
    </row>
    <row r="13835" spans="1:17">
      <c r="A13835" s="286" t="str">
        <f>B13835&amp;"_"&amp;COUNTIF($B$2:B13835,B13835)</f>
        <v>10500_2</v>
      </c>
      <c r="B13835" s="287">
        <v>10500</v>
      </c>
      <c r="C13835" s="287"/>
      <c r="D13835" s="287"/>
      <c r="E13835" s="274" t="s">
        <v>3547</v>
      </c>
      <c r="F13835" s="288">
        <v>1</v>
      </c>
      <c r="G13835" s="276" t="s">
        <v>7182</v>
      </c>
      <c r="H13835" s="287"/>
      <c r="I13835" s="287"/>
      <c r="J13835" s="290"/>
      <c r="K13835" s="287"/>
      <c r="L13835" s="287"/>
      <c r="M13835" s="291"/>
      <c r="N13835" s="292"/>
      <c r="O13835" s="287"/>
      <c r="P13835" s="287"/>
      <c r="Q13835" s="293"/>
    </row>
    <row r="13836" spans="1:17">
      <c r="A13836" s="286" t="str">
        <f>B13836&amp;"_"&amp;COUNTIF($B$2:B13836,B13836)</f>
        <v>10500_3</v>
      </c>
      <c r="B13836" s="287">
        <v>10500</v>
      </c>
      <c r="C13836" s="287"/>
      <c r="D13836" s="287"/>
      <c r="E13836" s="274" t="s">
        <v>3549</v>
      </c>
      <c r="F13836" s="288">
        <v>1</v>
      </c>
      <c r="G13836" s="276" t="s">
        <v>7183</v>
      </c>
      <c r="H13836" s="287"/>
      <c r="I13836" s="287"/>
      <c r="J13836" s="290"/>
      <c r="K13836" s="287"/>
      <c r="L13836" s="287"/>
      <c r="M13836" s="291"/>
      <c r="N13836" s="292"/>
      <c r="O13836" s="287"/>
      <c r="P13836" s="287"/>
      <c r="Q13836" s="293"/>
    </row>
    <row r="13837" spans="1:17">
      <c r="A13837" s="286" t="str">
        <f>B13837&amp;"_"&amp;COUNTIF($B$2:B13837,B13837)</f>
        <v>10500_4</v>
      </c>
      <c r="B13837" s="287">
        <v>10500</v>
      </c>
      <c r="C13837" s="287">
        <v>126</v>
      </c>
      <c r="D13837" s="274" t="s">
        <v>7181</v>
      </c>
      <c r="E13837" s="274" t="s">
        <v>3551</v>
      </c>
      <c r="F13837" s="288">
        <v>1</v>
      </c>
      <c r="G13837" s="276" t="s">
        <v>7184</v>
      </c>
      <c r="H13837" s="287">
        <v>1</v>
      </c>
      <c r="I13837" s="287">
        <v>205</v>
      </c>
      <c r="J13837" s="290">
        <v>44223</v>
      </c>
      <c r="K13837" s="274" t="s">
        <v>33</v>
      </c>
      <c r="L13837" s="274" t="s">
        <v>74</v>
      </c>
      <c r="M13837" s="291"/>
      <c r="N13837" s="292"/>
      <c r="O13837" s="287"/>
      <c r="P13837" s="287"/>
      <c r="Q13837" s="293"/>
    </row>
    <row r="13838" spans="1:17">
      <c r="A13838" s="286" t="str">
        <f>B13838&amp;"_"&amp;COUNTIF($B$2:B13838,B13838)</f>
        <v>10501_1</v>
      </c>
      <c r="B13838" s="287">
        <v>10501</v>
      </c>
      <c r="C13838" s="274">
        <v>13</v>
      </c>
      <c r="D13838" s="274">
        <v>606850</v>
      </c>
      <c r="E13838" s="274"/>
      <c r="F13838" s="275">
        <v>1</v>
      </c>
      <c r="G13838" s="276" t="s">
        <v>6777</v>
      </c>
      <c r="H13838" s="274">
        <v>2</v>
      </c>
      <c r="I13838" s="274"/>
      <c r="J13838" s="277">
        <v>44223</v>
      </c>
      <c r="K13838" s="274" t="s">
        <v>789</v>
      </c>
      <c r="L13838" s="274" t="s">
        <v>74</v>
      </c>
      <c r="M13838" s="291"/>
      <c r="N13838" s="292"/>
      <c r="O13838" s="287"/>
      <c r="P13838" s="287"/>
      <c r="Q13838" s="293"/>
    </row>
    <row r="13839" spans="1:17">
      <c r="A13839" s="286" t="str">
        <f>B13839&amp;"_"&amp;COUNTIF($B$2:B13839,B13839)</f>
        <v>10502_1</v>
      </c>
      <c r="B13839" s="287">
        <v>10502</v>
      </c>
      <c r="C13839" s="287"/>
      <c r="D13839" s="287"/>
      <c r="E13839" s="195">
        <v>250694</v>
      </c>
      <c r="F13839" s="189">
        <v>2</v>
      </c>
      <c r="G13839" s="197" t="s">
        <v>7185</v>
      </c>
      <c r="H13839" s="287"/>
      <c r="I13839" s="287"/>
      <c r="J13839" s="290"/>
      <c r="K13839" s="287"/>
      <c r="L13839" s="287"/>
      <c r="M13839" s="291"/>
      <c r="N13839" s="292"/>
      <c r="O13839" s="287"/>
      <c r="P13839" s="287"/>
      <c r="Q13839" s="293"/>
    </row>
    <row r="13840" spans="1:17">
      <c r="A13840" s="286" t="str">
        <f>B13840&amp;"_"&amp;COUNTIF($B$2:B13840,B13840)</f>
        <v>10502_2</v>
      </c>
      <c r="B13840" s="287">
        <v>10502</v>
      </c>
      <c r="C13840" s="287">
        <v>66</v>
      </c>
      <c r="D13840" s="287">
        <v>4500790868</v>
      </c>
      <c r="E13840" s="195">
        <v>274162</v>
      </c>
      <c r="F13840" s="189">
        <v>2</v>
      </c>
      <c r="G13840" s="197" t="s">
        <v>4111</v>
      </c>
      <c r="H13840" s="287">
        <v>4</v>
      </c>
      <c r="I13840" s="287">
        <v>25000</v>
      </c>
      <c r="J13840" s="290">
        <v>44224</v>
      </c>
      <c r="K13840" s="485" t="s">
        <v>2085</v>
      </c>
      <c r="L13840" s="274" t="s">
        <v>74</v>
      </c>
      <c r="M13840" s="291"/>
      <c r="N13840" s="292"/>
      <c r="O13840" s="287"/>
      <c r="P13840" s="287"/>
      <c r="Q13840" s="293"/>
    </row>
    <row r="13841" spans="1:17">
      <c r="A13841" s="286" t="str">
        <f>B13841&amp;"_"&amp;COUNTIF($B$2:B13841,B13841)</f>
        <v>10503_1</v>
      </c>
      <c r="B13841" s="287">
        <v>10503</v>
      </c>
      <c r="C13841" s="287">
        <v>121</v>
      </c>
      <c r="D13841" s="287">
        <v>3104482986</v>
      </c>
      <c r="E13841" s="287"/>
      <c r="F13841" s="288">
        <v>37</v>
      </c>
      <c r="G13841" s="276" t="s">
        <v>7165</v>
      </c>
      <c r="H13841" s="287">
        <v>1</v>
      </c>
      <c r="I13841" s="287">
        <v>200</v>
      </c>
      <c r="J13841" s="290">
        <v>44224</v>
      </c>
      <c r="K13841" s="274" t="s">
        <v>7186</v>
      </c>
      <c r="L13841" s="274"/>
      <c r="M13841" s="291"/>
      <c r="N13841" s="292"/>
      <c r="O13841" s="287"/>
      <c r="P13841" s="287"/>
      <c r="Q13841" s="293"/>
    </row>
    <row r="13842" spans="1:17">
      <c r="A13842" s="286" t="str">
        <f>B13842&amp;"_"&amp;COUNTIF($B$2:B13842,B13842)</f>
        <v>10504_1</v>
      </c>
      <c r="B13842" s="287">
        <v>10504</v>
      </c>
      <c r="C13842" s="274"/>
      <c r="D13842" s="274"/>
      <c r="E13842" s="274"/>
      <c r="F13842" s="189">
        <v>9</v>
      </c>
      <c r="G13842" s="197" t="s">
        <v>3102</v>
      </c>
      <c r="K13842" s="274"/>
      <c r="L13842" s="287"/>
      <c r="M13842" s="291"/>
      <c r="N13842" s="292"/>
      <c r="O13842" s="287"/>
      <c r="P13842" s="287"/>
      <c r="Q13842" s="293"/>
    </row>
    <row r="13843" spans="1:17">
      <c r="A13843" s="286" t="str">
        <f>B13843&amp;"_"&amp;COUNTIF($B$2:B13843,B13843)</f>
        <v>10504_2</v>
      </c>
      <c r="B13843" s="287">
        <v>10504</v>
      </c>
      <c r="C13843" s="274">
        <v>65</v>
      </c>
      <c r="D13843" s="274">
        <v>3010490681</v>
      </c>
      <c r="E13843" s="274"/>
      <c r="F13843" s="189">
        <v>18</v>
      </c>
      <c r="G13843" s="197" t="s">
        <v>3103</v>
      </c>
      <c r="H13843" s="195">
        <v>9</v>
      </c>
      <c r="I13843" s="195">
        <v>28800</v>
      </c>
      <c r="J13843" s="191">
        <v>44224</v>
      </c>
      <c r="K13843" s="274" t="s">
        <v>1338</v>
      </c>
      <c r="L13843" s="274" t="s">
        <v>74</v>
      </c>
      <c r="M13843" s="291"/>
      <c r="N13843" s="292"/>
      <c r="O13843" s="287"/>
      <c r="P13843" s="287"/>
      <c r="Q13843" s="293"/>
    </row>
    <row r="13844" spans="1:17">
      <c r="A13844" s="286" t="str">
        <f>B13844&amp;"_"&amp;COUNTIF($B$2:B13844,B13844)</f>
        <v>10505_1</v>
      </c>
      <c r="B13844" s="287">
        <v>10505</v>
      </c>
      <c r="C13844" s="287"/>
      <c r="D13844" s="287"/>
      <c r="E13844" s="287"/>
      <c r="F13844" s="288">
        <v>112</v>
      </c>
      <c r="G13844" s="276" t="s">
        <v>7187</v>
      </c>
      <c r="H13844" s="287"/>
      <c r="I13844" s="287"/>
      <c r="J13844" s="290"/>
      <c r="K13844" s="287"/>
      <c r="L13844" s="287"/>
      <c r="M13844" s="291"/>
      <c r="N13844" s="292"/>
      <c r="O13844" s="287"/>
      <c r="P13844" s="287"/>
      <c r="Q13844" s="293"/>
    </row>
    <row r="13845" spans="1:17">
      <c r="A13845" s="286" t="str">
        <f>B13845&amp;"_"&amp;COUNTIF($B$2:B13845,B13845)</f>
        <v>10505_2</v>
      </c>
      <c r="B13845" s="287">
        <v>10505</v>
      </c>
      <c r="C13845" s="274" t="s">
        <v>6715</v>
      </c>
      <c r="D13845" s="287">
        <v>1379</v>
      </c>
      <c r="E13845" s="287"/>
      <c r="F13845" s="288">
        <v>120</v>
      </c>
      <c r="G13845" s="276" t="s">
        <v>7188</v>
      </c>
      <c r="H13845" s="287">
        <v>1</v>
      </c>
      <c r="I13845" s="287">
        <v>1150</v>
      </c>
      <c r="J13845" s="290">
        <v>44225</v>
      </c>
      <c r="K13845" s="274" t="s">
        <v>33</v>
      </c>
      <c r="L13845" s="274" t="s">
        <v>74</v>
      </c>
      <c r="M13845" s="291"/>
      <c r="N13845" s="292"/>
      <c r="O13845" s="287"/>
      <c r="P13845" s="287"/>
      <c r="Q13845" s="293"/>
    </row>
    <row r="13846" spans="1:17">
      <c r="A13846" s="286" t="str">
        <f>B13846&amp;"_"&amp;COUNTIF($B$2:B13846,B13846)</f>
        <v>10506_1</v>
      </c>
      <c r="B13846" s="287">
        <v>10506</v>
      </c>
      <c r="C13846" s="274">
        <v>31</v>
      </c>
      <c r="D13846" s="274" t="s">
        <v>7189</v>
      </c>
      <c r="E13846" s="274" t="s">
        <v>5374</v>
      </c>
      <c r="F13846" s="275">
        <v>7</v>
      </c>
      <c r="G13846" s="276" t="s">
        <v>6725</v>
      </c>
      <c r="H13846" s="274">
        <v>7</v>
      </c>
      <c r="I13846" s="274">
        <v>21000</v>
      </c>
      <c r="J13846" s="277">
        <v>44228</v>
      </c>
      <c r="K13846" s="195" t="s">
        <v>3477</v>
      </c>
      <c r="L13846" s="287"/>
      <c r="M13846" s="291"/>
      <c r="N13846" s="292"/>
      <c r="O13846" s="287"/>
      <c r="P13846" s="287"/>
      <c r="Q13846" s="293"/>
    </row>
    <row r="13847" spans="1:17">
      <c r="A13847" s="286" t="str">
        <f>B13847&amp;"_"&amp;COUNTIF($B$2:B13847,B13847)</f>
        <v>10507_1</v>
      </c>
      <c r="B13847" s="287">
        <v>10507</v>
      </c>
      <c r="C13847" s="195">
        <v>4</v>
      </c>
      <c r="D13847" s="195">
        <v>4500348473</v>
      </c>
      <c r="E13847" s="195">
        <v>112146</v>
      </c>
      <c r="F13847" s="189">
        <v>10</v>
      </c>
      <c r="G13847" s="197" t="s">
        <v>6647</v>
      </c>
      <c r="H13847" s="195">
        <v>5</v>
      </c>
      <c r="I13847" s="195">
        <v>9400</v>
      </c>
      <c r="J13847" s="191">
        <v>44228</v>
      </c>
      <c r="K13847" s="195" t="s">
        <v>2501</v>
      </c>
      <c r="L13847" s="195" t="s">
        <v>74</v>
      </c>
      <c r="M13847" s="291"/>
      <c r="N13847" s="292"/>
      <c r="O13847" s="287"/>
      <c r="P13847" s="287"/>
      <c r="Q13847" s="293"/>
    </row>
    <row r="13848" spans="1:17">
      <c r="A13848" s="286" t="str">
        <f>B13848&amp;"_"&amp;COUNTIF($B$2:B13848,B13848)</f>
        <v>10508_1</v>
      </c>
      <c r="B13848" s="287">
        <v>10508</v>
      </c>
      <c r="C13848" s="287"/>
      <c r="D13848" s="287"/>
      <c r="E13848" s="287"/>
      <c r="F13848" s="288">
        <v>20</v>
      </c>
      <c r="G13848" s="276" t="s">
        <v>7191</v>
      </c>
      <c r="H13848" s="287"/>
      <c r="I13848" s="287"/>
      <c r="J13848" s="290"/>
      <c r="K13848" s="287"/>
      <c r="L13848" s="287"/>
      <c r="M13848" s="291"/>
      <c r="N13848" s="292"/>
      <c r="O13848" s="287"/>
      <c r="P13848" s="287"/>
      <c r="Q13848" s="293"/>
    </row>
    <row r="13849" spans="1:17">
      <c r="A13849" s="286" t="str">
        <f>B13849&amp;"_"&amp;COUNTIF($B$2:B13849,B13849)</f>
        <v>10508_2</v>
      </c>
      <c r="B13849" s="287">
        <v>10508</v>
      </c>
      <c r="C13849" s="287"/>
      <c r="D13849" s="287"/>
      <c r="E13849" s="287"/>
      <c r="F13849" s="288">
        <v>5</v>
      </c>
      <c r="G13849" s="276" t="s">
        <v>7192</v>
      </c>
      <c r="H13849" s="287"/>
      <c r="I13849" s="287"/>
      <c r="J13849" s="290"/>
      <c r="K13849" s="287"/>
      <c r="L13849" s="287"/>
      <c r="M13849" s="291"/>
      <c r="N13849" s="292"/>
      <c r="O13849" s="287"/>
      <c r="P13849" s="287"/>
      <c r="Q13849" s="293"/>
    </row>
    <row r="13850" spans="1:17">
      <c r="A13850" s="286" t="str">
        <f>B13850&amp;"_"&amp;COUNTIF($B$2:B13850,B13850)</f>
        <v>10508_3</v>
      </c>
      <c r="B13850" s="287">
        <v>10508</v>
      </c>
      <c r="C13850" s="287">
        <v>122</v>
      </c>
      <c r="D13850" s="274" t="s">
        <v>7190</v>
      </c>
      <c r="E13850" s="287"/>
      <c r="F13850" s="288">
        <v>3</v>
      </c>
      <c r="G13850" s="276" t="s">
        <v>5557</v>
      </c>
      <c r="H13850" s="287">
        <v>1</v>
      </c>
      <c r="I13850" s="287">
        <v>1450</v>
      </c>
      <c r="J13850" s="290">
        <v>44228</v>
      </c>
      <c r="K13850" s="274" t="s">
        <v>7193</v>
      </c>
      <c r="L13850" s="274" t="s">
        <v>74</v>
      </c>
      <c r="M13850" s="291"/>
      <c r="N13850" s="292"/>
      <c r="O13850" s="287"/>
      <c r="P13850" s="287"/>
      <c r="Q13850" s="293"/>
    </row>
    <row r="13851" spans="1:17">
      <c r="A13851" s="286" t="str">
        <f>B13851&amp;"_"&amp;COUNTIF($B$2:B13851,B13851)</f>
        <v>10509_1</v>
      </c>
      <c r="B13851" s="287">
        <v>10509</v>
      </c>
      <c r="C13851" s="287">
        <v>124</v>
      </c>
      <c r="D13851" s="287">
        <v>550013271</v>
      </c>
      <c r="E13851" s="287"/>
      <c r="F13851" s="189">
        <v>1</v>
      </c>
      <c r="G13851" s="197" t="s">
        <v>6578</v>
      </c>
      <c r="H13851" s="195">
        <v>1</v>
      </c>
      <c r="J13851" s="191">
        <v>44228</v>
      </c>
      <c r="K13851" s="195" t="s">
        <v>33</v>
      </c>
      <c r="L13851" s="195" t="s">
        <v>74</v>
      </c>
      <c r="M13851" s="291"/>
      <c r="N13851" s="292"/>
      <c r="O13851" s="287"/>
      <c r="P13851" s="287"/>
      <c r="Q13851" s="293"/>
    </row>
    <row r="13852" spans="1:17">
      <c r="A13852" s="286" t="str">
        <f>B13852&amp;"_"&amp;COUNTIF($B$2:B13852,B13852)</f>
        <v>10510_1</v>
      </c>
      <c r="B13852" s="287">
        <v>10510</v>
      </c>
      <c r="C13852" s="287"/>
      <c r="D13852" s="287"/>
      <c r="E13852" s="287">
        <v>20818422</v>
      </c>
      <c r="F13852" s="288">
        <v>4</v>
      </c>
      <c r="G13852" s="197" t="s">
        <v>5670</v>
      </c>
      <c r="H13852" s="195">
        <v>4</v>
      </c>
      <c r="J13852" s="290"/>
      <c r="L13852" s="287"/>
      <c r="M13852" s="291"/>
      <c r="N13852" s="292"/>
      <c r="O13852" s="287"/>
      <c r="P13852" s="287"/>
      <c r="Q13852" s="293"/>
    </row>
    <row r="13853" spans="1:17">
      <c r="A13853" s="286" t="str">
        <f>B13853&amp;"_"&amp;COUNTIF($B$2:B13853,B13853)</f>
        <v>10510_2</v>
      </c>
      <c r="B13853" s="287">
        <v>10510</v>
      </c>
      <c r="C13853" s="287">
        <v>59</v>
      </c>
      <c r="D13853" s="287">
        <v>3011482788</v>
      </c>
      <c r="E13853" s="287">
        <v>41222082</v>
      </c>
      <c r="F13853" s="189">
        <v>4</v>
      </c>
      <c r="G13853" s="197" t="s">
        <v>6665</v>
      </c>
      <c r="H13853" s="195">
        <v>8</v>
      </c>
      <c r="I13853" s="195">
        <v>24920</v>
      </c>
      <c r="J13853" s="290">
        <v>44228</v>
      </c>
      <c r="K13853" s="195" t="s">
        <v>4749</v>
      </c>
      <c r="L13853" s="287"/>
      <c r="M13853" s="291"/>
      <c r="N13853" s="292"/>
      <c r="O13853" s="287"/>
      <c r="P13853" s="287"/>
      <c r="Q13853" s="293"/>
    </row>
    <row r="13854" spans="1:17">
      <c r="A13854" s="286" t="str">
        <f>B13854&amp;"_"&amp;COUNTIF($B$2:B13854,B13854)</f>
        <v>10511_1</v>
      </c>
      <c r="B13854" s="287">
        <v>10511</v>
      </c>
      <c r="C13854" s="287"/>
      <c r="D13854" s="287"/>
      <c r="E13854" s="274" t="s">
        <v>3333</v>
      </c>
      <c r="F13854" s="288">
        <v>1</v>
      </c>
      <c r="G13854" s="276" t="s">
        <v>7195</v>
      </c>
      <c r="H13854" s="287"/>
      <c r="I13854" s="287"/>
      <c r="J13854" s="290"/>
      <c r="K13854" s="287"/>
      <c r="L13854" s="287"/>
      <c r="M13854" s="291"/>
      <c r="N13854" s="292"/>
      <c r="O13854" s="287"/>
      <c r="P13854" s="287"/>
      <c r="Q13854" s="293"/>
    </row>
    <row r="13855" spans="1:17">
      <c r="A13855" s="286" t="str">
        <f>B13855&amp;"_"&amp;COUNTIF($B$2:B13855,B13855)</f>
        <v>10511_2</v>
      </c>
      <c r="B13855" s="287">
        <v>10511</v>
      </c>
      <c r="C13855" s="287">
        <v>1</v>
      </c>
      <c r="D13855" s="274" t="s">
        <v>7194</v>
      </c>
      <c r="E13855" s="274" t="s">
        <v>3748</v>
      </c>
      <c r="F13855" s="288">
        <v>2</v>
      </c>
      <c r="G13855" s="276" t="s">
        <v>7196</v>
      </c>
      <c r="H13855" s="287">
        <v>1</v>
      </c>
      <c r="I13855" s="287"/>
      <c r="J13855" s="290">
        <v>44229</v>
      </c>
      <c r="K13855" s="195" t="s">
        <v>3477</v>
      </c>
      <c r="L13855" s="287"/>
      <c r="M13855" s="291"/>
      <c r="N13855" s="292"/>
      <c r="O13855" s="287"/>
      <c r="P13855" s="287"/>
      <c r="Q13855" s="293"/>
    </row>
    <row r="13856" spans="1:17">
      <c r="A13856" s="286" t="str">
        <f>B13856&amp;"_"&amp;COUNTIF($B$2:B13856,B13856)</f>
        <v>10512_1</v>
      </c>
      <c r="B13856" s="287">
        <v>10512</v>
      </c>
      <c r="C13856" s="287"/>
      <c r="D13856" s="287"/>
      <c r="E13856" s="274" t="s">
        <v>7197</v>
      </c>
      <c r="F13856" s="288">
        <v>328</v>
      </c>
      <c r="G13856" s="276" t="s">
        <v>7198</v>
      </c>
      <c r="H13856" s="287"/>
      <c r="I13856" s="287"/>
      <c r="J13856" s="290"/>
      <c r="K13856" s="287"/>
      <c r="L13856" s="287"/>
      <c r="M13856" s="291"/>
      <c r="N13856" s="292"/>
      <c r="O13856" s="287"/>
      <c r="P13856" s="287"/>
      <c r="Q13856" s="293"/>
    </row>
    <row r="13857" spans="1:17">
      <c r="A13857" s="286" t="str">
        <f>B13857&amp;"_"&amp;COUNTIF($B$2:B13857,B13857)</f>
        <v>10512_2</v>
      </c>
      <c r="B13857" s="287">
        <v>10512</v>
      </c>
      <c r="C13857" s="287">
        <v>1</v>
      </c>
      <c r="D13857" s="274" t="s">
        <v>7200</v>
      </c>
      <c r="E13857" s="274" t="s">
        <v>67</v>
      </c>
      <c r="F13857" s="288">
        <v>48</v>
      </c>
      <c r="G13857" s="276" t="s">
        <v>7199</v>
      </c>
      <c r="H13857" s="287">
        <v>3</v>
      </c>
      <c r="I13857" s="287"/>
      <c r="J13857" s="290">
        <v>44229</v>
      </c>
      <c r="K13857" s="195" t="s">
        <v>3477</v>
      </c>
      <c r="L13857" s="287"/>
      <c r="M13857" s="291"/>
      <c r="N13857" s="292"/>
      <c r="O13857" s="287"/>
      <c r="P13857" s="287"/>
      <c r="Q13857" s="293"/>
    </row>
    <row r="13858" spans="1:17">
      <c r="A13858" s="286" t="str">
        <f>B13858&amp;"_"&amp;COUNTIF($B$2:B13858,B13858)</f>
        <v>10513_1</v>
      </c>
      <c r="B13858" s="287">
        <v>10513</v>
      </c>
      <c r="C13858" s="274"/>
      <c r="D13858" s="274"/>
      <c r="E13858" s="274"/>
      <c r="F13858" s="288">
        <v>46</v>
      </c>
      <c r="G13858" s="276" t="s">
        <v>1690</v>
      </c>
      <c r="H13858" s="274"/>
      <c r="I13858" s="274"/>
      <c r="L13858" s="287"/>
      <c r="M13858" s="291"/>
      <c r="N13858" s="292"/>
      <c r="O13858" s="287"/>
      <c r="P13858" s="287"/>
      <c r="Q13858" s="293"/>
    </row>
    <row r="13859" spans="1:17">
      <c r="A13859" s="286" t="str">
        <f>B13859&amp;"_"&amp;COUNTIF($B$2:B13859,B13859)</f>
        <v>10513_2</v>
      </c>
      <c r="B13859" s="287">
        <v>10513</v>
      </c>
      <c r="C13859" s="274">
        <v>1</v>
      </c>
      <c r="D13859" s="274" t="s">
        <v>5454</v>
      </c>
      <c r="E13859" s="287"/>
      <c r="F13859" s="288">
        <v>8</v>
      </c>
      <c r="G13859" s="276" t="s">
        <v>2975</v>
      </c>
      <c r="H13859" s="287">
        <v>2</v>
      </c>
      <c r="I13859" s="287"/>
      <c r="J13859" s="191">
        <v>44229</v>
      </c>
      <c r="K13859" s="195" t="s">
        <v>3477</v>
      </c>
      <c r="L13859" s="287"/>
      <c r="M13859" s="291"/>
      <c r="N13859" s="292"/>
      <c r="O13859" s="287"/>
      <c r="P13859" s="287"/>
      <c r="Q13859" s="293"/>
    </row>
    <row r="13860" spans="1:17">
      <c r="A13860" s="286" t="str">
        <f>B13860&amp;"_"&amp;COUNTIF($B$2:B13860,B13860)</f>
        <v>10514_1</v>
      </c>
      <c r="B13860" s="287">
        <v>10514</v>
      </c>
      <c r="C13860" s="287">
        <v>59</v>
      </c>
      <c r="D13860" s="287">
        <v>3011504842</v>
      </c>
      <c r="E13860" s="287">
        <v>41227890</v>
      </c>
      <c r="F13860" s="288">
        <v>18</v>
      </c>
      <c r="G13860" s="276" t="s">
        <v>7201</v>
      </c>
      <c r="H13860" s="195">
        <v>3</v>
      </c>
      <c r="I13860" s="195">
        <v>5515</v>
      </c>
      <c r="J13860" s="277">
        <v>44229</v>
      </c>
      <c r="K13860" s="274" t="s">
        <v>4749</v>
      </c>
      <c r="L13860" s="287"/>
      <c r="M13860" s="291"/>
      <c r="N13860" s="292"/>
      <c r="O13860" s="287"/>
      <c r="P13860" s="287"/>
      <c r="Q13860" s="293"/>
    </row>
    <row r="13861" spans="1:17">
      <c r="A13861" s="286" t="str">
        <f>B13861&amp;"_"&amp;COUNTIF($B$2:B13861,B13861)</f>
        <v>10515_1</v>
      </c>
      <c r="B13861" s="287">
        <v>10515</v>
      </c>
      <c r="E13861" s="195" t="s">
        <v>1744</v>
      </c>
      <c r="F13861" s="189">
        <v>1</v>
      </c>
      <c r="G13861" s="197" t="s">
        <v>7134</v>
      </c>
      <c r="L13861" s="287"/>
      <c r="M13861" s="291"/>
      <c r="N13861" s="292"/>
      <c r="O13861" s="287"/>
      <c r="P13861" s="287"/>
      <c r="Q13861" s="293"/>
    </row>
    <row r="13862" spans="1:17">
      <c r="A13862" s="286" t="str">
        <f>B13862&amp;"_"&amp;COUNTIF($B$2:B13862,B13862)</f>
        <v>10515_2</v>
      </c>
      <c r="B13862" s="287">
        <v>10515</v>
      </c>
      <c r="C13862" s="237"/>
      <c r="D13862" s="237"/>
      <c r="E13862" s="195">
        <v>213359</v>
      </c>
      <c r="F13862" s="189">
        <v>28</v>
      </c>
      <c r="G13862" s="197" t="s">
        <v>4533</v>
      </c>
      <c r="L13862" s="287"/>
      <c r="M13862" s="291"/>
      <c r="N13862" s="292"/>
      <c r="O13862" s="287"/>
      <c r="P13862" s="287"/>
      <c r="Q13862" s="293"/>
    </row>
    <row r="13863" spans="1:17">
      <c r="A13863" s="286" t="str">
        <f>B13863&amp;"_"&amp;COUNTIF($B$2:B13863,B13863)</f>
        <v>10515_3</v>
      </c>
      <c r="B13863" s="287">
        <v>10515</v>
      </c>
      <c r="C13863" s="237"/>
      <c r="D13863" s="237"/>
      <c r="E13863" s="195">
        <v>214845</v>
      </c>
      <c r="F13863" s="189">
        <v>32</v>
      </c>
      <c r="G13863" s="197" t="s">
        <v>5155</v>
      </c>
      <c r="J13863" s="277"/>
      <c r="L13863" s="287"/>
      <c r="M13863" s="291"/>
      <c r="N13863" s="292"/>
      <c r="O13863" s="287"/>
      <c r="P13863" s="287"/>
      <c r="Q13863" s="293"/>
    </row>
    <row r="13864" spans="1:17">
      <c r="A13864" s="286" t="str">
        <f>B13864&amp;"_"&amp;COUNTIF($B$2:B13864,B13864)</f>
        <v>10515_4</v>
      </c>
      <c r="B13864" s="287">
        <v>10515</v>
      </c>
      <c r="C13864" s="237">
        <v>123</v>
      </c>
      <c r="D13864" s="237">
        <v>4500828519</v>
      </c>
      <c r="E13864" s="287">
        <v>209259</v>
      </c>
      <c r="F13864" s="288">
        <v>84</v>
      </c>
      <c r="G13864" s="276" t="s">
        <v>7180</v>
      </c>
      <c r="H13864" s="287">
        <v>5</v>
      </c>
      <c r="I13864" s="287">
        <v>13400</v>
      </c>
      <c r="J13864" s="290">
        <v>44230</v>
      </c>
      <c r="K13864" s="195" t="s">
        <v>3477</v>
      </c>
      <c r="L13864" s="287"/>
      <c r="M13864" s="291"/>
      <c r="N13864" s="292"/>
      <c r="O13864" s="287"/>
      <c r="P13864" s="287"/>
      <c r="Q13864" s="293"/>
    </row>
    <row r="13865" spans="1:17">
      <c r="A13865" s="286" t="str">
        <f>B13865&amp;"_"&amp;COUNTIF($B$2:B13865,B13865)</f>
        <v>10516_1</v>
      </c>
      <c r="B13865" s="287">
        <v>10516</v>
      </c>
      <c r="F13865" s="189">
        <v>300</v>
      </c>
      <c r="G13865" s="197" t="s">
        <v>7203</v>
      </c>
      <c r="L13865" s="287"/>
      <c r="M13865" s="291"/>
      <c r="N13865" s="292"/>
      <c r="O13865" s="287"/>
      <c r="P13865" s="287"/>
      <c r="Q13865" s="293"/>
    </row>
    <row r="13866" spans="1:17">
      <c r="A13866" s="286" t="str">
        <f>B13866&amp;"_"&amp;COUNTIF($B$2:B13866,B13866)</f>
        <v>10516_2</v>
      </c>
      <c r="B13866" s="287">
        <v>10516</v>
      </c>
      <c r="F13866" s="189">
        <v>1500</v>
      </c>
      <c r="G13866" s="197" t="s">
        <v>7204</v>
      </c>
      <c r="L13866" s="287"/>
      <c r="M13866" s="291"/>
      <c r="N13866" s="292"/>
      <c r="O13866" s="287"/>
      <c r="P13866" s="287"/>
      <c r="Q13866" s="293"/>
    </row>
    <row r="13867" spans="1:17">
      <c r="A13867" s="286" t="str">
        <f>B13867&amp;"_"&amp;COUNTIF($B$2:B13867,B13867)</f>
        <v>10516_3</v>
      </c>
      <c r="B13867" s="287">
        <v>10516</v>
      </c>
      <c r="F13867" s="189">
        <v>300</v>
      </c>
      <c r="G13867" s="197" t="s">
        <v>5687</v>
      </c>
      <c r="L13867" s="287"/>
      <c r="M13867" s="291"/>
      <c r="N13867" s="292"/>
      <c r="O13867" s="287"/>
      <c r="P13867" s="287"/>
      <c r="Q13867" s="293"/>
    </row>
    <row r="13868" spans="1:17">
      <c r="A13868" s="286" t="str">
        <f>B13868&amp;"_"&amp;COUNTIF($B$2:B13868,B13868)</f>
        <v>10516_4</v>
      </c>
      <c r="B13868" s="287">
        <v>10516</v>
      </c>
      <c r="F13868" s="189">
        <v>1</v>
      </c>
      <c r="G13868" s="197" t="s">
        <v>5688</v>
      </c>
      <c r="L13868" s="287"/>
      <c r="M13868" s="291"/>
      <c r="N13868" s="292"/>
      <c r="O13868" s="287"/>
      <c r="P13868" s="287"/>
      <c r="Q13868" s="293"/>
    </row>
    <row r="13869" spans="1:17">
      <c r="A13869" s="286" t="str">
        <f>B13869&amp;"_"&amp;COUNTIF($B$2:B13869,B13869)</f>
        <v>10516_5</v>
      </c>
      <c r="B13869" s="287">
        <v>10516</v>
      </c>
      <c r="F13869" s="189">
        <v>5</v>
      </c>
      <c r="G13869" s="197" t="s">
        <v>5690</v>
      </c>
      <c r="L13869" s="287"/>
      <c r="M13869" s="291"/>
      <c r="N13869" s="292"/>
      <c r="O13869" s="287"/>
      <c r="P13869" s="287"/>
      <c r="Q13869" s="293"/>
    </row>
    <row r="13870" spans="1:17">
      <c r="A13870" s="286" t="str">
        <f>B13870&amp;"_"&amp;COUNTIF($B$2:B13870,B13870)</f>
        <v>10516_6</v>
      </c>
      <c r="B13870" s="287">
        <v>10516</v>
      </c>
      <c r="C13870" s="195">
        <v>62</v>
      </c>
      <c r="D13870" s="195" t="s">
        <v>7202</v>
      </c>
      <c r="F13870" s="189">
        <v>1</v>
      </c>
      <c r="G13870" s="197" t="s">
        <v>7</v>
      </c>
      <c r="H13870" s="195">
        <v>5</v>
      </c>
      <c r="J13870" s="191">
        <v>44231</v>
      </c>
      <c r="K13870" s="195" t="s">
        <v>3477</v>
      </c>
      <c r="L13870" s="287"/>
      <c r="M13870" s="291"/>
      <c r="N13870" s="292"/>
      <c r="O13870" s="287"/>
      <c r="P13870" s="287"/>
      <c r="Q13870" s="293"/>
    </row>
    <row r="13871" spans="1:17">
      <c r="A13871" s="286" t="str">
        <f>B13871&amp;"_"&amp;COUNTIF($B$2:B13871,B13871)</f>
        <v>10517_1</v>
      </c>
      <c r="B13871" s="287">
        <v>10517</v>
      </c>
      <c r="F13871" s="189">
        <v>200</v>
      </c>
      <c r="G13871" s="197" t="s">
        <v>3519</v>
      </c>
      <c r="L13871" s="287"/>
      <c r="M13871" s="291"/>
      <c r="N13871" s="292"/>
      <c r="O13871" s="287"/>
      <c r="P13871" s="287"/>
      <c r="Q13871" s="293"/>
    </row>
    <row r="13872" spans="1:17">
      <c r="A13872" s="286" t="str">
        <f>B13872&amp;"_"&amp;COUNTIF($B$2:B13872,B13872)</f>
        <v>10517_2</v>
      </c>
      <c r="B13872" s="287">
        <v>10517</v>
      </c>
      <c r="F13872" s="189">
        <v>1</v>
      </c>
      <c r="G13872" s="197" t="s">
        <v>5629</v>
      </c>
      <c r="L13872" s="287"/>
      <c r="M13872" s="291"/>
      <c r="N13872" s="292"/>
      <c r="O13872" s="287"/>
      <c r="P13872" s="287"/>
      <c r="Q13872" s="293"/>
    </row>
    <row r="13873" spans="1:17">
      <c r="A13873" s="286" t="str">
        <f>B13873&amp;"_"&amp;COUNTIF($B$2:B13873,B13873)</f>
        <v>10517_3</v>
      </c>
      <c r="B13873" s="287">
        <v>10517</v>
      </c>
      <c r="F13873" s="189">
        <v>1500</v>
      </c>
      <c r="G13873" s="197" t="s">
        <v>7206</v>
      </c>
      <c r="L13873" s="287"/>
      <c r="M13873" s="291"/>
      <c r="N13873" s="292"/>
      <c r="O13873" s="287"/>
      <c r="P13873" s="287"/>
      <c r="Q13873" s="293"/>
    </row>
    <row r="13874" spans="1:17">
      <c r="A13874" s="286" t="str">
        <f>B13874&amp;"_"&amp;COUNTIF($B$2:B13874,B13874)</f>
        <v>10517_4</v>
      </c>
      <c r="B13874" s="287">
        <v>10517</v>
      </c>
      <c r="F13874" s="189">
        <v>30</v>
      </c>
      <c r="G13874" s="197" t="s">
        <v>5079</v>
      </c>
      <c r="L13874" s="287"/>
      <c r="M13874" s="291"/>
      <c r="N13874" s="292"/>
      <c r="O13874" s="287"/>
      <c r="P13874" s="287"/>
      <c r="Q13874" s="293"/>
    </row>
    <row r="13875" spans="1:17">
      <c r="A13875" s="286" t="str">
        <f>B13875&amp;"_"&amp;COUNTIF($B$2:B13875,B13875)</f>
        <v>10517_5</v>
      </c>
      <c r="B13875" s="287">
        <v>10517</v>
      </c>
      <c r="F13875" s="189">
        <v>100</v>
      </c>
      <c r="G13875" s="197" t="s">
        <v>7208</v>
      </c>
      <c r="L13875" s="287"/>
      <c r="M13875" s="291"/>
      <c r="N13875" s="292"/>
      <c r="O13875" s="287"/>
      <c r="P13875" s="287"/>
      <c r="Q13875" s="293"/>
    </row>
    <row r="13876" spans="1:17">
      <c r="A13876" s="286" t="str">
        <f>B13876&amp;"_"&amp;COUNTIF($B$2:B13876,B13876)</f>
        <v>10517_6</v>
      </c>
      <c r="B13876" s="287">
        <v>10517</v>
      </c>
      <c r="F13876" s="189">
        <v>4</v>
      </c>
      <c r="G13876" s="197" t="s">
        <v>5632</v>
      </c>
      <c r="L13876" s="287"/>
      <c r="M13876" s="291"/>
      <c r="N13876" s="292"/>
      <c r="O13876" s="287"/>
      <c r="P13876" s="287"/>
      <c r="Q13876" s="293"/>
    </row>
    <row r="13877" spans="1:17">
      <c r="A13877" s="286" t="str">
        <f>B13877&amp;"_"&amp;COUNTIF($B$2:B13877,B13877)</f>
        <v>10517_7</v>
      </c>
      <c r="B13877" s="287">
        <v>10517</v>
      </c>
      <c r="F13877" s="189">
        <v>4</v>
      </c>
      <c r="G13877" s="197" t="s">
        <v>5633</v>
      </c>
      <c r="L13877" s="287"/>
      <c r="M13877" s="291"/>
      <c r="N13877" s="292"/>
      <c r="O13877" s="287"/>
      <c r="P13877" s="287"/>
      <c r="Q13877" s="293"/>
    </row>
    <row r="13878" spans="1:17">
      <c r="A13878" s="286" t="str">
        <f>B13878&amp;"_"&amp;COUNTIF($B$2:B13878,B13878)</f>
        <v>10517_8</v>
      </c>
      <c r="B13878" s="287">
        <v>10517</v>
      </c>
      <c r="F13878" s="189">
        <v>10</v>
      </c>
      <c r="G13878" s="197" t="s">
        <v>7207</v>
      </c>
      <c r="L13878" s="287"/>
      <c r="M13878" s="291"/>
      <c r="N13878" s="292"/>
      <c r="O13878" s="287"/>
      <c r="P13878" s="287"/>
      <c r="Q13878" s="293"/>
    </row>
    <row r="13879" spans="1:17">
      <c r="A13879" s="286" t="str">
        <f>B13879&amp;"_"&amp;COUNTIF($B$2:B13879,B13879)</f>
        <v>10517_9</v>
      </c>
      <c r="B13879" s="287">
        <v>10517</v>
      </c>
      <c r="F13879" s="189">
        <v>4</v>
      </c>
      <c r="G13879" s="197" t="s">
        <v>5635</v>
      </c>
      <c r="L13879" s="287"/>
      <c r="M13879" s="291"/>
      <c r="N13879" s="292"/>
      <c r="O13879" s="287"/>
      <c r="P13879" s="287"/>
      <c r="Q13879" s="293"/>
    </row>
    <row r="13880" spans="1:17">
      <c r="A13880" s="286" t="str">
        <f>B13880&amp;"_"&amp;COUNTIF($B$2:B13880,B13880)</f>
        <v>10517_10</v>
      </c>
      <c r="B13880" s="287">
        <v>10517</v>
      </c>
      <c r="F13880" s="189">
        <v>4</v>
      </c>
      <c r="G13880" s="197" t="s">
        <v>5636</v>
      </c>
      <c r="L13880" s="287"/>
      <c r="M13880" s="291"/>
      <c r="N13880" s="292"/>
      <c r="O13880" s="287"/>
      <c r="P13880" s="287"/>
      <c r="Q13880" s="293"/>
    </row>
    <row r="13881" spans="1:17">
      <c r="A13881" s="286" t="str">
        <f>B13881&amp;"_"&amp;COUNTIF($B$2:B13881,B13881)</f>
        <v>10517_11</v>
      </c>
      <c r="B13881" s="287">
        <v>10517</v>
      </c>
      <c r="F13881" s="189">
        <v>25</v>
      </c>
      <c r="G13881" s="197" t="s">
        <v>3525</v>
      </c>
      <c r="L13881" s="287"/>
      <c r="M13881" s="291"/>
      <c r="N13881" s="292"/>
      <c r="O13881" s="287"/>
      <c r="P13881" s="287"/>
      <c r="Q13881" s="293"/>
    </row>
    <row r="13882" spans="1:17">
      <c r="A13882" s="286" t="str">
        <f>B13882&amp;"_"&amp;COUNTIF($B$2:B13882,B13882)</f>
        <v>10517_12</v>
      </c>
      <c r="B13882" s="287">
        <v>10517</v>
      </c>
      <c r="C13882" s="195">
        <v>56</v>
      </c>
      <c r="D13882" s="195" t="s">
        <v>7205</v>
      </c>
      <c r="F13882" s="189">
        <v>1</v>
      </c>
      <c r="G13882" s="197" t="s">
        <v>782</v>
      </c>
      <c r="H13882" s="274">
        <v>7</v>
      </c>
      <c r="J13882" s="191">
        <v>44231</v>
      </c>
      <c r="K13882" s="195" t="s">
        <v>3477</v>
      </c>
      <c r="L13882" s="287"/>
      <c r="M13882" s="291"/>
      <c r="N13882" s="292"/>
      <c r="O13882" s="287"/>
      <c r="P13882" s="287"/>
      <c r="Q13882" s="293"/>
    </row>
    <row r="13883" spans="1:17">
      <c r="A13883" s="286" t="str">
        <f>B13883&amp;"_"&amp;COUNTIF($B$2:B13883,B13883)</f>
        <v>10518_1</v>
      </c>
      <c r="B13883" s="287">
        <v>10518</v>
      </c>
      <c r="C13883" s="195">
        <v>123</v>
      </c>
      <c r="D13883" s="195">
        <v>4500831275</v>
      </c>
      <c r="F13883" s="189">
        <v>1</v>
      </c>
      <c r="G13883" s="197" t="s">
        <v>5680</v>
      </c>
      <c r="H13883" s="195">
        <v>1</v>
      </c>
      <c r="I13883" s="195">
        <v>18000</v>
      </c>
      <c r="J13883" s="191">
        <v>44231</v>
      </c>
      <c r="K13883" s="195" t="s">
        <v>3477</v>
      </c>
      <c r="L13883" s="287"/>
      <c r="M13883" s="291"/>
      <c r="N13883" s="292"/>
      <c r="O13883" s="287"/>
      <c r="P13883" s="287"/>
      <c r="Q13883" s="293"/>
    </row>
    <row r="13884" spans="1:17">
      <c r="A13884" s="286" t="str">
        <f>B13884&amp;"_"&amp;COUNTIF($B$2:B13884,B13884)</f>
        <v>10519_1</v>
      </c>
      <c r="B13884" s="287">
        <v>10519</v>
      </c>
      <c r="C13884" s="287">
        <v>1</v>
      </c>
      <c r="D13884" s="274" t="s">
        <v>477</v>
      </c>
      <c r="E13884" s="287"/>
      <c r="F13884" s="288">
        <v>1</v>
      </c>
      <c r="G13884" s="276" t="s">
        <v>7209</v>
      </c>
      <c r="H13884" s="287">
        <v>1</v>
      </c>
      <c r="I13884" s="287"/>
      <c r="J13884" s="290">
        <v>44231</v>
      </c>
      <c r="K13884" s="195" t="s">
        <v>3477</v>
      </c>
      <c r="L13884" s="287"/>
      <c r="M13884" s="291"/>
      <c r="N13884" s="292"/>
      <c r="O13884" s="287"/>
      <c r="P13884" s="287"/>
      <c r="Q13884" s="293"/>
    </row>
    <row r="13885" spans="1:17">
      <c r="A13885" s="286" t="str">
        <f>B13885&amp;"_"&amp;COUNTIF($B$2:B13885,B13885)</f>
        <v>10520_1</v>
      </c>
      <c r="B13885" s="287">
        <v>10520</v>
      </c>
      <c r="F13885" s="189">
        <v>100</v>
      </c>
      <c r="G13885" s="197" t="s">
        <v>7211</v>
      </c>
      <c r="L13885" s="287"/>
      <c r="M13885" s="291"/>
      <c r="N13885" s="292"/>
      <c r="O13885" s="287"/>
      <c r="P13885" s="287"/>
      <c r="Q13885" s="293"/>
    </row>
    <row r="13886" spans="1:17">
      <c r="A13886" s="486" t="str">
        <f>B13886&amp;"_"&amp;COUNTIF($B$2:B13886,B13886)</f>
        <v>10520_2</v>
      </c>
      <c r="B13886" s="287">
        <v>10520</v>
      </c>
      <c r="C13886" s="487"/>
      <c r="D13886" s="487"/>
      <c r="E13886" s="487"/>
      <c r="F13886" s="488">
        <v>1000</v>
      </c>
      <c r="G13886" s="197" t="s">
        <v>7210</v>
      </c>
      <c r="H13886" s="487"/>
      <c r="I13886" s="487"/>
      <c r="J13886" s="489"/>
      <c r="K13886" s="487"/>
      <c r="L13886" s="487"/>
      <c r="M13886" s="490"/>
      <c r="N13886" s="491"/>
      <c r="O13886" s="487"/>
      <c r="P13886" s="487"/>
      <c r="Q13886" s="492"/>
    </row>
    <row r="13887" spans="1:17">
      <c r="A13887" s="286" t="str">
        <f>B13887&amp;"_"&amp;COUNTIF($B$2:B13887,B13887)</f>
        <v>10520_3</v>
      </c>
      <c r="B13887" s="287">
        <v>10520</v>
      </c>
      <c r="F13887" s="189">
        <v>16</v>
      </c>
      <c r="G13887" s="197" t="s">
        <v>5496</v>
      </c>
      <c r="L13887" s="287"/>
      <c r="M13887" s="291"/>
      <c r="N13887" s="292"/>
      <c r="O13887" s="287"/>
      <c r="P13887" s="287"/>
      <c r="Q13887" s="293"/>
    </row>
    <row r="13888" spans="1:17">
      <c r="A13888" s="286" t="str">
        <f>B13888&amp;"_"&amp;COUNTIF($B$2:B13888,B13888)</f>
        <v>10520_4</v>
      </c>
      <c r="B13888" s="287">
        <v>10520</v>
      </c>
      <c r="F13888" s="189">
        <v>2</v>
      </c>
      <c r="G13888" s="197" t="s">
        <v>5497</v>
      </c>
      <c r="L13888" s="287"/>
      <c r="M13888" s="291"/>
      <c r="N13888" s="292"/>
      <c r="O13888" s="287"/>
      <c r="P13888" s="287"/>
      <c r="Q13888" s="293"/>
    </row>
    <row r="13889" spans="1:17">
      <c r="A13889" s="286" t="str">
        <f>B13889&amp;"_"&amp;COUNTIF($B$2:B13889,B13889)</f>
        <v>10520_5</v>
      </c>
      <c r="B13889" s="287">
        <v>10520</v>
      </c>
      <c r="F13889" s="189">
        <v>50</v>
      </c>
      <c r="G13889" s="197" t="s">
        <v>5498</v>
      </c>
      <c r="L13889" s="287"/>
      <c r="M13889" s="291"/>
      <c r="N13889" s="292"/>
      <c r="O13889" s="287"/>
      <c r="P13889" s="287"/>
      <c r="Q13889" s="293"/>
    </row>
    <row r="13890" spans="1:17">
      <c r="A13890" s="286" t="str">
        <f>B13890&amp;"_"&amp;COUNTIF($B$2:B13890,B13890)</f>
        <v>10520_6</v>
      </c>
      <c r="B13890" s="287">
        <v>10520</v>
      </c>
      <c r="F13890" s="189">
        <v>12</v>
      </c>
      <c r="G13890" s="197" t="s">
        <v>5500</v>
      </c>
      <c r="L13890" s="287"/>
      <c r="M13890" s="291"/>
      <c r="N13890" s="292"/>
      <c r="O13890" s="287"/>
      <c r="P13890" s="287"/>
      <c r="Q13890" s="293"/>
    </row>
    <row r="13891" spans="1:17">
      <c r="A13891" s="286" t="str">
        <f>B13891&amp;"_"&amp;COUNTIF($B$2:B13891,B13891)</f>
        <v>10520_7</v>
      </c>
      <c r="B13891" s="287">
        <v>10520</v>
      </c>
      <c r="C13891" s="195">
        <v>83</v>
      </c>
      <c r="D13891" s="195">
        <v>202011302</v>
      </c>
      <c r="F13891" s="189">
        <v>1</v>
      </c>
      <c r="G13891" s="197" t="s">
        <v>7</v>
      </c>
      <c r="H13891" s="195">
        <v>5</v>
      </c>
      <c r="J13891" s="191">
        <v>44235</v>
      </c>
      <c r="K13891" s="195" t="s">
        <v>3477</v>
      </c>
      <c r="L13891" s="287"/>
      <c r="M13891" s="291"/>
      <c r="N13891" s="292"/>
      <c r="O13891" s="287"/>
      <c r="P13891" s="287"/>
      <c r="Q13891" s="293"/>
    </row>
    <row r="13892" spans="1:17">
      <c r="A13892" s="286" t="str">
        <f>B13892&amp;"_"&amp;COUNTIF($B$2:B13892,B13892)</f>
        <v>10521_1</v>
      </c>
      <c r="B13892" s="287">
        <v>10521</v>
      </c>
      <c r="F13892" s="189">
        <v>1</v>
      </c>
      <c r="G13892" s="197" t="s">
        <v>7212</v>
      </c>
      <c r="L13892" s="287"/>
      <c r="M13892" s="291"/>
      <c r="N13892" s="292"/>
      <c r="O13892" s="287"/>
      <c r="P13892" s="287"/>
      <c r="Q13892" s="293"/>
    </row>
    <row r="13893" spans="1:17">
      <c r="A13893" s="286" t="str">
        <f>B13893&amp;"_"&amp;COUNTIF($B$2:B13893,B13893)</f>
        <v>10521_2</v>
      </c>
      <c r="B13893" s="287">
        <v>10521</v>
      </c>
      <c r="C13893" s="287">
        <v>13</v>
      </c>
      <c r="D13893" s="287">
        <v>606847</v>
      </c>
      <c r="E13893" s="287"/>
      <c r="F13893" s="288">
        <v>1</v>
      </c>
      <c r="G13893" s="276" t="s">
        <v>7213</v>
      </c>
      <c r="H13893" s="287">
        <v>2</v>
      </c>
      <c r="I13893" s="287"/>
      <c r="J13893" s="290">
        <v>44235</v>
      </c>
      <c r="K13893" s="274" t="s">
        <v>33</v>
      </c>
      <c r="L13893" s="274" t="s">
        <v>74</v>
      </c>
      <c r="M13893" s="291"/>
      <c r="N13893" s="292"/>
      <c r="O13893" s="287"/>
      <c r="P13893" s="287"/>
      <c r="Q13893" s="293"/>
    </row>
    <row r="13894" spans="1:17">
      <c r="A13894" s="286" t="str">
        <f>B13894&amp;"_"&amp;COUNTIF($B$2:B13894,B13894)</f>
        <v>10522_1</v>
      </c>
      <c r="B13894" s="287">
        <v>10522</v>
      </c>
      <c r="C13894" s="287">
        <v>121</v>
      </c>
      <c r="D13894" s="287">
        <v>3104503626</v>
      </c>
      <c r="E13894" s="287"/>
      <c r="F13894" s="288">
        <v>400</v>
      </c>
      <c r="G13894" s="276" t="s">
        <v>7214</v>
      </c>
      <c r="H13894" s="287">
        <v>3</v>
      </c>
      <c r="I13894" s="287">
        <v>9500</v>
      </c>
      <c r="J13894" s="290">
        <v>44235</v>
      </c>
      <c r="K13894" s="274" t="s">
        <v>4113</v>
      </c>
      <c r="L13894" s="274"/>
      <c r="M13894" s="291"/>
      <c r="N13894" s="292"/>
      <c r="O13894" s="287"/>
      <c r="P13894" s="287"/>
      <c r="Q13894" s="293"/>
    </row>
    <row r="13895" spans="1:17">
      <c r="A13895" s="286" t="str">
        <f>B13895&amp;"_"&amp;COUNTIF($B$2:B13895,B13895)</f>
        <v>10523_1</v>
      </c>
      <c r="B13895" s="287">
        <v>10523</v>
      </c>
      <c r="C13895" s="195">
        <v>3</v>
      </c>
      <c r="D13895" s="195" t="s">
        <v>7215</v>
      </c>
      <c r="E13895" s="195">
        <v>500529774</v>
      </c>
      <c r="F13895" s="189">
        <v>324</v>
      </c>
      <c r="G13895" s="197" t="s">
        <v>3799</v>
      </c>
      <c r="H13895" s="195">
        <v>1</v>
      </c>
      <c r="I13895" s="195">
        <v>1200</v>
      </c>
      <c r="J13895" s="191">
        <v>44235</v>
      </c>
      <c r="K13895" s="195" t="s">
        <v>33</v>
      </c>
      <c r="L13895" s="287"/>
      <c r="M13895" s="291"/>
      <c r="N13895" s="292"/>
      <c r="O13895" s="287"/>
      <c r="P13895" s="287"/>
      <c r="Q13895" s="293"/>
    </row>
    <row r="13896" spans="1:17">
      <c r="A13896" s="286" t="str">
        <f>B13896&amp;"_"&amp;COUNTIF($B$2:B13896,B13896)</f>
        <v>10524_1</v>
      </c>
      <c r="B13896" s="287">
        <v>10524</v>
      </c>
      <c r="C13896" s="274">
        <v>31</v>
      </c>
      <c r="D13896" s="274" t="s">
        <v>7216</v>
      </c>
      <c r="E13896" s="274" t="s">
        <v>5374</v>
      </c>
      <c r="F13896" s="275">
        <v>7</v>
      </c>
      <c r="G13896" s="276" t="s">
        <v>6725</v>
      </c>
      <c r="H13896" s="274">
        <v>7</v>
      </c>
      <c r="I13896" s="274">
        <v>21000</v>
      </c>
      <c r="J13896" s="277">
        <v>44235</v>
      </c>
      <c r="K13896" s="195" t="s">
        <v>3477</v>
      </c>
      <c r="L13896" s="287"/>
      <c r="M13896" s="291"/>
      <c r="N13896" s="292"/>
      <c r="O13896" s="287"/>
      <c r="P13896" s="287"/>
      <c r="Q13896" s="293"/>
    </row>
    <row r="13897" spans="1:17">
      <c r="A13897" s="286" t="str">
        <f>B13897&amp;"_"&amp;COUNTIF($B$2:B13897,B13897)</f>
        <v>10525_1</v>
      </c>
      <c r="B13897" s="287">
        <v>10525</v>
      </c>
      <c r="C13897" s="287">
        <v>31</v>
      </c>
      <c r="D13897" s="323" t="s">
        <v>7219</v>
      </c>
      <c r="E13897" s="274" t="s">
        <v>7217</v>
      </c>
      <c r="F13897" s="288">
        <v>7</v>
      </c>
      <c r="G13897" s="276" t="s">
        <v>7218</v>
      </c>
      <c r="H13897" s="287">
        <v>7</v>
      </c>
      <c r="I13897" s="287"/>
      <c r="J13897" s="277">
        <v>44235</v>
      </c>
      <c r="K13897" s="195" t="s">
        <v>3477</v>
      </c>
      <c r="L13897" s="287"/>
      <c r="M13897" s="291"/>
      <c r="N13897" s="292"/>
      <c r="O13897" s="287"/>
      <c r="P13897" s="287"/>
      <c r="Q13897" s="293"/>
    </row>
    <row r="13898" spans="1:17">
      <c r="A13898" s="286" t="str">
        <f>B13898&amp;"_"&amp;COUNTIF($B$2:B13898,B13898)</f>
        <v>10526_1</v>
      </c>
      <c r="B13898" s="287">
        <v>10526</v>
      </c>
      <c r="C13898" s="195">
        <v>2</v>
      </c>
      <c r="D13898" s="195">
        <v>340213820</v>
      </c>
      <c r="F13898" s="189">
        <v>20</v>
      </c>
      <c r="G13898" s="197" t="s">
        <v>1342</v>
      </c>
      <c r="H13898" s="195">
        <v>5</v>
      </c>
      <c r="J13898" s="191">
        <v>44235</v>
      </c>
      <c r="K13898" s="195" t="s">
        <v>3477</v>
      </c>
      <c r="L13898" s="287"/>
      <c r="M13898" s="291"/>
      <c r="N13898" s="292"/>
      <c r="O13898" s="287"/>
      <c r="P13898" s="287"/>
      <c r="Q13898" s="293"/>
    </row>
    <row r="13899" spans="1:17">
      <c r="A13899" s="286" t="str">
        <f>B13899&amp;"_"&amp;COUNTIF($B$2:B13899,B13899)</f>
        <v>10527_1</v>
      </c>
      <c r="B13899" s="287">
        <v>10527</v>
      </c>
      <c r="C13899" s="287">
        <v>132</v>
      </c>
      <c r="D13899" s="287">
        <v>3001458024</v>
      </c>
      <c r="E13899" s="287"/>
      <c r="F13899" s="288">
        <v>2</v>
      </c>
      <c r="G13899" s="276" t="s">
        <v>7220</v>
      </c>
      <c r="H13899" s="287">
        <v>1</v>
      </c>
      <c r="I13899" s="287">
        <v>110</v>
      </c>
      <c r="J13899" s="290">
        <v>44235</v>
      </c>
      <c r="K13899" s="274" t="s">
        <v>2654</v>
      </c>
      <c r="L13899" s="287"/>
      <c r="M13899" s="291"/>
      <c r="N13899" s="292"/>
      <c r="O13899" s="287"/>
      <c r="P13899" s="287"/>
      <c r="Q13899" s="293"/>
    </row>
    <row r="13900" spans="1:17">
      <c r="A13900" s="286" t="str">
        <f>B13900&amp;"_"&amp;COUNTIF($B$2:B13900,B13900)</f>
        <v>10528_1</v>
      </c>
      <c r="B13900" s="287">
        <v>10528</v>
      </c>
      <c r="C13900" s="287"/>
      <c r="D13900" s="287"/>
      <c r="E13900" s="287"/>
      <c r="F13900" s="288">
        <v>30</v>
      </c>
      <c r="G13900" s="276" t="s">
        <v>7221</v>
      </c>
      <c r="H13900" s="287"/>
      <c r="I13900" s="287"/>
      <c r="J13900" s="290"/>
      <c r="K13900" s="287"/>
      <c r="L13900" s="287"/>
      <c r="M13900" s="291"/>
      <c r="N13900" s="292"/>
      <c r="O13900" s="287"/>
      <c r="P13900" s="287"/>
      <c r="Q13900" s="293"/>
    </row>
    <row r="13901" spans="1:17">
      <c r="A13901" s="286" t="str">
        <f>B13901&amp;"_"&amp;COUNTIF($B$2:B13901,B13901)</f>
        <v>10528_2</v>
      </c>
      <c r="B13901" s="287">
        <v>10528</v>
      </c>
      <c r="C13901" s="287"/>
      <c r="D13901" s="287"/>
      <c r="E13901" s="287"/>
      <c r="F13901" s="288">
        <v>8</v>
      </c>
      <c r="G13901" s="276" t="s">
        <v>7222</v>
      </c>
      <c r="H13901" s="287"/>
      <c r="I13901" s="287"/>
      <c r="J13901" s="290"/>
      <c r="K13901" s="287"/>
      <c r="L13901" s="287"/>
      <c r="M13901" s="291"/>
      <c r="N13901" s="292"/>
      <c r="O13901" s="287"/>
      <c r="P13901" s="287"/>
      <c r="Q13901" s="293"/>
    </row>
    <row r="13902" spans="1:17">
      <c r="A13902" s="286" t="str">
        <f>B13902&amp;"_"&amp;COUNTIF($B$2:B13902,B13902)</f>
        <v>10528_3</v>
      </c>
      <c r="B13902" s="287">
        <v>10528</v>
      </c>
      <c r="C13902" s="287"/>
      <c r="D13902" s="287"/>
      <c r="E13902" s="287"/>
      <c r="F13902" s="288">
        <v>10</v>
      </c>
      <c r="G13902" s="276" t="s">
        <v>7223</v>
      </c>
      <c r="H13902" s="287"/>
      <c r="I13902" s="287"/>
      <c r="J13902" s="290"/>
      <c r="K13902" s="274"/>
      <c r="L13902" s="287"/>
      <c r="M13902" s="291"/>
      <c r="N13902" s="292"/>
      <c r="O13902" s="287"/>
      <c r="P13902" s="287"/>
      <c r="Q13902" s="293"/>
    </row>
    <row r="13903" spans="1:17">
      <c r="A13903" s="286" t="str">
        <f>B13903&amp;"_"&amp;COUNTIF($B$2:B13903,B13903)</f>
        <v>10528_4</v>
      </c>
      <c r="B13903" s="287">
        <v>10528</v>
      </c>
      <c r="C13903" s="287"/>
      <c r="D13903" s="287"/>
      <c r="E13903" s="287"/>
      <c r="F13903" s="275" t="s">
        <v>1744</v>
      </c>
      <c r="G13903" s="289"/>
      <c r="H13903" s="287"/>
      <c r="I13903" s="287"/>
      <c r="J13903" s="290"/>
      <c r="K13903" s="287"/>
      <c r="L13903" s="287"/>
      <c r="M13903" s="291"/>
      <c r="N13903" s="292"/>
      <c r="O13903" s="287"/>
      <c r="P13903" s="287"/>
      <c r="Q13903" s="293"/>
    </row>
    <row r="13904" spans="1:17">
      <c r="A13904" s="286" t="str">
        <f>B13904&amp;"_"&amp;COUNTIF($B$2:B13904,B13904)</f>
        <v>10528_5</v>
      </c>
      <c r="B13904" s="287">
        <v>10528</v>
      </c>
      <c r="C13904" s="287"/>
      <c r="D13904" s="287"/>
      <c r="E13904" s="287"/>
      <c r="F13904" s="275" t="s">
        <v>1744</v>
      </c>
      <c r="G13904" s="274" t="s">
        <v>7225</v>
      </c>
      <c r="H13904" s="287"/>
      <c r="I13904" s="287"/>
      <c r="J13904" s="290"/>
      <c r="K13904" s="287"/>
      <c r="L13904" s="287"/>
      <c r="M13904" s="291"/>
      <c r="N13904" s="292"/>
      <c r="O13904" s="287"/>
      <c r="P13904" s="287"/>
      <c r="Q13904" s="293"/>
    </row>
    <row r="13905" spans="1:17">
      <c r="A13905" s="286" t="str">
        <f>B13905&amp;"_"&amp;COUNTIF($B$2:B13905,B13905)</f>
        <v>10528_6</v>
      </c>
      <c r="B13905" s="287">
        <v>10528</v>
      </c>
      <c r="C13905" s="287">
        <v>121</v>
      </c>
      <c r="D13905" s="287">
        <v>3104507755</v>
      </c>
      <c r="E13905" s="287"/>
      <c r="F13905" s="275" t="s">
        <v>1744</v>
      </c>
      <c r="G13905" s="287" t="s">
        <v>7224</v>
      </c>
      <c r="H13905" s="287">
        <v>2</v>
      </c>
      <c r="I13905" s="287">
        <v>5000</v>
      </c>
      <c r="J13905" s="290">
        <v>44235</v>
      </c>
      <c r="K13905" s="274" t="s">
        <v>4113</v>
      </c>
      <c r="L13905" s="287"/>
      <c r="M13905" s="291"/>
      <c r="N13905" s="292"/>
      <c r="O13905" s="287"/>
      <c r="P13905" s="287"/>
      <c r="Q13905" s="293"/>
    </row>
    <row r="13906" spans="1:17">
      <c r="A13906" s="286" t="str">
        <f>B13906&amp;"_"&amp;COUNTIF($B$2:B13906,B13906)</f>
        <v>10529_1</v>
      </c>
      <c r="B13906" s="287">
        <v>10529</v>
      </c>
      <c r="C13906" s="287"/>
      <c r="D13906" s="287"/>
      <c r="E13906" s="274" t="s">
        <v>4986</v>
      </c>
      <c r="F13906" s="288">
        <v>1</v>
      </c>
      <c r="G13906" s="276" t="s">
        <v>7228</v>
      </c>
      <c r="H13906" s="287"/>
      <c r="I13906" s="287"/>
      <c r="J13906" s="290"/>
      <c r="K13906" s="287"/>
      <c r="L13906" s="287"/>
      <c r="M13906" s="291"/>
      <c r="N13906" s="292"/>
      <c r="O13906" s="287"/>
      <c r="P13906" s="287"/>
      <c r="Q13906" s="293"/>
    </row>
    <row r="13907" spans="1:17">
      <c r="A13907" s="286" t="str">
        <f>B13907&amp;"_"&amp;COUNTIF($B$2:B13907,B13907)</f>
        <v>10529_2</v>
      </c>
      <c r="B13907" s="287">
        <v>10529</v>
      </c>
      <c r="C13907" s="287">
        <v>15</v>
      </c>
      <c r="D13907" s="287">
        <v>6930</v>
      </c>
      <c r="E13907" s="274" t="s">
        <v>7227</v>
      </c>
      <c r="F13907" s="288">
        <v>1</v>
      </c>
      <c r="G13907" s="276" t="s">
        <v>7226</v>
      </c>
      <c r="H13907" s="287">
        <v>1</v>
      </c>
      <c r="I13907" s="287"/>
      <c r="J13907" s="290">
        <v>44235</v>
      </c>
      <c r="K13907" s="274" t="s">
        <v>33</v>
      </c>
      <c r="L13907" s="274" t="s">
        <v>74</v>
      </c>
      <c r="M13907" s="291"/>
      <c r="N13907" s="292"/>
      <c r="O13907" s="287"/>
      <c r="P13907" s="287"/>
      <c r="Q13907" s="293"/>
    </row>
    <row r="13908" spans="1:17">
      <c r="A13908" s="273" t="str">
        <f>B13908&amp;"_"&amp;COUNTIF($B$2:B13908,B13908)</f>
        <v>10530_1</v>
      </c>
      <c r="B13908" s="274">
        <v>10530</v>
      </c>
      <c r="C13908" s="274"/>
      <c r="D13908" s="274"/>
      <c r="E13908" s="274"/>
      <c r="F13908" s="275">
        <v>1</v>
      </c>
      <c r="G13908" s="276" t="s">
        <v>4141</v>
      </c>
      <c r="H13908" s="274"/>
      <c r="I13908" s="274"/>
      <c r="J13908" s="277"/>
      <c r="K13908" s="274"/>
      <c r="L13908" s="274"/>
      <c r="M13908" s="278"/>
      <c r="N13908" s="279"/>
      <c r="O13908" s="274"/>
      <c r="P13908" s="274"/>
      <c r="Q13908" s="280"/>
    </row>
    <row r="13909" spans="1:17">
      <c r="A13909" s="286" t="str">
        <f>B13909&amp;"_"&amp;COUNTIF($B$2:B13909,B13909)</f>
        <v>10530_2</v>
      </c>
      <c r="B13909" s="287">
        <v>10530</v>
      </c>
      <c r="C13909" s="195">
        <v>9</v>
      </c>
      <c r="D13909" s="195" t="s">
        <v>7229</v>
      </c>
      <c r="E13909" s="195" t="s">
        <v>5161</v>
      </c>
      <c r="F13909" s="189">
        <v>31</v>
      </c>
      <c r="G13909" s="197" t="s">
        <v>4565</v>
      </c>
      <c r="H13909" s="195">
        <v>1</v>
      </c>
      <c r="I13909" s="195">
        <v>4775</v>
      </c>
      <c r="J13909" s="191">
        <v>44236</v>
      </c>
      <c r="K13909" s="186" t="s">
        <v>1711</v>
      </c>
      <c r="L13909" s="195" t="s">
        <v>74</v>
      </c>
      <c r="M13909" s="291"/>
      <c r="N13909" s="292"/>
      <c r="O13909" s="287"/>
      <c r="P13909" s="287"/>
      <c r="Q13909" s="293"/>
    </row>
    <row r="13910" spans="1:17">
      <c r="A13910" s="286" t="str">
        <f>B13910&amp;"_"&amp;COUNTIF($B$2:B13910,B13910)</f>
        <v>10531_1</v>
      </c>
      <c r="B13910" s="287">
        <v>10531</v>
      </c>
      <c r="C13910" s="195">
        <v>3</v>
      </c>
      <c r="D13910" s="195" t="s">
        <v>7230</v>
      </c>
      <c r="E13910" s="195" t="s">
        <v>149</v>
      </c>
      <c r="F13910" s="189">
        <v>100</v>
      </c>
      <c r="G13910" s="197" t="s">
        <v>1890</v>
      </c>
      <c r="H13910" s="195">
        <v>1</v>
      </c>
      <c r="I13910" s="195">
        <v>500</v>
      </c>
      <c r="J13910" s="191">
        <v>44236</v>
      </c>
      <c r="K13910" s="195" t="s">
        <v>33</v>
      </c>
      <c r="L13910" s="195" t="s">
        <v>74</v>
      </c>
      <c r="M13910" s="291"/>
      <c r="N13910" s="292"/>
      <c r="O13910" s="287"/>
      <c r="P13910" s="287"/>
      <c r="Q13910" s="293"/>
    </row>
    <row r="13911" spans="1:17">
      <c r="A13911" s="286" t="str">
        <f>B13911&amp;"_"&amp;COUNTIF($B$2:B13911,B13911)</f>
        <v>10532_1</v>
      </c>
      <c r="B13911" s="287">
        <v>10532</v>
      </c>
      <c r="C13911" s="287"/>
      <c r="D13911" s="287"/>
      <c r="E13911" s="287"/>
      <c r="F13911" s="288">
        <v>4</v>
      </c>
      <c r="G13911" s="276" t="s">
        <v>6864</v>
      </c>
      <c r="H13911" s="287"/>
      <c r="I13911" s="287"/>
      <c r="J13911" s="290"/>
      <c r="K13911" s="287"/>
      <c r="L13911" s="287"/>
      <c r="M13911" s="291"/>
      <c r="N13911" s="292"/>
      <c r="O13911" s="287"/>
      <c r="P13911" s="287"/>
      <c r="Q13911" s="293"/>
    </row>
    <row r="13912" spans="1:17">
      <c r="A13912" s="286" t="str">
        <f>B13912&amp;"_"&amp;COUNTIF($B$2:B13912,B13912)</f>
        <v>10532_2</v>
      </c>
      <c r="B13912" s="287">
        <v>10532</v>
      </c>
      <c r="C13912" s="287">
        <v>107</v>
      </c>
      <c r="D13912" s="287">
        <v>28235</v>
      </c>
      <c r="E13912" s="287"/>
      <c r="F13912" s="288">
        <v>1</v>
      </c>
      <c r="G13912" s="289" t="s">
        <v>6973</v>
      </c>
      <c r="H13912" s="287">
        <v>1</v>
      </c>
      <c r="I13912" s="287"/>
      <c r="J13912" s="290">
        <v>44236</v>
      </c>
      <c r="K13912" s="287" t="s">
        <v>33</v>
      </c>
      <c r="L13912" s="274" t="s">
        <v>74</v>
      </c>
      <c r="M13912" s="291"/>
      <c r="N13912" s="292"/>
      <c r="O13912" s="287"/>
      <c r="P13912" s="287"/>
      <c r="Q13912" s="293"/>
    </row>
    <row r="13913" spans="1:17">
      <c r="A13913" s="286" t="str">
        <f>B13913&amp;"_"&amp;COUNTIF($B$2:B13913,B13913)</f>
        <v>10533_1</v>
      </c>
      <c r="B13913" s="287">
        <v>10533</v>
      </c>
      <c r="C13913" s="287">
        <v>31</v>
      </c>
      <c r="D13913" s="274" t="s">
        <v>7132</v>
      </c>
      <c r="E13913" s="274" t="s">
        <v>6802</v>
      </c>
      <c r="F13913" s="288">
        <v>1</v>
      </c>
      <c r="G13913" s="276" t="s">
        <v>7133</v>
      </c>
      <c r="H13913" s="287">
        <v>1</v>
      </c>
      <c r="I13913" s="287">
        <v>3000</v>
      </c>
      <c r="J13913" s="191">
        <v>44236</v>
      </c>
      <c r="K13913" s="195" t="s">
        <v>3477</v>
      </c>
      <c r="L13913" s="287"/>
      <c r="M13913" s="291"/>
      <c r="N13913" s="292"/>
      <c r="O13913" s="287"/>
      <c r="P13913" s="287"/>
      <c r="Q13913" s="293"/>
    </row>
    <row r="13914" spans="1:17">
      <c r="A13914" s="286" t="str">
        <f>B13914&amp;"_"&amp;COUNTIF($B$2:B13914,B13914)</f>
        <v>10534_1</v>
      </c>
      <c r="B13914" s="287">
        <v>10534</v>
      </c>
      <c r="C13914" s="287">
        <v>31</v>
      </c>
      <c r="D13914" s="274" t="s">
        <v>7231</v>
      </c>
      <c r="E13914" s="274" t="s">
        <v>6802</v>
      </c>
      <c r="F13914" s="288">
        <v>1</v>
      </c>
      <c r="G13914" s="276" t="s">
        <v>7133</v>
      </c>
      <c r="H13914" s="287">
        <v>1</v>
      </c>
      <c r="I13914" s="287">
        <v>3000</v>
      </c>
      <c r="J13914" s="191">
        <v>44236</v>
      </c>
      <c r="K13914" s="195" t="s">
        <v>3477</v>
      </c>
      <c r="L13914" s="287"/>
      <c r="M13914" s="291"/>
      <c r="N13914" s="292"/>
      <c r="O13914" s="287"/>
      <c r="P13914" s="287"/>
      <c r="Q13914" s="293"/>
    </row>
    <row r="13915" spans="1:17">
      <c r="A13915" s="286" t="str">
        <f>B13915&amp;"_"&amp;COUNTIF($B$2:B13915,B13915)</f>
        <v>10535_1</v>
      </c>
      <c r="B13915" s="287">
        <v>10535</v>
      </c>
      <c r="C13915" s="287">
        <v>96</v>
      </c>
      <c r="D13915" s="287">
        <v>310113</v>
      </c>
      <c r="E13915" s="287"/>
      <c r="F13915" s="288">
        <v>2</v>
      </c>
      <c r="G13915" s="197" t="s">
        <v>5426</v>
      </c>
      <c r="H13915" s="195">
        <v>2</v>
      </c>
      <c r="I13915" s="287">
        <v>14800</v>
      </c>
      <c r="J13915" s="290">
        <v>44236</v>
      </c>
      <c r="K13915" s="195" t="s">
        <v>33</v>
      </c>
      <c r="L13915" s="195" t="s">
        <v>74</v>
      </c>
      <c r="M13915" s="291"/>
      <c r="N13915" s="292"/>
      <c r="O13915" s="287"/>
      <c r="P13915" s="287"/>
      <c r="Q13915" s="293"/>
    </row>
    <row r="13916" spans="1:17">
      <c r="A13916" s="286" t="str">
        <f>B13916&amp;"_"&amp;COUNTIF($B$2:B13916,B13916)</f>
        <v>10536_1</v>
      </c>
      <c r="B13916" s="287">
        <v>10536</v>
      </c>
      <c r="C13916" s="287">
        <v>1</v>
      </c>
      <c r="D13916" s="274" t="s">
        <v>7233</v>
      </c>
      <c r="E13916" s="274" t="s">
        <v>7234</v>
      </c>
      <c r="F13916" s="288">
        <v>1</v>
      </c>
      <c r="G13916" s="276" t="s">
        <v>7232</v>
      </c>
      <c r="H13916" s="287">
        <v>1</v>
      </c>
      <c r="I13916" s="287">
        <v>1000</v>
      </c>
      <c r="J13916" s="290">
        <v>44237</v>
      </c>
      <c r="K13916" s="195" t="s">
        <v>3477</v>
      </c>
      <c r="L13916" s="287"/>
      <c r="M13916" s="291"/>
      <c r="N13916" s="292"/>
      <c r="O13916" s="287"/>
      <c r="P13916" s="287"/>
      <c r="Q13916" s="293"/>
    </row>
    <row r="13917" spans="1:17">
      <c r="A13917" s="286" t="str">
        <f>B13917&amp;"_"&amp;COUNTIF($B$2:B13917,B13917)</f>
        <v>10537_1</v>
      </c>
      <c r="B13917" s="287">
        <v>10537</v>
      </c>
      <c r="C13917" s="287">
        <v>1</v>
      </c>
      <c r="D13917" s="195" t="s">
        <v>7236</v>
      </c>
      <c r="E13917" s="363"/>
      <c r="F13917" s="364">
        <v>2</v>
      </c>
      <c r="G13917" s="276" t="s">
        <v>6958</v>
      </c>
      <c r="H13917" s="363">
        <v>2</v>
      </c>
      <c r="I13917" s="363"/>
      <c r="J13917" s="191">
        <v>44237</v>
      </c>
      <c r="K13917" s="195" t="s">
        <v>3477</v>
      </c>
      <c r="L13917" s="287"/>
      <c r="M13917" s="291"/>
      <c r="N13917" s="292"/>
      <c r="O13917" s="287"/>
      <c r="P13917" s="287"/>
      <c r="Q13917" s="293"/>
    </row>
    <row r="13918" spans="1:17">
      <c r="A13918" s="286" t="str">
        <f>B13918&amp;"_"&amp;COUNTIF($B$2:B13918,B13918)</f>
        <v>10538_1</v>
      </c>
      <c r="B13918" s="287">
        <v>10538</v>
      </c>
      <c r="C13918" s="287">
        <v>1</v>
      </c>
      <c r="D13918" s="274" t="s">
        <v>477</v>
      </c>
      <c r="E13918" s="287"/>
      <c r="F13918" s="288">
        <v>1</v>
      </c>
      <c r="G13918" s="276" t="s">
        <v>7235</v>
      </c>
      <c r="H13918" s="287">
        <v>1</v>
      </c>
      <c r="I13918" s="287"/>
      <c r="J13918" s="191">
        <v>44237</v>
      </c>
      <c r="K13918" s="195" t="s">
        <v>3477</v>
      </c>
      <c r="L13918" s="287"/>
      <c r="M13918" s="291"/>
      <c r="N13918" s="292"/>
      <c r="O13918" s="287"/>
      <c r="P13918" s="287"/>
      <c r="Q13918" s="293"/>
    </row>
    <row r="13919" spans="1:17">
      <c r="A13919" s="286" t="str">
        <f>B13919&amp;"_"&amp;COUNTIF($B$2:B13919,B13919)</f>
        <v>10539_1</v>
      </c>
      <c r="B13919" s="287">
        <v>10539</v>
      </c>
      <c r="C13919" s="287"/>
      <c r="D13919" s="287"/>
      <c r="E13919" s="287">
        <v>500532210</v>
      </c>
      <c r="F13919" s="288">
        <v>2</v>
      </c>
      <c r="G13919" s="276" t="s">
        <v>7241</v>
      </c>
      <c r="H13919" s="287"/>
      <c r="I13919" s="287"/>
      <c r="J13919" s="290"/>
      <c r="K13919" s="287"/>
      <c r="L13919" s="287"/>
      <c r="M13919" s="291"/>
      <c r="N13919" s="292"/>
      <c r="O13919" s="287"/>
      <c r="P13919" s="287"/>
      <c r="Q13919" s="293"/>
    </row>
    <row r="13920" spans="1:17">
      <c r="A13920" s="286" t="str">
        <f>B13920&amp;"_"&amp;COUNTIF($B$2:B13920,B13920)</f>
        <v>10539_2</v>
      </c>
      <c r="B13920" s="287">
        <v>10539</v>
      </c>
      <c r="C13920" s="287"/>
      <c r="D13920" s="287"/>
      <c r="E13920" s="287">
        <v>500532209</v>
      </c>
      <c r="F13920" s="288">
        <v>1</v>
      </c>
      <c r="G13920" s="276" t="s">
        <v>7239</v>
      </c>
      <c r="H13920" s="287"/>
      <c r="I13920" s="287"/>
      <c r="J13920" s="290"/>
      <c r="K13920" s="287"/>
      <c r="L13920" s="287"/>
      <c r="M13920" s="291"/>
      <c r="N13920" s="292"/>
      <c r="O13920" s="287"/>
      <c r="P13920" s="287"/>
      <c r="Q13920" s="293"/>
    </row>
    <row r="13921" spans="1:17">
      <c r="A13921" s="286" t="str">
        <f>B13921&amp;"_"&amp;COUNTIF($B$2:B13921,B13921)</f>
        <v>10539_3</v>
      </c>
      <c r="B13921" s="287">
        <v>10539</v>
      </c>
      <c r="C13921" s="287"/>
      <c r="D13921" s="287"/>
      <c r="E13921" s="287">
        <v>500532211</v>
      </c>
      <c r="F13921" s="288">
        <v>2</v>
      </c>
      <c r="G13921" s="276" t="s">
        <v>7240</v>
      </c>
      <c r="H13921" s="287"/>
      <c r="I13921" s="287"/>
      <c r="J13921" s="290"/>
      <c r="K13921" s="287"/>
      <c r="L13921" s="287"/>
      <c r="M13921" s="291"/>
      <c r="N13921" s="292"/>
      <c r="O13921" s="287"/>
      <c r="P13921" s="287"/>
      <c r="Q13921" s="293"/>
    </row>
    <row r="13922" spans="1:17">
      <c r="A13922" s="286" t="str">
        <f>B13922&amp;"_"&amp;COUNTIF($B$2:B13922,B13922)</f>
        <v>10539_4</v>
      </c>
      <c r="B13922" s="287">
        <v>10539</v>
      </c>
      <c r="C13922" s="287"/>
      <c r="D13922" s="287"/>
      <c r="E13922" s="287">
        <v>500532213</v>
      </c>
      <c r="F13922" s="288">
        <v>2</v>
      </c>
      <c r="G13922" s="276" t="s">
        <v>7238</v>
      </c>
      <c r="H13922" s="287"/>
      <c r="I13922" s="287"/>
      <c r="J13922" s="290"/>
      <c r="K13922" s="287"/>
      <c r="L13922" s="287"/>
      <c r="M13922" s="291"/>
      <c r="N13922" s="292"/>
      <c r="O13922" s="287"/>
      <c r="P13922" s="287"/>
      <c r="Q13922" s="293"/>
    </row>
    <row r="13923" spans="1:17">
      <c r="A13923" s="286" t="str">
        <f>B13923&amp;"_"&amp;COUNTIF($B$2:B13923,B13923)</f>
        <v>10539_5</v>
      </c>
      <c r="B13923" s="287">
        <v>10539</v>
      </c>
      <c r="C13923" s="287"/>
      <c r="D13923" s="287"/>
      <c r="E13923" s="287">
        <v>500532214</v>
      </c>
      <c r="F13923" s="288">
        <v>2</v>
      </c>
      <c r="G13923" s="276" t="s">
        <v>7242</v>
      </c>
      <c r="H13923" s="287"/>
      <c r="I13923" s="287"/>
      <c r="J13923" s="290"/>
      <c r="K13923" s="287"/>
      <c r="L13923" s="287"/>
      <c r="M13923" s="291"/>
      <c r="N13923" s="292"/>
      <c r="O13923" s="287"/>
      <c r="P13923" s="287"/>
      <c r="Q13923" s="293"/>
    </row>
    <row r="13924" spans="1:17">
      <c r="A13924" s="286" t="str">
        <f>B13924&amp;"_"&amp;COUNTIF($B$2:B13924,B13924)</f>
        <v>10539_6</v>
      </c>
      <c r="B13924" s="287">
        <v>10539</v>
      </c>
      <c r="C13924" s="287">
        <v>128</v>
      </c>
      <c r="D13924" s="287">
        <v>270590270</v>
      </c>
      <c r="E13924" s="287">
        <v>500532215</v>
      </c>
      <c r="F13924" s="288">
        <v>3</v>
      </c>
      <c r="G13924" s="276" t="s">
        <v>7237</v>
      </c>
      <c r="H13924" s="287">
        <v>8</v>
      </c>
      <c r="I13924" s="287">
        <v>15600</v>
      </c>
      <c r="J13924" s="290">
        <v>44238</v>
      </c>
      <c r="K13924" s="274" t="s">
        <v>33</v>
      </c>
      <c r="L13924" s="274" t="s">
        <v>74</v>
      </c>
      <c r="M13924" s="291"/>
      <c r="N13924" s="292"/>
      <c r="O13924" s="287"/>
      <c r="P13924" s="287"/>
      <c r="Q13924" s="293"/>
    </row>
    <row r="13925" spans="1:17">
      <c r="A13925" s="286" t="str">
        <f>B13925&amp;"_"&amp;COUNTIF($B$2:B13925,B13925)</f>
        <v>10540_1</v>
      </c>
      <c r="B13925" s="287">
        <v>10540</v>
      </c>
      <c r="C13925" s="195">
        <v>55</v>
      </c>
      <c r="D13925" s="195" t="s">
        <v>7243</v>
      </c>
      <c r="F13925" s="189">
        <v>144</v>
      </c>
      <c r="G13925" s="197" t="s">
        <v>1971</v>
      </c>
      <c r="H13925" s="195">
        <v>2</v>
      </c>
      <c r="I13925" s="195">
        <v>8000</v>
      </c>
      <c r="J13925" s="191">
        <v>44238</v>
      </c>
      <c r="K13925" s="195" t="s">
        <v>33</v>
      </c>
      <c r="L13925" s="195" t="s">
        <v>74</v>
      </c>
      <c r="M13925" s="291"/>
      <c r="N13925" s="292"/>
      <c r="O13925" s="287"/>
      <c r="P13925" s="287"/>
      <c r="Q13925" s="293"/>
    </row>
    <row r="13926" spans="1:17">
      <c r="A13926" s="286" t="str">
        <f>B13926&amp;"_"&amp;COUNTIF($B$2:B13926,B13926)</f>
        <v>10541_1</v>
      </c>
      <c r="B13926" s="287">
        <v>10541</v>
      </c>
      <c r="C13926" s="287">
        <v>92</v>
      </c>
      <c r="D13926" s="274" t="s">
        <v>7245</v>
      </c>
      <c r="E13926" s="287"/>
      <c r="F13926" s="288">
        <v>1</v>
      </c>
      <c r="G13926" s="276" t="s">
        <v>7246</v>
      </c>
      <c r="H13926" s="287">
        <v>1</v>
      </c>
      <c r="I13926" s="287"/>
      <c r="J13926" s="290">
        <v>44238</v>
      </c>
      <c r="K13926" s="195" t="s">
        <v>3477</v>
      </c>
      <c r="L13926" s="287"/>
      <c r="M13926" s="291"/>
      <c r="N13926" s="292"/>
      <c r="O13926" s="287"/>
      <c r="P13926" s="287"/>
      <c r="Q13926" s="293"/>
    </row>
    <row r="13927" spans="1:17">
      <c r="A13927" s="286" t="str">
        <f>B13927&amp;"_"&amp;COUNTIF($B$2:B13927,B13927)</f>
        <v>10542_1</v>
      </c>
      <c r="B13927" s="287">
        <v>10542</v>
      </c>
      <c r="C13927" s="287"/>
      <c r="D13927" s="287"/>
      <c r="E13927" s="287"/>
      <c r="F13927" s="288">
        <v>80</v>
      </c>
      <c r="G13927" s="276" t="s">
        <v>7221</v>
      </c>
      <c r="H13927" s="287"/>
      <c r="I13927" s="287"/>
      <c r="J13927" s="290"/>
      <c r="K13927" s="287"/>
      <c r="L13927" s="287"/>
      <c r="M13927" s="291"/>
      <c r="N13927" s="292"/>
      <c r="O13927" s="287"/>
      <c r="P13927" s="287"/>
      <c r="Q13927" s="293"/>
    </row>
    <row r="13928" spans="1:17">
      <c r="A13928" s="286" t="str">
        <f>B13928&amp;"_"&amp;COUNTIF($B$2:B13928,B13928)</f>
        <v>10542_2</v>
      </c>
      <c r="B13928" s="287">
        <v>10542</v>
      </c>
      <c r="C13928" s="287"/>
      <c r="D13928" s="287"/>
      <c r="E13928" s="287"/>
      <c r="F13928" s="288">
        <v>15</v>
      </c>
      <c r="G13928" s="276" t="s">
        <v>7222</v>
      </c>
      <c r="H13928" s="287"/>
      <c r="I13928" s="287"/>
      <c r="J13928" s="290"/>
      <c r="K13928" s="287"/>
      <c r="L13928" s="287"/>
      <c r="M13928" s="291"/>
      <c r="N13928" s="292"/>
      <c r="O13928" s="287"/>
      <c r="P13928" s="287"/>
      <c r="Q13928" s="293"/>
    </row>
    <row r="13929" spans="1:17">
      <c r="A13929" s="286" t="str">
        <f>B13929&amp;"_"&amp;COUNTIF($B$2:B13929,B13929)</f>
        <v>10542_3</v>
      </c>
      <c r="B13929" s="287">
        <v>10542</v>
      </c>
      <c r="C13929" s="287"/>
      <c r="D13929" s="287"/>
      <c r="E13929" s="287"/>
      <c r="F13929" s="288">
        <v>15</v>
      </c>
      <c r="G13929" s="276" t="s">
        <v>7223</v>
      </c>
      <c r="H13929" s="287"/>
      <c r="I13929" s="287"/>
      <c r="J13929" s="290"/>
      <c r="K13929" s="274"/>
      <c r="L13929" s="287"/>
      <c r="M13929" s="291"/>
      <c r="N13929" s="292"/>
      <c r="O13929" s="287"/>
      <c r="P13929" s="287"/>
      <c r="Q13929" s="293"/>
    </row>
    <row r="13930" spans="1:17">
      <c r="A13930" s="286" t="str">
        <f>B13930&amp;"_"&amp;COUNTIF($B$2:B13930,B13930)</f>
        <v>10542_4</v>
      </c>
      <c r="B13930" s="287">
        <v>10542</v>
      </c>
      <c r="C13930" s="287"/>
      <c r="D13930" s="287"/>
      <c r="E13930" s="287"/>
      <c r="F13930" s="275">
        <v>250</v>
      </c>
      <c r="G13930" s="276" t="s">
        <v>7214</v>
      </c>
      <c r="H13930" s="287"/>
      <c r="I13930" s="287"/>
      <c r="J13930" s="290"/>
      <c r="K13930" s="287"/>
      <c r="L13930" s="287"/>
      <c r="M13930" s="291"/>
      <c r="N13930" s="292"/>
      <c r="O13930" s="287"/>
      <c r="P13930" s="287"/>
      <c r="Q13930" s="293"/>
    </row>
    <row r="13931" spans="1:17">
      <c r="A13931" s="286" t="str">
        <f>B13931&amp;"_"&amp;COUNTIF($B$2:B13931,B13931)</f>
        <v>10542_5</v>
      </c>
      <c r="B13931" s="287">
        <v>10542</v>
      </c>
      <c r="C13931" s="287"/>
      <c r="D13931" s="287"/>
      <c r="E13931" s="287"/>
      <c r="F13931" s="275" t="s">
        <v>1744</v>
      </c>
      <c r="G13931" s="274" t="s">
        <v>7225</v>
      </c>
      <c r="H13931" s="287"/>
      <c r="I13931" s="287"/>
      <c r="J13931" s="290"/>
      <c r="K13931" s="287"/>
      <c r="L13931" s="287"/>
      <c r="M13931" s="291"/>
      <c r="N13931" s="292"/>
      <c r="O13931" s="287"/>
      <c r="P13931" s="287"/>
      <c r="Q13931" s="293"/>
    </row>
    <row r="13932" spans="1:17">
      <c r="A13932" s="286" t="str">
        <f>B13932&amp;"_"&amp;COUNTIF($B$2:B13932,B13932)</f>
        <v>10542_6</v>
      </c>
      <c r="B13932" s="287">
        <v>10542</v>
      </c>
      <c r="C13932" s="287">
        <v>121</v>
      </c>
      <c r="D13932" s="287">
        <v>3104507724</v>
      </c>
      <c r="E13932" s="287"/>
      <c r="F13932" s="275" t="s">
        <v>1744</v>
      </c>
      <c r="G13932" s="287" t="s">
        <v>7224</v>
      </c>
      <c r="H13932" s="287"/>
      <c r="I13932" s="287">
        <v>21000</v>
      </c>
      <c r="J13932" s="290">
        <v>44239</v>
      </c>
      <c r="K13932" s="274" t="s">
        <v>4113</v>
      </c>
      <c r="L13932" s="287"/>
      <c r="M13932" s="291"/>
      <c r="N13932" s="292"/>
      <c r="O13932" s="287"/>
      <c r="P13932" s="287"/>
      <c r="Q13932" s="293"/>
    </row>
    <row r="13933" spans="1:17">
      <c r="A13933" s="286" t="str">
        <f>B13933&amp;"_"&amp;COUNTIF($B$2:B13933,B13933)</f>
        <v>10543_1</v>
      </c>
      <c r="B13933" s="287">
        <v>10543</v>
      </c>
      <c r="C13933" s="287">
        <v>11</v>
      </c>
      <c r="D13933" s="274" t="s">
        <v>7248</v>
      </c>
      <c r="E13933" s="287"/>
      <c r="F13933" s="288">
        <v>1</v>
      </c>
      <c r="G13933" s="276" t="s">
        <v>7249</v>
      </c>
      <c r="H13933" s="287">
        <v>1</v>
      </c>
      <c r="I13933" s="287"/>
      <c r="J13933" s="290">
        <v>44242</v>
      </c>
      <c r="K13933" s="274" t="s">
        <v>33</v>
      </c>
      <c r="L13933" s="274" t="s">
        <v>74</v>
      </c>
      <c r="M13933" s="291"/>
      <c r="N13933" s="292"/>
      <c r="O13933" s="287"/>
      <c r="P13933" s="287"/>
      <c r="Q13933" s="293"/>
    </row>
    <row r="13934" spans="1:17">
      <c r="A13934" s="286" t="str">
        <f>B13934&amp;"_"&amp;COUNTIF($B$2:B13934,B13934)</f>
        <v>10544_1</v>
      </c>
      <c r="B13934" s="287">
        <v>10544</v>
      </c>
      <c r="C13934" s="287"/>
      <c r="D13934" s="287"/>
      <c r="E13934" s="274" t="s">
        <v>64</v>
      </c>
      <c r="F13934" s="288">
        <v>192</v>
      </c>
      <c r="G13934" s="276" t="s">
        <v>7251</v>
      </c>
      <c r="H13934" s="287"/>
      <c r="I13934" s="287"/>
      <c r="J13934" s="290"/>
      <c r="K13934" s="287"/>
      <c r="L13934" s="287"/>
      <c r="M13934" s="291"/>
      <c r="N13934" s="292"/>
      <c r="O13934" s="287"/>
      <c r="P13934" s="287"/>
      <c r="Q13934" s="293"/>
    </row>
    <row r="13935" spans="1:17">
      <c r="A13935" s="286" t="str">
        <f>B13935&amp;"_"&amp;COUNTIF($B$2:B13935,B13935)</f>
        <v>10544_2</v>
      </c>
      <c r="B13935" s="287">
        <v>10544</v>
      </c>
      <c r="C13935" s="287">
        <v>1</v>
      </c>
      <c r="D13935" s="274" t="s">
        <v>7250</v>
      </c>
      <c r="E13935" s="274" t="s">
        <v>62</v>
      </c>
      <c r="F13935" s="288">
        <v>492</v>
      </c>
      <c r="G13935" s="276" t="s">
        <v>7252</v>
      </c>
      <c r="H13935" s="287">
        <v>7</v>
      </c>
      <c r="I13935" s="287"/>
      <c r="J13935" s="290">
        <v>44242</v>
      </c>
      <c r="K13935" s="195" t="s">
        <v>3477</v>
      </c>
      <c r="L13935" s="287"/>
      <c r="M13935" s="291"/>
      <c r="N13935" s="292"/>
      <c r="O13935" s="287"/>
      <c r="P13935" s="287"/>
      <c r="Q13935" s="293"/>
    </row>
    <row r="13936" spans="1:17">
      <c r="A13936" s="286" t="str">
        <f>B13936&amp;"_"&amp;COUNTIF($B$2:B13936,B13936)</f>
        <v>10546_1</v>
      </c>
      <c r="B13936" s="287">
        <v>10546</v>
      </c>
      <c r="C13936" s="287">
        <v>15</v>
      </c>
      <c r="D13936" s="287">
        <v>6930</v>
      </c>
      <c r="E13936" s="274" t="s">
        <v>4982</v>
      </c>
      <c r="F13936" s="288">
        <v>1</v>
      </c>
      <c r="G13936" s="276" t="s">
        <v>4983</v>
      </c>
      <c r="H13936" s="287">
        <v>1</v>
      </c>
      <c r="I13936" s="287"/>
      <c r="J13936" s="290">
        <v>44242</v>
      </c>
      <c r="K13936" s="274" t="s">
        <v>4988</v>
      </c>
      <c r="L13936" s="274" t="s">
        <v>74</v>
      </c>
      <c r="M13936" s="291"/>
      <c r="N13936" s="292"/>
      <c r="O13936" s="287"/>
      <c r="P13936" s="287"/>
      <c r="Q13936" s="293"/>
    </row>
    <row r="13937" spans="1:17">
      <c r="A13937" s="286" t="str">
        <f>B13937&amp;"_"&amp;COUNTIF($B$2:B13937,B13937)</f>
        <v>10547_1</v>
      </c>
      <c r="B13937" s="287">
        <v>10547</v>
      </c>
      <c r="C13937" s="287">
        <v>1</v>
      </c>
      <c r="D13937" s="274" t="s">
        <v>7236</v>
      </c>
      <c r="E13937" s="287"/>
      <c r="F13937" s="288">
        <v>1</v>
      </c>
      <c r="G13937" s="276" t="s">
        <v>3848</v>
      </c>
      <c r="H13937" s="287">
        <v>1</v>
      </c>
      <c r="I13937" s="287"/>
      <c r="J13937" s="290">
        <v>44242</v>
      </c>
      <c r="K13937" s="195" t="s">
        <v>3477</v>
      </c>
      <c r="L13937" s="287"/>
      <c r="M13937" s="291"/>
      <c r="N13937" s="292"/>
      <c r="O13937" s="287"/>
      <c r="P13937" s="287"/>
      <c r="Q13937" s="293"/>
    </row>
    <row r="13938" spans="1:17">
      <c r="A13938" s="286" t="str">
        <f>B13938&amp;"_"&amp;COUNTIF($B$2:B13938,B13938)</f>
        <v>10548_1</v>
      </c>
      <c r="B13938" s="287">
        <v>10548</v>
      </c>
      <c r="C13938" s="287">
        <v>141</v>
      </c>
      <c r="D13938" s="287">
        <v>96896</v>
      </c>
      <c r="E13938" s="287">
        <v>5600049268</v>
      </c>
      <c r="F13938" s="288">
        <v>1</v>
      </c>
      <c r="G13938" s="276" t="s">
        <v>7253</v>
      </c>
      <c r="H13938" s="287">
        <v>1</v>
      </c>
      <c r="I13938" s="287"/>
      <c r="J13938" s="290">
        <v>44242</v>
      </c>
      <c r="K13938" s="195" t="s">
        <v>3477</v>
      </c>
      <c r="L13938" s="287"/>
      <c r="M13938" s="291"/>
      <c r="N13938" s="292"/>
      <c r="O13938" s="287"/>
      <c r="P13938" s="287"/>
      <c r="Q13938" s="293"/>
    </row>
    <row r="13939" spans="1:17">
      <c r="A13939" s="286" t="str">
        <f>B13939&amp;"_"&amp;COUNTIF($B$2:B13939,B13939)</f>
        <v>10549_1</v>
      </c>
      <c r="B13939" s="287">
        <v>10549</v>
      </c>
      <c r="C13939" s="287">
        <v>96</v>
      </c>
      <c r="D13939" s="287">
        <v>310772</v>
      </c>
      <c r="E13939" s="287"/>
      <c r="F13939" s="288">
        <v>1</v>
      </c>
      <c r="G13939" s="276" t="s">
        <v>5681</v>
      </c>
      <c r="H13939" s="287">
        <v>1</v>
      </c>
      <c r="I13939" s="287">
        <v>9000</v>
      </c>
      <c r="J13939" s="290">
        <v>44242</v>
      </c>
      <c r="K13939" s="274" t="s">
        <v>4749</v>
      </c>
      <c r="L13939" s="274" t="s">
        <v>74</v>
      </c>
      <c r="M13939" s="291"/>
      <c r="N13939" s="292"/>
      <c r="O13939" s="287"/>
      <c r="P13939" s="287"/>
      <c r="Q13939" s="293"/>
    </row>
    <row r="13940" spans="1:17">
      <c r="A13940" s="286" t="str">
        <f>B13940&amp;"_"&amp;COUNTIF($B$2:B13940,B13940)</f>
        <v>10550_1</v>
      </c>
      <c r="B13940" s="287">
        <v>10550</v>
      </c>
      <c r="E13940" s="195" t="s">
        <v>1744</v>
      </c>
      <c r="F13940" s="189">
        <v>1</v>
      </c>
      <c r="G13940" s="197" t="s">
        <v>7134</v>
      </c>
      <c r="L13940" s="287"/>
      <c r="M13940" s="291"/>
      <c r="N13940" s="292"/>
      <c r="O13940" s="287"/>
      <c r="P13940" s="287"/>
      <c r="Q13940" s="293"/>
    </row>
    <row r="13941" spans="1:17">
      <c r="A13941" s="286" t="str">
        <f>B13941&amp;"_"&amp;COUNTIF($B$2:B13941,B13941)</f>
        <v>10550_2</v>
      </c>
      <c r="B13941" s="287">
        <v>10550</v>
      </c>
      <c r="C13941" s="237"/>
      <c r="D13941" s="237"/>
      <c r="E13941" s="195">
        <v>213359</v>
      </c>
      <c r="F13941" s="189">
        <v>28</v>
      </c>
      <c r="G13941" s="197" t="s">
        <v>4533</v>
      </c>
      <c r="L13941" s="287"/>
      <c r="M13941" s="291"/>
      <c r="N13941" s="292"/>
      <c r="O13941" s="287"/>
      <c r="P13941" s="287"/>
      <c r="Q13941" s="293"/>
    </row>
    <row r="13942" spans="1:17">
      <c r="A13942" s="286" t="str">
        <f>B13942&amp;"_"&amp;COUNTIF($B$2:B13942,B13942)</f>
        <v>10550_3</v>
      </c>
      <c r="B13942" s="287">
        <v>10550</v>
      </c>
      <c r="C13942" s="237"/>
      <c r="D13942" s="237"/>
      <c r="E13942" s="195">
        <v>214845</v>
      </c>
      <c r="F13942" s="189">
        <v>32</v>
      </c>
      <c r="G13942" s="197" t="s">
        <v>5155</v>
      </c>
      <c r="J13942" s="277"/>
      <c r="L13942" s="287"/>
      <c r="M13942" s="291"/>
      <c r="N13942" s="292"/>
      <c r="O13942" s="287"/>
      <c r="P13942" s="287"/>
      <c r="Q13942" s="293"/>
    </row>
    <row r="13943" spans="1:17">
      <c r="A13943" s="286" t="str">
        <f>B13943&amp;"_"&amp;COUNTIF($B$2:B13943,B13943)</f>
        <v>10550_4</v>
      </c>
      <c r="B13943" s="287">
        <v>10550</v>
      </c>
      <c r="C13943" s="237">
        <v>123</v>
      </c>
      <c r="D13943" s="237">
        <v>4500828519</v>
      </c>
      <c r="E13943" s="287">
        <v>209245</v>
      </c>
      <c r="F13943" s="288">
        <v>28</v>
      </c>
      <c r="G13943" s="276" t="s">
        <v>4515</v>
      </c>
      <c r="H13943" s="287">
        <v>5</v>
      </c>
      <c r="I13943" s="287">
        <v>12400</v>
      </c>
      <c r="J13943" s="290">
        <v>44242</v>
      </c>
      <c r="K13943" s="195" t="s">
        <v>3477</v>
      </c>
      <c r="L13943" s="287"/>
      <c r="M13943" s="291"/>
      <c r="N13943" s="292"/>
      <c r="O13943" s="287"/>
      <c r="P13943" s="287"/>
      <c r="Q13943" s="293"/>
    </row>
    <row r="13944" spans="1:17">
      <c r="A13944" s="286" t="str">
        <f>B13944&amp;"_"&amp;COUNTIF($B$2:B13944,B13944)</f>
        <v>10551_1</v>
      </c>
      <c r="B13944" s="287">
        <v>10551</v>
      </c>
      <c r="C13944" s="287">
        <v>1</v>
      </c>
      <c r="D13944" s="274" t="s">
        <v>7254</v>
      </c>
      <c r="E13944" s="287"/>
      <c r="F13944" s="288">
        <v>62</v>
      </c>
      <c r="G13944" s="276" t="s">
        <v>7255</v>
      </c>
      <c r="H13944" s="287">
        <v>1</v>
      </c>
      <c r="I13944" s="287"/>
      <c r="J13944" s="290">
        <v>44243</v>
      </c>
      <c r="K13944" s="195" t="s">
        <v>3477</v>
      </c>
      <c r="L13944" s="287"/>
      <c r="M13944" s="291"/>
      <c r="N13944" s="292"/>
      <c r="O13944" s="287"/>
      <c r="P13944" s="287"/>
      <c r="Q13944" s="293"/>
    </row>
    <row r="13945" spans="1:17">
      <c r="A13945" s="286" t="str">
        <f>B13945&amp;"_"&amp;COUNTIF($B$2:B13945,B13945)</f>
        <v>10552_1</v>
      </c>
      <c r="B13945" s="287">
        <v>10552</v>
      </c>
      <c r="C13945" s="287">
        <v>1</v>
      </c>
      <c r="D13945" s="274" t="s">
        <v>7019</v>
      </c>
      <c r="E13945" s="287"/>
      <c r="F13945" s="288">
        <v>1</v>
      </c>
      <c r="G13945" s="276" t="s">
        <v>7256</v>
      </c>
      <c r="H13945" s="287">
        <v>1</v>
      </c>
      <c r="I13945" s="287"/>
      <c r="J13945" s="290">
        <v>44243</v>
      </c>
      <c r="K13945" s="195" t="s">
        <v>3477</v>
      </c>
      <c r="L13945" s="287"/>
      <c r="M13945" s="291"/>
      <c r="N13945" s="292"/>
      <c r="O13945" s="287"/>
      <c r="P13945" s="287"/>
      <c r="Q13945" s="293"/>
    </row>
    <row r="13946" spans="1:17">
      <c r="A13946" s="286" t="str">
        <f>B13946&amp;"_"&amp;COUNTIF($B$2:B13946,B13946)</f>
        <v>10553_1</v>
      </c>
      <c r="B13946" s="287">
        <v>10553</v>
      </c>
      <c r="E13946" s="195" t="s">
        <v>2665</v>
      </c>
      <c r="F13946" s="189">
        <v>8</v>
      </c>
      <c r="G13946" s="197" t="s">
        <v>5418</v>
      </c>
      <c r="L13946" s="287"/>
      <c r="M13946" s="291"/>
      <c r="N13946" s="292"/>
      <c r="O13946" s="287"/>
      <c r="P13946" s="287"/>
      <c r="Q13946" s="293"/>
    </row>
    <row r="13947" spans="1:17">
      <c r="A13947" s="286" t="str">
        <f>B13947&amp;"_"&amp;COUNTIF($B$2:B13947,B13947)</f>
        <v>10553_2</v>
      </c>
      <c r="B13947" s="287">
        <v>10553</v>
      </c>
      <c r="C13947" s="195">
        <v>1</v>
      </c>
      <c r="D13947" s="195" t="s">
        <v>7164</v>
      </c>
      <c r="E13947" s="195" t="s">
        <v>2935</v>
      </c>
      <c r="F13947" s="189">
        <v>8</v>
      </c>
      <c r="G13947" s="197" t="s">
        <v>5420</v>
      </c>
      <c r="H13947" s="195">
        <v>4</v>
      </c>
      <c r="J13947" s="191">
        <v>44243</v>
      </c>
      <c r="K13947" s="195" t="s">
        <v>3477</v>
      </c>
      <c r="L13947" s="287"/>
      <c r="M13947" s="291"/>
      <c r="N13947" s="292"/>
      <c r="O13947" s="287"/>
      <c r="P13947" s="287"/>
      <c r="Q13947" s="293"/>
    </row>
    <row r="13948" spans="1:17">
      <c r="A13948" s="286" t="str">
        <f>B13948&amp;"_"&amp;COUNTIF($B$2:B13948,B13948)</f>
        <v>10554_1</v>
      </c>
      <c r="B13948" s="287">
        <v>10554</v>
      </c>
      <c r="C13948" s="287">
        <v>107</v>
      </c>
      <c r="D13948" s="287">
        <v>28278</v>
      </c>
      <c r="E13948" s="287"/>
      <c r="F13948" s="288">
        <v>7</v>
      </c>
      <c r="G13948" s="289" t="s">
        <v>6973</v>
      </c>
      <c r="H13948" s="287">
        <v>1</v>
      </c>
      <c r="I13948" s="287"/>
      <c r="J13948" s="290">
        <v>44243</v>
      </c>
      <c r="K13948" s="287" t="s">
        <v>33</v>
      </c>
      <c r="L13948" s="274" t="s">
        <v>74</v>
      </c>
      <c r="M13948" s="291"/>
      <c r="N13948" s="292"/>
      <c r="O13948" s="287"/>
      <c r="P13948" s="287"/>
      <c r="Q13948" s="293"/>
    </row>
    <row r="13949" spans="1:17">
      <c r="A13949" s="286" t="str">
        <f>B13949&amp;"_"&amp;COUNTIF($B$2:B13949,B13949)</f>
        <v>10555_1</v>
      </c>
      <c r="B13949" s="287">
        <v>10555</v>
      </c>
      <c r="C13949" s="287">
        <v>1</v>
      </c>
      <c r="D13949" s="274" t="s">
        <v>7162</v>
      </c>
      <c r="E13949" s="287"/>
      <c r="F13949" s="288">
        <v>36</v>
      </c>
      <c r="G13949" s="276" t="s">
        <v>7163</v>
      </c>
      <c r="H13949" s="287">
        <v>1</v>
      </c>
      <c r="I13949" s="287"/>
      <c r="J13949" s="290">
        <v>44244</v>
      </c>
      <c r="K13949" s="195" t="s">
        <v>3477</v>
      </c>
      <c r="L13949" s="287"/>
      <c r="M13949" s="291"/>
      <c r="N13949" s="292"/>
      <c r="O13949" s="287"/>
      <c r="P13949" s="287"/>
      <c r="Q13949" s="293"/>
    </row>
    <row r="13950" spans="1:17">
      <c r="A13950" s="286" t="str">
        <f>B13950&amp;"_"&amp;COUNTIF($B$2:B13950,B13950)</f>
        <v>10556_1</v>
      </c>
      <c r="B13950" s="287">
        <v>10556</v>
      </c>
      <c r="F13950" s="189">
        <v>100</v>
      </c>
      <c r="G13950" s="197" t="s">
        <v>7211</v>
      </c>
      <c r="L13950" s="287"/>
      <c r="M13950" s="291"/>
      <c r="N13950" s="292"/>
      <c r="O13950" s="287"/>
      <c r="P13950" s="287"/>
      <c r="Q13950" s="293"/>
    </row>
    <row r="13951" spans="1:17">
      <c r="A13951" s="493" t="str">
        <f>B13951&amp;"_"&amp;COUNTIF($B$2:B13951,B13951)</f>
        <v>10556_2</v>
      </c>
      <c r="B13951" s="287">
        <v>10556</v>
      </c>
      <c r="C13951" s="494"/>
      <c r="D13951" s="494"/>
      <c r="E13951" s="494"/>
      <c r="F13951" s="501">
        <v>200</v>
      </c>
      <c r="G13951" s="502" t="s">
        <v>7257</v>
      </c>
      <c r="H13951" s="494"/>
      <c r="I13951" s="494"/>
      <c r="J13951" s="495"/>
      <c r="K13951" s="494"/>
      <c r="L13951" s="494"/>
      <c r="M13951" s="496"/>
      <c r="N13951" s="497"/>
      <c r="O13951" s="494"/>
      <c r="P13951" s="494"/>
      <c r="Q13951" s="498"/>
    </row>
    <row r="13952" spans="1:17">
      <c r="A13952" s="286" t="str">
        <f>B13952&amp;"_"&amp;COUNTIF($B$2:B13952,B13952)</f>
        <v>10556_3</v>
      </c>
      <c r="B13952" s="287">
        <v>10556</v>
      </c>
      <c r="C13952" s="487"/>
      <c r="D13952" s="487"/>
      <c r="E13952" s="487"/>
      <c r="F13952" s="488">
        <v>1000</v>
      </c>
      <c r="G13952" s="197" t="s">
        <v>7210</v>
      </c>
      <c r="H13952" s="487"/>
      <c r="I13952" s="487"/>
      <c r="J13952" s="489"/>
      <c r="K13952" s="487"/>
      <c r="L13952" s="287"/>
      <c r="M13952" s="291"/>
      <c r="N13952" s="292"/>
      <c r="O13952" s="287"/>
      <c r="P13952" s="287"/>
      <c r="Q13952" s="293"/>
    </row>
    <row r="13953" spans="1:17">
      <c r="A13953" s="493" t="str">
        <f>B13953&amp;"_"&amp;COUNTIF($B$2:B13953,B13953)</f>
        <v>10556_4</v>
      </c>
      <c r="B13953" s="287">
        <v>10556</v>
      </c>
      <c r="C13953" s="494"/>
      <c r="D13953" s="494"/>
      <c r="E13953" s="494"/>
      <c r="F13953" s="501">
        <v>400</v>
      </c>
      <c r="G13953" s="502" t="s">
        <v>7258</v>
      </c>
      <c r="H13953" s="494"/>
      <c r="I13953" s="494"/>
      <c r="J13953" s="495"/>
      <c r="K13953" s="494"/>
      <c r="L13953" s="494"/>
      <c r="M13953" s="496"/>
      <c r="N13953" s="497"/>
      <c r="O13953" s="494"/>
      <c r="P13953" s="494"/>
      <c r="Q13953" s="498"/>
    </row>
    <row r="13954" spans="1:17">
      <c r="A13954" s="286" t="str">
        <f>B13954&amp;"_"&amp;COUNTIF($B$2:B13954,B13954)</f>
        <v>10556_5</v>
      </c>
      <c r="B13954" s="287">
        <v>10556</v>
      </c>
      <c r="F13954" s="189">
        <v>16</v>
      </c>
      <c r="G13954" s="197" t="s">
        <v>5496</v>
      </c>
      <c r="L13954" s="287"/>
      <c r="M13954" s="291"/>
      <c r="N13954" s="292"/>
      <c r="O13954" s="287"/>
      <c r="P13954" s="287"/>
      <c r="Q13954" s="293"/>
    </row>
    <row r="13955" spans="1:17">
      <c r="A13955" s="286" t="str">
        <f>B13955&amp;"_"&amp;COUNTIF($B$2:B13955,B13955)</f>
        <v>10556_6</v>
      </c>
      <c r="B13955" s="287">
        <v>10556</v>
      </c>
      <c r="F13955" s="189">
        <v>2</v>
      </c>
      <c r="G13955" s="197" t="s">
        <v>5497</v>
      </c>
      <c r="L13955" s="287"/>
      <c r="M13955" s="291"/>
      <c r="N13955" s="292"/>
      <c r="O13955" s="287"/>
      <c r="P13955" s="287"/>
      <c r="Q13955" s="293"/>
    </row>
    <row r="13956" spans="1:17">
      <c r="A13956" s="286" t="str">
        <f>B13956&amp;"_"&amp;COUNTIF($B$2:B13956,B13956)</f>
        <v>10556_7</v>
      </c>
      <c r="B13956" s="287">
        <v>10556</v>
      </c>
      <c r="F13956" s="189">
        <v>1</v>
      </c>
      <c r="G13956" s="197" t="s">
        <v>7259</v>
      </c>
      <c r="L13956" s="287"/>
      <c r="M13956" s="291"/>
      <c r="N13956" s="292"/>
      <c r="O13956" s="287"/>
      <c r="P13956" s="287"/>
      <c r="Q13956" s="293"/>
    </row>
    <row r="13957" spans="1:17">
      <c r="A13957" s="286" t="str">
        <f>B13957&amp;"_"&amp;COUNTIF($B$2:B13957,B13957)</f>
        <v>10556_8</v>
      </c>
      <c r="B13957" s="287">
        <v>10556</v>
      </c>
      <c r="C13957" s="195">
        <v>83</v>
      </c>
      <c r="D13957" s="195">
        <v>202011802</v>
      </c>
      <c r="F13957" s="189">
        <v>1</v>
      </c>
      <c r="G13957" s="197" t="s">
        <v>7</v>
      </c>
      <c r="H13957" s="195">
        <v>5</v>
      </c>
      <c r="J13957" s="191">
        <v>44245</v>
      </c>
      <c r="K13957" s="195" t="s">
        <v>3477</v>
      </c>
      <c r="L13957" s="287"/>
      <c r="M13957" s="291"/>
      <c r="N13957" s="292"/>
      <c r="O13957" s="287"/>
      <c r="P13957" s="287"/>
      <c r="Q13957" s="293"/>
    </row>
    <row r="13958" spans="1:17">
      <c r="A13958" s="286" t="str">
        <f>B13958&amp;"_"&amp;COUNTIF($B$2:B13958,B13958)</f>
        <v>10557_1</v>
      </c>
      <c r="B13958" s="287">
        <v>10557</v>
      </c>
      <c r="C13958" s="287">
        <v>59</v>
      </c>
      <c r="D13958" s="287">
        <v>3011550870</v>
      </c>
      <c r="E13958" s="287">
        <v>41222082</v>
      </c>
      <c r="F13958" s="189">
        <v>2</v>
      </c>
      <c r="G13958" s="197" t="s">
        <v>6665</v>
      </c>
      <c r="H13958" s="195">
        <v>2</v>
      </c>
      <c r="I13958" s="195">
        <v>8660</v>
      </c>
      <c r="J13958" s="290">
        <v>44245</v>
      </c>
      <c r="K13958" s="195" t="s">
        <v>3477</v>
      </c>
      <c r="L13958" s="287"/>
      <c r="M13958" s="291"/>
      <c r="N13958" s="292"/>
      <c r="O13958" s="287"/>
      <c r="P13958" s="287"/>
      <c r="Q13958" s="293"/>
    </row>
    <row r="13959" spans="1:17">
      <c r="A13959" s="286" t="str">
        <f>B13959&amp;"_"&amp;COUNTIF($B$2:B13959,B13959)</f>
        <v>10558_1</v>
      </c>
      <c r="B13959" s="287">
        <v>10558</v>
      </c>
      <c r="C13959" s="287">
        <v>59</v>
      </c>
      <c r="D13959" s="287">
        <v>3011542890</v>
      </c>
      <c r="E13959" s="287">
        <v>41227890</v>
      </c>
      <c r="F13959" s="288">
        <v>12</v>
      </c>
      <c r="G13959" s="276" t="s">
        <v>5286</v>
      </c>
      <c r="H13959" s="287">
        <v>2</v>
      </c>
      <c r="I13959" s="287">
        <v>3775</v>
      </c>
      <c r="J13959" s="290">
        <v>44245</v>
      </c>
      <c r="K13959" s="195" t="s">
        <v>3477</v>
      </c>
      <c r="L13959" s="287"/>
      <c r="M13959" s="291"/>
      <c r="N13959" s="292"/>
      <c r="O13959" s="287"/>
      <c r="P13959" s="287"/>
      <c r="Q13959" s="293"/>
    </row>
    <row r="13960" spans="1:17">
      <c r="A13960" s="286" t="str">
        <f>B13960&amp;"_"&amp;COUNTIF($B$2:B13960,B13960)</f>
        <v>10559_1</v>
      </c>
      <c r="B13960" s="287">
        <v>10559</v>
      </c>
      <c r="C13960" s="274">
        <v>59</v>
      </c>
      <c r="D13960" s="274">
        <v>3011547228</v>
      </c>
      <c r="E13960" s="274">
        <v>20607070</v>
      </c>
      <c r="F13960" s="275">
        <v>150</v>
      </c>
      <c r="G13960" s="276" t="s">
        <v>4683</v>
      </c>
      <c r="H13960" s="274">
        <v>1</v>
      </c>
      <c r="I13960" s="274">
        <v>3300</v>
      </c>
      <c r="J13960" s="277">
        <v>44245</v>
      </c>
      <c r="K13960" s="274" t="s">
        <v>3477</v>
      </c>
      <c r="L13960" s="287"/>
      <c r="M13960" s="291"/>
      <c r="N13960" s="292"/>
      <c r="O13960" s="287"/>
      <c r="P13960" s="287"/>
      <c r="Q13960" s="293"/>
    </row>
    <row r="13961" spans="1:17">
      <c r="A13961" s="286" t="str">
        <f>B13961&amp;"_"&amp;COUNTIF($B$2:B13961,B13961)</f>
        <v>10560_1</v>
      </c>
      <c r="B13961" s="287">
        <v>10560</v>
      </c>
      <c r="C13961" s="287">
        <v>11</v>
      </c>
      <c r="D13961" s="274" t="s">
        <v>7248</v>
      </c>
      <c r="E13961" s="287"/>
      <c r="F13961" s="288">
        <v>3</v>
      </c>
      <c r="G13961" s="276" t="s">
        <v>7249</v>
      </c>
      <c r="H13961" s="287">
        <v>1</v>
      </c>
      <c r="I13961" s="287"/>
      <c r="J13961" s="290">
        <v>44245</v>
      </c>
      <c r="K13961" s="274" t="s">
        <v>33</v>
      </c>
      <c r="L13961" s="274" t="s">
        <v>74</v>
      </c>
      <c r="M13961" s="291"/>
      <c r="N13961" s="292"/>
      <c r="O13961" s="287"/>
      <c r="P13961" s="287"/>
      <c r="Q13961" s="293"/>
    </row>
    <row r="13962" spans="1:17">
      <c r="A13962" s="286" t="str">
        <f>B13962&amp;"_"&amp;COUNTIF($B$2:B13962,B13962)</f>
        <v>10561_1</v>
      </c>
      <c r="B13962" s="287">
        <v>10561</v>
      </c>
      <c r="C13962" s="195">
        <v>61</v>
      </c>
      <c r="F13962" s="189">
        <v>1</v>
      </c>
      <c r="G13962" s="197" t="s">
        <v>7261</v>
      </c>
      <c r="H13962" s="195">
        <v>1</v>
      </c>
      <c r="L13962" s="287"/>
      <c r="M13962" s="291"/>
      <c r="N13962" s="292"/>
      <c r="O13962" s="287"/>
      <c r="P13962" s="287"/>
      <c r="Q13962" s="293"/>
    </row>
    <row r="13963" spans="1:17">
      <c r="A13963" s="286" t="str">
        <f>B13963&amp;"_"&amp;COUNTIF($B$2:B13963,B13963)</f>
        <v>10561_2</v>
      </c>
      <c r="B13963" s="287">
        <v>10561</v>
      </c>
      <c r="C13963" s="287">
        <v>61</v>
      </c>
      <c r="D13963" s="274" t="s">
        <v>7260</v>
      </c>
      <c r="E13963" s="287"/>
      <c r="F13963" s="288">
        <v>1</v>
      </c>
      <c r="G13963" s="276" t="s">
        <v>7</v>
      </c>
      <c r="H13963" s="195">
        <v>1</v>
      </c>
      <c r="I13963" s="195">
        <v>19265</v>
      </c>
      <c r="J13963" s="191">
        <v>44246</v>
      </c>
      <c r="K13963" s="195" t="s">
        <v>3477</v>
      </c>
      <c r="L13963" s="287"/>
      <c r="M13963" s="291"/>
      <c r="N13963" s="292"/>
      <c r="O13963" s="287"/>
      <c r="P13963" s="287"/>
      <c r="Q13963" s="293"/>
    </row>
    <row r="13964" spans="1:17">
      <c r="A13964" s="286" t="str">
        <f>B13964&amp;"_"&amp;COUNTIF($B$2:B13964,B13964)</f>
        <v>10562_1</v>
      </c>
      <c r="B13964" s="287">
        <v>10562</v>
      </c>
      <c r="E13964" s="195" t="s">
        <v>2730</v>
      </c>
      <c r="F13964" s="189">
        <v>8</v>
      </c>
      <c r="G13964" s="197" t="s">
        <v>5366</v>
      </c>
      <c r="L13964" s="287"/>
      <c r="M13964" s="291"/>
      <c r="N13964" s="292"/>
      <c r="O13964" s="287"/>
      <c r="P13964" s="287"/>
      <c r="Q13964" s="293"/>
    </row>
    <row r="13965" spans="1:17">
      <c r="A13965" s="286" t="str">
        <f>B13965&amp;"_"&amp;COUNTIF($B$2:B13965,B13965)</f>
        <v>10562_2</v>
      </c>
      <c r="B13965" s="287">
        <v>10562</v>
      </c>
      <c r="C13965" s="195">
        <v>1</v>
      </c>
      <c r="D13965" s="195" t="s">
        <v>7262</v>
      </c>
      <c r="E13965" s="195" t="s">
        <v>2731</v>
      </c>
      <c r="F13965" s="189">
        <v>8</v>
      </c>
      <c r="G13965" s="197" t="s">
        <v>5368</v>
      </c>
      <c r="H13965" s="195">
        <v>4</v>
      </c>
      <c r="J13965" s="191">
        <v>44246</v>
      </c>
      <c r="K13965" s="195" t="s">
        <v>3477</v>
      </c>
      <c r="L13965" s="287"/>
      <c r="M13965" s="291"/>
      <c r="N13965" s="292"/>
      <c r="O13965" s="287"/>
      <c r="P13965" s="287"/>
      <c r="Q13965" s="293"/>
    </row>
    <row r="13966" spans="1:17">
      <c r="A13966" s="286" t="str">
        <f>B13966&amp;"_"&amp;COUNTIF($B$2:B13966,B13966)</f>
        <v>10563_1</v>
      </c>
      <c r="B13966" s="287">
        <v>10563</v>
      </c>
      <c r="C13966" s="287">
        <v>1</v>
      </c>
      <c r="D13966" s="274" t="s">
        <v>7019</v>
      </c>
      <c r="E13966" s="287"/>
      <c r="F13966" s="288">
        <v>1</v>
      </c>
      <c r="G13966" s="276" t="s">
        <v>7263</v>
      </c>
      <c r="H13966" s="287">
        <v>1</v>
      </c>
      <c r="I13966" s="287"/>
      <c r="J13966" s="290">
        <v>44246</v>
      </c>
      <c r="K13966" s="195" t="s">
        <v>3477</v>
      </c>
      <c r="L13966" s="287"/>
      <c r="M13966" s="291"/>
      <c r="N13966" s="292"/>
      <c r="O13966" s="287"/>
      <c r="P13966" s="287"/>
      <c r="Q13966" s="293"/>
    </row>
    <row r="13967" spans="1:17">
      <c r="A13967" s="286" t="str">
        <f>B13967&amp;"_"&amp;COUNTIF($B$2:B13967,B13967)</f>
        <v>10564_1</v>
      </c>
      <c r="B13967" s="287">
        <v>10564</v>
      </c>
      <c r="C13967" s="287">
        <v>1</v>
      </c>
      <c r="D13967" s="274" t="s">
        <v>7264</v>
      </c>
      <c r="E13967" s="274" t="s">
        <v>3335</v>
      </c>
      <c r="F13967" s="288">
        <v>4</v>
      </c>
      <c r="G13967" s="276" t="s">
        <v>3746</v>
      </c>
      <c r="H13967" s="287">
        <v>1</v>
      </c>
      <c r="I13967" s="287"/>
      <c r="J13967" s="290">
        <v>44246</v>
      </c>
      <c r="K13967" s="195" t="s">
        <v>3477</v>
      </c>
      <c r="L13967" s="287"/>
      <c r="M13967" s="291"/>
      <c r="N13967" s="292"/>
      <c r="O13967" s="287"/>
      <c r="P13967" s="287"/>
      <c r="Q13967" s="293"/>
    </row>
    <row r="13968" spans="1:17">
      <c r="A13968" s="286" t="str">
        <f>B13968&amp;"_"&amp;COUNTIF($B$2:B13968,B13968)</f>
        <v>10565_1</v>
      </c>
      <c r="B13968" s="287">
        <v>10565</v>
      </c>
      <c r="C13968" s="287"/>
      <c r="D13968" s="274"/>
      <c r="E13968" s="287"/>
      <c r="F13968" s="288">
        <v>1</v>
      </c>
      <c r="G13968" s="276" t="s">
        <v>7265</v>
      </c>
      <c r="H13968" s="287"/>
      <c r="I13968" s="287"/>
      <c r="J13968" s="290"/>
      <c r="K13968" s="287"/>
      <c r="L13968" s="287"/>
      <c r="M13968" s="291"/>
      <c r="N13968" s="292"/>
      <c r="O13968" s="287"/>
      <c r="P13968" s="287"/>
      <c r="Q13968" s="293"/>
    </row>
    <row r="13969" spans="1:17">
      <c r="A13969" s="286" t="str">
        <f>B13969&amp;"_"&amp;COUNTIF($B$2:B13969,B13969)</f>
        <v>10565_2</v>
      </c>
      <c r="B13969" s="287">
        <v>10565</v>
      </c>
      <c r="C13969" s="287"/>
      <c r="D13969" s="287"/>
      <c r="E13969" s="287"/>
      <c r="F13969" s="288">
        <v>2</v>
      </c>
      <c r="G13969" s="276" t="s">
        <v>7266</v>
      </c>
      <c r="H13969" s="287"/>
      <c r="I13969" s="287"/>
      <c r="J13969" s="290"/>
      <c r="L13969" s="287"/>
      <c r="M13969" s="291"/>
      <c r="N13969" s="292"/>
      <c r="O13969" s="287"/>
      <c r="P13969" s="287"/>
      <c r="Q13969" s="293"/>
    </row>
    <row r="13970" spans="1:17">
      <c r="A13970" s="286" t="str">
        <f>B13970&amp;"_"&amp;COUNTIF($B$2:B13970,B13970)</f>
        <v>10565_3</v>
      </c>
      <c r="B13970" s="287">
        <v>10565</v>
      </c>
      <c r="C13970" s="287">
        <v>1</v>
      </c>
      <c r="D13970" s="274" t="s">
        <v>7019</v>
      </c>
      <c r="E13970" s="287"/>
      <c r="F13970" s="288">
        <v>2</v>
      </c>
      <c r="G13970" s="276" t="s">
        <v>7267</v>
      </c>
      <c r="H13970" s="287">
        <v>5</v>
      </c>
      <c r="I13970" s="287"/>
      <c r="J13970" s="290">
        <v>44249</v>
      </c>
      <c r="K13970" s="195" t="s">
        <v>3477</v>
      </c>
      <c r="L13970" s="287"/>
      <c r="M13970" s="291"/>
      <c r="N13970" s="292"/>
      <c r="O13970" s="287"/>
      <c r="P13970" s="287"/>
      <c r="Q13970" s="293"/>
    </row>
    <row r="13971" spans="1:17">
      <c r="A13971" s="286" t="str">
        <f>B13971&amp;"_"&amp;COUNTIF($B$2:B13971,B13971)</f>
        <v>10566_1</v>
      </c>
      <c r="B13971" s="287">
        <v>10566</v>
      </c>
      <c r="C13971" s="287">
        <v>3</v>
      </c>
      <c r="D13971" s="274" t="s">
        <v>7268</v>
      </c>
      <c r="E13971" s="274" t="s">
        <v>3903</v>
      </c>
      <c r="F13971" s="288">
        <v>36</v>
      </c>
      <c r="G13971" s="276" t="s">
        <v>7074</v>
      </c>
      <c r="H13971" s="287">
        <v>5</v>
      </c>
      <c r="I13971" s="287">
        <v>4350</v>
      </c>
      <c r="J13971" s="290">
        <v>44249</v>
      </c>
      <c r="K13971" s="274" t="s">
        <v>33</v>
      </c>
      <c r="L13971" s="274" t="s">
        <v>74</v>
      </c>
      <c r="M13971" s="291"/>
      <c r="N13971" s="292"/>
      <c r="O13971" s="287"/>
      <c r="P13971" s="287"/>
      <c r="Q13971" s="293"/>
    </row>
    <row r="13972" spans="1:17">
      <c r="A13972" s="286" t="str">
        <f>B13972&amp;"_"&amp;COUNTIF($B$2:B13972,B13972)</f>
        <v>10567_1</v>
      </c>
      <c r="B13972" s="287">
        <v>10567</v>
      </c>
      <c r="C13972" s="287">
        <v>1</v>
      </c>
      <c r="D13972" s="274" t="s">
        <v>7254</v>
      </c>
      <c r="E13972" s="287"/>
      <c r="F13972" s="288">
        <v>60</v>
      </c>
      <c r="G13972" s="276" t="s">
        <v>7255</v>
      </c>
      <c r="H13972" s="287">
        <v>1</v>
      </c>
      <c r="I13972" s="287"/>
      <c r="J13972" s="290">
        <v>44249</v>
      </c>
      <c r="K13972" s="195" t="s">
        <v>3477</v>
      </c>
      <c r="L13972" s="287"/>
      <c r="M13972" s="291"/>
      <c r="N13972" s="292"/>
      <c r="O13972" s="287"/>
      <c r="P13972" s="287"/>
      <c r="Q13972" s="293"/>
    </row>
    <row r="13973" spans="1:17">
      <c r="A13973" s="186" t="str">
        <f>B13973&amp;"_"&amp;COUNTIF($B$2:B13973,B13973)</f>
        <v>10568_1</v>
      </c>
      <c r="B13973" s="195">
        <v>10568</v>
      </c>
      <c r="E13973" s="195" t="s">
        <v>3429</v>
      </c>
      <c r="F13973" s="189">
        <v>5</v>
      </c>
      <c r="G13973" s="197" t="s">
        <v>3430</v>
      </c>
    </row>
    <row r="13974" spans="1:17">
      <c r="A13974" s="186" t="str">
        <f>B13974&amp;"_"&amp;COUNTIF($B$2:B13974,B13974)</f>
        <v>10568_2</v>
      </c>
      <c r="B13974" s="195">
        <v>10568</v>
      </c>
      <c r="E13974" s="195" t="s">
        <v>3429</v>
      </c>
      <c r="F13974" s="189">
        <v>3</v>
      </c>
      <c r="G13974" s="197" t="s">
        <v>3431</v>
      </c>
    </row>
    <row r="13975" spans="1:17">
      <c r="A13975" s="186" t="str">
        <f>B13975&amp;"_"&amp;COUNTIF($B$2:B13975,B13975)</f>
        <v>10568_3</v>
      </c>
      <c r="B13975" s="195">
        <v>10568</v>
      </c>
      <c r="E13975" s="195" t="s">
        <v>3429</v>
      </c>
      <c r="F13975" s="189">
        <v>3</v>
      </c>
      <c r="G13975" s="197" t="s">
        <v>3432</v>
      </c>
    </row>
    <row r="13976" spans="1:17">
      <c r="A13976" s="186" t="str">
        <f>B13976&amp;"_"&amp;COUNTIF($B$2:B13976,B13976)</f>
        <v>10568_4</v>
      </c>
      <c r="B13976" s="195">
        <v>10568</v>
      </c>
      <c r="E13976" s="195" t="s">
        <v>3429</v>
      </c>
      <c r="F13976" s="189">
        <v>4</v>
      </c>
      <c r="G13976" s="197" t="s">
        <v>3433</v>
      </c>
    </row>
    <row r="13977" spans="1:17">
      <c r="A13977" s="186" t="str">
        <f>B13977&amp;"_"&amp;COUNTIF($B$2:B13977,B13977)</f>
        <v>10568_5</v>
      </c>
      <c r="B13977" s="195">
        <v>10568</v>
      </c>
      <c r="E13977" s="195" t="s">
        <v>3429</v>
      </c>
      <c r="F13977" s="189">
        <v>6</v>
      </c>
      <c r="G13977" s="197" t="s">
        <v>3434</v>
      </c>
    </row>
    <row r="13978" spans="1:17">
      <c r="A13978" s="186" t="str">
        <f>B13978&amp;"_"&amp;COUNTIF($B$2:B13978,B13978)</f>
        <v>10568_6</v>
      </c>
      <c r="B13978" s="195">
        <v>10568</v>
      </c>
      <c r="E13978" s="195" t="s">
        <v>3429</v>
      </c>
      <c r="F13978" s="189">
        <v>3</v>
      </c>
      <c r="G13978" s="197" t="s">
        <v>3355</v>
      </c>
    </row>
    <row r="13979" spans="1:17">
      <c r="A13979" s="186" t="str">
        <f>B13979&amp;"_"&amp;COUNTIF($B$2:B13979,B13979)</f>
        <v>10568_7</v>
      </c>
      <c r="B13979" s="195">
        <v>10568</v>
      </c>
      <c r="E13979" s="195" t="s">
        <v>3429</v>
      </c>
      <c r="F13979" s="189">
        <v>1</v>
      </c>
      <c r="G13979" s="197" t="s">
        <v>3435</v>
      </c>
    </row>
    <row r="13980" spans="1:17">
      <c r="A13980" s="186" t="str">
        <f>B13980&amp;"_"&amp;COUNTIF($B$2:B13980,B13980)</f>
        <v>10568_8</v>
      </c>
      <c r="B13980" s="195">
        <v>10568</v>
      </c>
      <c r="E13980" s="195" t="s">
        <v>3429</v>
      </c>
      <c r="F13980" s="189">
        <v>30</v>
      </c>
      <c r="G13980" s="197" t="s">
        <v>3439</v>
      </c>
    </row>
    <row r="13981" spans="1:17">
      <c r="A13981" s="186" t="str">
        <f>B13981&amp;"_"&amp;COUNTIF($B$2:B13981,B13981)</f>
        <v>10568_9</v>
      </c>
      <c r="B13981" s="195">
        <v>10568</v>
      </c>
      <c r="E13981" s="195" t="s">
        <v>3429</v>
      </c>
      <c r="F13981" s="189">
        <v>40</v>
      </c>
      <c r="G13981" s="197" t="s">
        <v>3538</v>
      </c>
    </row>
    <row r="13982" spans="1:17">
      <c r="A13982" s="186" t="str">
        <f>B13982&amp;"_"&amp;COUNTIF($B$2:B13982,B13982)</f>
        <v>10568_10</v>
      </c>
      <c r="B13982" s="195">
        <v>10568</v>
      </c>
      <c r="E13982" s="195" t="s">
        <v>3429</v>
      </c>
      <c r="F13982" s="189">
        <v>300</v>
      </c>
      <c r="G13982" s="197" t="s">
        <v>464</v>
      </c>
    </row>
    <row r="13983" spans="1:17">
      <c r="A13983" s="186" t="str">
        <f>B13983&amp;"_"&amp;COUNTIF($B$2:B13983,B13983)</f>
        <v>10568_11</v>
      </c>
      <c r="B13983" s="195">
        <v>10568</v>
      </c>
      <c r="E13983" s="195" t="s">
        <v>3429</v>
      </c>
      <c r="F13983" s="189">
        <v>20</v>
      </c>
      <c r="G13983" s="197" t="s">
        <v>4224</v>
      </c>
    </row>
    <row r="13984" spans="1:17">
      <c r="A13984" s="186" t="str">
        <f>B13984&amp;"_"&amp;COUNTIF($B$2:B13984,B13984)</f>
        <v>10568_12</v>
      </c>
      <c r="B13984" s="195">
        <v>10568</v>
      </c>
      <c r="C13984" s="195">
        <v>104</v>
      </c>
      <c r="D13984" s="195" t="s">
        <v>7269</v>
      </c>
      <c r="E13984" s="195" t="s">
        <v>3429</v>
      </c>
      <c r="F13984" s="189">
        <v>25</v>
      </c>
      <c r="G13984" s="197" t="s">
        <v>4226</v>
      </c>
      <c r="H13984" s="195" t="s">
        <v>3429</v>
      </c>
      <c r="I13984" s="195" t="s">
        <v>3429</v>
      </c>
      <c r="J13984" s="191">
        <v>44545</v>
      </c>
      <c r="K13984" s="195" t="s">
        <v>3477</v>
      </c>
    </row>
    <row r="13985" spans="1:17">
      <c r="A13985" s="186" t="str">
        <f>B13985&amp;"_"&amp;COUNTIF($B$2:B13985,B13985)</f>
        <v>10569_1</v>
      </c>
      <c r="B13985" s="195">
        <v>10569</v>
      </c>
      <c r="E13985" s="195" t="s">
        <v>3429</v>
      </c>
      <c r="F13985" s="189">
        <v>1</v>
      </c>
      <c r="G13985" s="197" t="s">
        <v>4228</v>
      </c>
    </row>
    <row r="13986" spans="1:17">
      <c r="A13986" s="186" t="str">
        <f>B13986&amp;"_"&amp;COUNTIF($B$2:B13986,B13986)</f>
        <v>10569_2</v>
      </c>
      <c r="B13986" s="195">
        <v>10569</v>
      </c>
      <c r="E13986" s="195" t="s">
        <v>3429</v>
      </c>
      <c r="F13986" s="189">
        <v>7</v>
      </c>
      <c r="G13986" s="197" t="s">
        <v>4229</v>
      </c>
    </row>
    <row r="13987" spans="1:17">
      <c r="A13987" s="186" t="str">
        <f>B13987&amp;"_"&amp;COUNTIF($B$2:B13987,B13987)</f>
        <v>10569_3</v>
      </c>
      <c r="B13987" s="195">
        <v>10569</v>
      </c>
      <c r="E13987" s="195" t="s">
        <v>3429</v>
      </c>
      <c r="F13987" s="189">
        <v>15</v>
      </c>
      <c r="G13987" s="197" t="s">
        <v>4230</v>
      </c>
    </row>
    <row r="13988" spans="1:17">
      <c r="A13988" s="186" t="str">
        <f>B13988&amp;"_"&amp;COUNTIF($B$2:B13988,B13988)</f>
        <v>10569_4</v>
      </c>
      <c r="B13988" s="195">
        <v>10569</v>
      </c>
      <c r="E13988" s="195" t="s">
        <v>3429</v>
      </c>
      <c r="F13988" s="189">
        <v>8</v>
      </c>
      <c r="G13988" s="197" t="s">
        <v>4231</v>
      </c>
    </row>
    <row r="13989" spans="1:17">
      <c r="A13989" s="186" t="str">
        <f>B13989&amp;"_"&amp;COUNTIF($B$2:B13989,B13989)</f>
        <v>10569_5</v>
      </c>
      <c r="B13989" s="195">
        <v>10569</v>
      </c>
      <c r="E13989" s="195" t="s">
        <v>3429</v>
      </c>
      <c r="F13989" s="189">
        <v>1</v>
      </c>
      <c r="G13989" s="197" t="s">
        <v>4234</v>
      </c>
    </row>
    <row r="13990" spans="1:17">
      <c r="A13990" s="186" t="str">
        <f>B13990&amp;"_"&amp;COUNTIF($B$2:B13990,B13990)</f>
        <v>10569_6</v>
      </c>
      <c r="B13990" s="195">
        <v>10569</v>
      </c>
      <c r="E13990" s="195" t="s">
        <v>3429</v>
      </c>
      <c r="F13990" s="189">
        <v>10</v>
      </c>
      <c r="G13990" s="197" t="s">
        <v>835</v>
      </c>
    </row>
    <row r="13991" spans="1:17">
      <c r="A13991" s="186" t="str">
        <f>B13991&amp;"_"&amp;COUNTIF($B$2:B13991,B13991)</f>
        <v>10569_7</v>
      </c>
      <c r="B13991" s="195">
        <v>10569</v>
      </c>
      <c r="E13991" s="195" t="s">
        <v>3429</v>
      </c>
      <c r="F13991" s="189">
        <v>10</v>
      </c>
      <c r="G13991" s="197" t="s">
        <v>3442</v>
      </c>
    </row>
    <row r="13992" spans="1:17">
      <c r="A13992" s="186" t="str">
        <f>B13992&amp;"_"&amp;COUNTIF($B$2:B13992,B13992)</f>
        <v>10569_8</v>
      </c>
      <c r="B13992" s="195">
        <v>10569</v>
      </c>
      <c r="E13992" s="195" t="s">
        <v>3429</v>
      </c>
      <c r="F13992" s="189">
        <v>5</v>
      </c>
      <c r="G13992" s="197" t="s">
        <v>3443</v>
      </c>
    </row>
    <row r="13993" spans="1:17">
      <c r="A13993" s="186" t="str">
        <f>B13993&amp;"_"&amp;COUNTIF($B$2:B13993,B13993)</f>
        <v>10569_9</v>
      </c>
      <c r="B13993" s="195">
        <v>10569</v>
      </c>
      <c r="C13993" s="195">
        <v>104</v>
      </c>
      <c r="D13993" s="195" t="s">
        <v>7269</v>
      </c>
      <c r="E13993" s="195" t="s">
        <v>3429</v>
      </c>
      <c r="F13993" s="189">
        <v>1</v>
      </c>
      <c r="G13993" s="197" t="s">
        <v>7094</v>
      </c>
      <c r="H13993" s="195" t="s">
        <v>3429</v>
      </c>
      <c r="I13993" s="195" t="s">
        <v>3429</v>
      </c>
      <c r="J13993" s="191">
        <v>44545</v>
      </c>
      <c r="K13993" s="195" t="s">
        <v>3477</v>
      </c>
    </row>
    <row r="13994" spans="1:17">
      <c r="A13994" s="286" t="str">
        <f>B13994&amp;"_"&amp;COUNTIF($B$2:B13994,B13994)</f>
        <v>_0</v>
      </c>
      <c r="B13994" s="287"/>
      <c r="C13994" s="287"/>
      <c r="D13994" s="287"/>
      <c r="E13994" s="287"/>
      <c r="F13994" s="288"/>
      <c r="G13994" s="289"/>
      <c r="H13994" s="287"/>
      <c r="I13994" s="287"/>
      <c r="J13994" s="290"/>
      <c r="K13994" s="287"/>
      <c r="L13994" s="287"/>
      <c r="M13994" s="291"/>
      <c r="N13994" s="292"/>
      <c r="O13994" s="287"/>
      <c r="P13994" s="287"/>
      <c r="Q13994" s="293"/>
    </row>
    <row r="13995" spans="1:17">
      <c r="A13995" s="286" t="str">
        <f>B13995&amp;"_"&amp;COUNTIF($B$2:B13995,B13995)</f>
        <v>_0</v>
      </c>
      <c r="B13995" s="287"/>
      <c r="C13995" s="287"/>
      <c r="D13995" s="287"/>
      <c r="E13995" s="287"/>
      <c r="F13995" s="288"/>
      <c r="G13995" s="289"/>
      <c r="H13995" s="287"/>
      <c r="I13995" s="287"/>
      <c r="J13995" s="290"/>
      <c r="K13995" s="287"/>
      <c r="L13995" s="287"/>
      <c r="M13995" s="291"/>
      <c r="N13995" s="292"/>
      <c r="O13995" s="287"/>
      <c r="P13995" s="287"/>
      <c r="Q13995" s="293"/>
    </row>
    <row r="13996" spans="1:17">
      <c r="A13996" s="286" t="str">
        <f>B13996&amp;"_"&amp;COUNTIF($B$2:B13996,B13996)</f>
        <v>_0</v>
      </c>
      <c r="B13996" s="287"/>
      <c r="C13996" s="287"/>
      <c r="D13996" s="287"/>
      <c r="E13996" s="287"/>
      <c r="F13996" s="288"/>
      <c r="G13996" s="289"/>
      <c r="H13996" s="287"/>
      <c r="I13996" s="287"/>
      <c r="J13996" s="290"/>
      <c r="K13996" s="287"/>
      <c r="L13996" s="287"/>
      <c r="M13996" s="291"/>
      <c r="N13996" s="292"/>
      <c r="O13996" s="287"/>
      <c r="P13996" s="287"/>
      <c r="Q13996" s="293"/>
    </row>
    <row r="13997" spans="1:17">
      <c r="A13997" s="286" t="str">
        <f>B13997&amp;"_"&amp;COUNTIF($B$2:B13997,B13997)</f>
        <v>_0</v>
      </c>
      <c r="B13997" s="287"/>
      <c r="C13997" s="287"/>
      <c r="D13997" s="287"/>
      <c r="E13997" s="287"/>
      <c r="F13997" s="288"/>
      <c r="G13997" s="289"/>
      <c r="H13997" s="287"/>
      <c r="I13997" s="287"/>
      <c r="J13997" s="290"/>
      <c r="K13997" s="287"/>
      <c r="L13997" s="287"/>
      <c r="M13997" s="291"/>
      <c r="N13997" s="292"/>
      <c r="O13997" s="287"/>
      <c r="P13997" s="287"/>
      <c r="Q13997" s="293"/>
    </row>
    <row r="13998" spans="1:17">
      <c r="A13998" s="286" t="str">
        <f>B13998&amp;"_"&amp;COUNTIF($B$2:B13998,B13998)</f>
        <v>_0</v>
      </c>
      <c r="B13998" s="287"/>
      <c r="C13998" s="287"/>
      <c r="D13998" s="287"/>
      <c r="E13998" s="287"/>
      <c r="F13998" s="288"/>
      <c r="G13998" s="289"/>
      <c r="H13998" s="287"/>
      <c r="I13998" s="287"/>
      <c r="J13998" s="290"/>
      <c r="K13998" s="287"/>
      <c r="L13998" s="287"/>
      <c r="M13998" s="291"/>
      <c r="N13998" s="292"/>
      <c r="O13998" s="287"/>
      <c r="P13998" s="287"/>
      <c r="Q13998" s="293"/>
    </row>
    <row r="13999" spans="1:17">
      <c r="A13999" s="286" t="str">
        <f>B13999&amp;"_"&amp;COUNTIF($B$2:B13999,B13999)</f>
        <v>_0</v>
      </c>
      <c r="B13999" s="287"/>
      <c r="C13999" s="287"/>
      <c r="D13999" s="287"/>
      <c r="E13999" s="287"/>
      <c r="F13999" s="288"/>
      <c r="G13999" s="289"/>
      <c r="H13999" s="287"/>
      <c r="I13999" s="287"/>
      <c r="J13999" s="290"/>
      <c r="K13999" s="287"/>
      <c r="L13999" s="287"/>
      <c r="M13999" s="291"/>
      <c r="N13999" s="292"/>
      <c r="O13999" s="287"/>
      <c r="P13999" s="287"/>
      <c r="Q13999" s="293"/>
    </row>
    <row r="14000" spans="1:17">
      <c r="A14000" s="286" t="str">
        <f>B14000&amp;"_"&amp;COUNTIF($B$2:B14000,B14000)</f>
        <v>_0</v>
      </c>
      <c r="B14000" s="287"/>
      <c r="C14000" s="287"/>
      <c r="D14000" s="287"/>
      <c r="E14000" s="287"/>
      <c r="F14000" s="288"/>
      <c r="G14000" s="289"/>
      <c r="H14000" s="287"/>
      <c r="I14000" s="287"/>
      <c r="J14000" s="290"/>
      <c r="K14000" s="287"/>
      <c r="L14000" s="287"/>
      <c r="M14000" s="291"/>
      <c r="N14000" s="292"/>
      <c r="O14000" s="287"/>
      <c r="P14000" s="287"/>
      <c r="Q14000" s="293"/>
    </row>
    <row r="14001" spans="1:17">
      <c r="A14001" s="286" t="str">
        <f>B14001&amp;"_"&amp;COUNTIF($B$2:B14001,B14001)</f>
        <v>_0</v>
      </c>
      <c r="B14001" s="287"/>
      <c r="C14001" s="287"/>
      <c r="D14001" s="287"/>
      <c r="E14001" s="287"/>
      <c r="F14001" s="288"/>
      <c r="G14001" s="289"/>
      <c r="H14001" s="287"/>
      <c r="I14001" s="287"/>
      <c r="J14001" s="290"/>
      <c r="K14001" s="287"/>
      <c r="L14001" s="287"/>
      <c r="M14001" s="291"/>
      <c r="N14001" s="292"/>
      <c r="O14001" s="287"/>
      <c r="P14001" s="287"/>
      <c r="Q14001" s="293"/>
    </row>
    <row r="14002" spans="1:17">
      <c r="A14002" s="286" t="str">
        <f>B14002&amp;"_"&amp;COUNTIF($B$2:B14002,B14002)</f>
        <v>_0</v>
      </c>
      <c r="B14002" s="287"/>
      <c r="C14002" s="287"/>
      <c r="D14002" s="287"/>
      <c r="E14002" s="287"/>
      <c r="F14002" s="288"/>
      <c r="G14002" s="289"/>
      <c r="H14002" s="287"/>
      <c r="I14002" s="287"/>
      <c r="J14002" s="290"/>
      <c r="K14002" s="287"/>
      <c r="L14002" s="287"/>
      <c r="M14002" s="291"/>
      <c r="N14002" s="292"/>
      <c r="O14002" s="287"/>
      <c r="P14002" s="287"/>
      <c r="Q14002" s="293"/>
    </row>
    <row r="14003" spans="1:17">
      <c r="A14003" s="286" t="str">
        <f>B14003&amp;"_"&amp;COUNTIF($B$2:B14003,B14003)</f>
        <v>_0</v>
      </c>
      <c r="B14003" s="287"/>
      <c r="C14003" s="287"/>
      <c r="D14003" s="287"/>
      <c r="E14003" s="287"/>
      <c r="F14003" s="288"/>
      <c r="G14003" s="289"/>
      <c r="H14003" s="287"/>
      <c r="I14003" s="287"/>
      <c r="J14003" s="290"/>
      <c r="K14003" s="287"/>
      <c r="L14003" s="287"/>
      <c r="M14003" s="291"/>
      <c r="N14003" s="292"/>
      <c r="O14003" s="287"/>
      <c r="P14003" s="287"/>
      <c r="Q14003" s="293"/>
    </row>
    <row r="14004" spans="1:17">
      <c r="A14004" s="286" t="str">
        <f>B14004&amp;"_"&amp;COUNTIF($B$2:B14004,B14004)</f>
        <v>_0</v>
      </c>
      <c r="B14004" s="287"/>
      <c r="C14004" s="287"/>
      <c r="D14004" s="287"/>
      <c r="E14004" s="287"/>
      <c r="F14004" s="288"/>
      <c r="G14004" s="289"/>
      <c r="H14004" s="287"/>
      <c r="I14004" s="287"/>
      <c r="J14004" s="290"/>
      <c r="K14004" s="287"/>
      <c r="L14004" s="287"/>
      <c r="M14004" s="291"/>
      <c r="N14004" s="292"/>
      <c r="O14004" s="287"/>
      <c r="P14004" s="287"/>
      <c r="Q14004" s="293"/>
    </row>
    <row r="14005" spans="1:17">
      <c r="A14005" s="286" t="str">
        <f>B14005&amp;"_"&amp;COUNTIF($B$2:B14005,B14005)</f>
        <v>_0</v>
      </c>
      <c r="B14005" s="287"/>
      <c r="C14005" s="287"/>
      <c r="D14005" s="287"/>
      <c r="E14005" s="287"/>
      <c r="F14005" s="288"/>
      <c r="G14005" s="289"/>
      <c r="H14005" s="287"/>
      <c r="I14005" s="287"/>
      <c r="J14005" s="290"/>
      <c r="K14005" s="287"/>
      <c r="L14005" s="287"/>
      <c r="M14005" s="291"/>
      <c r="N14005" s="292"/>
      <c r="O14005" s="287"/>
      <c r="P14005" s="287"/>
      <c r="Q14005" s="293"/>
    </row>
    <row r="14006" spans="1:17">
      <c r="A14006" s="286" t="str">
        <f>B14006&amp;"_"&amp;COUNTIF($B$2:B14006,B14006)</f>
        <v>_0</v>
      </c>
      <c r="B14006" s="287"/>
      <c r="C14006" s="287"/>
      <c r="D14006" s="287"/>
      <c r="E14006" s="287"/>
      <c r="F14006" s="288"/>
      <c r="G14006" s="289"/>
      <c r="H14006" s="287"/>
      <c r="I14006" s="287"/>
      <c r="J14006" s="290"/>
      <c r="K14006" s="287"/>
      <c r="L14006" s="287"/>
      <c r="M14006" s="291"/>
      <c r="N14006" s="292"/>
      <c r="O14006" s="287"/>
      <c r="P14006" s="287"/>
      <c r="Q14006" s="293"/>
    </row>
    <row r="14007" spans="1:17">
      <c r="A14007" s="286" t="str">
        <f>B14007&amp;"_"&amp;COUNTIF($B$2:B14007,B14007)</f>
        <v>_0</v>
      </c>
      <c r="B14007" s="287"/>
      <c r="C14007" s="287"/>
      <c r="D14007" s="287"/>
      <c r="E14007" s="287"/>
      <c r="F14007" s="288"/>
      <c r="G14007" s="289"/>
      <c r="H14007" s="287"/>
      <c r="I14007" s="287"/>
      <c r="J14007" s="290"/>
      <c r="K14007" s="287"/>
      <c r="L14007" s="287"/>
      <c r="M14007" s="291"/>
      <c r="N14007" s="292"/>
      <c r="O14007" s="287"/>
      <c r="P14007" s="287"/>
      <c r="Q14007" s="293"/>
    </row>
    <row r="14008" spans="1:17">
      <c r="A14008" s="286" t="str">
        <f>B14008&amp;"_"&amp;COUNTIF($B$2:B14008,B14008)</f>
        <v>_0</v>
      </c>
      <c r="B14008" s="287"/>
      <c r="C14008" s="287"/>
      <c r="D14008" s="287"/>
      <c r="E14008" s="287"/>
      <c r="F14008" s="288"/>
      <c r="G14008" s="289"/>
      <c r="H14008" s="287"/>
      <c r="I14008" s="287"/>
      <c r="J14008" s="290"/>
      <c r="K14008" s="287"/>
      <c r="L14008" s="287"/>
      <c r="M14008" s="291"/>
      <c r="N14008" s="292"/>
      <c r="O14008" s="287"/>
      <c r="P14008" s="287"/>
      <c r="Q14008" s="293"/>
    </row>
    <row r="14009" spans="1:17">
      <c r="A14009" s="286" t="str">
        <f>B14009&amp;"_"&amp;COUNTIF($B$2:B14009,B14009)</f>
        <v>_0</v>
      </c>
      <c r="B14009" s="287"/>
      <c r="C14009" s="287"/>
      <c r="D14009" s="287"/>
      <c r="E14009" s="287"/>
      <c r="F14009" s="288"/>
      <c r="G14009" s="289"/>
      <c r="H14009" s="287"/>
      <c r="I14009" s="287"/>
      <c r="J14009" s="290"/>
      <c r="K14009" s="287"/>
      <c r="L14009" s="287"/>
      <c r="M14009" s="291"/>
      <c r="N14009" s="292"/>
      <c r="O14009" s="287"/>
      <c r="P14009" s="287"/>
      <c r="Q14009" s="293"/>
    </row>
    <row r="14010" spans="1:17">
      <c r="A14010" s="286" t="str">
        <f>B14010&amp;"_"&amp;COUNTIF($B$2:B14010,B14010)</f>
        <v>_0</v>
      </c>
      <c r="B14010" s="287"/>
      <c r="C14010" s="287"/>
      <c r="D14010" s="287"/>
      <c r="E14010" s="287"/>
      <c r="F14010" s="288"/>
      <c r="G14010" s="289"/>
      <c r="H14010" s="287"/>
      <c r="I14010" s="287"/>
      <c r="J14010" s="290"/>
      <c r="K14010" s="287"/>
      <c r="L14010" s="287"/>
      <c r="M14010" s="291"/>
      <c r="N14010" s="292"/>
      <c r="O14010" s="287"/>
      <c r="P14010" s="287"/>
      <c r="Q14010" s="293"/>
    </row>
    <row r="14011" spans="1:17">
      <c r="A14011" s="286" t="str">
        <f>B14011&amp;"_"&amp;COUNTIF($B$2:B14011,B14011)</f>
        <v>_0</v>
      </c>
      <c r="B14011" s="287"/>
      <c r="C14011" s="287"/>
      <c r="D14011" s="287"/>
      <c r="E14011" s="287"/>
      <c r="F14011" s="288"/>
      <c r="G14011" s="289"/>
      <c r="H14011" s="287"/>
      <c r="I14011" s="287"/>
      <c r="J14011" s="290"/>
      <c r="K14011" s="287"/>
      <c r="L14011" s="287"/>
      <c r="M14011" s="291"/>
      <c r="N14011" s="292"/>
      <c r="O14011" s="287"/>
      <c r="P14011" s="287"/>
      <c r="Q14011" s="293"/>
    </row>
    <row r="14012" spans="1:17">
      <c r="A14012" s="286" t="str">
        <f>B14012&amp;"_"&amp;COUNTIF($B$2:B14012,B14012)</f>
        <v>_0</v>
      </c>
      <c r="B14012" s="287"/>
      <c r="C14012" s="287"/>
      <c r="D14012" s="287"/>
      <c r="E14012" s="287"/>
      <c r="F14012" s="288"/>
      <c r="G14012" s="289"/>
      <c r="H14012" s="287"/>
      <c r="I14012" s="287"/>
      <c r="J14012" s="290"/>
      <c r="K14012" s="287"/>
      <c r="L14012" s="287"/>
      <c r="M14012" s="291"/>
      <c r="N14012" s="292"/>
      <c r="O14012" s="287"/>
      <c r="P14012" s="287"/>
      <c r="Q14012" s="293"/>
    </row>
    <row r="14013" spans="1:17">
      <c r="A14013" s="286" t="str">
        <f>B14013&amp;"_"&amp;COUNTIF($B$2:B14013,B14013)</f>
        <v>_0</v>
      </c>
      <c r="B14013" s="287"/>
      <c r="C14013" s="287"/>
      <c r="D14013" s="287"/>
      <c r="E14013" s="287"/>
      <c r="F14013" s="288"/>
      <c r="G14013" s="289"/>
      <c r="H14013" s="287"/>
      <c r="I14013" s="287"/>
      <c r="J14013" s="290"/>
      <c r="K14013" s="287"/>
      <c r="L14013" s="287"/>
      <c r="M14013" s="291"/>
      <c r="N14013" s="292"/>
      <c r="O14013" s="287"/>
      <c r="P14013" s="287"/>
      <c r="Q14013" s="293"/>
    </row>
    <row r="14014" spans="1:17">
      <c r="A14014" s="286" t="str">
        <f>B14014&amp;"_"&amp;COUNTIF($B$2:B14014,B14014)</f>
        <v>_0</v>
      </c>
      <c r="B14014" s="287"/>
      <c r="C14014" s="287"/>
      <c r="D14014" s="287"/>
      <c r="E14014" s="287"/>
      <c r="F14014" s="288"/>
      <c r="G14014" s="289"/>
      <c r="H14014" s="287"/>
      <c r="I14014" s="287"/>
      <c r="J14014" s="290"/>
      <c r="K14014" s="287"/>
      <c r="L14014" s="287"/>
      <c r="M14014" s="291"/>
      <c r="N14014" s="292"/>
      <c r="O14014" s="287"/>
      <c r="P14014" s="287"/>
      <c r="Q14014" s="293"/>
    </row>
    <row r="14015" spans="1:17">
      <c r="A14015" s="286" t="str">
        <f>B14015&amp;"_"&amp;COUNTIF($B$2:B14015,B14015)</f>
        <v>_0</v>
      </c>
      <c r="B14015" s="287"/>
      <c r="C14015" s="287"/>
      <c r="D14015" s="287"/>
      <c r="E14015" s="287"/>
      <c r="F14015" s="288"/>
      <c r="G14015" s="289"/>
      <c r="H14015" s="287"/>
      <c r="I14015" s="287"/>
      <c r="J14015" s="290"/>
      <c r="K14015" s="287"/>
      <c r="L14015" s="287"/>
      <c r="M14015" s="291"/>
      <c r="N14015" s="292"/>
      <c r="O14015" s="287"/>
      <c r="P14015" s="287"/>
      <c r="Q14015" s="293"/>
    </row>
    <row r="14016" spans="1:17">
      <c r="A14016" s="286" t="str">
        <f>B14016&amp;"_"&amp;COUNTIF($B$2:B14016,B14016)</f>
        <v>_0</v>
      </c>
      <c r="B14016" s="287"/>
      <c r="C14016" s="287"/>
      <c r="D14016" s="287"/>
      <c r="E14016" s="287"/>
      <c r="F14016" s="288"/>
      <c r="G14016" s="289"/>
      <c r="H14016" s="287"/>
      <c r="I14016" s="287"/>
      <c r="J14016" s="290"/>
      <c r="K14016" s="287"/>
      <c r="L14016" s="287"/>
      <c r="M14016" s="291"/>
      <c r="N14016" s="292"/>
      <c r="O14016" s="287"/>
      <c r="P14016" s="287"/>
      <c r="Q14016" s="293"/>
    </row>
    <row r="14017" spans="1:17">
      <c r="A14017" s="286" t="str">
        <f>B14017&amp;"_"&amp;COUNTIF($B$2:B14017,B14017)</f>
        <v>_0</v>
      </c>
      <c r="B14017" s="287"/>
      <c r="C14017" s="287"/>
      <c r="D14017" s="287"/>
      <c r="E14017" s="287"/>
      <c r="F14017" s="288"/>
      <c r="G14017" s="289"/>
      <c r="H14017" s="287"/>
      <c r="I14017" s="287"/>
      <c r="J14017" s="290"/>
      <c r="K14017" s="287"/>
      <c r="L14017" s="287"/>
      <c r="M14017" s="291"/>
      <c r="N14017" s="292"/>
      <c r="O14017" s="287"/>
      <c r="P14017" s="287"/>
      <c r="Q14017" s="293"/>
    </row>
    <row r="14018" spans="1:17">
      <c r="A14018" s="286" t="str">
        <f>B14018&amp;"_"&amp;COUNTIF($B$2:B14018,B14018)</f>
        <v>_0</v>
      </c>
      <c r="B14018" s="287"/>
      <c r="C14018" s="287"/>
      <c r="D14018" s="287"/>
      <c r="E14018" s="287"/>
      <c r="F14018" s="288"/>
      <c r="G14018" s="289"/>
      <c r="H14018" s="287"/>
      <c r="I14018" s="287"/>
      <c r="J14018" s="290"/>
      <c r="K14018" s="287"/>
      <c r="L14018" s="287"/>
      <c r="M14018" s="291"/>
      <c r="N14018" s="292"/>
      <c r="O14018" s="287"/>
      <c r="P14018" s="287"/>
      <c r="Q14018" s="293"/>
    </row>
    <row r="14019" spans="1:17">
      <c r="A14019" s="286" t="str">
        <f>B14019&amp;"_"&amp;COUNTIF($B$2:B14019,B14019)</f>
        <v>_0</v>
      </c>
      <c r="B14019" s="287"/>
      <c r="C14019" s="287"/>
      <c r="D14019" s="287"/>
      <c r="E14019" s="287"/>
      <c r="F14019" s="288"/>
      <c r="G14019" s="289"/>
      <c r="H14019" s="287"/>
      <c r="I14019" s="287"/>
      <c r="J14019" s="290"/>
      <c r="K14019" s="287"/>
      <c r="L14019" s="287"/>
      <c r="M14019" s="291"/>
      <c r="N14019" s="292"/>
      <c r="O14019" s="287"/>
      <c r="P14019" s="287"/>
      <c r="Q14019" s="293"/>
    </row>
    <row r="14020" spans="1:17">
      <c r="A14020" s="286" t="str">
        <f>B14020&amp;"_"&amp;COUNTIF($B$2:B14020,B14020)</f>
        <v>_0</v>
      </c>
      <c r="B14020" s="287"/>
      <c r="C14020" s="287"/>
      <c r="D14020" s="287"/>
      <c r="E14020" s="287"/>
      <c r="F14020" s="288"/>
      <c r="G14020" s="289"/>
      <c r="H14020" s="287"/>
      <c r="I14020" s="287"/>
      <c r="J14020" s="290"/>
      <c r="K14020" s="287"/>
      <c r="L14020" s="287"/>
      <c r="M14020" s="291"/>
      <c r="N14020" s="292"/>
      <c r="O14020" s="287"/>
      <c r="P14020" s="287"/>
      <c r="Q14020" s="293"/>
    </row>
    <row r="14021" spans="1:17">
      <c r="A14021" s="286" t="str">
        <f>B14021&amp;"_"&amp;COUNTIF($B$2:B14021,B14021)</f>
        <v>_0</v>
      </c>
      <c r="B14021" s="287"/>
      <c r="C14021" s="287"/>
      <c r="D14021" s="287"/>
      <c r="E14021" s="287"/>
      <c r="F14021" s="288"/>
      <c r="G14021" s="289"/>
      <c r="H14021" s="287"/>
      <c r="I14021" s="287"/>
      <c r="J14021" s="290"/>
      <c r="K14021" s="287"/>
      <c r="L14021" s="287"/>
      <c r="M14021" s="291"/>
      <c r="N14021" s="292"/>
      <c r="O14021" s="287"/>
      <c r="P14021" s="287"/>
      <c r="Q14021" s="293"/>
    </row>
    <row r="14022" spans="1:17">
      <c r="A14022" s="286" t="str">
        <f>B14022&amp;"_"&amp;COUNTIF($B$2:B14022,B14022)</f>
        <v>_0</v>
      </c>
      <c r="B14022" s="287"/>
      <c r="C14022" s="287"/>
      <c r="D14022" s="287"/>
      <c r="E14022" s="287"/>
      <c r="F14022" s="288"/>
      <c r="G14022" s="289"/>
      <c r="H14022" s="287"/>
      <c r="I14022" s="287"/>
      <c r="J14022" s="290"/>
      <c r="K14022" s="287"/>
      <c r="L14022" s="287"/>
      <c r="M14022" s="291"/>
      <c r="N14022" s="292"/>
      <c r="O14022" s="287"/>
      <c r="P14022" s="287"/>
      <c r="Q14022" s="293"/>
    </row>
    <row r="14023" spans="1:17">
      <c r="A14023" s="286" t="str">
        <f>B14023&amp;"_"&amp;COUNTIF($B$2:B14023,B14023)</f>
        <v>_0</v>
      </c>
      <c r="B14023" s="287"/>
      <c r="C14023" s="287"/>
      <c r="D14023" s="287"/>
      <c r="E14023" s="287"/>
      <c r="F14023" s="288"/>
      <c r="G14023" s="289"/>
      <c r="H14023" s="287"/>
      <c r="I14023" s="287"/>
      <c r="J14023" s="290"/>
      <c r="K14023" s="287"/>
      <c r="L14023" s="287"/>
      <c r="M14023" s="291"/>
      <c r="N14023" s="292"/>
      <c r="O14023" s="287"/>
      <c r="P14023" s="287"/>
      <c r="Q14023" s="293"/>
    </row>
    <row r="14024" spans="1:17">
      <c r="A14024" s="286" t="str">
        <f>B14024&amp;"_"&amp;COUNTIF($B$2:B14024,B14024)</f>
        <v>_0</v>
      </c>
      <c r="B14024" s="287"/>
      <c r="C14024" s="287"/>
      <c r="D14024" s="287"/>
      <c r="E14024" s="287"/>
      <c r="F14024" s="288"/>
      <c r="G14024" s="289"/>
      <c r="H14024" s="287"/>
      <c r="I14024" s="287"/>
      <c r="J14024" s="290"/>
      <c r="K14024" s="287"/>
      <c r="L14024" s="287"/>
      <c r="M14024" s="291"/>
      <c r="N14024" s="292"/>
      <c r="O14024" s="287"/>
      <c r="P14024" s="287"/>
      <c r="Q14024" s="293"/>
    </row>
    <row r="14025" spans="1:17">
      <c r="A14025" s="286" t="str">
        <f>B14025&amp;"_"&amp;COUNTIF($B$2:B14025,B14025)</f>
        <v>_0</v>
      </c>
      <c r="B14025" s="287"/>
      <c r="C14025" s="287"/>
      <c r="D14025" s="287"/>
      <c r="E14025" s="287"/>
      <c r="F14025" s="288"/>
      <c r="G14025" s="289"/>
      <c r="H14025" s="287"/>
      <c r="I14025" s="287"/>
      <c r="J14025" s="290"/>
      <c r="K14025" s="287"/>
      <c r="L14025" s="287"/>
      <c r="M14025" s="291"/>
      <c r="N14025" s="292"/>
      <c r="O14025" s="287"/>
      <c r="P14025" s="287"/>
      <c r="Q14025" s="293"/>
    </row>
    <row r="14026" spans="1:17">
      <c r="A14026" s="286" t="str">
        <f>B14026&amp;"_"&amp;COUNTIF($B$2:B14026,B14026)</f>
        <v>_0</v>
      </c>
      <c r="B14026" s="287"/>
      <c r="C14026" s="287"/>
      <c r="D14026" s="287"/>
      <c r="E14026" s="287"/>
      <c r="F14026" s="288"/>
      <c r="G14026" s="289"/>
      <c r="H14026" s="287"/>
      <c r="I14026" s="287"/>
      <c r="J14026" s="290"/>
      <c r="K14026" s="287"/>
      <c r="L14026" s="287"/>
      <c r="M14026" s="291"/>
      <c r="N14026" s="292"/>
      <c r="O14026" s="287"/>
      <c r="P14026" s="287"/>
      <c r="Q14026" s="293"/>
    </row>
    <row r="14027" spans="1:17">
      <c r="A14027" s="286" t="str">
        <f>B14027&amp;"_"&amp;COUNTIF($B$2:B14027,B14027)</f>
        <v>_0</v>
      </c>
      <c r="B14027" s="287"/>
      <c r="C14027" s="287"/>
      <c r="D14027" s="287"/>
      <c r="E14027" s="287"/>
      <c r="F14027" s="288"/>
      <c r="G14027" s="289"/>
      <c r="H14027" s="287"/>
      <c r="I14027" s="287"/>
      <c r="J14027" s="290"/>
      <c r="K14027" s="287"/>
      <c r="L14027" s="287"/>
      <c r="M14027" s="291"/>
      <c r="N14027" s="292"/>
      <c r="O14027" s="287"/>
      <c r="P14027" s="287"/>
      <c r="Q14027" s="293"/>
    </row>
    <row r="14028" spans="1:17">
      <c r="A14028" s="286" t="str">
        <f>B14028&amp;"_"&amp;COUNTIF($B$2:B14028,B14028)</f>
        <v>_0</v>
      </c>
      <c r="B14028" s="287"/>
      <c r="C14028" s="287"/>
      <c r="D14028" s="287"/>
      <c r="E14028" s="287"/>
      <c r="F14028" s="288"/>
      <c r="G14028" s="289"/>
      <c r="H14028" s="287"/>
      <c r="I14028" s="287"/>
      <c r="J14028" s="290"/>
      <c r="K14028" s="287"/>
      <c r="L14028" s="287"/>
      <c r="M14028" s="291"/>
      <c r="N14028" s="292"/>
      <c r="O14028" s="287"/>
      <c r="P14028" s="287"/>
      <c r="Q14028" s="293"/>
    </row>
    <row r="14029" spans="1:17">
      <c r="A14029" s="286" t="str">
        <f>B14029&amp;"_"&amp;COUNTIF($B$2:B14029,B14029)</f>
        <v>_0</v>
      </c>
      <c r="B14029" s="287"/>
      <c r="C14029" s="287"/>
      <c r="D14029" s="287"/>
      <c r="E14029" s="287"/>
      <c r="F14029" s="288"/>
      <c r="G14029" s="289"/>
      <c r="H14029" s="287"/>
      <c r="I14029" s="287"/>
      <c r="J14029" s="290"/>
      <c r="K14029" s="287"/>
      <c r="L14029" s="287"/>
      <c r="M14029" s="291"/>
      <c r="N14029" s="292"/>
      <c r="O14029" s="287"/>
      <c r="P14029" s="287"/>
      <c r="Q14029" s="293"/>
    </row>
    <row r="14030" spans="1:17">
      <c r="A14030" s="286" t="str">
        <f>B14030&amp;"_"&amp;COUNTIF($B$2:B14030,B14030)</f>
        <v>_0</v>
      </c>
      <c r="B14030" s="287"/>
      <c r="C14030" s="287"/>
      <c r="D14030" s="287"/>
      <c r="E14030" s="287"/>
      <c r="F14030" s="288"/>
      <c r="G14030" s="289"/>
      <c r="H14030" s="287"/>
      <c r="I14030" s="287"/>
      <c r="J14030" s="290"/>
      <c r="K14030" s="287"/>
      <c r="L14030" s="287"/>
      <c r="M14030" s="291"/>
      <c r="N14030" s="292"/>
      <c r="O14030" s="287"/>
      <c r="P14030" s="287"/>
      <c r="Q14030" s="293"/>
    </row>
    <row r="14031" spans="1:17">
      <c r="A14031" s="286" t="str">
        <f>B14031&amp;"_"&amp;COUNTIF($B$2:B14031,B14031)</f>
        <v>_0</v>
      </c>
      <c r="B14031" s="287"/>
      <c r="C14031" s="287"/>
      <c r="D14031" s="287"/>
      <c r="E14031" s="287"/>
      <c r="F14031" s="288"/>
      <c r="G14031" s="289"/>
      <c r="H14031" s="287"/>
      <c r="I14031" s="287"/>
      <c r="J14031" s="290"/>
      <c r="K14031" s="287"/>
      <c r="L14031" s="287"/>
      <c r="M14031" s="291"/>
      <c r="N14031" s="292"/>
      <c r="O14031" s="287"/>
      <c r="P14031" s="287"/>
      <c r="Q14031" s="293"/>
    </row>
    <row r="14032" spans="1:17">
      <c r="A14032" s="286" t="str">
        <f>B14032&amp;"_"&amp;COUNTIF($B$2:B14032,B14032)</f>
        <v>_0</v>
      </c>
      <c r="B14032" s="287"/>
      <c r="C14032" s="287"/>
      <c r="D14032" s="287"/>
      <c r="E14032" s="287"/>
      <c r="F14032" s="288"/>
      <c r="G14032" s="289"/>
      <c r="H14032" s="287"/>
      <c r="I14032" s="287"/>
      <c r="J14032" s="290"/>
      <c r="K14032" s="287"/>
      <c r="L14032" s="287"/>
      <c r="M14032" s="291"/>
      <c r="N14032" s="292"/>
      <c r="O14032" s="287"/>
      <c r="P14032" s="287"/>
      <c r="Q14032" s="293"/>
    </row>
    <row r="14033" spans="1:17">
      <c r="A14033" s="286" t="str">
        <f>B14033&amp;"_"&amp;COUNTIF($B$2:B14033,B14033)</f>
        <v>_0</v>
      </c>
      <c r="B14033" s="287"/>
      <c r="C14033" s="287"/>
      <c r="D14033" s="287"/>
      <c r="E14033" s="287"/>
      <c r="F14033" s="288"/>
      <c r="G14033" s="289"/>
      <c r="H14033" s="287"/>
      <c r="I14033" s="287"/>
      <c r="J14033" s="290"/>
      <c r="K14033" s="287"/>
      <c r="L14033" s="287"/>
      <c r="M14033" s="291"/>
      <c r="N14033" s="292"/>
      <c r="O14033" s="287"/>
      <c r="P14033" s="287"/>
      <c r="Q14033" s="293"/>
    </row>
    <row r="14034" spans="1:17">
      <c r="A14034" s="286" t="str">
        <f>B14034&amp;"_"&amp;COUNTIF($B$2:B14034,B14034)</f>
        <v>_0</v>
      </c>
      <c r="B14034" s="287"/>
      <c r="C14034" s="287"/>
      <c r="D14034" s="287"/>
      <c r="E14034" s="287"/>
      <c r="F14034" s="288"/>
      <c r="G14034" s="289"/>
      <c r="H14034" s="287"/>
      <c r="I14034" s="287"/>
      <c r="J14034" s="290"/>
      <c r="K14034" s="287"/>
      <c r="L14034" s="287"/>
      <c r="M14034" s="291"/>
      <c r="N14034" s="292"/>
      <c r="O14034" s="287"/>
      <c r="P14034" s="287"/>
      <c r="Q14034" s="293"/>
    </row>
    <row r="14035" spans="1:17">
      <c r="A14035" s="286" t="str">
        <f>B14035&amp;"_"&amp;COUNTIF($B$2:B14035,B14035)</f>
        <v>_0</v>
      </c>
      <c r="B14035" s="287"/>
      <c r="C14035" s="287"/>
      <c r="D14035" s="287"/>
      <c r="E14035" s="287"/>
      <c r="F14035" s="288"/>
      <c r="G14035" s="289"/>
      <c r="H14035" s="287"/>
      <c r="I14035" s="287"/>
      <c r="J14035" s="290"/>
      <c r="K14035" s="287"/>
      <c r="L14035" s="287"/>
      <c r="M14035" s="291"/>
      <c r="N14035" s="292"/>
      <c r="O14035" s="287"/>
      <c r="P14035" s="287"/>
      <c r="Q14035" s="293"/>
    </row>
    <row r="14036" spans="1:17">
      <c r="A14036" s="286" t="str">
        <f>B14036&amp;"_"&amp;COUNTIF($B$2:B14036,B14036)</f>
        <v>_0</v>
      </c>
      <c r="B14036" s="287"/>
      <c r="C14036" s="287"/>
      <c r="D14036" s="287"/>
      <c r="E14036" s="287"/>
      <c r="F14036" s="288"/>
      <c r="G14036" s="289"/>
      <c r="H14036" s="287"/>
      <c r="I14036" s="287"/>
      <c r="J14036" s="290"/>
      <c r="K14036" s="287"/>
      <c r="L14036" s="287"/>
      <c r="M14036" s="291"/>
      <c r="N14036" s="292"/>
      <c r="O14036" s="287"/>
      <c r="P14036" s="287"/>
      <c r="Q14036" s="293"/>
    </row>
    <row r="14037" spans="1:17">
      <c r="A14037" s="286" t="str">
        <f>B14037&amp;"_"&amp;COUNTIF($B$2:B14037,B14037)</f>
        <v>_0</v>
      </c>
      <c r="B14037" s="287"/>
      <c r="C14037" s="287"/>
      <c r="D14037" s="287"/>
      <c r="E14037" s="287"/>
      <c r="F14037" s="288"/>
      <c r="G14037" s="289"/>
      <c r="H14037" s="287"/>
      <c r="I14037" s="287"/>
      <c r="J14037" s="290"/>
      <c r="K14037" s="287"/>
      <c r="L14037" s="287"/>
      <c r="M14037" s="291"/>
      <c r="N14037" s="292"/>
      <c r="O14037" s="287"/>
      <c r="P14037" s="287"/>
      <c r="Q14037" s="293"/>
    </row>
    <row r="14038" spans="1:17">
      <c r="A14038" s="286" t="str">
        <f>B14038&amp;"_"&amp;COUNTIF($B$2:B14038,B14038)</f>
        <v>_0</v>
      </c>
      <c r="B14038" s="287"/>
      <c r="C14038" s="287"/>
      <c r="D14038" s="287"/>
      <c r="E14038" s="287"/>
      <c r="F14038" s="288"/>
      <c r="G14038" s="289"/>
      <c r="H14038" s="287"/>
      <c r="I14038" s="287"/>
      <c r="J14038" s="290"/>
      <c r="K14038" s="287"/>
      <c r="L14038" s="287"/>
      <c r="M14038" s="291"/>
      <c r="N14038" s="292"/>
      <c r="O14038" s="287"/>
      <c r="P14038" s="287"/>
      <c r="Q14038" s="293"/>
    </row>
    <row r="14039" spans="1:17">
      <c r="A14039" s="286" t="str">
        <f>B14039&amp;"_"&amp;COUNTIF($B$2:B14039,B14039)</f>
        <v>_0</v>
      </c>
      <c r="B14039" s="287"/>
      <c r="C14039" s="287"/>
      <c r="D14039" s="287"/>
      <c r="E14039" s="287"/>
      <c r="F14039" s="288"/>
      <c r="G14039" s="289"/>
      <c r="H14039" s="287"/>
      <c r="I14039" s="287"/>
      <c r="J14039" s="290"/>
      <c r="K14039" s="287"/>
      <c r="L14039" s="287"/>
      <c r="M14039" s="291"/>
      <c r="N14039" s="292"/>
      <c r="O14039" s="287"/>
      <c r="P14039" s="287"/>
      <c r="Q14039" s="293"/>
    </row>
    <row r="14040" spans="1:17">
      <c r="A14040" s="286" t="str">
        <f>B14040&amp;"_"&amp;COUNTIF($B$2:B14040,B14040)</f>
        <v>_0</v>
      </c>
      <c r="B14040" s="287"/>
      <c r="C14040" s="287"/>
      <c r="D14040" s="287"/>
      <c r="E14040" s="287"/>
      <c r="F14040" s="288"/>
      <c r="G14040" s="289"/>
      <c r="H14040" s="287"/>
      <c r="I14040" s="287"/>
      <c r="J14040" s="290"/>
      <c r="K14040" s="287"/>
      <c r="L14040" s="287"/>
      <c r="M14040" s="291"/>
      <c r="N14040" s="292"/>
      <c r="O14040" s="287"/>
      <c r="P14040" s="287"/>
      <c r="Q14040" s="293"/>
    </row>
    <row r="14041" spans="1:17">
      <c r="A14041" s="286" t="str">
        <f>B14041&amp;"_"&amp;COUNTIF($B$2:B14041,B14041)</f>
        <v>_0</v>
      </c>
      <c r="B14041" s="287"/>
      <c r="C14041" s="287"/>
      <c r="D14041" s="287"/>
      <c r="E14041" s="287"/>
      <c r="F14041" s="288"/>
      <c r="G14041" s="289"/>
      <c r="H14041" s="287"/>
      <c r="I14041" s="287"/>
      <c r="J14041" s="290"/>
      <c r="K14041" s="287"/>
      <c r="L14041" s="287"/>
      <c r="M14041" s="291"/>
      <c r="N14041" s="292"/>
      <c r="O14041" s="287"/>
      <c r="P14041" s="287"/>
      <c r="Q14041" s="293"/>
    </row>
    <row r="14042" spans="1:17">
      <c r="A14042" s="286" t="str">
        <f>B14042&amp;"_"&amp;COUNTIF($B$2:B14042,B14042)</f>
        <v>_0</v>
      </c>
      <c r="B14042" s="287"/>
      <c r="C14042" s="287"/>
      <c r="D14042" s="287"/>
      <c r="E14042" s="287"/>
      <c r="F14042" s="288"/>
      <c r="G14042" s="289"/>
      <c r="H14042" s="287"/>
      <c r="I14042" s="287"/>
      <c r="J14042" s="290"/>
      <c r="K14042" s="287"/>
      <c r="L14042" s="287"/>
      <c r="M14042" s="291"/>
      <c r="N14042" s="292"/>
      <c r="O14042" s="287"/>
      <c r="P14042" s="287"/>
      <c r="Q14042" s="293"/>
    </row>
    <row r="14043" spans="1:17">
      <c r="A14043" s="286" t="str">
        <f>B14043&amp;"_"&amp;COUNTIF($B$2:B14043,B14043)</f>
        <v>_0</v>
      </c>
      <c r="B14043" s="287"/>
      <c r="C14043" s="287"/>
      <c r="D14043" s="287"/>
      <c r="E14043" s="287"/>
      <c r="F14043" s="288"/>
      <c r="G14043" s="289"/>
      <c r="H14043" s="287"/>
      <c r="I14043" s="287"/>
      <c r="J14043" s="290"/>
      <c r="K14043" s="287"/>
      <c r="L14043" s="287"/>
      <c r="M14043" s="291"/>
      <c r="N14043" s="292"/>
      <c r="O14043" s="287"/>
      <c r="P14043" s="287"/>
      <c r="Q14043" s="293"/>
    </row>
    <row r="14044" spans="1:17">
      <c r="A14044" s="286" t="str">
        <f>B14044&amp;"_"&amp;COUNTIF($B$2:B14044,B14044)</f>
        <v>_0</v>
      </c>
      <c r="B14044" s="287"/>
      <c r="C14044" s="287"/>
      <c r="D14044" s="287"/>
      <c r="E14044" s="287"/>
      <c r="F14044" s="288"/>
      <c r="G14044" s="289"/>
      <c r="H14044" s="287"/>
      <c r="I14044" s="287"/>
      <c r="J14044" s="290"/>
      <c r="K14044" s="287"/>
      <c r="L14044" s="287"/>
      <c r="M14044" s="291"/>
      <c r="N14044" s="292"/>
      <c r="O14044" s="287"/>
      <c r="P14044" s="287"/>
      <c r="Q14044" s="293"/>
    </row>
    <row r="14045" spans="1:17">
      <c r="A14045" s="286" t="str">
        <f>B14045&amp;"_"&amp;COUNTIF($B$2:B14045,B14045)</f>
        <v>_0</v>
      </c>
      <c r="B14045" s="287"/>
      <c r="C14045" s="287"/>
      <c r="D14045" s="287"/>
      <c r="E14045" s="287"/>
      <c r="F14045" s="288"/>
      <c r="G14045" s="289"/>
      <c r="H14045" s="287"/>
      <c r="I14045" s="287"/>
      <c r="J14045" s="290"/>
      <c r="K14045" s="287"/>
      <c r="L14045" s="287"/>
      <c r="M14045" s="291"/>
      <c r="N14045" s="292"/>
      <c r="O14045" s="287"/>
      <c r="P14045" s="287"/>
      <c r="Q14045" s="293"/>
    </row>
    <row r="14046" spans="1:17">
      <c r="A14046" s="286" t="str">
        <f>B14046&amp;"_"&amp;COUNTIF($B$2:B14046,B14046)</f>
        <v>_0</v>
      </c>
      <c r="B14046" s="287"/>
      <c r="C14046" s="287"/>
      <c r="D14046" s="287"/>
      <c r="E14046" s="287"/>
      <c r="F14046" s="288"/>
      <c r="G14046" s="289"/>
      <c r="H14046" s="287"/>
      <c r="I14046" s="287"/>
      <c r="J14046" s="290"/>
      <c r="K14046" s="287"/>
      <c r="L14046" s="287"/>
      <c r="M14046" s="291"/>
      <c r="N14046" s="292"/>
      <c r="O14046" s="287"/>
      <c r="P14046" s="287"/>
      <c r="Q14046" s="293"/>
    </row>
    <row r="14047" spans="1:17">
      <c r="A14047" s="286" t="str">
        <f>B14047&amp;"_"&amp;COUNTIF($B$2:B14047,B14047)</f>
        <v>_0</v>
      </c>
      <c r="B14047" s="287"/>
      <c r="C14047" s="287"/>
      <c r="D14047" s="287"/>
      <c r="E14047" s="287"/>
      <c r="F14047" s="288"/>
      <c r="G14047" s="289"/>
      <c r="H14047" s="287"/>
      <c r="I14047" s="287"/>
      <c r="J14047" s="290"/>
      <c r="K14047" s="287"/>
      <c r="L14047" s="287"/>
      <c r="M14047" s="291"/>
      <c r="N14047" s="292"/>
      <c r="O14047" s="287"/>
      <c r="P14047" s="287"/>
      <c r="Q14047" s="293"/>
    </row>
    <row r="14048" spans="1:17">
      <c r="A14048" s="286" t="str">
        <f>B14048&amp;"_"&amp;COUNTIF($B$2:B14048,B14048)</f>
        <v>_0</v>
      </c>
      <c r="B14048" s="287"/>
      <c r="C14048" s="287"/>
      <c r="D14048" s="287"/>
      <c r="E14048" s="287"/>
      <c r="F14048" s="288"/>
      <c r="G14048" s="289"/>
      <c r="H14048" s="287"/>
      <c r="I14048" s="287"/>
      <c r="J14048" s="290"/>
      <c r="K14048" s="287"/>
      <c r="L14048" s="287"/>
      <c r="M14048" s="291"/>
      <c r="N14048" s="292"/>
      <c r="O14048" s="287"/>
      <c r="P14048" s="287"/>
      <c r="Q14048" s="293"/>
    </row>
    <row r="14049" spans="1:17">
      <c r="A14049" s="286" t="str">
        <f>B14049&amp;"_"&amp;COUNTIF($B$2:B14049,B14049)</f>
        <v>_0</v>
      </c>
      <c r="B14049" s="287"/>
      <c r="C14049" s="287"/>
      <c r="D14049" s="287"/>
      <c r="E14049" s="287"/>
      <c r="F14049" s="288"/>
      <c r="G14049" s="289"/>
      <c r="H14049" s="287"/>
      <c r="I14049" s="287"/>
      <c r="J14049" s="290"/>
      <c r="K14049" s="287"/>
      <c r="L14049" s="287"/>
      <c r="M14049" s="291"/>
      <c r="N14049" s="292"/>
      <c r="O14049" s="287"/>
      <c r="P14049" s="287"/>
      <c r="Q14049" s="293"/>
    </row>
    <row r="14050" spans="1:17">
      <c r="A14050" s="286" t="str">
        <f>B14050&amp;"_"&amp;COUNTIF($B$2:B14050,B14050)</f>
        <v>_0</v>
      </c>
      <c r="B14050" s="287"/>
      <c r="C14050" s="287"/>
      <c r="D14050" s="287"/>
      <c r="E14050" s="287"/>
      <c r="F14050" s="288"/>
      <c r="G14050" s="289"/>
      <c r="H14050" s="287"/>
      <c r="I14050" s="287"/>
      <c r="J14050" s="290"/>
      <c r="K14050" s="287"/>
      <c r="L14050" s="287"/>
      <c r="M14050" s="291"/>
      <c r="N14050" s="292"/>
      <c r="O14050" s="287"/>
      <c r="P14050" s="287"/>
      <c r="Q14050" s="293"/>
    </row>
    <row r="14051" spans="1:17">
      <c r="A14051" s="286" t="str">
        <f>B14051&amp;"_"&amp;COUNTIF($B$2:B14051,B14051)</f>
        <v>_0</v>
      </c>
      <c r="B14051" s="287"/>
      <c r="C14051" s="287"/>
      <c r="D14051" s="287"/>
      <c r="E14051" s="287"/>
      <c r="F14051" s="288"/>
      <c r="G14051" s="289"/>
      <c r="H14051" s="287"/>
      <c r="I14051" s="287"/>
      <c r="J14051" s="290"/>
      <c r="K14051" s="287"/>
      <c r="L14051" s="287"/>
      <c r="M14051" s="291"/>
      <c r="N14051" s="292"/>
      <c r="O14051" s="287"/>
      <c r="P14051" s="287"/>
      <c r="Q14051" s="293"/>
    </row>
    <row r="14052" spans="1:17">
      <c r="A14052" s="286" t="str">
        <f>B14052&amp;"_"&amp;COUNTIF($B$2:B14052,B14052)</f>
        <v>_0</v>
      </c>
      <c r="B14052" s="287"/>
      <c r="C14052" s="287"/>
      <c r="D14052" s="287"/>
      <c r="E14052" s="287"/>
      <c r="F14052" s="288"/>
      <c r="G14052" s="289"/>
      <c r="H14052" s="287"/>
      <c r="I14052" s="287"/>
      <c r="J14052" s="290"/>
      <c r="K14052" s="287"/>
      <c r="L14052" s="287"/>
      <c r="M14052" s="291"/>
      <c r="N14052" s="292"/>
      <c r="O14052" s="287"/>
      <c r="P14052" s="287"/>
      <c r="Q14052" s="293"/>
    </row>
    <row r="14053" spans="1:17">
      <c r="A14053" s="286" t="str">
        <f>B14053&amp;"_"&amp;COUNTIF($B$2:B14053,B14053)</f>
        <v>_0</v>
      </c>
      <c r="B14053" s="287"/>
      <c r="C14053" s="287"/>
      <c r="D14053" s="287"/>
      <c r="E14053" s="287"/>
      <c r="F14053" s="288"/>
      <c r="G14053" s="289"/>
      <c r="H14053" s="287"/>
      <c r="I14053" s="287"/>
      <c r="J14053" s="290"/>
      <c r="K14053" s="287"/>
      <c r="L14053" s="287"/>
      <c r="M14053" s="291"/>
      <c r="N14053" s="292"/>
      <c r="O14053" s="287"/>
      <c r="P14053" s="287"/>
      <c r="Q14053" s="293"/>
    </row>
    <row r="14054" spans="1:17">
      <c r="A14054" s="286" t="str">
        <f>B14054&amp;"_"&amp;COUNTIF($B$2:B14054,B14054)</f>
        <v>_0</v>
      </c>
      <c r="B14054" s="287"/>
      <c r="C14054" s="287"/>
      <c r="D14054" s="287"/>
      <c r="E14054" s="287"/>
      <c r="F14054" s="288"/>
      <c r="G14054" s="289"/>
      <c r="H14054" s="287"/>
      <c r="I14054" s="287"/>
      <c r="J14054" s="290"/>
      <c r="K14054" s="287"/>
      <c r="L14054" s="287"/>
      <c r="M14054" s="291"/>
      <c r="N14054" s="292"/>
      <c r="O14054" s="287"/>
      <c r="P14054" s="287"/>
      <c r="Q14054" s="293"/>
    </row>
    <row r="14055" spans="1:17">
      <c r="A14055" s="286" t="str">
        <f>B14055&amp;"_"&amp;COUNTIF($B$2:B14055,B14055)</f>
        <v>_0</v>
      </c>
      <c r="B14055" s="287"/>
      <c r="C14055" s="287"/>
      <c r="D14055" s="287"/>
      <c r="E14055" s="287"/>
      <c r="F14055" s="288"/>
      <c r="G14055" s="289"/>
      <c r="H14055" s="287"/>
      <c r="I14055" s="287"/>
      <c r="J14055" s="290"/>
      <c r="K14055" s="287"/>
      <c r="L14055" s="287"/>
      <c r="M14055" s="291"/>
      <c r="N14055" s="292"/>
      <c r="O14055" s="287"/>
      <c r="P14055" s="287"/>
      <c r="Q14055" s="293"/>
    </row>
    <row r="14056" spans="1:17">
      <c r="A14056" s="286" t="str">
        <f>B14056&amp;"_"&amp;COUNTIF($B$2:B14056,B14056)</f>
        <v>_0</v>
      </c>
      <c r="B14056" s="287"/>
      <c r="C14056" s="287"/>
      <c r="D14056" s="287"/>
      <c r="E14056" s="287"/>
      <c r="F14056" s="288"/>
      <c r="G14056" s="289"/>
      <c r="H14056" s="287"/>
      <c r="I14056" s="287"/>
      <c r="J14056" s="290"/>
      <c r="K14056" s="287"/>
      <c r="L14056" s="287"/>
      <c r="M14056" s="291"/>
      <c r="N14056" s="292"/>
      <c r="O14056" s="287"/>
      <c r="P14056" s="287"/>
      <c r="Q14056" s="293"/>
    </row>
    <row r="14057" spans="1:17">
      <c r="A14057" s="286" t="str">
        <f>B14057&amp;"_"&amp;COUNTIF($B$2:B14057,B14057)</f>
        <v>_0</v>
      </c>
      <c r="B14057" s="287"/>
      <c r="C14057" s="287"/>
      <c r="D14057" s="287"/>
      <c r="E14057" s="287"/>
      <c r="F14057" s="288"/>
      <c r="G14057" s="289"/>
      <c r="H14057" s="287"/>
      <c r="I14057" s="287"/>
      <c r="J14057" s="290"/>
      <c r="K14057" s="287"/>
      <c r="L14057" s="287"/>
      <c r="M14057" s="291"/>
      <c r="N14057" s="292"/>
      <c r="O14057" s="287"/>
      <c r="P14057" s="287"/>
      <c r="Q14057" s="293"/>
    </row>
    <row r="14058" spans="1:17">
      <c r="A14058" s="286" t="str">
        <f>B14058&amp;"_"&amp;COUNTIF($B$2:B14058,B14058)</f>
        <v>_0</v>
      </c>
      <c r="B14058" s="287"/>
      <c r="C14058" s="287"/>
      <c r="D14058" s="287"/>
      <c r="E14058" s="287"/>
      <c r="F14058" s="288"/>
      <c r="G14058" s="289"/>
      <c r="H14058" s="287"/>
      <c r="I14058" s="287"/>
      <c r="J14058" s="290"/>
      <c r="K14058" s="287"/>
      <c r="L14058" s="287"/>
      <c r="M14058" s="291"/>
      <c r="N14058" s="292"/>
      <c r="O14058" s="287"/>
      <c r="P14058" s="287"/>
      <c r="Q14058" s="293"/>
    </row>
    <row r="14059" spans="1:17">
      <c r="A14059" s="286" t="str">
        <f>B14059&amp;"_"&amp;COUNTIF($B$2:B14059,B14059)</f>
        <v>_0</v>
      </c>
      <c r="B14059" s="287"/>
      <c r="C14059" s="287"/>
      <c r="D14059" s="287"/>
      <c r="E14059" s="287"/>
      <c r="F14059" s="288"/>
      <c r="G14059" s="289"/>
      <c r="H14059" s="287"/>
      <c r="I14059" s="287"/>
      <c r="J14059" s="290"/>
      <c r="K14059" s="287"/>
      <c r="L14059" s="287"/>
      <c r="M14059" s="291"/>
      <c r="N14059" s="292"/>
      <c r="O14059" s="287"/>
      <c r="P14059" s="287"/>
      <c r="Q14059" s="293"/>
    </row>
    <row r="14060" spans="1:17">
      <c r="A14060" s="286" t="str">
        <f>B14060&amp;"_"&amp;COUNTIF($B$2:B14060,B14060)</f>
        <v>_0</v>
      </c>
      <c r="B14060" s="287"/>
      <c r="C14060" s="287"/>
      <c r="D14060" s="287"/>
      <c r="E14060" s="287"/>
      <c r="F14060" s="288"/>
      <c r="G14060" s="289"/>
      <c r="H14060" s="287"/>
      <c r="I14060" s="287"/>
      <c r="J14060" s="290"/>
      <c r="K14060" s="287"/>
      <c r="L14060" s="287"/>
      <c r="M14060" s="291"/>
      <c r="N14060" s="292"/>
      <c r="O14060" s="287"/>
      <c r="P14060" s="287"/>
      <c r="Q14060" s="293"/>
    </row>
    <row r="14061" spans="1:17">
      <c r="A14061" s="286" t="str">
        <f>B14061&amp;"_"&amp;COUNTIF($B$2:B14061,B14061)</f>
        <v>_0</v>
      </c>
      <c r="B14061" s="287"/>
      <c r="C14061" s="287"/>
      <c r="D14061" s="287"/>
      <c r="E14061" s="287"/>
      <c r="F14061" s="288"/>
      <c r="G14061" s="289"/>
      <c r="H14061" s="287"/>
      <c r="I14061" s="287"/>
      <c r="J14061" s="290"/>
      <c r="K14061" s="287"/>
      <c r="L14061" s="287"/>
      <c r="M14061" s="291"/>
      <c r="N14061" s="292"/>
      <c r="O14061" s="287"/>
      <c r="P14061" s="287"/>
      <c r="Q14061" s="293"/>
    </row>
    <row r="14062" spans="1:17">
      <c r="A14062" s="286" t="str">
        <f>B14062&amp;"_"&amp;COUNTIF($B$2:B14062,B14062)</f>
        <v>_0</v>
      </c>
      <c r="B14062" s="287"/>
      <c r="C14062" s="287"/>
      <c r="D14062" s="287"/>
      <c r="E14062" s="287"/>
      <c r="F14062" s="288"/>
      <c r="G14062" s="289"/>
      <c r="H14062" s="287"/>
      <c r="I14062" s="287"/>
      <c r="J14062" s="290"/>
      <c r="K14062" s="287"/>
      <c r="L14062" s="287"/>
      <c r="M14062" s="291"/>
      <c r="N14062" s="292"/>
      <c r="O14062" s="287"/>
      <c r="P14062" s="287"/>
      <c r="Q14062" s="293"/>
    </row>
    <row r="14063" spans="1:17">
      <c r="A14063" s="286" t="str">
        <f>B14063&amp;"_"&amp;COUNTIF($B$2:B14063,B14063)</f>
        <v>_0</v>
      </c>
      <c r="B14063" s="287"/>
      <c r="C14063" s="287"/>
      <c r="D14063" s="287"/>
      <c r="E14063" s="287"/>
      <c r="F14063" s="288"/>
      <c r="G14063" s="289"/>
      <c r="H14063" s="287"/>
      <c r="I14063" s="287"/>
      <c r="J14063" s="290"/>
      <c r="K14063" s="287"/>
      <c r="L14063" s="287"/>
      <c r="M14063" s="291"/>
      <c r="N14063" s="292"/>
      <c r="O14063" s="287"/>
      <c r="P14063" s="287"/>
      <c r="Q14063" s="293"/>
    </row>
    <row r="14064" spans="1:17">
      <c r="A14064" s="286" t="str">
        <f>B14064&amp;"_"&amp;COUNTIF($B$2:B14064,B14064)</f>
        <v>_0</v>
      </c>
      <c r="B14064" s="287"/>
      <c r="C14064" s="287"/>
      <c r="D14064" s="287"/>
      <c r="E14064" s="287"/>
      <c r="F14064" s="288"/>
      <c r="G14064" s="289"/>
      <c r="H14064" s="287"/>
      <c r="I14064" s="287"/>
      <c r="J14064" s="290"/>
      <c r="K14064" s="287"/>
      <c r="L14064" s="287"/>
      <c r="M14064" s="291"/>
      <c r="N14064" s="292"/>
      <c r="O14064" s="287"/>
      <c r="P14064" s="287"/>
      <c r="Q14064" s="293"/>
    </row>
    <row r="14065" spans="1:17">
      <c r="A14065" s="286" t="str">
        <f>B14065&amp;"_"&amp;COUNTIF($B$2:B14065,B14065)</f>
        <v>_0</v>
      </c>
      <c r="B14065" s="287"/>
      <c r="C14065" s="287"/>
      <c r="D14065" s="287"/>
      <c r="E14065" s="287"/>
      <c r="F14065" s="288"/>
      <c r="G14065" s="289"/>
      <c r="H14065" s="287"/>
      <c r="I14065" s="287"/>
      <c r="J14065" s="290"/>
      <c r="K14065" s="287"/>
      <c r="L14065" s="287"/>
      <c r="M14065" s="291"/>
      <c r="N14065" s="292"/>
      <c r="O14065" s="287"/>
      <c r="P14065" s="287"/>
      <c r="Q14065" s="293"/>
    </row>
    <row r="14066" spans="1:17">
      <c r="A14066" s="286" t="str">
        <f>B14066&amp;"_"&amp;COUNTIF($B$2:B14066,B14066)</f>
        <v>_0</v>
      </c>
      <c r="B14066" s="287"/>
      <c r="C14066" s="287"/>
      <c r="D14066" s="287"/>
      <c r="E14066" s="287"/>
      <c r="F14066" s="288"/>
      <c r="G14066" s="289"/>
      <c r="H14066" s="287"/>
      <c r="I14066" s="287"/>
      <c r="J14066" s="290"/>
      <c r="K14066" s="287"/>
      <c r="L14066" s="287"/>
      <c r="M14066" s="291"/>
      <c r="N14066" s="292"/>
      <c r="O14066" s="287"/>
      <c r="P14066" s="287"/>
      <c r="Q14066" s="293"/>
    </row>
    <row r="14067" spans="1:17">
      <c r="A14067" s="286" t="str">
        <f>B14067&amp;"_"&amp;COUNTIF($B$2:B14067,B14067)</f>
        <v>_0</v>
      </c>
      <c r="B14067" s="287"/>
      <c r="C14067" s="287"/>
      <c r="D14067" s="287"/>
      <c r="E14067" s="287"/>
      <c r="F14067" s="288"/>
      <c r="G14067" s="289"/>
      <c r="H14067" s="287"/>
      <c r="I14067" s="287"/>
      <c r="J14067" s="290"/>
      <c r="K14067" s="287"/>
      <c r="L14067" s="287"/>
      <c r="M14067" s="291"/>
      <c r="N14067" s="292"/>
      <c r="O14067" s="287"/>
      <c r="P14067" s="287"/>
      <c r="Q14067" s="293"/>
    </row>
    <row r="14068" spans="1:17">
      <c r="A14068" s="286" t="str">
        <f>B14068&amp;"_"&amp;COUNTIF($B$2:B14068,B14068)</f>
        <v>_0</v>
      </c>
      <c r="B14068" s="287"/>
      <c r="C14068" s="287"/>
      <c r="D14068" s="287"/>
      <c r="E14068" s="287"/>
      <c r="F14068" s="288"/>
      <c r="G14068" s="289"/>
      <c r="H14068" s="287"/>
      <c r="I14068" s="287"/>
      <c r="J14068" s="290"/>
      <c r="K14068" s="287"/>
      <c r="L14068" s="287"/>
      <c r="M14068" s="291"/>
      <c r="N14068" s="292"/>
      <c r="O14068" s="287"/>
      <c r="P14068" s="287"/>
      <c r="Q14068" s="293"/>
    </row>
    <row r="14069" spans="1:17">
      <c r="A14069" s="286" t="str">
        <f>B14069&amp;"_"&amp;COUNTIF($B$2:B14069,B14069)</f>
        <v>_0</v>
      </c>
      <c r="B14069" s="287"/>
      <c r="C14069" s="287"/>
      <c r="D14069" s="287"/>
      <c r="E14069" s="287"/>
      <c r="F14069" s="288"/>
      <c r="G14069" s="289"/>
      <c r="H14069" s="287"/>
      <c r="I14069" s="287"/>
      <c r="J14069" s="290"/>
      <c r="K14069" s="287"/>
      <c r="L14069" s="287"/>
      <c r="M14069" s="291"/>
      <c r="N14069" s="292"/>
      <c r="O14069" s="287"/>
      <c r="P14069" s="287"/>
      <c r="Q14069" s="293"/>
    </row>
    <row r="14070" spans="1:17">
      <c r="A14070" s="286" t="str">
        <f>B14070&amp;"_"&amp;COUNTIF($B$2:B14070,B14070)</f>
        <v>_0</v>
      </c>
      <c r="B14070" s="287"/>
      <c r="C14070" s="287"/>
      <c r="D14070" s="287"/>
      <c r="E14070" s="287"/>
      <c r="F14070" s="288"/>
      <c r="G14070" s="289"/>
      <c r="H14070" s="287"/>
      <c r="I14070" s="287"/>
      <c r="J14070" s="290"/>
      <c r="K14070" s="287"/>
      <c r="L14070" s="287"/>
      <c r="M14070" s="291"/>
      <c r="N14070" s="292"/>
      <c r="O14070" s="287"/>
      <c r="P14070" s="287"/>
      <c r="Q14070" s="293"/>
    </row>
    <row r="14071" spans="1:17">
      <c r="A14071" s="286" t="str">
        <f>B14071&amp;"_"&amp;COUNTIF($B$2:B14071,B14071)</f>
        <v>_0</v>
      </c>
      <c r="B14071" s="287"/>
      <c r="C14071" s="287"/>
      <c r="D14071" s="287"/>
      <c r="E14071" s="287"/>
      <c r="F14071" s="288"/>
      <c r="G14071" s="289"/>
      <c r="H14071" s="287"/>
      <c r="I14071" s="287"/>
      <c r="J14071" s="290"/>
      <c r="K14071" s="287"/>
      <c r="L14071" s="287"/>
      <c r="M14071" s="291"/>
      <c r="N14071" s="292"/>
      <c r="O14071" s="287"/>
      <c r="P14071" s="287"/>
      <c r="Q14071" s="293"/>
    </row>
    <row r="14072" spans="1:17">
      <c r="A14072" s="286" t="str">
        <f>B14072&amp;"_"&amp;COUNTIF($B$2:B14072,B14072)</f>
        <v>_0</v>
      </c>
      <c r="B14072" s="287"/>
      <c r="C14072" s="287"/>
      <c r="D14072" s="287"/>
      <c r="E14072" s="287"/>
      <c r="F14072" s="288"/>
      <c r="G14072" s="289"/>
      <c r="H14072" s="287"/>
      <c r="I14072" s="287"/>
      <c r="J14072" s="290"/>
      <c r="K14072" s="287"/>
      <c r="L14072" s="287"/>
      <c r="M14072" s="291"/>
      <c r="N14072" s="292"/>
      <c r="O14072" s="287"/>
      <c r="P14072" s="287"/>
      <c r="Q14072" s="293"/>
    </row>
    <row r="14073" spans="1:17">
      <c r="A14073" s="286" t="str">
        <f>B14073&amp;"_"&amp;COUNTIF($B$2:B14073,B14073)</f>
        <v>_0</v>
      </c>
      <c r="B14073" s="287"/>
      <c r="C14073" s="287"/>
      <c r="D14073" s="287"/>
      <c r="E14073" s="287"/>
      <c r="F14073" s="288"/>
      <c r="G14073" s="289"/>
      <c r="H14073" s="287"/>
      <c r="I14073" s="287"/>
      <c r="J14073" s="290"/>
      <c r="K14073" s="287"/>
      <c r="L14073" s="287"/>
      <c r="M14073" s="291"/>
      <c r="N14073" s="292"/>
      <c r="O14073" s="287"/>
      <c r="P14073" s="287"/>
      <c r="Q14073" s="293"/>
    </row>
    <row r="14074" spans="1:17">
      <c r="A14074" s="286" t="str">
        <f>B14074&amp;"_"&amp;COUNTIF($B$2:B14074,B14074)</f>
        <v>_0</v>
      </c>
      <c r="B14074" s="287"/>
      <c r="C14074" s="287"/>
      <c r="D14074" s="287"/>
      <c r="E14074" s="287"/>
      <c r="F14074" s="288"/>
      <c r="G14074" s="289"/>
      <c r="H14074" s="287"/>
      <c r="I14074" s="287"/>
      <c r="J14074" s="290"/>
      <c r="K14074" s="287"/>
      <c r="L14074" s="287"/>
      <c r="M14074" s="291"/>
      <c r="N14074" s="292"/>
      <c r="O14074" s="287"/>
      <c r="P14074" s="287"/>
      <c r="Q14074" s="293"/>
    </row>
    <row r="14075" spans="1:17">
      <c r="A14075" s="286" t="str">
        <f>B14075&amp;"_"&amp;COUNTIF($B$2:B14075,B14075)</f>
        <v>_0</v>
      </c>
      <c r="B14075" s="287"/>
      <c r="C14075" s="287"/>
      <c r="D14075" s="287"/>
      <c r="E14075" s="287"/>
      <c r="F14075" s="288"/>
      <c r="G14075" s="289"/>
      <c r="H14075" s="287"/>
      <c r="I14075" s="287"/>
      <c r="J14075" s="290"/>
      <c r="K14075" s="287"/>
      <c r="L14075" s="287"/>
      <c r="M14075" s="291"/>
      <c r="N14075" s="292"/>
      <c r="O14075" s="287"/>
      <c r="P14075" s="287"/>
      <c r="Q14075" s="293"/>
    </row>
    <row r="14076" spans="1:17">
      <c r="A14076" s="286" t="str">
        <f>B14076&amp;"_"&amp;COUNTIF($B$2:B14076,B14076)</f>
        <v>_0</v>
      </c>
      <c r="B14076" s="287"/>
      <c r="C14076" s="287"/>
      <c r="D14076" s="287"/>
      <c r="E14076" s="287"/>
      <c r="F14076" s="288"/>
      <c r="G14076" s="289"/>
      <c r="H14076" s="287"/>
      <c r="I14076" s="287"/>
      <c r="J14076" s="290"/>
      <c r="K14076" s="287"/>
      <c r="L14076" s="287"/>
      <c r="M14076" s="291"/>
      <c r="N14076" s="292"/>
      <c r="O14076" s="287"/>
      <c r="P14076" s="287"/>
      <c r="Q14076" s="293"/>
    </row>
    <row r="14077" spans="1:17">
      <c r="A14077" s="286" t="str">
        <f>B14077&amp;"_"&amp;COUNTIF($B$2:B14077,B14077)</f>
        <v>_0</v>
      </c>
      <c r="B14077" s="287"/>
      <c r="C14077" s="287"/>
      <c r="D14077" s="287"/>
      <c r="E14077" s="287"/>
      <c r="F14077" s="288"/>
      <c r="G14077" s="289"/>
      <c r="H14077" s="287"/>
      <c r="I14077" s="287"/>
      <c r="J14077" s="290"/>
      <c r="K14077" s="287"/>
      <c r="L14077" s="287"/>
      <c r="M14077" s="291"/>
      <c r="N14077" s="292"/>
      <c r="O14077" s="287"/>
      <c r="P14077" s="287"/>
      <c r="Q14077" s="293"/>
    </row>
    <row r="14078" spans="1:17">
      <c r="A14078" s="286" t="str">
        <f>B14078&amp;"_"&amp;COUNTIF($B$2:B14078,B14078)</f>
        <v>_0</v>
      </c>
      <c r="B14078" s="287"/>
      <c r="C14078" s="287"/>
      <c r="D14078" s="287"/>
      <c r="E14078" s="287"/>
      <c r="F14078" s="288"/>
      <c r="G14078" s="289"/>
      <c r="H14078" s="287"/>
      <c r="I14078" s="287"/>
      <c r="J14078" s="290"/>
      <c r="K14078" s="287"/>
      <c r="L14078" s="287"/>
      <c r="M14078" s="291"/>
      <c r="N14078" s="292"/>
      <c r="O14078" s="287"/>
      <c r="P14078" s="287"/>
      <c r="Q14078" s="293"/>
    </row>
    <row r="14079" spans="1:17">
      <c r="A14079" s="286" t="str">
        <f>B14079&amp;"_"&amp;COUNTIF($B$2:B14079,B14079)</f>
        <v>_0</v>
      </c>
      <c r="B14079" s="287"/>
      <c r="C14079" s="287"/>
      <c r="D14079" s="287"/>
      <c r="E14079" s="287"/>
      <c r="F14079" s="288"/>
      <c r="G14079" s="289"/>
      <c r="H14079" s="287"/>
      <c r="I14079" s="287"/>
      <c r="J14079" s="290"/>
      <c r="K14079" s="287"/>
      <c r="L14079" s="287"/>
      <c r="M14079" s="291"/>
      <c r="N14079" s="292"/>
      <c r="O14079" s="287"/>
      <c r="P14079" s="287"/>
      <c r="Q14079" s="293"/>
    </row>
    <row r="14080" spans="1:17">
      <c r="A14080" s="286" t="str">
        <f>B14080&amp;"_"&amp;COUNTIF($B$2:B14080,B14080)</f>
        <v>_0</v>
      </c>
      <c r="B14080" s="287"/>
      <c r="C14080" s="287"/>
      <c r="D14080" s="287"/>
      <c r="E14080" s="287"/>
      <c r="F14080" s="288"/>
      <c r="G14080" s="289"/>
      <c r="H14080" s="287"/>
      <c r="I14080" s="287"/>
      <c r="J14080" s="290"/>
      <c r="K14080" s="287"/>
      <c r="L14080" s="287"/>
      <c r="M14080" s="291"/>
      <c r="N14080" s="292"/>
      <c r="O14080" s="287"/>
      <c r="P14080" s="287"/>
      <c r="Q14080" s="293"/>
    </row>
    <row r="14081" spans="1:17">
      <c r="A14081" s="286" t="str">
        <f>B14081&amp;"_"&amp;COUNTIF($B$2:B14081,B14081)</f>
        <v>_0</v>
      </c>
      <c r="B14081" s="287"/>
      <c r="C14081" s="287"/>
      <c r="D14081" s="287"/>
      <c r="E14081" s="287"/>
      <c r="F14081" s="288"/>
      <c r="G14081" s="289"/>
      <c r="H14081" s="287"/>
      <c r="I14081" s="287"/>
      <c r="J14081" s="290"/>
      <c r="K14081" s="287"/>
      <c r="L14081" s="287"/>
      <c r="M14081" s="291"/>
      <c r="N14081" s="292"/>
      <c r="O14081" s="287"/>
      <c r="P14081" s="287"/>
      <c r="Q14081" s="293"/>
    </row>
    <row r="14082" spans="1:17">
      <c r="A14082" s="286" t="str">
        <f>B14082&amp;"_"&amp;COUNTIF($B$2:B14082,B14082)</f>
        <v>_0</v>
      </c>
      <c r="B14082" s="287"/>
      <c r="C14082" s="287"/>
      <c r="D14082" s="287"/>
      <c r="E14082" s="287"/>
      <c r="F14082" s="288"/>
      <c r="G14082" s="289"/>
      <c r="H14082" s="287"/>
      <c r="I14082" s="287"/>
      <c r="J14082" s="290"/>
      <c r="K14082" s="287"/>
      <c r="L14082" s="287"/>
      <c r="M14082" s="291"/>
      <c r="N14082" s="292"/>
      <c r="O14082" s="287"/>
      <c r="P14082" s="287"/>
      <c r="Q14082" s="293"/>
    </row>
    <row r="14083" spans="1:17">
      <c r="A14083" s="286" t="str">
        <f>B14083&amp;"_"&amp;COUNTIF($B$2:B14083,B14083)</f>
        <v>_0</v>
      </c>
      <c r="B14083" s="287"/>
      <c r="C14083" s="287"/>
      <c r="D14083" s="287"/>
      <c r="E14083" s="287"/>
      <c r="F14083" s="288"/>
      <c r="G14083" s="289"/>
      <c r="H14083" s="287"/>
      <c r="I14083" s="287"/>
      <c r="J14083" s="290"/>
      <c r="K14083" s="287"/>
      <c r="L14083" s="287"/>
      <c r="M14083" s="291"/>
      <c r="N14083" s="292"/>
      <c r="O14083" s="287"/>
      <c r="P14083" s="287"/>
      <c r="Q14083" s="293"/>
    </row>
    <row r="14084" spans="1:17">
      <c r="A14084" s="286" t="str">
        <f>B14084&amp;"_"&amp;COUNTIF($B$2:B14084,B14084)</f>
        <v>_0</v>
      </c>
      <c r="B14084" s="287"/>
      <c r="C14084" s="287"/>
      <c r="D14084" s="287"/>
      <c r="E14084" s="287"/>
      <c r="F14084" s="288"/>
      <c r="G14084" s="289"/>
      <c r="H14084" s="287"/>
      <c r="I14084" s="287"/>
      <c r="J14084" s="290"/>
      <c r="K14084" s="287"/>
      <c r="L14084" s="287"/>
      <c r="M14084" s="291"/>
      <c r="N14084" s="292"/>
      <c r="O14084" s="287"/>
      <c r="P14084" s="287"/>
      <c r="Q14084" s="293"/>
    </row>
    <row r="14085" spans="1:17">
      <c r="A14085" s="286" t="str">
        <f>B14085&amp;"_"&amp;COUNTIF($B$2:B14085,B14085)</f>
        <v>_0</v>
      </c>
      <c r="B14085" s="287"/>
      <c r="C14085" s="287"/>
      <c r="D14085" s="287"/>
      <c r="E14085" s="287"/>
      <c r="F14085" s="288"/>
      <c r="G14085" s="289"/>
      <c r="H14085" s="287"/>
      <c r="I14085" s="287"/>
      <c r="J14085" s="290"/>
      <c r="K14085" s="287"/>
      <c r="L14085" s="287"/>
      <c r="M14085" s="291"/>
      <c r="N14085" s="292"/>
      <c r="O14085" s="287"/>
      <c r="P14085" s="287"/>
      <c r="Q14085" s="293"/>
    </row>
    <row r="14086" spans="1:17">
      <c r="A14086" s="286" t="str">
        <f>B14086&amp;"_"&amp;COUNTIF($B$2:B14086,B14086)</f>
        <v>_0</v>
      </c>
      <c r="B14086" s="287"/>
      <c r="C14086" s="287"/>
      <c r="D14086" s="287"/>
      <c r="E14086" s="287"/>
      <c r="F14086" s="288"/>
      <c r="G14086" s="289"/>
      <c r="H14086" s="287"/>
      <c r="I14086" s="287"/>
      <c r="J14086" s="290"/>
      <c r="K14086" s="287"/>
      <c r="L14086" s="287"/>
      <c r="M14086" s="291"/>
      <c r="N14086" s="292"/>
      <c r="O14086" s="287"/>
      <c r="P14086" s="287"/>
      <c r="Q14086" s="293"/>
    </row>
    <row r="14087" spans="1:17">
      <c r="A14087" s="286" t="str">
        <f>B14087&amp;"_"&amp;COUNTIF($B$2:B14087,B14087)</f>
        <v>_0</v>
      </c>
      <c r="B14087" s="287"/>
      <c r="C14087" s="287"/>
      <c r="D14087" s="287"/>
      <c r="E14087" s="287"/>
      <c r="F14087" s="288"/>
      <c r="G14087" s="289"/>
      <c r="H14087" s="287"/>
      <c r="I14087" s="287"/>
      <c r="J14087" s="290"/>
      <c r="K14087" s="287"/>
      <c r="L14087" s="287"/>
      <c r="M14087" s="291"/>
      <c r="N14087" s="292"/>
      <c r="O14087" s="287"/>
      <c r="P14087" s="287"/>
      <c r="Q14087" s="293"/>
    </row>
    <row r="14088" spans="1:17">
      <c r="A14088" s="286" t="str">
        <f>B14088&amp;"_"&amp;COUNTIF($B$2:B14088,B14088)</f>
        <v>_0</v>
      </c>
      <c r="B14088" s="287"/>
      <c r="C14088" s="287"/>
      <c r="D14088" s="287"/>
      <c r="E14088" s="287"/>
      <c r="F14088" s="288"/>
      <c r="G14088" s="289"/>
      <c r="H14088" s="287"/>
      <c r="I14088" s="287"/>
      <c r="J14088" s="290"/>
      <c r="K14088" s="287"/>
      <c r="L14088" s="287"/>
      <c r="M14088" s="291"/>
      <c r="N14088" s="292"/>
      <c r="O14088" s="287"/>
      <c r="P14088" s="287"/>
      <c r="Q14088" s="293"/>
    </row>
    <row r="14089" spans="1:17">
      <c r="A14089" s="286" t="str">
        <f>B14089&amp;"_"&amp;COUNTIF($B$2:B14089,B14089)</f>
        <v>_0</v>
      </c>
      <c r="B14089" s="287"/>
      <c r="C14089" s="287"/>
      <c r="D14089" s="287"/>
      <c r="E14089" s="287"/>
      <c r="F14089" s="288"/>
      <c r="G14089" s="289"/>
      <c r="H14089" s="287"/>
      <c r="I14089" s="287"/>
      <c r="J14089" s="290"/>
      <c r="K14089" s="287"/>
      <c r="L14089" s="287"/>
      <c r="M14089" s="291"/>
      <c r="N14089" s="292"/>
      <c r="O14089" s="287"/>
      <c r="P14089" s="287"/>
      <c r="Q14089" s="293"/>
    </row>
    <row r="14090" spans="1:17">
      <c r="A14090" s="286" t="str">
        <f>B14090&amp;"_"&amp;COUNTIF($B$2:B14090,B14090)</f>
        <v>_0</v>
      </c>
      <c r="B14090" s="287"/>
      <c r="C14090" s="287"/>
      <c r="D14090" s="287"/>
      <c r="E14090" s="287"/>
      <c r="F14090" s="288"/>
      <c r="G14090" s="289"/>
      <c r="H14090" s="287"/>
      <c r="I14090" s="287"/>
      <c r="J14090" s="290"/>
      <c r="K14090" s="287"/>
      <c r="L14090" s="287"/>
      <c r="M14090" s="291"/>
      <c r="N14090" s="292"/>
      <c r="O14090" s="287"/>
      <c r="P14090" s="287"/>
      <c r="Q14090" s="293"/>
    </row>
    <row r="14091" spans="1:17">
      <c r="A14091" s="286" t="str">
        <f>B14091&amp;"_"&amp;COUNTIF($B$2:B14091,B14091)</f>
        <v>_0</v>
      </c>
      <c r="B14091" s="287"/>
      <c r="C14091" s="287"/>
      <c r="D14091" s="287"/>
      <c r="E14091" s="287"/>
      <c r="F14091" s="288"/>
      <c r="G14091" s="289"/>
      <c r="H14091" s="287"/>
      <c r="I14091" s="287"/>
      <c r="J14091" s="290"/>
      <c r="K14091" s="287"/>
      <c r="L14091" s="287"/>
      <c r="M14091" s="291"/>
      <c r="N14091" s="292"/>
      <c r="O14091" s="287"/>
      <c r="P14091" s="287"/>
      <c r="Q14091" s="293"/>
    </row>
    <row r="14092" spans="1:17">
      <c r="A14092" s="286" t="str">
        <f>B14092&amp;"_"&amp;COUNTIF($B$2:B14092,B14092)</f>
        <v>_0</v>
      </c>
      <c r="B14092" s="287"/>
      <c r="C14092" s="287"/>
      <c r="D14092" s="287"/>
      <c r="E14092" s="287"/>
      <c r="F14092" s="288"/>
      <c r="G14092" s="289"/>
      <c r="H14092" s="287"/>
      <c r="I14092" s="287"/>
      <c r="J14092" s="290"/>
      <c r="K14092" s="287"/>
      <c r="L14092" s="287"/>
      <c r="M14092" s="291"/>
      <c r="N14092" s="292"/>
      <c r="O14092" s="287"/>
      <c r="P14092" s="287"/>
      <c r="Q14092" s="293"/>
    </row>
    <row r="14093" spans="1:17">
      <c r="A14093" s="286" t="str">
        <f>B14093&amp;"_"&amp;COUNTIF($B$2:B14093,B14093)</f>
        <v>_0</v>
      </c>
      <c r="B14093" s="287"/>
      <c r="C14093" s="287"/>
      <c r="D14093" s="287"/>
      <c r="E14093" s="287"/>
      <c r="F14093" s="288"/>
      <c r="G14093" s="289"/>
      <c r="H14093" s="287"/>
      <c r="I14093" s="287"/>
      <c r="J14093" s="290"/>
      <c r="K14093" s="287"/>
      <c r="L14093" s="287"/>
      <c r="M14093" s="291"/>
      <c r="N14093" s="292"/>
      <c r="O14093" s="287"/>
      <c r="P14093" s="287"/>
      <c r="Q14093" s="293"/>
    </row>
    <row r="14094" spans="1:17">
      <c r="A14094" s="286" t="str">
        <f>B14094&amp;"_"&amp;COUNTIF($B$2:B14094,B14094)</f>
        <v>_0</v>
      </c>
      <c r="B14094" s="287"/>
      <c r="C14094" s="287"/>
      <c r="D14094" s="287"/>
      <c r="E14094" s="287"/>
      <c r="F14094" s="288"/>
      <c r="G14094" s="289"/>
      <c r="H14094" s="287"/>
      <c r="I14094" s="287"/>
      <c r="J14094" s="290"/>
      <c r="K14094" s="287"/>
      <c r="L14094" s="287"/>
      <c r="M14094" s="291"/>
      <c r="N14094" s="292"/>
      <c r="O14094" s="287"/>
      <c r="P14094" s="287"/>
      <c r="Q14094" s="293"/>
    </row>
    <row r="14095" spans="1:17">
      <c r="A14095" s="286" t="str">
        <f>B14095&amp;"_"&amp;COUNTIF($B$2:B14095,B14095)</f>
        <v>_0</v>
      </c>
      <c r="B14095" s="287"/>
      <c r="C14095" s="287"/>
      <c r="D14095" s="287"/>
      <c r="E14095" s="287"/>
      <c r="F14095" s="288"/>
      <c r="G14095" s="289"/>
      <c r="H14095" s="287"/>
      <c r="I14095" s="287"/>
      <c r="J14095" s="290"/>
      <c r="K14095" s="287"/>
      <c r="L14095" s="287"/>
      <c r="M14095" s="291"/>
      <c r="N14095" s="292"/>
      <c r="O14095" s="287"/>
      <c r="P14095" s="287"/>
      <c r="Q14095" s="293"/>
    </row>
    <row r="14096" spans="1:17">
      <c r="A14096" s="286" t="str">
        <f>B14096&amp;"_"&amp;COUNTIF($B$2:B14096,B14096)</f>
        <v>_0</v>
      </c>
      <c r="B14096" s="287"/>
      <c r="C14096" s="287"/>
      <c r="D14096" s="287"/>
      <c r="E14096" s="287"/>
      <c r="F14096" s="288"/>
      <c r="G14096" s="289"/>
      <c r="H14096" s="287"/>
      <c r="I14096" s="287"/>
      <c r="J14096" s="290"/>
      <c r="K14096" s="287"/>
      <c r="L14096" s="287"/>
      <c r="M14096" s="291"/>
      <c r="N14096" s="292"/>
      <c r="O14096" s="287"/>
      <c r="P14096" s="287"/>
      <c r="Q14096" s="293"/>
    </row>
    <row r="14097" spans="1:17">
      <c r="A14097" s="286" t="str">
        <f>B14097&amp;"_"&amp;COUNTIF($B$2:B14097,B14097)</f>
        <v>_0</v>
      </c>
      <c r="B14097" s="287"/>
      <c r="C14097" s="287"/>
      <c r="D14097" s="287"/>
      <c r="E14097" s="287"/>
      <c r="F14097" s="288"/>
      <c r="G14097" s="289"/>
      <c r="H14097" s="287"/>
      <c r="I14097" s="287"/>
      <c r="J14097" s="290"/>
      <c r="K14097" s="287"/>
      <c r="L14097" s="287"/>
      <c r="M14097" s="291"/>
      <c r="N14097" s="292"/>
      <c r="O14097" s="287"/>
      <c r="P14097" s="287"/>
      <c r="Q14097" s="293"/>
    </row>
    <row r="14098" spans="1:17">
      <c r="A14098" s="286" t="str">
        <f>B14098&amp;"_"&amp;COUNTIF($B$2:B14098,B14098)</f>
        <v>_0</v>
      </c>
      <c r="B14098" s="287"/>
      <c r="C14098" s="287"/>
      <c r="D14098" s="287"/>
      <c r="E14098" s="287"/>
      <c r="F14098" s="288"/>
      <c r="G14098" s="289"/>
      <c r="H14098" s="287"/>
      <c r="I14098" s="287"/>
      <c r="J14098" s="290"/>
      <c r="K14098" s="287"/>
      <c r="L14098" s="287"/>
      <c r="M14098" s="291"/>
      <c r="N14098" s="292"/>
      <c r="O14098" s="287"/>
      <c r="P14098" s="287"/>
      <c r="Q14098" s="293"/>
    </row>
    <row r="14099" spans="1:17">
      <c r="A14099" s="286" t="str">
        <f>B14099&amp;"_"&amp;COUNTIF($B$2:B14099,B14099)</f>
        <v>_0</v>
      </c>
      <c r="B14099" s="287"/>
      <c r="C14099" s="287"/>
      <c r="D14099" s="287"/>
      <c r="E14099" s="287"/>
      <c r="F14099" s="288"/>
      <c r="G14099" s="289"/>
      <c r="H14099" s="287"/>
      <c r="I14099" s="287"/>
      <c r="J14099" s="290"/>
      <c r="K14099" s="287"/>
      <c r="L14099" s="287"/>
      <c r="M14099" s="291"/>
      <c r="N14099" s="292"/>
      <c r="O14099" s="287"/>
      <c r="P14099" s="287"/>
      <c r="Q14099" s="293"/>
    </row>
    <row r="14100" spans="1:17">
      <c r="A14100" s="286" t="str">
        <f>B14100&amp;"_"&amp;COUNTIF($B$2:B14100,B14100)</f>
        <v>_0</v>
      </c>
      <c r="B14100" s="287"/>
      <c r="C14100" s="287"/>
      <c r="D14100" s="287"/>
      <c r="E14100" s="287"/>
      <c r="F14100" s="288"/>
      <c r="G14100" s="289"/>
      <c r="H14100" s="287"/>
      <c r="I14100" s="287"/>
      <c r="J14100" s="290"/>
      <c r="K14100" s="287"/>
      <c r="L14100" s="287"/>
      <c r="M14100" s="291"/>
      <c r="N14100" s="292"/>
      <c r="O14100" s="287"/>
      <c r="P14100" s="287"/>
      <c r="Q14100" s="293"/>
    </row>
    <row r="14101" spans="1:17">
      <c r="A14101" s="286" t="str">
        <f>B14101&amp;"_"&amp;COUNTIF($B$2:B14101,B14101)</f>
        <v>_0</v>
      </c>
      <c r="B14101" s="287"/>
      <c r="C14101" s="287"/>
      <c r="D14101" s="287"/>
      <c r="E14101" s="287"/>
      <c r="F14101" s="288"/>
      <c r="G14101" s="289"/>
      <c r="H14101" s="287"/>
      <c r="I14101" s="287"/>
      <c r="J14101" s="290"/>
      <c r="K14101" s="287"/>
      <c r="L14101" s="287"/>
      <c r="M14101" s="291"/>
      <c r="N14101" s="292"/>
      <c r="O14101" s="287"/>
      <c r="P14101" s="287"/>
      <c r="Q14101" s="293"/>
    </row>
    <row r="14102" spans="1:17">
      <c r="A14102" s="286" t="str">
        <f>B14102&amp;"_"&amp;COUNTIF($B$2:B14102,B14102)</f>
        <v>_0</v>
      </c>
      <c r="B14102" s="287"/>
      <c r="C14102" s="287"/>
      <c r="D14102" s="287"/>
      <c r="E14102" s="287"/>
      <c r="F14102" s="288"/>
      <c r="G14102" s="289"/>
      <c r="H14102" s="287"/>
      <c r="I14102" s="287"/>
      <c r="J14102" s="290"/>
      <c r="K14102" s="287"/>
      <c r="L14102" s="287"/>
      <c r="M14102" s="291"/>
      <c r="N14102" s="292"/>
      <c r="O14102" s="287"/>
      <c r="P14102" s="287"/>
      <c r="Q14102" s="293"/>
    </row>
    <row r="14103" spans="1:17">
      <c r="A14103" s="286" t="str">
        <f>B14103&amp;"_"&amp;COUNTIF($B$2:B14103,B14103)</f>
        <v>_0</v>
      </c>
      <c r="B14103" s="287"/>
      <c r="C14103" s="287"/>
      <c r="D14103" s="287"/>
      <c r="E14103" s="287"/>
      <c r="F14103" s="288"/>
      <c r="G14103" s="289"/>
      <c r="H14103" s="287"/>
      <c r="I14103" s="287"/>
      <c r="J14103" s="290"/>
      <c r="K14103" s="287"/>
      <c r="L14103" s="287"/>
      <c r="M14103" s="291"/>
      <c r="N14103" s="292"/>
      <c r="O14103" s="287"/>
      <c r="P14103" s="287"/>
      <c r="Q14103" s="293"/>
    </row>
    <row r="14104" spans="1:17">
      <c r="A14104" s="286" t="str">
        <f>B14104&amp;"_"&amp;COUNTIF($B$2:B14104,B14104)</f>
        <v>_0</v>
      </c>
      <c r="B14104" s="287"/>
      <c r="C14104" s="287"/>
      <c r="D14104" s="287"/>
      <c r="E14104" s="287"/>
      <c r="F14104" s="288"/>
      <c r="G14104" s="289"/>
      <c r="H14104" s="287"/>
      <c r="I14104" s="287"/>
      <c r="J14104" s="290"/>
      <c r="K14104" s="287"/>
      <c r="L14104" s="287"/>
      <c r="M14104" s="291"/>
      <c r="N14104" s="292"/>
      <c r="O14104" s="287"/>
      <c r="P14104" s="287"/>
      <c r="Q14104" s="293"/>
    </row>
    <row r="14105" spans="1:17">
      <c r="A14105" s="286" t="str">
        <f>B14105&amp;"_"&amp;COUNTIF($B$2:B14105,B14105)</f>
        <v>_0</v>
      </c>
      <c r="B14105" s="287"/>
      <c r="C14105" s="287"/>
      <c r="D14105" s="287"/>
      <c r="E14105" s="287"/>
      <c r="F14105" s="288"/>
      <c r="G14105" s="289"/>
      <c r="H14105" s="287"/>
      <c r="I14105" s="287"/>
      <c r="J14105" s="290"/>
      <c r="K14105" s="287"/>
      <c r="L14105" s="287"/>
      <c r="M14105" s="291"/>
      <c r="N14105" s="292"/>
      <c r="O14105" s="287"/>
      <c r="P14105" s="287"/>
      <c r="Q14105" s="293"/>
    </row>
    <row r="14106" spans="1:17">
      <c r="A14106" s="286" t="str">
        <f>B14106&amp;"_"&amp;COUNTIF($B$2:B14106,B14106)</f>
        <v>_0</v>
      </c>
      <c r="B14106" s="287"/>
      <c r="C14106" s="287"/>
      <c r="D14106" s="287"/>
      <c r="E14106" s="287"/>
      <c r="F14106" s="288"/>
      <c r="G14106" s="289"/>
      <c r="H14106" s="287"/>
      <c r="I14106" s="287"/>
      <c r="J14106" s="290"/>
      <c r="K14106" s="287"/>
      <c r="L14106" s="287"/>
      <c r="M14106" s="291"/>
      <c r="N14106" s="292"/>
      <c r="O14106" s="287"/>
      <c r="P14106" s="287"/>
      <c r="Q14106" s="293"/>
    </row>
    <row r="14107" spans="1:17">
      <c r="A14107" s="286" t="str">
        <f>B14107&amp;"_"&amp;COUNTIF($B$2:B14107,B14107)</f>
        <v>_0</v>
      </c>
      <c r="B14107" s="287"/>
      <c r="C14107" s="287"/>
      <c r="D14107" s="287"/>
      <c r="E14107" s="287"/>
      <c r="F14107" s="288"/>
      <c r="G14107" s="289"/>
      <c r="H14107" s="287"/>
      <c r="I14107" s="287"/>
      <c r="J14107" s="290"/>
      <c r="K14107" s="287"/>
      <c r="L14107" s="287"/>
      <c r="M14107" s="291"/>
      <c r="N14107" s="292"/>
      <c r="O14107" s="287"/>
      <c r="P14107" s="287"/>
      <c r="Q14107" s="293"/>
    </row>
    <row r="14108" spans="1:17">
      <c r="A14108" s="286" t="str">
        <f>B14108&amp;"_"&amp;COUNTIF($B$2:B14108,B14108)</f>
        <v>_0</v>
      </c>
      <c r="B14108" s="287"/>
      <c r="C14108" s="287"/>
      <c r="D14108" s="287"/>
      <c r="E14108" s="287"/>
      <c r="F14108" s="288"/>
      <c r="G14108" s="289"/>
      <c r="H14108" s="287"/>
      <c r="I14108" s="287"/>
      <c r="J14108" s="290"/>
      <c r="K14108" s="287"/>
      <c r="L14108" s="287"/>
      <c r="M14108" s="291"/>
      <c r="N14108" s="292"/>
      <c r="O14108" s="287"/>
      <c r="P14108" s="287"/>
      <c r="Q14108" s="293"/>
    </row>
    <row r="14109" spans="1:17">
      <c r="A14109" s="286" t="str">
        <f>B14109&amp;"_"&amp;COUNTIF($B$2:B14109,B14109)</f>
        <v>_0</v>
      </c>
      <c r="B14109" s="287"/>
      <c r="C14109" s="287"/>
      <c r="D14109" s="287"/>
      <c r="E14109" s="287"/>
      <c r="F14109" s="288"/>
      <c r="G14109" s="289"/>
      <c r="H14109" s="287"/>
      <c r="I14109" s="287"/>
      <c r="J14109" s="290"/>
      <c r="K14109" s="287"/>
      <c r="L14109" s="287"/>
      <c r="M14109" s="291"/>
      <c r="N14109" s="292"/>
      <c r="O14109" s="287"/>
      <c r="P14109" s="287"/>
      <c r="Q14109" s="293"/>
    </row>
    <row r="14110" spans="1:17">
      <c r="A14110" s="286" t="str">
        <f>B14110&amp;"_"&amp;COUNTIF($B$2:B14110,B14110)</f>
        <v>_0</v>
      </c>
      <c r="B14110" s="287"/>
      <c r="C14110" s="287"/>
      <c r="D14110" s="287"/>
      <c r="E14110" s="287"/>
      <c r="F14110" s="288"/>
      <c r="G14110" s="289"/>
      <c r="H14110" s="287"/>
      <c r="I14110" s="287"/>
      <c r="J14110" s="290"/>
      <c r="K14110" s="287"/>
      <c r="L14110" s="287"/>
      <c r="M14110" s="291"/>
      <c r="N14110" s="292"/>
      <c r="O14110" s="287"/>
      <c r="P14110" s="287"/>
      <c r="Q14110" s="293"/>
    </row>
    <row r="14111" spans="1:17">
      <c r="A14111" s="286" t="str">
        <f>B14111&amp;"_"&amp;COUNTIF($B$2:B14111,B14111)</f>
        <v>_0</v>
      </c>
      <c r="B14111" s="287"/>
      <c r="C14111" s="287"/>
      <c r="D14111" s="287"/>
      <c r="E14111" s="287"/>
      <c r="F14111" s="288"/>
      <c r="G14111" s="289"/>
      <c r="H14111" s="287"/>
      <c r="I14111" s="287"/>
      <c r="J14111" s="290"/>
      <c r="K14111" s="287"/>
      <c r="L14111" s="287"/>
      <c r="M14111" s="291"/>
      <c r="N14111" s="292"/>
      <c r="O14111" s="287"/>
      <c r="P14111" s="287"/>
      <c r="Q14111" s="293"/>
    </row>
    <row r="14112" spans="1:17">
      <c r="A14112" s="286" t="str">
        <f>B14112&amp;"_"&amp;COUNTIF($B$2:B14112,B14112)</f>
        <v>_0</v>
      </c>
      <c r="B14112" s="287"/>
      <c r="C14112" s="287"/>
      <c r="D14112" s="287"/>
      <c r="E14112" s="287"/>
      <c r="F14112" s="288"/>
      <c r="G14112" s="289"/>
      <c r="H14112" s="287"/>
      <c r="I14112" s="287"/>
      <c r="J14112" s="290"/>
      <c r="K14112" s="287"/>
      <c r="L14112" s="287"/>
      <c r="M14112" s="291"/>
      <c r="N14112" s="292"/>
      <c r="O14112" s="287"/>
      <c r="P14112" s="287"/>
      <c r="Q14112" s="293"/>
    </row>
    <row r="14113" spans="1:17">
      <c r="A14113" s="286" t="str">
        <f>B14113&amp;"_"&amp;COUNTIF($B$2:B14113,B14113)</f>
        <v>_0</v>
      </c>
      <c r="B14113" s="287"/>
      <c r="C14113" s="287"/>
      <c r="D14113" s="287"/>
      <c r="E14113" s="287"/>
      <c r="F14113" s="288"/>
      <c r="G14113" s="289"/>
      <c r="H14113" s="287"/>
      <c r="I14113" s="287"/>
      <c r="J14113" s="290"/>
      <c r="K14113" s="287"/>
      <c r="L14113" s="287"/>
      <c r="M14113" s="291"/>
      <c r="N14113" s="292"/>
      <c r="O14113" s="287"/>
      <c r="P14113" s="287"/>
      <c r="Q14113" s="293"/>
    </row>
    <row r="14114" spans="1:17">
      <c r="A14114" s="286" t="str">
        <f>B14114&amp;"_"&amp;COUNTIF($B$2:B14114,B14114)</f>
        <v>_0</v>
      </c>
      <c r="B14114" s="287"/>
      <c r="C14114" s="287"/>
      <c r="D14114" s="287"/>
      <c r="E14114" s="287"/>
      <c r="F14114" s="288"/>
      <c r="G14114" s="289"/>
      <c r="H14114" s="287"/>
      <c r="I14114" s="287"/>
      <c r="J14114" s="290"/>
      <c r="K14114" s="287"/>
      <c r="L14114" s="287"/>
      <c r="M14114" s="291"/>
      <c r="N14114" s="292"/>
      <c r="O14114" s="287"/>
      <c r="P14114" s="287"/>
      <c r="Q14114" s="293"/>
    </row>
    <row r="14115" spans="1:17">
      <c r="A14115" s="286" t="str">
        <f>B14115&amp;"_"&amp;COUNTIF($B$2:B14115,B14115)</f>
        <v>_0</v>
      </c>
      <c r="B14115" s="287"/>
      <c r="C14115" s="287"/>
      <c r="D14115" s="287"/>
      <c r="E14115" s="287"/>
      <c r="F14115" s="288"/>
      <c r="G14115" s="289"/>
      <c r="H14115" s="287"/>
      <c r="I14115" s="287"/>
      <c r="J14115" s="290"/>
      <c r="K14115" s="287"/>
      <c r="L14115" s="287"/>
      <c r="M14115" s="291"/>
      <c r="N14115" s="292"/>
      <c r="O14115" s="287"/>
      <c r="P14115" s="287"/>
      <c r="Q14115" s="293"/>
    </row>
    <row r="14116" spans="1:17">
      <c r="A14116" s="286" t="str">
        <f>B14116&amp;"_"&amp;COUNTIF($B$2:B14116,B14116)</f>
        <v>_0</v>
      </c>
      <c r="B14116" s="287"/>
      <c r="C14116" s="287"/>
      <c r="D14116" s="287"/>
      <c r="E14116" s="287"/>
      <c r="F14116" s="288"/>
      <c r="G14116" s="289"/>
      <c r="H14116" s="287"/>
      <c r="I14116" s="287"/>
      <c r="J14116" s="290"/>
      <c r="K14116" s="287"/>
      <c r="L14116" s="287"/>
      <c r="M14116" s="291"/>
      <c r="N14116" s="292"/>
      <c r="O14116" s="287"/>
      <c r="P14116" s="287"/>
      <c r="Q14116" s="293"/>
    </row>
    <row r="14117" spans="1:17">
      <c r="A14117" s="286" t="str">
        <f>B14117&amp;"_"&amp;COUNTIF($B$2:B14117,B14117)</f>
        <v>_0</v>
      </c>
      <c r="B14117" s="287"/>
      <c r="C14117" s="287"/>
      <c r="D14117" s="287"/>
      <c r="E14117" s="287"/>
      <c r="F14117" s="288"/>
      <c r="G14117" s="289"/>
      <c r="H14117" s="287"/>
      <c r="I14117" s="287"/>
      <c r="J14117" s="290"/>
      <c r="K14117" s="287"/>
      <c r="L14117" s="287"/>
      <c r="M14117" s="291"/>
      <c r="N14117" s="292"/>
      <c r="O14117" s="287"/>
      <c r="P14117" s="287"/>
      <c r="Q14117" s="293"/>
    </row>
    <row r="14118" spans="1:17">
      <c r="A14118" s="286" t="str">
        <f>B14118&amp;"_"&amp;COUNTIF($B$2:B14118,B14118)</f>
        <v>_0</v>
      </c>
      <c r="B14118" s="287"/>
      <c r="C14118" s="287"/>
      <c r="D14118" s="287"/>
      <c r="E14118" s="287"/>
      <c r="F14118" s="288"/>
      <c r="G14118" s="289"/>
      <c r="H14118" s="287"/>
      <c r="I14118" s="287"/>
      <c r="J14118" s="290"/>
      <c r="K14118" s="287"/>
      <c r="L14118" s="287"/>
      <c r="M14118" s="291"/>
      <c r="N14118" s="292"/>
      <c r="O14118" s="287"/>
      <c r="P14118" s="287"/>
      <c r="Q14118" s="293"/>
    </row>
    <row r="14119" spans="1:17">
      <c r="A14119" s="286" t="str">
        <f>B14119&amp;"_"&amp;COUNTIF($B$2:B14119,B14119)</f>
        <v>_0</v>
      </c>
      <c r="B14119" s="287"/>
      <c r="C14119" s="287"/>
      <c r="D14119" s="287"/>
      <c r="E14119" s="287"/>
      <c r="F14119" s="288"/>
      <c r="G14119" s="289"/>
      <c r="H14119" s="287"/>
      <c r="I14119" s="287"/>
      <c r="J14119" s="290"/>
      <c r="K14119" s="287"/>
      <c r="L14119" s="287"/>
      <c r="M14119" s="291"/>
      <c r="N14119" s="292"/>
      <c r="O14119" s="287"/>
      <c r="P14119" s="287"/>
      <c r="Q14119" s="293"/>
    </row>
    <row r="14120" spans="1:17">
      <c r="A14120" s="286" t="str">
        <f>B14120&amp;"_"&amp;COUNTIF($B$2:B14120,B14120)</f>
        <v>_0</v>
      </c>
      <c r="B14120" s="287"/>
      <c r="C14120" s="287"/>
      <c r="D14120" s="287"/>
      <c r="E14120" s="287"/>
      <c r="F14120" s="288"/>
      <c r="G14120" s="289"/>
      <c r="H14120" s="287"/>
      <c r="I14120" s="287"/>
      <c r="J14120" s="290"/>
      <c r="K14120" s="287"/>
      <c r="L14120" s="287"/>
      <c r="M14120" s="291"/>
      <c r="N14120" s="292"/>
      <c r="O14120" s="287"/>
      <c r="P14120" s="287"/>
      <c r="Q14120" s="293"/>
    </row>
    <row r="14121" spans="1:17">
      <c r="A14121" s="286" t="str">
        <f>B14121&amp;"_"&amp;COUNTIF($B$2:B14121,B14121)</f>
        <v>_0</v>
      </c>
      <c r="B14121" s="287"/>
      <c r="C14121" s="287"/>
      <c r="D14121" s="287"/>
      <c r="E14121" s="287"/>
      <c r="F14121" s="288"/>
      <c r="G14121" s="289"/>
      <c r="H14121" s="287"/>
      <c r="I14121" s="287"/>
      <c r="J14121" s="290"/>
      <c r="K14121" s="287"/>
      <c r="L14121" s="287"/>
      <c r="M14121" s="291"/>
      <c r="N14121" s="292"/>
      <c r="O14121" s="287"/>
      <c r="P14121" s="287"/>
      <c r="Q14121" s="293"/>
    </row>
    <row r="14122" spans="1:17">
      <c r="A14122" s="286" t="str">
        <f>B14122&amp;"_"&amp;COUNTIF($B$2:B14122,B14122)</f>
        <v>_0</v>
      </c>
      <c r="B14122" s="287"/>
      <c r="C14122" s="287"/>
      <c r="D14122" s="287"/>
      <c r="E14122" s="287"/>
      <c r="F14122" s="288"/>
      <c r="G14122" s="289"/>
      <c r="H14122" s="287"/>
      <c r="I14122" s="287"/>
      <c r="J14122" s="290"/>
      <c r="K14122" s="287"/>
      <c r="L14122" s="287"/>
      <c r="M14122" s="291"/>
      <c r="N14122" s="292"/>
      <c r="O14122" s="287"/>
      <c r="P14122" s="287"/>
      <c r="Q14122" s="293"/>
    </row>
    <row r="14123" spans="1:17">
      <c r="A14123" s="286" t="str">
        <f>B14123&amp;"_"&amp;COUNTIF($B$2:B14123,B14123)</f>
        <v>_0</v>
      </c>
      <c r="B14123" s="287"/>
      <c r="C14123" s="287"/>
      <c r="D14123" s="287"/>
      <c r="E14123" s="287"/>
      <c r="F14123" s="288"/>
      <c r="G14123" s="289"/>
      <c r="H14123" s="287"/>
      <c r="I14123" s="287"/>
      <c r="J14123" s="290"/>
      <c r="K14123" s="287"/>
      <c r="L14123" s="287"/>
      <c r="M14123" s="291"/>
      <c r="N14123" s="292"/>
      <c r="O14123" s="287"/>
      <c r="P14123" s="287"/>
      <c r="Q14123" s="293"/>
    </row>
    <row r="14124" spans="1:17">
      <c r="A14124" s="286" t="str">
        <f>B14124&amp;"_"&amp;COUNTIF($B$2:B14124,B14124)</f>
        <v>_0</v>
      </c>
      <c r="B14124" s="287"/>
      <c r="C14124" s="287"/>
      <c r="D14124" s="287"/>
      <c r="E14124" s="287"/>
      <c r="F14124" s="288"/>
      <c r="G14124" s="289"/>
      <c r="H14124" s="287"/>
      <c r="I14124" s="287"/>
      <c r="J14124" s="290"/>
      <c r="K14124" s="287"/>
      <c r="L14124" s="287"/>
      <c r="M14124" s="291"/>
      <c r="N14124" s="292"/>
      <c r="O14124" s="287"/>
      <c r="P14124" s="287"/>
      <c r="Q14124" s="293"/>
    </row>
    <row r="14125" spans="1:17">
      <c r="A14125" s="286" t="str">
        <f>B14125&amp;"_"&amp;COUNTIF($B$2:B14125,B14125)</f>
        <v>_0</v>
      </c>
      <c r="B14125" s="287"/>
      <c r="C14125" s="287"/>
      <c r="D14125" s="287"/>
      <c r="E14125" s="287"/>
      <c r="F14125" s="288"/>
      <c r="G14125" s="289"/>
      <c r="H14125" s="287"/>
      <c r="I14125" s="287"/>
      <c r="J14125" s="290"/>
      <c r="K14125" s="287"/>
      <c r="L14125" s="287"/>
      <c r="M14125" s="291"/>
      <c r="N14125" s="292"/>
      <c r="O14125" s="287"/>
      <c r="P14125" s="287"/>
      <c r="Q14125" s="293"/>
    </row>
    <row r="14126" spans="1:17">
      <c r="A14126" s="286" t="str">
        <f>B14126&amp;"_"&amp;COUNTIF($B$2:B14126,B14126)</f>
        <v>_0</v>
      </c>
      <c r="B14126" s="287"/>
      <c r="C14126" s="287"/>
      <c r="D14126" s="287"/>
      <c r="E14126" s="287"/>
      <c r="F14126" s="288"/>
      <c r="G14126" s="289"/>
      <c r="H14126" s="287"/>
      <c r="I14126" s="287"/>
      <c r="J14126" s="290"/>
      <c r="K14126" s="287"/>
      <c r="L14126" s="287"/>
      <c r="M14126" s="291"/>
      <c r="N14126" s="292"/>
      <c r="O14126" s="287"/>
      <c r="P14126" s="287"/>
      <c r="Q14126" s="293"/>
    </row>
    <row r="14127" spans="1:17">
      <c r="A14127" s="286" t="str">
        <f>B14127&amp;"_"&amp;COUNTIF($B$2:B14127,B14127)</f>
        <v>_0</v>
      </c>
      <c r="B14127" s="287"/>
      <c r="C14127" s="287"/>
      <c r="D14127" s="287"/>
      <c r="E14127" s="287"/>
      <c r="F14127" s="288"/>
      <c r="G14127" s="289"/>
      <c r="H14127" s="287"/>
      <c r="I14127" s="287"/>
      <c r="J14127" s="290"/>
      <c r="K14127" s="287"/>
      <c r="L14127" s="287"/>
      <c r="M14127" s="291"/>
      <c r="N14127" s="292"/>
      <c r="O14127" s="287"/>
      <c r="P14127" s="287"/>
      <c r="Q14127" s="293"/>
    </row>
    <row r="14128" spans="1:17">
      <c r="A14128" s="286" t="str">
        <f>B14128&amp;"_"&amp;COUNTIF($B$2:B14128,B14128)</f>
        <v>_0</v>
      </c>
      <c r="B14128" s="287"/>
      <c r="C14128" s="287"/>
      <c r="D14128" s="287"/>
      <c r="E14128" s="287"/>
      <c r="F14128" s="288"/>
      <c r="G14128" s="289"/>
      <c r="H14128" s="287"/>
      <c r="I14128" s="287"/>
      <c r="J14128" s="290"/>
      <c r="K14128" s="287"/>
      <c r="L14128" s="287"/>
      <c r="M14128" s="291"/>
      <c r="N14128" s="292"/>
      <c r="O14128" s="287"/>
      <c r="P14128" s="287"/>
      <c r="Q14128" s="293"/>
    </row>
    <row r="14129" spans="1:17">
      <c r="A14129" s="286" t="str">
        <f>B14129&amp;"_"&amp;COUNTIF($B$2:B14129,B14129)</f>
        <v>_0</v>
      </c>
      <c r="B14129" s="287"/>
      <c r="C14129" s="287"/>
      <c r="D14129" s="287"/>
      <c r="E14129" s="287"/>
      <c r="F14129" s="288"/>
      <c r="G14129" s="289"/>
      <c r="H14129" s="287"/>
      <c r="I14129" s="287"/>
      <c r="J14129" s="290"/>
      <c r="K14129" s="287"/>
      <c r="L14129" s="287"/>
      <c r="M14129" s="291"/>
      <c r="N14129" s="292"/>
      <c r="O14129" s="287"/>
      <c r="P14129" s="287"/>
      <c r="Q14129" s="293"/>
    </row>
    <row r="14130" spans="1:17">
      <c r="A14130" s="286" t="str">
        <f>B14130&amp;"_"&amp;COUNTIF($B$2:B14130,B14130)</f>
        <v>_0</v>
      </c>
      <c r="B14130" s="287"/>
      <c r="C14130" s="287"/>
      <c r="D14130" s="287"/>
      <c r="E14130" s="287"/>
      <c r="F14130" s="288"/>
      <c r="G14130" s="289"/>
      <c r="H14130" s="287"/>
      <c r="I14130" s="287"/>
      <c r="J14130" s="290"/>
      <c r="K14130" s="287"/>
      <c r="L14130" s="287"/>
      <c r="M14130" s="291"/>
      <c r="N14130" s="292"/>
      <c r="O14130" s="287"/>
      <c r="P14130" s="287"/>
      <c r="Q14130" s="293"/>
    </row>
    <row r="14131" spans="1:17">
      <c r="A14131" s="286" t="str">
        <f>B14131&amp;"_"&amp;COUNTIF($B$2:B14131,B14131)</f>
        <v>_0</v>
      </c>
      <c r="B14131" s="287"/>
      <c r="C14131" s="287"/>
      <c r="D14131" s="287"/>
      <c r="E14131" s="287"/>
      <c r="F14131" s="288"/>
      <c r="G14131" s="289"/>
      <c r="H14131" s="287"/>
      <c r="I14131" s="287"/>
      <c r="J14131" s="290"/>
      <c r="K14131" s="287"/>
      <c r="L14131" s="287"/>
      <c r="M14131" s="291"/>
      <c r="N14131" s="292"/>
      <c r="O14131" s="287"/>
      <c r="P14131" s="287"/>
      <c r="Q14131" s="293"/>
    </row>
    <row r="14132" spans="1:17">
      <c r="A14132" s="286" t="str">
        <f>B14132&amp;"_"&amp;COUNTIF($B$2:B14132,B14132)</f>
        <v>_0</v>
      </c>
      <c r="B14132" s="287"/>
      <c r="C14132" s="287"/>
      <c r="D14132" s="287"/>
      <c r="E14132" s="287"/>
      <c r="F14132" s="288"/>
      <c r="G14132" s="289"/>
      <c r="H14132" s="287"/>
      <c r="I14132" s="287"/>
      <c r="J14132" s="290"/>
      <c r="K14132" s="287"/>
      <c r="L14132" s="287"/>
      <c r="M14132" s="291"/>
      <c r="N14132" s="292"/>
      <c r="O14132" s="287"/>
      <c r="P14132" s="287"/>
      <c r="Q14132" s="293"/>
    </row>
    <row r="14133" spans="1:17">
      <c r="A14133" s="286" t="str">
        <f>B14133&amp;"_"&amp;COUNTIF($B$2:B14133,B14133)</f>
        <v>_0</v>
      </c>
      <c r="B14133" s="287"/>
      <c r="C14133" s="287"/>
      <c r="D14133" s="287"/>
      <c r="E14133" s="287"/>
      <c r="F14133" s="288"/>
      <c r="G14133" s="289"/>
      <c r="H14133" s="287"/>
      <c r="I14133" s="287"/>
      <c r="J14133" s="290"/>
      <c r="K14133" s="287"/>
      <c r="L14133" s="287"/>
      <c r="M14133" s="291"/>
      <c r="N14133" s="292"/>
      <c r="O14133" s="287"/>
      <c r="P14133" s="287"/>
      <c r="Q14133" s="293"/>
    </row>
    <row r="14134" spans="1:17">
      <c r="A14134" s="286" t="str">
        <f>B14134&amp;"_"&amp;COUNTIF($B$2:B14134,B14134)</f>
        <v>_0</v>
      </c>
      <c r="B14134" s="287"/>
      <c r="C14134" s="287"/>
      <c r="D14134" s="287"/>
      <c r="E14134" s="287"/>
      <c r="F14134" s="288"/>
      <c r="G14134" s="289"/>
      <c r="H14134" s="287"/>
      <c r="I14134" s="287"/>
      <c r="J14134" s="290"/>
      <c r="K14134" s="287"/>
      <c r="L14134" s="287"/>
      <c r="M14134" s="291"/>
      <c r="N14134" s="292"/>
      <c r="O14134" s="287"/>
      <c r="P14134" s="287"/>
      <c r="Q14134" s="293"/>
    </row>
    <row r="14135" spans="1:17">
      <c r="A14135" s="286" t="str">
        <f>B14135&amp;"_"&amp;COUNTIF($B$2:B14135,B14135)</f>
        <v>_0</v>
      </c>
      <c r="B14135" s="287"/>
      <c r="C14135" s="287"/>
      <c r="D14135" s="287"/>
      <c r="E14135" s="287"/>
      <c r="F14135" s="288"/>
      <c r="G14135" s="289"/>
      <c r="H14135" s="287"/>
      <c r="I14135" s="287"/>
      <c r="J14135" s="290"/>
      <c r="K14135" s="287"/>
      <c r="L14135" s="287"/>
      <c r="M14135" s="291"/>
      <c r="N14135" s="292"/>
      <c r="O14135" s="287"/>
      <c r="P14135" s="287"/>
      <c r="Q14135" s="293"/>
    </row>
    <row r="14136" spans="1:17">
      <c r="A14136" s="286" t="str">
        <f>B14136&amp;"_"&amp;COUNTIF($B$2:B14136,B14136)</f>
        <v>_0</v>
      </c>
      <c r="B14136" s="287"/>
      <c r="C14136" s="287"/>
      <c r="D14136" s="287"/>
      <c r="E14136" s="287"/>
      <c r="F14136" s="288"/>
      <c r="G14136" s="289"/>
      <c r="H14136" s="287"/>
      <c r="I14136" s="287"/>
      <c r="J14136" s="290"/>
      <c r="K14136" s="287"/>
      <c r="L14136" s="287"/>
      <c r="M14136" s="291"/>
      <c r="N14136" s="292"/>
      <c r="O14136" s="287"/>
      <c r="P14136" s="287"/>
      <c r="Q14136" s="293"/>
    </row>
    <row r="14137" spans="1:17">
      <c r="A14137" s="286" t="str">
        <f>B14137&amp;"_"&amp;COUNTIF($B$2:B14137,B14137)</f>
        <v>_0</v>
      </c>
      <c r="B14137" s="287"/>
      <c r="C14137" s="287"/>
      <c r="D14137" s="287"/>
      <c r="E14137" s="287"/>
      <c r="F14137" s="288"/>
      <c r="G14137" s="289"/>
      <c r="H14137" s="287"/>
      <c r="I14137" s="287"/>
      <c r="J14137" s="290"/>
      <c r="K14137" s="287"/>
      <c r="L14137" s="287"/>
      <c r="M14137" s="291"/>
      <c r="N14137" s="292"/>
      <c r="O14137" s="287"/>
      <c r="P14137" s="287"/>
      <c r="Q14137" s="293"/>
    </row>
    <row r="14138" spans="1:17">
      <c r="A14138" s="286" t="str">
        <f>B14138&amp;"_"&amp;COUNTIF($B$2:B14138,B14138)</f>
        <v>_0</v>
      </c>
      <c r="B14138" s="287"/>
      <c r="C14138" s="287"/>
      <c r="D14138" s="287"/>
      <c r="E14138" s="287"/>
      <c r="F14138" s="288"/>
      <c r="G14138" s="289"/>
      <c r="H14138" s="287"/>
      <c r="I14138" s="287"/>
      <c r="J14138" s="290"/>
      <c r="K14138" s="287"/>
      <c r="L14138" s="287"/>
      <c r="M14138" s="291"/>
      <c r="N14138" s="292"/>
      <c r="O14138" s="287"/>
      <c r="P14138" s="287"/>
      <c r="Q14138" s="293"/>
    </row>
    <row r="14139" spans="1:17">
      <c r="A14139" s="286" t="str">
        <f>B14139&amp;"_"&amp;COUNTIF($B$2:B14139,B14139)</f>
        <v>_0</v>
      </c>
      <c r="B14139" s="287"/>
      <c r="C14139" s="287"/>
      <c r="D14139" s="287"/>
      <c r="E14139" s="287"/>
      <c r="F14139" s="288"/>
      <c r="G14139" s="289"/>
      <c r="H14139" s="287"/>
      <c r="I14139" s="287"/>
      <c r="J14139" s="290"/>
      <c r="K14139" s="287"/>
      <c r="L14139" s="287"/>
      <c r="M14139" s="291"/>
      <c r="N14139" s="292"/>
      <c r="O14139" s="287"/>
      <c r="P14139" s="287"/>
      <c r="Q14139" s="293"/>
    </row>
    <row r="14140" spans="1:17">
      <c r="A14140" s="286" t="str">
        <f>B14140&amp;"_"&amp;COUNTIF($B$2:B14140,B14140)</f>
        <v>_0</v>
      </c>
      <c r="B14140" s="287"/>
      <c r="C14140" s="287"/>
      <c r="D14140" s="287"/>
      <c r="E14140" s="287"/>
      <c r="F14140" s="288"/>
      <c r="G14140" s="289"/>
      <c r="H14140" s="287"/>
      <c r="I14140" s="287"/>
      <c r="J14140" s="290"/>
      <c r="K14140" s="287"/>
      <c r="L14140" s="287"/>
      <c r="M14140" s="291"/>
      <c r="N14140" s="292"/>
      <c r="O14140" s="287"/>
      <c r="P14140" s="287"/>
      <c r="Q14140" s="293"/>
    </row>
    <row r="14141" spans="1:17">
      <c r="A14141" s="286" t="str">
        <f>B14141&amp;"_"&amp;COUNTIF($B$2:B14141,B14141)</f>
        <v>_0</v>
      </c>
      <c r="B14141" s="287"/>
      <c r="C14141" s="287"/>
      <c r="D14141" s="287"/>
      <c r="E14141" s="287"/>
      <c r="F14141" s="288"/>
      <c r="G14141" s="289"/>
      <c r="H14141" s="287"/>
      <c r="I14141" s="287"/>
      <c r="J14141" s="290"/>
      <c r="K14141" s="287"/>
      <c r="L14141" s="287"/>
      <c r="M14141" s="291"/>
      <c r="N14141" s="292"/>
      <c r="O14141" s="287"/>
      <c r="P14141" s="287"/>
      <c r="Q14141" s="293"/>
    </row>
    <row r="14142" spans="1:17">
      <c r="A14142" s="286" t="str">
        <f>B14142&amp;"_"&amp;COUNTIF($B$2:B14142,B14142)</f>
        <v>_0</v>
      </c>
      <c r="B14142" s="287"/>
      <c r="C14142" s="287"/>
      <c r="D14142" s="287"/>
      <c r="E14142" s="287"/>
      <c r="F14142" s="288"/>
      <c r="G14142" s="289"/>
      <c r="H14142" s="287"/>
      <c r="I14142" s="287"/>
      <c r="J14142" s="290"/>
      <c r="K14142" s="287"/>
      <c r="L14142" s="287"/>
      <c r="M14142" s="291"/>
      <c r="N14142" s="292"/>
      <c r="O14142" s="287"/>
      <c r="P14142" s="287"/>
      <c r="Q14142" s="293"/>
    </row>
    <row r="14143" spans="1:17">
      <c r="A14143" s="286" t="str">
        <f>B14143&amp;"_"&amp;COUNTIF($B$2:B14143,B14143)</f>
        <v>_0</v>
      </c>
      <c r="B14143" s="287"/>
      <c r="C14143" s="287"/>
      <c r="D14143" s="287"/>
      <c r="E14143" s="287"/>
      <c r="F14143" s="288"/>
      <c r="G14143" s="289"/>
      <c r="H14143" s="287"/>
      <c r="I14143" s="287"/>
      <c r="J14143" s="290"/>
      <c r="K14143" s="287"/>
      <c r="L14143" s="287"/>
      <c r="M14143" s="291"/>
      <c r="N14143" s="292"/>
      <c r="O14143" s="287"/>
      <c r="P14143" s="287"/>
      <c r="Q14143" s="293"/>
    </row>
    <row r="14144" spans="1:17">
      <c r="A14144" s="286" t="str">
        <f>B14144&amp;"_"&amp;COUNTIF($B$2:B14144,B14144)</f>
        <v>_0</v>
      </c>
      <c r="B14144" s="287"/>
      <c r="C14144" s="287"/>
      <c r="D14144" s="287"/>
      <c r="E14144" s="287"/>
      <c r="F14144" s="288"/>
      <c r="G14144" s="289"/>
      <c r="H14144" s="287"/>
      <c r="I14144" s="287"/>
      <c r="J14144" s="290"/>
      <c r="K14144" s="287"/>
      <c r="L14144" s="287"/>
      <c r="M14144" s="291"/>
      <c r="N14144" s="292"/>
      <c r="O14144" s="287"/>
      <c r="P14144" s="287"/>
      <c r="Q14144" s="293"/>
    </row>
    <row r="14145" spans="1:17">
      <c r="A14145" s="286" t="str">
        <f>B14145&amp;"_"&amp;COUNTIF($B$2:B14145,B14145)</f>
        <v>_0</v>
      </c>
      <c r="B14145" s="287"/>
      <c r="C14145" s="287"/>
      <c r="D14145" s="287"/>
      <c r="E14145" s="287"/>
      <c r="F14145" s="288"/>
      <c r="G14145" s="289"/>
      <c r="H14145" s="287"/>
      <c r="I14145" s="287"/>
      <c r="J14145" s="290"/>
      <c r="K14145" s="287"/>
      <c r="L14145" s="287"/>
      <c r="M14145" s="291"/>
      <c r="N14145" s="292"/>
      <c r="O14145" s="287"/>
      <c r="P14145" s="287"/>
      <c r="Q14145" s="293"/>
    </row>
    <row r="14146" spans="1:17">
      <c r="A14146" s="286" t="str">
        <f>B14146&amp;"_"&amp;COUNTIF($B$2:B14146,B14146)</f>
        <v>_0</v>
      </c>
      <c r="B14146" s="287"/>
      <c r="C14146" s="287"/>
      <c r="D14146" s="287"/>
      <c r="E14146" s="287"/>
      <c r="F14146" s="288"/>
      <c r="G14146" s="289"/>
      <c r="H14146" s="287"/>
      <c r="I14146" s="287"/>
      <c r="J14146" s="290"/>
      <c r="K14146" s="287"/>
      <c r="L14146" s="287"/>
      <c r="M14146" s="291"/>
      <c r="N14146" s="292"/>
      <c r="O14146" s="287"/>
      <c r="P14146" s="287"/>
      <c r="Q14146" s="293"/>
    </row>
    <row r="14147" spans="1:17">
      <c r="A14147" s="286" t="str">
        <f>B14147&amp;"_"&amp;COUNTIF($B$2:B14147,B14147)</f>
        <v>_0</v>
      </c>
      <c r="B14147" s="287"/>
      <c r="C14147" s="287"/>
      <c r="D14147" s="287"/>
      <c r="E14147" s="287"/>
      <c r="F14147" s="288"/>
      <c r="G14147" s="289"/>
      <c r="H14147" s="287"/>
      <c r="I14147" s="287"/>
      <c r="J14147" s="290"/>
      <c r="K14147" s="287"/>
      <c r="L14147" s="287"/>
      <c r="M14147" s="291"/>
      <c r="N14147" s="292"/>
      <c r="O14147" s="287"/>
      <c r="P14147" s="287"/>
      <c r="Q14147" s="293"/>
    </row>
    <row r="14148" spans="1:17">
      <c r="A14148" s="286" t="str">
        <f>B14148&amp;"_"&amp;COUNTIF($B$2:B14148,B14148)</f>
        <v>_0</v>
      </c>
      <c r="B14148" s="287"/>
      <c r="C14148" s="287"/>
      <c r="D14148" s="287"/>
      <c r="E14148" s="287"/>
      <c r="F14148" s="288"/>
      <c r="G14148" s="289"/>
      <c r="H14148" s="287"/>
      <c r="I14148" s="287"/>
      <c r="J14148" s="290"/>
      <c r="K14148" s="287"/>
      <c r="L14148" s="287"/>
      <c r="M14148" s="291"/>
      <c r="N14148" s="292"/>
      <c r="O14148" s="287"/>
      <c r="P14148" s="287"/>
      <c r="Q14148" s="293"/>
    </row>
    <row r="14149" spans="1:17">
      <c r="A14149" s="286" t="str">
        <f>B14149&amp;"_"&amp;COUNTIF($B$2:B14149,B14149)</f>
        <v>_0</v>
      </c>
      <c r="B14149" s="287"/>
      <c r="C14149" s="287"/>
      <c r="D14149" s="287"/>
      <c r="E14149" s="287"/>
      <c r="F14149" s="288"/>
      <c r="G14149" s="289"/>
      <c r="H14149" s="287"/>
      <c r="I14149" s="287"/>
      <c r="J14149" s="290"/>
      <c r="K14149" s="287"/>
      <c r="L14149" s="287"/>
      <c r="M14149" s="291"/>
      <c r="N14149" s="292"/>
      <c r="O14149" s="287"/>
      <c r="P14149" s="287"/>
      <c r="Q14149" s="293"/>
    </row>
    <row r="14150" spans="1:17">
      <c r="A14150" s="286" t="str">
        <f>B14150&amp;"_"&amp;COUNTIF($B$2:B14150,B14150)</f>
        <v>_0</v>
      </c>
      <c r="B14150" s="287"/>
      <c r="C14150" s="287"/>
      <c r="D14150" s="287"/>
      <c r="E14150" s="287"/>
      <c r="F14150" s="288"/>
      <c r="G14150" s="289"/>
      <c r="H14150" s="287"/>
      <c r="I14150" s="287"/>
      <c r="J14150" s="290"/>
      <c r="K14150" s="287"/>
      <c r="L14150" s="287"/>
      <c r="M14150" s="291"/>
      <c r="N14150" s="292"/>
      <c r="O14150" s="287"/>
      <c r="P14150" s="287"/>
      <c r="Q14150" s="293"/>
    </row>
    <row r="14151" spans="1:17">
      <c r="A14151" s="286" t="str">
        <f>B14151&amp;"_"&amp;COUNTIF($B$2:B14151,B14151)</f>
        <v>_0</v>
      </c>
      <c r="B14151" s="287"/>
      <c r="C14151" s="287"/>
      <c r="D14151" s="287"/>
      <c r="E14151" s="287"/>
      <c r="F14151" s="288"/>
      <c r="G14151" s="289"/>
      <c r="H14151" s="287"/>
      <c r="I14151" s="287"/>
      <c r="J14151" s="290"/>
      <c r="K14151" s="287"/>
      <c r="L14151" s="287"/>
      <c r="M14151" s="291"/>
      <c r="N14151" s="292"/>
      <c r="O14151" s="287"/>
      <c r="P14151" s="287"/>
      <c r="Q14151" s="293"/>
    </row>
    <row r="14152" spans="1:17">
      <c r="A14152" s="286" t="str">
        <f>B14152&amp;"_"&amp;COUNTIF($B$2:B14152,B14152)</f>
        <v>_0</v>
      </c>
      <c r="B14152" s="287"/>
      <c r="C14152" s="287"/>
      <c r="D14152" s="287"/>
      <c r="E14152" s="287"/>
      <c r="F14152" s="288"/>
      <c r="G14152" s="289"/>
      <c r="H14152" s="287"/>
      <c r="I14152" s="287"/>
      <c r="J14152" s="290"/>
      <c r="K14152" s="287"/>
      <c r="L14152" s="287"/>
      <c r="M14152" s="291"/>
      <c r="N14152" s="292"/>
      <c r="O14152" s="287"/>
      <c r="P14152" s="287"/>
      <c r="Q14152" s="293"/>
    </row>
    <row r="14153" spans="1:17">
      <c r="A14153" s="286" t="str">
        <f>B14153&amp;"_"&amp;COUNTIF($B$2:B14153,B14153)</f>
        <v>_0</v>
      </c>
      <c r="B14153" s="287"/>
      <c r="C14153" s="287"/>
      <c r="D14153" s="287"/>
      <c r="E14153" s="287"/>
      <c r="F14153" s="288"/>
      <c r="G14153" s="289"/>
      <c r="H14153" s="287"/>
      <c r="I14153" s="287"/>
      <c r="J14153" s="290"/>
      <c r="K14153" s="287"/>
      <c r="L14153" s="287"/>
      <c r="M14153" s="291"/>
      <c r="N14153" s="292"/>
      <c r="O14153" s="287"/>
      <c r="P14153" s="287"/>
      <c r="Q14153" s="293"/>
    </row>
    <row r="14154" spans="1:17">
      <c r="A14154" s="286" t="str">
        <f>B14154&amp;"_"&amp;COUNTIF($B$2:B14154,B14154)</f>
        <v>_0</v>
      </c>
      <c r="B14154" s="287"/>
      <c r="C14154" s="287"/>
      <c r="D14154" s="287"/>
      <c r="E14154" s="287"/>
      <c r="F14154" s="288"/>
      <c r="G14154" s="289"/>
      <c r="H14154" s="287"/>
      <c r="I14154" s="287"/>
      <c r="J14154" s="290"/>
      <c r="K14154" s="287"/>
      <c r="L14154" s="287"/>
      <c r="M14154" s="291"/>
      <c r="N14154" s="292"/>
      <c r="O14154" s="287"/>
      <c r="P14154" s="287"/>
      <c r="Q14154" s="293"/>
    </row>
    <row r="14155" spans="1:17">
      <c r="A14155" s="286" t="str">
        <f>B14155&amp;"_"&amp;COUNTIF($B$2:B14155,B14155)</f>
        <v>_0</v>
      </c>
      <c r="B14155" s="287"/>
      <c r="C14155" s="287"/>
      <c r="D14155" s="287"/>
      <c r="E14155" s="287"/>
      <c r="F14155" s="288"/>
      <c r="G14155" s="289"/>
      <c r="H14155" s="287"/>
      <c r="I14155" s="287"/>
      <c r="J14155" s="290"/>
      <c r="K14155" s="287"/>
      <c r="L14155" s="287"/>
      <c r="M14155" s="291"/>
      <c r="N14155" s="292"/>
      <c r="O14155" s="287"/>
      <c r="P14155" s="287"/>
      <c r="Q14155" s="293"/>
    </row>
    <row r="14156" spans="1:17">
      <c r="A14156" s="286" t="str">
        <f>B14156&amp;"_"&amp;COUNTIF($B$2:B14156,B14156)</f>
        <v>_0</v>
      </c>
      <c r="B14156" s="287"/>
      <c r="C14156" s="287"/>
      <c r="D14156" s="287"/>
      <c r="E14156" s="287"/>
      <c r="F14156" s="288"/>
      <c r="G14156" s="289"/>
      <c r="H14156" s="287"/>
      <c r="I14156" s="287"/>
      <c r="J14156" s="290"/>
      <c r="K14156" s="287"/>
      <c r="L14156" s="287"/>
      <c r="M14156" s="291"/>
      <c r="N14156" s="292"/>
      <c r="O14156" s="287"/>
      <c r="P14156" s="287"/>
      <c r="Q14156" s="293"/>
    </row>
    <row r="14157" spans="1:17">
      <c r="A14157" s="286" t="str">
        <f>B14157&amp;"_"&amp;COUNTIF($B$2:B14157,B14157)</f>
        <v>_0</v>
      </c>
      <c r="B14157" s="287"/>
      <c r="C14157" s="287"/>
      <c r="D14157" s="287"/>
      <c r="E14157" s="287"/>
      <c r="F14157" s="288"/>
      <c r="G14157" s="289"/>
      <c r="H14157" s="287"/>
      <c r="I14157" s="287"/>
      <c r="J14157" s="290"/>
      <c r="K14157" s="287"/>
      <c r="L14157" s="287"/>
      <c r="M14157" s="291"/>
      <c r="N14157" s="292"/>
      <c r="O14157" s="287"/>
      <c r="P14157" s="287"/>
      <c r="Q14157" s="293"/>
    </row>
    <row r="14158" spans="1:17">
      <c r="A14158" s="286" t="str">
        <f>B14158&amp;"_"&amp;COUNTIF($B$2:B14158,B14158)</f>
        <v>_0</v>
      </c>
      <c r="B14158" s="287"/>
      <c r="C14158" s="287"/>
      <c r="D14158" s="287"/>
      <c r="E14158" s="287"/>
      <c r="F14158" s="288"/>
      <c r="G14158" s="289"/>
      <c r="H14158" s="287"/>
      <c r="I14158" s="287"/>
      <c r="J14158" s="290"/>
      <c r="K14158" s="287"/>
      <c r="L14158" s="287"/>
      <c r="M14158" s="291"/>
      <c r="N14158" s="292"/>
      <c r="O14158" s="287"/>
      <c r="P14158" s="287"/>
      <c r="Q14158" s="293"/>
    </row>
    <row r="14159" spans="1:17">
      <c r="A14159" s="286" t="str">
        <f>B14159&amp;"_"&amp;COUNTIF($B$2:B14159,B14159)</f>
        <v>_0</v>
      </c>
      <c r="B14159" s="287"/>
      <c r="C14159" s="287"/>
      <c r="D14159" s="287"/>
      <c r="E14159" s="287"/>
      <c r="F14159" s="288"/>
      <c r="G14159" s="289"/>
      <c r="H14159" s="287"/>
      <c r="I14159" s="287"/>
      <c r="J14159" s="290"/>
      <c r="K14159" s="287"/>
      <c r="L14159" s="287"/>
      <c r="M14159" s="291"/>
      <c r="N14159" s="292"/>
      <c r="O14159" s="287"/>
      <c r="P14159" s="287"/>
      <c r="Q14159" s="293"/>
    </row>
    <row r="14160" spans="1:17">
      <c r="A14160" s="286" t="str">
        <f>B14160&amp;"_"&amp;COUNTIF($B$2:B14160,B14160)</f>
        <v>_0</v>
      </c>
      <c r="B14160" s="287"/>
      <c r="C14160" s="287"/>
      <c r="D14160" s="287"/>
      <c r="E14160" s="287"/>
      <c r="F14160" s="288"/>
      <c r="G14160" s="289"/>
      <c r="H14160" s="287"/>
      <c r="I14160" s="287"/>
      <c r="J14160" s="290"/>
      <c r="K14160" s="287"/>
      <c r="L14160" s="287"/>
      <c r="M14160" s="291"/>
      <c r="N14160" s="292"/>
      <c r="O14160" s="287"/>
      <c r="P14160" s="287"/>
      <c r="Q14160" s="293"/>
    </row>
    <row r="14161" spans="1:17">
      <c r="A14161" s="286" t="str">
        <f>B14161&amp;"_"&amp;COUNTIF($B$2:B14161,B14161)</f>
        <v>_0</v>
      </c>
      <c r="B14161" s="287"/>
      <c r="C14161" s="287"/>
      <c r="D14161" s="287"/>
      <c r="E14161" s="287"/>
      <c r="F14161" s="288"/>
      <c r="G14161" s="289"/>
      <c r="H14161" s="287"/>
      <c r="I14161" s="287"/>
      <c r="J14161" s="290"/>
      <c r="K14161" s="287"/>
      <c r="L14161" s="287"/>
      <c r="M14161" s="291"/>
      <c r="N14161" s="292"/>
      <c r="O14161" s="287"/>
      <c r="P14161" s="287"/>
      <c r="Q14161" s="293"/>
    </row>
    <row r="14162" spans="1:17">
      <c r="A14162" s="286" t="str">
        <f>B14162&amp;"_"&amp;COUNTIF($B$2:B14162,B14162)</f>
        <v>_0</v>
      </c>
      <c r="B14162" s="287"/>
      <c r="C14162" s="287"/>
      <c r="D14162" s="287"/>
      <c r="E14162" s="287"/>
      <c r="F14162" s="288"/>
      <c r="G14162" s="289"/>
      <c r="H14162" s="287"/>
      <c r="I14162" s="287"/>
      <c r="J14162" s="290"/>
      <c r="K14162" s="287"/>
      <c r="L14162" s="287"/>
      <c r="M14162" s="291"/>
      <c r="N14162" s="292"/>
      <c r="O14162" s="287"/>
      <c r="P14162" s="287"/>
      <c r="Q14162" s="293"/>
    </row>
    <row r="14163" spans="1:17">
      <c r="A14163" s="286" t="str">
        <f>B14163&amp;"_"&amp;COUNTIF($B$2:B14163,B14163)</f>
        <v>_0</v>
      </c>
      <c r="B14163" s="287"/>
      <c r="C14163" s="287"/>
      <c r="D14163" s="287"/>
      <c r="E14163" s="287"/>
      <c r="F14163" s="288"/>
      <c r="G14163" s="289"/>
      <c r="H14163" s="287"/>
      <c r="I14163" s="287"/>
      <c r="J14163" s="290"/>
      <c r="K14163" s="287"/>
      <c r="L14163" s="287"/>
      <c r="M14163" s="291"/>
      <c r="N14163" s="292"/>
      <c r="O14163" s="287"/>
      <c r="P14163" s="287"/>
      <c r="Q14163" s="293"/>
    </row>
    <row r="14164" spans="1:17">
      <c r="A14164" s="286" t="str">
        <f>B14164&amp;"_"&amp;COUNTIF($B$2:B14164,B14164)</f>
        <v>_0</v>
      </c>
      <c r="B14164" s="287"/>
      <c r="C14164" s="287"/>
      <c r="D14164" s="287"/>
      <c r="E14164" s="287"/>
      <c r="F14164" s="288"/>
      <c r="G14164" s="289"/>
      <c r="H14164" s="287"/>
      <c r="I14164" s="287"/>
      <c r="J14164" s="290"/>
      <c r="K14164" s="287"/>
      <c r="L14164" s="287"/>
      <c r="M14164" s="291"/>
      <c r="N14164" s="292"/>
      <c r="O14164" s="287"/>
      <c r="P14164" s="287"/>
      <c r="Q14164" s="293"/>
    </row>
    <row r="14165" spans="1:17">
      <c r="A14165" s="286" t="str">
        <f>B14165&amp;"_"&amp;COUNTIF($B$2:B14165,B14165)</f>
        <v>_0</v>
      </c>
      <c r="B14165" s="287"/>
      <c r="C14165" s="287"/>
      <c r="D14165" s="287"/>
      <c r="E14165" s="287"/>
      <c r="F14165" s="288"/>
      <c r="G14165" s="289"/>
      <c r="H14165" s="287"/>
      <c r="I14165" s="287"/>
      <c r="J14165" s="290"/>
      <c r="K14165" s="287"/>
      <c r="L14165" s="287"/>
      <c r="M14165" s="291"/>
      <c r="N14165" s="292"/>
      <c r="O14165" s="287"/>
      <c r="P14165" s="287"/>
      <c r="Q14165" s="293"/>
    </row>
    <row r="14166" spans="1:17">
      <c r="A14166" s="286" t="str">
        <f>B14166&amp;"_"&amp;COUNTIF($B$2:B14166,B14166)</f>
        <v>_0</v>
      </c>
      <c r="B14166" s="287"/>
      <c r="C14166" s="287"/>
      <c r="D14166" s="287"/>
      <c r="E14166" s="287"/>
      <c r="F14166" s="288"/>
      <c r="G14166" s="289"/>
      <c r="H14166" s="287"/>
      <c r="I14166" s="287"/>
      <c r="J14166" s="290"/>
      <c r="K14166" s="287"/>
      <c r="L14166" s="287"/>
      <c r="M14166" s="291"/>
      <c r="N14166" s="292"/>
      <c r="O14166" s="287"/>
      <c r="P14166" s="287"/>
      <c r="Q14166" s="293"/>
    </row>
    <row r="14167" spans="1:17">
      <c r="A14167" s="286" t="str">
        <f>B14167&amp;"_"&amp;COUNTIF($B$2:B14167,B14167)</f>
        <v>_0</v>
      </c>
      <c r="B14167" s="287"/>
      <c r="C14167" s="287"/>
      <c r="D14167" s="287"/>
      <c r="E14167" s="287"/>
      <c r="F14167" s="288"/>
      <c r="G14167" s="289"/>
      <c r="H14167" s="287"/>
      <c r="I14167" s="287"/>
      <c r="J14167" s="290"/>
      <c r="K14167" s="287"/>
      <c r="L14167" s="287"/>
      <c r="M14167" s="291"/>
      <c r="N14167" s="292"/>
      <c r="O14167" s="287"/>
      <c r="P14167" s="287"/>
      <c r="Q14167" s="293"/>
    </row>
    <row r="14168" spans="1:17">
      <c r="A14168" s="286" t="str">
        <f>B14168&amp;"_"&amp;COUNTIF($B$2:B14168,B14168)</f>
        <v>_0</v>
      </c>
      <c r="B14168" s="287"/>
      <c r="C14168" s="287"/>
      <c r="D14168" s="287"/>
      <c r="E14168" s="287"/>
      <c r="F14168" s="288"/>
      <c r="G14168" s="289"/>
      <c r="H14168" s="287"/>
      <c r="I14168" s="287"/>
      <c r="J14168" s="290"/>
      <c r="K14168" s="287"/>
      <c r="L14168" s="287"/>
      <c r="M14168" s="291"/>
      <c r="N14168" s="292"/>
      <c r="O14168" s="287"/>
      <c r="P14168" s="287"/>
      <c r="Q14168" s="293"/>
    </row>
    <row r="14169" spans="1:17">
      <c r="A14169" s="286" t="str">
        <f>B14169&amp;"_"&amp;COUNTIF($B$2:B14169,B14169)</f>
        <v>_0</v>
      </c>
      <c r="B14169" s="287"/>
      <c r="C14169" s="287"/>
      <c r="D14169" s="287"/>
      <c r="E14169" s="287"/>
      <c r="F14169" s="288"/>
      <c r="G14169" s="289"/>
      <c r="H14169" s="287"/>
      <c r="I14169" s="287"/>
      <c r="J14169" s="290"/>
      <c r="K14169" s="287"/>
      <c r="L14169" s="287"/>
      <c r="M14169" s="291"/>
      <c r="N14169" s="292"/>
      <c r="O14169" s="287"/>
      <c r="P14169" s="287"/>
      <c r="Q14169" s="293"/>
    </row>
    <row r="14170" spans="1:17">
      <c r="A14170" s="286" t="str">
        <f>B14170&amp;"_"&amp;COUNTIF($B$2:B14170,B14170)</f>
        <v>_0</v>
      </c>
      <c r="B14170" s="287"/>
      <c r="C14170" s="287"/>
      <c r="D14170" s="287"/>
      <c r="E14170" s="287"/>
      <c r="F14170" s="288"/>
      <c r="G14170" s="289"/>
      <c r="H14170" s="287"/>
      <c r="I14170" s="287"/>
      <c r="J14170" s="290"/>
      <c r="K14170" s="287"/>
      <c r="L14170" s="287"/>
      <c r="M14170" s="291"/>
      <c r="N14170" s="292"/>
      <c r="O14170" s="287"/>
      <c r="P14170" s="287"/>
      <c r="Q14170" s="293"/>
    </row>
    <row r="14171" spans="1:17">
      <c r="A14171" s="286" t="str">
        <f>B14171&amp;"_"&amp;COUNTIF($B$2:B14171,B14171)</f>
        <v>_0</v>
      </c>
      <c r="B14171" s="287"/>
      <c r="C14171" s="287"/>
      <c r="D14171" s="287"/>
      <c r="E14171" s="287"/>
      <c r="F14171" s="288"/>
      <c r="G14171" s="289"/>
      <c r="H14171" s="287"/>
      <c r="I14171" s="287"/>
      <c r="J14171" s="290"/>
      <c r="K14171" s="287"/>
      <c r="L14171" s="287"/>
      <c r="M14171" s="291"/>
      <c r="N14171" s="292"/>
      <c r="O14171" s="287"/>
      <c r="P14171" s="287"/>
      <c r="Q14171" s="293"/>
    </row>
    <row r="14172" spans="1:17">
      <c r="A14172" s="286" t="str">
        <f>B14172&amp;"_"&amp;COUNTIF($B$2:B14172,B14172)</f>
        <v>_0</v>
      </c>
      <c r="B14172" s="287"/>
      <c r="C14172" s="287"/>
      <c r="D14172" s="287"/>
      <c r="E14172" s="287"/>
      <c r="F14172" s="288"/>
      <c r="G14172" s="289"/>
      <c r="H14172" s="287"/>
      <c r="I14172" s="287"/>
      <c r="J14172" s="290"/>
      <c r="K14172" s="287"/>
      <c r="L14172" s="287"/>
      <c r="M14172" s="291"/>
      <c r="N14172" s="292"/>
      <c r="O14172" s="287"/>
      <c r="P14172" s="287"/>
      <c r="Q14172" s="293"/>
    </row>
    <row r="14173" spans="1:17">
      <c r="A14173" s="286" t="str">
        <f>B14173&amp;"_"&amp;COUNTIF($B$2:B14173,B14173)</f>
        <v>_0</v>
      </c>
      <c r="B14173" s="287"/>
      <c r="C14173" s="287"/>
      <c r="D14173" s="287"/>
      <c r="E14173" s="287"/>
      <c r="F14173" s="288"/>
      <c r="G14173" s="289"/>
      <c r="H14173" s="287"/>
      <c r="I14173" s="287"/>
      <c r="J14173" s="290"/>
      <c r="K14173" s="287"/>
      <c r="L14173" s="287"/>
      <c r="M14173" s="291"/>
      <c r="N14173" s="292"/>
      <c r="O14173" s="287"/>
      <c r="P14173" s="287"/>
      <c r="Q14173" s="293"/>
    </row>
    <row r="14174" spans="1:17">
      <c r="A14174" s="286" t="str">
        <f>B14174&amp;"_"&amp;COUNTIF($B$2:B14174,B14174)</f>
        <v>_0</v>
      </c>
      <c r="B14174" s="287"/>
      <c r="C14174" s="287"/>
      <c r="D14174" s="287"/>
      <c r="E14174" s="287"/>
      <c r="F14174" s="288"/>
      <c r="G14174" s="289"/>
      <c r="H14174" s="287"/>
      <c r="I14174" s="287"/>
      <c r="J14174" s="290"/>
      <c r="K14174" s="287"/>
      <c r="L14174" s="287"/>
      <c r="M14174" s="291"/>
      <c r="N14174" s="292"/>
      <c r="O14174" s="287"/>
      <c r="P14174" s="287"/>
      <c r="Q14174" s="293"/>
    </row>
    <row r="14175" spans="1:17">
      <c r="A14175" s="286" t="str">
        <f>B14175&amp;"_"&amp;COUNTIF($B$2:B14175,B14175)</f>
        <v>_0</v>
      </c>
      <c r="B14175" s="287"/>
      <c r="C14175" s="287"/>
      <c r="D14175" s="287"/>
      <c r="E14175" s="287"/>
      <c r="F14175" s="288"/>
      <c r="G14175" s="289"/>
      <c r="H14175" s="287"/>
      <c r="I14175" s="287"/>
      <c r="J14175" s="290"/>
      <c r="K14175" s="287"/>
      <c r="L14175" s="287"/>
      <c r="M14175" s="291"/>
      <c r="N14175" s="292"/>
      <c r="O14175" s="287"/>
      <c r="P14175" s="287"/>
      <c r="Q14175" s="293"/>
    </row>
    <row r="14176" spans="1:17">
      <c r="A14176" s="286" t="str">
        <f>B14176&amp;"_"&amp;COUNTIF($B$2:B14176,B14176)</f>
        <v>_0</v>
      </c>
      <c r="B14176" s="287"/>
      <c r="C14176" s="287"/>
      <c r="D14176" s="287"/>
      <c r="E14176" s="287"/>
      <c r="F14176" s="288"/>
      <c r="G14176" s="289"/>
      <c r="H14176" s="287"/>
      <c r="I14176" s="287"/>
      <c r="J14176" s="290"/>
      <c r="K14176" s="287"/>
      <c r="L14176" s="287"/>
      <c r="M14176" s="291"/>
      <c r="N14176" s="292"/>
      <c r="O14176" s="287"/>
      <c r="P14176" s="287"/>
      <c r="Q14176" s="293"/>
    </row>
    <row r="14177" spans="1:17">
      <c r="A14177" s="286" t="str">
        <f>B14177&amp;"_"&amp;COUNTIF($B$2:B14177,B14177)</f>
        <v>_0</v>
      </c>
      <c r="B14177" s="287"/>
      <c r="C14177" s="287"/>
      <c r="D14177" s="287"/>
      <c r="E14177" s="287"/>
      <c r="F14177" s="288"/>
      <c r="G14177" s="289"/>
      <c r="H14177" s="287"/>
      <c r="I14177" s="287"/>
      <c r="J14177" s="290"/>
      <c r="K14177" s="287"/>
      <c r="L14177" s="287"/>
      <c r="M14177" s="291"/>
      <c r="N14177" s="292"/>
      <c r="O14177" s="287"/>
      <c r="P14177" s="287"/>
      <c r="Q14177" s="293"/>
    </row>
    <row r="14178" spans="1:17">
      <c r="A14178" s="286" t="str">
        <f>B14178&amp;"_"&amp;COUNTIF($B$2:B14178,B14178)</f>
        <v>_0</v>
      </c>
      <c r="B14178" s="287"/>
      <c r="C14178" s="287"/>
      <c r="D14178" s="287"/>
      <c r="E14178" s="287"/>
      <c r="F14178" s="288"/>
      <c r="G14178" s="289"/>
      <c r="H14178" s="287"/>
      <c r="I14178" s="287"/>
      <c r="J14178" s="290"/>
      <c r="K14178" s="287"/>
      <c r="L14178" s="287"/>
      <c r="M14178" s="291"/>
      <c r="N14178" s="292"/>
      <c r="O14178" s="287"/>
      <c r="P14178" s="287"/>
      <c r="Q14178" s="293"/>
    </row>
    <row r="14179" spans="1:17">
      <c r="A14179" s="286" t="str">
        <f>B14179&amp;"_"&amp;COUNTIF($B$2:B14179,B14179)</f>
        <v>_0</v>
      </c>
      <c r="B14179" s="287"/>
      <c r="C14179" s="287"/>
      <c r="D14179" s="287"/>
      <c r="E14179" s="287"/>
      <c r="F14179" s="288"/>
      <c r="G14179" s="289"/>
      <c r="H14179" s="287"/>
      <c r="I14179" s="287"/>
      <c r="J14179" s="290"/>
      <c r="K14179" s="287"/>
      <c r="L14179" s="287"/>
      <c r="M14179" s="291"/>
      <c r="N14179" s="292"/>
      <c r="O14179" s="287"/>
      <c r="P14179" s="287"/>
      <c r="Q14179" s="293"/>
    </row>
    <row r="14180" spans="1:17">
      <c r="A14180" s="286" t="str">
        <f>B14180&amp;"_"&amp;COUNTIF($B$2:B14180,B14180)</f>
        <v>_0</v>
      </c>
      <c r="B14180" s="287"/>
      <c r="C14180" s="287"/>
      <c r="D14180" s="287"/>
      <c r="E14180" s="287"/>
      <c r="F14180" s="288"/>
      <c r="G14180" s="289"/>
      <c r="H14180" s="287"/>
      <c r="I14180" s="287"/>
      <c r="J14180" s="290"/>
      <c r="K14180" s="287"/>
      <c r="L14180" s="287"/>
      <c r="M14180" s="291"/>
      <c r="N14180" s="292"/>
      <c r="O14180" s="287"/>
      <c r="P14180" s="287"/>
      <c r="Q14180" s="293"/>
    </row>
    <row r="14181" spans="1:17">
      <c r="A14181" s="286" t="str">
        <f>B14181&amp;"_"&amp;COUNTIF($B$2:B14181,B14181)</f>
        <v>_0</v>
      </c>
      <c r="B14181" s="287"/>
      <c r="C14181" s="287"/>
      <c r="D14181" s="287"/>
      <c r="E14181" s="287"/>
      <c r="F14181" s="288"/>
      <c r="G14181" s="289"/>
      <c r="H14181" s="287"/>
      <c r="I14181" s="287"/>
      <c r="J14181" s="290"/>
      <c r="K14181" s="287"/>
      <c r="L14181" s="287"/>
      <c r="M14181" s="291"/>
      <c r="N14181" s="292"/>
      <c r="O14181" s="287"/>
      <c r="P14181" s="287"/>
      <c r="Q14181" s="293"/>
    </row>
    <row r="14182" spans="1:17">
      <c r="A14182" s="286" t="str">
        <f>B14182&amp;"_"&amp;COUNTIF($B$2:B14182,B14182)</f>
        <v>_0</v>
      </c>
      <c r="B14182" s="287"/>
      <c r="C14182" s="287"/>
      <c r="D14182" s="287"/>
      <c r="E14182" s="287"/>
      <c r="F14182" s="288"/>
      <c r="G14182" s="289"/>
      <c r="H14182" s="287"/>
      <c r="I14182" s="287"/>
      <c r="J14182" s="290"/>
      <c r="K14182" s="287"/>
      <c r="L14182" s="287"/>
      <c r="M14182" s="291"/>
      <c r="N14182" s="292"/>
      <c r="O14182" s="287"/>
      <c r="P14182" s="287"/>
      <c r="Q14182" s="293"/>
    </row>
    <row r="14183" spans="1:17">
      <c r="A14183" s="286" t="str">
        <f>B14183&amp;"_"&amp;COUNTIF($B$2:B14183,B14183)</f>
        <v>_0</v>
      </c>
      <c r="B14183" s="287"/>
      <c r="C14183" s="287"/>
      <c r="D14183" s="287"/>
      <c r="E14183" s="287"/>
      <c r="F14183" s="288"/>
      <c r="G14183" s="289"/>
      <c r="H14183" s="287"/>
      <c r="I14183" s="287"/>
      <c r="J14183" s="290"/>
      <c r="K14183" s="287"/>
      <c r="L14183" s="287"/>
      <c r="M14183" s="291"/>
      <c r="N14183" s="292"/>
      <c r="O14183" s="287"/>
      <c r="P14183" s="287"/>
      <c r="Q14183" s="293"/>
    </row>
    <row r="14184" spans="1:17">
      <c r="A14184" s="286" t="str">
        <f>B14184&amp;"_"&amp;COUNTIF($B$2:B14184,B14184)</f>
        <v>_0</v>
      </c>
      <c r="B14184" s="287"/>
      <c r="C14184" s="287"/>
      <c r="D14184" s="287"/>
      <c r="E14184" s="287"/>
      <c r="F14184" s="288"/>
      <c r="G14184" s="289"/>
      <c r="H14184" s="287"/>
      <c r="I14184" s="287"/>
      <c r="J14184" s="290"/>
      <c r="K14184" s="287"/>
      <c r="L14184" s="287"/>
      <c r="M14184" s="291"/>
      <c r="N14184" s="292"/>
      <c r="O14184" s="287"/>
      <c r="P14184" s="287"/>
      <c r="Q14184" s="293"/>
    </row>
    <row r="14185" spans="1:17">
      <c r="A14185" s="286" t="str">
        <f>B14185&amp;"_"&amp;COUNTIF($B$2:B14185,B14185)</f>
        <v>_0</v>
      </c>
      <c r="B14185" s="287"/>
      <c r="C14185" s="287"/>
      <c r="D14185" s="287"/>
      <c r="E14185" s="287"/>
      <c r="F14185" s="288"/>
      <c r="G14185" s="289"/>
      <c r="H14185" s="287"/>
      <c r="I14185" s="287"/>
      <c r="J14185" s="290"/>
      <c r="K14185" s="287"/>
      <c r="L14185" s="287"/>
      <c r="M14185" s="291"/>
      <c r="N14185" s="292"/>
      <c r="O14185" s="287"/>
      <c r="P14185" s="287"/>
      <c r="Q14185" s="293"/>
    </row>
    <row r="14186" spans="1:17">
      <c r="A14186" s="286" t="str">
        <f>B14186&amp;"_"&amp;COUNTIF($B$2:B14186,B14186)</f>
        <v>_0</v>
      </c>
      <c r="B14186" s="287"/>
      <c r="C14186" s="287"/>
      <c r="D14186" s="287"/>
      <c r="E14186" s="287"/>
      <c r="F14186" s="288"/>
      <c r="G14186" s="289"/>
      <c r="H14186" s="287"/>
      <c r="I14186" s="287"/>
      <c r="J14186" s="290"/>
      <c r="K14186" s="287"/>
      <c r="L14186" s="287"/>
      <c r="M14186" s="291"/>
      <c r="N14186" s="292"/>
      <c r="O14186" s="287"/>
      <c r="P14186" s="287"/>
      <c r="Q14186" s="293"/>
    </row>
    <row r="14187" spans="1:17">
      <c r="A14187" s="286" t="str">
        <f>B14187&amp;"_"&amp;COUNTIF($B$2:B14187,B14187)</f>
        <v>_0</v>
      </c>
      <c r="B14187" s="287"/>
      <c r="C14187" s="287"/>
      <c r="D14187" s="287"/>
      <c r="E14187" s="287"/>
      <c r="F14187" s="288"/>
      <c r="G14187" s="289"/>
      <c r="H14187" s="287"/>
      <c r="I14187" s="287"/>
      <c r="J14187" s="290"/>
      <c r="K14187" s="287"/>
      <c r="L14187" s="287"/>
      <c r="M14187" s="291"/>
      <c r="N14187" s="292"/>
      <c r="O14187" s="287"/>
      <c r="P14187" s="287"/>
      <c r="Q14187" s="293"/>
    </row>
    <row r="14188" spans="1:17">
      <c r="A14188" s="286" t="str">
        <f>B14188&amp;"_"&amp;COUNTIF($B$2:B14188,B14188)</f>
        <v>_0</v>
      </c>
      <c r="B14188" s="287"/>
      <c r="C14188" s="287"/>
      <c r="D14188" s="287"/>
      <c r="E14188" s="287"/>
      <c r="F14188" s="288"/>
      <c r="G14188" s="289"/>
      <c r="H14188" s="287"/>
      <c r="I14188" s="287"/>
      <c r="J14188" s="290"/>
      <c r="K14188" s="287"/>
      <c r="L14188" s="287"/>
      <c r="M14188" s="291"/>
      <c r="N14188" s="292"/>
      <c r="O14188" s="287"/>
      <c r="P14188" s="287"/>
      <c r="Q14188" s="293"/>
    </row>
    <row r="14189" spans="1:17">
      <c r="A14189" s="286" t="str">
        <f>B14189&amp;"_"&amp;COUNTIF($B$2:B14189,B14189)</f>
        <v>_0</v>
      </c>
      <c r="B14189" s="287"/>
      <c r="C14189" s="287"/>
      <c r="D14189" s="287"/>
      <c r="E14189" s="287"/>
      <c r="F14189" s="288"/>
      <c r="G14189" s="289"/>
      <c r="H14189" s="287"/>
      <c r="I14189" s="287"/>
      <c r="J14189" s="290"/>
      <c r="K14189" s="287"/>
      <c r="L14189" s="287"/>
      <c r="M14189" s="291"/>
      <c r="N14189" s="292"/>
      <c r="O14189" s="287"/>
      <c r="P14189" s="287"/>
      <c r="Q14189" s="293"/>
    </row>
    <row r="14190" spans="1:17">
      <c r="A14190" s="286" t="str">
        <f>B14190&amp;"_"&amp;COUNTIF($B$2:B14190,B14190)</f>
        <v>_0</v>
      </c>
      <c r="B14190" s="287"/>
      <c r="C14190" s="287"/>
      <c r="D14190" s="287"/>
      <c r="E14190" s="287"/>
      <c r="F14190" s="288"/>
      <c r="G14190" s="289"/>
      <c r="H14190" s="287"/>
      <c r="I14190" s="287"/>
      <c r="J14190" s="290"/>
      <c r="K14190" s="287"/>
      <c r="L14190" s="287"/>
      <c r="M14190" s="291"/>
      <c r="N14190" s="292"/>
      <c r="O14190" s="287"/>
      <c r="P14190" s="287"/>
      <c r="Q14190" s="293"/>
    </row>
    <row r="14191" spans="1:17">
      <c r="A14191" s="286" t="str">
        <f>B14191&amp;"_"&amp;COUNTIF($B$2:B14191,B14191)</f>
        <v>_0</v>
      </c>
      <c r="B14191" s="287"/>
      <c r="C14191" s="287"/>
      <c r="D14191" s="287"/>
      <c r="E14191" s="287"/>
      <c r="F14191" s="288"/>
      <c r="G14191" s="289"/>
      <c r="H14191" s="287"/>
      <c r="I14191" s="287"/>
      <c r="J14191" s="290"/>
      <c r="K14191" s="287"/>
      <c r="L14191" s="287"/>
      <c r="M14191" s="291"/>
      <c r="N14191" s="292"/>
      <c r="O14191" s="287"/>
      <c r="P14191" s="287"/>
      <c r="Q14191" s="293"/>
    </row>
    <row r="14192" spans="1:17">
      <c r="A14192" s="286" t="str">
        <f>B14192&amp;"_"&amp;COUNTIF($B$2:B14192,B14192)</f>
        <v>_0</v>
      </c>
      <c r="B14192" s="287"/>
      <c r="C14192" s="287"/>
      <c r="D14192" s="287"/>
      <c r="E14192" s="287"/>
      <c r="F14192" s="288"/>
      <c r="G14192" s="289"/>
      <c r="H14192" s="287"/>
      <c r="I14192" s="287"/>
      <c r="J14192" s="290"/>
      <c r="K14192" s="287"/>
      <c r="L14192" s="287"/>
      <c r="M14192" s="291"/>
      <c r="N14192" s="292"/>
      <c r="O14192" s="287"/>
      <c r="P14192" s="287"/>
      <c r="Q14192" s="293"/>
    </row>
    <row r="14193" spans="1:17">
      <c r="A14193" s="286" t="str">
        <f>B14193&amp;"_"&amp;COUNTIF($B$2:B14193,B14193)</f>
        <v>_0</v>
      </c>
      <c r="B14193" s="287"/>
      <c r="C14193" s="287"/>
      <c r="D14193" s="287"/>
      <c r="E14193" s="287"/>
      <c r="F14193" s="288"/>
      <c r="G14193" s="289"/>
      <c r="H14193" s="287"/>
      <c r="I14193" s="287"/>
      <c r="J14193" s="290"/>
      <c r="K14193" s="287"/>
      <c r="L14193" s="287"/>
      <c r="M14193" s="291"/>
      <c r="N14193" s="292"/>
      <c r="O14193" s="287"/>
      <c r="P14193" s="287"/>
      <c r="Q14193" s="293"/>
    </row>
    <row r="14194" spans="1:17">
      <c r="A14194" s="286" t="str">
        <f>B14194&amp;"_"&amp;COUNTIF($B$2:B14194,B14194)</f>
        <v>_0</v>
      </c>
      <c r="B14194" s="287"/>
      <c r="C14194" s="287"/>
      <c r="D14194" s="287"/>
      <c r="E14194" s="287"/>
      <c r="F14194" s="288"/>
      <c r="G14194" s="289"/>
      <c r="H14194" s="287"/>
      <c r="I14194" s="287"/>
      <c r="J14194" s="290"/>
      <c r="K14194" s="287"/>
      <c r="L14194" s="287"/>
      <c r="M14194" s="291"/>
      <c r="N14194" s="292"/>
      <c r="O14194" s="287"/>
      <c r="P14194" s="287"/>
      <c r="Q14194" s="293"/>
    </row>
    <row r="14195" spans="1:17">
      <c r="A14195" s="286" t="str">
        <f>B14195&amp;"_"&amp;COUNTIF($B$2:B14195,B14195)</f>
        <v>_0</v>
      </c>
      <c r="B14195" s="287"/>
      <c r="C14195" s="287"/>
      <c r="D14195" s="287"/>
      <c r="E14195" s="287"/>
      <c r="F14195" s="288"/>
      <c r="G14195" s="289"/>
      <c r="H14195" s="287"/>
      <c r="I14195" s="287"/>
      <c r="J14195" s="290"/>
      <c r="K14195" s="287"/>
      <c r="L14195" s="287"/>
      <c r="M14195" s="291"/>
      <c r="N14195" s="292"/>
      <c r="O14195" s="287"/>
      <c r="P14195" s="287"/>
      <c r="Q14195" s="293"/>
    </row>
    <row r="14196" spans="1:17">
      <c r="A14196" s="286" t="str">
        <f>B14196&amp;"_"&amp;COUNTIF($B$2:B14196,B14196)</f>
        <v>_0</v>
      </c>
      <c r="B14196" s="287"/>
      <c r="C14196" s="287"/>
      <c r="D14196" s="287"/>
      <c r="E14196" s="287"/>
      <c r="F14196" s="288"/>
      <c r="G14196" s="289"/>
      <c r="H14196" s="287"/>
      <c r="I14196" s="287"/>
      <c r="J14196" s="290"/>
      <c r="K14196" s="287"/>
      <c r="L14196" s="287"/>
      <c r="M14196" s="291"/>
      <c r="N14196" s="292"/>
      <c r="O14196" s="287"/>
      <c r="P14196" s="287"/>
      <c r="Q14196" s="293"/>
    </row>
    <row r="14197" spans="1:17">
      <c r="A14197" s="286" t="str">
        <f>B14197&amp;"_"&amp;COUNTIF($B$2:B14197,B14197)</f>
        <v>_0</v>
      </c>
      <c r="B14197" s="287"/>
      <c r="C14197" s="287"/>
      <c r="D14197" s="287"/>
      <c r="E14197" s="287"/>
      <c r="F14197" s="288"/>
      <c r="G14197" s="289"/>
      <c r="H14197" s="287"/>
      <c r="I14197" s="287"/>
      <c r="J14197" s="290"/>
      <c r="K14197" s="287"/>
      <c r="L14197" s="287"/>
      <c r="M14197" s="291"/>
      <c r="N14197" s="292"/>
      <c r="O14197" s="287"/>
      <c r="P14197" s="287"/>
      <c r="Q14197" s="293"/>
    </row>
    <row r="14198" spans="1:17">
      <c r="A14198" s="286" t="str">
        <f>B14198&amp;"_"&amp;COUNTIF($B$2:B14198,B14198)</f>
        <v>_0</v>
      </c>
      <c r="B14198" s="287"/>
      <c r="C14198" s="287"/>
      <c r="D14198" s="287"/>
      <c r="E14198" s="287"/>
      <c r="F14198" s="288"/>
      <c r="G14198" s="289"/>
      <c r="H14198" s="287"/>
      <c r="I14198" s="287"/>
      <c r="J14198" s="290"/>
      <c r="K14198" s="287"/>
      <c r="L14198" s="287"/>
      <c r="M14198" s="291"/>
      <c r="N14198" s="292"/>
      <c r="O14198" s="287"/>
      <c r="P14198" s="287"/>
      <c r="Q14198" s="293"/>
    </row>
    <row r="14199" spans="1:17">
      <c r="A14199" s="286" t="str">
        <f>B14199&amp;"_"&amp;COUNTIF($B$2:B14199,B14199)</f>
        <v>_0</v>
      </c>
      <c r="B14199" s="287"/>
      <c r="C14199" s="287"/>
      <c r="D14199" s="287"/>
      <c r="E14199" s="287"/>
      <c r="F14199" s="288"/>
      <c r="G14199" s="289"/>
      <c r="H14199" s="287"/>
      <c r="I14199" s="287"/>
      <c r="J14199" s="290"/>
      <c r="K14199" s="287"/>
      <c r="L14199" s="287"/>
      <c r="M14199" s="291"/>
      <c r="N14199" s="292"/>
      <c r="O14199" s="287"/>
      <c r="P14199" s="287"/>
      <c r="Q14199" s="293"/>
    </row>
    <row r="14200" spans="1:17">
      <c r="A14200" s="286" t="str">
        <f>B14200&amp;"_"&amp;COUNTIF($B$2:B14200,B14200)</f>
        <v>_0</v>
      </c>
      <c r="B14200" s="287"/>
      <c r="C14200" s="287"/>
      <c r="D14200" s="287"/>
      <c r="E14200" s="287"/>
      <c r="F14200" s="288"/>
      <c r="G14200" s="289"/>
      <c r="H14200" s="287"/>
      <c r="I14200" s="287"/>
      <c r="J14200" s="290"/>
      <c r="K14200" s="287"/>
      <c r="L14200" s="287"/>
      <c r="M14200" s="291"/>
      <c r="N14200" s="292"/>
      <c r="O14200" s="287"/>
      <c r="P14200" s="287"/>
      <c r="Q14200" s="293"/>
    </row>
    <row r="14201" spans="1:17">
      <c r="A14201" s="286" t="str">
        <f>B14201&amp;"_"&amp;COUNTIF($B$2:B14201,B14201)</f>
        <v>_0</v>
      </c>
      <c r="B14201" s="287"/>
      <c r="C14201" s="287"/>
      <c r="D14201" s="287"/>
      <c r="E14201" s="287"/>
      <c r="F14201" s="288"/>
      <c r="G14201" s="289"/>
      <c r="H14201" s="287"/>
      <c r="I14201" s="287"/>
      <c r="J14201" s="290"/>
      <c r="K14201" s="287"/>
      <c r="L14201" s="287"/>
      <c r="M14201" s="291"/>
      <c r="N14201" s="292"/>
      <c r="O14201" s="287"/>
      <c r="P14201" s="287"/>
      <c r="Q14201" s="293"/>
    </row>
    <row r="14202" spans="1:17">
      <c r="A14202" s="286" t="str">
        <f>B14202&amp;"_"&amp;COUNTIF($B$2:B14202,B14202)</f>
        <v>_0</v>
      </c>
      <c r="B14202" s="287"/>
      <c r="C14202" s="287"/>
      <c r="D14202" s="287"/>
      <c r="E14202" s="287"/>
      <c r="F14202" s="288"/>
      <c r="G14202" s="289"/>
      <c r="H14202" s="287"/>
      <c r="I14202" s="287"/>
      <c r="J14202" s="290"/>
      <c r="K14202" s="287"/>
      <c r="L14202" s="287"/>
      <c r="M14202" s="291"/>
      <c r="N14202" s="292"/>
      <c r="O14202" s="287"/>
      <c r="P14202" s="287"/>
      <c r="Q14202" s="293"/>
    </row>
    <row r="14203" spans="1:17">
      <c r="A14203" s="286" t="str">
        <f>B14203&amp;"_"&amp;COUNTIF($B$2:B14203,B14203)</f>
        <v>_0</v>
      </c>
      <c r="B14203" s="287"/>
      <c r="C14203" s="287"/>
      <c r="D14203" s="287"/>
      <c r="E14203" s="287"/>
      <c r="F14203" s="288"/>
      <c r="G14203" s="289"/>
      <c r="H14203" s="287"/>
      <c r="I14203" s="287"/>
      <c r="J14203" s="290"/>
      <c r="K14203" s="287"/>
      <c r="L14203" s="287"/>
      <c r="M14203" s="291"/>
      <c r="N14203" s="292"/>
      <c r="O14203" s="287"/>
      <c r="P14203" s="287"/>
      <c r="Q14203" s="293"/>
    </row>
    <row r="14204" spans="1:17">
      <c r="A14204" s="286" t="str">
        <f>B14204&amp;"_"&amp;COUNTIF($B$2:B14204,B14204)</f>
        <v>_0</v>
      </c>
      <c r="B14204" s="287"/>
      <c r="C14204" s="287"/>
      <c r="D14204" s="287"/>
      <c r="E14204" s="287"/>
      <c r="F14204" s="288"/>
      <c r="G14204" s="289"/>
      <c r="H14204" s="287"/>
      <c r="I14204" s="287"/>
      <c r="J14204" s="290"/>
      <c r="K14204" s="287"/>
      <c r="L14204" s="287"/>
      <c r="M14204" s="291"/>
      <c r="N14204" s="292"/>
      <c r="O14204" s="287"/>
      <c r="P14204" s="287"/>
      <c r="Q14204" s="293"/>
    </row>
    <row r="14205" spans="1:17">
      <c r="A14205" s="286" t="str">
        <f>B14205&amp;"_"&amp;COUNTIF($B$2:B14205,B14205)</f>
        <v>_0</v>
      </c>
      <c r="B14205" s="287"/>
      <c r="C14205" s="287"/>
      <c r="D14205" s="287"/>
      <c r="E14205" s="287"/>
      <c r="F14205" s="288"/>
      <c r="G14205" s="289"/>
      <c r="H14205" s="287"/>
      <c r="I14205" s="287"/>
      <c r="J14205" s="290"/>
      <c r="K14205" s="287"/>
      <c r="L14205" s="287"/>
      <c r="M14205" s="291"/>
      <c r="N14205" s="292"/>
      <c r="O14205" s="287"/>
      <c r="P14205" s="287"/>
      <c r="Q14205" s="293"/>
    </row>
    <row r="14206" spans="1:17">
      <c r="A14206" s="286" t="str">
        <f>B14206&amp;"_"&amp;COUNTIF($B$2:B14206,B14206)</f>
        <v>_0</v>
      </c>
      <c r="B14206" s="287"/>
      <c r="C14206" s="287"/>
      <c r="D14206" s="287"/>
      <c r="E14206" s="287"/>
      <c r="F14206" s="288"/>
      <c r="G14206" s="289"/>
      <c r="H14206" s="287"/>
      <c r="I14206" s="287"/>
      <c r="J14206" s="290"/>
      <c r="K14206" s="287"/>
      <c r="L14206" s="287"/>
      <c r="M14206" s="291"/>
      <c r="N14206" s="292"/>
      <c r="O14206" s="287"/>
      <c r="P14206" s="287"/>
      <c r="Q14206" s="293"/>
    </row>
    <row r="14207" spans="1:17">
      <c r="A14207" s="286" t="str">
        <f>B14207&amp;"_"&amp;COUNTIF($B$2:B14207,B14207)</f>
        <v>_0</v>
      </c>
      <c r="B14207" s="287"/>
      <c r="C14207" s="287"/>
      <c r="D14207" s="287"/>
      <c r="E14207" s="287"/>
      <c r="F14207" s="288"/>
      <c r="G14207" s="289"/>
      <c r="H14207" s="287"/>
      <c r="I14207" s="287"/>
      <c r="J14207" s="290"/>
      <c r="K14207" s="287"/>
      <c r="L14207" s="287"/>
      <c r="M14207" s="291"/>
      <c r="N14207" s="292"/>
      <c r="O14207" s="287"/>
      <c r="P14207" s="287"/>
      <c r="Q14207" s="293"/>
    </row>
    <row r="14208" spans="1:17">
      <c r="A14208" s="286" t="str">
        <f>B14208&amp;"_"&amp;COUNTIF($B$2:B14208,B14208)</f>
        <v>_0</v>
      </c>
      <c r="B14208" s="287"/>
      <c r="C14208" s="287"/>
      <c r="D14208" s="287"/>
      <c r="E14208" s="287"/>
      <c r="F14208" s="288"/>
      <c r="G14208" s="289"/>
      <c r="H14208" s="287"/>
      <c r="I14208" s="287"/>
      <c r="J14208" s="290"/>
      <c r="K14208" s="287"/>
      <c r="L14208" s="287"/>
      <c r="M14208" s="291"/>
      <c r="N14208" s="292"/>
      <c r="O14208" s="287"/>
      <c r="P14208" s="287"/>
      <c r="Q14208" s="293"/>
    </row>
    <row r="14209" spans="1:17">
      <c r="A14209" s="286" t="str">
        <f>B14209&amp;"_"&amp;COUNTIF($B$2:B14209,B14209)</f>
        <v>_0</v>
      </c>
      <c r="B14209" s="287"/>
      <c r="C14209" s="287"/>
      <c r="D14209" s="287"/>
      <c r="E14209" s="287"/>
      <c r="F14209" s="288"/>
      <c r="G14209" s="289"/>
      <c r="H14209" s="287"/>
      <c r="I14209" s="287"/>
      <c r="J14209" s="290"/>
      <c r="K14209" s="287"/>
      <c r="L14209" s="287"/>
      <c r="M14209" s="291"/>
      <c r="N14209" s="292"/>
      <c r="O14209" s="287"/>
      <c r="P14209" s="287"/>
      <c r="Q14209" s="293"/>
    </row>
    <row r="14210" spans="1:17">
      <c r="A14210" s="286" t="str">
        <f>B14210&amp;"_"&amp;COUNTIF($B$2:B14210,B14210)</f>
        <v>_0</v>
      </c>
      <c r="B14210" s="287"/>
      <c r="C14210" s="287"/>
      <c r="D14210" s="287"/>
      <c r="E14210" s="287"/>
      <c r="F14210" s="288"/>
      <c r="G14210" s="289"/>
      <c r="H14210" s="287"/>
      <c r="I14210" s="287"/>
      <c r="J14210" s="290"/>
      <c r="K14210" s="287"/>
      <c r="L14210" s="287"/>
      <c r="M14210" s="291"/>
      <c r="N14210" s="292"/>
      <c r="O14210" s="287"/>
      <c r="P14210" s="287"/>
      <c r="Q14210" s="293"/>
    </row>
    <row r="14211" spans="1:17">
      <c r="A14211" s="286" t="str">
        <f>B14211&amp;"_"&amp;COUNTIF($B$2:B14211,B14211)</f>
        <v>_0</v>
      </c>
      <c r="B14211" s="287"/>
      <c r="C14211" s="287"/>
      <c r="D14211" s="287"/>
      <c r="E14211" s="287"/>
      <c r="F14211" s="288"/>
      <c r="G14211" s="289"/>
      <c r="H14211" s="287"/>
      <c r="I14211" s="287"/>
      <c r="J14211" s="290"/>
      <c r="K14211" s="287"/>
      <c r="L14211" s="287"/>
      <c r="M14211" s="291"/>
      <c r="N14211" s="292"/>
      <c r="O14211" s="287"/>
      <c r="P14211" s="287"/>
      <c r="Q14211" s="293"/>
    </row>
    <row r="14212" spans="1:17">
      <c r="A14212" s="286" t="str">
        <f>B14212&amp;"_"&amp;COUNTIF($B$2:B14212,B14212)</f>
        <v>_0</v>
      </c>
      <c r="B14212" s="287"/>
      <c r="C14212" s="287"/>
      <c r="D14212" s="287"/>
      <c r="E14212" s="287"/>
      <c r="F14212" s="288"/>
      <c r="G14212" s="289"/>
      <c r="H14212" s="287"/>
      <c r="I14212" s="287"/>
      <c r="J14212" s="290"/>
      <c r="K14212" s="287"/>
      <c r="L14212" s="287"/>
      <c r="M14212" s="291"/>
      <c r="N14212" s="292"/>
      <c r="O14212" s="287"/>
      <c r="P14212" s="287"/>
      <c r="Q14212" s="293"/>
    </row>
    <row r="14213" spans="1:17">
      <c r="A14213" s="286" t="str">
        <f>B14213&amp;"_"&amp;COUNTIF($B$2:B14213,B14213)</f>
        <v>_0</v>
      </c>
      <c r="B14213" s="287"/>
      <c r="C14213" s="287"/>
      <c r="D14213" s="287"/>
      <c r="E14213" s="287"/>
      <c r="F14213" s="288"/>
      <c r="G14213" s="289"/>
      <c r="H14213" s="287"/>
      <c r="I14213" s="287"/>
      <c r="J14213" s="290"/>
      <c r="K14213" s="287"/>
      <c r="L14213" s="287"/>
      <c r="M14213" s="291"/>
      <c r="N14213" s="292"/>
      <c r="O14213" s="287"/>
      <c r="P14213" s="287"/>
      <c r="Q14213" s="293"/>
    </row>
    <row r="14214" spans="1:17">
      <c r="A14214" s="286" t="str">
        <f>B14214&amp;"_"&amp;COUNTIF($B$2:B14214,B14214)</f>
        <v>_0</v>
      </c>
      <c r="B14214" s="287"/>
      <c r="C14214" s="287"/>
      <c r="D14214" s="287"/>
      <c r="E14214" s="287"/>
      <c r="F14214" s="288"/>
      <c r="G14214" s="289"/>
      <c r="H14214" s="287"/>
      <c r="I14214" s="287"/>
      <c r="J14214" s="290"/>
      <c r="K14214" s="287"/>
      <c r="L14214" s="287"/>
      <c r="M14214" s="291"/>
      <c r="N14214" s="292"/>
      <c r="O14214" s="287"/>
      <c r="P14214" s="287"/>
      <c r="Q14214" s="293"/>
    </row>
    <row r="14215" spans="1:17">
      <c r="A14215" s="286" t="str">
        <f>B14215&amp;"_"&amp;COUNTIF($B$2:B14215,B14215)</f>
        <v>_0</v>
      </c>
      <c r="B14215" s="287"/>
      <c r="C14215" s="287"/>
      <c r="D14215" s="287"/>
      <c r="E14215" s="287"/>
      <c r="F14215" s="288"/>
      <c r="G14215" s="289"/>
      <c r="H14215" s="287"/>
      <c r="I14215" s="287"/>
      <c r="J14215" s="290"/>
      <c r="K14215" s="287"/>
      <c r="L14215" s="287"/>
      <c r="M14215" s="291"/>
      <c r="N14215" s="292"/>
      <c r="O14215" s="287"/>
      <c r="P14215" s="287"/>
      <c r="Q14215" s="293"/>
    </row>
    <row r="14216" spans="1:17">
      <c r="A14216" s="286" t="str">
        <f>B14216&amp;"_"&amp;COUNTIF($B$2:B14216,B14216)</f>
        <v>_0</v>
      </c>
      <c r="B14216" s="287"/>
      <c r="C14216" s="287"/>
      <c r="D14216" s="287"/>
      <c r="E14216" s="287"/>
      <c r="F14216" s="288"/>
      <c r="G14216" s="289"/>
      <c r="H14216" s="287"/>
      <c r="I14216" s="287"/>
      <c r="J14216" s="290"/>
      <c r="K14216" s="287"/>
      <c r="L14216" s="287"/>
      <c r="M14216" s="291"/>
      <c r="N14216" s="292"/>
      <c r="O14216" s="287"/>
      <c r="P14216" s="287"/>
      <c r="Q14216" s="293"/>
    </row>
    <row r="14217" spans="1:17">
      <c r="A14217" s="286" t="str">
        <f>B14217&amp;"_"&amp;COUNTIF($B$2:B14217,B14217)</f>
        <v>_0</v>
      </c>
      <c r="B14217" s="287"/>
      <c r="C14217" s="287"/>
      <c r="D14217" s="287"/>
      <c r="E14217" s="287"/>
      <c r="F14217" s="288"/>
      <c r="G14217" s="289"/>
      <c r="H14217" s="287"/>
      <c r="I14217" s="287"/>
      <c r="J14217" s="290"/>
      <c r="K14217" s="287"/>
      <c r="L14217" s="287"/>
      <c r="M14217" s="291"/>
      <c r="N14217" s="292"/>
      <c r="O14217" s="287"/>
      <c r="P14217" s="287"/>
      <c r="Q14217" s="293"/>
    </row>
    <row r="14218" spans="1:17">
      <c r="A14218" s="286" t="str">
        <f>B14218&amp;"_"&amp;COUNTIF($B$2:B14218,B14218)</f>
        <v>_0</v>
      </c>
      <c r="B14218" s="287"/>
      <c r="C14218" s="287"/>
      <c r="D14218" s="287"/>
      <c r="E14218" s="287"/>
      <c r="F14218" s="288"/>
      <c r="G14218" s="289"/>
      <c r="H14218" s="287"/>
      <c r="I14218" s="287"/>
      <c r="J14218" s="290"/>
      <c r="K14218" s="287"/>
      <c r="L14218" s="287"/>
      <c r="M14218" s="291"/>
      <c r="N14218" s="292"/>
      <c r="O14218" s="287"/>
      <c r="P14218" s="287"/>
      <c r="Q14218" s="293"/>
    </row>
    <row r="14219" spans="1:17">
      <c r="A14219" s="286" t="str">
        <f>B14219&amp;"_"&amp;COUNTIF($B$2:B14219,B14219)</f>
        <v>_0</v>
      </c>
      <c r="B14219" s="287"/>
      <c r="C14219" s="287"/>
      <c r="D14219" s="287"/>
      <c r="E14219" s="287"/>
      <c r="F14219" s="288"/>
      <c r="G14219" s="289"/>
      <c r="H14219" s="287"/>
      <c r="I14219" s="287"/>
      <c r="J14219" s="290"/>
      <c r="K14219" s="287"/>
      <c r="L14219" s="287"/>
      <c r="M14219" s="291"/>
      <c r="N14219" s="292"/>
      <c r="O14219" s="287"/>
      <c r="P14219" s="287"/>
      <c r="Q14219" s="293"/>
    </row>
    <row r="14220" spans="1:17">
      <c r="A14220" s="286" t="str">
        <f>B14220&amp;"_"&amp;COUNTIF($B$2:B14220,B14220)</f>
        <v>_0</v>
      </c>
      <c r="B14220" s="287"/>
      <c r="C14220" s="287"/>
      <c r="D14220" s="287"/>
      <c r="E14220" s="287"/>
      <c r="F14220" s="288"/>
      <c r="G14220" s="289"/>
      <c r="H14220" s="287"/>
      <c r="I14220" s="287"/>
      <c r="J14220" s="290"/>
      <c r="K14220" s="287"/>
      <c r="L14220" s="287"/>
      <c r="M14220" s="291"/>
      <c r="N14220" s="292"/>
      <c r="O14220" s="287"/>
      <c r="P14220" s="287"/>
      <c r="Q14220" s="293"/>
    </row>
    <row r="14221" spans="1:17">
      <c r="A14221" s="286" t="str">
        <f>B14221&amp;"_"&amp;COUNTIF($B$2:B14221,B14221)</f>
        <v>_0</v>
      </c>
      <c r="B14221" s="287"/>
      <c r="C14221" s="287"/>
      <c r="D14221" s="287"/>
      <c r="E14221" s="287"/>
      <c r="F14221" s="288"/>
      <c r="G14221" s="289"/>
      <c r="H14221" s="287"/>
      <c r="I14221" s="287"/>
      <c r="J14221" s="290"/>
      <c r="K14221" s="287"/>
      <c r="L14221" s="287"/>
      <c r="M14221" s="291"/>
      <c r="N14221" s="292"/>
      <c r="O14221" s="287"/>
      <c r="P14221" s="287"/>
      <c r="Q14221" s="293"/>
    </row>
    <row r="14222" spans="1:17">
      <c r="A14222" s="286" t="str">
        <f>B14222&amp;"_"&amp;COUNTIF($B$2:B14222,B14222)</f>
        <v>_0</v>
      </c>
      <c r="B14222" s="287"/>
      <c r="C14222" s="287"/>
      <c r="D14222" s="287"/>
      <c r="E14222" s="287"/>
      <c r="F14222" s="288"/>
      <c r="G14222" s="289"/>
      <c r="H14222" s="287"/>
      <c r="I14222" s="287"/>
      <c r="J14222" s="290"/>
      <c r="K14222" s="287"/>
      <c r="L14222" s="287"/>
      <c r="M14222" s="291"/>
      <c r="N14222" s="292"/>
      <c r="O14222" s="287"/>
      <c r="P14222" s="287"/>
      <c r="Q14222" s="293"/>
    </row>
    <row r="14223" spans="1:17">
      <c r="A14223" s="286" t="str">
        <f>B14223&amp;"_"&amp;COUNTIF($B$2:B14223,B14223)</f>
        <v>_0</v>
      </c>
      <c r="B14223" s="287"/>
      <c r="C14223" s="287"/>
      <c r="D14223" s="287"/>
      <c r="E14223" s="287"/>
      <c r="F14223" s="288"/>
      <c r="G14223" s="289"/>
      <c r="H14223" s="287"/>
      <c r="I14223" s="287"/>
      <c r="J14223" s="290"/>
      <c r="K14223" s="287"/>
      <c r="L14223" s="287"/>
      <c r="M14223" s="291"/>
      <c r="N14223" s="292"/>
      <c r="O14223" s="287"/>
      <c r="P14223" s="287"/>
      <c r="Q14223" s="293"/>
    </row>
    <row r="14224" spans="1:17">
      <c r="A14224" s="286" t="str">
        <f>B14224&amp;"_"&amp;COUNTIF($B$2:B14224,B14224)</f>
        <v>_0</v>
      </c>
      <c r="B14224" s="287"/>
      <c r="C14224" s="287"/>
      <c r="D14224" s="287"/>
      <c r="E14224" s="287"/>
      <c r="F14224" s="288"/>
      <c r="G14224" s="289"/>
      <c r="H14224" s="287"/>
      <c r="I14224" s="287"/>
      <c r="J14224" s="290"/>
      <c r="K14224" s="287"/>
      <c r="L14224" s="287"/>
      <c r="M14224" s="291"/>
      <c r="N14224" s="292"/>
      <c r="O14224" s="287"/>
      <c r="P14224" s="287"/>
      <c r="Q14224" s="293"/>
    </row>
    <row r="14225" spans="1:17">
      <c r="A14225" s="286" t="str">
        <f>B14225&amp;"_"&amp;COUNTIF($B$2:B14225,B14225)</f>
        <v>_0</v>
      </c>
      <c r="B14225" s="287"/>
      <c r="C14225" s="287"/>
      <c r="D14225" s="287"/>
      <c r="E14225" s="287"/>
      <c r="F14225" s="288"/>
      <c r="G14225" s="289"/>
      <c r="H14225" s="287"/>
      <c r="I14225" s="287"/>
      <c r="J14225" s="290"/>
      <c r="K14225" s="287"/>
      <c r="L14225" s="287"/>
      <c r="M14225" s="291"/>
      <c r="N14225" s="292"/>
      <c r="O14225" s="287"/>
      <c r="P14225" s="287"/>
      <c r="Q14225" s="293"/>
    </row>
    <row r="14226" spans="1:17">
      <c r="A14226" s="286" t="str">
        <f>B14226&amp;"_"&amp;COUNTIF($B$2:B14226,B14226)</f>
        <v>_0</v>
      </c>
      <c r="B14226" s="287"/>
      <c r="C14226" s="287"/>
      <c r="D14226" s="287"/>
      <c r="E14226" s="287"/>
      <c r="F14226" s="288"/>
      <c r="G14226" s="289"/>
      <c r="H14226" s="287"/>
      <c r="I14226" s="287"/>
      <c r="J14226" s="290"/>
      <c r="K14226" s="287"/>
      <c r="L14226" s="287"/>
      <c r="M14226" s="291"/>
      <c r="N14226" s="292"/>
      <c r="O14226" s="287"/>
      <c r="P14226" s="287"/>
      <c r="Q14226" s="293"/>
    </row>
    <row r="14227" spans="1:17">
      <c r="A14227" s="286" t="str">
        <f>B14227&amp;"_"&amp;COUNTIF($B$2:B14227,B14227)</f>
        <v>_0</v>
      </c>
      <c r="B14227" s="287"/>
      <c r="C14227" s="287"/>
      <c r="D14227" s="287"/>
      <c r="E14227" s="287"/>
      <c r="F14227" s="288"/>
      <c r="G14227" s="289"/>
      <c r="H14227" s="287"/>
      <c r="I14227" s="287"/>
      <c r="J14227" s="290"/>
      <c r="K14227" s="287"/>
      <c r="L14227" s="287"/>
      <c r="M14227" s="291"/>
      <c r="N14227" s="292"/>
      <c r="O14227" s="287"/>
      <c r="P14227" s="287"/>
      <c r="Q14227" s="293"/>
    </row>
    <row r="14228" spans="1:17">
      <c r="A14228" s="286" t="str">
        <f>B14228&amp;"_"&amp;COUNTIF($B$2:B14228,B14228)</f>
        <v>_0</v>
      </c>
      <c r="B14228" s="287"/>
      <c r="C14228" s="287"/>
      <c r="D14228" s="287"/>
      <c r="E14228" s="287"/>
      <c r="F14228" s="288"/>
      <c r="G14228" s="289"/>
      <c r="H14228" s="287"/>
      <c r="I14228" s="287"/>
      <c r="J14228" s="290"/>
      <c r="K14228" s="287"/>
      <c r="L14228" s="287"/>
      <c r="M14228" s="291"/>
      <c r="N14228" s="292"/>
      <c r="O14228" s="287"/>
      <c r="P14228" s="287"/>
      <c r="Q14228" s="293"/>
    </row>
    <row r="14229" spans="1:17">
      <c r="A14229" s="286" t="str">
        <f>B14229&amp;"_"&amp;COUNTIF($B$2:B14229,B14229)</f>
        <v>_0</v>
      </c>
      <c r="B14229" s="287"/>
      <c r="C14229" s="287"/>
      <c r="D14229" s="287"/>
      <c r="E14229" s="287"/>
      <c r="F14229" s="288"/>
      <c r="G14229" s="289"/>
      <c r="H14229" s="287"/>
      <c r="I14229" s="287"/>
      <c r="J14229" s="290"/>
      <c r="K14229" s="287"/>
      <c r="L14229" s="287"/>
      <c r="M14229" s="291"/>
      <c r="N14229" s="292"/>
      <c r="O14229" s="287"/>
      <c r="P14229" s="287"/>
      <c r="Q14229" s="293"/>
    </row>
    <row r="14230" spans="1:17">
      <c r="A14230" s="286" t="str">
        <f>B14230&amp;"_"&amp;COUNTIF($B$2:B14230,B14230)</f>
        <v>_0</v>
      </c>
      <c r="B14230" s="287"/>
      <c r="C14230" s="287"/>
      <c r="D14230" s="287"/>
      <c r="E14230" s="287"/>
      <c r="F14230" s="288"/>
      <c r="G14230" s="289"/>
      <c r="H14230" s="287"/>
      <c r="I14230" s="287"/>
      <c r="J14230" s="290"/>
      <c r="K14230" s="287"/>
      <c r="L14230" s="287"/>
      <c r="M14230" s="291"/>
      <c r="N14230" s="292"/>
      <c r="O14230" s="287"/>
      <c r="P14230" s="287"/>
      <c r="Q14230" s="293"/>
    </row>
    <row r="14231" spans="1:17">
      <c r="A14231" s="286" t="str">
        <f>B14231&amp;"_"&amp;COUNTIF($B$2:B14231,B14231)</f>
        <v>_0</v>
      </c>
      <c r="B14231" s="287"/>
      <c r="C14231" s="287"/>
      <c r="D14231" s="287"/>
      <c r="E14231" s="287"/>
      <c r="F14231" s="288"/>
      <c r="G14231" s="289"/>
      <c r="H14231" s="287"/>
      <c r="I14231" s="287"/>
      <c r="J14231" s="290"/>
      <c r="K14231" s="287"/>
      <c r="L14231" s="287"/>
      <c r="M14231" s="291"/>
      <c r="N14231" s="292"/>
      <c r="O14231" s="287"/>
      <c r="P14231" s="287"/>
      <c r="Q14231" s="293"/>
    </row>
    <row r="14232" spans="1:17">
      <c r="A14232" s="286" t="str">
        <f>B14232&amp;"_"&amp;COUNTIF($B$2:B14232,B14232)</f>
        <v>_0</v>
      </c>
      <c r="B14232" s="287"/>
      <c r="C14232" s="287"/>
      <c r="D14232" s="287"/>
      <c r="E14232" s="287"/>
      <c r="F14232" s="288"/>
      <c r="G14232" s="289"/>
      <c r="H14232" s="287"/>
      <c r="I14232" s="287"/>
      <c r="J14232" s="290"/>
      <c r="K14232" s="287"/>
      <c r="L14232" s="287"/>
      <c r="M14232" s="291"/>
      <c r="N14232" s="292"/>
      <c r="O14232" s="287"/>
      <c r="P14232" s="287"/>
      <c r="Q14232" s="293"/>
    </row>
    <row r="14233" spans="1:17">
      <c r="A14233" s="286" t="str">
        <f>B14233&amp;"_"&amp;COUNTIF($B$2:B14233,B14233)</f>
        <v>_0</v>
      </c>
      <c r="B14233" s="287"/>
      <c r="C14233" s="287"/>
      <c r="D14233" s="287"/>
      <c r="E14233" s="287"/>
      <c r="F14233" s="288"/>
      <c r="G14233" s="289"/>
      <c r="H14233" s="287"/>
      <c r="I14233" s="287"/>
      <c r="J14233" s="290"/>
      <c r="K14233" s="287"/>
      <c r="L14233" s="287"/>
      <c r="M14233" s="291"/>
      <c r="N14233" s="292"/>
      <c r="O14233" s="287"/>
      <c r="P14233" s="287"/>
      <c r="Q14233" s="293"/>
    </row>
    <row r="14234" spans="1:17">
      <c r="A14234" s="286" t="str">
        <f>B14234&amp;"_"&amp;COUNTIF($B$2:B14234,B14234)</f>
        <v>_0</v>
      </c>
      <c r="B14234" s="287"/>
      <c r="C14234" s="287"/>
      <c r="D14234" s="287"/>
      <c r="E14234" s="287"/>
      <c r="F14234" s="288"/>
      <c r="G14234" s="289"/>
      <c r="H14234" s="287"/>
      <c r="I14234" s="287"/>
      <c r="J14234" s="290"/>
      <c r="K14234" s="287"/>
      <c r="L14234" s="287"/>
      <c r="M14234" s="291"/>
      <c r="N14234" s="292"/>
      <c r="O14234" s="287"/>
      <c r="P14234" s="287"/>
      <c r="Q14234" s="293"/>
    </row>
    <row r="14235" spans="1:17">
      <c r="A14235" s="286" t="str">
        <f>B14235&amp;"_"&amp;COUNTIF($B$2:B14235,B14235)</f>
        <v>_0</v>
      </c>
      <c r="B14235" s="287"/>
      <c r="C14235" s="287"/>
      <c r="D14235" s="287"/>
      <c r="E14235" s="287"/>
      <c r="F14235" s="288"/>
      <c r="G14235" s="289"/>
      <c r="H14235" s="287"/>
      <c r="I14235" s="287"/>
      <c r="J14235" s="290"/>
      <c r="K14235" s="287"/>
      <c r="L14235" s="287"/>
      <c r="M14235" s="291"/>
      <c r="N14235" s="292"/>
      <c r="O14235" s="287"/>
      <c r="P14235" s="287"/>
      <c r="Q14235" s="293"/>
    </row>
    <row r="14236" spans="1:17">
      <c r="A14236" s="286" t="str">
        <f>B14236&amp;"_"&amp;COUNTIF($B$2:B14236,B14236)</f>
        <v>_0</v>
      </c>
      <c r="B14236" s="287"/>
      <c r="C14236" s="287"/>
      <c r="D14236" s="287"/>
      <c r="E14236" s="287"/>
      <c r="F14236" s="288"/>
      <c r="G14236" s="289"/>
      <c r="H14236" s="287"/>
      <c r="I14236" s="287"/>
      <c r="J14236" s="290"/>
      <c r="K14236" s="287"/>
      <c r="L14236" s="287"/>
      <c r="M14236" s="291"/>
      <c r="N14236" s="292"/>
      <c r="O14236" s="287"/>
      <c r="P14236" s="287"/>
      <c r="Q14236" s="293"/>
    </row>
    <row r="14237" spans="1:17">
      <c r="A14237" s="286" t="str">
        <f>B14237&amp;"_"&amp;COUNTIF($B$2:B14237,B14237)</f>
        <v>_0</v>
      </c>
      <c r="B14237" s="287"/>
      <c r="C14237" s="287"/>
      <c r="D14237" s="287"/>
      <c r="E14237" s="287"/>
      <c r="F14237" s="288"/>
      <c r="G14237" s="289"/>
      <c r="H14237" s="287"/>
      <c r="I14237" s="287"/>
      <c r="J14237" s="290"/>
      <c r="K14237" s="287"/>
      <c r="L14237" s="287"/>
      <c r="M14237" s="291"/>
      <c r="N14237" s="292"/>
      <c r="O14237" s="287"/>
      <c r="P14237" s="287"/>
      <c r="Q14237" s="293"/>
    </row>
    <row r="14238" spans="1:17">
      <c r="A14238" s="286" t="str">
        <f>B14238&amp;"_"&amp;COUNTIF($B$2:B14238,B14238)</f>
        <v>_0</v>
      </c>
      <c r="B14238" s="287"/>
      <c r="C14238" s="287"/>
      <c r="D14238" s="287"/>
      <c r="E14238" s="287"/>
      <c r="F14238" s="288"/>
      <c r="G14238" s="289"/>
      <c r="H14238" s="287"/>
      <c r="I14238" s="287"/>
      <c r="J14238" s="290"/>
      <c r="K14238" s="287"/>
      <c r="L14238" s="287"/>
      <c r="M14238" s="291"/>
      <c r="N14238" s="292"/>
      <c r="O14238" s="287"/>
      <c r="P14238" s="287"/>
      <c r="Q14238" s="293"/>
    </row>
    <row r="14239" spans="1:17">
      <c r="A14239" s="286" t="str">
        <f>B14239&amp;"_"&amp;COUNTIF($B$2:B14239,B14239)</f>
        <v>_0</v>
      </c>
      <c r="B14239" s="287"/>
      <c r="C14239" s="287"/>
      <c r="D14239" s="287"/>
      <c r="E14239" s="287"/>
      <c r="F14239" s="288"/>
      <c r="G14239" s="289"/>
      <c r="H14239" s="287"/>
      <c r="I14239" s="287"/>
      <c r="J14239" s="290"/>
      <c r="K14239" s="287"/>
      <c r="L14239" s="287"/>
      <c r="M14239" s="291"/>
      <c r="N14239" s="292"/>
      <c r="O14239" s="287"/>
      <c r="P14239" s="287"/>
      <c r="Q14239" s="293"/>
    </row>
    <row r="14240" spans="1:17">
      <c r="A14240" s="286" t="str">
        <f>B14240&amp;"_"&amp;COUNTIF($B$2:B14240,B14240)</f>
        <v>_0</v>
      </c>
      <c r="B14240" s="287"/>
      <c r="C14240" s="287"/>
      <c r="D14240" s="287"/>
      <c r="E14240" s="287"/>
      <c r="F14240" s="288"/>
      <c r="G14240" s="289"/>
      <c r="H14240" s="287"/>
      <c r="I14240" s="287"/>
      <c r="J14240" s="290"/>
      <c r="K14240" s="287"/>
      <c r="L14240" s="287"/>
      <c r="M14240" s="291"/>
      <c r="N14240" s="292"/>
      <c r="O14240" s="287"/>
      <c r="P14240" s="287"/>
      <c r="Q14240" s="293"/>
    </row>
    <row r="14241" spans="1:17">
      <c r="A14241" s="286" t="str">
        <f>B14241&amp;"_"&amp;COUNTIF($B$2:B14241,B14241)</f>
        <v>_0</v>
      </c>
      <c r="B14241" s="287"/>
      <c r="C14241" s="287"/>
      <c r="D14241" s="287"/>
      <c r="E14241" s="287"/>
      <c r="F14241" s="288"/>
      <c r="G14241" s="289"/>
      <c r="H14241" s="287"/>
      <c r="I14241" s="287"/>
      <c r="J14241" s="290"/>
      <c r="K14241" s="287"/>
      <c r="L14241" s="287"/>
      <c r="M14241" s="291"/>
      <c r="N14241" s="292"/>
      <c r="O14241" s="287"/>
      <c r="P14241" s="287"/>
      <c r="Q14241" s="293"/>
    </row>
    <row r="14242" spans="1:17">
      <c r="A14242" s="286" t="str">
        <f>B14242&amp;"_"&amp;COUNTIF($B$2:B14242,B14242)</f>
        <v>_0</v>
      </c>
      <c r="B14242" s="287"/>
      <c r="C14242" s="287"/>
      <c r="D14242" s="287"/>
      <c r="E14242" s="287"/>
      <c r="F14242" s="288"/>
      <c r="G14242" s="289"/>
      <c r="H14242" s="287"/>
      <c r="I14242" s="287"/>
      <c r="J14242" s="290"/>
      <c r="K14242" s="287"/>
      <c r="L14242" s="287"/>
      <c r="M14242" s="291"/>
      <c r="N14242" s="292"/>
      <c r="O14242" s="287"/>
      <c r="P14242" s="287"/>
      <c r="Q14242" s="293"/>
    </row>
    <row r="14243" spans="1:17">
      <c r="A14243" s="286" t="str">
        <f>B14243&amp;"_"&amp;COUNTIF($B$2:B14243,B14243)</f>
        <v>_0</v>
      </c>
      <c r="B14243" s="287"/>
      <c r="C14243" s="287"/>
      <c r="D14243" s="287"/>
      <c r="E14243" s="287"/>
      <c r="F14243" s="288"/>
      <c r="G14243" s="289"/>
      <c r="H14243" s="287"/>
      <c r="I14243" s="287"/>
      <c r="J14243" s="290"/>
      <c r="K14243" s="287"/>
      <c r="L14243" s="287"/>
      <c r="M14243" s="291"/>
      <c r="N14243" s="292"/>
      <c r="O14243" s="287"/>
      <c r="P14243" s="287"/>
      <c r="Q14243" s="293"/>
    </row>
    <row r="14244" spans="1:17">
      <c r="A14244" s="286" t="str">
        <f>B14244&amp;"_"&amp;COUNTIF($B$2:B14244,B14244)</f>
        <v>_0</v>
      </c>
      <c r="B14244" s="287"/>
      <c r="C14244" s="287"/>
      <c r="D14244" s="287"/>
      <c r="E14244" s="287"/>
      <c r="F14244" s="288"/>
      <c r="G14244" s="289"/>
      <c r="H14244" s="287"/>
      <c r="I14244" s="287"/>
      <c r="J14244" s="290"/>
      <c r="K14244" s="287"/>
      <c r="L14244" s="287"/>
      <c r="M14244" s="291"/>
      <c r="N14244" s="292"/>
      <c r="O14244" s="287"/>
      <c r="P14244" s="287"/>
      <c r="Q14244" s="293"/>
    </row>
    <row r="14245" spans="1:17">
      <c r="A14245" s="286" t="str">
        <f>B14245&amp;"_"&amp;COUNTIF($B$2:B14245,B14245)</f>
        <v>_0</v>
      </c>
      <c r="B14245" s="287"/>
      <c r="C14245" s="287"/>
      <c r="D14245" s="287"/>
      <c r="E14245" s="287"/>
      <c r="F14245" s="288"/>
      <c r="G14245" s="289"/>
      <c r="H14245" s="287"/>
      <c r="I14245" s="287"/>
      <c r="J14245" s="290"/>
      <c r="K14245" s="287"/>
      <c r="L14245" s="287"/>
      <c r="M14245" s="291"/>
      <c r="N14245" s="292"/>
      <c r="O14245" s="287"/>
      <c r="P14245" s="287"/>
      <c r="Q14245" s="293"/>
    </row>
    <row r="14246" spans="1:17">
      <c r="A14246" s="286" t="str">
        <f>B14246&amp;"_"&amp;COUNTIF($B$2:B14246,B14246)</f>
        <v>_0</v>
      </c>
      <c r="B14246" s="287"/>
      <c r="C14246" s="287"/>
      <c r="D14246" s="287"/>
      <c r="E14246" s="287"/>
      <c r="F14246" s="288"/>
      <c r="G14246" s="289"/>
      <c r="H14246" s="287"/>
      <c r="I14246" s="287"/>
      <c r="J14246" s="290"/>
      <c r="K14246" s="287"/>
      <c r="L14246" s="287"/>
      <c r="M14246" s="291"/>
      <c r="N14246" s="292"/>
      <c r="O14246" s="287"/>
      <c r="P14246" s="287"/>
      <c r="Q14246" s="293"/>
    </row>
    <row r="14247" spans="1:17">
      <c r="A14247" s="286" t="str">
        <f>B14247&amp;"_"&amp;COUNTIF($B$2:B14247,B14247)</f>
        <v>_0</v>
      </c>
      <c r="B14247" s="287"/>
      <c r="C14247" s="287"/>
      <c r="D14247" s="287"/>
      <c r="E14247" s="287"/>
      <c r="F14247" s="288"/>
      <c r="G14247" s="289"/>
      <c r="H14247" s="287"/>
      <c r="I14247" s="287"/>
      <c r="J14247" s="290"/>
      <c r="K14247" s="287"/>
      <c r="L14247" s="287"/>
      <c r="M14247" s="291"/>
      <c r="N14247" s="292"/>
      <c r="O14247" s="287"/>
      <c r="P14247" s="287"/>
      <c r="Q14247" s="293"/>
    </row>
    <row r="14248" spans="1:17">
      <c r="A14248" s="286" t="str">
        <f>B14248&amp;"_"&amp;COUNTIF($B$2:B14248,B14248)</f>
        <v>_0</v>
      </c>
      <c r="B14248" s="287"/>
      <c r="C14248" s="287"/>
      <c r="D14248" s="287"/>
      <c r="E14248" s="287"/>
      <c r="F14248" s="288"/>
      <c r="G14248" s="289"/>
      <c r="H14248" s="287"/>
      <c r="I14248" s="287"/>
      <c r="J14248" s="290"/>
      <c r="K14248" s="287"/>
      <c r="L14248" s="287"/>
      <c r="M14248" s="291"/>
      <c r="N14248" s="292"/>
      <c r="O14248" s="287"/>
      <c r="P14248" s="287"/>
      <c r="Q14248" s="293"/>
    </row>
    <row r="14249" spans="1:17">
      <c r="A14249" s="286" t="str">
        <f>B14249&amp;"_"&amp;COUNTIF($B$2:B14249,B14249)</f>
        <v>_0</v>
      </c>
      <c r="B14249" s="287"/>
      <c r="C14249" s="287"/>
      <c r="D14249" s="287"/>
      <c r="E14249" s="287"/>
      <c r="F14249" s="288"/>
      <c r="G14249" s="289"/>
      <c r="H14249" s="287"/>
      <c r="I14249" s="287"/>
      <c r="J14249" s="290"/>
      <c r="K14249" s="287"/>
      <c r="L14249" s="287"/>
      <c r="M14249" s="291"/>
      <c r="N14249" s="292"/>
      <c r="O14249" s="287"/>
      <c r="P14249" s="287"/>
      <c r="Q14249" s="293"/>
    </row>
    <row r="14250" spans="1:17">
      <c r="A14250" s="286" t="str">
        <f>B14250&amp;"_"&amp;COUNTIF($B$2:B14250,B14250)</f>
        <v>_0</v>
      </c>
      <c r="B14250" s="287"/>
      <c r="C14250" s="287"/>
      <c r="D14250" s="287"/>
      <c r="E14250" s="287"/>
      <c r="F14250" s="288"/>
      <c r="G14250" s="289"/>
      <c r="H14250" s="287"/>
      <c r="I14250" s="287"/>
      <c r="J14250" s="290"/>
      <c r="K14250" s="287"/>
      <c r="L14250" s="287"/>
      <c r="M14250" s="291"/>
      <c r="N14250" s="292"/>
      <c r="O14250" s="287"/>
      <c r="P14250" s="287"/>
      <c r="Q14250" s="293"/>
    </row>
    <row r="14251" spans="1:17">
      <c r="A14251" s="286" t="str">
        <f>B14251&amp;"_"&amp;COUNTIF($B$2:B14251,B14251)</f>
        <v>_0</v>
      </c>
      <c r="B14251" s="287"/>
      <c r="C14251" s="287"/>
      <c r="D14251" s="287"/>
      <c r="E14251" s="287"/>
      <c r="F14251" s="288"/>
      <c r="G14251" s="289"/>
      <c r="H14251" s="287"/>
      <c r="I14251" s="287"/>
      <c r="J14251" s="290"/>
      <c r="K14251" s="287"/>
      <c r="L14251" s="287"/>
      <c r="M14251" s="291"/>
      <c r="N14251" s="292"/>
      <c r="O14251" s="287"/>
      <c r="P14251" s="287"/>
      <c r="Q14251" s="293"/>
    </row>
    <row r="14252" spans="1:17">
      <c r="A14252" s="286" t="str">
        <f>B14252&amp;"_"&amp;COUNTIF($B$2:B14252,B14252)</f>
        <v>_0</v>
      </c>
      <c r="B14252" s="287"/>
      <c r="C14252" s="287"/>
      <c r="D14252" s="287"/>
      <c r="E14252" s="287"/>
      <c r="F14252" s="288"/>
      <c r="G14252" s="289"/>
      <c r="H14252" s="287"/>
      <c r="I14252" s="287"/>
      <c r="J14252" s="290"/>
      <c r="K14252" s="287"/>
      <c r="L14252" s="287"/>
      <c r="M14252" s="291"/>
      <c r="N14252" s="292"/>
      <c r="O14252" s="287"/>
      <c r="P14252" s="287"/>
      <c r="Q14252" s="293"/>
    </row>
    <row r="14253" spans="1:17">
      <c r="A14253" s="286" t="str">
        <f>B14253&amp;"_"&amp;COUNTIF($B$2:B14253,B14253)</f>
        <v>_0</v>
      </c>
      <c r="B14253" s="287"/>
      <c r="C14253" s="287"/>
      <c r="D14253" s="287"/>
      <c r="E14253" s="287"/>
      <c r="F14253" s="288"/>
      <c r="G14253" s="289"/>
      <c r="H14253" s="287"/>
      <c r="I14253" s="287"/>
      <c r="J14253" s="290"/>
      <c r="K14253" s="287"/>
      <c r="L14253" s="287"/>
      <c r="M14253" s="291"/>
      <c r="N14253" s="292"/>
      <c r="O14253" s="287"/>
      <c r="P14253" s="287"/>
      <c r="Q14253" s="293"/>
    </row>
    <row r="14254" spans="1:17">
      <c r="A14254" s="286" t="str">
        <f>B14254&amp;"_"&amp;COUNTIF($B$2:B14254,B14254)</f>
        <v>_0</v>
      </c>
      <c r="B14254" s="287"/>
      <c r="C14254" s="287"/>
      <c r="D14254" s="287"/>
      <c r="E14254" s="287"/>
      <c r="F14254" s="288"/>
      <c r="G14254" s="289"/>
      <c r="H14254" s="287"/>
      <c r="I14254" s="287"/>
      <c r="J14254" s="290"/>
      <c r="K14254" s="287"/>
      <c r="L14254" s="287"/>
      <c r="M14254" s="291"/>
      <c r="N14254" s="292"/>
      <c r="O14254" s="287"/>
      <c r="P14254" s="287"/>
      <c r="Q14254" s="293"/>
    </row>
    <row r="14255" spans="1:17">
      <c r="A14255" s="286" t="str">
        <f>B14255&amp;"_"&amp;COUNTIF($B$2:B14255,B14255)</f>
        <v>_0</v>
      </c>
      <c r="B14255" s="287"/>
      <c r="C14255" s="287"/>
      <c r="D14255" s="287"/>
      <c r="E14255" s="287"/>
      <c r="F14255" s="288"/>
      <c r="G14255" s="289"/>
      <c r="H14255" s="287"/>
      <c r="I14255" s="287"/>
      <c r="J14255" s="290"/>
      <c r="K14255" s="287"/>
      <c r="L14255" s="287"/>
      <c r="M14255" s="291"/>
      <c r="N14255" s="292"/>
      <c r="O14255" s="287"/>
      <c r="P14255" s="287"/>
      <c r="Q14255" s="293"/>
    </row>
    <row r="14256" spans="1:17">
      <c r="A14256" s="286" t="str">
        <f>B14256&amp;"_"&amp;COUNTIF($B$2:B14256,B14256)</f>
        <v>_0</v>
      </c>
      <c r="B14256" s="287"/>
      <c r="C14256" s="287"/>
      <c r="D14256" s="287"/>
      <c r="E14256" s="287"/>
      <c r="F14256" s="288"/>
      <c r="G14256" s="289"/>
      <c r="H14256" s="287"/>
      <c r="I14256" s="287"/>
      <c r="J14256" s="290"/>
      <c r="K14256" s="287"/>
      <c r="L14256" s="287"/>
      <c r="M14256" s="291"/>
      <c r="N14256" s="292"/>
      <c r="O14256" s="287"/>
      <c r="P14256" s="287"/>
      <c r="Q14256" s="293"/>
    </row>
    <row r="14257" spans="1:17">
      <c r="A14257" s="286" t="str">
        <f>B14257&amp;"_"&amp;COUNTIF($B$2:B14257,B14257)</f>
        <v>_0</v>
      </c>
      <c r="B14257" s="287"/>
      <c r="C14257" s="287"/>
      <c r="D14257" s="287"/>
      <c r="E14257" s="287"/>
      <c r="F14257" s="288"/>
      <c r="G14257" s="289"/>
      <c r="H14257" s="287"/>
      <c r="I14257" s="287"/>
      <c r="J14257" s="290"/>
      <c r="K14257" s="287"/>
      <c r="L14257" s="287"/>
      <c r="M14257" s="291"/>
      <c r="N14257" s="292"/>
      <c r="O14257" s="287"/>
      <c r="P14257" s="287"/>
      <c r="Q14257" s="293"/>
    </row>
    <row r="14258" spans="1:17">
      <c r="A14258" s="286" t="str">
        <f>B14258&amp;"_"&amp;COUNTIF($B$2:B14258,B14258)</f>
        <v>_0</v>
      </c>
      <c r="B14258" s="287"/>
      <c r="C14258" s="287"/>
      <c r="D14258" s="287"/>
      <c r="E14258" s="287"/>
      <c r="F14258" s="288"/>
      <c r="G14258" s="289"/>
      <c r="H14258" s="287"/>
      <c r="I14258" s="287"/>
      <c r="J14258" s="290"/>
      <c r="K14258" s="287"/>
      <c r="L14258" s="287"/>
      <c r="M14258" s="291"/>
      <c r="N14258" s="292"/>
      <c r="O14258" s="287"/>
      <c r="P14258" s="287"/>
      <c r="Q14258" s="293"/>
    </row>
    <row r="14259" spans="1:17">
      <c r="A14259" s="286" t="str">
        <f>B14259&amp;"_"&amp;COUNTIF($B$2:B14259,B14259)</f>
        <v>_0</v>
      </c>
      <c r="B14259" s="287"/>
      <c r="C14259" s="287"/>
      <c r="D14259" s="287"/>
      <c r="E14259" s="287"/>
      <c r="F14259" s="288"/>
      <c r="G14259" s="289"/>
      <c r="H14259" s="287"/>
      <c r="I14259" s="287"/>
      <c r="J14259" s="290"/>
      <c r="K14259" s="287"/>
      <c r="L14259" s="287"/>
      <c r="M14259" s="291"/>
      <c r="N14259" s="292"/>
      <c r="O14259" s="287"/>
      <c r="P14259" s="287"/>
      <c r="Q14259" s="293"/>
    </row>
    <row r="14260" spans="1:17">
      <c r="A14260" s="286" t="str">
        <f>B14260&amp;"_"&amp;COUNTIF($B$2:B14260,B14260)</f>
        <v>_0</v>
      </c>
      <c r="B14260" s="287"/>
      <c r="C14260" s="287"/>
      <c r="D14260" s="287"/>
      <c r="E14260" s="287"/>
      <c r="F14260" s="288"/>
      <c r="G14260" s="289"/>
      <c r="H14260" s="287"/>
      <c r="I14260" s="287"/>
      <c r="J14260" s="290"/>
      <c r="K14260" s="287"/>
      <c r="L14260" s="287"/>
      <c r="M14260" s="291"/>
      <c r="N14260" s="292"/>
      <c r="O14260" s="287"/>
      <c r="P14260" s="287"/>
      <c r="Q14260" s="293"/>
    </row>
    <row r="14261" spans="1:17">
      <c r="A14261" s="286" t="str">
        <f>B14261&amp;"_"&amp;COUNTIF($B$2:B14261,B14261)</f>
        <v>_0</v>
      </c>
      <c r="B14261" s="287"/>
      <c r="C14261" s="287"/>
      <c r="D14261" s="287"/>
      <c r="E14261" s="287"/>
      <c r="F14261" s="288"/>
      <c r="G14261" s="289"/>
      <c r="H14261" s="287"/>
      <c r="I14261" s="287"/>
      <c r="J14261" s="290"/>
      <c r="K14261" s="287"/>
      <c r="L14261" s="287"/>
      <c r="M14261" s="291"/>
      <c r="N14261" s="292"/>
      <c r="O14261" s="287"/>
      <c r="P14261" s="287"/>
      <c r="Q14261" s="293"/>
    </row>
    <row r="14262" spans="1:17">
      <c r="A14262" s="286" t="str">
        <f>B14262&amp;"_"&amp;COUNTIF($B$2:B14262,B14262)</f>
        <v>_0</v>
      </c>
      <c r="B14262" s="287"/>
      <c r="C14262" s="287"/>
      <c r="D14262" s="287"/>
      <c r="E14262" s="287"/>
      <c r="F14262" s="288"/>
      <c r="G14262" s="289"/>
      <c r="H14262" s="287"/>
      <c r="I14262" s="287"/>
      <c r="J14262" s="290"/>
      <c r="K14262" s="287"/>
      <c r="L14262" s="287"/>
      <c r="M14262" s="291"/>
      <c r="N14262" s="292"/>
      <c r="O14262" s="287"/>
      <c r="P14262" s="287"/>
      <c r="Q14262" s="293"/>
    </row>
    <row r="14263" spans="1:17">
      <c r="A14263" s="286" t="str">
        <f>B14263&amp;"_"&amp;COUNTIF($B$2:B14263,B14263)</f>
        <v>_0</v>
      </c>
      <c r="B14263" s="287"/>
      <c r="C14263" s="287"/>
      <c r="D14263" s="287"/>
      <c r="E14263" s="287"/>
      <c r="F14263" s="288"/>
      <c r="G14263" s="289"/>
      <c r="H14263" s="287"/>
      <c r="I14263" s="287"/>
      <c r="J14263" s="290"/>
      <c r="K14263" s="287"/>
      <c r="L14263" s="287"/>
      <c r="M14263" s="291"/>
      <c r="N14263" s="292"/>
      <c r="O14263" s="287"/>
      <c r="P14263" s="287"/>
      <c r="Q14263" s="293"/>
    </row>
    <row r="14264" spans="1:17">
      <c r="A14264" s="286" t="str">
        <f>B14264&amp;"_"&amp;COUNTIF($B$2:B14264,B14264)</f>
        <v>_0</v>
      </c>
      <c r="B14264" s="287"/>
      <c r="C14264" s="287"/>
      <c r="D14264" s="287"/>
      <c r="E14264" s="287"/>
      <c r="F14264" s="288"/>
      <c r="G14264" s="289"/>
      <c r="H14264" s="287"/>
      <c r="I14264" s="287"/>
      <c r="J14264" s="290"/>
      <c r="K14264" s="287"/>
      <c r="L14264" s="287"/>
      <c r="M14264" s="291"/>
      <c r="N14264" s="292"/>
      <c r="O14264" s="287"/>
      <c r="P14264" s="287"/>
      <c r="Q14264" s="293"/>
    </row>
    <row r="14265" spans="1:17">
      <c r="A14265" s="286" t="str">
        <f>B14265&amp;"_"&amp;COUNTIF($B$2:B14265,B14265)</f>
        <v>_0</v>
      </c>
      <c r="B14265" s="287"/>
      <c r="C14265" s="287"/>
      <c r="D14265" s="287"/>
      <c r="E14265" s="287"/>
      <c r="F14265" s="288"/>
      <c r="G14265" s="289"/>
      <c r="H14265" s="287"/>
      <c r="I14265" s="287"/>
      <c r="J14265" s="290"/>
      <c r="K14265" s="287"/>
      <c r="L14265" s="287"/>
      <c r="M14265" s="291"/>
      <c r="N14265" s="292"/>
      <c r="O14265" s="287"/>
      <c r="P14265" s="287"/>
      <c r="Q14265" s="293"/>
    </row>
    <row r="14266" spans="1:17">
      <c r="A14266" s="286" t="str">
        <f>B14266&amp;"_"&amp;COUNTIF($B$2:B14266,B14266)</f>
        <v>_0</v>
      </c>
      <c r="B14266" s="287"/>
      <c r="C14266" s="287"/>
      <c r="D14266" s="287"/>
      <c r="E14266" s="287"/>
      <c r="F14266" s="288"/>
      <c r="G14266" s="289"/>
      <c r="H14266" s="287"/>
      <c r="I14266" s="287"/>
      <c r="J14266" s="290"/>
      <c r="K14266" s="287"/>
      <c r="L14266" s="287"/>
      <c r="M14266" s="291"/>
      <c r="N14266" s="292"/>
      <c r="O14266" s="287"/>
      <c r="P14266" s="287"/>
      <c r="Q14266" s="293"/>
    </row>
    <row r="14267" spans="1:17">
      <c r="A14267" s="286" t="str">
        <f>B14267&amp;"_"&amp;COUNTIF($B$2:B14267,B14267)</f>
        <v>_0</v>
      </c>
      <c r="B14267" s="287"/>
      <c r="C14267" s="287"/>
      <c r="D14267" s="287"/>
      <c r="E14267" s="287"/>
      <c r="F14267" s="288"/>
      <c r="G14267" s="289"/>
      <c r="H14267" s="287"/>
      <c r="I14267" s="287"/>
      <c r="J14267" s="290"/>
      <c r="K14267" s="287"/>
      <c r="L14267" s="287"/>
      <c r="M14267" s="291"/>
      <c r="N14267" s="292"/>
      <c r="O14267" s="287"/>
      <c r="P14267" s="287"/>
      <c r="Q14267" s="293"/>
    </row>
    <row r="14268" spans="1:17">
      <c r="A14268" s="286" t="str">
        <f>B14268&amp;"_"&amp;COUNTIF($B$2:B14268,B14268)</f>
        <v>_0</v>
      </c>
      <c r="B14268" s="287"/>
      <c r="C14268" s="287"/>
      <c r="D14268" s="287"/>
      <c r="E14268" s="287"/>
      <c r="F14268" s="288"/>
      <c r="G14268" s="289"/>
      <c r="H14268" s="287"/>
      <c r="I14268" s="287"/>
      <c r="J14268" s="290"/>
      <c r="K14268" s="287"/>
      <c r="L14268" s="287"/>
      <c r="M14268" s="291"/>
      <c r="N14268" s="292"/>
      <c r="O14268" s="287"/>
      <c r="P14268" s="287"/>
      <c r="Q14268" s="293"/>
    </row>
    <row r="14269" spans="1:17">
      <c r="A14269" s="286" t="str">
        <f>B14269&amp;"_"&amp;COUNTIF($B$2:B14269,B14269)</f>
        <v>_0</v>
      </c>
      <c r="B14269" s="287"/>
      <c r="C14269" s="287"/>
      <c r="D14269" s="287"/>
      <c r="E14269" s="287"/>
      <c r="F14269" s="288"/>
      <c r="G14269" s="289"/>
      <c r="H14269" s="287"/>
      <c r="I14269" s="287"/>
      <c r="J14269" s="290"/>
      <c r="K14269" s="287"/>
      <c r="L14269" s="287"/>
      <c r="M14269" s="291"/>
      <c r="N14269" s="292"/>
      <c r="O14269" s="287"/>
      <c r="P14269" s="287"/>
      <c r="Q14269" s="293"/>
    </row>
    <row r="14270" spans="1:17">
      <c r="A14270" s="286" t="str">
        <f>B14270&amp;"_"&amp;COUNTIF($B$2:B14270,B14270)</f>
        <v>_0</v>
      </c>
      <c r="B14270" s="287"/>
      <c r="C14270" s="287"/>
      <c r="D14270" s="287"/>
      <c r="E14270" s="287"/>
      <c r="F14270" s="288"/>
      <c r="G14270" s="289"/>
      <c r="H14270" s="287"/>
      <c r="I14270" s="287"/>
      <c r="J14270" s="290"/>
      <c r="K14270" s="287"/>
      <c r="L14270" s="287"/>
      <c r="M14270" s="291"/>
      <c r="N14270" s="292"/>
      <c r="O14270" s="287"/>
      <c r="P14270" s="287"/>
      <c r="Q14270" s="293"/>
    </row>
    <row r="14271" spans="1:17">
      <c r="A14271" s="286" t="str">
        <f>B14271&amp;"_"&amp;COUNTIF($B$2:B14271,B14271)</f>
        <v>_0</v>
      </c>
      <c r="B14271" s="287"/>
      <c r="C14271" s="287"/>
      <c r="D14271" s="287"/>
      <c r="E14271" s="287"/>
      <c r="F14271" s="288"/>
      <c r="G14271" s="289"/>
      <c r="H14271" s="287"/>
      <c r="I14271" s="287"/>
      <c r="J14271" s="290"/>
      <c r="K14271" s="287"/>
      <c r="L14271" s="287"/>
      <c r="M14271" s="291"/>
      <c r="N14271" s="292"/>
      <c r="O14271" s="287"/>
      <c r="P14271" s="287"/>
      <c r="Q14271" s="293"/>
    </row>
    <row r="14272" spans="1:17">
      <c r="A14272" s="286" t="str">
        <f>B14272&amp;"_"&amp;COUNTIF($B$2:B14272,B14272)</f>
        <v>_0</v>
      </c>
      <c r="B14272" s="287"/>
      <c r="C14272" s="287"/>
      <c r="D14272" s="287"/>
      <c r="E14272" s="287"/>
      <c r="F14272" s="288"/>
      <c r="G14272" s="289"/>
      <c r="H14272" s="287"/>
      <c r="I14272" s="287"/>
      <c r="J14272" s="290"/>
      <c r="K14272" s="287"/>
      <c r="L14272" s="287"/>
      <c r="M14272" s="291"/>
      <c r="N14272" s="292"/>
      <c r="O14272" s="287"/>
      <c r="P14272" s="287"/>
      <c r="Q14272" s="293"/>
    </row>
    <row r="14273" spans="1:17">
      <c r="A14273" s="286" t="str">
        <f>B14273&amp;"_"&amp;COUNTIF($B$2:B14273,B14273)</f>
        <v>_0</v>
      </c>
      <c r="B14273" s="287"/>
      <c r="C14273" s="287"/>
      <c r="D14273" s="287"/>
      <c r="E14273" s="287"/>
      <c r="F14273" s="288"/>
      <c r="G14273" s="289"/>
      <c r="H14273" s="287"/>
      <c r="I14273" s="287"/>
      <c r="J14273" s="290"/>
      <c r="K14273" s="287"/>
      <c r="L14273" s="287"/>
      <c r="M14273" s="291"/>
      <c r="N14273" s="292"/>
      <c r="O14273" s="287"/>
      <c r="P14273" s="287"/>
      <c r="Q14273" s="293"/>
    </row>
    <row r="14274" spans="1:17">
      <c r="A14274" s="286" t="str">
        <f>B14274&amp;"_"&amp;COUNTIF($B$2:B14274,B14274)</f>
        <v>_0</v>
      </c>
      <c r="B14274" s="287"/>
      <c r="C14274" s="287"/>
      <c r="D14274" s="287"/>
      <c r="E14274" s="287"/>
      <c r="F14274" s="288"/>
      <c r="G14274" s="289"/>
      <c r="H14274" s="287"/>
      <c r="I14274" s="287"/>
      <c r="J14274" s="290"/>
      <c r="K14274" s="287"/>
      <c r="L14274" s="287"/>
      <c r="M14274" s="291"/>
      <c r="N14274" s="292"/>
      <c r="O14274" s="287"/>
      <c r="P14274" s="287"/>
      <c r="Q14274" s="293"/>
    </row>
    <row r="14275" spans="1:17">
      <c r="A14275" s="286" t="str">
        <f>B14275&amp;"_"&amp;COUNTIF($B$2:B14275,B14275)</f>
        <v>_0</v>
      </c>
      <c r="B14275" s="287"/>
      <c r="C14275" s="287"/>
      <c r="D14275" s="287"/>
      <c r="E14275" s="287"/>
      <c r="F14275" s="288"/>
      <c r="G14275" s="289"/>
      <c r="H14275" s="287"/>
      <c r="I14275" s="287"/>
      <c r="J14275" s="290"/>
      <c r="K14275" s="287"/>
      <c r="L14275" s="287"/>
      <c r="M14275" s="291"/>
      <c r="N14275" s="292"/>
      <c r="O14275" s="287"/>
      <c r="P14275" s="287"/>
      <c r="Q14275" s="293"/>
    </row>
    <row r="14276" spans="1:17">
      <c r="A14276" s="286" t="str">
        <f>B14276&amp;"_"&amp;COUNTIF($B$2:B14276,B14276)</f>
        <v>_0</v>
      </c>
      <c r="B14276" s="287"/>
      <c r="C14276" s="287"/>
      <c r="D14276" s="287"/>
      <c r="E14276" s="287"/>
      <c r="F14276" s="288"/>
      <c r="G14276" s="289"/>
      <c r="H14276" s="287"/>
      <c r="I14276" s="287"/>
      <c r="J14276" s="290"/>
      <c r="K14276" s="287"/>
      <c r="L14276" s="287"/>
      <c r="M14276" s="291"/>
      <c r="N14276" s="292"/>
      <c r="O14276" s="287"/>
      <c r="P14276" s="287"/>
      <c r="Q14276" s="293"/>
    </row>
    <row r="14277" spans="1:17">
      <c r="A14277" s="286" t="str">
        <f>B14277&amp;"_"&amp;COUNTIF($B$2:B14277,B14277)</f>
        <v>_0</v>
      </c>
      <c r="B14277" s="287"/>
      <c r="C14277" s="287"/>
      <c r="D14277" s="287"/>
      <c r="E14277" s="287"/>
      <c r="F14277" s="288"/>
      <c r="G14277" s="289"/>
      <c r="H14277" s="287"/>
      <c r="I14277" s="287"/>
      <c r="J14277" s="290"/>
      <c r="K14277" s="287"/>
      <c r="L14277" s="287"/>
      <c r="M14277" s="291"/>
      <c r="N14277" s="292"/>
      <c r="O14277" s="287"/>
      <c r="P14277" s="287"/>
      <c r="Q14277" s="293"/>
    </row>
    <row r="14278" spans="1:17">
      <c r="A14278" s="286" t="str">
        <f>B14278&amp;"_"&amp;COUNTIF($B$2:B14278,B14278)</f>
        <v>_0</v>
      </c>
      <c r="B14278" s="287"/>
      <c r="C14278" s="287"/>
      <c r="D14278" s="287"/>
      <c r="E14278" s="287"/>
      <c r="F14278" s="288"/>
      <c r="G14278" s="289"/>
      <c r="H14278" s="287"/>
      <c r="I14278" s="287"/>
      <c r="J14278" s="290"/>
      <c r="K14278" s="287"/>
      <c r="L14278" s="287"/>
      <c r="M14278" s="291"/>
      <c r="N14278" s="292"/>
      <c r="O14278" s="287"/>
      <c r="P14278" s="287"/>
      <c r="Q14278" s="293"/>
    </row>
    <row r="14279" spans="1:17">
      <c r="A14279" s="286" t="str">
        <f>B14279&amp;"_"&amp;COUNTIF($B$2:B14279,B14279)</f>
        <v>_0</v>
      </c>
      <c r="B14279" s="287"/>
      <c r="C14279" s="287"/>
      <c r="D14279" s="287"/>
      <c r="E14279" s="287"/>
      <c r="F14279" s="288"/>
      <c r="G14279" s="289"/>
      <c r="H14279" s="287"/>
      <c r="I14279" s="287"/>
      <c r="J14279" s="290"/>
      <c r="K14279" s="287"/>
      <c r="L14279" s="287"/>
      <c r="M14279" s="291"/>
      <c r="N14279" s="292"/>
      <c r="O14279" s="287"/>
      <c r="P14279" s="287"/>
      <c r="Q14279" s="293"/>
    </row>
    <row r="14280" spans="1:17">
      <c r="A14280" s="286" t="str">
        <f>B14280&amp;"_"&amp;COUNTIF($B$2:B14280,B14280)</f>
        <v>_0</v>
      </c>
      <c r="B14280" s="287"/>
      <c r="C14280" s="287"/>
      <c r="D14280" s="287"/>
      <c r="E14280" s="287"/>
      <c r="F14280" s="288"/>
      <c r="G14280" s="289"/>
      <c r="H14280" s="287"/>
      <c r="I14280" s="287"/>
      <c r="J14280" s="290"/>
      <c r="K14280" s="287"/>
      <c r="L14280" s="287"/>
      <c r="M14280" s="291"/>
      <c r="N14280" s="292"/>
      <c r="O14280" s="287"/>
      <c r="P14280" s="287"/>
      <c r="Q14280" s="293"/>
    </row>
    <row r="14281" spans="1:17">
      <c r="A14281" s="286" t="str">
        <f>B14281&amp;"_"&amp;COUNTIF($B$2:B14281,B14281)</f>
        <v>_0</v>
      </c>
      <c r="B14281" s="287"/>
      <c r="C14281" s="287"/>
      <c r="D14281" s="287"/>
      <c r="E14281" s="287"/>
      <c r="F14281" s="288"/>
      <c r="G14281" s="289"/>
      <c r="H14281" s="287"/>
      <c r="I14281" s="287"/>
      <c r="J14281" s="290"/>
      <c r="K14281" s="287"/>
      <c r="L14281" s="287"/>
      <c r="M14281" s="291"/>
      <c r="N14281" s="292"/>
      <c r="O14281" s="287"/>
      <c r="P14281" s="287"/>
      <c r="Q14281" s="293"/>
    </row>
    <row r="14282" spans="1:17">
      <c r="A14282" s="286" t="str">
        <f>B14282&amp;"_"&amp;COUNTIF($B$2:B14282,B14282)</f>
        <v>_0</v>
      </c>
      <c r="B14282" s="287"/>
      <c r="C14282" s="287"/>
      <c r="D14282" s="287"/>
      <c r="E14282" s="287"/>
      <c r="F14282" s="288"/>
      <c r="G14282" s="289"/>
      <c r="H14282" s="287"/>
      <c r="I14282" s="287"/>
      <c r="J14282" s="290"/>
      <c r="K14282" s="287"/>
      <c r="L14282" s="287"/>
      <c r="M14282" s="291"/>
      <c r="N14282" s="292"/>
      <c r="O14282" s="287"/>
      <c r="P14282" s="287"/>
      <c r="Q14282" s="293"/>
    </row>
    <row r="14283" spans="1:17">
      <c r="A14283" s="286" t="str">
        <f>B14283&amp;"_"&amp;COUNTIF($B$2:B14283,B14283)</f>
        <v>_0</v>
      </c>
      <c r="B14283" s="287"/>
      <c r="C14283" s="287"/>
      <c r="D14283" s="287"/>
      <c r="E14283" s="287"/>
      <c r="F14283" s="288"/>
      <c r="G14283" s="289"/>
      <c r="H14283" s="287"/>
      <c r="I14283" s="287"/>
      <c r="J14283" s="290"/>
      <c r="K14283" s="287"/>
      <c r="L14283" s="287"/>
      <c r="M14283" s="291"/>
      <c r="N14283" s="292"/>
      <c r="O14283" s="287"/>
      <c r="P14283" s="287"/>
      <c r="Q14283" s="293"/>
    </row>
    <row r="14284" spans="1:17">
      <c r="A14284" s="286" t="str">
        <f>B14284&amp;"_"&amp;COUNTIF($B$2:B14284,B14284)</f>
        <v>_0</v>
      </c>
      <c r="B14284" s="287"/>
      <c r="C14284" s="287"/>
      <c r="D14284" s="287"/>
      <c r="E14284" s="287"/>
      <c r="F14284" s="288"/>
      <c r="G14284" s="289"/>
      <c r="H14284" s="287"/>
      <c r="I14284" s="287"/>
      <c r="J14284" s="290"/>
      <c r="K14284" s="287"/>
      <c r="L14284" s="287"/>
      <c r="M14284" s="291"/>
      <c r="N14284" s="292"/>
      <c r="O14284" s="287"/>
      <c r="P14284" s="287"/>
      <c r="Q14284" s="293"/>
    </row>
    <row r="14285" spans="1:17">
      <c r="A14285" s="286" t="str">
        <f>B14285&amp;"_"&amp;COUNTIF($B$2:B14285,B14285)</f>
        <v>_0</v>
      </c>
      <c r="B14285" s="287"/>
      <c r="C14285" s="287"/>
      <c r="D14285" s="287"/>
      <c r="E14285" s="287"/>
      <c r="F14285" s="288"/>
      <c r="G14285" s="289"/>
      <c r="H14285" s="287"/>
      <c r="I14285" s="287"/>
      <c r="J14285" s="290"/>
      <c r="K14285" s="287"/>
      <c r="L14285" s="287"/>
      <c r="M14285" s="291"/>
      <c r="N14285" s="292"/>
      <c r="O14285" s="287"/>
      <c r="P14285" s="287"/>
      <c r="Q14285" s="293"/>
    </row>
    <row r="14286" spans="1:17">
      <c r="A14286" s="286" t="str">
        <f>B14286&amp;"_"&amp;COUNTIF($B$2:B14286,B14286)</f>
        <v>_0</v>
      </c>
      <c r="B14286" s="287"/>
      <c r="C14286" s="287"/>
      <c r="D14286" s="287"/>
      <c r="E14286" s="287"/>
      <c r="F14286" s="288"/>
      <c r="G14286" s="289"/>
      <c r="H14286" s="287"/>
      <c r="I14286" s="287"/>
      <c r="J14286" s="290"/>
      <c r="K14286" s="287"/>
      <c r="L14286" s="287"/>
      <c r="M14286" s="291"/>
      <c r="N14286" s="292"/>
      <c r="O14286" s="287"/>
      <c r="P14286" s="287"/>
      <c r="Q14286" s="293"/>
    </row>
    <row r="14287" spans="1:17">
      <c r="A14287" s="286" t="str">
        <f>B14287&amp;"_"&amp;COUNTIF($B$2:B14287,B14287)</f>
        <v>_0</v>
      </c>
      <c r="B14287" s="287"/>
      <c r="C14287" s="287"/>
      <c r="D14287" s="287"/>
      <c r="E14287" s="287"/>
      <c r="F14287" s="288"/>
      <c r="G14287" s="289"/>
      <c r="H14287" s="287"/>
      <c r="I14287" s="287"/>
      <c r="J14287" s="290"/>
      <c r="K14287" s="287"/>
      <c r="L14287" s="287"/>
      <c r="M14287" s="291"/>
      <c r="N14287" s="292"/>
      <c r="O14287" s="287"/>
      <c r="P14287" s="287"/>
      <c r="Q14287" s="293"/>
    </row>
    <row r="14288" spans="1:17">
      <c r="A14288" s="286" t="str">
        <f>B14288&amp;"_"&amp;COUNTIF($B$2:B14288,B14288)</f>
        <v>_0</v>
      </c>
      <c r="B14288" s="287"/>
      <c r="C14288" s="287"/>
      <c r="D14288" s="287"/>
      <c r="E14288" s="287"/>
      <c r="F14288" s="288"/>
      <c r="G14288" s="289"/>
      <c r="H14288" s="287"/>
      <c r="I14288" s="287"/>
      <c r="J14288" s="290"/>
      <c r="K14288" s="287"/>
      <c r="L14288" s="287"/>
      <c r="M14288" s="291"/>
      <c r="N14288" s="292"/>
      <c r="O14288" s="287"/>
      <c r="P14288" s="287"/>
      <c r="Q14288" s="293"/>
    </row>
    <row r="14289" spans="1:17">
      <c r="A14289" s="286" t="str">
        <f>B14289&amp;"_"&amp;COUNTIF($B$2:B14289,B14289)</f>
        <v>_0</v>
      </c>
      <c r="B14289" s="287"/>
      <c r="C14289" s="287"/>
      <c r="D14289" s="287"/>
      <c r="E14289" s="287"/>
      <c r="F14289" s="288"/>
      <c r="G14289" s="289"/>
      <c r="H14289" s="287"/>
      <c r="I14289" s="287"/>
      <c r="J14289" s="290"/>
      <c r="K14289" s="287"/>
      <c r="L14289" s="287"/>
      <c r="M14289" s="291"/>
      <c r="N14289" s="292"/>
      <c r="O14289" s="287"/>
      <c r="P14289" s="287"/>
      <c r="Q14289" s="293"/>
    </row>
    <row r="14290" spans="1:17">
      <c r="A14290" s="286" t="str">
        <f>B14290&amp;"_"&amp;COUNTIF($B$2:B14290,B14290)</f>
        <v>_0</v>
      </c>
      <c r="B14290" s="287"/>
      <c r="C14290" s="287"/>
      <c r="D14290" s="287"/>
      <c r="E14290" s="287"/>
      <c r="F14290" s="288"/>
      <c r="G14290" s="289"/>
      <c r="H14290" s="287"/>
      <c r="I14290" s="287"/>
      <c r="J14290" s="290"/>
      <c r="K14290" s="287"/>
      <c r="L14290" s="287"/>
      <c r="M14290" s="291"/>
      <c r="N14290" s="292"/>
      <c r="O14290" s="287"/>
      <c r="P14290" s="287"/>
      <c r="Q14290" s="293"/>
    </row>
    <row r="14291" spans="1:17">
      <c r="A14291" s="286" t="str">
        <f>B14291&amp;"_"&amp;COUNTIF($B$2:B14291,B14291)</f>
        <v>_0</v>
      </c>
      <c r="B14291" s="287"/>
      <c r="C14291" s="287"/>
      <c r="D14291" s="287"/>
      <c r="E14291" s="287"/>
      <c r="F14291" s="288"/>
      <c r="G14291" s="289"/>
      <c r="H14291" s="287"/>
      <c r="I14291" s="287"/>
      <c r="J14291" s="290"/>
      <c r="K14291" s="287"/>
      <c r="L14291" s="287"/>
      <c r="M14291" s="291"/>
      <c r="N14291" s="292"/>
      <c r="O14291" s="287"/>
      <c r="P14291" s="287"/>
      <c r="Q14291" s="293"/>
    </row>
    <row r="14292" spans="1:17">
      <c r="A14292" s="286" t="str">
        <f>B14292&amp;"_"&amp;COUNTIF($B$2:B14292,B14292)</f>
        <v>_0</v>
      </c>
      <c r="B14292" s="287"/>
      <c r="C14292" s="287"/>
      <c r="D14292" s="287"/>
      <c r="E14292" s="287"/>
      <c r="F14292" s="288"/>
      <c r="G14292" s="289"/>
      <c r="H14292" s="287"/>
      <c r="I14292" s="287"/>
      <c r="J14292" s="290"/>
      <c r="K14292" s="287"/>
      <c r="L14292" s="287"/>
      <c r="M14292" s="291"/>
      <c r="N14292" s="292"/>
      <c r="O14292" s="287"/>
      <c r="P14292" s="287"/>
      <c r="Q14292" s="293"/>
    </row>
    <row r="14293" spans="1:17">
      <c r="A14293" s="286" t="str">
        <f>B14293&amp;"_"&amp;COUNTIF($B$2:B14293,B14293)</f>
        <v>_0</v>
      </c>
      <c r="B14293" s="287"/>
      <c r="C14293" s="287"/>
      <c r="D14293" s="287"/>
      <c r="E14293" s="287"/>
      <c r="F14293" s="288"/>
      <c r="G14293" s="289"/>
      <c r="H14293" s="287"/>
      <c r="I14293" s="287"/>
      <c r="J14293" s="290"/>
      <c r="K14293" s="287"/>
      <c r="L14293" s="287"/>
      <c r="M14293" s="291"/>
      <c r="N14293" s="292"/>
      <c r="O14293" s="287"/>
      <c r="P14293" s="287"/>
      <c r="Q14293" s="293"/>
    </row>
    <row r="14294" spans="1:17">
      <c r="A14294" s="286" t="str">
        <f>B14294&amp;"_"&amp;COUNTIF($B$2:B14294,B14294)</f>
        <v>_0</v>
      </c>
      <c r="B14294" s="287"/>
      <c r="C14294" s="287"/>
      <c r="D14294" s="287"/>
      <c r="E14294" s="287"/>
      <c r="F14294" s="288"/>
      <c r="G14294" s="289"/>
      <c r="H14294" s="287"/>
      <c r="I14294" s="287"/>
      <c r="J14294" s="290"/>
      <c r="K14294" s="287"/>
      <c r="L14294" s="287"/>
      <c r="M14294" s="291"/>
      <c r="N14294" s="292"/>
      <c r="O14294" s="287"/>
      <c r="P14294" s="287"/>
      <c r="Q14294" s="293"/>
    </row>
    <row r="14295" spans="1:17">
      <c r="A14295" s="286" t="str">
        <f>B14295&amp;"_"&amp;COUNTIF($B$2:B14295,B14295)</f>
        <v>_0</v>
      </c>
      <c r="B14295" s="287"/>
      <c r="C14295" s="287"/>
      <c r="D14295" s="287"/>
      <c r="E14295" s="287"/>
      <c r="F14295" s="288"/>
      <c r="G14295" s="289"/>
      <c r="H14295" s="287"/>
      <c r="I14295" s="287"/>
      <c r="J14295" s="290"/>
      <c r="K14295" s="287"/>
      <c r="L14295" s="287"/>
      <c r="M14295" s="291"/>
      <c r="N14295" s="292"/>
      <c r="O14295" s="287"/>
      <c r="P14295" s="287"/>
      <c r="Q14295" s="293"/>
    </row>
    <row r="14296" spans="1:17">
      <c r="A14296" s="286" t="str">
        <f>B14296&amp;"_"&amp;COUNTIF($B$2:B14296,B14296)</f>
        <v>_0</v>
      </c>
      <c r="B14296" s="287"/>
      <c r="C14296" s="287"/>
      <c r="D14296" s="287"/>
      <c r="E14296" s="287"/>
      <c r="F14296" s="288"/>
      <c r="G14296" s="289"/>
      <c r="H14296" s="287"/>
      <c r="I14296" s="287"/>
      <c r="J14296" s="290"/>
      <c r="K14296" s="287"/>
      <c r="L14296" s="287"/>
      <c r="M14296" s="291"/>
      <c r="N14296" s="292"/>
      <c r="O14296" s="287"/>
      <c r="P14296" s="287"/>
      <c r="Q14296" s="293"/>
    </row>
    <row r="14297" spans="1:17">
      <c r="A14297" s="286" t="str">
        <f>B14297&amp;"_"&amp;COUNTIF($B$2:B14297,B14297)</f>
        <v>_0</v>
      </c>
      <c r="B14297" s="287"/>
      <c r="C14297" s="287"/>
      <c r="D14297" s="287"/>
      <c r="E14297" s="287"/>
      <c r="F14297" s="288"/>
      <c r="G14297" s="289"/>
      <c r="H14297" s="287"/>
      <c r="I14297" s="287"/>
      <c r="J14297" s="290"/>
      <c r="K14297" s="287"/>
      <c r="L14297" s="287"/>
      <c r="M14297" s="291"/>
      <c r="N14297" s="292"/>
      <c r="O14297" s="287"/>
      <c r="P14297" s="287"/>
      <c r="Q14297" s="293"/>
    </row>
    <row r="14298" spans="1:17">
      <c r="A14298" s="286" t="str">
        <f>B14298&amp;"_"&amp;COUNTIF($B$2:B14298,B14298)</f>
        <v>_0</v>
      </c>
      <c r="B14298" s="287"/>
      <c r="C14298" s="287"/>
      <c r="D14298" s="287"/>
      <c r="E14298" s="287"/>
      <c r="F14298" s="288"/>
      <c r="G14298" s="289"/>
      <c r="H14298" s="287"/>
      <c r="I14298" s="287"/>
      <c r="J14298" s="290"/>
      <c r="K14298" s="287"/>
      <c r="L14298" s="287"/>
      <c r="M14298" s="291"/>
      <c r="N14298" s="292"/>
      <c r="O14298" s="287"/>
      <c r="P14298" s="287"/>
      <c r="Q14298" s="293"/>
    </row>
    <row r="14299" spans="1:17">
      <c r="A14299" s="286" t="str">
        <f>B14299&amp;"_"&amp;COUNTIF($B$2:B14299,B14299)</f>
        <v>_0</v>
      </c>
      <c r="B14299" s="287"/>
      <c r="C14299" s="287"/>
      <c r="D14299" s="287"/>
      <c r="E14299" s="287"/>
      <c r="F14299" s="288"/>
      <c r="G14299" s="289"/>
      <c r="H14299" s="287"/>
      <c r="I14299" s="287"/>
      <c r="J14299" s="290"/>
      <c r="K14299" s="287"/>
      <c r="L14299" s="287"/>
      <c r="M14299" s="291"/>
      <c r="N14299" s="292"/>
      <c r="O14299" s="287"/>
      <c r="P14299" s="287"/>
      <c r="Q14299" s="293"/>
    </row>
    <row r="14300" spans="1:17">
      <c r="A14300" s="286" t="str">
        <f>B14300&amp;"_"&amp;COUNTIF($B$2:B14300,B14300)</f>
        <v>_0</v>
      </c>
      <c r="B14300" s="287"/>
      <c r="C14300" s="287"/>
      <c r="D14300" s="287"/>
      <c r="E14300" s="287"/>
      <c r="F14300" s="288"/>
      <c r="G14300" s="289"/>
      <c r="H14300" s="287"/>
      <c r="I14300" s="287"/>
      <c r="J14300" s="290"/>
      <c r="K14300" s="287"/>
      <c r="L14300" s="287"/>
      <c r="M14300" s="291"/>
      <c r="N14300" s="292"/>
      <c r="O14300" s="287"/>
      <c r="P14300" s="287"/>
      <c r="Q14300" s="293"/>
    </row>
    <row r="14301" spans="1:17">
      <c r="A14301" s="286" t="str">
        <f>B14301&amp;"_"&amp;COUNTIF($B$2:B14301,B14301)</f>
        <v>_0</v>
      </c>
      <c r="B14301" s="287"/>
      <c r="C14301" s="287"/>
      <c r="D14301" s="287"/>
      <c r="E14301" s="287"/>
      <c r="F14301" s="288"/>
      <c r="G14301" s="289"/>
      <c r="H14301" s="287"/>
      <c r="I14301" s="287"/>
      <c r="J14301" s="290"/>
      <c r="K14301" s="287"/>
      <c r="L14301" s="287"/>
      <c r="M14301" s="291"/>
      <c r="N14301" s="292"/>
      <c r="O14301" s="287"/>
      <c r="P14301" s="287"/>
      <c r="Q14301" s="293"/>
    </row>
    <row r="14302" spans="1:17">
      <c r="A14302" s="286" t="str">
        <f>B14302&amp;"_"&amp;COUNTIF($B$2:B14302,B14302)</f>
        <v>_0</v>
      </c>
      <c r="B14302" s="287"/>
      <c r="C14302" s="287"/>
      <c r="D14302" s="287"/>
      <c r="E14302" s="287"/>
      <c r="F14302" s="288"/>
      <c r="G14302" s="289"/>
      <c r="H14302" s="287"/>
      <c r="I14302" s="287"/>
      <c r="J14302" s="290"/>
      <c r="K14302" s="287"/>
      <c r="L14302" s="287"/>
      <c r="M14302" s="291"/>
      <c r="N14302" s="292"/>
      <c r="O14302" s="287"/>
      <c r="P14302" s="287"/>
      <c r="Q14302" s="293"/>
    </row>
    <row r="14303" spans="1:17">
      <c r="A14303" s="286" t="str">
        <f>B14303&amp;"_"&amp;COUNTIF($B$2:B14303,B14303)</f>
        <v>_0</v>
      </c>
      <c r="B14303" s="287"/>
      <c r="C14303" s="287"/>
      <c r="D14303" s="287"/>
      <c r="E14303" s="287"/>
      <c r="F14303" s="288"/>
      <c r="G14303" s="289"/>
      <c r="H14303" s="287"/>
      <c r="I14303" s="287"/>
      <c r="J14303" s="290"/>
      <c r="K14303" s="287"/>
      <c r="L14303" s="287"/>
      <c r="M14303" s="291"/>
      <c r="N14303" s="292"/>
      <c r="O14303" s="287"/>
      <c r="P14303" s="287"/>
      <c r="Q14303" s="293"/>
    </row>
    <row r="14304" spans="1:17">
      <c r="A14304" s="286" t="str">
        <f>B14304&amp;"_"&amp;COUNTIF($B$2:B14304,B14304)</f>
        <v>_0</v>
      </c>
      <c r="B14304" s="287"/>
      <c r="C14304" s="287"/>
      <c r="D14304" s="287"/>
      <c r="E14304" s="287"/>
      <c r="F14304" s="288"/>
      <c r="G14304" s="289"/>
      <c r="H14304" s="287"/>
      <c r="I14304" s="287"/>
      <c r="J14304" s="290"/>
      <c r="K14304" s="287"/>
      <c r="L14304" s="287"/>
      <c r="M14304" s="291"/>
      <c r="N14304" s="292"/>
      <c r="O14304" s="287"/>
      <c r="P14304" s="287"/>
      <c r="Q14304" s="293"/>
    </row>
    <row r="14305" spans="1:17">
      <c r="A14305" s="286" t="str">
        <f>B14305&amp;"_"&amp;COUNTIF($B$2:B14305,B14305)</f>
        <v>_0</v>
      </c>
      <c r="B14305" s="287"/>
      <c r="C14305" s="287"/>
      <c r="D14305" s="287"/>
      <c r="E14305" s="287"/>
      <c r="F14305" s="288"/>
      <c r="G14305" s="289"/>
      <c r="H14305" s="287"/>
      <c r="I14305" s="287"/>
      <c r="J14305" s="290"/>
      <c r="K14305" s="287"/>
      <c r="L14305" s="287"/>
      <c r="M14305" s="291"/>
      <c r="N14305" s="292"/>
      <c r="O14305" s="287"/>
      <c r="P14305" s="287"/>
      <c r="Q14305" s="293"/>
    </row>
    <row r="14306" spans="1:17">
      <c r="A14306" s="286" t="str">
        <f>B14306&amp;"_"&amp;COUNTIF($B$2:B14306,B14306)</f>
        <v>_0</v>
      </c>
      <c r="B14306" s="287"/>
      <c r="C14306" s="287"/>
      <c r="D14306" s="287"/>
      <c r="E14306" s="287"/>
      <c r="F14306" s="288"/>
      <c r="G14306" s="289"/>
      <c r="H14306" s="287"/>
      <c r="I14306" s="287"/>
      <c r="J14306" s="290"/>
      <c r="K14306" s="287"/>
      <c r="L14306" s="287"/>
      <c r="M14306" s="291"/>
      <c r="N14306" s="292"/>
      <c r="O14306" s="287"/>
      <c r="P14306" s="287"/>
      <c r="Q14306" s="293"/>
    </row>
    <row r="14307" spans="1:17">
      <c r="A14307" s="286" t="str">
        <f>B14307&amp;"_"&amp;COUNTIF($B$2:B14307,B14307)</f>
        <v>_0</v>
      </c>
      <c r="B14307" s="287"/>
      <c r="C14307" s="287"/>
      <c r="D14307" s="287"/>
      <c r="E14307" s="287"/>
      <c r="F14307" s="288"/>
      <c r="G14307" s="289"/>
      <c r="H14307" s="287"/>
      <c r="I14307" s="287"/>
      <c r="J14307" s="290"/>
      <c r="K14307" s="287"/>
      <c r="L14307" s="287"/>
      <c r="M14307" s="291"/>
      <c r="N14307" s="292"/>
      <c r="O14307" s="287"/>
      <c r="P14307" s="287"/>
      <c r="Q14307" s="293"/>
    </row>
    <row r="14308" spans="1:17">
      <c r="A14308" s="286" t="str">
        <f>B14308&amp;"_"&amp;COUNTIF($B$2:B14308,B14308)</f>
        <v>_0</v>
      </c>
      <c r="B14308" s="287"/>
      <c r="C14308" s="287"/>
      <c r="D14308" s="287"/>
      <c r="E14308" s="287"/>
      <c r="F14308" s="288"/>
      <c r="G14308" s="289"/>
      <c r="H14308" s="287"/>
      <c r="I14308" s="287"/>
      <c r="J14308" s="290"/>
      <c r="K14308" s="287"/>
      <c r="L14308" s="287"/>
      <c r="M14308" s="291"/>
      <c r="N14308" s="292"/>
      <c r="O14308" s="287"/>
      <c r="P14308" s="287"/>
      <c r="Q14308" s="293"/>
    </row>
    <row r="14309" spans="1:17">
      <c r="A14309" s="286" t="str">
        <f>B14309&amp;"_"&amp;COUNTIF($B$2:B14309,B14309)</f>
        <v>_0</v>
      </c>
      <c r="B14309" s="287"/>
      <c r="C14309" s="287"/>
      <c r="D14309" s="287"/>
      <c r="E14309" s="287"/>
      <c r="F14309" s="288"/>
      <c r="G14309" s="289"/>
      <c r="H14309" s="287"/>
      <c r="I14309" s="287"/>
      <c r="J14309" s="290"/>
      <c r="K14309" s="287"/>
      <c r="L14309" s="287"/>
      <c r="M14309" s="291"/>
      <c r="N14309" s="292"/>
      <c r="O14309" s="287"/>
      <c r="P14309" s="287"/>
      <c r="Q14309" s="293"/>
    </row>
    <row r="14310" spans="1:17">
      <c r="A14310" s="286" t="str">
        <f>B14310&amp;"_"&amp;COUNTIF($B$2:B14310,B14310)</f>
        <v>_0</v>
      </c>
      <c r="B14310" s="287"/>
      <c r="C14310" s="287"/>
      <c r="D14310" s="287"/>
      <c r="E14310" s="287"/>
      <c r="F14310" s="288"/>
      <c r="G14310" s="289"/>
      <c r="H14310" s="287"/>
      <c r="I14310" s="287"/>
      <c r="J14310" s="290"/>
      <c r="K14310" s="287"/>
      <c r="L14310" s="287"/>
      <c r="M14310" s="291"/>
      <c r="N14310" s="292"/>
      <c r="O14310" s="287"/>
      <c r="P14310" s="287"/>
      <c r="Q14310" s="293"/>
    </row>
    <row r="14311" spans="1:17">
      <c r="A14311" s="286" t="str">
        <f>B14311&amp;"_"&amp;COUNTIF($B$2:B14311,B14311)</f>
        <v>_0</v>
      </c>
      <c r="B14311" s="287"/>
      <c r="C14311" s="287"/>
      <c r="D14311" s="287"/>
      <c r="E14311" s="287"/>
      <c r="F14311" s="288"/>
      <c r="G14311" s="289"/>
      <c r="H14311" s="287"/>
      <c r="I14311" s="287"/>
      <c r="J14311" s="290"/>
      <c r="K14311" s="287"/>
      <c r="L14311" s="287"/>
      <c r="M14311" s="291"/>
      <c r="N14311" s="292"/>
      <c r="O14311" s="287"/>
      <c r="P14311" s="287"/>
      <c r="Q14311" s="293"/>
    </row>
    <row r="14312" spans="1:17">
      <c r="A14312" s="286" t="str">
        <f>B14312&amp;"_"&amp;COUNTIF($B$2:B14312,B14312)</f>
        <v>_0</v>
      </c>
      <c r="B14312" s="287"/>
      <c r="C14312" s="287"/>
      <c r="D14312" s="287"/>
      <c r="E14312" s="287"/>
      <c r="F14312" s="288"/>
      <c r="G14312" s="289"/>
      <c r="H14312" s="287"/>
      <c r="I14312" s="287"/>
      <c r="J14312" s="290"/>
      <c r="K14312" s="287"/>
      <c r="L14312" s="287"/>
      <c r="M14312" s="291"/>
      <c r="N14312" s="292"/>
      <c r="O14312" s="287"/>
      <c r="P14312" s="287"/>
      <c r="Q14312" s="293"/>
    </row>
    <row r="14313" spans="1:17">
      <c r="A14313" s="286" t="str">
        <f>B14313&amp;"_"&amp;COUNTIF($B$2:B14313,B14313)</f>
        <v>_0</v>
      </c>
      <c r="B14313" s="287"/>
      <c r="C14313" s="287"/>
      <c r="D14313" s="287"/>
      <c r="E14313" s="287"/>
      <c r="F14313" s="288"/>
      <c r="G14313" s="289"/>
      <c r="H14313" s="287"/>
      <c r="I14313" s="287"/>
      <c r="J14313" s="290"/>
      <c r="K14313" s="287"/>
      <c r="L14313" s="287"/>
      <c r="M14313" s="291"/>
      <c r="N14313" s="292"/>
      <c r="O14313" s="287"/>
      <c r="P14313" s="287"/>
      <c r="Q14313" s="293"/>
    </row>
    <row r="14314" spans="1:17">
      <c r="A14314" s="286" t="str">
        <f>B14314&amp;"_"&amp;COUNTIF($B$2:B14314,B14314)</f>
        <v>_0</v>
      </c>
      <c r="B14314" s="287"/>
      <c r="C14314" s="287"/>
      <c r="D14314" s="287"/>
      <c r="E14314" s="287"/>
      <c r="F14314" s="288"/>
      <c r="G14314" s="289"/>
      <c r="H14314" s="287"/>
      <c r="I14314" s="287"/>
      <c r="J14314" s="290"/>
      <c r="K14314" s="287"/>
      <c r="L14314" s="287"/>
      <c r="M14314" s="291"/>
      <c r="N14314" s="292"/>
      <c r="O14314" s="287"/>
      <c r="P14314" s="287"/>
      <c r="Q14314" s="293"/>
    </row>
    <row r="14315" spans="1:17">
      <c r="A14315" s="286" t="str">
        <f>B14315&amp;"_"&amp;COUNTIF($B$2:B14315,B14315)</f>
        <v>_0</v>
      </c>
      <c r="B14315" s="287"/>
      <c r="C14315" s="287"/>
      <c r="D14315" s="287"/>
      <c r="E14315" s="287"/>
      <c r="F14315" s="288"/>
      <c r="G14315" s="289"/>
      <c r="H14315" s="287"/>
      <c r="I14315" s="287"/>
      <c r="J14315" s="290"/>
      <c r="K14315" s="287"/>
      <c r="L14315" s="287"/>
      <c r="M14315" s="291"/>
      <c r="N14315" s="292"/>
      <c r="O14315" s="287"/>
      <c r="P14315" s="287"/>
      <c r="Q14315" s="293"/>
    </row>
    <row r="14316" spans="1:17">
      <c r="A14316" s="286" t="str">
        <f>B14316&amp;"_"&amp;COUNTIF($B$2:B14316,B14316)</f>
        <v>_0</v>
      </c>
      <c r="B14316" s="287"/>
      <c r="C14316" s="287"/>
      <c r="D14316" s="287"/>
      <c r="E14316" s="287"/>
      <c r="F14316" s="288"/>
      <c r="G14316" s="289"/>
      <c r="H14316" s="287"/>
      <c r="I14316" s="287"/>
      <c r="J14316" s="290"/>
      <c r="K14316" s="287"/>
      <c r="L14316" s="287"/>
      <c r="M14316" s="291"/>
      <c r="N14316" s="292"/>
      <c r="O14316" s="287"/>
      <c r="P14316" s="287"/>
      <c r="Q14316" s="293"/>
    </row>
    <row r="14317" spans="1:17">
      <c r="A14317" s="286" t="str">
        <f>B14317&amp;"_"&amp;COUNTIF($B$2:B14317,B14317)</f>
        <v>_0</v>
      </c>
      <c r="B14317" s="287"/>
      <c r="C14317" s="287"/>
      <c r="D14317" s="287"/>
      <c r="E14317" s="287"/>
      <c r="F14317" s="288"/>
      <c r="G14317" s="289"/>
      <c r="H14317" s="287"/>
      <c r="I14317" s="287"/>
      <c r="J14317" s="290"/>
      <c r="K14317" s="287"/>
      <c r="L14317" s="287"/>
      <c r="M14317" s="291"/>
      <c r="N14317" s="292"/>
      <c r="O14317" s="287"/>
      <c r="P14317" s="287"/>
      <c r="Q14317" s="293"/>
    </row>
    <row r="14318" spans="1:17">
      <c r="A14318" s="286" t="str">
        <f>B14318&amp;"_"&amp;COUNTIF($B$2:B14318,B14318)</f>
        <v>_0</v>
      </c>
      <c r="B14318" s="287"/>
      <c r="C14318" s="287"/>
      <c r="D14318" s="287"/>
      <c r="E14318" s="287"/>
      <c r="F14318" s="288"/>
      <c r="G14318" s="289"/>
      <c r="H14318" s="287"/>
      <c r="I14318" s="287"/>
      <c r="J14318" s="290"/>
      <c r="K14318" s="287"/>
      <c r="L14318" s="287"/>
      <c r="M14318" s="291"/>
      <c r="N14318" s="292"/>
      <c r="O14318" s="287"/>
      <c r="P14318" s="287"/>
      <c r="Q14318" s="293"/>
    </row>
    <row r="14319" spans="1:17">
      <c r="A14319" s="286" t="str">
        <f>B14319&amp;"_"&amp;COUNTIF($B$2:B14319,B14319)</f>
        <v>_0</v>
      </c>
      <c r="B14319" s="287"/>
      <c r="C14319" s="287"/>
      <c r="D14319" s="287"/>
      <c r="E14319" s="287"/>
      <c r="F14319" s="288"/>
      <c r="G14319" s="289"/>
      <c r="H14319" s="287"/>
      <c r="I14319" s="287"/>
      <c r="J14319" s="290"/>
      <c r="K14319" s="287"/>
      <c r="L14319" s="287"/>
      <c r="M14319" s="291"/>
      <c r="N14319" s="292"/>
      <c r="O14319" s="287"/>
      <c r="P14319" s="287"/>
      <c r="Q14319" s="293"/>
    </row>
    <row r="14320" spans="1:17">
      <c r="A14320" s="286" t="str">
        <f>B14320&amp;"_"&amp;COUNTIF($B$2:B14320,B14320)</f>
        <v>_0</v>
      </c>
      <c r="B14320" s="287"/>
      <c r="C14320" s="287"/>
      <c r="D14320" s="287"/>
      <c r="E14320" s="287"/>
      <c r="F14320" s="288"/>
      <c r="G14320" s="289"/>
      <c r="H14320" s="287"/>
      <c r="I14320" s="287"/>
      <c r="J14320" s="290"/>
      <c r="K14320" s="287"/>
      <c r="L14320" s="287"/>
      <c r="M14320" s="291"/>
      <c r="N14320" s="292"/>
      <c r="O14320" s="287"/>
      <c r="P14320" s="287"/>
      <c r="Q14320" s="293"/>
    </row>
    <row r="14321" spans="1:17">
      <c r="A14321" s="286" t="str">
        <f>B14321&amp;"_"&amp;COUNTIF($B$2:B14321,B14321)</f>
        <v>_0</v>
      </c>
      <c r="B14321" s="287"/>
      <c r="C14321" s="287"/>
      <c r="D14321" s="287"/>
      <c r="E14321" s="287"/>
      <c r="F14321" s="288"/>
      <c r="G14321" s="289"/>
      <c r="H14321" s="287"/>
      <c r="I14321" s="287"/>
      <c r="J14321" s="290"/>
      <c r="K14321" s="287"/>
      <c r="L14321" s="287"/>
      <c r="M14321" s="291"/>
      <c r="N14321" s="292"/>
      <c r="O14321" s="287"/>
      <c r="P14321" s="287"/>
      <c r="Q14321" s="293"/>
    </row>
    <row r="14322" spans="1:17">
      <c r="A14322" s="286" t="str">
        <f>B14322&amp;"_"&amp;COUNTIF($B$2:B14322,B14322)</f>
        <v>_0</v>
      </c>
      <c r="B14322" s="287"/>
      <c r="C14322" s="287"/>
      <c r="D14322" s="287"/>
      <c r="E14322" s="287"/>
      <c r="F14322" s="288"/>
      <c r="G14322" s="289"/>
      <c r="H14322" s="287"/>
      <c r="I14322" s="287"/>
      <c r="J14322" s="290"/>
      <c r="K14322" s="287"/>
      <c r="L14322" s="287"/>
      <c r="M14322" s="291"/>
      <c r="N14322" s="292"/>
      <c r="O14322" s="287"/>
      <c r="P14322" s="287"/>
      <c r="Q14322" s="293"/>
    </row>
    <row r="14323" spans="1:17">
      <c r="A14323" s="286" t="str">
        <f>B14323&amp;"_"&amp;COUNTIF($B$2:B14323,B14323)</f>
        <v>_0</v>
      </c>
      <c r="B14323" s="287"/>
      <c r="C14323" s="287"/>
      <c r="D14323" s="287"/>
      <c r="E14323" s="287"/>
      <c r="F14323" s="288"/>
      <c r="G14323" s="289"/>
      <c r="H14323" s="287"/>
      <c r="I14323" s="287"/>
      <c r="J14323" s="290"/>
      <c r="K14323" s="287"/>
      <c r="L14323" s="287"/>
      <c r="M14323" s="291"/>
      <c r="N14323" s="292"/>
      <c r="O14323" s="287"/>
      <c r="P14323" s="287"/>
      <c r="Q14323" s="293"/>
    </row>
    <row r="14324" spans="1:17">
      <c r="A14324" s="286" t="str">
        <f>B14324&amp;"_"&amp;COUNTIF($B$2:B14324,B14324)</f>
        <v>_0</v>
      </c>
      <c r="B14324" s="287"/>
      <c r="C14324" s="287"/>
      <c r="D14324" s="287"/>
      <c r="E14324" s="287"/>
      <c r="F14324" s="288"/>
      <c r="G14324" s="289"/>
      <c r="H14324" s="287"/>
      <c r="I14324" s="287"/>
      <c r="J14324" s="290"/>
      <c r="K14324" s="287"/>
      <c r="L14324" s="287"/>
      <c r="M14324" s="291"/>
      <c r="N14324" s="292"/>
      <c r="O14324" s="287"/>
      <c r="P14324" s="287"/>
      <c r="Q14324" s="293"/>
    </row>
    <row r="14325" spans="1:17">
      <c r="A14325" s="286" t="str">
        <f>B14325&amp;"_"&amp;COUNTIF($B$2:B14325,B14325)</f>
        <v>_0</v>
      </c>
      <c r="B14325" s="287"/>
      <c r="C14325" s="287"/>
      <c r="D14325" s="287"/>
      <c r="E14325" s="287"/>
      <c r="F14325" s="288"/>
      <c r="G14325" s="289"/>
      <c r="H14325" s="287"/>
      <c r="I14325" s="287"/>
      <c r="J14325" s="290"/>
      <c r="K14325" s="287"/>
      <c r="L14325" s="287"/>
      <c r="M14325" s="291"/>
      <c r="N14325" s="292"/>
      <c r="O14325" s="287"/>
      <c r="P14325" s="287"/>
      <c r="Q14325" s="293"/>
    </row>
    <row r="14326" spans="1:17">
      <c r="A14326" s="286" t="str">
        <f>B14326&amp;"_"&amp;COUNTIF($B$2:B14326,B14326)</f>
        <v>_0</v>
      </c>
      <c r="B14326" s="287"/>
      <c r="C14326" s="287"/>
      <c r="D14326" s="287"/>
      <c r="E14326" s="287"/>
      <c r="F14326" s="288"/>
      <c r="G14326" s="289"/>
      <c r="H14326" s="287"/>
      <c r="I14326" s="287"/>
      <c r="J14326" s="290"/>
      <c r="K14326" s="287"/>
      <c r="L14326" s="287"/>
      <c r="M14326" s="291"/>
      <c r="N14326" s="292"/>
      <c r="O14326" s="287"/>
      <c r="P14326" s="287"/>
      <c r="Q14326" s="293"/>
    </row>
    <row r="14327" spans="1:17">
      <c r="A14327" s="286" t="str">
        <f>B14327&amp;"_"&amp;COUNTIF($B$2:B14327,B14327)</f>
        <v>_0</v>
      </c>
      <c r="B14327" s="287"/>
      <c r="C14327" s="287"/>
      <c r="D14327" s="287"/>
      <c r="E14327" s="287"/>
      <c r="F14327" s="288"/>
      <c r="G14327" s="289"/>
      <c r="H14327" s="287"/>
      <c r="I14327" s="287"/>
      <c r="J14327" s="290"/>
      <c r="K14327" s="287"/>
      <c r="L14327" s="287"/>
      <c r="M14327" s="291"/>
      <c r="N14327" s="292"/>
      <c r="O14327" s="287"/>
      <c r="P14327" s="287"/>
      <c r="Q14327" s="293"/>
    </row>
    <row r="14328" spans="1:17">
      <c r="A14328" s="286" t="str">
        <f>B14328&amp;"_"&amp;COUNTIF($B$2:B14328,B14328)</f>
        <v>_0</v>
      </c>
      <c r="B14328" s="287"/>
      <c r="C14328" s="287"/>
      <c r="D14328" s="287"/>
      <c r="E14328" s="287"/>
      <c r="F14328" s="288"/>
      <c r="G14328" s="289"/>
      <c r="H14328" s="287"/>
      <c r="I14328" s="287"/>
      <c r="J14328" s="290"/>
      <c r="K14328" s="287"/>
      <c r="L14328" s="287"/>
      <c r="M14328" s="291"/>
      <c r="N14328" s="292"/>
      <c r="O14328" s="287"/>
      <c r="P14328" s="287"/>
      <c r="Q14328" s="293"/>
    </row>
    <row r="14329" spans="1:17">
      <c r="A14329" s="286" t="str">
        <f>B14329&amp;"_"&amp;COUNTIF($B$2:B14329,B14329)</f>
        <v>_0</v>
      </c>
      <c r="B14329" s="287"/>
      <c r="C14329" s="287"/>
      <c r="D14329" s="287"/>
      <c r="E14329" s="287"/>
      <c r="F14329" s="288"/>
      <c r="G14329" s="289"/>
      <c r="H14329" s="287"/>
      <c r="I14329" s="287"/>
      <c r="J14329" s="290"/>
      <c r="K14329" s="287"/>
      <c r="L14329" s="287"/>
      <c r="M14329" s="291"/>
      <c r="N14329" s="292"/>
      <c r="O14329" s="287"/>
      <c r="P14329" s="287"/>
      <c r="Q14329" s="293"/>
    </row>
    <row r="14330" spans="1:17">
      <c r="A14330" s="286" t="str">
        <f>B14330&amp;"_"&amp;COUNTIF($B$2:B14330,B14330)</f>
        <v>_0</v>
      </c>
      <c r="B14330" s="287"/>
      <c r="C14330" s="287"/>
      <c r="D14330" s="287"/>
      <c r="E14330" s="287"/>
      <c r="F14330" s="288"/>
      <c r="G14330" s="289"/>
      <c r="H14330" s="287"/>
      <c r="I14330" s="287"/>
      <c r="J14330" s="290"/>
      <c r="K14330" s="287"/>
      <c r="L14330" s="287"/>
      <c r="M14330" s="291"/>
      <c r="N14330" s="292"/>
      <c r="O14330" s="287"/>
      <c r="P14330" s="287"/>
      <c r="Q14330" s="293"/>
    </row>
    <row r="14331" spans="1:17">
      <c r="A14331" s="286" t="str">
        <f>B14331&amp;"_"&amp;COUNTIF($B$2:B14331,B14331)</f>
        <v>_0</v>
      </c>
      <c r="B14331" s="287"/>
      <c r="C14331" s="287"/>
      <c r="D14331" s="287"/>
      <c r="E14331" s="287"/>
      <c r="F14331" s="288"/>
      <c r="G14331" s="289"/>
      <c r="H14331" s="287"/>
      <c r="I14331" s="287"/>
      <c r="J14331" s="290"/>
      <c r="K14331" s="287"/>
      <c r="L14331" s="287"/>
      <c r="M14331" s="291"/>
      <c r="N14331" s="292"/>
      <c r="O14331" s="287"/>
      <c r="P14331" s="287"/>
      <c r="Q14331" s="293"/>
    </row>
    <row r="14332" spans="1:17">
      <c r="A14332" s="286" t="str">
        <f>B14332&amp;"_"&amp;COUNTIF($B$2:B14332,B14332)</f>
        <v>_0</v>
      </c>
      <c r="B14332" s="287"/>
      <c r="C14332" s="287"/>
      <c r="D14332" s="287"/>
      <c r="E14332" s="287"/>
      <c r="F14332" s="288"/>
      <c r="G14332" s="289"/>
      <c r="H14332" s="287"/>
      <c r="I14332" s="287"/>
      <c r="J14332" s="290"/>
      <c r="K14332" s="287"/>
      <c r="L14332" s="287"/>
      <c r="M14332" s="291"/>
      <c r="N14332" s="292"/>
      <c r="O14332" s="287"/>
      <c r="P14332" s="287"/>
      <c r="Q14332" s="293"/>
    </row>
    <row r="14333" spans="1:17">
      <c r="A14333" s="286" t="str">
        <f>B14333&amp;"_"&amp;COUNTIF($B$2:B14333,B14333)</f>
        <v>_0</v>
      </c>
      <c r="B14333" s="287"/>
      <c r="C14333" s="287"/>
      <c r="D14333" s="287"/>
      <c r="E14333" s="287"/>
      <c r="F14333" s="288"/>
      <c r="G14333" s="289"/>
      <c r="H14333" s="287"/>
      <c r="I14333" s="287"/>
      <c r="J14333" s="290"/>
      <c r="K14333" s="287"/>
      <c r="L14333" s="287"/>
      <c r="M14333" s="291"/>
      <c r="N14333" s="292"/>
      <c r="O14333" s="287"/>
      <c r="P14333" s="287"/>
      <c r="Q14333" s="293"/>
    </row>
    <row r="14334" spans="1:17">
      <c r="A14334" s="286" t="str">
        <f>B14334&amp;"_"&amp;COUNTIF($B$2:B14334,B14334)</f>
        <v>_0</v>
      </c>
      <c r="B14334" s="287"/>
      <c r="C14334" s="287"/>
      <c r="D14334" s="287"/>
      <c r="E14334" s="287"/>
      <c r="F14334" s="288"/>
      <c r="G14334" s="289"/>
      <c r="H14334" s="287"/>
      <c r="I14334" s="287"/>
      <c r="J14334" s="290"/>
      <c r="K14334" s="287"/>
      <c r="L14334" s="287"/>
      <c r="M14334" s="291"/>
      <c r="N14334" s="292"/>
      <c r="O14334" s="287"/>
      <c r="P14334" s="287"/>
      <c r="Q14334" s="293"/>
    </row>
    <row r="14335" spans="1:17">
      <c r="A14335" s="286" t="str">
        <f>B14335&amp;"_"&amp;COUNTIF($B$2:B14335,B14335)</f>
        <v>_0</v>
      </c>
      <c r="B14335" s="287"/>
      <c r="C14335" s="287"/>
      <c r="D14335" s="287"/>
      <c r="E14335" s="287"/>
      <c r="F14335" s="288"/>
      <c r="G14335" s="289"/>
      <c r="H14335" s="287"/>
      <c r="I14335" s="287"/>
      <c r="J14335" s="290"/>
      <c r="K14335" s="287"/>
      <c r="L14335" s="287"/>
      <c r="M14335" s="291"/>
      <c r="N14335" s="292"/>
      <c r="O14335" s="287"/>
      <c r="P14335" s="287"/>
      <c r="Q14335" s="293"/>
    </row>
    <row r="14336" spans="1:17">
      <c r="A14336" s="286" t="str">
        <f>B14336&amp;"_"&amp;COUNTIF($B$2:B14336,B14336)</f>
        <v>_0</v>
      </c>
      <c r="B14336" s="287"/>
      <c r="C14336" s="287"/>
      <c r="D14336" s="287"/>
      <c r="E14336" s="287"/>
      <c r="F14336" s="288"/>
      <c r="G14336" s="289"/>
      <c r="H14336" s="287"/>
      <c r="I14336" s="287"/>
      <c r="J14336" s="290"/>
      <c r="K14336" s="287"/>
      <c r="L14336" s="287"/>
      <c r="M14336" s="291"/>
      <c r="N14336" s="292"/>
      <c r="O14336" s="287"/>
      <c r="P14336" s="287"/>
      <c r="Q14336" s="293"/>
    </row>
    <row r="14337" spans="1:17">
      <c r="A14337" s="286" t="str">
        <f>B14337&amp;"_"&amp;COUNTIF($B$2:B14337,B14337)</f>
        <v>_0</v>
      </c>
      <c r="B14337" s="287"/>
      <c r="C14337" s="287"/>
      <c r="D14337" s="287"/>
      <c r="E14337" s="287"/>
      <c r="F14337" s="288"/>
      <c r="G14337" s="289"/>
      <c r="H14337" s="287"/>
      <c r="I14337" s="287"/>
      <c r="J14337" s="290"/>
      <c r="K14337" s="287"/>
      <c r="L14337" s="287"/>
      <c r="M14337" s="291"/>
      <c r="N14337" s="292"/>
      <c r="O14337" s="287"/>
      <c r="P14337" s="287"/>
      <c r="Q14337" s="293"/>
    </row>
    <row r="14338" spans="1:17">
      <c r="A14338" s="286" t="str">
        <f>B14338&amp;"_"&amp;COUNTIF($B$2:B14338,B14338)</f>
        <v>_0</v>
      </c>
      <c r="B14338" s="287"/>
      <c r="C14338" s="287"/>
      <c r="D14338" s="287"/>
      <c r="E14338" s="287"/>
      <c r="F14338" s="288"/>
      <c r="G14338" s="289"/>
      <c r="H14338" s="287"/>
      <c r="I14338" s="287"/>
      <c r="J14338" s="290"/>
      <c r="K14338" s="287"/>
      <c r="L14338" s="287"/>
      <c r="M14338" s="291"/>
      <c r="N14338" s="292"/>
      <c r="O14338" s="287"/>
      <c r="P14338" s="287"/>
      <c r="Q14338" s="293"/>
    </row>
    <row r="14339" spans="1:17">
      <c r="A14339" s="286" t="str">
        <f>B14339&amp;"_"&amp;COUNTIF($B$2:B14339,B14339)</f>
        <v>_0</v>
      </c>
      <c r="B14339" s="287"/>
      <c r="C14339" s="287"/>
      <c r="D14339" s="287"/>
      <c r="E14339" s="287"/>
      <c r="F14339" s="288"/>
      <c r="G14339" s="289"/>
      <c r="H14339" s="287"/>
      <c r="I14339" s="287"/>
      <c r="J14339" s="290"/>
      <c r="K14339" s="287"/>
      <c r="L14339" s="287"/>
      <c r="M14339" s="291"/>
      <c r="N14339" s="292"/>
      <c r="O14339" s="287"/>
      <c r="P14339" s="287"/>
      <c r="Q14339" s="293"/>
    </row>
    <row r="14340" spans="1:17">
      <c r="A14340" s="286" t="str">
        <f>B14340&amp;"_"&amp;COUNTIF($B$2:B14340,B14340)</f>
        <v>_0</v>
      </c>
      <c r="B14340" s="287"/>
      <c r="C14340" s="287"/>
      <c r="D14340" s="287"/>
      <c r="E14340" s="287"/>
      <c r="F14340" s="288"/>
      <c r="G14340" s="289"/>
      <c r="H14340" s="287"/>
      <c r="I14340" s="287"/>
      <c r="J14340" s="290"/>
      <c r="K14340" s="287"/>
      <c r="L14340" s="287"/>
      <c r="M14340" s="291"/>
      <c r="N14340" s="292"/>
      <c r="O14340" s="287"/>
      <c r="P14340" s="287"/>
      <c r="Q14340" s="293"/>
    </row>
    <row r="14341" spans="1:17">
      <c r="A14341" s="286" t="str">
        <f>B14341&amp;"_"&amp;COUNTIF($B$2:B14341,B14341)</f>
        <v>_0</v>
      </c>
      <c r="B14341" s="287"/>
      <c r="C14341" s="287"/>
      <c r="D14341" s="287"/>
      <c r="E14341" s="287"/>
      <c r="F14341" s="288"/>
      <c r="G14341" s="289"/>
      <c r="H14341" s="287"/>
      <c r="I14341" s="287"/>
      <c r="J14341" s="290"/>
      <c r="K14341" s="287"/>
      <c r="L14341" s="287"/>
      <c r="M14341" s="291"/>
      <c r="N14341" s="292"/>
      <c r="O14341" s="287"/>
      <c r="P14341" s="287"/>
      <c r="Q14341" s="293"/>
    </row>
    <row r="14342" spans="1:17">
      <c r="A14342" s="286" t="str">
        <f>B14342&amp;"_"&amp;COUNTIF($B$2:B14342,B14342)</f>
        <v>_0</v>
      </c>
      <c r="B14342" s="287"/>
      <c r="C14342" s="287"/>
      <c r="D14342" s="287"/>
      <c r="E14342" s="287"/>
      <c r="F14342" s="288"/>
      <c r="G14342" s="289"/>
      <c r="H14342" s="287"/>
      <c r="I14342" s="287"/>
      <c r="J14342" s="290"/>
      <c r="K14342" s="287"/>
      <c r="L14342" s="287"/>
      <c r="M14342" s="291"/>
      <c r="N14342" s="292"/>
      <c r="O14342" s="287"/>
      <c r="P14342" s="287"/>
      <c r="Q14342" s="293"/>
    </row>
    <row r="14343" spans="1:17">
      <c r="A14343" s="286" t="str">
        <f>B14343&amp;"_"&amp;COUNTIF($B$2:B14343,B14343)</f>
        <v>_0</v>
      </c>
      <c r="B14343" s="287"/>
      <c r="C14343" s="287"/>
      <c r="D14343" s="287"/>
      <c r="E14343" s="287"/>
      <c r="F14343" s="288"/>
      <c r="G14343" s="289"/>
      <c r="H14343" s="287"/>
      <c r="I14343" s="287"/>
      <c r="J14343" s="290"/>
      <c r="K14343" s="287"/>
      <c r="L14343" s="287"/>
      <c r="M14343" s="291"/>
      <c r="N14343" s="292"/>
      <c r="O14343" s="287"/>
      <c r="P14343" s="287"/>
      <c r="Q14343" s="293"/>
    </row>
    <row r="14344" spans="1:17">
      <c r="A14344" s="286" t="str">
        <f>B14344&amp;"_"&amp;COUNTIF($B$2:B14344,B14344)</f>
        <v>_0</v>
      </c>
      <c r="B14344" s="287"/>
      <c r="C14344" s="287"/>
      <c r="D14344" s="287"/>
      <c r="E14344" s="287"/>
      <c r="F14344" s="288"/>
      <c r="G14344" s="289"/>
      <c r="H14344" s="287"/>
      <c r="I14344" s="287"/>
      <c r="J14344" s="290"/>
      <c r="K14344" s="287"/>
      <c r="L14344" s="287"/>
      <c r="M14344" s="291"/>
      <c r="N14344" s="292"/>
      <c r="O14344" s="287"/>
      <c r="P14344" s="287"/>
      <c r="Q14344" s="293"/>
    </row>
    <row r="14345" spans="1:17">
      <c r="A14345" s="286" t="str">
        <f>B14345&amp;"_"&amp;COUNTIF($B$2:B14345,B14345)</f>
        <v>_0</v>
      </c>
      <c r="B14345" s="287"/>
      <c r="C14345" s="287"/>
      <c r="D14345" s="287"/>
      <c r="E14345" s="287"/>
      <c r="F14345" s="288"/>
      <c r="G14345" s="289"/>
      <c r="H14345" s="287"/>
      <c r="I14345" s="287"/>
      <c r="J14345" s="290"/>
      <c r="K14345" s="287"/>
      <c r="L14345" s="287"/>
      <c r="M14345" s="291"/>
      <c r="N14345" s="292"/>
      <c r="O14345" s="287"/>
      <c r="P14345" s="287"/>
      <c r="Q14345" s="293"/>
    </row>
    <row r="14346" spans="1:17">
      <c r="A14346" s="286" t="str">
        <f>B14346&amp;"_"&amp;COUNTIF($B$2:B14346,B14346)</f>
        <v>_0</v>
      </c>
      <c r="B14346" s="287"/>
      <c r="C14346" s="287"/>
      <c r="D14346" s="287"/>
      <c r="E14346" s="287"/>
      <c r="F14346" s="288"/>
      <c r="G14346" s="289"/>
      <c r="H14346" s="287"/>
      <c r="I14346" s="287"/>
      <c r="J14346" s="290"/>
      <c r="K14346" s="287"/>
      <c r="L14346" s="287"/>
      <c r="M14346" s="291"/>
      <c r="N14346" s="292"/>
      <c r="O14346" s="287"/>
      <c r="P14346" s="287"/>
      <c r="Q14346" s="293"/>
    </row>
    <row r="14347" spans="1:17">
      <c r="A14347" s="286" t="str">
        <f>B14347&amp;"_"&amp;COUNTIF($B$2:B14347,B14347)</f>
        <v>_0</v>
      </c>
      <c r="B14347" s="287"/>
      <c r="C14347" s="287"/>
      <c r="D14347" s="287"/>
      <c r="E14347" s="287"/>
      <c r="F14347" s="288"/>
      <c r="G14347" s="289"/>
      <c r="H14347" s="287"/>
      <c r="I14347" s="287"/>
      <c r="J14347" s="290"/>
      <c r="K14347" s="287"/>
      <c r="L14347" s="287"/>
      <c r="M14347" s="291"/>
      <c r="N14347" s="292"/>
      <c r="O14347" s="287"/>
      <c r="P14347" s="287"/>
      <c r="Q14347" s="293"/>
    </row>
    <row r="14348" spans="1:17">
      <c r="A14348" s="286" t="str">
        <f>B14348&amp;"_"&amp;COUNTIF($B$2:B14348,B14348)</f>
        <v>_0</v>
      </c>
      <c r="B14348" s="287"/>
      <c r="C14348" s="287"/>
      <c r="D14348" s="287"/>
      <c r="E14348" s="287"/>
      <c r="F14348" s="288"/>
      <c r="G14348" s="289"/>
      <c r="H14348" s="287"/>
      <c r="I14348" s="287"/>
      <c r="J14348" s="290"/>
      <c r="K14348" s="287"/>
      <c r="L14348" s="287"/>
      <c r="M14348" s="291"/>
      <c r="N14348" s="292"/>
      <c r="O14348" s="287"/>
      <c r="P14348" s="287"/>
      <c r="Q14348" s="293"/>
    </row>
    <row r="14349" spans="1:17">
      <c r="A14349" s="286" t="str">
        <f>B14349&amp;"_"&amp;COUNTIF($B$2:B14349,B14349)</f>
        <v>_0</v>
      </c>
      <c r="B14349" s="287"/>
      <c r="C14349" s="287"/>
      <c r="D14349" s="287"/>
      <c r="E14349" s="287"/>
      <c r="F14349" s="288"/>
      <c r="G14349" s="289"/>
      <c r="H14349" s="287"/>
      <c r="I14349" s="287"/>
      <c r="J14349" s="290"/>
      <c r="K14349" s="287"/>
      <c r="L14349" s="287"/>
      <c r="M14349" s="291"/>
      <c r="N14349" s="292"/>
      <c r="O14349" s="287"/>
      <c r="P14349" s="287"/>
      <c r="Q14349" s="293"/>
    </row>
    <row r="14350" spans="1:17">
      <c r="A14350" s="286" t="str">
        <f>B14350&amp;"_"&amp;COUNTIF($B$2:B14350,B14350)</f>
        <v>_0</v>
      </c>
      <c r="B14350" s="287"/>
      <c r="C14350" s="287"/>
      <c r="D14350" s="287"/>
      <c r="E14350" s="287"/>
      <c r="F14350" s="288"/>
      <c r="G14350" s="289"/>
      <c r="H14350" s="287"/>
      <c r="I14350" s="287"/>
      <c r="J14350" s="290"/>
      <c r="K14350" s="287"/>
      <c r="L14350" s="287"/>
      <c r="M14350" s="291"/>
      <c r="N14350" s="292"/>
      <c r="O14350" s="287"/>
      <c r="P14350" s="287"/>
      <c r="Q14350" s="293"/>
    </row>
    <row r="14351" spans="1:17">
      <c r="A14351" s="286" t="str">
        <f>B14351&amp;"_"&amp;COUNTIF($B$2:B14351,B14351)</f>
        <v>_0</v>
      </c>
      <c r="B14351" s="287"/>
      <c r="C14351" s="287"/>
      <c r="D14351" s="287"/>
      <c r="E14351" s="287"/>
      <c r="F14351" s="288"/>
      <c r="G14351" s="289"/>
      <c r="H14351" s="287"/>
      <c r="I14351" s="287"/>
      <c r="J14351" s="290"/>
      <c r="K14351" s="287"/>
      <c r="L14351" s="287"/>
      <c r="M14351" s="291"/>
      <c r="N14351" s="292"/>
      <c r="O14351" s="287"/>
      <c r="P14351" s="287"/>
      <c r="Q14351" s="293"/>
    </row>
    <row r="14352" spans="1:17">
      <c r="A14352" s="286" t="str">
        <f>B14352&amp;"_"&amp;COUNTIF($B$2:B14352,B14352)</f>
        <v>_0</v>
      </c>
      <c r="B14352" s="287"/>
      <c r="C14352" s="287"/>
      <c r="D14352" s="287"/>
      <c r="E14352" s="287"/>
      <c r="F14352" s="288"/>
      <c r="G14352" s="289"/>
      <c r="H14352" s="287"/>
      <c r="I14352" s="287"/>
      <c r="J14352" s="290"/>
      <c r="K14352" s="287"/>
      <c r="L14352" s="287"/>
      <c r="M14352" s="291"/>
      <c r="N14352" s="292"/>
      <c r="O14352" s="287"/>
      <c r="P14352" s="287"/>
      <c r="Q14352" s="293"/>
    </row>
    <row r="14353" spans="1:17">
      <c r="A14353" s="286" t="str">
        <f>B14353&amp;"_"&amp;COUNTIF($B$2:B14353,B14353)</f>
        <v>_0</v>
      </c>
      <c r="B14353" s="287"/>
      <c r="C14353" s="287"/>
      <c r="D14353" s="287"/>
      <c r="E14353" s="287"/>
      <c r="F14353" s="288"/>
      <c r="G14353" s="289"/>
      <c r="H14353" s="287"/>
      <c r="I14353" s="287"/>
      <c r="J14353" s="290"/>
      <c r="K14353" s="287"/>
      <c r="L14353" s="287"/>
      <c r="M14353" s="291"/>
      <c r="N14353" s="292"/>
      <c r="O14353" s="287"/>
      <c r="P14353" s="287"/>
      <c r="Q14353" s="293"/>
    </row>
    <row r="14354" spans="1:17">
      <c r="A14354" s="286" t="str">
        <f>B14354&amp;"_"&amp;COUNTIF($B$2:B14354,B14354)</f>
        <v>_0</v>
      </c>
      <c r="B14354" s="287"/>
      <c r="C14354" s="287"/>
      <c r="D14354" s="287"/>
      <c r="E14354" s="287"/>
      <c r="F14354" s="288"/>
      <c r="G14354" s="289"/>
      <c r="H14354" s="287"/>
      <c r="I14354" s="287"/>
      <c r="J14354" s="290"/>
      <c r="K14354" s="287"/>
      <c r="L14354" s="287"/>
      <c r="M14354" s="291"/>
      <c r="N14354" s="292"/>
      <c r="O14354" s="287"/>
      <c r="P14354" s="287"/>
      <c r="Q14354" s="293"/>
    </row>
    <row r="14355" spans="1:17">
      <c r="A14355" s="286" t="str">
        <f>B14355&amp;"_"&amp;COUNTIF($B$2:B14355,B14355)</f>
        <v>_0</v>
      </c>
      <c r="B14355" s="287"/>
      <c r="C14355" s="287"/>
      <c r="D14355" s="287"/>
      <c r="E14355" s="287"/>
      <c r="F14355" s="288"/>
      <c r="G14355" s="289"/>
      <c r="H14355" s="287"/>
      <c r="I14355" s="287"/>
      <c r="J14355" s="290"/>
      <c r="K14355" s="287"/>
      <c r="L14355" s="287"/>
      <c r="M14355" s="291"/>
      <c r="N14355" s="292"/>
      <c r="O14355" s="287"/>
      <c r="P14355" s="287"/>
      <c r="Q14355" s="293"/>
    </row>
    <row r="14356" spans="1:17">
      <c r="A14356" s="286" t="str">
        <f>B14356&amp;"_"&amp;COUNTIF($B$2:B14356,B14356)</f>
        <v>_0</v>
      </c>
      <c r="B14356" s="287"/>
      <c r="C14356" s="287"/>
      <c r="D14356" s="287"/>
      <c r="E14356" s="287"/>
      <c r="F14356" s="288"/>
      <c r="G14356" s="289"/>
      <c r="H14356" s="287"/>
      <c r="I14356" s="287"/>
      <c r="J14356" s="290"/>
      <c r="K14356" s="287"/>
      <c r="L14356" s="287"/>
      <c r="M14356" s="291"/>
      <c r="N14356" s="292"/>
      <c r="O14356" s="287"/>
      <c r="P14356" s="287"/>
      <c r="Q14356" s="293"/>
    </row>
    <row r="14357" spans="1:17">
      <c r="A14357" s="286" t="str">
        <f>B14357&amp;"_"&amp;COUNTIF($B$2:B14357,B14357)</f>
        <v>_0</v>
      </c>
      <c r="B14357" s="287"/>
      <c r="C14357" s="287"/>
      <c r="D14357" s="287"/>
      <c r="E14357" s="287"/>
      <c r="F14357" s="288"/>
      <c r="G14357" s="289"/>
      <c r="H14357" s="287"/>
      <c r="I14357" s="287"/>
      <c r="J14357" s="290"/>
      <c r="K14357" s="287"/>
      <c r="L14357" s="287"/>
      <c r="M14357" s="291"/>
      <c r="N14357" s="292"/>
      <c r="O14357" s="287"/>
      <c r="P14357" s="287"/>
      <c r="Q14357" s="293"/>
    </row>
    <row r="14358" spans="1:17">
      <c r="A14358" s="286" t="str">
        <f>B14358&amp;"_"&amp;COUNTIF($B$2:B14358,B14358)</f>
        <v>_0</v>
      </c>
      <c r="B14358" s="287"/>
      <c r="C14358" s="287"/>
      <c r="D14358" s="287"/>
      <c r="E14358" s="287"/>
      <c r="F14358" s="288"/>
      <c r="G14358" s="289"/>
      <c r="H14358" s="287"/>
      <c r="I14358" s="287"/>
      <c r="J14358" s="290"/>
      <c r="K14358" s="287"/>
      <c r="L14358" s="287"/>
      <c r="M14358" s="291"/>
      <c r="N14358" s="292"/>
      <c r="O14358" s="287"/>
      <c r="P14358" s="287"/>
      <c r="Q14358" s="293"/>
    </row>
    <row r="14359" spans="1:17">
      <c r="A14359" s="286" t="str">
        <f>B14359&amp;"_"&amp;COUNTIF($B$2:B14359,B14359)</f>
        <v>_0</v>
      </c>
      <c r="B14359" s="287"/>
      <c r="C14359" s="287"/>
      <c r="D14359" s="287"/>
      <c r="E14359" s="287"/>
      <c r="F14359" s="288"/>
      <c r="G14359" s="289"/>
      <c r="H14359" s="287"/>
      <c r="I14359" s="287"/>
      <c r="J14359" s="290"/>
      <c r="K14359" s="287"/>
      <c r="L14359" s="287"/>
      <c r="M14359" s="291"/>
      <c r="N14359" s="292"/>
      <c r="O14359" s="287"/>
      <c r="P14359" s="287"/>
      <c r="Q14359" s="293"/>
    </row>
    <row r="14360" spans="1:17">
      <c r="A14360" s="286" t="str">
        <f>B14360&amp;"_"&amp;COUNTIF($B$2:B14360,B14360)</f>
        <v>_0</v>
      </c>
      <c r="B14360" s="287"/>
      <c r="C14360" s="287"/>
      <c r="D14360" s="287"/>
      <c r="E14360" s="287"/>
      <c r="F14360" s="288"/>
      <c r="G14360" s="289"/>
      <c r="H14360" s="287"/>
      <c r="I14360" s="287"/>
      <c r="J14360" s="290"/>
      <c r="K14360" s="287"/>
      <c r="L14360" s="287"/>
      <c r="M14360" s="291"/>
      <c r="N14360" s="292"/>
      <c r="O14360" s="287"/>
      <c r="P14360" s="287"/>
      <c r="Q14360" s="293"/>
    </row>
    <row r="14361" spans="1:17">
      <c r="A14361" s="286" t="str">
        <f>B14361&amp;"_"&amp;COUNTIF($B$2:B14361,B14361)</f>
        <v>_0</v>
      </c>
      <c r="B14361" s="287"/>
      <c r="C14361" s="287"/>
      <c r="D14361" s="287"/>
      <c r="E14361" s="287"/>
      <c r="F14361" s="288"/>
      <c r="G14361" s="289"/>
      <c r="H14361" s="287"/>
      <c r="I14361" s="287"/>
      <c r="J14361" s="290"/>
      <c r="K14361" s="287"/>
      <c r="L14361" s="287"/>
      <c r="M14361" s="291"/>
      <c r="N14361" s="292"/>
      <c r="O14361" s="287"/>
      <c r="P14361" s="287"/>
      <c r="Q14361" s="293"/>
    </row>
    <row r="14362" spans="1:17">
      <c r="A14362" s="286" t="str">
        <f>B14362&amp;"_"&amp;COUNTIF($B$2:B14362,B14362)</f>
        <v>_0</v>
      </c>
      <c r="B14362" s="287"/>
      <c r="C14362" s="287"/>
      <c r="D14362" s="287"/>
      <c r="E14362" s="287"/>
      <c r="F14362" s="288"/>
      <c r="G14362" s="289"/>
      <c r="H14362" s="287"/>
      <c r="I14362" s="287"/>
      <c r="J14362" s="290"/>
      <c r="K14362" s="287"/>
      <c r="L14362" s="287"/>
      <c r="M14362" s="291"/>
      <c r="N14362" s="292"/>
      <c r="O14362" s="287"/>
      <c r="P14362" s="287"/>
      <c r="Q14362" s="293"/>
    </row>
    <row r="14363" spans="1:17">
      <c r="A14363" s="286" t="str">
        <f>B14363&amp;"_"&amp;COUNTIF($B$2:B14363,B14363)</f>
        <v>_0</v>
      </c>
      <c r="B14363" s="287"/>
      <c r="C14363" s="287"/>
      <c r="D14363" s="287"/>
      <c r="E14363" s="287"/>
      <c r="F14363" s="288"/>
      <c r="G14363" s="289"/>
      <c r="H14363" s="287"/>
      <c r="I14363" s="287"/>
      <c r="J14363" s="290"/>
      <c r="K14363" s="287"/>
      <c r="L14363" s="287"/>
      <c r="M14363" s="291"/>
      <c r="N14363" s="292"/>
      <c r="O14363" s="287"/>
      <c r="P14363" s="287"/>
      <c r="Q14363" s="293"/>
    </row>
    <row r="14364" spans="1:17">
      <c r="A14364" s="286" t="str">
        <f>B14364&amp;"_"&amp;COUNTIF($B$2:B14364,B14364)</f>
        <v>_0</v>
      </c>
      <c r="B14364" s="287"/>
      <c r="C14364" s="287"/>
      <c r="D14364" s="287"/>
      <c r="E14364" s="287"/>
      <c r="F14364" s="288"/>
      <c r="G14364" s="289"/>
      <c r="H14364" s="287"/>
      <c r="I14364" s="287"/>
      <c r="J14364" s="290"/>
      <c r="K14364" s="287"/>
      <c r="L14364" s="287"/>
      <c r="M14364" s="291"/>
      <c r="N14364" s="292"/>
      <c r="O14364" s="287"/>
      <c r="P14364" s="287"/>
      <c r="Q14364" s="293"/>
    </row>
    <row r="14365" spans="1:17">
      <c r="A14365" s="286" t="str">
        <f>B14365&amp;"_"&amp;COUNTIF($B$2:B14365,B14365)</f>
        <v>_0</v>
      </c>
      <c r="B14365" s="287"/>
      <c r="C14365" s="287"/>
      <c r="D14365" s="287"/>
      <c r="E14365" s="287"/>
      <c r="F14365" s="288"/>
      <c r="G14365" s="289"/>
      <c r="H14365" s="287"/>
      <c r="I14365" s="287"/>
      <c r="J14365" s="290"/>
      <c r="K14365" s="287"/>
      <c r="L14365" s="287"/>
      <c r="M14365" s="291"/>
      <c r="N14365" s="292"/>
      <c r="O14365" s="287"/>
      <c r="P14365" s="287"/>
      <c r="Q14365" s="293"/>
    </row>
    <row r="14366" spans="1:17">
      <c r="A14366" s="286" t="str">
        <f>B14366&amp;"_"&amp;COUNTIF($B$2:B14366,B14366)</f>
        <v>_0</v>
      </c>
      <c r="B14366" s="287"/>
      <c r="C14366" s="287"/>
      <c r="D14366" s="287"/>
      <c r="E14366" s="287"/>
      <c r="F14366" s="288"/>
      <c r="G14366" s="289"/>
      <c r="H14366" s="287"/>
      <c r="I14366" s="287"/>
      <c r="J14366" s="290"/>
      <c r="K14366" s="287"/>
      <c r="L14366" s="287"/>
      <c r="M14366" s="291"/>
      <c r="N14366" s="292"/>
      <c r="O14366" s="287"/>
      <c r="P14366" s="287"/>
      <c r="Q14366" s="293"/>
    </row>
    <row r="14367" spans="1:17">
      <c r="A14367" s="286" t="str">
        <f>B14367&amp;"_"&amp;COUNTIF($B$2:B14367,B14367)</f>
        <v>_0</v>
      </c>
      <c r="B14367" s="287"/>
      <c r="C14367" s="287"/>
      <c r="D14367" s="287"/>
      <c r="E14367" s="287"/>
      <c r="F14367" s="288"/>
      <c r="G14367" s="289"/>
      <c r="H14367" s="287"/>
      <c r="I14367" s="287"/>
      <c r="J14367" s="290"/>
      <c r="K14367" s="287"/>
      <c r="L14367" s="287"/>
      <c r="M14367" s="291"/>
      <c r="N14367" s="292"/>
      <c r="O14367" s="287"/>
      <c r="P14367" s="287"/>
      <c r="Q14367" s="293"/>
    </row>
    <row r="14368" spans="1:17">
      <c r="A14368" s="286" t="str">
        <f>B14368&amp;"_"&amp;COUNTIF($B$2:B14368,B14368)</f>
        <v>_0</v>
      </c>
      <c r="B14368" s="287"/>
      <c r="C14368" s="287"/>
      <c r="D14368" s="287"/>
      <c r="E14368" s="287"/>
      <c r="F14368" s="288"/>
      <c r="G14368" s="289"/>
      <c r="H14368" s="287"/>
      <c r="I14368" s="287"/>
      <c r="J14368" s="290"/>
      <c r="K14368" s="287"/>
      <c r="L14368" s="287"/>
      <c r="M14368" s="291"/>
      <c r="N14368" s="292"/>
      <c r="O14368" s="287"/>
      <c r="P14368" s="287"/>
      <c r="Q14368" s="293"/>
    </row>
    <row r="14369" spans="1:17">
      <c r="A14369" s="286" t="str">
        <f>B14369&amp;"_"&amp;COUNTIF($B$2:B14369,B14369)</f>
        <v>_0</v>
      </c>
      <c r="B14369" s="287"/>
      <c r="C14369" s="287"/>
      <c r="D14369" s="287"/>
      <c r="E14369" s="287"/>
      <c r="F14369" s="288"/>
      <c r="G14369" s="289"/>
      <c r="H14369" s="287"/>
      <c r="I14369" s="287"/>
      <c r="J14369" s="290"/>
      <c r="K14369" s="287"/>
      <c r="L14369" s="287"/>
      <c r="M14369" s="291"/>
      <c r="N14369" s="292"/>
      <c r="O14369" s="287"/>
      <c r="P14369" s="287"/>
      <c r="Q14369" s="293"/>
    </row>
    <row r="14370" spans="1:17">
      <c r="A14370" s="286" t="str">
        <f>B14370&amp;"_"&amp;COUNTIF($B$2:B14370,B14370)</f>
        <v>_0</v>
      </c>
      <c r="B14370" s="287"/>
      <c r="C14370" s="287"/>
      <c r="D14370" s="287"/>
      <c r="E14370" s="287"/>
      <c r="F14370" s="288"/>
      <c r="G14370" s="289"/>
      <c r="H14370" s="287"/>
      <c r="I14370" s="287"/>
      <c r="J14370" s="290"/>
      <c r="K14370" s="287"/>
      <c r="L14370" s="287"/>
      <c r="M14370" s="291"/>
      <c r="N14370" s="292"/>
      <c r="O14370" s="287"/>
      <c r="P14370" s="287"/>
      <c r="Q14370" s="293"/>
    </row>
    <row r="14371" spans="1:17">
      <c r="A14371" s="286" t="str">
        <f>B14371&amp;"_"&amp;COUNTIF($B$2:B14371,B14371)</f>
        <v>_0</v>
      </c>
      <c r="B14371" s="287"/>
      <c r="C14371" s="287"/>
      <c r="D14371" s="287"/>
      <c r="E14371" s="287"/>
      <c r="F14371" s="288"/>
      <c r="G14371" s="289"/>
      <c r="H14371" s="287"/>
      <c r="I14371" s="287"/>
      <c r="J14371" s="290"/>
      <c r="K14371" s="287"/>
      <c r="L14371" s="287"/>
      <c r="M14371" s="291"/>
      <c r="N14371" s="292"/>
      <c r="O14371" s="287"/>
      <c r="P14371" s="287"/>
      <c r="Q14371" s="293"/>
    </row>
    <row r="14372" spans="1:17">
      <c r="A14372" s="286" t="str">
        <f>B14372&amp;"_"&amp;COUNTIF($B$2:B14372,B14372)</f>
        <v>_0</v>
      </c>
      <c r="B14372" s="287"/>
      <c r="C14372" s="287"/>
      <c r="D14372" s="287"/>
      <c r="E14372" s="287"/>
      <c r="F14372" s="288"/>
      <c r="G14372" s="289"/>
      <c r="H14372" s="287"/>
      <c r="I14372" s="287"/>
      <c r="J14372" s="290"/>
      <c r="K14372" s="287"/>
      <c r="L14372" s="287"/>
      <c r="M14372" s="291"/>
      <c r="N14372" s="292"/>
      <c r="O14372" s="287"/>
      <c r="P14372" s="287"/>
      <c r="Q14372" s="293"/>
    </row>
    <row r="14373" spans="1:17">
      <c r="A14373" s="286" t="str">
        <f>B14373&amp;"_"&amp;COUNTIF($B$2:B14373,B14373)</f>
        <v>_0</v>
      </c>
      <c r="B14373" s="287"/>
      <c r="C14373" s="287"/>
      <c r="D14373" s="287"/>
      <c r="E14373" s="287"/>
      <c r="F14373" s="288"/>
      <c r="G14373" s="289"/>
      <c r="H14373" s="287"/>
      <c r="I14373" s="287"/>
      <c r="J14373" s="290"/>
      <c r="K14373" s="287"/>
      <c r="L14373" s="287"/>
      <c r="M14373" s="291"/>
      <c r="N14373" s="292"/>
      <c r="O14373" s="287"/>
      <c r="P14373" s="287"/>
      <c r="Q14373" s="293"/>
    </row>
    <row r="14374" spans="1:17">
      <c r="A14374" s="286" t="str">
        <f>B14374&amp;"_"&amp;COUNTIF($B$2:B14374,B14374)</f>
        <v>_0</v>
      </c>
      <c r="B14374" s="287"/>
      <c r="C14374" s="287"/>
      <c r="D14374" s="287"/>
      <c r="E14374" s="287"/>
      <c r="F14374" s="288"/>
      <c r="G14374" s="289"/>
      <c r="H14374" s="287"/>
      <c r="I14374" s="287"/>
      <c r="J14374" s="290"/>
      <c r="K14374" s="287"/>
      <c r="L14374" s="287"/>
      <c r="M14374" s="291"/>
      <c r="N14374" s="292"/>
      <c r="O14374" s="287"/>
      <c r="P14374" s="287"/>
      <c r="Q14374" s="293"/>
    </row>
    <row r="14375" spans="1:17">
      <c r="A14375" s="286" t="str">
        <f>B14375&amp;"_"&amp;COUNTIF($B$2:B14375,B14375)</f>
        <v>_0</v>
      </c>
      <c r="B14375" s="287"/>
      <c r="C14375" s="287"/>
      <c r="D14375" s="287"/>
      <c r="E14375" s="287"/>
      <c r="F14375" s="288"/>
      <c r="G14375" s="289"/>
      <c r="H14375" s="287"/>
      <c r="I14375" s="287"/>
      <c r="J14375" s="290"/>
      <c r="K14375" s="287"/>
      <c r="L14375" s="287"/>
      <c r="M14375" s="291"/>
      <c r="N14375" s="292"/>
      <c r="O14375" s="287"/>
      <c r="P14375" s="287"/>
      <c r="Q14375" s="293"/>
    </row>
    <row r="14376" spans="1:17">
      <c r="A14376" s="286" t="str">
        <f>B14376&amp;"_"&amp;COUNTIF($B$2:B14376,B14376)</f>
        <v>_0</v>
      </c>
      <c r="B14376" s="287"/>
      <c r="C14376" s="287"/>
      <c r="D14376" s="287"/>
      <c r="E14376" s="287"/>
      <c r="F14376" s="288"/>
      <c r="G14376" s="289"/>
      <c r="H14376" s="287"/>
      <c r="I14376" s="287"/>
      <c r="J14376" s="290"/>
      <c r="K14376" s="287"/>
      <c r="L14376" s="287"/>
      <c r="M14376" s="291"/>
      <c r="N14376" s="292"/>
      <c r="O14376" s="287"/>
      <c r="P14376" s="287"/>
      <c r="Q14376" s="293"/>
    </row>
    <row r="14377" spans="1:17">
      <c r="A14377" s="286" t="str">
        <f>B14377&amp;"_"&amp;COUNTIF($B$2:B14377,B14377)</f>
        <v>_0</v>
      </c>
      <c r="B14377" s="287"/>
      <c r="C14377" s="287"/>
      <c r="D14377" s="287"/>
      <c r="E14377" s="287"/>
      <c r="F14377" s="288"/>
      <c r="G14377" s="289"/>
      <c r="H14377" s="287"/>
      <c r="I14377" s="287"/>
      <c r="J14377" s="290"/>
      <c r="K14377" s="287"/>
      <c r="L14377" s="287"/>
      <c r="M14377" s="291"/>
      <c r="N14377" s="292"/>
      <c r="O14377" s="287"/>
      <c r="P14377" s="287"/>
      <c r="Q14377" s="293"/>
    </row>
    <row r="14378" spans="1:17">
      <c r="A14378" s="286" t="str">
        <f>B14378&amp;"_"&amp;COUNTIF($B$2:B14378,B14378)</f>
        <v>_0</v>
      </c>
      <c r="B14378" s="287"/>
      <c r="C14378" s="287"/>
      <c r="D14378" s="287"/>
      <c r="E14378" s="287"/>
      <c r="F14378" s="288"/>
      <c r="G14378" s="289"/>
      <c r="H14378" s="287"/>
      <c r="I14378" s="287"/>
      <c r="J14378" s="290"/>
      <c r="K14378" s="287"/>
      <c r="L14378" s="287"/>
      <c r="M14378" s="291"/>
      <c r="N14378" s="292"/>
      <c r="O14378" s="287"/>
      <c r="P14378" s="287"/>
      <c r="Q14378" s="293"/>
    </row>
    <row r="14379" spans="1:17">
      <c r="A14379" s="286" t="str">
        <f>B14379&amp;"_"&amp;COUNTIF($B$2:B14379,B14379)</f>
        <v>_0</v>
      </c>
      <c r="B14379" s="287"/>
      <c r="C14379" s="287"/>
      <c r="D14379" s="287"/>
      <c r="E14379" s="287"/>
      <c r="F14379" s="288"/>
      <c r="G14379" s="289"/>
      <c r="H14379" s="287"/>
      <c r="I14379" s="287"/>
      <c r="J14379" s="290"/>
      <c r="K14379" s="287"/>
      <c r="L14379" s="287"/>
      <c r="M14379" s="291"/>
      <c r="N14379" s="292"/>
      <c r="O14379" s="287"/>
      <c r="P14379" s="287"/>
      <c r="Q14379" s="293"/>
    </row>
    <row r="14380" spans="1:17">
      <c r="A14380" s="286" t="str">
        <f>B14380&amp;"_"&amp;COUNTIF($B$2:B14380,B14380)</f>
        <v>_0</v>
      </c>
      <c r="B14380" s="287"/>
      <c r="C14380" s="287"/>
      <c r="D14380" s="287"/>
      <c r="E14380" s="287"/>
      <c r="F14380" s="288"/>
      <c r="G14380" s="289"/>
      <c r="H14380" s="287"/>
      <c r="I14380" s="287"/>
      <c r="J14380" s="290"/>
      <c r="K14380" s="287"/>
      <c r="L14380" s="287"/>
      <c r="M14380" s="291"/>
      <c r="N14380" s="292"/>
      <c r="O14380" s="287"/>
      <c r="P14380" s="287"/>
      <c r="Q14380" s="293"/>
    </row>
    <row r="14381" spans="1:17">
      <c r="A14381" s="286" t="str">
        <f>B14381&amp;"_"&amp;COUNTIF($B$2:B14381,B14381)</f>
        <v>_0</v>
      </c>
      <c r="B14381" s="287"/>
      <c r="C14381" s="287"/>
      <c r="D14381" s="287"/>
      <c r="E14381" s="287"/>
      <c r="F14381" s="288"/>
      <c r="G14381" s="289"/>
      <c r="H14381" s="287"/>
      <c r="I14381" s="287"/>
      <c r="J14381" s="290"/>
      <c r="K14381" s="287"/>
      <c r="L14381" s="287"/>
      <c r="M14381" s="291"/>
      <c r="N14381" s="292"/>
      <c r="O14381" s="287"/>
      <c r="P14381" s="287"/>
      <c r="Q14381" s="293"/>
    </row>
    <row r="14382" spans="1:17">
      <c r="A14382" s="286" t="str">
        <f>B14382&amp;"_"&amp;COUNTIF($B$2:B14382,B14382)</f>
        <v>_0</v>
      </c>
      <c r="B14382" s="287"/>
      <c r="C14382" s="287"/>
      <c r="D14382" s="287"/>
      <c r="E14382" s="287"/>
      <c r="F14382" s="288"/>
      <c r="G14382" s="289"/>
      <c r="H14382" s="287"/>
      <c r="I14382" s="287"/>
      <c r="J14382" s="290"/>
      <c r="K14382" s="287"/>
      <c r="L14382" s="287"/>
      <c r="M14382" s="291"/>
      <c r="N14382" s="292"/>
      <c r="O14382" s="287"/>
      <c r="P14382" s="287"/>
      <c r="Q14382" s="293"/>
    </row>
    <row r="14383" spans="1:17">
      <c r="A14383" s="286" t="str">
        <f>B14383&amp;"_"&amp;COUNTIF($B$2:B14383,B14383)</f>
        <v>_0</v>
      </c>
      <c r="B14383" s="287"/>
      <c r="C14383" s="287"/>
      <c r="D14383" s="287"/>
      <c r="E14383" s="287"/>
      <c r="F14383" s="288"/>
      <c r="G14383" s="289"/>
      <c r="H14383" s="287"/>
      <c r="I14383" s="287"/>
      <c r="J14383" s="290"/>
      <c r="K14383" s="287"/>
      <c r="L14383" s="287"/>
      <c r="M14383" s="291"/>
      <c r="N14383" s="292"/>
      <c r="O14383" s="287"/>
      <c r="P14383" s="287"/>
      <c r="Q14383" s="293"/>
    </row>
    <row r="14384" spans="1:17">
      <c r="A14384" s="286" t="str">
        <f>B14384&amp;"_"&amp;COUNTIF($B$2:B14384,B14384)</f>
        <v>_0</v>
      </c>
      <c r="B14384" s="287"/>
      <c r="C14384" s="287"/>
      <c r="D14384" s="287"/>
      <c r="E14384" s="287"/>
      <c r="F14384" s="288"/>
      <c r="G14384" s="289"/>
      <c r="H14384" s="287"/>
      <c r="I14384" s="287"/>
      <c r="J14384" s="290"/>
      <c r="K14384" s="287"/>
      <c r="L14384" s="287"/>
      <c r="M14384" s="291"/>
      <c r="N14384" s="292"/>
      <c r="O14384" s="287"/>
      <c r="P14384" s="287"/>
      <c r="Q14384" s="293"/>
    </row>
    <row r="14385" spans="1:17">
      <c r="A14385" s="286" t="str">
        <f>B14385&amp;"_"&amp;COUNTIF($B$2:B14385,B14385)</f>
        <v>_0</v>
      </c>
      <c r="B14385" s="287"/>
      <c r="C14385" s="287"/>
      <c r="D14385" s="287"/>
      <c r="E14385" s="287"/>
      <c r="F14385" s="288"/>
      <c r="G14385" s="289"/>
      <c r="H14385" s="287"/>
      <c r="I14385" s="287"/>
      <c r="J14385" s="290"/>
      <c r="K14385" s="287"/>
      <c r="L14385" s="287"/>
      <c r="M14385" s="291"/>
      <c r="N14385" s="292"/>
      <c r="O14385" s="287"/>
      <c r="P14385" s="287"/>
      <c r="Q14385" s="293"/>
    </row>
    <row r="14386" spans="1:17">
      <c r="A14386" s="286" t="str">
        <f>B14386&amp;"_"&amp;COUNTIF($B$2:B14386,B14386)</f>
        <v>_0</v>
      </c>
      <c r="B14386" s="287"/>
      <c r="C14386" s="287"/>
      <c r="D14386" s="287"/>
      <c r="E14386" s="287"/>
      <c r="F14386" s="288"/>
      <c r="G14386" s="289"/>
      <c r="H14386" s="287"/>
      <c r="I14386" s="287"/>
      <c r="J14386" s="290"/>
      <c r="K14386" s="287"/>
      <c r="L14386" s="287"/>
      <c r="M14386" s="291"/>
      <c r="N14386" s="292"/>
      <c r="O14386" s="287"/>
      <c r="P14386" s="287"/>
      <c r="Q14386" s="293"/>
    </row>
    <row r="14387" spans="1:17">
      <c r="A14387" s="286" t="str">
        <f>B14387&amp;"_"&amp;COUNTIF($B$2:B14387,B14387)</f>
        <v>_0</v>
      </c>
      <c r="B14387" s="287"/>
      <c r="C14387" s="287"/>
      <c r="D14387" s="287"/>
      <c r="E14387" s="287"/>
      <c r="F14387" s="288"/>
      <c r="G14387" s="289"/>
      <c r="H14387" s="287"/>
      <c r="I14387" s="287"/>
      <c r="J14387" s="290"/>
      <c r="K14387" s="287"/>
      <c r="L14387" s="287"/>
      <c r="M14387" s="291"/>
      <c r="N14387" s="292"/>
      <c r="O14387" s="287"/>
      <c r="P14387" s="287"/>
      <c r="Q14387" s="293"/>
    </row>
    <row r="14388" spans="1:17">
      <c r="A14388" s="286" t="str">
        <f>B14388&amp;"_"&amp;COUNTIF($B$2:B14388,B14388)</f>
        <v>_0</v>
      </c>
      <c r="B14388" s="287"/>
      <c r="C14388" s="287"/>
      <c r="D14388" s="287"/>
      <c r="E14388" s="287"/>
      <c r="F14388" s="288"/>
      <c r="G14388" s="289"/>
      <c r="H14388" s="287"/>
      <c r="I14388" s="287"/>
      <c r="J14388" s="290"/>
      <c r="K14388" s="287"/>
      <c r="L14388" s="287"/>
      <c r="M14388" s="291"/>
      <c r="N14388" s="292"/>
      <c r="O14388" s="287"/>
      <c r="P14388" s="287"/>
      <c r="Q14388" s="293"/>
    </row>
    <row r="14389" spans="1:17">
      <c r="A14389" s="286" t="str">
        <f>B14389&amp;"_"&amp;COUNTIF($B$2:B14389,B14389)</f>
        <v>_0</v>
      </c>
      <c r="B14389" s="287"/>
      <c r="C14389" s="287"/>
      <c r="D14389" s="287"/>
      <c r="E14389" s="287"/>
      <c r="F14389" s="288"/>
      <c r="G14389" s="289"/>
      <c r="H14389" s="287"/>
      <c r="I14389" s="287"/>
      <c r="J14389" s="290"/>
      <c r="K14389" s="287"/>
      <c r="L14389" s="287"/>
      <c r="M14389" s="291"/>
      <c r="N14389" s="292"/>
      <c r="O14389" s="287"/>
      <c r="P14389" s="287"/>
      <c r="Q14389" s="293"/>
    </row>
    <row r="14390" spans="1:17">
      <c r="A14390" s="286" t="str">
        <f>B14390&amp;"_"&amp;COUNTIF($B$2:B14390,B14390)</f>
        <v>_0</v>
      </c>
      <c r="B14390" s="287"/>
      <c r="C14390" s="287"/>
      <c r="D14390" s="287"/>
      <c r="E14390" s="287"/>
      <c r="F14390" s="288"/>
      <c r="G14390" s="289"/>
      <c r="H14390" s="287"/>
      <c r="I14390" s="287"/>
      <c r="J14390" s="290"/>
      <c r="K14390" s="287"/>
      <c r="L14390" s="287"/>
      <c r="M14390" s="291"/>
      <c r="N14390" s="292"/>
      <c r="O14390" s="287"/>
      <c r="P14390" s="287"/>
      <c r="Q14390" s="293"/>
    </row>
    <row r="14391" spans="1:17">
      <c r="A14391" s="286" t="str">
        <f>B14391&amp;"_"&amp;COUNTIF($B$2:B14391,B14391)</f>
        <v>_0</v>
      </c>
      <c r="B14391" s="287"/>
      <c r="C14391" s="287"/>
      <c r="D14391" s="287"/>
      <c r="E14391" s="287"/>
      <c r="F14391" s="288"/>
      <c r="G14391" s="289"/>
      <c r="H14391" s="287"/>
      <c r="I14391" s="287"/>
      <c r="J14391" s="290"/>
      <c r="K14391" s="287"/>
      <c r="L14391" s="287"/>
      <c r="M14391" s="291"/>
      <c r="N14391" s="292"/>
      <c r="O14391" s="287"/>
      <c r="P14391" s="287"/>
      <c r="Q14391" s="293"/>
    </row>
    <row r="14392" spans="1:17">
      <c r="A14392" s="286" t="str">
        <f>B14392&amp;"_"&amp;COUNTIF($B$2:B14392,B14392)</f>
        <v>_0</v>
      </c>
      <c r="B14392" s="287"/>
      <c r="C14392" s="287"/>
      <c r="D14392" s="287"/>
      <c r="E14392" s="287"/>
      <c r="F14392" s="288"/>
      <c r="G14392" s="289"/>
      <c r="H14392" s="287"/>
      <c r="I14392" s="287"/>
      <c r="J14392" s="290"/>
      <c r="K14392" s="287"/>
      <c r="L14392" s="287"/>
      <c r="M14392" s="291"/>
      <c r="N14392" s="292"/>
      <c r="O14392" s="287"/>
      <c r="P14392" s="287"/>
      <c r="Q14392" s="293"/>
    </row>
    <row r="14393" spans="1:17">
      <c r="A14393" s="286" t="str">
        <f>B14393&amp;"_"&amp;COUNTIF($B$2:B14393,B14393)</f>
        <v>_0</v>
      </c>
      <c r="B14393" s="287"/>
      <c r="C14393" s="287"/>
      <c r="D14393" s="287"/>
      <c r="E14393" s="287"/>
      <c r="F14393" s="288"/>
      <c r="G14393" s="289"/>
      <c r="H14393" s="287"/>
      <c r="I14393" s="287"/>
      <c r="J14393" s="290"/>
      <c r="K14393" s="287"/>
      <c r="L14393" s="287"/>
      <c r="M14393" s="291"/>
      <c r="N14393" s="292"/>
      <c r="O14393" s="287"/>
      <c r="P14393" s="287"/>
      <c r="Q14393" s="293"/>
    </row>
    <row r="14394" spans="1:17">
      <c r="A14394" s="286" t="str">
        <f>B14394&amp;"_"&amp;COUNTIF($B$2:B14394,B14394)</f>
        <v>_0</v>
      </c>
      <c r="B14394" s="287"/>
      <c r="C14394" s="287"/>
      <c r="D14394" s="287"/>
      <c r="E14394" s="287"/>
      <c r="F14394" s="288"/>
      <c r="G14394" s="289"/>
      <c r="H14394" s="287"/>
      <c r="I14394" s="287"/>
      <c r="J14394" s="290"/>
      <c r="K14394" s="287"/>
      <c r="L14394" s="287"/>
      <c r="M14394" s="291"/>
      <c r="N14394" s="292"/>
      <c r="O14394" s="287"/>
      <c r="P14394" s="287"/>
      <c r="Q14394" s="293"/>
    </row>
    <row r="14395" spans="1:17">
      <c r="A14395" s="286" t="str">
        <f>B14395&amp;"_"&amp;COUNTIF($B$2:B14395,B14395)</f>
        <v>_0</v>
      </c>
      <c r="B14395" s="287"/>
      <c r="C14395" s="287"/>
      <c r="D14395" s="287"/>
      <c r="E14395" s="287"/>
      <c r="F14395" s="288"/>
      <c r="G14395" s="289"/>
      <c r="H14395" s="287"/>
      <c r="I14395" s="287"/>
      <c r="J14395" s="290"/>
      <c r="K14395" s="287"/>
      <c r="L14395" s="287"/>
      <c r="M14395" s="291"/>
      <c r="N14395" s="292"/>
      <c r="O14395" s="287"/>
      <c r="P14395" s="287"/>
      <c r="Q14395" s="293"/>
    </row>
    <row r="14396" spans="1:17">
      <c r="A14396" s="286" t="str">
        <f>B14396&amp;"_"&amp;COUNTIF($B$2:B14396,B14396)</f>
        <v>_0</v>
      </c>
      <c r="B14396" s="287"/>
      <c r="C14396" s="287"/>
      <c r="D14396" s="287"/>
      <c r="E14396" s="287"/>
      <c r="F14396" s="288"/>
      <c r="G14396" s="289"/>
      <c r="H14396" s="287"/>
      <c r="I14396" s="287"/>
      <c r="J14396" s="290"/>
      <c r="K14396" s="287"/>
      <c r="L14396" s="287"/>
      <c r="M14396" s="291"/>
      <c r="N14396" s="292"/>
      <c r="O14396" s="287"/>
      <c r="P14396" s="287"/>
      <c r="Q14396" s="293"/>
    </row>
    <row r="14397" spans="1:17">
      <c r="A14397" s="286" t="str">
        <f>B14397&amp;"_"&amp;COUNTIF($B$2:B14397,B14397)</f>
        <v>_0</v>
      </c>
      <c r="B14397" s="287"/>
      <c r="C14397" s="287"/>
      <c r="D14397" s="287"/>
      <c r="E14397" s="287"/>
      <c r="F14397" s="288"/>
      <c r="G14397" s="289"/>
      <c r="H14397" s="287"/>
      <c r="I14397" s="287"/>
      <c r="J14397" s="290"/>
      <c r="K14397" s="287"/>
      <c r="L14397" s="287"/>
      <c r="M14397" s="291"/>
      <c r="N14397" s="292"/>
      <c r="O14397" s="287"/>
      <c r="P14397" s="287"/>
      <c r="Q14397" s="293"/>
    </row>
    <row r="14398" spans="1:17">
      <c r="A14398" s="286" t="str">
        <f>B14398&amp;"_"&amp;COUNTIF($B$2:B14398,B14398)</f>
        <v>_0</v>
      </c>
      <c r="B14398" s="287"/>
      <c r="C14398" s="287"/>
      <c r="D14398" s="287"/>
      <c r="E14398" s="287"/>
      <c r="F14398" s="288"/>
      <c r="G14398" s="289"/>
      <c r="H14398" s="287"/>
      <c r="I14398" s="287"/>
      <c r="J14398" s="290"/>
      <c r="K14398" s="287"/>
      <c r="L14398" s="287"/>
      <c r="M14398" s="291"/>
      <c r="N14398" s="292"/>
      <c r="O14398" s="287"/>
      <c r="P14398" s="287"/>
      <c r="Q14398" s="293"/>
    </row>
    <row r="14399" spans="1:17">
      <c r="A14399" s="286" t="str">
        <f>B14399&amp;"_"&amp;COUNTIF($B$2:B14399,B14399)</f>
        <v>_0</v>
      </c>
      <c r="B14399" s="287"/>
      <c r="C14399" s="287"/>
      <c r="D14399" s="287"/>
      <c r="E14399" s="287"/>
      <c r="F14399" s="288"/>
      <c r="G14399" s="289"/>
      <c r="H14399" s="287"/>
      <c r="I14399" s="287"/>
      <c r="J14399" s="290"/>
      <c r="K14399" s="287"/>
      <c r="L14399" s="287"/>
      <c r="M14399" s="291"/>
      <c r="N14399" s="292"/>
      <c r="O14399" s="287"/>
      <c r="P14399" s="287"/>
      <c r="Q14399" s="293"/>
    </row>
    <row r="14400" spans="1:17">
      <c r="A14400" s="286" t="str">
        <f>B14400&amp;"_"&amp;COUNTIF($B$2:B14400,B14400)</f>
        <v>_0</v>
      </c>
      <c r="B14400" s="287"/>
      <c r="C14400" s="287"/>
      <c r="D14400" s="287"/>
      <c r="E14400" s="287"/>
      <c r="F14400" s="288"/>
      <c r="G14400" s="289"/>
      <c r="H14400" s="287"/>
      <c r="I14400" s="287"/>
      <c r="J14400" s="290"/>
      <c r="K14400" s="287"/>
      <c r="L14400" s="287"/>
      <c r="M14400" s="291"/>
      <c r="N14400" s="292"/>
      <c r="O14400" s="287"/>
      <c r="P14400" s="287"/>
      <c r="Q14400" s="293"/>
    </row>
    <row r="14401" spans="1:17">
      <c r="A14401" s="286" t="str">
        <f>B14401&amp;"_"&amp;COUNTIF($B$2:B14401,B14401)</f>
        <v>_0</v>
      </c>
      <c r="B14401" s="287"/>
      <c r="C14401" s="287"/>
      <c r="D14401" s="287"/>
      <c r="E14401" s="287"/>
      <c r="F14401" s="288"/>
      <c r="G14401" s="289"/>
      <c r="H14401" s="287"/>
      <c r="I14401" s="287"/>
      <c r="J14401" s="290"/>
      <c r="K14401" s="287"/>
      <c r="L14401" s="287"/>
      <c r="M14401" s="291"/>
      <c r="N14401" s="292"/>
      <c r="O14401" s="287"/>
      <c r="P14401" s="287"/>
      <c r="Q14401" s="293"/>
    </row>
    <row r="14402" spans="1:17">
      <c r="A14402" s="286" t="str">
        <f>B14402&amp;"_"&amp;COUNTIF($B$2:B14402,B14402)</f>
        <v>_0</v>
      </c>
      <c r="B14402" s="287"/>
      <c r="C14402" s="287"/>
      <c r="D14402" s="287"/>
      <c r="E14402" s="287"/>
      <c r="F14402" s="288"/>
      <c r="G14402" s="289"/>
      <c r="H14402" s="287"/>
      <c r="I14402" s="287"/>
      <c r="J14402" s="290"/>
      <c r="K14402" s="287"/>
      <c r="L14402" s="287"/>
      <c r="M14402" s="291"/>
      <c r="N14402" s="292"/>
      <c r="O14402" s="287"/>
      <c r="P14402" s="287"/>
      <c r="Q14402" s="293"/>
    </row>
    <row r="14403" spans="1:17">
      <c r="A14403" s="286" t="str">
        <f>B14403&amp;"_"&amp;COUNTIF($B$2:B14403,B14403)</f>
        <v>_0</v>
      </c>
      <c r="B14403" s="287"/>
      <c r="C14403" s="287"/>
      <c r="D14403" s="287"/>
      <c r="E14403" s="287"/>
      <c r="F14403" s="288"/>
      <c r="G14403" s="289"/>
      <c r="H14403" s="287"/>
      <c r="I14403" s="287"/>
      <c r="J14403" s="290"/>
      <c r="K14403" s="287"/>
      <c r="L14403" s="287"/>
      <c r="M14403" s="291"/>
      <c r="N14403" s="292"/>
      <c r="O14403" s="287"/>
      <c r="P14403" s="287"/>
      <c r="Q14403" s="293"/>
    </row>
    <row r="14404" spans="1:17">
      <c r="A14404" s="286" t="str">
        <f>B14404&amp;"_"&amp;COUNTIF($B$2:B14404,B14404)</f>
        <v>_0</v>
      </c>
      <c r="B14404" s="287"/>
      <c r="C14404" s="287"/>
      <c r="D14404" s="287"/>
      <c r="E14404" s="287"/>
      <c r="F14404" s="288"/>
      <c r="G14404" s="289"/>
      <c r="H14404" s="287"/>
      <c r="I14404" s="287"/>
      <c r="J14404" s="290"/>
      <c r="K14404" s="287"/>
      <c r="L14404" s="287"/>
      <c r="M14404" s="291"/>
      <c r="N14404" s="292"/>
      <c r="O14404" s="287"/>
      <c r="P14404" s="287"/>
      <c r="Q14404" s="293"/>
    </row>
    <row r="14405" spans="1:17">
      <c r="A14405" s="286" t="str">
        <f>B14405&amp;"_"&amp;COUNTIF($B$2:B14405,B14405)</f>
        <v>_0</v>
      </c>
      <c r="B14405" s="287"/>
      <c r="C14405" s="287"/>
      <c r="D14405" s="287"/>
      <c r="E14405" s="287"/>
      <c r="F14405" s="288"/>
      <c r="G14405" s="289"/>
      <c r="H14405" s="287"/>
      <c r="I14405" s="287"/>
      <c r="J14405" s="290"/>
      <c r="K14405" s="287"/>
      <c r="L14405" s="287"/>
      <c r="M14405" s="291"/>
      <c r="N14405" s="292"/>
      <c r="O14405" s="287"/>
      <c r="P14405" s="287"/>
      <c r="Q14405" s="293"/>
    </row>
    <row r="14406" spans="1:17">
      <c r="A14406" s="286" t="str">
        <f>B14406&amp;"_"&amp;COUNTIF($B$2:B14406,B14406)</f>
        <v>_0</v>
      </c>
      <c r="B14406" s="287"/>
      <c r="C14406" s="287"/>
      <c r="D14406" s="287"/>
      <c r="E14406" s="287"/>
      <c r="F14406" s="288"/>
      <c r="G14406" s="289"/>
      <c r="H14406" s="287"/>
      <c r="I14406" s="287"/>
      <c r="J14406" s="290"/>
      <c r="K14406" s="287"/>
      <c r="L14406" s="287"/>
      <c r="M14406" s="291"/>
      <c r="N14406" s="292"/>
      <c r="O14406" s="287"/>
      <c r="P14406" s="287"/>
      <c r="Q14406" s="293"/>
    </row>
    <row r="14407" spans="1:17">
      <c r="A14407" s="286" t="str">
        <f>B14407&amp;"_"&amp;COUNTIF($B$2:B14407,B14407)</f>
        <v>_0</v>
      </c>
      <c r="B14407" s="287"/>
      <c r="C14407" s="287"/>
      <c r="D14407" s="287"/>
      <c r="E14407" s="287"/>
      <c r="F14407" s="288"/>
      <c r="G14407" s="289"/>
      <c r="H14407" s="287"/>
      <c r="I14407" s="287"/>
      <c r="J14407" s="290"/>
      <c r="K14407" s="287"/>
      <c r="L14407" s="287"/>
      <c r="M14407" s="291"/>
      <c r="N14407" s="292"/>
      <c r="O14407" s="287"/>
      <c r="P14407" s="287"/>
      <c r="Q14407" s="293"/>
    </row>
    <row r="14408" spans="1:17">
      <c r="A14408" s="286" t="str">
        <f>B14408&amp;"_"&amp;COUNTIF($B$2:B14408,B14408)</f>
        <v>_0</v>
      </c>
      <c r="B14408" s="287"/>
      <c r="C14408" s="287"/>
      <c r="D14408" s="287"/>
      <c r="E14408" s="287"/>
      <c r="F14408" s="288"/>
      <c r="G14408" s="289"/>
      <c r="H14408" s="287"/>
      <c r="I14408" s="287"/>
      <c r="J14408" s="290"/>
      <c r="K14408" s="287"/>
      <c r="L14408" s="287"/>
      <c r="M14408" s="291"/>
      <c r="N14408" s="292"/>
      <c r="O14408" s="287"/>
      <c r="P14408" s="287"/>
      <c r="Q14408" s="293"/>
    </row>
    <row r="14409" spans="1:17">
      <c r="A14409" s="286" t="str">
        <f>B14409&amp;"_"&amp;COUNTIF($B$2:B14409,B14409)</f>
        <v>_0</v>
      </c>
      <c r="B14409" s="287"/>
      <c r="C14409" s="287"/>
      <c r="D14409" s="287"/>
      <c r="E14409" s="287"/>
      <c r="F14409" s="288"/>
      <c r="G14409" s="289"/>
      <c r="H14409" s="287"/>
      <c r="I14409" s="287"/>
      <c r="J14409" s="290"/>
      <c r="K14409" s="287"/>
      <c r="L14409" s="287"/>
      <c r="M14409" s="291"/>
      <c r="N14409" s="292"/>
      <c r="O14409" s="287"/>
      <c r="P14409" s="287"/>
      <c r="Q14409" s="293"/>
    </row>
    <row r="14410" spans="1:17">
      <c r="A14410" s="286" t="str">
        <f>B14410&amp;"_"&amp;COUNTIF($B$2:B14410,B14410)</f>
        <v>_0</v>
      </c>
      <c r="B14410" s="287"/>
      <c r="C14410" s="287"/>
      <c r="D14410" s="287"/>
      <c r="E14410" s="287"/>
      <c r="F14410" s="288"/>
      <c r="G14410" s="289"/>
      <c r="H14410" s="287"/>
      <c r="I14410" s="287"/>
      <c r="J14410" s="290"/>
      <c r="K14410" s="287"/>
      <c r="L14410" s="287"/>
      <c r="M14410" s="291"/>
      <c r="N14410" s="292"/>
      <c r="O14410" s="287"/>
      <c r="P14410" s="287"/>
      <c r="Q14410" s="293"/>
    </row>
    <row r="14411" spans="1:17">
      <c r="A14411" s="286" t="str">
        <f>B14411&amp;"_"&amp;COUNTIF($B$2:B14411,B14411)</f>
        <v>_0</v>
      </c>
      <c r="B14411" s="287"/>
      <c r="C14411" s="287"/>
      <c r="D14411" s="287"/>
      <c r="E14411" s="287"/>
      <c r="F14411" s="288"/>
      <c r="G14411" s="289"/>
      <c r="H14411" s="287"/>
      <c r="I14411" s="287"/>
      <c r="J14411" s="290"/>
      <c r="K14411" s="287"/>
      <c r="L14411" s="287"/>
      <c r="M14411" s="291"/>
      <c r="N14411" s="292"/>
      <c r="O14411" s="287"/>
      <c r="P14411" s="287"/>
      <c r="Q14411" s="293"/>
    </row>
    <row r="14412" spans="1:17">
      <c r="A14412" s="286" t="str">
        <f>B14412&amp;"_"&amp;COUNTIF($B$2:B14412,B14412)</f>
        <v>_0</v>
      </c>
      <c r="B14412" s="287"/>
      <c r="C14412" s="287"/>
      <c r="D14412" s="287"/>
      <c r="E14412" s="287"/>
      <c r="F14412" s="288"/>
      <c r="G14412" s="289"/>
      <c r="H14412" s="287"/>
      <c r="I14412" s="287"/>
      <c r="J14412" s="290"/>
      <c r="K14412" s="287"/>
      <c r="L14412" s="287"/>
      <c r="M14412" s="291"/>
      <c r="N14412" s="292"/>
      <c r="O14412" s="287"/>
      <c r="P14412" s="287"/>
      <c r="Q14412" s="293"/>
    </row>
    <row r="14413" spans="1:17">
      <c r="A14413" s="286" t="str">
        <f>B14413&amp;"_"&amp;COUNTIF($B$2:B14413,B14413)</f>
        <v>_0</v>
      </c>
      <c r="B14413" s="287"/>
      <c r="C14413" s="287"/>
      <c r="D14413" s="287"/>
      <c r="E14413" s="287"/>
      <c r="F14413" s="288"/>
      <c r="G14413" s="289"/>
      <c r="H14413" s="287"/>
      <c r="I14413" s="287"/>
      <c r="J14413" s="290"/>
      <c r="K14413" s="287"/>
      <c r="L14413" s="287"/>
      <c r="M14413" s="291"/>
      <c r="N14413" s="292"/>
      <c r="O14413" s="287"/>
      <c r="P14413" s="287"/>
      <c r="Q14413" s="293"/>
    </row>
    <row r="14414" spans="1:17">
      <c r="A14414" s="286" t="str">
        <f>B14414&amp;"_"&amp;COUNTIF($B$2:B14414,B14414)</f>
        <v>_0</v>
      </c>
      <c r="B14414" s="287"/>
      <c r="C14414" s="287"/>
      <c r="D14414" s="287"/>
      <c r="E14414" s="287"/>
      <c r="F14414" s="288"/>
      <c r="G14414" s="289"/>
      <c r="H14414" s="287"/>
      <c r="I14414" s="287"/>
      <c r="J14414" s="290"/>
      <c r="K14414" s="287"/>
      <c r="L14414" s="287"/>
      <c r="M14414" s="291"/>
      <c r="N14414" s="292"/>
      <c r="O14414" s="287"/>
      <c r="P14414" s="287"/>
      <c r="Q14414" s="293"/>
    </row>
    <row r="14415" spans="1:17">
      <c r="A14415" s="286" t="str">
        <f>B14415&amp;"_"&amp;COUNTIF($B$2:B14415,B14415)</f>
        <v>_0</v>
      </c>
      <c r="B14415" s="287"/>
      <c r="C14415" s="287"/>
      <c r="D14415" s="287"/>
      <c r="E14415" s="287"/>
      <c r="F14415" s="288"/>
      <c r="G14415" s="289"/>
      <c r="H14415" s="287"/>
      <c r="I14415" s="287"/>
      <c r="J14415" s="290"/>
      <c r="K14415" s="287"/>
      <c r="L14415" s="287"/>
      <c r="M14415" s="291"/>
      <c r="N14415" s="292"/>
      <c r="O14415" s="287"/>
      <c r="P14415" s="287"/>
      <c r="Q14415" s="293"/>
    </row>
    <row r="14416" spans="1:17">
      <c r="A14416" s="286" t="str">
        <f>B14416&amp;"_"&amp;COUNTIF($B$2:B14416,B14416)</f>
        <v>_0</v>
      </c>
      <c r="B14416" s="287"/>
      <c r="C14416" s="287"/>
      <c r="D14416" s="287"/>
      <c r="E14416" s="287"/>
      <c r="F14416" s="288"/>
      <c r="G14416" s="289"/>
      <c r="H14416" s="287"/>
      <c r="I14416" s="287"/>
      <c r="J14416" s="290"/>
      <c r="K14416" s="287"/>
      <c r="L14416" s="287"/>
      <c r="M14416" s="291"/>
      <c r="N14416" s="292"/>
      <c r="O14416" s="287"/>
      <c r="P14416" s="287"/>
      <c r="Q14416" s="293"/>
    </row>
    <row r="14417" spans="1:17">
      <c r="A14417" s="286" t="str">
        <f>B14417&amp;"_"&amp;COUNTIF($B$2:B14417,B14417)</f>
        <v>_0</v>
      </c>
      <c r="B14417" s="287"/>
      <c r="C14417" s="287"/>
      <c r="D14417" s="287"/>
      <c r="E14417" s="287"/>
      <c r="F14417" s="288"/>
      <c r="G14417" s="289"/>
      <c r="H14417" s="287"/>
      <c r="I14417" s="287"/>
      <c r="J14417" s="290"/>
      <c r="K14417" s="287"/>
      <c r="L14417" s="287"/>
      <c r="M14417" s="291"/>
      <c r="N14417" s="292"/>
      <c r="O14417" s="287"/>
      <c r="P14417" s="287"/>
      <c r="Q14417" s="293"/>
    </row>
    <row r="14418" spans="1:17">
      <c r="A14418" s="286" t="str">
        <f>B14418&amp;"_"&amp;COUNTIF($B$2:B14418,B14418)</f>
        <v>_0</v>
      </c>
      <c r="B14418" s="287"/>
      <c r="C14418" s="287"/>
      <c r="D14418" s="287"/>
      <c r="E14418" s="287"/>
      <c r="F14418" s="288"/>
      <c r="G14418" s="289"/>
      <c r="H14418" s="287"/>
      <c r="I14418" s="287"/>
      <c r="J14418" s="290"/>
      <c r="K14418" s="287"/>
      <c r="L14418" s="287"/>
      <c r="M14418" s="291"/>
      <c r="N14418" s="292"/>
      <c r="O14418" s="287"/>
      <c r="P14418" s="287"/>
      <c r="Q14418" s="293"/>
    </row>
    <row r="14419" spans="1:17">
      <c r="A14419" s="286" t="str">
        <f>B14419&amp;"_"&amp;COUNTIF($B$2:B14419,B14419)</f>
        <v>_0</v>
      </c>
      <c r="B14419" s="287"/>
      <c r="C14419" s="287"/>
      <c r="D14419" s="287"/>
      <c r="E14419" s="287"/>
      <c r="F14419" s="288"/>
      <c r="G14419" s="289"/>
      <c r="H14419" s="287"/>
      <c r="I14419" s="287"/>
      <c r="J14419" s="290"/>
      <c r="K14419" s="287"/>
      <c r="L14419" s="287"/>
      <c r="M14419" s="291"/>
      <c r="N14419" s="292"/>
      <c r="O14419" s="287"/>
      <c r="P14419" s="287"/>
      <c r="Q14419" s="293"/>
    </row>
    <row r="14420" spans="1:17">
      <c r="A14420" s="286" t="str">
        <f>B14420&amp;"_"&amp;COUNTIF($B$2:B14420,B14420)</f>
        <v>_0</v>
      </c>
      <c r="B14420" s="287"/>
      <c r="C14420" s="287"/>
      <c r="D14420" s="287"/>
      <c r="E14420" s="287"/>
      <c r="F14420" s="288"/>
      <c r="G14420" s="289"/>
      <c r="H14420" s="287"/>
      <c r="I14420" s="287"/>
      <c r="J14420" s="290"/>
      <c r="K14420" s="287"/>
      <c r="L14420" s="287"/>
      <c r="M14420" s="291"/>
      <c r="N14420" s="292"/>
      <c r="O14420" s="287"/>
      <c r="P14420" s="287"/>
      <c r="Q14420" s="293"/>
    </row>
    <row r="14421" spans="1:17">
      <c r="A14421" s="286" t="str">
        <f>B14421&amp;"_"&amp;COUNTIF($B$2:B14421,B14421)</f>
        <v>_0</v>
      </c>
      <c r="B14421" s="287"/>
      <c r="C14421" s="287"/>
      <c r="D14421" s="287"/>
      <c r="E14421" s="287"/>
      <c r="F14421" s="288"/>
      <c r="G14421" s="289"/>
      <c r="H14421" s="287"/>
      <c r="I14421" s="287"/>
      <c r="J14421" s="290"/>
      <c r="K14421" s="287"/>
      <c r="L14421" s="287"/>
      <c r="M14421" s="291"/>
      <c r="N14421" s="292"/>
      <c r="O14421" s="287"/>
      <c r="P14421" s="287"/>
      <c r="Q14421" s="293"/>
    </row>
    <row r="14422" spans="1:17">
      <c r="A14422" s="286" t="str">
        <f>B14422&amp;"_"&amp;COUNTIF($B$2:B14422,B14422)</f>
        <v>_0</v>
      </c>
      <c r="B14422" s="287"/>
      <c r="C14422" s="287"/>
      <c r="D14422" s="287"/>
      <c r="E14422" s="287"/>
      <c r="F14422" s="288"/>
      <c r="G14422" s="289"/>
      <c r="H14422" s="287"/>
      <c r="I14422" s="287"/>
      <c r="J14422" s="290"/>
      <c r="K14422" s="287"/>
      <c r="L14422" s="287"/>
      <c r="M14422" s="291"/>
      <c r="N14422" s="292"/>
      <c r="O14422" s="287"/>
      <c r="P14422" s="287"/>
      <c r="Q14422" s="293"/>
    </row>
    <row r="14423" spans="1:17">
      <c r="A14423" s="286" t="str">
        <f>B14423&amp;"_"&amp;COUNTIF($B$2:B14423,B14423)</f>
        <v>_0</v>
      </c>
      <c r="B14423" s="287"/>
      <c r="C14423" s="287"/>
      <c r="D14423" s="287"/>
      <c r="E14423" s="287"/>
      <c r="F14423" s="288"/>
      <c r="G14423" s="289"/>
      <c r="H14423" s="287"/>
      <c r="I14423" s="287"/>
      <c r="J14423" s="290"/>
      <c r="K14423" s="287"/>
      <c r="L14423" s="287"/>
      <c r="M14423" s="291"/>
      <c r="N14423" s="292"/>
      <c r="O14423" s="287"/>
      <c r="P14423" s="287"/>
      <c r="Q14423" s="293"/>
    </row>
    <row r="14424" spans="1:17">
      <c r="A14424" s="286" t="str">
        <f>B14424&amp;"_"&amp;COUNTIF($B$2:B14424,B14424)</f>
        <v>_0</v>
      </c>
      <c r="B14424" s="287"/>
      <c r="C14424" s="287"/>
      <c r="D14424" s="287"/>
      <c r="E14424" s="287"/>
      <c r="F14424" s="288"/>
      <c r="G14424" s="289"/>
      <c r="H14424" s="287"/>
      <c r="I14424" s="287"/>
      <c r="J14424" s="290"/>
      <c r="K14424" s="287"/>
      <c r="L14424" s="287"/>
      <c r="M14424" s="291"/>
      <c r="N14424" s="292"/>
      <c r="O14424" s="287"/>
      <c r="P14424" s="287"/>
      <c r="Q14424" s="293"/>
    </row>
    <row r="14425" spans="1:17">
      <c r="A14425" s="286" t="str">
        <f>B14425&amp;"_"&amp;COUNTIF($B$2:B14425,B14425)</f>
        <v>_0</v>
      </c>
      <c r="B14425" s="287"/>
      <c r="C14425" s="287"/>
      <c r="D14425" s="287"/>
      <c r="E14425" s="287"/>
      <c r="F14425" s="288"/>
      <c r="G14425" s="289"/>
      <c r="H14425" s="287"/>
      <c r="I14425" s="287"/>
      <c r="J14425" s="290"/>
      <c r="K14425" s="287"/>
      <c r="L14425" s="287"/>
      <c r="M14425" s="291"/>
      <c r="N14425" s="292"/>
      <c r="O14425" s="287"/>
      <c r="P14425" s="287"/>
      <c r="Q14425" s="293"/>
    </row>
    <row r="14426" spans="1:17">
      <c r="A14426" s="286" t="str">
        <f>B14426&amp;"_"&amp;COUNTIF($B$2:B14426,B14426)</f>
        <v>_0</v>
      </c>
      <c r="B14426" s="287"/>
      <c r="C14426" s="287"/>
      <c r="D14426" s="287"/>
      <c r="E14426" s="287"/>
      <c r="F14426" s="288"/>
      <c r="G14426" s="289"/>
      <c r="H14426" s="287"/>
      <c r="I14426" s="287"/>
      <c r="J14426" s="290"/>
      <c r="K14426" s="287"/>
      <c r="L14426" s="287"/>
      <c r="M14426" s="291"/>
      <c r="N14426" s="292"/>
      <c r="O14426" s="287"/>
      <c r="P14426" s="287"/>
      <c r="Q14426" s="293"/>
    </row>
    <row r="14427" spans="1:17">
      <c r="A14427" s="286" t="str">
        <f>B14427&amp;"_"&amp;COUNTIF($B$2:B14427,B14427)</f>
        <v>_0</v>
      </c>
      <c r="B14427" s="287"/>
      <c r="C14427" s="287"/>
      <c r="D14427" s="287"/>
      <c r="E14427" s="287"/>
      <c r="F14427" s="288"/>
      <c r="G14427" s="289"/>
      <c r="H14427" s="287"/>
      <c r="I14427" s="287"/>
      <c r="J14427" s="290"/>
      <c r="K14427" s="287"/>
      <c r="L14427" s="287"/>
      <c r="M14427" s="291"/>
      <c r="N14427" s="292"/>
      <c r="O14427" s="287"/>
      <c r="P14427" s="287"/>
      <c r="Q14427" s="293"/>
    </row>
    <row r="14428" spans="1:17">
      <c r="A14428" s="286" t="str">
        <f>B14428&amp;"_"&amp;COUNTIF($B$2:B14428,B14428)</f>
        <v>_0</v>
      </c>
      <c r="B14428" s="287"/>
      <c r="C14428" s="287"/>
      <c r="D14428" s="287"/>
      <c r="E14428" s="287"/>
      <c r="F14428" s="288"/>
      <c r="G14428" s="289"/>
      <c r="H14428" s="287"/>
      <c r="I14428" s="287"/>
      <c r="J14428" s="290"/>
      <c r="K14428" s="287"/>
      <c r="L14428" s="287"/>
      <c r="M14428" s="291"/>
      <c r="N14428" s="292"/>
      <c r="O14428" s="287"/>
      <c r="P14428" s="287"/>
      <c r="Q14428" s="293"/>
    </row>
    <row r="14429" spans="1:17">
      <c r="A14429" s="286" t="str">
        <f>B14429&amp;"_"&amp;COUNTIF($B$2:B14429,B14429)</f>
        <v>_0</v>
      </c>
      <c r="B14429" s="287"/>
      <c r="C14429" s="287"/>
      <c r="D14429" s="287"/>
      <c r="E14429" s="287"/>
      <c r="F14429" s="288"/>
      <c r="G14429" s="289"/>
      <c r="H14429" s="287"/>
      <c r="I14429" s="287"/>
      <c r="J14429" s="290"/>
      <c r="K14429" s="287"/>
      <c r="L14429" s="287"/>
      <c r="M14429" s="291"/>
      <c r="N14429" s="292"/>
      <c r="O14429" s="287"/>
      <c r="P14429" s="287"/>
      <c r="Q14429" s="293"/>
    </row>
    <row r="14430" spans="1:17">
      <c r="A14430" s="286" t="str">
        <f>B14430&amp;"_"&amp;COUNTIF($B$2:B14430,B14430)</f>
        <v>_0</v>
      </c>
      <c r="B14430" s="287"/>
      <c r="C14430" s="287"/>
      <c r="D14430" s="287"/>
      <c r="E14430" s="287"/>
      <c r="F14430" s="288"/>
      <c r="G14430" s="289"/>
      <c r="H14430" s="287"/>
      <c r="I14430" s="287"/>
      <c r="J14430" s="290"/>
      <c r="K14430" s="287"/>
      <c r="L14430" s="287"/>
      <c r="M14430" s="291"/>
      <c r="N14430" s="292"/>
      <c r="O14430" s="287"/>
      <c r="P14430" s="287"/>
      <c r="Q14430" s="293"/>
    </row>
    <row r="14431" spans="1:17">
      <c r="A14431" s="286" t="str">
        <f>B14431&amp;"_"&amp;COUNTIF($B$2:B14431,B14431)</f>
        <v>_0</v>
      </c>
      <c r="B14431" s="287"/>
      <c r="C14431" s="287"/>
      <c r="D14431" s="287"/>
      <c r="E14431" s="287"/>
      <c r="F14431" s="288"/>
      <c r="G14431" s="289"/>
      <c r="H14431" s="287"/>
      <c r="I14431" s="287"/>
      <c r="J14431" s="290"/>
      <c r="K14431" s="287"/>
      <c r="L14431" s="287"/>
      <c r="M14431" s="291"/>
      <c r="N14431" s="292"/>
      <c r="O14431" s="287"/>
      <c r="P14431" s="287"/>
      <c r="Q14431" s="293"/>
    </row>
    <row r="14432" spans="1:17">
      <c r="A14432" s="286" t="str">
        <f>B14432&amp;"_"&amp;COUNTIF($B$2:B14432,B14432)</f>
        <v>_0</v>
      </c>
      <c r="B14432" s="287"/>
      <c r="C14432" s="287"/>
      <c r="D14432" s="287"/>
      <c r="E14432" s="287"/>
      <c r="F14432" s="288"/>
      <c r="G14432" s="289"/>
      <c r="H14432" s="287"/>
      <c r="I14432" s="287"/>
      <c r="J14432" s="290"/>
      <c r="K14432" s="287"/>
      <c r="L14432" s="287"/>
      <c r="M14432" s="291"/>
      <c r="N14432" s="292"/>
      <c r="O14432" s="287"/>
      <c r="P14432" s="287"/>
      <c r="Q14432" s="293"/>
    </row>
    <row r="14433" spans="1:17">
      <c r="A14433" s="286" t="str">
        <f>B14433&amp;"_"&amp;COUNTIF($B$2:B14433,B14433)</f>
        <v>_0</v>
      </c>
      <c r="B14433" s="287"/>
      <c r="C14433" s="287"/>
      <c r="D14433" s="287"/>
      <c r="E14433" s="287"/>
      <c r="F14433" s="288"/>
      <c r="G14433" s="289"/>
      <c r="H14433" s="287"/>
      <c r="I14433" s="287"/>
      <c r="J14433" s="290"/>
      <c r="K14433" s="287"/>
      <c r="L14433" s="287"/>
      <c r="M14433" s="291"/>
      <c r="N14433" s="292"/>
      <c r="O14433" s="287"/>
      <c r="P14433" s="287"/>
      <c r="Q14433" s="293"/>
    </row>
    <row r="14434" spans="1:17">
      <c r="A14434" s="286" t="str">
        <f>B14434&amp;"_"&amp;COUNTIF($B$2:B14434,B14434)</f>
        <v>_0</v>
      </c>
      <c r="B14434" s="287"/>
      <c r="C14434" s="287"/>
      <c r="D14434" s="287"/>
      <c r="E14434" s="287"/>
      <c r="F14434" s="288"/>
      <c r="G14434" s="289"/>
      <c r="H14434" s="287"/>
      <c r="I14434" s="287"/>
      <c r="J14434" s="290"/>
      <c r="K14434" s="287"/>
      <c r="L14434" s="287"/>
      <c r="M14434" s="291"/>
      <c r="N14434" s="292"/>
      <c r="O14434" s="287"/>
      <c r="P14434" s="287"/>
      <c r="Q14434" s="293"/>
    </row>
    <row r="14435" spans="1:17">
      <c r="A14435" s="286" t="str">
        <f>B14435&amp;"_"&amp;COUNTIF($B$2:B14435,B14435)</f>
        <v>_0</v>
      </c>
      <c r="B14435" s="287"/>
      <c r="C14435" s="287"/>
      <c r="D14435" s="287"/>
      <c r="E14435" s="287"/>
      <c r="F14435" s="288"/>
      <c r="G14435" s="289"/>
      <c r="H14435" s="287"/>
      <c r="I14435" s="287"/>
      <c r="J14435" s="290"/>
      <c r="K14435" s="287"/>
      <c r="L14435" s="287"/>
      <c r="M14435" s="291"/>
      <c r="N14435" s="292"/>
      <c r="O14435" s="287"/>
      <c r="P14435" s="287"/>
      <c r="Q14435" s="293"/>
    </row>
    <row r="14436" spans="1:17">
      <c r="A14436" s="286" t="str">
        <f>B14436&amp;"_"&amp;COUNTIF($B$2:B14436,B14436)</f>
        <v>_0</v>
      </c>
      <c r="B14436" s="287"/>
      <c r="C14436" s="287"/>
      <c r="D14436" s="287"/>
      <c r="E14436" s="287"/>
      <c r="F14436" s="288"/>
      <c r="G14436" s="289"/>
      <c r="H14436" s="287"/>
      <c r="I14436" s="287"/>
      <c r="J14436" s="290"/>
      <c r="K14436" s="287"/>
      <c r="L14436" s="287"/>
      <c r="M14436" s="291"/>
      <c r="N14436" s="292"/>
      <c r="O14436" s="287"/>
      <c r="P14436" s="287"/>
      <c r="Q14436" s="293"/>
    </row>
    <row r="14437" spans="1:17">
      <c r="A14437" s="286" t="str">
        <f>B14437&amp;"_"&amp;COUNTIF($B$2:B14437,B14437)</f>
        <v>_0</v>
      </c>
      <c r="B14437" s="287"/>
      <c r="C14437" s="287"/>
      <c r="D14437" s="287"/>
      <c r="E14437" s="287"/>
      <c r="F14437" s="288"/>
      <c r="G14437" s="289"/>
      <c r="H14437" s="287"/>
      <c r="I14437" s="287"/>
      <c r="J14437" s="290"/>
      <c r="K14437" s="287"/>
      <c r="L14437" s="287"/>
      <c r="M14437" s="291"/>
      <c r="N14437" s="292"/>
      <c r="O14437" s="287"/>
      <c r="P14437" s="287"/>
      <c r="Q14437" s="293"/>
    </row>
    <row r="14438" spans="1:17">
      <c r="A14438" s="286" t="str">
        <f>B14438&amp;"_"&amp;COUNTIF($B$2:B14438,B14438)</f>
        <v>_0</v>
      </c>
      <c r="B14438" s="287"/>
      <c r="C14438" s="287"/>
      <c r="D14438" s="287"/>
      <c r="E14438" s="287"/>
      <c r="F14438" s="288"/>
      <c r="G14438" s="289"/>
      <c r="H14438" s="287"/>
      <c r="I14438" s="287"/>
      <c r="J14438" s="290"/>
      <c r="K14438" s="287"/>
      <c r="L14438" s="287"/>
      <c r="M14438" s="291"/>
      <c r="N14438" s="292"/>
      <c r="O14438" s="287"/>
      <c r="P14438" s="287"/>
      <c r="Q14438" s="293"/>
    </row>
    <row r="14439" spans="1:17">
      <c r="A14439" s="286" t="str">
        <f>B14439&amp;"_"&amp;COUNTIF($B$2:B14439,B14439)</f>
        <v>_0</v>
      </c>
      <c r="B14439" s="287"/>
      <c r="C14439" s="287"/>
      <c r="D14439" s="287"/>
      <c r="E14439" s="287"/>
      <c r="F14439" s="288"/>
      <c r="G14439" s="289"/>
      <c r="H14439" s="287"/>
      <c r="I14439" s="287"/>
      <c r="J14439" s="290"/>
      <c r="K14439" s="287"/>
      <c r="L14439" s="287"/>
      <c r="M14439" s="291"/>
      <c r="N14439" s="292"/>
      <c r="O14439" s="287"/>
      <c r="P14439" s="287"/>
      <c r="Q14439" s="293"/>
    </row>
    <row r="14440" spans="1:17">
      <c r="A14440" s="286" t="str">
        <f>B14440&amp;"_"&amp;COUNTIF($B$2:B14440,B14440)</f>
        <v>_0</v>
      </c>
      <c r="B14440" s="287"/>
      <c r="C14440" s="287"/>
      <c r="D14440" s="287"/>
      <c r="E14440" s="287"/>
      <c r="F14440" s="288"/>
      <c r="G14440" s="289"/>
      <c r="H14440" s="287"/>
      <c r="I14440" s="287"/>
      <c r="J14440" s="290"/>
      <c r="K14440" s="287"/>
      <c r="L14440" s="287"/>
      <c r="M14440" s="291"/>
      <c r="N14440" s="292"/>
      <c r="O14440" s="287"/>
      <c r="P14440" s="287"/>
      <c r="Q14440" s="293"/>
    </row>
    <row r="14441" spans="1:17">
      <c r="A14441" s="286" t="str">
        <f>B14441&amp;"_"&amp;COUNTIF($B$2:B14441,B14441)</f>
        <v>_0</v>
      </c>
      <c r="B14441" s="287"/>
      <c r="C14441" s="287"/>
      <c r="D14441" s="287"/>
      <c r="E14441" s="287"/>
      <c r="F14441" s="288"/>
      <c r="G14441" s="289"/>
      <c r="H14441" s="287"/>
      <c r="I14441" s="287"/>
      <c r="J14441" s="290"/>
      <c r="K14441" s="287"/>
      <c r="L14441" s="287"/>
      <c r="M14441" s="291"/>
      <c r="N14441" s="292"/>
      <c r="O14441" s="287"/>
      <c r="P14441" s="287"/>
      <c r="Q14441" s="293"/>
    </row>
    <row r="14442" spans="1:17">
      <c r="A14442" s="286" t="str">
        <f>B14442&amp;"_"&amp;COUNTIF($B$2:B14442,B14442)</f>
        <v>_0</v>
      </c>
      <c r="B14442" s="287"/>
      <c r="C14442" s="287"/>
      <c r="D14442" s="287"/>
      <c r="E14442" s="287"/>
      <c r="F14442" s="288"/>
      <c r="G14442" s="289"/>
      <c r="H14442" s="287"/>
      <c r="I14442" s="287"/>
      <c r="J14442" s="290"/>
      <c r="K14442" s="287"/>
      <c r="L14442" s="287"/>
      <c r="M14442" s="291"/>
      <c r="N14442" s="292"/>
      <c r="O14442" s="287"/>
      <c r="P14442" s="287"/>
      <c r="Q14442" s="293"/>
    </row>
    <row r="14443" spans="1:17">
      <c r="A14443" s="286" t="str">
        <f>B14443&amp;"_"&amp;COUNTIF($B$2:B14443,B14443)</f>
        <v>_0</v>
      </c>
      <c r="B14443" s="287"/>
      <c r="C14443" s="287"/>
      <c r="D14443" s="287"/>
      <c r="E14443" s="287"/>
      <c r="F14443" s="288"/>
      <c r="G14443" s="289"/>
      <c r="H14443" s="287"/>
      <c r="I14443" s="287"/>
      <c r="J14443" s="290"/>
      <c r="K14443" s="287"/>
      <c r="L14443" s="287"/>
      <c r="M14443" s="291"/>
      <c r="N14443" s="292"/>
      <c r="O14443" s="287"/>
      <c r="P14443" s="287"/>
      <c r="Q14443" s="293"/>
    </row>
    <row r="14444" spans="1:17">
      <c r="A14444" s="286" t="str">
        <f>B14444&amp;"_"&amp;COUNTIF($B$2:B14444,B14444)</f>
        <v>_0</v>
      </c>
      <c r="B14444" s="287"/>
      <c r="C14444" s="287"/>
      <c r="D14444" s="287"/>
      <c r="E14444" s="287"/>
      <c r="F14444" s="288"/>
      <c r="G14444" s="289"/>
      <c r="H14444" s="287"/>
      <c r="I14444" s="287"/>
      <c r="J14444" s="290"/>
      <c r="K14444" s="287"/>
      <c r="L14444" s="287"/>
      <c r="M14444" s="291"/>
      <c r="N14444" s="292"/>
      <c r="O14444" s="287"/>
      <c r="P14444" s="287"/>
      <c r="Q14444" s="293"/>
    </row>
    <row r="14445" spans="1:17">
      <c r="A14445" s="286" t="str">
        <f>B14445&amp;"_"&amp;COUNTIF($B$2:B14445,B14445)</f>
        <v>_0</v>
      </c>
      <c r="B14445" s="287"/>
      <c r="C14445" s="287"/>
      <c r="D14445" s="287"/>
      <c r="E14445" s="287"/>
      <c r="F14445" s="288"/>
      <c r="G14445" s="289"/>
      <c r="H14445" s="287"/>
      <c r="I14445" s="287"/>
      <c r="J14445" s="290"/>
      <c r="K14445" s="287"/>
      <c r="L14445" s="287"/>
      <c r="M14445" s="291"/>
      <c r="N14445" s="292"/>
      <c r="O14445" s="287"/>
      <c r="P14445" s="287"/>
      <c r="Q14445" s="293"/>
    </row>
    <row r="14446" spans="1:17">
      <c r="A14446" s="286" t="str">
        <f>B14446&amp;"_"&amp;COUNTIF($B$2:B14446,B14446)</f>
        <v>_0</v>
      </c>
      <c r="B14446" s="287"/>
      <c r="C14446" s="287"/>
      <c r="D14446" s="287"/>
      <c r="E14446" s="287"/>
      <c r="F14446" s="288"/>
      <c r="G14446" s="289"/>
      <c r="H14446" s="287"/>
      <c r="I14446" s="287"/>
      <c r="J14446" s="290"/>
      <c r="K14446" s="287"/>
      <c r="L14446" s="287"/>
      <c r="M14446" s="291"/>
      <c r="N14446" s="292"/>
      <c r="O14446" s="287"/>
      <c r="P14446" s="287"/>
      <c r="Q14446" s="293"/>
    </row>
    <row r="14447" spans="1:17">
      <c r="A14447" s="286" t="str">
        <f>B14447&amp;"_"&amp;COUNTIF($B$2:B14447,B14447)</f>
        <v>_0</v>
      </c>
      <c r="B14447" s="287"/>
      <c r="C14447" s="287"/>
      <c r="D14447" s="287"/>
      <c r="E14447" s="287"/>
      <c r="F14447" s="288"/>
      <c r="G14447" s="289"/>
      <c r="H14447" s="287"/>
      <c r="I14447" s="287"/>
      <c r="J14447" s="290"/>
      <c r="K14447" s="287"/>
      <c r="L14447" s="287"/>
      <c r="M14447" s="291"/>
      <c r="N14447" s="292"/>
      <c r="O14447" s="287"/>
      <c r="P14447" s="287"/>
      <c r="Q14447" s="293"/>
    </row>
    <row r="14448" spans="1:17">
      <c r="A14448" s="286" t="str">
        <f>B14448&amp;"_"&amp;COUNTIF($B$2:B14448,B14448)</f>
        <v>_0</v>
      </c>
      <c r="B14448" s="287"/>
      <c r="C14448" s="287"/>
      <c r="D14448" s="287"/>
      <c r="E14448" s="287"/>
      <c r="F14448" s="288"/>
      <c r="G14448" s="289"/>
      <c r="H14448" s="287"/>
      <c r="I14448" s="287"/>
      <c r="J14448" s="290"/>
      <c r="K14448" s="287"/>
      <c r="L14448" s="287"/>
      <c r="M14448" s="291"/>
      <c r="N14448" s="292"/>
      <c r="O14448" s="287"/>
      <c r="P14448" s="287"/>
      <c r="Q14448" s="293"/>
    </row>
    <row r="14449" spans="1:17">
      <c r="A14449" s="286" t="str">
        <f>B14449&amp;"_"&amp;COUNTIF($B$2:B14449,B14449)</f>
        <v>_0</v>
      </c>
      <c r="B14449" s="287"/>
      <c r="C14449" s="287"/>
      <c r="D14449" s="287"/>
      <c r="E14449" s="287"/>
      <c r="F14449" s="288"/>
      <c r="G14449" s="289"/>
      <c r="H14449" s="287"/>
      <c r="I14449" s="287"/>
      <c r="J14449" s="290"/>
      <c r="K14449" s="287"/>
      <c r="L14449" s="287"/>
      <c r="M14449" s="291"/>
      <c r="N14449" s="292"/>
      <c r="O14449" s="287"/>
      <c r="P14449" s="287"/>
      <c r="Q14449" s="293"/>
    </row>
    <row r="14450" spans="1:17">
      <c r="A14450" s="286" t="str">
        <f>B14450&amp;"_"&amp;COUNTIF($B$2:B14450,B14450)</f>
        <v>_0</v>
      </c>
      <c r="B14450" s="287"/>
      <c r="C14450" s="287"/>
      <c r="D14450" s="287"/>
      <c r="E14450" s="287"/>
      <c r="F14450" s="288"/>
      <c r="G14450" s="289"/>
      <c r="H14450" s="287"/>
      <c r="I14450" s="287"/>
      <c r="J14450" s="290"/>
      <c r="K14450" s="287"/>
      <c r="L14450" s="287"/>
      <c r="M14450" s="291"/>
      <c r="N14450" s="292"/>
      <c r="O14450" s="287"/>
      <c r="P14450" s="287"/>
      <c r="Q14450" s="293"/>
    </row>
    <row r="14451" spans="1:17">
      <c r="A14451" s="286" t="str">
        <f>B14451&amp;"_"&amp;COUNTIF($B$2:B14451,B14451)</f>
        <v>_0</v>
      </c>
      <c r="B14451" s="287"/>
      <c r="C14451" s="287"/>
      <c r="D14451" s="287"/>
      <c r="E14451" s="287"/>
      <c r="F14451" s="288"/>
      <c r="G14451" s="289"/>
      <c r="H14451" s="287"/>
      <c r="I14451" s="287"/>
      <c r="J14451" s="290"/>
      <c r="K14451" s="287"/>
      <c r="L14451" s="287"/>
      <c r="M14451" s="291"/>
      <c r="N14451" s="292"/>
      <c r="O14451" s="287"/>
      <c r="P14451" s="287"/>
      <c r="Q14451" s="293"/>
    </row>
    <row r="14452" spans="1:17">
      <c r="A14452" s="286" t="str">
        <f>B14452&amp;"_"&amp;COUNTIF($B$2:B14452,B14452)</f>
        <v>_0</v>
      </c>
      <c r="B14452" s="287"/>
      <c r="C14452" s="287"/>
      <c r="D14452" s="287"/>
      <c r="E14452" s="287"/>
      <c r="F14452" s="288"/>
      <c r="G14452" s="289"/>
      <c r="H14452" s="287"/>
      <c r="I14452" s="287"/>
      <c r="J14452" s="290"/>
      <c r="K14452" s="287"/>
      <c r="L14452" s="287"/>
      <c r="M14452" s="291"/>
      <c r="N14452" s="292"/>
      <c r="O14452" s="287"/>
      <c r="P14452" s="287"/>
      <c r="Q14452" s="293"/>
    </row>
    <row r="14453" spans="1:17">
      <c r="A14453" s="286" t="str">
        <f>B14453&amp;"_"&amp;COUNTIF($B$2:B14453,B14453)</f>
        <v>_0</v>
      </c>
      <c r="B14453" s="287"/>
      <c r="C14453" s="287"/>
      <c r="D14453" s="287"/>
      <c r="E14453" s="287"/>
      <c r="F14453" s="288"/>
      <c r="G14453" s="289"/>
      <c r="H14453" s="287"/>
      <c r="I14453" s="287"/>
      <c r="J14453" s="290"/>
      <c r="K14453" s="287"/>
      <c r="L14453" s="287"/>
      <c r="M14453" s="291"/>
      <c r="N14453" s="292"/>
      <c r="O14453" s="287"/>
      <c r="P14453" s="287"/>
      <c r="Q14453" s="293"/>
    </row>
    <row r="14454" spans="1:17">
      <c r="A14454" s="286" t="str">
        <f>B14454&amp;"_"&amp;COUNTIF($B$2:B14454,B14454)</f>
        <v>_0</v>
      </c>
      <c r="B14454" s="287"/>
      <c r="C14454" s="287"/>
      <c r="D14454" s="287"/>
      <c r="E14454" s="287"/>
      <c r="F14454" s="288"/>
      <c r="G14454" s="289"/>
      <c r="H14454" s="287"/>
      <c r="I14454" s="287"/>
      <c r="J14454" s="290"/>
      <c r="K14454" s="287"/>
      <c r="L14454" s="287"/>
      <c r="M14454" s="291"/>
      <c r="N14454" s="292"/>
      <c r="O14454" s="287"/>
      <c r="P14454" s="287"/>
      <c r="Q14454" s="293"/>
    </row>
    <row r="14455" spans="1:17">
      <c r="A14455" s="286" t="str">
        <f>B14455&amp;"_"&amp;COUNTIF($B$2:B14455,B14455)</f>
        <v>_0</v>
      </c>
      <c r="B14455" s="287"/>
      <c r="C14455" s="287"/>
      <c r="D14455" s="287"/>
      <c r="E14455" s="287"/>
      <c r="F14455" s="288"/>
      <c r="G14455" s="289"/>
      <c r="H14455" s="287"/>
      <c r="I14455" s="287"/>
      <c r="J14455" s="290"/>
      <c r="K14455" s="287"/>
      <c r="L14455" s="287"/>
      <c r="M14455" s="291"/>
      <c r="N14455" s="292"/>
      <c r="O14455" s="287"/>
      <c r="P14455" s="287"/>
      <c r="Q14455" s="293"/>
    </row>
    <row r="14456" spans="1:17">
      <c r="A14456" s="286" t="str">
        <f>B14456&amp;"_"&amp;COUNTIF($B$2:B14456,B14456)</f>
        <v>_0</v>
      </c>
      <c r="B14456" s="287"/>
      <c r="C14456" s="287"/>
      <c r="D14456" s="287"/>
      <c r="E14456" s="287"/>
      <c r="F14456" s="288"/>
      <c r="G14456" s="289"/>
      <c r="H14456" s="287"/>
      <c r="I14456" s="287"/>
      <c r="J14456" s="290"/>
      <c r="K14456" s="287"/>
      <c r="L14456" s="287"/>
      <c r="M14456" s="291"/>
      <c r="N14456" s="292"/>
      <c r="O14456" s="287"/>
      <c r="P14456" s="287"/>
      <c r="Q14456" s="293"/>
    </row>
    <row r="14457" spans="1:17">
      <c r="A14457" s="286" t="str">
        <f>B14457&amp;"_"&amp;COUNTIF($B$2:B14457,B14457)</f>
        <v>_0</v>
      </c>
      <c r="B14457" s="287"/>
      <c r="C14457" s="287"/>
      <c r="D14457" s="287"/>
      <c r="E14457" s="287"/>
      <c r="F14457" s="288"/>
      <c r="G14457" s="289"/>
      <c r="H14457" s="287"/>
      <c r="I14457" s="287"/>
      <c r="J14457" s="290"/>
      <c r="K14457" s="287"/>
      <c r="L14457" s="287"/>
      <c r="M14457" s="291"/>
      <c r="N14457" s="292"/>
      <c r="O14457" s="287"/>
      <c r="P14457" s="287"/>
      <c r="Q14457" s="293"/>
    </row>
    <row r="14458" spans="1:17">
      <c r="A14458" s="286" t="str">
        <f>B14458&amp;"_"&amp;COUNTIF($B$2:B14458,B14458)</f>
        <v>_0</v>
      </c>
      <c r="B14458" s="287"/>
      <c r="C14458" s="287"/>
      <c r="D14458" s="287"/>
      <c r="E14458" s="287"/>
      <c r="F14458" s="288"/>
      <c r="G14458" s="289"/>
      <c r="H14458" s="287"/>
      <c r="I14458" s="287"/>
      <c r="J14458" s="290"/>
      <c r="K14458" s="287"/>
      <c r="L14458" s="287"/>
      <c r="M14458" s="291"/>
      <c r="N14458" s="292"/>
      <c r="O14458" s="287"/>
      <c r="P14458" s="287"/>
      <c r="Q14458" s="293"/>
    </row>
    <row r="14459" spans="1:17">
      <c r="A14459" s="286" t="str">
        <f>B14459&amp;"_"&amp;COUNTIF($B$2:B14459,B14459)</f>
        <v>_0</v>
      </c>
      <c r="B14459" s="287"/>
      <c r="C14459" s="287"/>
      <c r="D14459" s="287"/>
      <c r="E14459" s="287"/>
      <c r="F14459" s="288"/>
      <c r="G14459" s="289"/>
      <c r="H14459" s="287"/>
      <c r="I14459" s="287"/>
      <c r="J14459" s="290"/>
      <c r="K14459" s="287"/>
      <c r="L14459" s="287"/>
      <c r="M14459" s="291"/>
      <c r="N14459" s="292"/>
      <c r="O14459" s="287"/>
      <c r="P14459" s="287"/>
      <c r="Q14459" s="293"/>
    </row>
    <row r="14460" spans="1:17">
      <c r="A14460" s="286" t="str">
        <f>B14460&amp;"_"&amp;COUNTIF($B$2:B14460,B14460)</f>
        <v>_0</v>
      </c>
      <c r="B14460" s="287"/>
      <c r="C14460" s="287"/>
      <c r="D14460" s="287"/>
      <c r="E14460" s="287"/>
      <c r="F14460" s="288"/>
      <c r="G14460" s="289"/>
      <c r="H14460" s="287"/>
      <c r="I14460" s="287"/>
      <c r="J14460" s="290"/>
      <c r="K14460" s="287"/>
      <c r="L14460" s="287"/>
      <c r="M14460" s="291"/>
      <c r="N14460" s="292"/>
      <c r="O14460" s="287"/>
      <c r="P14460" s="287"/>
      <c r="Q14460" s="293"/>
    </row>
    <row r="14461" spans="1:17">
      <c r="A14461" s="286" t="str">
        <f>B14461&amp;"_"&amp;COUNTIF($B$2:B14461,B14461)</f>
        <v>_0</v>
      </c>
      <c r="B14461" s="287"/>
      <c r="C14461" s="287"/>
      <c r="D14461" s="287"/>
      <c r="E14461" s="287"/>
      <c r="F14461" s="288"/>
      <c r="G14461" s="289"/>
      <c r="H14461" s="287"/>
      <c r="I14461" s="287"/>
      <c r="J14461" s="290"/>
      <c r="K14461" s="287"/>
      <c r="L14461" s="287"/>
      <c r="M14461" s="291"/>
      <c r="N14461" s="292"/>
      <c r="O14461" s="287"/>
      <c r="P14461" s="287"/>
      <c r="Q14461" s="293"/>
    </row>
    <row r="14462" spans="1:17">
      <c r="A14462" s="286" t="str">
        <f>B14462&amp;"_"&amp;COUNTIF($B$2:B14462,B14462)</f>
        <v>_0</v>
      </c>
      <c r="B14462" s="287"/>
      <c r="C14462" s="287"/>
      <c r="D14462" s="287"/>
      <c r="E14462" s="287"/>
      <c r="F14462" s="288"/>
      <c r="G14462" s="289"/>
      <c r="H14462" s="287"/>
      <c r="I14462" s="287"/>
      <c r="J14462" s="290"/>
      <c r="K14462" s="287"/>
      <c r="L14462" s="287"/>
      <c r="M14462" s="291"/>
      <c r="N14462" s="292"/>
      <c r="O14462" s="287"/>
      <c r="P14462" s="287"/>
      <c r="Q14462" s="293"/>
    </row>
    <row r="14463" spans="1:17">
      <c r="A14463" s="286" t="str">
        <f>B14463&amp;"_"&amp;COUNTIF($B$2:B14463,B14463)</f>
        <v>_0</v>
      </c>
      <c r="B14463" s="287"/>
      <c r="C14463" s="287"/>
      <c r="D14463" s="287"/>
      <c r="E14463" s="287"/>
      <c r="F14463" s="288"/>
      <c r="G14463" s="289"/>
      <c r="H14463" s="287"/>
      <c r="I14463" s="287"/>
      <c r="J14463" s="290"/>
      <c r="K14463" s="287"/>
      <c r="L14463" s="287"/>
      <c r="M14463" s="291"/>
      <c r="N14463" s="292"/>
      <c r="O14463" s="287"/>
      <c r="P14463" s="287"/>
      <c r="Q14463" s="293"/>
    </row>
    <row r="14464" spans="1:17">
      <c r="A14464" s="286" t="str">
        <f>B14464&amp;"_"&amp;COUNTIF($B$2:B14464,B14464)</f>
        <v>_0</v>
      </c>
      <c r="B14464" s="287"/>
      <c r="C14464" s="287"/>
      <c r="D14464" s="287"/>
      <c r="E14464" s="287"/>
      <c r="F14464" s="288"/>
      <c r="G14464" s="289"/>
      <c r="H14464" s="287"/>
      <c r="I14464" s="287"/>
      <c r="J14464" s="290"/>
      <c r="K14464" s="287"/>
      <c r="L14464" s="287"/>
      <c r="M14464" s="291"/>
      <c r="N14464" s="292"/>
      <c r="O14464" s="287"/>
      <c r="P14464" s="287"/>
      <c r="Q14464" s="293"/>
    </row>
    <row r="14465" spans="1:17">
      <c r="A14465" s="286" t="str">
        <f>B14465&amp;"_"&amp;COUNTIF($B$2:B14465,B14465)</f>
        <v>_0</v>
      </c>
      <c r="B14465" s="287"/>
      <c r="C14465" s="287"/>
      <c r="D14465" s="287"/>
      <c r="E14465" s="287"/>
      <c r="F14465" s="288"/>
      <c r="G14465" s="289"/>
      <c r="H14465" s="287"/>
      <c r="I14465" s="287"/>
      <c r="J14465" s="290"/>
      <c r="K14465" s="287"/>
      <c r="L14465" s="287"/>
      <c r="M14465" s="291"/>
      <c r="N14465" s="292"/>
      <c r="O14465" s="287"/>
      <c r="P14465" s="287"/>
      <c r="Q14465" s="293"/>
    </row>
    <row r="14466" spans="1:17">
      <c r="A14466" s="286" t="str">
        <f>B14466&amp;"_"&amp;COUNTIF($B$2:B14466,B14466)</f>
        <v>_0</v>
      </c>
      <c r="B14466" s="287"/>
      <c r="C14466" s="287"/>
      <c r="D14466" s="287"/>
      <c r="E14466" s="287"/>
      <c r="F14466" s="288"/>
      <c r="G14466" s="289"/>
      <c r="H14466" s="287"/>
      <c r="I14466" s="287"/>
      <c r="J14466" s="290"/>
      <c r="K14466" s="287"/>
      <c r="L14466" s="287"/>
      <c r="M14466" s="291"/>
      <c r="N14466" s="292"/>
      <c r="O14466" s="287"/>
      <c r="P14466" s="287"/>
      <c r="Q14466" s="293"/>
    </row>
    <row r="14467" spans="1:17">
      <c r="A14467" s="286" t="str">
        <f>B14467&amp;"_"&amp;COUNTIF($B$2:B14467,B14467)</f>
        <v>_0</v>
      </c>
      <c r="B14467" s="287"/>
      <c r="C14467" s="287"/>
      <c r="D14467" s="287"/>
      <c r="E14467" s="287"/>
      <c r="F14467" s="288"/>
      <c r="G14467" s="289"/>
      <c r="H14467" s="287"/>
      <c r="I14467" s="287"/>
      <c r="J14467" s="290"/>
      <c r="K14467" s="287"/>
      <c r="L14467" s="287"/>
      <c r="M14467" s="291"/>
      <c r="N14467" s="292"/>
      <c r="O14467" s="287"/>
      <c r="P14467" s="287"/>
      <c r="Q14467" s="293"/>
    </row>
    <row r="14468" spans="1:17">
      <c r="A14468" s="286" t="str">
        <f>B14468&amp;"_"&amp;COUNTIF($B$2:B14468,B14468)</f>
        <v>_0</v>
      </c>
      <c r="B14468" s="287"/>
      <c r="C14468" s="287"/>
      <c r="D14468" s="287"/>
      <c r="E14468" s="287"/>
      <c r="F14468" s="288"/>
      <c r="G14468" s="289"/>
      <c r="H14468" s="287"/>
      <c r="I14468" s="287"/>
      <c r="J14468" s="290"/>
      <c r="K14468" s="287"/>
      <c r="L14468" s="287"/>
      <c r="M14468" s="291"/>
      <c r="N14468" s="292"/>
      <c r="O14468" s="287"/>
      <c r="P14468" s="287"/>
      <c r="Q14468" s="293"/>
    </row>
    <row r="14469" spans="1:17">
      <c r="A14469" s="286" t="str">
        <f>B14469&amp;"_"&amp;COUNTIF($B$2:B14469,B14469)</f>
        <v>_0</v>
      </c>
      <c r="B14469" s="287"/>
      <c r="C14469" s="287"/>
      <c r="D14469" s="287"/>
      <c r="E14469" s="287"/>
      <c r="F14469" s="288"/>
      <c r="G14469" s="289"/>
      <c r="H14469" s="287"/>
      <c r="I14469" s="287"/>
      <c r="J14469" s="290"/>
      <c r="K14469" s="287"/>
      <c r="L14469" s="287"/>
      <c r="M14469" s="291"/>
      <c r="N14469" s="292"/>
      <c r="O14469" s="287"/>
      <c r="P14469" s="287"/>
      <c r="Q14469" s="293"/>
    </row>
    <row r="14470" spans="1:17">
      <c r="A14470" s="286" t="str">
        <f>B14470&amp;"_"&amp;COUNTIF($B$2:B14470,B14470)</f>
        <v>_0</v>
      </c>
      <c r="B14470" s="287"/>
      <c r="C14470" s="287"/>
      <c r="D14470" s="287"/>
      <c r="E14470" s="287"/>
      <c r="F14470" s="288"/>
      <c r="G14470" s="289"/>
      <c r="H14470" s="287"/>
      <c r="I14470" s="287"/>
      <c r="J14470" s="290"/>
      <c r="K14470" s="287"/>
      <c r="L14470" s="287"/>
      <c r="M14470" s="291"/>
      <c r="N14470" s="292"/>
      <c r="O14470" s="287"/>
      <c r="P14470" s="287"/>
      <c r="Q14470" s="293"/>
    </row>
    <row r="14471" spans="1:17">
      <c r="A14471" s="286" t="str">
        <f>B14471&amp;"_"&amp;COUNTIF($B$2:B14471,B14471)</f>
        <v>_0</v>
      </c>
      <c r="B14471" s="287"/>
      <c r="C14471" s="287"/>
      <c r="D14471" s="287"/>
      <c r="E14471" s="287"/>
      <c r="F14471" s="288"/>
      <c r="G14471" s="289"/>
      <c r="H14471" s="287"/>
      <c r="I14471" s="287"/>
      <c r="J14471" s="290"/>
      <c r="K14471" s="287"/>
      <c r="L14471" s="287"/>
      <c r="M14471" s="291"/>
      <c r="N14471" s="292"/>
      <c r="O14471" s="287"/>
      <c r="P14471" s="287"/>
      <c r="Q14471" s="293"/>
    </row>
    <row r="14472" spans="1:17">
      <c r="A14472" s="286" t="str">
        <f>B14472&amp;"_"&amp;COUNTIF($B$2:B14472,B14472)</f>
        <v>_0</v>
      </c>
      <c r="B14472" s="287"/>
      <c r="C14472" s="287"/>
      <c r="D14472" s="287"/>
      <c r="E14472" s="287"/>
      <c r="F14472" s="288"/>
      <c r="G14472" s="289"/>
      <c r="H14472" s="287"/>
      <c r="I14472" s="287"/>
      <c r="J14472" s="290"/>
      <c r="K14472" s="287"/>
      <c r="L14472" s="287"/>
      <c r="M14472" s="291"/>
      <c r="N14472" s="292"/>
      <c r="O14472" s="287"/>
      <c r="P14472" s="287"/>
      <c r="Q14472" s="293"/>
    </row>
    <row r="14473" spans="1:17">
      <c r="A14473" s="286" t="str">
        <f>B14473&amp;"_"&amp;COUNTIF($B$2:B14473,B14473)</f>
        <v>_0</v>
      </c>
      <c r="B14473" s="287"/>
      <c r="C14473" s="287"/>
      <c r="D14473" s="287"/>
      <c r="E14473" s="287"/>
      <c r="F14473" s="288"/>
      <c r="G14473" s="289"/>
      <c r="H14473" s="287"/>
      <c r="I14473" s="287"/>
      <c r="J14473" s="290"/>
      <c r="K14473" s="287"/>
      <c r="L14473" s="287"/>
      <c r="M14473" s="291"/>
      <c r="N14473" s="292"/>
      <c r="O14473" s="287"/>
      <c r="P14473" s="287"/>
      <c r="Q14473" s="293"/>
    </row>
    <row r="14474" spans="1:17">
      <c r="A14474" s="286" t="str">
        <f>B14474&amp;"_"&amp;COUNTIF($B$2:B14474,B14474)</f>
        <v>_0</v>
      </c>
      <c r="B14474" s="287"/>
      <c r="C14474" s="287"/>
      <c r="D14474" s="287"/>
      <c r="E14474" s="287"/>
      <c r="F14474" s="288"/>
      <c r="G14474" s="289"/>
      <c r="H14474" s="287"/>
      <c r="I14474" s="287"/>
      <c r="J14474" s="290"/>
      <c r="K14474" s="287"/>
      <c r="L14474" s="287"/>
      <c r="M14474" s="291"/>
      <c r="N14474" s="292"/>
      <c r="O14474" s="287"/>
      <c r="P14474" s="287"/>
      <c r="Q14474" s="293"/>
    </row>
    <row r="14475" spans="1:17">
      <c r="A14475" s="286" t="str">
        <f>B14475&amp;"_"&amp;COUNTIF($B$2:B14475,B14475)</f>
        <v>_0</v>
      </c>
      <c r="B14475" s="287"/>
      <c r="C14475" s="287"/>
      <c r="D14475" s="287"/>
      <c r="E14475" s="287"/>
      <c r="F14475" s="288"/>
      <c r="G14475" s="289"/>
      <c r="H14475" s="287"/>
      <c r="I14475" s="287"/>
      <c r="J14475" s="290"/>
      <c r="K14475" s="287"/>
      <c r="L14475" s="287"/>
      <c r="M14475" s="291"/>
      <c r="N14475" s="292"/>
      <c r="O14475" s="287"/>
      <c r="P14475" s="287"/>
      <c r="Q14475" s="293"/>
    </row>
    <row r="14476" spans="1:17">
      <c r="A14476" s="286" t="str">
        <f>B14476&amp;"_"&amp;COUNTIF($B$2:B14476,B14476)</f>
        <v>_0</v>
      </c>
      <c r="B14476" s="287"/>
      <c r="C14476" s="287"/>
      <c r="D14476" s="287"/>
      <c r="E14476" s="287"/>
      <c r="F14476" s="288"/>
      <c r="G14476" s="289"/>
      <c r="H14476" s="287"/>
      <c r="I14476" s="287"/>
      <c r="J14476" s="290"/>
      <c r="K14476" s="287"/>
      <c r="L14476" s="287"/>
      <c r="M14476" s="291"/>
      <c r="N14476" s="292"/>
      <c r="O14476" s="287"/>
      <c r="P14476" s="287"/>
      <c r="Q14476" s="293"/>
    </row>
    <row r="14477" spans="1:17">
      <c r="A14477" s="286" t="str">
        <f>B14477&amp;"_"&amp;COUNTIF($B$2:B14477,B14477)</f>
        <v>_0</v>
      </c>
      <c r="B14477" s="287"/>
      <c r="C14477" s="287"/>
      <c r="D14477" s="287"/>
      <c r="E14477" s="287"/>
      <c r="F14477" s="288"/>
      <c r="G14477" s="289"/>
      <c r="H14477" s="287"/>
      <c r="I14477" s="287"/>
      <c r="J14477" s="290"/>
      <c r="K14477" s="287"/>
      <c r="L14477" s="287"/>
      <c r="M14477" s="291"/>
      <c r="N14477" s="292"/>
      <c r="O14477" s="287"/>
      <c r="P14477" s="287"/>
      <c r="Q14477" s="293"/>
    </row>
    <row r="14478" spans="1:17">
      <c r="A14478" s="286" t="str">
        <f>B14478&amp;"_"&amp;COUNTIF($B$2:B14478,B14478)</f>
        <v>_0</v>
      </c>
      <c r="B14478" s="287"/>
      <c r="C14478" s="287"/>
      <c r="D14478" s="287"/>
      <c r="E14478" s="287"/>
      <c r="F14478" s="288"/>
      <c r="G14478" s="289"/>
      <c r="H14478" s="287"/>
      <c r="I14478" s="287"/>
      <c r="J14478" s="290"/>
      <c r="K14478" s="287"/>
      <c r="L14478" s="287"/>
      <c r="M14478" s="291"/>
      <c r="N14478" s="292"/>
      <c r="O14478" s="287"/>
      <c r="P14478" s="287"/>
      <c r="Q14478" s="293"/>
    </row>
    <row r="14479" spans="1:17">
      <c r="A14479" s="286" t="str">
        <f>B14479&amp;"_"&amp;COUNTIF($B$2:B14479,B14479)</f>
        <v>_0</v>
      </c>
      <c r="B14479" s="287"/>
      <c r="C14479" s="287"/>
      <c r="D14479" s="287"/>
      <c r="E14479" s="287"/>
      <c r="F14479" s="288"/>
      <c r="G14479" s="289"/>
      <c r="H14479" s="287"/>
      <c r="I14479" s="287"/>
      <c r="J14479" s="290"/>
      <c r="K14479" s="287"/>
      <c r="L14479" s="287"/>
      <c r="M14479" s="291"/>
      <c r="N14479" s="292"/>
      <c r="O14479" s="287"/>
      <c r="P14479" s="287"/>
      <c r="Q14479" s="293"/>
    </row>
    <row r="14480" spans="1:17">
      <c r="A14480" s="286" t="str">
        <f>B14480&amp;"_"&amp;COUNTIF($B$2:B14480,B14480)</f>
        <v>_0</v>
      </c>
      <c r="B14480" s="287"/>
      <c r="C14480" s="287"/>
      <c r="D14480" s="287"/>
      <c r="E14480" s="287"/>
      <c r="F14480" s="288"/>
      <c r="G14480" s="289"/>
      <c r="H14480" s="287"/>
      <c r="I14480" s="287"/>
      <c r="J14480" s="290"/>
      <c r="K14480" s="287"/>
      <c r="L14480" s="287"/>
      <c r="M14480" s="291"/>
      <c r="N14480" s="292"/>
      <c r="O14480" s="287"/>
      <c r="P14480" s="287"/>
      <c r="Q14480" s="293"/>
    </row>
    <row r="14481" spans="1:17">
      <c r="A14481" s="286" t="str">
        <f>B14481&amp;"_"&amp;COUNTIF($B$2:B14481,B14481)</f>
        <v>_0</v>
      </c>
      <c r="B14481" s="287"/>
      <c r="C14481" s="287"/>
      <c r="D14481" s="287"/>
      <c r="E14481" s="287"/>
      <c r="F14481" s="288"/>
      <c r="G14481" s="289"/>
      <c r="H14481" s="287"/>
      <c r="I14481" s="287"/>
      <c r="J14481" s="290"/>
      <c r="K14481" s="287"/>
      <c r="L14481" s="287"/>
      <c r="M14481" s="291"/>
      <c r="N14481" s="292"/>
      <c r="O14481" s="287"/>
      <c r="P14481" s="287"/>
      <c r="Q14481" s="293"/>
    </row>
    <row r="14482" spans="1:17">
      <c r="A14482" s="286" t="str">
        <f>B14482&amp;"_"&amp;COUNTIF($B$2:B14482,B14482)</f>
        <v>_0</v>
      </c>
      <c r="B14482" s="287"/>
      <c r="C14482" s="287"/>
      <c r="D14482" s="287"/>
      <c r="E14482" s="287"/>
      <c r="F14482" s="288"/>
      <c r="G14482" s="289"/>
      <c r="H14482" s="287"/>
      <c r="I14482" s="287"/>
      <c r="J14482" s="290"/>
      <c r="K14482" s="287"/>
      <c r="L14482" s="287"/>
      <c r="M14482" s="291"/>
      <c r="N14482" s="292"/>
      <c r="O14482" s="287"/>
      <c r="P14482" s="287"/>
      <c r="Q14482" s="293"/>
    </row>
    <row r="14483" spans="1:17">
      <c r="A14483" s="286" t="str">
        <f>B14483&amp;"_"&amp;COUNTIF($B$2:B14483,B14483)</f>
        <v>_0</v>
      </c>
      <c r="B14483" s="287"/>
      <c r="C14483" s="287"/>
      <c r="D14483" s="287"/>
      <c r="E14483" s="287"/>
      <c r="F14483" s="288"/>
      <c r="G14483" s="289"/>
      <c r="H14483" s="287"/>
      <c r="I14483" s="287"/>
      <c r="J14483" s="290"/>
      <c r="K14483" s="287"/>
      <c r="L14483" s="287"/>
      <c r="M14483" s="291"/>
      <c r="N14483" s="292"/>
      <c r="O14483" s="287"/>
      <c r="P14483" s="287"/>
      <c r="Q14483" s="293"/>
    </row>
    <row r="14484" spans="1:17">
      <c r="A14484" s="286" t="str">
        <f>B14484&amp;"_"&amp;COUNTIF($B$2:B14484,B14484)</f>
        <v>_0</v>
      </c>
      <c r="B14484" s="287"/>
      <c r="C14484" s="287"/>
      <c r="D14484" s="287"/>
      <c r="E14484" s="287"/>
      <c r="F14484" s="288"/>
      <c r="G14484" s="289"/>
      <c r="H14484" s="287"/>
      <c r="I14484" s="287"/>
      <c r="J14484" s="290"/>
      <c r="K14484" s="287"/>
      <c r="L14484" s="287"/>
      <c r="M14484" s="291"/>
      <c r="N14484" s="292"/>
      <c r="O14484" s="287"/>
      <c r="P14484" s="287"/>
      <c r="Q14484" s="293"/>
    </row>
    <row r="14485" spans="1:17">
      <c r="A14485" s="286" t="str">
        <f>B14485&amp;"_"&amp;COUNTIF($B$2:B14485,B14485)</f>
        <v>_0</v>
      </c>
      <c r="B14485" s="287"/>
      <c r="C14485" s="287"/>
      <c r="D14485" s="287"/>
      <c r="E14485" s="287"/>
      <c r="F14485" s="288"/>
      <c r="G14485" s="289"/>
      <c r="H14485" s="287"/>
      <c r="I14485" s="287"/>
      <c r="J14485" s="290"/>
      <c r="K14485" s="287"/>
      <c r="L14485" s="287"/>
      <c r="M14485" s="291"/>
      <c r="N14485" s="292"/>
      <c r="O14485" s="287"/>
      <c r="P14485" s="287"/>
      <c r="Q14485" s="293"/>
    </row>
    <row r="14486" spans="1:17">
      <c r="A14486" s="286" t="str">
        <f>B14486&amp;"_"&amp;COUNTIF($B$2:B14486,B14486)</f>
        <v>_0</v>
      </c>
      <c r="B14486" s="287"/>
      <c r="C14486" s="287"/>
      <c r="D14486" s="287"/>
      <c r="E14486" s="287"/>
      <c r="F14486" s="288"/>
      <c r="G14486" s="289"/>
      <c r="H14486" s="287"/>
      <c r="I14486" s="287"/>
      <c r="J14486" s="290"/>
      <c r="K14486" s="287"/>
      <c r="L14486" s="287"/>
      <c r="M14486" s="291"/>
      <c r="N14486" s="292"/>
      <c r="O14486" s="287"/>
      <c r="P14486" s="287"/>
      <c r="Q14486" s="293"/>
    </row>
    <row r="14487" spans="1:17">
      <c r="A14487" s="286" t="str">
        <f>B14487&amp;"_"&amp;COUNTIF($B$2:B14487,B14487)</f>
        <v>_0</v>
      </c>
      <c r="B14487" s="287"/>
      <c r="C14487" s="287"/>
      <c r="D14487" s="287"/>
      <c r="E14487" s="287"/>
      <c r="F14487" s="288"/>
      <c r="G14487" s="289"/>
      <c r="H14487" s="287"/>
      <c r="I14487" s="287"/>
      <c r="J14487" s="290"/>
      <c r="K14487" s="287"/>
      <c r="L14487" s="287"/>
      <c r="M14487" s="291"/>
      <c r="N14487" s="292"/>
      <c r="O14487" s="287"/>
      <c r="P14487" s="287"/>
      <c r="Q14487" s="293"/>
    </row>
    <row r="14488" spans="1:17">
      <c r="A14488" s="286" t="str">
        <f>B14488&amp;"_"&amp;COUNTIF($B$2:B14488,B14488)</f>
        <v>_0</v>
      </c>
      <c r="B14488" s="287"/>
      <c r="C14488" s="287"/>
      <c r="D14488" s="287"/>
      <c r="E14488" s="287"/>
      <c r="F14488" s="288"/>
      <c r="G14488" s="289"/>
      <c r="H14488" s="287"/>
      <c r="I14488" s="287"/>
      <c r="J14488" s="290"/>
      <c r="K14488" s="287"/>
      <c r="L14488" s="287"/>
      <c r="M14488" s="291"/>
      <c r="N14488" s="292"/>
      <c r="O14488" s="287"/>
      <c r="P14488" s="287"/>
      <c r="Q14488" s="293"/>
    </row>
    <row r="14489" spans="1:17">
      <c r="A14489" s="286" t="str">
        <f>B14489&amp;"_"&amp;COUNTIF($B$2:B14489,B14489)</f>
        <v>_0</v>
      </c>
      <c r="B14489" s="287"/>
      <c r="C14489" s="287"/>
      <c r="D14489" s="287"/>
      <c r="E14489" s="287"/>
      <c r="F14489" s="288"/>
      <c r="G14489" s="289"/>
      <c r="H14489" s="287"/>
      <c r="I14489" s="287"/>
      <c r="J14489" s="290"/>
      <c r="K14489" s="287"/>
      <c r="L14489" s="287"/>
      <c r="M14489" s="291"/>
      <c r="N14489" s="292"/>
      <c r="O14489" s="287"/>
      <c r="P14489" s="287"/>
      <c r="Q14489" s="293"/>
    </row>
    <row r="14490" spans="1:17">
      <c r="A14490" s="286" t="str">
        <f>B14490&amp;"_"&amp;COUNTIF($B$2:B14490,B14490)</f>
        <v>_0</v>
      </c>
      <c r="B14490" s="287"/>
      <c r="C14490" s="287"/>
      <c r="D14490" s="287"/>
      <c r="E14490" s="287"/>
      <c r="F14490" s="288"/>
      <c r="G14490" s="289"/>
      <c r="H14490" s="287"/>
      <c r="I14490" s="287"/>
      <c r="J14490" s="290"/>
      <c r="K14490" s="287"/>
      <c r="L14490" s="287"/>
      <c r="M14490" s="291"/>
      <c r="N14490" s="292"/>
      <c r="O14490" s="287"/>
      <c r="P14490" s="287"/>
      <c r="Q14490" s="293"/>
    </row>
    <row r="14491" spans="1:17">
      <c r="A14491" s="286" t="str">
        <f>B14491&amp;"_"&amp;COUNTIF($B$2:B14491,B14491)</f>
        <v>_0</v>
      </c>
      <c r="B14491" s="287"/>
      <c r="C14491" s="287"/>
      <c r="D14491" s="287"/>
      <c r="E14491" s="287"/>
      <c r="F14491" s="288"/>
      <c r="G14491" s="289"/>
      <c r="H14491" s="287"/>
      <c r="I14491" s="287"/>
      <c r="J14491" s="290"/>
      <c r="K14491" s="287"/>
      <c r="L14491" s="287"/>
      <c r="M14491" s="291"/>
      <c r="N14491" s="292"/>
      <c r="O14491" s="287"/>
      <c r="P14491" s="287"/>
      <c r="Q14491" s="293"/>
    </row>
    <row r="14492" spans="1:17">
      <c r="A14492" s="286" t="str">
        <f>B14492&amp;"_"&amp;COUNTIF($B$2:B14492,B14492)</f>
        <v>_0</v>
      </c>
      <c r="B14492" s="287"/>
      <c r="C14492" s="287"/>
      <c r="D14492" s="287"/>
      <c r="E14492" s="287"/>
      <c r="F14492" s="288"/>
      <c r="G14492" s="289"/>
      <c r="H14492" s="287"/>
      <c r="I14492" s="287"/>
      <c r="J14492" s="290"/>
      <c r="K14492" s="287"/>
      <c r="L14492" s="287"/>
      <c r="M14492" s="291"/>
      <c r="N14492" s="292"/>
      <c r="O14492" s="287"/>
      <c r="P14492" s="287"/>
      <c r="Q14492" s="293"/>
    </row>
    <row r="14493" spans="1:17">
      <c r="A14493" s="286" t="str">
        <f>B14493&amp;"_"&amp;COUNTIF($B$2:B14493,B14493)</f>
        <v>_0</v>
      </c>
      <c r="B14493" s="287"/>
      <c r="C14493" s="287"/>
      <c r="D14493" s="287"/>
      <c r="E14493" s="287"/>
      <c r="F14493" s="288"/>
      <c r="G14493" s="289"/>
      <c r="H14493" s="287"/>
      <c r="I14493" s="287"/>
      <c r="J14493" s="290"/>
      <c r="K14493" s="287"/>
      <c r="L14493" s="287"/>
      <c r="M14493" s="291"/>
      <c r="N14493" s="292"/>
      <c r="O14493" s="287"/>
      <c r="P14493" s="287"/>
      <c r="Q14493" s="293"/>
    </row>
    <row r="14494" spans="1:17">
      <c r="A14494" s="286" t="str">
        <f>B14494&amp;"_"&amp;COUNTIF($B$2:B14494,B14494)</f>
        <v>_0</v>
      </c>
      <c r="B14494" s="287"/>
      <c r="C14494" s="287"/>
      <c r="D14494" s="287"/>
      <c r="E14494" s="287"/>
      <c r="F14494" s="288"/>
      <c r="G14494" s="289"/>
      <c r="H14494" s="287"/>
      <c r="I14494" s="287"/>
      <c r="J14494" s="290"/>
      <c r="K14494" s="287"/>
      <c r="L14494" s="287"/>
      <c r="M14494" s="291"/>
      <c r="N14494" s="292"/>
      <c r="O14494" s="287"/>
      <c r="P14494" s="287"/>
      <c r="Q14494" s="293"/>
    </row>
    <row r="14495" spans="1:17">
      <c r="A14495" s="286" t="str">
        <f>B14495&amp;"_"&amp;COUNTIF($B$2:B14495,B14495)</f>
        <v>_0</v>
      </c>
      <c r="B14495" s="287"/>
      <c r="C14495" s="287"/>
      <c r="D14495" s="287"/>
      <c r="E14495" s="287"/>
      <c r="F14495" s="288"/>
      <c r="G14495" s="289"/>
      <c r="H14495" s="287"/>
      <c r="I14495" s="287"/>
      <c r="J14495" s="290"/>
      <c r="K14495" s="287"/>
      <c r="L14495" s="287"/>
      <c r="M14495" s="291"/>
      <c r="N14495" s="292"/>
      <c r="O14495" s="287"/>
      <c r="P14495" s="287"/>
      <c r="Q14495" s="293"/>
    </row>
    <row r="14496" spans="1:17">
      <c r="A14496" s="286" t="str">
        <f>B14496&amp;"_"&amp;COUNTIF($B$2:B14496,B14496)</f>
        <v>_0</v>
      </c>
      <c r="B14496" s="287"/>
      <c r="C14496" s="287"/>
      <c r="D14496" s="287"/>
      <c r="E14496" s="287"/>
      <c r="F14496" s="288"/>
      <c r="G14496" s="289"/>
      <c r="H14496" s="287"/>
      <c r="I14496" s="287"/>
      <c r="J14496" s="290"/>
      <c r="K14496" s="287"/>
      <c r="L14496" s="287"/>
      <c r="M14496" s="291"/>
      <c r="N14496" s="292"/>
      <c r="O14496" s="287"/>
      <c r="P14496" s="287"/>
      <c r="Q14496" s="293"/>
    </row>
    <row r="14497" spans="1:17">
      <c r="A14497" s="286" t="str">
        <f>B14497&amp;"_"&amp;COUNTIF($B$2:B14497,B14497)</f>
        <v>_0</v>
      </c>
      <c r="B14497" s="287"/>
      <c r="C14497" s="287"/>
      <c r="D14497" s="287"/>
      <c r="E14497" s="287"/>
      <c r="F14497" s="288"/>
      <c r="G14497" s="289"/>
      <c r="H14497" s="287"/>
      <c r="I14497" s="287"/>
      <c r="J14497" s="290"/>
      <c r="K14497" s="287"/>
      <c r="L14497" s="287"/>
      <c r="M14497" s="291"/>
      <c r="N14497" s="292"/>
      <c r="O14497" s="287"/>
      <c r="P14497" s="287"/>
      <c r="Q14497" s="293"/>
    </row>
    <row r="14498" spans="1:17">
      <c r="A14498" s="286" t="str">
        <f>B14498&amp;"_"&amp;COUNTIF($B$2:B14498,B14498)</f>
        <v>_0</v>
      </c>
      <c r="B14498" s="287"/>
      <c r="C14498" s="287"/>
      <c r="D14498" s="287"/>
      <c r="E14498" s="287"/>
      <c r="F14498" s="288"/>
      <c r="G14498" s="289"/>
      <c r="H14498" s="287"/>
      <c r="I14498" s="287"/>
      <c r="J14498" s="290"/>
      <c r="K14498" s="287"/>
      <c r="L14498" s="287"/>
      <c r="M14498" s="291"/>
      <c r="N14498" s="292"/>
      <c r="O14498" s="287"/>
      <c r="P14498" s="287"/>
      <c r="Q14498" s="293"/>
    </row>
    <row r="14499" spans="1:17">
      <c r="A14499" s="286" t="str">
        <f>B14499&amp;"_"&amp;COUNTIF($B$2:B14499,B14499)</f>
        <v>_0</v>
      </c>
      <c r="B14499" s="287"/>
      <c r="C14499" s="287"/>
      <c r="D14499" s="287"/>
      <c r="E14499" s="287"/>
      <c r="F14499" s="288"/>
      <c r="G14499" s="289"/>
      <c r="H14499" s="287"/>
      <c r="I14499" s="287"/>
      <c r="J14499" s="290"/>
      <c r="K14499" s="287"/>
      <c r="L14499" s="287"/>
      <c r="M14499" s="291"/>
      <c r="N14499" s="292"/>
      <c r="O14499" s="287"/>
      <c r="P14499" s="287"/>
      <c r="Q14499" s="293"/>
    </row>
    <row r="14500" spans="1:17">
      <c r="A14500" s="286" t="str">
        <f>B14500&amp;"_"&amp;COUNTIF($B$2:B14500,B14500)</f>
        <v>_0</v>
      </c>
      <c r="B14500" s="287"/>
      <c r="C14500" s="287"/>
      <c r="D14500" s="287"/>
      <c r="E14500" s="287"/>
      <c r="F14500" s="288"/>
      <c r="G14500" s="289"/>
      <c r="H14500" s="287"/>
      <c r="I14500" s="287"/>
      <c r="J14500" s="290"/>
      <c r="K14500" s="287"/>
      <c r="L14500" s="287"/>
      <c r="M14500" s="291"/>
      <c r="N14500" s="292"/>
      <c r="O14500" s="287"/>
      <c r="P14500" s="287"/>
      <c r="Q14500" s="293"/>
    </row>
    <row r="14501" spans="1:17">
      <c r="A14501" s="286" t="str">
        <f>B14501&amp;"_"&amp;COUNTIF($B$2:B14501,B14501)</f>
        <v>_0</v>
      </c>
      <c r="B14501" s="287"/>
      <c r="C14501" s="287"/>
      <c r="D14501" s="287"/>
      <c r="E14501" s="287"/>
      <c r="F14501" s="288"/>
      <c r="G14501" s="289"/>
      <c r="H14501" s="287"/>
      <c r="I14501" s="287"/>
      <c r="J14501" s="290"/>
      <c r="K14501" s="287"/>
      <c r="L14501" s="287"/>
      <c r="M14501" s="291"/>
      <c r="N14501" s="292"/>
      <c r="O14501" s="287"/>
      <c r="P14501" s="287"/>
      <c r="Q14501" s="293"/>
    </row>
    <row r="14502" spans="1:17">
      <c r="A14502" s="286" t="str">
        <f>B14502&amp;"_"&amp;COUNTIF($B$2:B14502,B14502)</f>
        <v>_0</v>
      </c>
      <c r="B14502" s="287"/>
      <c r="C14502" s="287"/>
      <c r="D14502" s="287"/>
      <c r="E14502" s="287"/>
      <c r="F14502" s="288"/>
      <c r="G14502" s="289"/>
      <c r="H14502" s="287"/>
      <c r="I14502" s="287"/>
      <c r="J14502" s="290"/>
      <c r="K14502" s="287"/>
      <c r="L14502" s="287"/>
      <c r="M14502" s="291"/>
      <c r="N14502" s="292"/>
      <c r="O14502" s="287"/>
      <c r="P14502" s="287"/>
      <c r="Q14502" s="293"/>
    </row>
    <row r="14503" spans="1:17">
      <c r="A14503" s="286" t="str">
        <f>B14503&amp;"_"&amp;COUNTIF($B$2:B14503,B14503)</f>
        <v>_0</v>
      </c>
      <c r="B14503" s="287"/>
      <c r="C14503" s="287"/>
      <c r="D14503" s="287"/>
      <c r="E14503" s="287"/>
      <c r="F14503" s="288"/>
      <c r="G14503" s="289"/>
      <c r="H14503" s="287"/>
      <c r="I14503" s="287"/>
      <c r="J14503" s="290"/>
      <c r="K14503" s="287"/>
      <c r="L14503" s="287"/>
      <c r="M14503" s="291"/>
      <c r="N14503" s="292"/>
      <c r="O14503" s="287"/>
      <c r="P14503" s="287"/>
      <c r="Q14503" s="293"/>
    </row>
    <row r="14504" spans="1:17">
      <c r="A14504" s="286" t="str">
        <f>B14504&amp;"_"&amp;COUNTIF($B$2:B14504,B14504)</f>
        <v>_0</v>
      </c>
      <c r="B14504" s="287"/>
      <c r="C14504" s="287"/>
      <c r="D14504" s="287"/>
      <c r="E14504" s="287"/>
      <c r="F14504" s="288"/>
      <c r="G14504" s="289"/>
      <c r="H14504" s="287"/>
      <c r="I14504" s="287"/>
      <c r="J14504" s="290"/>
      <c r="K14504" s="287"/>
      <c r="L14504" s="287"/>
      <c r="M14504" s="291"/>
      <c r="N14504" s="292"/>
      <c r="O14504" s="287"/>
      <c r="P14504" s="287"/>
      <c r="Q14504" s="293"/>
    </row>
    <row r="14505" spans="1:17">
      <c r="A14505" s="286" t="str">
        <f>B14505&amp;"_"&amp;COUNTIF($B$2:B14505,B14505)</f>
        <v>_0</v>
      </c>
      <c r="B14505" s="287"/>
      <c r="C14505" s="287"/>
      <c r="D14505" s="287"/>
      <c r="E14505" s="287"/>
      <c r="F14505" s="288"/>
      <c r="G14505" s="289"/>
      <c r="H14505" s="287"/>
      <c r="I14505" s="287"/>
      <c r="J14505" s="290"/>
      <c r="K14505" s="287"/>
      <c r="L14505" s="287"/>
      <c r="M14505" s="291"/>
      <c r="N14505" s="292"/>
      <c r="O14505" s="287"/>
      <c r="P14505" s="287"/>
      <c r="Q14505" s="293"/>
    </row>
    <row r="14506" spans="1:17">
      <c r="A14506" s="286" t="str">
        <f>B14506&amp;"_"&amp;COUNTIF($B$2:B14506,B14506)</f>
        <v>_0</v>
      </c>
      <c r="B14506" s="287"/>
      <c r="C14506" s="287"/>
      <c r="D14506" s="287"/>
      <c r="E14506" s="287"/>
      <c r="F14506" s="288"/>
      <c r="G14506" s="289"/>
      <c r="H14506" s="287"/>
      <c r="I14506" s="287"/>
      <c r="J14506" s="290"/>
      <c r="K14506" s="287"/>
      <c r="L14506" s="287"/>
      <c r="M14506" s="291"/>
      <c r="N14506" s="292"/>
      <c r="O14506" s="287"/>
      <c r="P14506" s="287"/>
      <c r="Q14506" s="293"/>
    </row>
    <row r="14507" spans="1:17">
      <c r="A14507" s="286" t="str">
        <f>B14507&amp;"_"&amp;COUNTIF($B$2:B14507,B14507)</f>
        <v>_0</v>
      </c>
      <c r="B14507" s="287"/>
      <c r="C14507" s="287"/>
      <c r="D14507" s="287"/>
      <c r="E14507" s="287"/>
      <c r="F14507" s="288"/>
      <c r="G14507" s="289"/>
      <c r="H14507" s="287"/>
      <c r="I14507" s="287"/>
      <c r="J14507" s="290"/>
      <c r="K14507" s="287"/>
      <c r="L14507" s="287"/>
      <c r="M14507" s="291"/>
      <c r="N14507" s="292"/>
      <c r="O14507" s="287"/>
      <c r="P14507" s="287"/>
      <c r="Q14507" s="293"/>
    </row>
    <row r="14508" spans="1:17">
      <c r="A14508" s="286" t="str">
        <f>B14508&amp;"_"&amp;COUNTIF($B$2:B14508,B14508)</f>
        <v>_0</v>
      </c>
      <c r="B14508" s="287"/>
      <c r="C14508" s="287"/>
      <c r="D14508" s="287"/>
      <c r="E14508" s="287"/>
      <c r="F14508" s="288"/>
      <c r="G14508" s="289"/>
      <c r="H14508" s="287"/>
      <c r="I14508" s="287"/>
      <c r="J14508" s="290"/>
      <c r="K14508" s="287"/>
      <c r="L14508" s="287"/>
      <c r="M14508" s="291"/>
      <c r="N14508" s="292"/>
      <c r="O14508" s="287"/>
      <c r="P14508" s="287"/>
      <c r="Q14508" s="293"/>
    </row>
    <row r="14509" spans="1:17">
      <c r="A14509" s="286" t="str">
        <f>B14509&amp;"_"&amp;COUNTIF($B$2:B14509,B14509)</f>
        <v>_0</v>
      </c>
      <c r="B14509" s="287"/>
      <c r="C14509" s="287"/>
      <c r="D14509" s="287"/>
      <c r="E14509" s="287"/>
      <c r="F14509" s="288"/>
      <c r="G14509" s="289"/>
      <c r="H14509" s="287"/>
      <c r="I14509" s="287"/>
      <c r="J14509" s="290"/>
      <c r="K14509" s="287"/>
      <c r="L14509" s="287"/>
      <c r="M14509" s="291"/>
      <c r="N14509" s="292"/>
      <c r="O14509" s="287"/>
      <c r="P14509" s="287"/>
      <c r="Q14509" s="293"/>
    </row>
    <row r="14510" spans="1:17">
      <c r="A14510" s="286" t="str">
        <f>B14510&amp;"_"&amp;COUNTIF($B$2:B14510,B14510)</f>
        <v>_0</v>
      </c>
      <c r="B14510" s="287"/>
      <c r="C14510" s="287"/>
      <c r="D14510" s="287"/>
      <c r="E14510" s="287"/>
      <c r="F14510" s="288"/>
      <c r="G14510" s="289"/>
      <c r="H14510" s="287"/>
      <c r="I14510" s="287"/>
      <c r="J14510" s="290"/>
      <c r="K14510" s="287"/>
      <c r="L14510" s="287"/>
      <c r="M14510" s="291"/>
      <c r="N14510" s="292"/>
      <c r="O14510" s="287"/>
      <c r="P14510" s="287"/>
      <c r="Q14510" s="293"/>
    </row>
    <row r="14511" spans="1:17">
      <c r="A14511" s="286" t="str">
        <f>B14511&amp;"_"&amp;COUNTIF($B$2:B14511,B14511)</f>
        <v>_0</v>
      </c>
      <c r="B14511" s="287"/>
      <c r="C14511" s="287"/>
      <c r="D14511" s="287"/>
      <c r="E14511" s="287"/>
      <c r="F14511" s="288"/>
      <c r="G14511" s="289"/>
      <c r="H14511" s="287"/>
      <c r="I14511" s="287"/>
      <c r="J14511" s="290"/>
      <c r="K14511" s="287"/>
      <c r="L14511" s="287"/>
      <c r="M14511" s="291"/>
      <c r="N14511" s="292"/>
      <c r="O14511" s="287"/>
      <c r="P14511" s="287"/>
      <c r="Q14511" s="293"/>
    </row>
    <row r="14512" spans="1:17">
      <c r="A14512" s="286" t="str">
        <f>B14512&amp;"_"&amp;COUNTIF($B$2:B14512,B14512)</f>
        <v>_0</v>
      </c>
      <c r="B14512" s="287"/>
      <c r="C14512" s="287"/>
      <c r="D14512" s="287"/>
      <c r="E14512" s="287"/>
      <c r="F14512" s="288"/>
      <c r="G14512" s="289"/>
      <c r="H14512" s="287"/>
      <c r="I14512" s="287"/>
      <c r="J14512" s="290"/>
      <c r="K14512" s="287"/>
      <c r="L14512" s="287"/>
      <c r="M14512" s="291"/>
      <c r="N14512" s="292"/>
      <c r="O14512" s="287"/>
      <c r="P14512" s="287"/>
      <c r="Q14512" s="293"/>
    </row>
    <row r="14513" spans="1:17">
      <c r="A14513" s="286" t="str">
        <f>B14513&amp;"_"&amp;COUNTIF($B$2:B14513,B14513)</f>
        <v>_0</v>
      </c>
      <c r="B14513" s="287"/>
      <c r="C14513" s="287"/>
      <c r="D14513" s="287"/>
      <c r="E14513" s="287"/>
      <c r="F14513" s="288"/>
      <c r="G14513" s="289"/>
      <c r="H14513" s="287"/>
      <c r="I14513" s="287"/>
      <c r="J14513" s="290"/>
      <c r="K14513" s="287"/>
      <c r="L14513" s="287"/>
      <c r="M14513" s="291"/>
      <c r="N14513" s="292"/>
      <c r="O14513" s="287"/>
      <c r="P14513" s="287"/>
      <c r="Q14513" s="293"/>
    </row>
    <row r="14514" spans="1:17">
      <c r="A14514" s="286" t="str">
        <f>B14514&amp;"_"&amp;COUNTIF($B$2:B14514,B14514)</f>
        <v>_0</v>
      </c>
      <c r="B14514" s="287"/>
      <c r="C14514" s="287"/>
      <c r="D14514" s="287"/>
      <c r="E14514" s="287"/>
      <c r="F14514" s="288"/>
      <c r="G14514" s="289"/>
      <c r="H14514" s="287"/>
      <c r="I14514" s="287"/>
      <c r="J14514" s="290"/>
      <c r="K14514" s="287"/>
      <c r="L14514" s="287"/>
      <c r="M14514" s="291"/>
      <c r="N14514" s="292"/>
      <c r="O14514" s="287"/>
      <c r="P14514" s="287"/>
      <c r="Q14514" s="293"/>
    </row>
    <row r="14515" spans="1:17">
      <c r="A14515" s="286" t="str">
        <f>B14515&amp;"_"&amp;COUNTIF($B$2:B14515,B14515)</f>
        <v>_0</v>
      </c>
      <c r="B14515" s="287"/>
      <c r="C14515" s="287"/>
      <c r="D14515" s="287"/>
      <c r="E14515" s="287"/>
      <c r="F14515" s="288"/>
      <c r="G14515" s="289"/>
      <c r="H14515" s="287"/>
      <c r="I14515" s="287"/>
      <c r="J14515" s="290"/>
      <c r="K14515" s="287"/>
      <c r="L14515" s="287"/>
      <c r="M14515" s="291"/>
      <c r="N14515" s="292"/>
      <c r="O14515" s="287"/>
      <c r="P14515" s="287"/>
      <c r="Q14515" s="293"/>
    </row>
    <row r="14516" spans="1:17">
      <c r="A14516" s="286" t="str">
        <f>B14516&amp;"_"&amp;COUNTIF($B$2:B14516,B14516)</f>
        <v>_0</v>
      </c>
      <c r="B14516" s="287"/>
      <c r="C14516" s="287"/>
      <c r="D14516" s="287"/>
      <c r="E14516" s="287"/>
      <c r="F14516" s="288"/>
      <c r="G14516" s="289"/>
      <c r="H14516" s="287"/>
      <c r="I14516" s="287"/>
      <c r="J14516" s="290"/>
      <c r="K14516" s="287"/>
      <c r="L14516" s="287"/>
      <c r="M14516" s="291"/>
      <c r="N14516" s="292"/>
      <c r="O14516" s="287"/>
      <c r="P14516" s="287"/>
      <c r="Q14516" s="293"/>
    </row>
    <row r="14517" spans="1:17">
      <c r="A14517" s="286" t="str">
        <f>B14517&amp;"_"&amp;COUNTIF($B$2:B14517,B14517)</f>
        <v>_0</v>
      </c>
      <c r="B14517" s="287"/>
      <c r="C14517" s="287"/>
      <c r="D14517" s="287"/>
      <c r="E14517" s="287"/>
      <c r="F14517" s="288"/>
      <c r="G14517" s="289"/>
      <c r="H14517" s="287"/>
      <c r="I14517" s="287"/>
      <c r="J14517" s="290"/>
      <c r="K14517" s="287"/>
      <c r="L14517" s="287"/>
      <c r="M14517" s="291"/>
      <c r="N14517" s="292"/>
      <c r="O14517" s="287"/>
      <c r="P14517" s="287"/>
      <c r="Q14517" s="293"/>
    </row>
    <row r="14518" spans="1:17">
      <c r="A14518" s="286" t="str">
        <f>B14518&amp;"_"&amp;COUNTIF($B$2:B14518,B14518)</f>
        <v>_0</v>
      </c>
      <c r="B14518" s="287"/>
      <c r="C14518" s="287"/>
      <c r="D14518" s="287"/>
      <c r="E14518" s="287"/>
      <c r="F14518" s="288"/>
      <c r="G14518" s="289"/>
      <c r="H14518" s="287"/>
      <c r="I14518" s="287"/>
      <c r="J14518" s="290"/>
      <c r="K14518" s="287"/>
      <c r="L14518" s="287"/>
      <c r="M14518" s="291"/>
      <c r="N14518" s="292"/>
      <c r="O14518" s="287"/>
      <c r="P14518" s="287"/>
      <c r="Q14518" s="293"/>
    </row>
    <row r="14519" spans="1:17">
      <c r="A14519" s="286" t="str">
        <f>B14519&amp;"_"&amp;COUNTIF($B$2:B14519,B14519)</f>
        <v>_0</v>
      </c>
      <c r="B14519" s="287"/>
      <c r="C14519" s="287"/>
      <c r="D14519" s="287"/>
      <c r="E14519" s="287"/>
      <c r="F14519" s="288"/>
      <c r="G14519" s="289"/>
      <c r="H14519" s="287"/>
      <c r="I14519" s="287"/>
      <c r="J14519" s="290"/>
      <c r="K14519" s="287"/>
      <c r="L14519" s="287"/>
      <c r="M14519" s="291"/>
      <c r="N14519" s="292"/>
      <c r="O14519" s="287"/>
      <c r="P14519" s="287"/>
      <c r="Q14519" s="293"/>
    </row>
    <row r="14520" spans="1:17">
      <c r="A14520" s="286" t="str">
        <f>B14520&amp;"_"&amp;COUNTIF($B$2:B14520,B14520)</f>
        <v>_0</v>
      </c>
      <c r="B14520" s="287"/>
      <c r="C14520" s="287"/>
      <c r="D14520" s="287"/>
      <c r="E14520" s="287"/>
      <c r="F14520" s="288"/>
      <c r="G14520" s="289"/>
      <c r="H14520" s="287"/>
      <c r="I14520" s="287"/>
      <c r="J14520" s="290"/>
      <c r="K14520" s="287"/>
      <c r="L14520" s="287"/>
      <c r="M14520" s="291"/>
      <c r="N14520" s="292"/>
      <c r="O14520" s="287"/>
      <c r="P14520" s="287"/>
      <c r="Q14520" s="293"/>
    </row>
    <row r="14521" spans="1:17">
      <c r="A14521" s="286" t="str">
        <f>B14521&amp;"_"&amp;COUNTIF($B$2:B14521,B14521)</f>
        <v>_0</v>
      </c>
      <c r="B14521" s="287"/>
      <c r="C14521" s="287"/>
      <c r="D14521" s="287"/>
      <c r="E14521" s="287"/>
      <c r="F14521" s="288"/>
      <c r="G14521" s="289"/>
      <c r="H14521" s="287"/>
      <c r="I14521" s="287"/>
      <c r="J14521" s="290"/>
      <c r="K14521" s="287"/>
      <c r="L14521" s="287"/>
      <c r="M14521" s="291"/>
      <c r="N14521" s="292"/>
      <c r="O14521" s="287"/>
      <c r="P14521" s="287"/>
      <c r="Q14521" s="293"/>
    </row>
    <row r="14522" spans="1:17">
      <c r="A14522" s="286" t="str">
        <f>B14522&amp;"_"&amp;COUNTIF($B$2:B14522,B14522)</f>
        <v>_0</v>
      </c>
      <c r="B14522" s="287"/>
      <c r="C14522" s="287"/>
      <c r="D14522" s="287"/>
      <c r="E14522" s="287"/>
      <c r="F14522" s="288"/>
      <c r="G14522" s="289"/>
      <c r="H14522" s="287"/>
      <c r="I14522" s="287"/>
      <c r="J14522" s="290"/>
      <c r="K14522" s="287"/>
      <c r="L14522" s="287"/>
      <c r="M14522" s="291"/>
      <c r="N14522" s="292"/>
      <c r="O14522" s="287"/>
      <c r="P14522" s="287"/>
      <c r="Q14522" s="293"/>
    </row>
    <row r="14523" spans="1:17">
      <c r="A14523" s="286" t="str">
        <f>B14523&amp;"_"&amp;COUNTIF($B$2:B14523,B14523)</f>
        <v>_0</v>
      </c>
      <c r="B14523" s="287"/>
      <c r="C14523" s="287"/>
      <c r="D14523" s="287"/>
      <c r="E14523" s="287"/>
      <c r="F14523" s="288"/>
      <c r="G14523" s="289"/>
      <c r="H14523" s="287"/>
      <c r="I14523" s="287"/>
      <c r="J14523" s="290"/>
      <c r="K14523" s="287"/>
      <c r="L14523" s="287"/>
      <c r="M14523" s="291"/>
      <c r="N14523" s="292"/>
      <c r="O14523" s="287"/>
      <c r="P14523" s="287"/>
      <c r="Q14523" s="293"/>
    </row>
    <row r="14524" spans="1:17">
      <c r="A14524" s="286" t="str">
        <f>B14524&amp;"_"&amp;COUNTIF($B$2:B14524,B14524)</f>
        <v>_0</v>
      </c>
      <c r="B14524" s="287"/>
      <c r="C14524" s="287"/>
      <c r="D14524" s="287"/>
      <c r="E14524" s="287"/>
      <c r="F14524" s="288"/>
      <c r="G14524" s="289"/>
      <c r="H14524" s="287"/>
      <c r="I14524" s="287"/>
      <c r="J14524" s="290"/>
      <c r="K14524" s="287"/>
      <c r="L14524" s="287"/>
      <c r="M14524" s="291"/>
      <c r="N14524" s="292"/>
      <c r="O14524" s="287"/>
      <c r="P14524" s="287"/>
      <c r="Q14524" s="293"/>
    </row>
    <row r="14525" spans="1:17">
      <c r="A14525" s="286" t="str">
        <f>B14525&amp;"_"&amp;COUNTIF($B$2:B14525,B14525)</f>
        <v>_0</v>
      </c>
      <c r="B14525" s="287"/>
      <c r="C14525" s="287"/>
      <c r="D14525" s="287"/>
      <c r="E14525" s="287"/>
      <c r="F14525" s="288"/>
      <c r="G14525" s="289"/>
      <c r="H14525" s="287"/>
      <c r="I14525" s="287"/>
      <c r="J14525" s="290"/>
      <c r="K14525" s="287"/>
      <c r="L14525" s="287"/>
      <c r="M14525" s="291"/>
      <c r="N14525" s="292"/>
      <c r="O14525" s="287"/>
      <c r="P14525" s="287"/>
      <c r="Q14525" s="293"/>
    </row>
    <row r="14526" spans="1:17">
      <c r="A14526" s="286" t="str">
        <f>B14526&amp;"_"&amp;COUNTIF($B$2:B14526,B14526)</f>
        <v>_0</v>
      </c>
      <c r="B14526" s="287"/>
      <c r="C14526" s="287"/>
      <c r="D14526" s="287"/>
      <c r="E14526" s="287"/>
      <c r="F14526" s="288"/>
      <c r="G14526" s="289"/>
      <c r="H14526" s="287"/>
      <c r="I14526" s="287"/>
      <c r="J14526" s="290"/>
      <c r="K14526" s="287"/>
      <c r="L14526" s="287"/>
      <c r="M14526" s="291"/>
      <c r="N14526" s="292"/>
      <c r="O14526" s="287"/>
      <c r="P14526" s="287"/>
      <c r="Q14526" s="293"/>
    </row>
    <row r="14527" spans="1:17">
      <c r="A14527" s="286" t="str">
        <f>B14527&amp;"_"&amp;COUNTIF($B$2:B14527,B14527)</f>
        <v>_0</v>
      </c>
      <c r="B14527" s="287"/>
      <c r="C14527" s="287"/>
      <c r="D14527" s="287"/>
      <c r="E14527" s="287"/>
      <c r="F14527" s="288"/>
      <c r="G14527" s="289"/>
      <c r="H14527" s="287"/>
      <c r="I14527" s="287"/>
      <c r="J14527" s="290"/>
      <c r="K14527" s="287"/>
      <c r="L14527" s="287"/>
      <c r="M14527" s="291"/>
      <c r="N14527" s="292"/>
      <c r="O14527" s="287"/>
      <c r="P14527" s="287"/>
      <c r="Q14527" s="293"/>
    </row>
    <row r="14528" spans="1:17">
      <c r="A14528" s="286" t="str">
        <f>B14528&amp;"_"&amp;COUNTIF($B$2:B14528,B14528)</f>
        <v>_0</v>
      </c>
      <c r="B14528" s="287"/>
      <c r="C14528" s="287"/>
      <c r="D14528" s="287"/>
      <c r="E14528" s="287"/>
      <c r="F14528" s="288"/>
      <c r="G14528" s="289"/>
      <c r="H14528" s="287"/>
      <c r="I14528" s="287"/>
      <c r="J14528" s="290"/>
      <c r="K14528" s="287"/>
      <c r="L14528" s="287"/>
      <c r="M14528" s="291"/>
      <c r="N14528" s="292"/>
      <c r="O14528" s="287"/>
      <c r="P14528" s="287"/>
      <c r="Q14528" s="293"/>
    </row>
    <row r="14529" spans="1:17">
      <c r="A14529" s="286" t="str">
        <f>B14529&amp;"_"&amp;COUNTIF($B$2:B14529,B14529)</f>
        <v>_0</v>
      </c>
      <c r="B14529" s="287"/>
      <c r="C14529" s="287"/>
      <c r="D14529" s="287"/>
      <c r="E14529" s="287"/>
      <c r="F14529" s="288"/>
      <c r="G14529" s="289"/>
      <c r="H14529" s="287"/>
      <c r="I14529" s="287"/>
      <c r="J14529" s="290"/>
      <c r="K14529" s="287"/>
      <c r="L14529" s="287"/>
      <c r="M14529" s="291"/>
      <c r="N14529" s="292"/>
      <c r="O14529" s="287"/>
      <c r="P14529" s="287"/>
      <c r="Q14529" s="293"/>
    </row>
    <row r="14530" spans="1:17">
      <c r="A14530" s="286" t="str">
        <f>B14530&amp;"_"&amp;COUNTIF($B$2:B14530,B14530)</f>
        <v>_0</v>
      </c>
      <c r="B14530" s="287"/>
      <c r="C14530" s="287"/>
      <c r="D14530" s="287"/>
      <c r="E14530" s="287"/>
      <c r="F14530" s="288"/>
      <c r="G14530" s="289"/>
      <c r="H14530" s="287"/>
      <c r="I14530" s="287"/>
      <c r="J14530" s="290"/>
      <c r="K14530" s="287"/>
      <c r="L14530" s="287"/>
      <c r="M14530" s="291"/>
      <c r="N14530" s="292"/>
      <c r="O14530" s="287"/>
      <c r="P14530" s="287"/>
      <c r="Q14530" s="293"/>
    </row>
    <row r="14531" spans="1:17">
      <c r="A14531" s="286" t="str">
        <f>B14531&amp;"_"&amp;COUNTIF($B$2:B14531,B14531)</f>
        <v>_0</v>
      </c>
      <c r="B14531" s="287"/>
      <c r="C14531" s="287"/>
      <c r="D14531" s="287"/>
      <c r="E14531" s="287"/>
      <c r="F14531" s="288"/>
      <c r="G14531" s="289"/>
      <c r="H14531" s="287"/>
      <c r="I14531" s="287"/>
      <c r="J14531" s="290"/>
      <c r="K14531" s="287"/>
      <c r="L14531" s="287"/>
      <c r="M14531" s="291"/>
      <c r="N14531" s="292"/>
      <c r="O14531" s="287"/>
      <c r="P14531" s="287"/>
      <c r="Q14531" s="293"/>
    </row>
    <row r="14532" spans="1:17">
      <c r="A14532" s="286" t="str">
        <f>B14532&amp;"_"&amp;COUNTIF($B$2:B14532,B14532)</f>
        <v>_0</v>
      </c>
      <c r="B14532" s="287"/>
      <c r="C14532" s="287"/>
      <c r="D14532" s="287"/>
      <c r="E14532" s="287"/>
      <c r="F14532" s="288"/>
      <c r="G14532" s="289"/>
      <c r="H14532" s="287"/>
      <c r="I14532" s="287"/>
      <c r="J14532" s="290"/>
      <c r="K14532" s="287"/>
      <c r="L14532" s="287"/>
      <c r="M14532" s="291"/>
      <c r="N14532" s="292"/>
      <c r="O14532" s="287"/>
      <c r="P14532" s="287"/>
      <c r="Q14532" s="293"/>
    </row>
    <row r="14533" spans="1:17">
      <c r="A14533" s="286" t="str">
        <f>B14533&amp;"_"&amp;COUNTIF($B$2:B14533,B14533)</f>
        <v>_0</v>
      </c>
      <c r="B14533" s="287"/>
      <c r="C14533" s="287"/>
      <c r="D14533" s="287"/>
      <c r="E14533" s="287"/>
      <c r="F14533" s="288"/>
      <c r="G14533" s="289"/>
      <c r="H14533" s="287"/>
      <c r="I14533" s="287"/>
      <c r="J14533" s="290"/>
      <c r="K14533" s="287"/>
      <c r="L14533" s="287"/>
      <c r="M14533" s="291"/>
      <c r="N14533" s="292"/>
      <c r="O14533" s="287"/>
      <c r="P14533" s="287"/>
      <c r="Q14533" s="293"/>
    </row>
    <row r="14534" spans="1:17">
      <c r="A14534" s="286" t="str">
        <f>B14534&amp;"_"&amp;COUNTIF($B$2:B14534,B14534)</f>
        <v>_0</v>
      </c>
      <c r="B14534" s="287"/>
      <c r="C14534" s="287"/>
      <c r="D14534" s="287"/>
      <c r="E14534" s="287"/>
      <c r="F14534" s="288"/>
      <c r="G14534" s="289"/>
      <c r="H14534" s="287"/>
      <c r="I14534" s="287"/>
      <c r="J14534" s="290"/>
      <c r="K14534" s="287"/>
      <c r="L14534" s="287"/>
      <c r="M14534" s="291"/>
      <c r="N14534" s="292"/>
      <c r="O14534" s="287"/>
      <c r="P14534" s="287"/>
      <c r="Q14534" s="293"/>
    </row>
    <row r="14535" spans="1:17">
      <c r="A14535" s="286" t="str">
        <f>B14535&amp;"_"&amp;COUNTIF($B$2:B14535,B14535)</f>
        <v>_0</v>
      </c>
      <c r="B14535" s="287"/>
      <c r="C14535" s="287"/>
      <c r="D14535" s="287"/>
      <c r="E14535" s="287"/>
      <c r="F14535" s="288"/>
      <c r="G14535" s="289"/>
      <c r="H14535" s="287"/>
      <c r="I14535" s="287"/>
      <c r="J14535" s="290"/>
      <c r="K14535" s="287"/>
      <c r="L14535" s="287"/>
      <c r="M14535" s="291"/>
      <c r="N14535" s="292"/>
      <c r="O14535" s="287"/>
      <c r="P14535" s="287"/>
      <c r="Q14535" s="293"/>
    </row>
    <row r="14536" spans="1:17">
      <c r="A14536" s="286" t="str">
        <f>B14536&amp;"_"&amp;COUNTIF($B$2:B14536,B14536)</f>
        <v>_0</v>
      </c>
      <c r="B14536" s="287"/>
      <c r="C14536" s="287"/>
      <c r="D14536" s="287"/>
      <c r="E14536" s="287"/>
      <c r="F14536" s="288"/>
      <c r="G14536" s="289"/>
      <c r="H14536" s="287"/>
      <c r="I14536" s="287"/>
      <c r="J14536" s="290"/>
      <c r="K14536" s="287"/>
      <c r="L14536" s="287"/>
      <c r="M14536" s="291"/>
      <c r="N14536" s="292"/>
      <c r="O14536" s="287"/>
      <c r="P14536" s="287"/>
      <c r="Q14536" s="293"/>
    </row>
    <row r="14537" spans="1:17">
      <c r="A14537" s="286" t="str">
        <f>B14537&amp;"_"&amp;COUNTIF($B$2:B14537,B14537)</f>
        <v>_0</v>
      </c>
      <c r="B14537" s="287"/>
      <c r="C14537" s="287"/>
      <c r="D14537" s="287"/>
      <c r="E14537" s="287"/>
      <c r="F14537" s="288"/>
      <c r="G14537" s="289"/>
      <c r="H14537" s="287"/>
      <c r="I14537" s="287"/>
      <c r="J14537" s="290"/>
      <c r="K14537" s="287"/>
      <c r="L14537" s="287"/>
      <c r="M14537" s="291"/>
      <c r="N14537" s="292"/>
      <c r="O14537" s="287"/>
      <c r="P14537" s="287"/>
      <c r="Q14537" s="293"/>
    </row>
    <row r="14538" spans="1:17">
      <c r="A14538" s="286" t="str">
        <f>B14538&amp;"_"&amp;COUNTIF($B$2:B14538,B14538)</f>
        <v>_0</v>
      </c>
      <c r="B14538" s="287"/>
      <c r="C14538" s="287"/>
      <c r="D14538" s="287"/>
      <c r="E14538" s="287"/>
      <c r="F14538" s="288"/>
      <c r="G14538" s="289"/>
      <c r="H14538" s="287"/>
      <c r="I14538" s="287"/>
      <c r="J14538" s="290"/>
      <c r="K14538" s="287"/>
      <c r="L14538" s="287"/>
      <c r="M14538" s="291"/>
      <c r="N14538" s="292"/>
      <c r="O14538" s="287"/>
      <c r="P14538" s="287"/>
      <c r="Q14538" s="293"/>
    </row>
    <row r="14539" spans="1:17">
      <c r="A14539" s="286" t="str">
        <f>B14539&amp;"_"&amp;COUNTIF($B$2:B14539,B14539)</f>
        <v>_0</v>
      </c>
      <c r="B14539" s="287"/>
      <c r="C14539" s="287"/>
      <c r="D14539" s="287"/>
      <c r="E14539" s="287"/>
      <c r="F14539" s="288"/>
      <c r="G14539" s="289"/>
      <c r="H14539" s="287"/>
      <c r="I14539" s="287"/>
      <c r="J14539" s="290"/>
      <c r="K14539" s="287"/>
      <c r="L14539" s="287"/>
      <c r="M14539" s="291"/>
      <c r="N14539" s="292"/>
      <c r="O14539" s="287"/>
      <c r="P14539" s="287"/>
      <c r="Q14539" s="293"/>
    </row>
    <row r="14540" spans="1:17">
      <c r="A14540" s="286" t="str">
        <f>B14540&amp;"_"&amp;COUNTIF($B$2:B14540,B14540)</f>
        <v>_0</v>
      </c>
      <c r="B14540" s="287"/>
      <c r="C14540" s="287"/>
      <c r="D14540" s="287"/>
      <c r="E14540" s="287"/>
      <c r="F14540" s="288"/>
      <c r="G14540" s="289"/>
      <c r="H14540" s="287"/>
      <c r="I14540" s="287"/>
      <c r="J14540" s="290"/>
      <c r="K14540" s="287"/>
      <c r="L14540" s="287"/>
      <c r="M14540" s="291"/>
      <c r="N14540" s="292"/>
      <c r="O14540" s="287"/>
      <c r="P14540" s="287"/>
      <c r="Q14540" s="293"/>
    </row>
    <row r="14541" spans="1:17">
      <c r="A14541" s="286" t="str">
        <f>B14541&amp;"_"&amp;COUNTIF($B$2:B14541,B14541)</f>
        <v>_0</v>
      </c>
      <c r="B14541" s="287"/>
      <c r="C14541" s="287"/>
      <c r="D14541" s="287"/>
      <c r="E14541" s="287"/>
      <c r="F14541" s="288"/>
      <c r="G14541" s="289"/>
      <c r="H14541" s="287"/>
      <c r="I14541" s="287"/>
      <c r="J14541" s="290"/>
      <c r="K14541" s="287"/>
      <c r="L14541" s="287"/>
      <c r="M14541" s="291"/>
      <c r="N14541" s="292"/>
      <c r="O14541" s="287"/>
      <c r="P14541" s="287"/>
      <c r="Q14541" s="293"/>
    </row>
    <row r="14542" spans="1:17">
      <c r="A14542" s="286" t="str">
        <f>B14542&amp;"_"&amp;COUNTIF($B$2:B14542,B14542)</f>
        <v>_0</v>
      </c>
      <c r="B14542" s="287"/>
      <c r="C14542" s="287"/>
      <c r="D14542" s="287"/>
      <c r="E14542" s="287"/>
      <c r="F14542" s="288"/>
      <c r="G14542" s="289"/>
      <c r="H14542" s="287"/>
      <c r="I14542" s="287"/>
      <c r="J14542" s="290"/>
      <c r="K14542" s="287"/>
      <c r="L14542" s="287"/>
      <c r="M14542" s="291"/>
      <c r="N14542" s="292"/>
      <c r="O14542" s="287"/>
      <c r="P14542" s="287"/>
      <c r="Q14542" s="293"/>
    </row>
    <row r="14543" spans="1:17">
      <c r="A14543" s="286" t="str">
        <f>B14543&amp;"_"&amp;COUNTIF($B$2:B14543,B14543)</f>
        <v>_0</v>
      </c>
      <c r="B14543" s="287"/>
      <c r="C14543" s="287"/>
      <c r="D14543" s="287"/>
      <c r="E14543" s="287"/>
      <c r="F14543" s="288"/>
      <c r="G14543" s="289"/>
      <c r="H14543" s="287"/>
      <c r="I14543" s="287"/>
      <c r="J14543" s="290"/>
      <c r="K14543" s="287"/>
      <c r="L14543" s="287"/>
      <c r="M14543" s="291"/>
      <c r="N14543" s="292"/>
      <c r="O14543" s="287"/>
      <c r="P14543" s="287"/>
      <c r="Q14543" s="293"/>
    </row>
    <row r="14544" spans="1:17">
      <c r="A14544" s="286" t="str">
        <f>B14544&amp;"_"&amp;COUNTIF($B$2:B14544,B14544)</f>
        <v>_0</v>
      </c>
      <c r="B14544" s="287"/>
      <c r="C14544" s="287"/>
      <c r="D14544" s="287"/>
      <c r="E14544" s="287"/>
      <c r="F14544" s="288"/>
      <c r="G14544" s="289"/>
      <c r="H14544" s="287"/>
      <c r="I14544" s="287"/>
      <c r="J14544" s="290"/>
      <c r="K14544" s="287"/>
      <c r="L14544" s="287"/>
      <c r="M14544" s="291"/>
      <c r="N14544" s="292"/>
      <c r="O14544" s="287"/>
      <c r="P14544" s="287"/>
      <c r="Q14544" s="293"/>
    </row>
    <row r="14545" spans="1:17">
      <c r="A14545" s="286" t="str">
        <f>B14545&amp;"_"&amp;COUNTIF($B$2:B14545,B14545)</f>
        <v>_0</v>
      </c>
      <c r="B14545" s="287"/>
      <c r="C14545" s="287"/>
      <c r="D14545" s="287"/>
      <c r="E14545" s="287"/>
      <c r="F14545" s="288"/>
      <c r="G14545" s="289"/>
      <c r="H14545" s="287"/>
      <c r="I14545" s="287"/>
      <c r="J14545" s="290"/>
      <c r="K14545" s="287"/>
      <c r="L14545" s="287"/>
      <c r="M14545" s="291"/>
      <c r="N14545" s="292"/>
      <c r="O14545" s="287"/>
      <c r="P14545" s="287"/>
      <c r="Q14545" s="293"/>
    </row>
    <row r="14546" spans="1:17">
      <c r="A14546" s="286" t="str">
        <f>B14546&amp;"_"&amp;COUNTIF($B$2:B14546,B14546)</f>
        <v>_0</v>
      </c>
      <c r="B14546" s="287"/>
      <c r="C14546" s="287"/>
      <c r="D14546" s="287"/>
      <c r="E14546" s="287"/>
      <c r="F14546" s="288"/>
      <c r="G14546" s="289"/>
      <c r="H14546" s="287"/>
      <c r="I14546" s="287"/>
      <c r="J14546" s="290"/>
      <c r="K14546" s="287"/>
      <c r="L14546" s="287"/>
      <c r="M14546" s="291"/>
      <c r="N14546" s="292"/>
      <c r="O14546" s="287"/>
      <c r="P14546" s="287"/>
      <c r="Q14546" s="293"/>
    </row>
    <row r="14547" spans="1:17">
      <c r="A14547" s="286" t="str">
        <f>B14547&amp;"_"&amp;COUNTIF($B$2:B14547,B14547)</f>
        <v>_0</v>
      </c>
      <c r="B14547" s="287"/>
      <c r="C14547" s="287"/>
      <c r="D14547" s="287"/>
      <c r="E14547" s="287"/>
      <c r="F14547" s="288"/>
      <c r="G14547" s="289"/>
      <c r="H14547" s="287"/>
      <c r="I14547" s="287"/>
      <c r="J14547" s="290"/>
      <c r="K14547" s="287"/>
      <c r="L14547" s="287"/>
      <c r="M14547" s="291"/>
      <c r="N14547" s="292"/>
      <c r="O14547" s="287"/>
      <c r="P14547" s="287"/>
      <c r="Q14547" s="293"/>
    </row>
    <row r="14548" spans="1:17">
      <c r="A14548" s="286" t="str">
        <f>B14548&amp;"_"&amp;COUNTIF($B$2:B14548,B14548)</f>
        <v>_0</v>
      </c>
      <c r="B14548" s="287"/>
      <c r="C14548" s="287"/>
      <c r="D14548" s="287"/>
      <c r="E14548" s="287"/>
      <c r="F14548" s="288"/>
      <c r="G14548" s="289"/>
      <c r="H14548" s="287"/>
      <c r="I14548" s="287"/>
      <c r="J14548" s="290"/>
      <c r="K14548" s="287"/>
      <c r="L14548" s="287"/>
      <c r="M14548" s="291"/>
      <c r="N14548" s="292"/>
      <c r="O14548" s="287"/>
      <c r="P14548" s="287"/>
      <c r="Q14548" s="293"/>
    </row>
    <row r="14549" spans="1:17">
      <c r="A14549" s="286" t="str">
        <f>B14549&amp;"_"&amp;COUNTIF($B$2:B14549,B14549)</f>
        <v>_0</v>
      </c>
      <c r="B14549" s="287"/>
      <c r="C14549" s="287"/>
      <c r="D14549" s="287"/>
      <c r="E14549" s="287"/>
      <c r="F14549" s="288"/>
      <c r="G14549" s="289"/>
      <c r="H14549" s="287"/>
      <c r="I14549" s="287"/>
      <c r="J14549" s="290"/>
      <c r="K14549" s="287"/>
      <c r="L14549" s="287"/>
      <c r="M14549" s="291"/>
      <c r="N14549" s="292"/>
      <c r="O14549" s="287"/>
      <c r="P14549" s="287"/>
      <c r="Q14549" s="293"/>
    </row>
    <row r="14550" spans="1:17">
      <c r="A14550" s="286" t="str">
        <f>B14550&amp;"_"&amp;COUNTIF($B$2:B14550,B14550)</f>
        <v>_0</v>
      </c>
      <c r="B14550" s="287"/>
      <c r="C14550" s="287"/>
      <c r="D14550" s="287"/>
      <c r="E14550" s="287"/>
      <c r="F14550" s="288"/>
      <c r="G14550" s="289"/>
      <c r="H14550" s="287"/>
      <c r="I14550" s="287"/>
      <c r="J14550" s="290"/>
      <c r="K14550" s="287"/>
      <c r="L14550" s="287"/>
      <c r="M14550" s="291"/>
      <c r="N14550" s="292"/>
      <c r="O14550" s="287"/>
      <c r="P14550" s="287"/>
      <c r="Q14550" s="293"/>
    </row>
    <row r="14551" spans="1:17">
      <c r="A14551" s="286" t="str">
        <f>B14551&amp;"_"&amp;COUNTIF($B$2:B14551,B14551)</f>
        <v>_0</v>
      </c>
      <c r="B14551" s="287"/>
      <c r="C14551" s="287"/>
      <c r="D14551" s="287"/>
      <c r="E14551" s="287"/>
      <c r="F14551" s="288"/>
      <c r="G14551" s="289"/>
      <c r="H14551" s="287"/>
      <c r="I14551" s="287"/>
      <c r="J14551" s="290"/>
      <c r="K14551" s="287"/>
      <c r="L14551" s="287"/>
      <c r="M14551" s="291"/>
      <c r="N14551" s="292"/>
      <c r="O14551" s="287"/>
      <c r="P14551" s="287"/>
      <c r="Q14551" s="293"/>
    </row>
    <row r="14552" spans="1:17">
      <c r="A14552" s="286" t="str">
        <f>B14552&amp;"_"&amp;COUNTIF($B$2:B14552,B14552)</f>
        <v>_0</v>
      </c>
      <c r="B14552" s="287"/>
      <c r="C14552" s="287"/>
      <c r="D14552" s="287"/>
      <c r="E14552" s="287"/>
      <c r="F14552" s="288"/>
      <c r="G14552" s="289"/>
      <c r="H14552" s="287"/>
      <c r="I14552" s="287"/>
      <c r="J14552" s="290"/>
      <c r="K14552" s="287"/>
      <c r="L14552" s="287"/>
      <c r="M14552" s="291"/>
      <c r="N14552" s="292"/>
      <c r="O14552" s="287"/>
      <c r="P14552" s="287"/>
      <c r="Q14552" s="293"/>
    </row>
    <row r="14553" spans="1:17">
      <c r="A14553" s="286" t="str">
        <f>B14553&amp;"_"&amp;COUNTIF($B$2:B14553,B14553)</f>
        <v>_0</v>
      </c>
      <c r="B14553" s="287"/>
      <c r="C14553" s="287"/>
      <c r="D14553" s="287"/>
      <c r="E14553" s="287"/>
      <c r="F14553" s="288"/>
      <c r="G14553" s="289"/>
      <c r="H14553" s="287"/>
      <c r="I14553" s="287"/>
      <c r="J14553" s="290"/>
      <c r="K14553" s="287"/>
      <c r="L14553" s="287"/>
      <c r="M14553" s="291"/>
      <c r="N14553" s="292"/>
      <c r="O14553" s="287"/>
      <c r="P14553" s="287"/>
      <c r="Q14553" s="293"/>
    </row>
    <row r="14554" spans="1:17">
      <c r="A14554" s="286" t="str">
        <f>B14554&amp;"_"&amp;COUNTIF($B$2:B14554,B14554)</f>
        <v>_0</v>
      </c>
      <c r="B14554" s="287"/>
      <c r="C14554" s="287"/>
      <c r="D14554" s="287"/>
      <c r="E14554" s="287"/>
      <c r="F14554" s="288"/>
      <c r="G14554" s="289"/>
      <c r="H14554" s="287"/>
      <c r="I14554" s="287"/>
      <c r="J14554" s="290"/>
      <c r="K14554" s="287"/>
      <c r="L14554" s="287"/>
      <c r="M14554" s="291"/>
      <c r="N14554" s="292"/>
      <c r="O14554" s="287"/>
      <c r="P14554" s="287"/>
      <c r="Q14554" s="293"/>
    </row>
    <row r="14555" spans="1:17">
      <c r="A14555" s="286" t="str">
        <f>B14555&amp;"_"&amp;COUNTIF($B$2:B14555,B14555)</f>
        <v>_0</v>
      </c>
      <c r="B14555" s="287"/>
      <c r="C14555" s="287"/>
      <c r="D14555" s="287"/>
      <c r="E14555" s="287"/>
      <c r="F14555" s="288"/>
      <c r="G14555" s="289"/>
      <c r="H14555" s="287"/>
      <c r="I14555" s="287"/>
      <c r="J14555" s="290"/>
      <c r="K14555" s="287"/>
      <c r="L14555" s="287"/>
      <c r="M14555" s="291"/>
      <c r="N14555" s="292"/>
      <c r="O14555" s="287"/>
      <c r="P14555" s="287"/>
      <c r="Q14555" s="293"/>
    </row>
    <row r="14556" spans="1:17">
      <c r="A14556" s="286" t="str">
        <f>B14556&amp;"_"&amp;COUNTIF($B$2:B14556,B14556)</f>
        <v>_0</v>
      </c>
      <c r="B14556" s="287"/>
      <c r="C14556" s="287"/>
      <c r="D14556" s="287"/>
      <c r="E14556" s="287"/>
      <c r="F14556" s="288"/>
      <c r="G14556" s="289"/>
      <c r="H14556" s="287"/>
      <c r="I14556" s="287"/>
      <c r="J14556" s="290"/>
      <c r="K14556" s="287"/>
      <c r="L14556" s="287"/>
      <c r="M14556" s="291"/>
      <c r="N14556" s="292"/>
      <c r="O14556" s="287"/>
      <c r="P14556" s="287"/>
      <c r="Q14556" s="293"/>
    </row>
    <row r="14557" spans="1:17">
      <c r="A14557" s="286" t="str">
        <f>B14557&amp;"_"&amp;COUNTIF($B$2:B14557,B14557)</f>
        <v>_0</v>
      </c>
      <c r="B14557" s="287"/>
      <c r="C14557" s="287"/>
      <c r="D14557" s="287"/>
      <c r="E14557" s="287"/>
      <c r="F14557" s="288"/>
      <c r="G14557" s="289"/>
      <c r="H14557" s="287"/>
      <c r="I14557" s="287"/>
      <c r="J14557" s="290"/>
      <c r="K14557" s="287"/>
      <c r="L14557" s="287"/>
      <c r="M14557" s="291"/>
      <c r="N14557" s="292"/>
      <c r="O14557" s="287"/>
      <c r="P14557" s="287"/>
      <c r="Q14557" s="293"/>
    </row>
    <row r="14558" spans="1:17">
      <c r="A14558" s="286" t="str">
        <f>B14558&amp;"_"&amp;COUNTIF($B$2:B14558,B14558)</f>
        <v>_0</v>
      </c>
      <c r="B14558" s="287"/>
      <c r="C14558" s="287"/>
      <c r="D14558" s="287"/>
      <c r="E14558" s="287"/>
      <c r="F14558" s="288"/>
      <c r="G14558" s="289"/>
      <c r="H14558" s="287"/>
      <c r="I14558" s="287"/>
      <c r="J14558" s="290"/>
      <c r="K14558" s="287"/>
      <c r="L14558" s="287"/>
      <c r="M14558" s="291"/>
      <c r="N14558" s="292"/>
      <c r="O14558" s="287"/>
      <c r="P14558" s="287"/>
      <c r="Q14558" s="293"/>
    </row>
    <row r="14559" spans="1:17">
      <c r="A14559" s="286" t="str">
        <f>B14559&amp;"_"&amp;COUNTIF($B$2:B14559,B14559)</f>
        <v>_0</v>
      </c>
      <c r="B14559" s="287"/>
      <c r="C14559" s="287"/>
      <c r="D14559" s="287"/>
      <c r="E14559" s="287"/>
      <c r="F14559" s="288"/>
      <c r="G14559" s="289"/>
      <c r="H14559" s="287"/>
      <c r="I14559" s="287"/>
      <c r="J14559" s="290"/>
      <c r="K14559" s="287"/>
      <c r="L14559" s="287"/>
      <c r="M14559" s="291"/>
      <c r="N14559" s="292"/>
      <c r="O14559" s="287"/>
      <c r="P14559" s="287"/>
      <c r="Q14559" s="293"/>
    </row>
    <row r="14560" spans="1:17">
      <c r="A14560" s="286" t="str">
        <f>B14560&amp;"_"&amp;COUNTIF($B$2:B14560,B14560)</f>
        <v>_0</v>
      </c>
      <c r="B14560" s="287"/>
      <c r="C14560" s="287"/>
      <c r="D14560" s="287"/>
      <c r="E14560" s="287"/>
      <c r="F14560" s="288"/>
      <c r="G14560" s="289"/>
      <c r="H14560" s="287"/>
      <c r="I14560" s="287"/>
      <c r="J14560" s="290"/>
      <c r="K14560" s="287"/>
      <c r="L14560" s="287"/>
      <c r="M14560" s="291"/>
      <c r="N14560" s="292"/>
      <c r="O14560" s="287"/>
      <c r="P14560" s="287"/>
      <c r="Q14560" s="293"/>
    </row>
    <row r="14561" spans="1:17">
      <c r="A14561" s="286" t="str">
        <f>B14561&amp;"_"&amp;COUNTIF($B$2:B14561,B14561)</f>
        <v>_0</v>
      </c>
      <c r="B14561" s="287"/>
      <c r="C14561" s="287"/>
      <c r="D14561" s="287"/>
      <c r="E14561" s="287"/>
      <c r="F14561" s="288"/>
      <c r="G14561" s="289"/>
      <c r="H14561" s="287"/>
      <c r="I14561" s="287"/>
      <c r="J14561" s="290"/>
      <c r="K14561" s="287"/>
      <c r="L14561" s="287"/>
      <c r="M14561" s="291"/>
      <c r="N14561" s="292"/>
      <c r="O14561" s="287"/>
      <c r="P14561" s="287"/>
      <c r="Q14561" s="293"/>
    </row>
    <row r="14562" spans="1:17">
      <c r="A14562" s="286" t="str">
        <f>B14562&amp;"_"&amp;COUNTIF($B$2:B14562,B14562)</f>
        <v>_0</v>
      </c>
      <c r="B14562" s="287"/>
      <c r="C14562" s="287"/>
      <c r="D14562" s="287"/>
      <c r="E14562" s="287"/>
      <c r="F14562" s="288"/>
      <c r="G14562" s="289"/>
      <c r="H14562" s="287"/>
      <c r="I14562" s="287"/>
      <c r="J14562" s="290"/>
      <c r="K14562" s="287"/>
      <c r="L14562" s="287"/>
      <c r="M14562" s="291"/>
      <c r="N14562" s="292"/>
      <c r="O14562" s="287"/>
      <c r="P14562" s="287"/>
      <c r="Q14562" s="293"/>
    </row>
    <row r="14563" spans="1:17">
      <c r="A14563" s="286" t="str">
        <f>B14563&amp;"_"&amp;COUNTIF($B$2:B14563,B14563)</f>
        <v>_0</v>
      </c>
      <c r="B14563" s="287"/>
      <c r="C14563" s="287"/>
      <c r="D14563" s="287"/>
      <c r="E14563" s="287"/>
      <c r="F14563" s="288"/>
      <c r="G14563" s="289"/>
      <c r="H14563" s="287"/>
      <c r="I14563" s="287"/>
      <c r="J14563" s="290"/>
      <c r="K14563" s="287"/>
      <c r="L14563" s="287"/>
      <c r="M14563" s="291"/>
      <c r="N14563" s="292"/>
      <c r="O14563" s="287"/>
      <c r="P14563" s="287"/>
      <c r="Q14563" s="293"/>
    </row>
    <row r="14564" spans="1:17">
      <c r="A14564" s="286" t="str">
        <f>B14564&amp;"_"&amp;COUNTIF($B$2:B14564,B14564)</f>
        <v>_0</v>
      </c>
      <c r="B14564" s="287"/>
      <c r="C14564" s="287"/>
      <c r="D14564" s="287"/>
      <c r="E14564" s="287"/>
      <c r="F14564" s="288"/>
      <c r="G14564" s="289"/>
      <c r="H14564" s="287"/>
      <c r="I14564" s="287"/>
      <c r="J14564" s="290"/>
      <c r="K14564" s="287"/>
      <c r="L14564" s="287"/>
      <c r="M14564" s="291"/>
      <c r="N14564" s="292"/>
      <c r="O14564" s="287"/>
      <c r="P14564" s="287"/>
      <c r="Q14564" s="293"/>
    </row>
    <row r="14565" spans="1:17">
      <c r="A14565" s="286" t="str">
        <f>B14565&amp;"_"&amp;COUNTIF($B$2:B14565,B14565)</f>
        <v>_0</v>
      </c>
      <c r="B14565" s="287"/>
      <c r="C14565" s="287"/>
      <c r="D14565" s="287"/>
      <c r="E14565" s="287"/>
      <c r="F14565" s="288"/>
      <c r="G14565" s="289"/>
      <c r="H14565" s="287"/>
      <c r="I14565" s="287"/>
      <c r="J14565" s="290"/>
      <c r="K14565" s="287"/>
      <c r="L14565" s="287"/>
      <c r="M14565" s="291"/>
      <c r="N14565" s="292"/>
      <c r="O14565" s="287"/>
      <c r="P14565" s="287"/>
      <c r="Q14565" s="293"/>
    </row>
    <row r="14566" spans="1:17">
      <c r="A14566" s="286" t="str">
        <f>B14566&amp;"_"&amp;COUNTIF($B$2:B14566,B14566)</f>
        <v>_0</v>
      </c>
      <c r="B14566" s="287"/>
      <c r="C14566" s="287"/>
      <c r="D14566" s="287"/>
      <c r="E14566" s="287"/>
      <c r="F14566" s="288"/>
      <c r="G14566" s="289"/>
      <c r="H14566" s="287"/>
      <c r="I14566" s="287"/>
      <c r="J14566" s="290"/>
      <c r="K14566" s="287"/>
      <c r="L14566" s="287"/>
      <c r="M14566" s="291"/>
      <c r="N14566" s="292"/>
      <c r="O14566" s="287"/>
      <c r="P14566" s="287"/>
      <c r="Q14566" s="293"/>
    </row>
    <row r="14567" spans="1:17">
      <c r="A14567" s="286" t="str">
        <f>B14567&amp;"_"&amp;COUNTIF($B$2:B14567,B14567)</f>
        <v>_0</v>
      </c>
      <c r="B14567" s="287"/>
      <c r="C14567" s="287"/>
      <c r="D14567" s="287"/>
      <c r="E14567" s="287"/>
      <c r="F14567" s="288"/>
      <c r="G14567" s="289"/>
      <c r="H14567" s="287"/>
      <c r="I14567" s="287"/>
      <c r="J14567" s="290"/>
      <c r="K14567" s="287"/>
      <c r="L14567" s="287"/>
      <c r="M14567" s="291"/>
      <c r="N14567" s="292"/>
      <c r="O14567" s="287"/>
      <c r="P14567" s="287"/>
      <c r="Q14567" s="293"/>
    </row>
    <row r="14568" spans="1:17">
      <c r="A14568" s="286" t="str">
        <f>B14568&amp;"_"&amp;COUNTIF($B$2:B14568,B14568)</f>
        <v>_0</v>
      </c>
      <c r="B14568" s="287"/>
      <c r="C14568" s="287"/>
      <c r="D14568" s="287"/>
      <c r="E14568" s="287"/>
      <c r="F14568" s="288"/>
      <c r="G14568" s="289"/>
      <c r="H14568" s="287"/>
      <c r="I14568" s="287"/>
      <c r="J14568" s="290"/>
      <c r="K14568" s="287"/>
      <c r="L14568" s="287"/>
      <c r="M14568" s="291"/>
      <c r="N14568" s="292"/>
      <c r="O14568" s="287"/>
      <c r="P14568" s="287"/>
      <c r="Q14568" s="293"/>
    </row>
    <row r="14569" spans="1:17">
      <c r="A14569" s="286" t="str">
        <f>B14569&amp;"_"&amp;COUNTIF($B$2:B14569,B14569)</f>
        <v>_0</v>
      </c>
      <c r="B14569" s="287"/>
      <c r="C14569" s="287"/>
      <c r="D14569" s="287"/>
      <c r="E14569" s="287"/>
      <c r="F14569" s="288"/>
      <c r="G14569" s="289"/>
      <c r="H14569" s="287"/>
      <c r="I14569" s="287"/>
      <c r="J14569" s="290"/>
      <c r="K14569" s="287"/>
      <c r="L14569" s="287"/>
      <c r="M14569" s="291"/>
      <c r="N14569" s="292"/>
      <c r="O14569" s="287"/>
      <c r="P14569" s="287"/>
      <c r="Q14569" s="293"/>
    </row>
    <row r="14570" spans="1:17">
      <c r="A14570" s="286" t="str">
        <f>B14570&amp;"_"&amp;COUNTIF($B$2:B14570,B14570)</f>
        <v>_0</v>
      </c>
      <c r="B14570" s="287"/>
      <c r="C14570" s="287"/>
      <c r="D14570" s="287"/>
      <c r="E14570" s="287"/>
      <c r="F14570" s="288"/>
      <c r="G14570" s="289"/>
      <c r="H14570" s="287"/>
      <c r="I14570" s="287"/>
      <c r="J14570" s="290"/>
      <c r="K14570" s="287"/>
      <c r="L14570" s="287"/>
      <c r="M14570" s="291"/>
      <c r="N14570" s="292"/>
      <c r="O14570" s="287"/>
      <c r="P14570" s="287"/>
      <c r="Q14570" s="293"/>
    </row>
    <row r="14571" spans="1:17">
      <c r="A14571" s="286" t="str">
        <f>B14571&amp;"_"&amp;COUNTIF($B$2:B14571,B14571)</f>
        <v>_0</v>
      </c>
      <c r="B14571" s="287"/>
      <c r="C14571" s="287"/>
      <c r="D14571" s="287"/>
      <c r="E14571" s="287"/>
      <c r="F14571" s="288"/>
      <c r="G14571" s="289"/>
      <c r="H14571" s="287"/>
      <c r="I14571" s="287"/>
      <c r="J14571" s="290"/>
      <c r="K14571" s="287"/>
      <c r="L14571" s="287"/>
      <c r="M14571" s="291"/>
      <c r="N14571" s="292"/>
      <c r="O14571" s="287"/>
      <c r="P14571" s="287"/>
      <c r="Q14571" s="293"/>
    </row>
    <row r="14572" spans="1:17">
      <c r="A14572" s="286" t="str">
        <f>B14572&amp;"_"&amp;COUNTIF($B$2:B14572,B14572)</f>
        <v>_0</v>
      </c>
      <c r="B14572" s="287"/>
      <c r="C14572" s="287"/>
      <c r="D14572" s="287"/>
      <c r="E14572" s="287"/>
      <c r="F14572" s="288"/>
      <c r="G14572" s="289"/>
      <c r="H14572" s="287"/>
      <c r="I14572" s="287"/>
      <c r="J14572" s="290"/>
      <c r="K14572" s="287"/>
      <c r="L14572" s="287"/>
      <c r="M14572" s="291"/>
      <c r="N14572" s="292"/>
      <c r="O14572" s="287"/>
      <c r="P14572" s="287"/>
      <c r="Q14572" s="293"/>
    </row>
    <row r="14573" spans="1:17">
      <c r="A14573" s="286" t="str">
        <f>B14573&amp;"_"&amp;COUNTIF($B$2:B14573,B14573)</f>
        <v>_0</v>
      </c>
      <c r="B14573" s="287"/>
      <c r="C14573" s="287"/>
      <c r="D14573" s="287"/>
      <c r="E14573" s="287"/>
      <c r="F14573" s="288"/>
      <c r="G14573" s="289"/>
      <c r="H14573" s="287"/>
      <c r="I14573" s="287"/>
      <c r="J14573" s="290"/>
      <c r="K14573" s="287"/>
      <c r="L14573" s="287"/>
      <c r="M14573" s="291"/>
      <c r="N14573" s="292"/>
      <c r="O14573" s="287"/>
      <c r="P14573" s="287"/>
      <c r="Q14573" s="293"/>
    </row>
    <row r="14574" spans="1:17">
      <c r="A14574" s="286" t="str">
        <f>B14574&amp;"_"&amp;COUNTIF($B$2:B14574,B14574)</f>
        <v>_0</v>
      </c>
      <c r="B14574" s="287"/>
      <c r="C14574" s="287"/>
      <c r="D14574" s="287"/>
      <c r="E14574" s="287"/>
      <c r="F14574" s="288"/>
      <c r="G14574" s="289"/>
      <c r="H14574" s="287"/>
      <c r="I14574" s="287"/>
      <c r="J14574" s="290"/>
      <c r="K14574" s="287"/>
      <c r="L14574" s="287"/>
      <c r="M14574" s="291"/>
      <c r="N14574" s="292"/>
      <c r="O14574" s="287"/>
      <c r="P14574" s="287"/>
      <c r="Q14574" s="293"/>
    </row>
    <row r="14575" spans="1:17">
      <c r="A14575" s="286" t="str">
        <f>B14575&amp;"_"&amp;COUNTIF($B$2:B14575,B14575)</f>
        <v>_0</v>
      </c>
      <c r="B14575" s="287"/>
      <c r="C14575" s="287"/>
      <c r="D14575" s="287"/>
      <c r="E14575" s="287"/>
      <c r="F14575" s="288"/>
      <c r="G14575" s="289"/>
      <c r="H14575" s="287"/>
      <c r="I14575" s="287"/>
      <c r="J14575" s="290"/>
      <c r="K14575" s="287"/>
      <c r="L14575" s="287"/>
      <c r="M14575" s="291"/>
      <c r="N14575" s="292"/>
      <c r="O14575" s="287"/>
      <c r="P14575" s="287"/>
      <c r="Q14575" s="293"/>
    </row>
    <row r="14576" spans="1:17">
      <c r="A14576" s="286" t="str">
        <f>B14576&amp;"_"&amp;COUNTIF($B$2:B14576,B14576)</f>
        <v>_0</v>
      </c>
      <c r="B14576" s="287"/>
      <c r="C14576" s="287"/>
      <c r="D14576" s="287"/>
      <c r="E14576" s="287"/>
      <c r="F14576" s="288"/>
      <c r="G14576" s="289"/>
      <c r="H14576" s="287"/>
      <c r="I14576" s="287"/>
      <c r="J14576" s="290"/>
      <c r="K14576" s="287"/>
      <c r="L14576" s="287"/>
      <c r="M14576" s="291"/>
      <c r="N14576" s="292"/>
      <c r="O14576" s="287"/>
      <c r="P14576" s="287"/>
      <c r="Q14576" s="293"/>
    </row>
    <row r="14577" spans="1:17">
      <c r="A14577" s="286" t="str">
        <f>B14577&amp;"_"&amp;COUNTIF($B$2:B14577,B14577)</f>
        <v>_0</v>
      </c>
      <c r="B14577" s="287"/>
      <c r="C14577" s="287"/>
      <c r="D14577" s="287"/>
      <c r="E14577" s="287"/>
      <c r="F14577" s="288"/>
      <c r="G14577" s="289"/>
      <c r="H14577" s="287"/>
      <c r="I14577" s="287"/>
      <c r="J14577" s="290"/>
      <c r="K14577" s="287"/>
      <c r="L14577" s="287"/>
      <c r="M14577" s="291"/>
      <c r="N14577" s="292"/>
      <c r="O14577" s="287"/>
      <c r="P14577" s="287"/>
      <c r="Q14577" s="293"/>
    </row>
    <row r="14578" spans="1:17">
      <c r="A14578" s="286" t="str">
        <f>B14578&amp;"_"&amp;COUNTIF($B$2:B14578,B14578)</f>
        <v>_0</v>
      </c>
      <c r="B14578" s="287"/>
      <c r="C14578" s="287"/>
      <c r="D14578" s="287"/>
      <c r="E14578" s="287"/>
      <c r="F14578" s="288"/>
      <c r="G14578" s="289"/>
      <c r="H14578" s="287"/>
      <c r="I14578" s="287"/>
      <c r="J14578" s="290"/>
      <c r="K14578" s="287"/>
      <c r="L14578" s="287"/>
      <c r="M14578" s="291"/>
      <c r="N14578" s="292"/>
      <c r="O14578" s="287"/>
      <c r="P14578" s="287"/>
      <c r="Q14578" s="293"/>
    </row>
    <row r="14579" spans="1:17">
      <c r="A14579" s="286" t="str">
        <f>B14579&amp;"_"&amp;COUNTIF($B$2:B14579,B14579)</f>
        <v>_0</v>
      </c>
      <c r="B14579" s="287"/>
      <c r="C14579" s="287"/>
      <c r="D14579" s="287"/>
      <c r="E14579" s="287"/>
      <c r="F14579" s="288"/>
      <c r="G14579" s="289"/>
      <c r="H14579" s="287"/>
      <c r="I14579" s="287"/>
      <c r="J14579" s="290"/>
      <c r="K14579" s="287"/>
      <c r="L14579" s="287"/>
      <c r="M14579" s="291"/>
      <c r="N14579" s="292"/>
      <c r="O14579" s="287"/>
      <c r="P14579" s="287"/>
      <c r="Q14579" s="293"/>
    </row>
    <row r="14580" spans="1:17">
      <c r="A14580" s="286" t="str">
        <f>B14580&amp;"_"&amp;COUNTIF($B$2:B14580,B14580)</f>
        <v>_0</v>
      </c>
      <c r="B14580" s="287"/>
      <c r="C14580" s="287"/>
      <c r="D14580" s="287"/>
      <c r="E14580" s="287"/>
      <c r="F14580" s="288"/>
      <c r="G14580" s="289"/>
      <c r="H14580" s="287"/>
      <c r="I14580" s="287"/>
      <c r="J14580" s="290"/>
      <c r="K14580" s="287"/>
      <c r="L14580" s="287"/>
      <c r="M14580" s="291"/>
      <c r="N14580" s="292"/>
      <c r="O14580" s="287"/>
      <c r="P14580" s="287"/>
      <c r="Q14580" s="293"/>
    </row>
    <row r="14581" spans="1:17">
      <c r="A14581" s="286" t="str">
        <f>B14581&amp;"_"&amp;COUNTIF($B$2:B14581,B14581)</f>
        <v>_0</v>
      </c>
      <c r="B14581" s="287"/>
      <c r="C14581" s="287"/>
      <c r="D14581" s="287"/>
      <c r="E14581" s="287"/>
      <c r="F14581" s="288"/>
      <c r="G14581" s="289"/>
      <c r="H14581" s="287"/>
      <c r="I14581" s="287"/>
      <c r="J14581" s="290"/>
      <c r="K14581" s="287"/>
      <c r="L14581" s="287"/>
      <c r="M14581" s="291"/>
      <c r="N14581" s="292"/>
      <c r="O14581" s="287"/>
      <c r="P14581" s="287"/>
      <c r="Q14581" s="293"/>
    </row>
    <row r="14582" spans="1:17">
      <c r="A14582" s="286" t="str">
        <f>B14582&amp;"_"&amp;COUNTIF($B$2:B14582,B14582)</f>
        <v>_0</v>
      </c>
      <c r="B14582" s="287"/>
      <c r="C14582" s="287"/>
      <c r="D14582" s="287"/>
      <c r="E14582" s="287"/>
      <c r="F14582" s="288"/>
      <c r="G14582" s="289"/>
      <c r="H14582" s="287"/>
      <c r="I14582" s="287"/>
      <c r="J14582" s="290"/>
      <c r="K14582" s="287"/>
      <c r="L14582" s="287"/>
      <c r="M14582" s="291"/>
      <c r="N14582" s="292"/>
      <c r="O14582" s="287"/>
      <c r="P14582" s="287"/>
      <c r="Q14582" s="293"/>
    </row>
    <row r="14583" spans="1:17">
      <c r="A14583" s="286" t="str">
        <f>B14583&amp;"_"&amp;COUNTIF($B$2:B14583,B14583)</f>
        <v>_0</v>
      </c>
      <c r="B14583" s="287"/>
      <c r="C14583" s="287"/>
      <c r="D14583" s="287"/>
      <c r="E14583" s="287"/>
      <c r="F14583" s="288"/>
      <c r="G14583" s="289"/>
      <c r="H14583" s="287"/>
      <c r="I14583" s="287"/>
      <c r="J14583" s="290"/>
      <c r="K14583" s="287"/>
      <c r="L14583" s="287"/>
      <c r="M14583" s="291"/>
      <c r="N14583" s="292"/>
      <c r="O14583" s="287"/>
      <c r="P14583" s="287"/>
      <c r="Q14583" s="293"/>
    </row>
    <row r="14584" spans="1:17">
      <c r="A14584" s="286" t="str">
        <f>B14584&amp;"_"&amp;COUNTIF($B$2:B14584,B14584)</f>
        <v>_0</v>
      </c>
      <c r="B14584" s="287"/>
      <c r="C14584" s="287"/>
      <c r="D14584" s="287"/>
      <c r="E14584" s="287"/>
      <c r="F14584" s="288"/>
      <c r="G14584" s="289"/>
      <c r="H14584" s="287"/>
      <c r="I14584" s="287"/>
      <c r="J14584" s="290"/>
      <c r="K14584" s="287"/>
      <c r="L14584" s="287"/>
      <c r="M14584" s="291"/>
      <c r="N14584" s="292"/>
      <c r="O14584" s="287"/>
      <c r="P14584" s="287"/>
      <c r="Q14584" s="293"/>
    </row>
    <row r="14585" spans="1:17">
      <c r="A14585" s="286" t="str">
        <f>B14585&amp;"_"&amp;COUNTIF($B$2:B14585,B14585)</f>
        <v>_0</v>
      </c>
      <c r="B14585" s="287"/>
      <c r="C14585" s="287"/>
      <c r="D14585" s="287"/>
      <c r="E14585" s="287"/>
      <c r="F14585" s="288"/>
      <c r="G14585" s="289"/>
      <c r="H14585" s="287"/>
      <c r="I14585" s="287"/>
      <c r="J14585" s="290"/>
      <c r="K14585" s="287"/>
      <c r="L14585" s="287"/>
      <c r="M14585" s="291"/>
      <c r="N14585" s="292"/>
      <c r="O14585" s="287"/>
      <c r="P14585" s="287"/>
      <c r="Q14585" s="293"/>
    </row>
    <row r="14586" spans="1:17">
      <c r="A14586" s="286" t="str">
        <f>B14586&amp;"_"&amp;COUNTIF($B$2:B14586,B14586)</f>
        <v>_0</v>
      </c>
      <c r="B14586" s="287"/>
      <c r="C14586" s="287"/>
      <c r="D14586" s="287"/>
      <c r="E14586" s="287"/>
      <c r="F14586" s="288"/>
      <c r="G14586" s="289"/>
      <c r="H14586" s="287"/>
      <c r="I14586" s="287"/>
      <c r="J14586" s="290"/>
      <c r="K14586" s="287"/>
      <c r="L14586" s="287"/>
      <c r="M14586" s="291"/>
      <c r="N14586" s="292"/>
      <c r="O14586" s="287"/>
      <c r="P14586" s="287"/>
      <c r="Q14586" s="293"/>
    </row>
    <row r="14587" spans="1:17">
      <c r="A14587" s="286" t="str">
        <f>B14587&amp;"_"&amp;COUNTIF($B$2:B14587,B14587)</f>
        <v>_0</v>
      </c>
      <c r="B14587" s="287"/>
      <c r="C14587" s="287"/>
      <c r="D14587" s="287"/>
      <c r="E14587" s="287"/>
      <c r="F14587" s="288"/>
      <c r="G14587" s="289"/>
      <c r="H14587" s="287"/>
      <c r="I14587" s="287"/>
      <c r="J14587" s="290"/>
      <c r="K14587" s="287"/>
      <c r="L14587" s="287"/>
      <c r="M14587" s="291"/>
      <c r="N14587" s="292"/>
      <c r="O14587" s="287"/>
      <c r="P14587" s="287"/>
      <c r="Q14587" s="293"/>
    </row>
    <row r="14588" spans="1:17">
      <c r="A14588" s="286" t="str">
        <f>B14588&amp;"_"&amp;COUNTIF($B$2:B14588,B14588)</f>
        <v>_0</v>
      </c>
      <c r="B14588" s="287"/>
      <c r="C14588" s="287"/>
      <c r="D14588" s="287"/>
      <c r="E14588" s="287"/>
      <c r="F14588" s="288"/>
      <c r="G14588" s="289"/>
      <c r="H14588" s="287"/>
      <c r="I14588" s="287"/>
      <c r="J14588" s="290"/>
      <c r="K14588" s="287"/>
      <c r="L14588" s="287"/>
      <c r="M14588" s="291"/>
      <c r="N14588" s="292"/>
      <c r="O14588" s="287"/>
      <c r="P14588" s="287"/>
      <c r="Q14588" s="293"/>
    </row>
    <row r="14589" spans="1:17">
      <c r="A14589" s="286" t="str">
        <f>B14589&amp;"_"&amp;COUNTIF($B$2:B14589,B14589)</f>
        <v>_0</v>
      </c>
      <c r="B14589" s="287"/>
      <c r="C14589" s="287"/>
      <c r="D14589" s="287"/>
      <c r="E14589" s="287"/>
      <c r="F14589" s="288"/>
      <c r="G14589" s="289"/>
      <c r="H14589" s="287"/>
      <c r="I14589" s="287"/>
      <c r="J14589" s="290"/>
      <c r="K14589" s="287"/>
      <c r="L14589" s="287"/>
      <c r="M14589" s="291"/>
      <c r="N14589" s="292"/>
      <c r="O14589" s="287"/>
      <c r="P14589" s="287"/>
      <c r="Q14589" s="293"/>
    </row>
    <row r="14590" spans="1:17">
      <c r="A14590" s="286" t="str">
        <f>B14590&amp;"_"&amp;COUNTIF($B$2:B14590,B14590)</f>
        <v>_0</v>
      </c>
      <c r="B14590" s="287"/>
      <c r="C14590" s="287"/>
      <c r="D14590" s="287"/>
      <c r="E14590" s="287"/>
      <c r="F14590" s="288"/>
      <c r="G14590" s="289"/>
      <c r="H14590" s="287"/>
      <c r="I14590" s="287"/>
      <c r="J14590" s="290"/>
      <c r="K14590" s="287"/>
      <c r="L14590" s="287"/>
      <c r="M14590" s="291"/>
      <c r="N14590" s="292"/>
      <c r="O14590" s="287"/>
      <c r="P14590" s="287"/>
      <c r="Q14590" s="293"/>
    </row>
    <row r="14591" spans="1:17">
      <c r="A14591" s="286" t="str">
        <f>B14591&amp;"_"&amp;COUNTIF($B$2:B14591,B14591)</f>
        <v>_0</v>
      </c>
      <c r="B14591" s="287"/>
      <c r="C14591" s="287"/>
      <c r="D14591" s="287"/>
      <c r="E14591" s="287"/>
      <c r="F14591" s="288"/>
      <c r="G14591" s="289"/>
      <c r="H14591" s="287"/>
      <c r="I14591" s="287"/>
      <c r="J14591" s="290"/>
      <c r="K14591" s="287"/>
      <c r="L14591" s="287"/>
      <c r="M14591" s="291"/>
      <c r="N14591" s="292"/>
      <c r="O14591" s="287"/>
      <c r="P14591" s="287"/>
      <c r="Q14591" s="293"/>
    </row>
    <row r="14592" spans="1:17">
      <c r="A14592" s="286" t="str">
        <f>B14592&amp;"_"&amp;COUNTIF($B$2:B14592,B14592)</f>
        <v>_0</v>
      </c>
      <c r="B14592" s="287"/>
      <c r="C14592" s="287"/>
      <c r="D14592" s="287"/>
      <c r="E14592" s="287"/>
      <c r="F14592" s="288"/>
      <c r="G14592" s="289"/>
      <c r="H14592" s="287"/>
      <c r="I14592" s="287"/>
      <c r="J14592" s="290"/>
      <c r="K14592" s="287"/>
      <c r="L14592" s="287"/>
      <c r="M14592" s="291"/>
      <c r="N14592" s="292"/>
      <c r="O14592" s="287"/>
      <c r="P14592" s="287"/>
      <c r="Q14592" s="293"/>
    </row>
    <row r="14593" spans="1:17">
      <c r="A14593" s="286" t="str">
        <f>B14593&amp;"_"&amp;COUNTIF($B$2:B14593,B14593)</f>
        <v>_0</v>
      </c>
      <c r="B14593" s="287"/>
      <c r="C14593" s="287"/>
      <c r="D14593" s="287"/>
      <c r="E14593" s="287"/>
      <c r="F14593" s="288"/>
      <c r="G14593" s="289"/>
      <c r="H14593" s="287"/>
      <c r="I14593" s="287"/>
      <c r="J14593" s="290"/>
      <c r="K14593" s="287"/>
      <c r="L14593" s="287"/>
      <c r="M14593" s="291"/>
      <c r="N14593" s="292"/>
      <c r="O14593" s="287"/>
      <c r="P14593" s="287"/>
      <c r="Q14593" s="293"/>
    </row>
    <row r="14594" spans="1:17">
      <c r="A14594" s="286" t="str">
        <f>B14594&amp;"_"&amp;COUNTIF($B$2:B14594,B14594)</f>
        <v>_0</v>
      </c>
      <c r="B14594" s="287"/>
      <c r="C14594" s="287"/>
      <c r="D14594" s="287"/>
      <c r="E14594" s="287"/>
      <c r="F14594" s="288"/>
      <c r="G14594" s="289"/>
      <c r="H14594" s="287"/>
      <c r="I14594" s="287"/>
      <c r="J14594" s="290"/>
      <c r="K14594" s="287"/>
      <c r="L14594" s="287"/>
      <c r="M14594" s="291"/>
      <c r="N14594" s="292"/>
      <c r="O14594" s="287"/>
      <c r="P14594" s="287"/>
      <c r="Q14594" s="293"/>
    </row>
    <row r="14595" spans="1:17">
      <c r="A14595" s="286" t="str">
        <f>B14595&amp;"_"&amp;COUNTIF($B$2:B14595,B14595)</f>
        <v>_0</v>
      </c>
      <c r="B14595" s="287"/>
      <c r="C14595" s="287"/>
      <c r="D14595" s="287"/>
      <c r="E14595" s="287"/>
      <c r="F14595" s="288"/>
      <c r="G14595" s="289"/>
      <c r="H14595" s="287"/>
      <c r="I14595" s="287"/>
      <c r="J14595" s="290"/>
      <c r="K14595" s="287"/>
      <c r="L14595" s="287"/>
      <c r="M14595" s="291"/>
      <c r="N14595" s="292"/>
      <c r="O14595" s="287"/>
      <c r="P14595" s="287"/>
      <c r="Q14595" s="293"/>
    </row>
    <row r="14596" spans="1:17">
      <c r="A14596" s="286" t="str">
        <f>B14596&amp;"_"&amp;COUNTIF($B$2:B14596,B14596)</f>
        <v>_0</v>
      </c>
      <c r="B14596" s="287"/>
      <c r="C14596" s="287"/>
      <c r="D14596" s="287"/>
      <c r="E14596" s="287"/>
      <c r="F14596" s="288"/>
      <c r="G14596" s="289"/>
      <c r="H14596" s="287"/>
      <c r="I14596" s="287"/>
      <c r="J14596" s="290"/>
      <c r="K14596" s="287"/>
      <c r="L14596" s="287"/>
      <c r="M14596" s="291"/>
      <c r="N14596" s="292"/>
      <c r="O14596" s="287"/>
      <c r="P14596" s="287"/>
      <c r="Q14596" s="293"/>
    </row>
    <row r="14597" spans="1:17">
      <c r="A14597" s="286" t="str">
        <f>B14597&amp;"_"&amp;COUNTIF($B$2:B14597,B14597)</f>
        <v>_0</v>
      </c>
      <c r="B14597" s="287"/>
      <c r="C14597" s="287"/>
      <c r="D14597" s="287"/>
      <c r="E14597" s="287"/>
      <c r="F14597" s="288"/>
      <c r="G14597" s="289"/>
      <c r="H14597" s="287"/>
      <c r="I14597" s="287"/>
      <c r="J14597" s="290"/>
      <c r="K14597" s="287"/>
      <c r="L14597" s="287"/>
      <c r="M14597" s="291"/>
      <c r="N14597" s="292"/>
      <c r="O14597" s="287"/>
      <c r="P14597" s="287"/>
      <c r="Q14597" s="293"/>
    </row>
    <row r="14598" spans="1:17">
      <c r="A14598" s="286" t="str">
        <f>B14598&amp;"_"&amp;COUNTIF($B$2:B14598,B14598)</f>
        <v>_0</v>
      </c>
      <c r="B14598" s="287"/>
      <c r="C14598" s="287"/>
      <c r="D14598" s="287"/>
      <c r="E14598" s="287"/>
      <c r="F14598" s="288"/>
      <c r="G14598" s="289"/>
      <c r="H14598" s="287"/>
      <c r="I14598" s="287"/>
      <c r="J14598" s="290"/>
      <c r="K14598" s="287"/>
      <c r="L14598" s="287"/>
      <c r="M14598" s="291"/>
      <c r="N14598" s="292"/>
      <c r="O14598" s="287"/>
      <c r="P14598" s="287"/>
      <c r="Q14598" s="293"/>
    </row>
    <row r="14599" spans="1:17">
      <c r="A14599" s="286" t="str">
        <f>B14599&amp;"_"&amp;COUNTIF($B$2:B14599,B14599)</f>
        <v>_0</v>
      </c>
      <c r="B14599" s="287"/>
      <c r="C14599" s="287"/>
      <c r="D14599" s="287"/>
      <c r="E14599" s="287"/>
      <c r="F14599" s="288"/>
      <c r="G14599" s="289"/>
      <c r="H14599" s="287"/>
      <c r="I14599" s="287"/>
      <c r="J14599" s="290"/>
      <c r="K14599" s="287"/>
      <c r="L14599" s="287"/>
      <c r="M14599" s="291"/>
      <c r="N14599" s="292"/>
      <c r="O14599" s="287"/>
      <c r="P14599" s="287"/>
      <c r="Q14599" s="293"/>
    </row>
    <row r="14600" spans="1:17">
      <c r="A14600" s="286" t="str">
        <f>B14600&amp;"_"&amp;COUNTIF($B$2:B14600,B14600)</f>
        <v>_0</v>
      </c>
      <c r="B14600" s="287"/>
      <c r="C14600" s="287"/>
      <c r="D14600" s="287"/>
      <c r="E14600" s="287"/>
      <c r="F14600" s="288"/>
      <c r="G14600" s="289"/>
      <c r="H14600" s="287"/>
      <c r="I14600" s="287"/>
      <c r="J14600" s="290"/>
      <c r="K14600" s="287"/>
      <c r="L14600" s="287"/>
      <c r="M14600" s="291"/>
      <c r="N14600" s="292"/>
      <c r="O14600" s="287"/>
      <c r="P14600" s="287"/>
      <c r="Q14600" s="293"/>
    </row>
    <row r="14601" spans="1:17">
      <c r="A14601" s="286" t="str">
        <f>B14601&amp;"_"&amp;COUNTIF($B$2:B14601,B14601)</f>
        <v>_0</v>
      </c>
      <c r="B14601" s="287"/>
      <c r="C14601" s="287"/>
      <c r="D14601" s="287"/>
      <c r="E14601" s="287"/>
      <c r="F14601" s="288"/>
      <c r="G14601" s="289"/>
      <c r="H14601" s="287"/>
      <c r="I14601" s="287"/>
      <c r="J14601" s="290"/>
      <c r="K14601" s="287"/>
      <c r="L14601" s="287"/>
      <c r="M14601" s="291"/>
      <c r="N14601" s="292"/>
      <c r="O14601" s="287"/>
      <c r="P14601" s="287"/>
      <c r="Q14601" s="293"/>
    </row>
    <row r="14602" spans="1:17">
      <c r="A14602" s="286" t="str">
        <f>B14602&amp;"_"&amp;COUNTIF($B$2:B14602,B14602)</f>
        <v>_0</v>
      </c>
      <c r="B14602" s="287"/>
      <c r="C14602" s="287"/>
      <c r="D14602" s="287"/>
      <c r="E14602" s="287"/>
      <c r="F14602" s="288"/>
      <c r="G14602" s="289"/>
      <c r="H14602" s="287"/>
      <c r="I14602" s="287"/>
      <c r="J14602" s="290"/>
      <c r="K14602" s="287"/>
      <c r="L14602" s="287"/>
      <c r="M14602" s="291"/>
      <c r="N14602" s="292"/>
      <c r="O14602" s="287"/>
      <c r="P14602" s="287"/>
      <c r="Q14602" s="293"/>
    </row>
    <row r="14603" spans="1:17">
      <c r="A14603" s="286" t="str">
        <f>B14603&amp;"_"&amp;COUNTIF($B$2:B14603,B14603)</f>
        <v>_0</v>
      </c>
      <c r="B14603" s="287"/>
      <c r="C14603" s="287"/>
      <c r="D14603" s="287"/>
      <c r="E14603" s="287"/>
      <c r="F14603" s="288"/>
      <c r="G14603" s="289"/>
      <c r="H14603" s="287"/>
      <c r="I14603" s="287"/>
      <c r="J14603" s="290"/>
      <c r="K14603" s="287"/>
      <c r="L14603" s="287"/>
      <c r="M14603" s="291"/>
      <c r="N14603" s="292"/>
      <c r="O14603" s="287"/>
      <c r="P14603" s="287"/>
      <c r="Q14603" s="293"/>
    </row>
    <row r="14604" spans="1:17">
      <c r="A14604" s="286" t="str">
        <f>B14604&amp;"_"&amp;COUNTIF($B$2:B14604,B14604)</f>
        <v>_0</v>
      </c>
      <c r="B14604" s="287"/>
      <c r="C14604" s="287"/>
      <c r="D14604" s="287"/>
      <c r="E14604" s="287"/>
      <c r="F14604" s="288"/>
      <c r="G14604" s="289"/>
      <c r="H14604" s="287"/>
      <c r="I14604" s="287"/>
      <c r="J14604" s="290"/>
      <c r="K14604" s="287"/>
      <c r="L14604" s="287"/>
      <c r="M14604" s="291"/>
      <c r="N14604" s="292"/>
      <c r="O14604" s="287"/>
      <c r="P14604" s="287"/>
      <c r="Q14604" s="293"/>
    </row>
    <row r="14605" spans="1:17">
      <c r="A14605" s="286" t="str">
        <f>B14605&amp;"_"&amp;COUNTIF($B$2:B14605,B14605)</f>
        <v>_0</v>
      </c>
      <c r="B14605" s="287"/>
      <c r="C14605" s="287"/>
      <c r="D14605" s="287"/>
      <c r="E14605" s="287"/>
      <c r="F14605" s="288"/>
      <c r="G14605" s="289"/>
      <c r="H14605" s="287"/>
      <c r="I14605" s="287"/>
      <c r="J14605" s="290"/>
      <c r="K14605" s="287"/>
      <c r="L14605" s="287"/>
      <c r="M14605" s="291"/>
      <c r="N14605" s="292"/>
      <c r="O14605" s="287"/>
      <c r="P14605" s="287"/>
      <c r="Q14605" s="293"/>
    </row>
    <row r="14606" spans="1:17">
      <c r="A14606" s="286" t="str">
        <f>B14606&amp;"_"&amp;COUNTIF($B$2:B14606,B14606)</f>
        <v>_0</v>
      </c>
      <c r="B14606" s="287"/>
      <c r="C14606" s="287"/>
      <c r="D14606" s="287"/>
      <c r="E14606" s="287"/>
      <c r="F14606" s="288"/>
      <c r="G14606" s="289"/>
      <c r="H14606" s="287"/>
      <c r="I14606" s="287"/>
      <c r="J14606" s="290"/>
      <c r="K14606" s="287"/>
      <c r="L14606" s="287"/>
      <c r="M14606" s="291"/>
      <c r="N14606" s="292"/>
      <c r="O14606" s="287"/>
      <c r="P14606" s="287"/>
      <c r="Q14606" s="293"/>
    </row>
    <row r="14607" spans="1:17">
      <c r="A14607" s="286" t="str">
        <f>B14607&amp;"_"&amp;COUNTIF($B$2:B14607,B14607)</f>
        <v>_0</v>
      </c>
      <c r="B14607" s="287"/>
      <c r="C14607" s="287"/>
      <c r="D14607" s="287"/>
      <c r="E14607" s="287"/>
      <c r="F14607" s="288"/>
      <c r="G14607" s="289"/>
      <c r="H14607" s="287"/>
      <c r="I14607" s="287"/>
      <c r="J14607" s="290"/>
      <c r="K14607" s="287"/>
      <c r="L14607" s="287"/>
      <c r="M14607" s="291"/>
      <c r="N14607" s="292"/>
      <c r="O14607" s="287"/>
      <c r="P14607" s="287"/>
      <c r="Q14607" s="293"/>
    </row>
    <row r="14608" spans="1:17">
      <c r="A14608" s="286" t="str">
        <f>B14608&amp;"_"&amp;COUNTIF($B$2:B14608,B14608)</f>
        <v>_0</v>
      </c>
      <c r="B14608" s="287"/>
      <c r="C14608" s="287"/>
      <c r="D14608" s="287"/>
      <c r="E14608" s="287"/>
      <c r="F14608" s="288"/>
      <c r="G14608" s="289"/>
      <c r="H14608" s="287"/>
      <c r="I14608" s="287"/>
      <c r="J14608" s="290"/>
      <c r="K14608" s="287"/>
      <c r="L14608" s="287"/>
      <c r="M14608" s="291"/>
      <c r="N14608" s="292"/>
      <c r="O14608" s="287"/>
      <c r="P14608" s="287"/>
      <c r="Q14608" s="293"/>
    </row>
    <row r="14609" spans="1:17">
      <c r="A14609" s="286" t="str">
        <f>B14609&amp;"_"&amp;COUNTIF($B$2:B14609,B14609)</f>
        <v>_0</v>
      </c>
      <c r="B14609" s="287"/>
      <c r="C14609" s="287"/>
      <c r="D14609" s="287"/>
      <c r="E14609" s="287"/>
      <c r="F14609" s="288"/>
      <c r="G14609" s="289"/>
      <c r="H14609" s="287"/>
      <c r="I14609" s="287"/>
      <c r="J14609" s="290"/>
      <c r="K14609" s="287"/>
      <c r="L14609" s="287"/>
      <c r="M14609" s="291"/>
      <c r="N14609" s="292"/>
      <c r="O14609" s="287"/>
      <c r="P14609" s="287"/>
      <c r="Q14609" s="293"/>
    </row>
    <row r="14610" spans="1:17">
      <c r="A14610" s="286" t="str">
        <f>B14610&amp;"_"&amp;COUNTIF($B$2:B14610,B14610)</f>
        <v>_0</v>
      </c>
      <c r="B14610" s="287"/>
      <c r="C14610" s="287"/>
      <c r="D14610" s="287"/>
      <c r="E14610" s="287"/>
      <c r="F14610" s="288"/>
      <c r="G14610" s="289"/>
      <c r="H14610" s="287"/>
      <c r="I14610" s="287"/>
      <c r="J14610" s="290"/>
      <c r="K14610" s="287"/>
      <c r="L14610" s="287"/>
      <c r="M14610" s="291"/>
      <c r="N14610" s="292"/>
      <c r="O14610" s="287"/>
      <c r="P14610" s="287"/>
      <c r="Q14610" s="293"/>
    </row>
    <row r="14611" spans="1:17">
      <c r="A14611" s="286" t="str">
        <f>B14611&amp;"_"&amp;COUNTIF($B$2:B14611,B14611)</f>
        <v>_0</v>
      </c>
      <c r="B14611" s="287"/>
      <c r="C14611" s="287"/>
      <c r="D14611" s="287"/>
      <c r="E14611" s="287"/>
      <c r="F14611" s="288"/>
      <c r="G14611" s="289"/>
      <c r="H14611" s="287"/>
      <c r="I14611" s="287"/>
      <c r="J14611" s="290"/>
      <c r="K14611" s="287"/>
      <c r="L14611" s="287"/>
      <c r="M14611" s="291"/>
      <c r="N14611" s="292"/>
      <c r="O14611" s="287"/>
      <c r="P14611" s="287"/>
      <c r="Q14611" s="293"/>
    </row>
    <row r="14612" spans="1:17">
      <c r="A14612" s="286" t="str">
        <f>B14612&amp;"_"&amp;COUNTIF($B$2:B14612,B14612)</f>
        <v>_0</v>
      </c>
      <c r="B14612" s="287"/>
      <c r="C14612" s="287"/>
      <c r="D14612" s="287"/>
      <c r="E14612" s="287"/>
      <c r="F14612" s="288"/>
      <c r="G14612" s="289"/>
      <c r="H14612" s="287"/>
      <c r="I14612" s="287"/>
      <c r="J14612" s="290"/>
      <c r="K14612" s="287"/>
      <c r="L14612" s="287"/>
      <c r="M14612" s="291"/>
      <c r="N14612" s="292"/>
      <c r="O14612" s="287"/>
      <c r="P14612" s="287"/>
      <c r="Q14612" s="293"/>
    </row>
    <row r="14613" spans="1:17">
      <c r="A14613" s="286" t="str">
        <f>B14613&amp;"_"&amp;COUNTIF($B$2:B14613,B14613)</f>
        <v>_0</v>
      </c>
      <c r="B14613" s="287"/>
      <c r="C14613" s="287"/>
      <c r="D14613" s="287"/>
      <c r="E14613" s="287"/>
      <c r="F14613" s="288"/>
      <c r="G14613" s="289"/>
      <c r="H14613" s="287"/>
      <c r="I14613" s="287"/>
      <c r="J14613" s="290"/>
      <c r="K14613" s="287"/>
      <c r="L14613" s="287"/>
      <c r="M14613" s="291"/>
      <c r="N14613" s="292"/>
      <c r="O14613" s="287"/>
      <c r="P14613" s="287"/>
      <c r="Q14613" s="293"/>
    </row>
    <row r="14614" spans="1:17">
      <c r="A14614" s="286" t="str">
        <f>B14614&amp;"_"&amp;COUNTIF($B$2:B14614,B14614)</f>
        <v>_0</v>
      </c>
      <c r="B14614" s="287"/>
      <c r="C14614" s="287"/>
      <c r="D14614" s="287"/>
      <c r="E14614" s="287"/>
      <c r="F14614" s="288"/>
      <c r="G14614" s="289"/>
      <c r="H14614" s="287"/>
      <c r="I14614" s="287"/>
      <c r="J14614" s="290"/>
      <c r="K14614" s="287"/>
      <c r="L14614" s="287"/>
      <c r="M14614" s="291"/>
      <c r="N14614" s="292"/>
      <c r="O14614" s="287"/>
      <c r="P14614" s="287"/>
      <c r="Q14614" s="293"/>
    </row>
    <row r="14615" spans="1:17">
      <c r="A14615" s="286" t="str">
        <f>B14615&amp;"_"&amp;COUNTIF($B$2:B14615,B14615)</f>
        <v>_0</v>
      </c>
      <c r="B14615" s="287"/>
      <c r="C14615" s="287"/>
      <c r="D14615" s="287"/>
      <c r="E14615" s="287"/>
      <c r="F14615" s="288"/>
      <c r="G14615" s="289"/>
      <c r="H14615" s="287"/>
      <c r="I14615" s="287"/>
      <c r="J14615" s="290"/>
      <c r="K14615" s="287"/>
      <c r="L14615" s="287"/>
      <c r="M14615" s="291"/>
      <c r="N14615" s="292"/>
      <c r="O14615" s="287"/>
      <c r="P14615" s="287"/>
      <c r="Q14615" s="293"/>
    </row>
    <row r="14616" spans="1:17">
      <c r="A14616" s="286" t="str">
        <f>B14616&amp;"_"&amp;COUNTIF($B$2:B14616,B14616)</f>
        <v>_0</v>
      </c>
      <c r="B14616" s="287"/>
      <c r="C14616" s="287"/>
      <c r="D14616" s="287"/>
      <c r="E14616" s="287"/>
      <c r="F14616" s="288"/>
      <c r="G14616" s="289"/>
      <c r="H14616" s="287"/>
      <c r="I14616" s="287"/>
      <c r="J14616" s="290"/>
      <c r="K14616" s="287"/>
      <c r="L14616" s="287"/>
      <c r="M14616" s="291"/>
      <c r="N14616" s="292"/>
      <c r="O14616" s="287"/>
      <c r="P14616" s="287"/>
      <c r="Q14616" s="293"/>
    </row>
    <row r="14617" spans="1:17">
      <c r="A14617" s="286" t="str">
        <f>B14617&amp;"_"&amp;COUNTIF($B$2:B14617,B14617)</f>
        <v>_0</v>
      </c>
      <c r="B14617" s="287"/>
      <c r="C14617" s="287"/>
      <c r="D14617" s="287"/>
      <c r="E14617" s="287"/>
      <c r="F14617" s="288"/>
      <c r="G14617" s="289"/>
      <c r="H14617" s="287"/>
      <c r="I14617" s="287"/>
      <c r="J14617" s="290"/>
      <c r="K14617" s="287"/>
      <c r="L14617" s="287"/>
      <c r="M14617" s="291"/>
      <c r="N14617" s="292"/>
      <c r="O14617" s="287"/>
      <c r="P14617" s="287"/>
      <c r="Q14617" s="293"/>
    </row>
    <row r="14618" spans="1:17">
      <c r="A14618" s="286" t="str">
        <f>B14618&amp;"_"&amp;COUNTIF($B$2:B14618,B14618)</f>
        <v>_0</v>
      </c>
      <c r="B14618" s="287"/>
      <c r="C14618" s="287"/>
      <c r="D14618" s="287"/>
      <c r="E14618" s="287"/>
      <c r="F14618" s="288"/>
      <c r="G14618" s="289"/>
      <c r="H14618" s="287"/>
      <c r="I14618" s="287"/>
      <c r="J14618" s="290"/>
      <c r="K14618" s="287"/>
      <c r="L14618" s="287"/>
      <c r="M14618" s="291"/>
      <c r="N14618" s="292"/>
      <c r="O14618" s="287"/>
      <c r="P14618" s="287"/>
      <c r="Q14618" s="293"/>
    </row>
    <row r="14619" spans="1:17">
      <c r="A14619" s="286" t="str">
        <f>B14619&amp;"_"&amp;COUNTIF($B$2:B14619,B14619)</f>
        <v>_0</v>
      </c>
      <c r="B14619" s="287"/>
      <c r="C14619" s="287"/>
      <c r="D14619" s="287"/>
      <c r="E14619" s="287"/>
      <c r="F14619" s="288"/>
      <c r="G14619" s="289"/>
      <c r="H14619" s="287"/>
      <c r="I14619" s="287"/>
      <c r="J14619" s="290"/>
      <c r="K14619" s="287"/>
      <c r="L14619" s="287"/>
      <c r="M14619" s="291"/>
      <c r="N14619" s="292"/>
      <c r="O14619" s="287"/>
      <c r="P14619" s="287"/>
      <c r="Q14619" s="293"/>
    </row>
    <row r="14620" spans="1:17">
      <c r="A14620" s="286" t="str">
        <f>B14620&amp;"_"&amp;COUNTIF($B$2:B14620,B14620)</f>
        <v>_0</v>
      </c>
      <c r="B14620" s="287"/>
      <c r="C14620" s="287"/>
      <c r="D14620" s="287"/>
      <c r="E14620" s="287"/>
      <c r="F14620" s="288"/>
      <c r="G14620" s="289"/>
      <c r="H14620" s="287"/>
      <c r="I14620" s="287"/>
      <c r="J14620" s="290"/>
      <c r="K14620" s="287"/>
      <c r="L14620" s="287"/>
      <c r="M14620" s="291"/>
      <c r="N14620" s="292"/>
      <c r="O14620" s="287"/>
      <c r="P14620" s="287"/>
      <c r="Q14620" s="293"/>
    </row>
    <row r="14621" spans="1:17">
      <c r="A14621" s="286" t="str">
        <f>B14621&amp;"_"&amp;COUNTIF($B$2:B14621,B14621)</f>
        <v>_0</v>
      </c>
      <c r="B14621" s="287"/>
      <c r="C14621" s="287"/>
      <c r="D14621" s="287"/>
      <c r="E14621" s="287"/>
      <c r="F14621" s="288"/>
      <c r="G14621" s="289"/>
      <c r="H14621" s="287"/>
      <c r="I14621" s="287"/>
      <c r="J14621" s="290"/>
      <c r="K14621" s="287"/>
      <c r="L14621" s="287"/>
      <c r="M14621" s="291"/>
      <c r="N14621" s="292"/>
      <c r="O14621" s="287"/>
      <c r="P14621" s="287"/>
      <c r="Q14621" s="293"/>
    </row>
    <row r="14622" spans="1:17">
      <c r="A14622" s="286" t="str">
        <f>B14622&amp;"_"&amp;COUNTIF($B$2:B14622,B14622)</f>
        <v>_0</v>
      </c>
      <c r="B14622" s="287"/>
      <c r="C14622" s="287"/>
      <c r="D14622" s="287"/>
      <c r="E14622" s="287"/>
      <c r="F14622" s="288"/>
      <c r="G14622" s="289"/>
      <c r="H14622" s="287"/>
      <c r="I14622" s="287"/>
      <c r="J14622" s="290"/>
      <c r="K14622" s="287"/>
      <c r="L14622" s="287"/>
      <c r="M14622" s="291"/>
      <c r="N14622" s="292"/>
      <c r="O14622" s="287"/>
      <c r="P14622" s="287"/>
      <c r="Q14622" s="293"/>
    </row>
    <row r="14623" spans="1:17">
      <c r="A14623" s="286" t="str">
        <f>B14623&amp;"_"&amp;COUNTIF($B$2:B14623,B14623)</f>
        <v>_0</v>
      </c>
      <c r="B14623" s="287"/>
      <c r="C14623" s="287"/>
      <c r="D14623" s="287"/>
      <c r="E14623" s="287"/>
      <c r="F14623" s="288"/>
      <c r="G14623" s="289"/>
      <c r="H14623" s="287"/>
      <c r="I14623" s="287"/>
      <c r="J14623" s="290"/>
      <c r="K14623" s="287"/>
      <c r="L14623" s="287"/>
      <c r="M14623" s="291"/>
      <c r="N14623" s="292"/>
      <c r="O14623" s="287"/>
      <c r="P14623" s="287"/>
      <c r="Q14623" s="293"/>
    </row>
    <row r="14624" spans="1:17">
      <c r="A14624" s="286" t="str">
        <f>B14624&amp;"_"&amp;COUNTIF($B$2:B14624,B14624)</f>
        <v>_0</v>
      </c>
      <c r="B14624" s="287"/>
      <c r="C14624" s="287"/>
      <c r="D14624" s="287"/>
      <c r="E14624" s="287"/>
      <c r="F14624" s="288"/>
      <c r="G14624" s="289"/>
      <c r="H14624" s="287"/>
      <c r="I14624" s="287"/>
      <c r="J14624" s="290"/>
      <c r="K14624" s="287"/>
      <c r="L14624" s="287"/>
      <c r="M14624" s="291"/>
      <c r="N14624" s="292"/>
      <c r="O14624" s="287"/>
      <c r="P14624" s="287"/>
      <c r="Q14624" s="293"/>
    </row>
    <row r="14625" spans="1:17">
      <c r="A14625" s="286" t="str">
        <f>B14625&amp;"_"&amp;COUNTIF($B$2:B14625,B14625)</f>
        <v>_0</v>
      </c>
      <c r="B14625" s="287"/>
      <c r="C14625" s="287"/>
      <c r="D14625" s="287"/>
      <c r="E14625" s="287"/>
      <c r="F14625" s="288"/>
      <c r="G14625" s="289"/>
      <c r="H14625" s="287"/>
      <c r="I14625" s="287"/>
      <c r="J14625" s="290"/>
      <c r="K14625" s="287"/>
      <c r="L14625" s="287"/>
      <c r="M14625" s="291"/>
      <c r="N14625" s="292"/>
      <c r="O14625" s="287"/>
      <c r="P14625" s="287"/>
      <c r="Q14625" s="293"/>
    </row>
    <row r="14626" spans="1:17">
      <c r="A14626" s="286" t="str">
        <f>B14626&amp;"_"&amp;COUNTIF($B$2:B14626,B14626)</f>
        <v>_0</v>
      </c>
      <c r="B14626" s="287"/>
      <c r="C14626" s="287"/>
      <c r="D14626" s="287"/>
      <c r="E14626" s="287"/>
      <c r="F14626" s="288"/>
      <c r="G14626" s="289"/>
      <c r="H14626" s="287"/>
      <c r="I14626" s="287"/>
      <c r="J14626" s="290"/>
      <c r="K14626" s="287"/>
      <c r="L14626" s="287"/>
      <c r="M14626" s="291"/>
      <c r="N14626" s="292"/>
      <c r="O14626" s="287"/>
      <c r="P14626" s="287"/>
      <c r="Q14626" s="293"/>
    </row>
    <row r="14627" spans="1:17">
      <c r="A14627" s="286" t="str">
        <f>B14627&amp;"_"&amp;COUNTIF($B$2:B14627,B14627)</f>
        <v>_0</v>
      </c>
      <c r="B14627" s="287"/>
      <c r="C14627" s="287"/>
      <c r="D14627" s="287"/>
      <c r="E14627" s="287"/>
      <c r="F14627" s="288"/>
      <c r="G14627" s="289"/>
      <c r="H14627" s="287"/>
      <c r="I14627" s="287"/>
      <c r="J14627" s="290"/>
      <c r="K14627" s="287"/>
      <c r="L14627" s="287"/>
      <c r="M14627" s="291"/>
      <c r="N14627" s="292"/>
      <c r="O14627" s="287"/>
      <c r="P14627" s="287"/>
      <c r="Q14627" s="293"/>
    </row>
    <row r="14628" spans="1:17">
      <c r="A14628" s="286" t="str">
        <f>B14628&amp;"_"&amp;COUNTIF($B$2:B14628,B14628)</f>
        <v>_0</v>
      </c>
      <c r="B14628" s="287"/>
      <c r="C14628" s="287"/>
      <c r="D14628" s="287"/>
      <c r="E14628" s="287"/>
      <c r="F14628" s="288"/>
      <c r="G14628" s="289"/>
      <c r="H14628" s="287"/>
      <c r="I14628" s="287"/>
      <c r="J14628" s="290"/>
      <c r="K14628" s="287"/>
      <c r="L14628" s="287"/>
      <c r="M14628" s="291"/>
      <c r="N14628" s="292"/>
      <c r="O14628" s="287"/>
      <c r="P14628" s="287"/>
      <c r="Q14628" s="293"/>
    </row>
    <row r="14629" spans="1:17">
      <c r="A14629" s="286" t="str">
        <f>B14629&amp;"_"&amp;COUNTIF($B$2:B14629,B14629)</f>
        <v>_0</v>
      </c>
      <c r="B14629" s="287"/>
      <c r="C14629" s="287"/>
      <c r="D14629" s="287"/>
      <c r="E14629" s="287"/>
      <c r="F14629" s="288"/>
      <c r="G14629" s="289"/>
      <c r="H14629" s="287"/>
      <c r="I14629" s="287"/>
      <c r="J14629" s="290"/>
      <c r="K14629" s="287"/>
      <c r="L14629" s="287"/>
      <c r="M14629" s="291"/>
      <c r="N14629" s="292"/>
      <c r="O14629" s="287"/>
      <c r="P14629" s="287"/>
      <c r="Q14629" s="293"/>
    </row>
    <row r="14630" spans="1:17">
      <c r="A14630" s="286" t="str">
        <f>B14630&amp;"_"&amp;COUNTIF($B$2:B14630,B14630)</f>
        <v>_0</v>
      </c>
      <c r="B14630" s="287"/>
      <c r="C14630" s="287"/>
      <c r="D14630" s="287"/>
      <c r="E14630" s="287"/>
      <c r="F14630" s="288"/>
      <c r="G14630" s="289"/>
      <c r="H14630" s="287"/>
      <c r="I14630" s="287"/>
      <c r="J14630" s="290"/>
      <c r="K14630" s="287"/>
      <c r="L14630" s="287"/>
      <c r="M14630" s="291"/>
      <c r="N14630" s="292"/>
      <c r="O14630" s="287"/>
      <c r="P14630" s="287"/>
      <c r="Q14630" s="293"/>
    </row>
    <row r="14631" spans="1:17">
      <c r="A14631" s="286" t="str">
        <f>B14631&amp;"_"&amp;COUNTIF($B$2:B14631,B14631)</f>
        <v>_0</v>
      </c>
      <c r="B14631" s="287"/>
      <c r="C14631" s="287"/>
      <c r="D14631" s="287"/>
      <c r="E14631" s="287"/>
      <c r="F14631" s="288"/>
      <c r="G14631" s="289"/>
      <c r="H14631" s="287"/>
      <c r="I14631" s="287"/>
      <c r="J14631" s="290"/>
      <c r="K14631" s="287"/>
      <c r="L14631" s="287"/>
      <c r="M14631" s="291"/>
      <c r="N14631" s="292"/>
      <c r="O14631" s="287"/>
      <c r="P14631" s="287"/>
      <c r="Q14631" s="293"/>
    </row>
    <row r="14632" spans="1:17">
      <c r="A14632" s="286" t="str">
        <f>B14632&amp;"_"&amp;COUNTIF($B$2:B14632,B14632)</f>
        <v>_0</v>
      </c>
      <c r="B14632" s="287"/>
      <c r="C14632" s="287"/>
      <c r="D14632" s="287"/>
      <c r="E14632" s="287"/>
      <c r="F14632" s="288"/>
      <c r="G14632" s="289"/>
      <c r="H14632" s="287"/>
      <c r="I14632" s="287"/>
      <c r="J14632" s="290"/>
      <c r="K14632" s="287"/>
      <c r="L14632" s="287"/>
      <c r="M14632" s="291"/>
      <c r="N14632" s="292"/>
      <c r="O14632" s="287"/>
      <c r="P14632" s="287"/>
      <c r="Q14632" s="293"/>
    </row>
    <row r="14633" spans="1:17">
      <c r="A14633" s="286" t="str">
        <f>B14633&amp;"_"&amp;COUNTIF($B$2:B14633,B14633)</f>
        <v>_0</v>
      </c>
      <c r="B14633" s="287"/>
      <c r="C14633" s="287"/>
      <c r="D14633" s="287"/>
      <c r="E14633" s="287"/>
      <c r="F14633" s="288"/>
      <c r="G14633" s="289"/>
      <c r="H14633" s="287"/>
      <c r="I14633" s="287"/>
      <c r="J14633" s="290"/>
      <c r="K14633" s="287"/>
      <c r="L14633" s="287"/>
      <c r="M14633" s="291"/>
      <c r="N14633" s="292"/>
      <c r="O14633" s="287"/>
      <c r="P14633" s="287"/>
      <c r="Q14633" s="293"/>
    </row>
    <row r="14634" spans="1:17">
      <c r="A14634" s="286" t="str">
        <f>B14634&amp;"_"&amp;COUNTIF($B$2:B14634,B14634)</f>
        <v>_0</v>
      </c>
      <c r="B14634" s="287"/>
      <c r="C14634" s="287"/>
      <c r="D14634" s="287"/>
      <c r="E14634" s="287"/>
      <c r="F14634" s="288"/>
      <c r="G14634" s="289"/>
      <c r="H14634" s="287"/>
      <c r="I14634" s="287"/>
      <c r="J14634" s="290"/>
      <c r="K14634" s="287"/>
      <c r="L14634" s="287"/>
      <c r="M14634" s="291"/>
      <c r="N14634" s="292"/>
      <c r="O14634" s="287"/>
      <c r="P14634" s="287"/>
      <c r="Q14634" s="293"/>
    </row>
    <row r="14635" spans="1:17">
      <c r="A14635" s="286" t="str">
        <f>B14635&amp;"_"&amp;COUNTIF($B$2:B14635,B14635)</f>
        <v>_0</v>
      </c>
      <c r="B14635" s="287"/>
      <c r="C14635" s="287"/>
      <c r="D14635" s="287"/>
      <c r="E14635" s="287"/>
      <c r="F14635" s="288"/>
      <c r="G14635" s="289"/>
      <c r="H14635" s="287"/>
      <c r="I14635" s="287"/>
      <c r="J14635" s="290"/>
      <c r="K14635" s="287"/>
      <c r="L14635" s="287"/>
      <c r="M14635" s="291"/>
      <c r="N14635" s="292"/>
      <c r="O14635" s="287"/>
      <c r="P14635" s="287"/>
      <c r="Q14635" s="293"/>
    </row>
    <row r="14636" spans="1:17">
      <c r="A14636" s="286" t="str">
        <f>B14636&amp;"_"&amp;COUNTIF($B$2:B14636,B14636)</f>
        <v>_0</v>
      </c>
      <c r="B14636" s="287"/>
      <c r="C14636" s="287"/>
      <c r="D14636" s="287"/>
      <c r="E14636" s="287"/>
      <c r="F14636" s="288"/>
      <c r="G14636" s="289"/>
      <c r="H14636" s="287"/>
      <c r="I14636" s="287"/>
      <c r="J14636" s="290"/>
      <c r="K14636" s="287"/>
      <c r="L14636" s="287"/>
      <c r="M14636" s="291"/>
      <c r="N14636" s="292"/>
      <c r="O14636" s="287"/>
      <c r="P14636" s="287"/>
      <c r="Q14636" s="293"/>
    </row>
    <row r="14637" spans="1:17">
      <c r="A14637" s="286" t="str">
        <f>B14637&amp;"_"&amp;COUNTIF($B$2:B14637,B14637)</f>
        <v>_0</v>
      </c>
      <c r="B14637" s="287"/>
      <c r="C14637" s="287"/>
      <c r="D14637" s="287"/>
      <c r="E14637" s="287"/>
      <c r="F14637" s="288"/>
      <c r="G14637" s="289"/>
      <c r="H14637" s="287"/>
      <c r="I14637" s="287"/>
      <c r="J14637" s="290"/>
      <c r="K14637" s="287"/>
      <c r="L14637" s="287"/>
      <c r="M14637" s="291"/>
      <c r="N14637" s="292"/>
      <c r="O14637" s="287"/>
      <c r="P14637" s="287"/>
      <c r="Q14637" s="293"/>
    </row>
    <row r="14638" spans="1:17">
      <c r="A14638" s="286" t="str">
        <f>B14638&amp;"_"&amp;COUNTIF($B$2:B14638,B14638)</f>
        <v>_0</v>
      </c>
      <c r="B14638" s="287"/>
      <c r="C14638" s="287"/>
      <c r="D14638" s="287"/>
      <c r="E14638" s="287"/>
      <c r="F14638" s="288"/>
      <c r="G14638" s="289"/>
      <c r="H14638" s="287"/>
      <c r="I14638" s="287"/>
      <c r="J14638" s="290"/>
      <c r="K14638" s="287"/>
      <c r="L14638" s="287"/>
      <c r="M14638" s="291"/>
      <c r="N14638" s="292"/>
      <c r="O14638" s="287"/>
      <c r="P14638" s="287"/>
      <c r="Q14638" s="293"/>
    </row>
    <row r="14639" spans="1:17">
      <c r="A14639" s="286" t="str">
        <f>B14639&amp;"_"&amp;COUNTIF($B$2:B14639,B14639)</f>
        <v>_0</v>
      </c>
      <c r="B14639" s="287"/>
      <c r="C14639" s="287"/>
      <c r="D14639" s="287"/>
      <c r="E14639" s="287"/>
      <c r="F14639" s="288"/>
      <c r="G14639" s="289"/>
      <c r="H14639" s="287"/>
      <c r="I14639" s="287"/>
      <c r="J14639" s="290"/>
      <c r="K14639" s="287"/>
      <c r="L14639" s="287"/>
      <c r="M14639" s="291"/>
      <c r="N14639" s="292"/>
      <c r="O14639" s="287"/>
      <c r="P14639" s="287"/>
      <c r="Q14639" s="293"/>
    </row>
    <row r="14640" spans="1:17">
      <c r="A14640" s="286" t="str">
        <f>B14640&amp;"_"&amp;COUNTIF($B$2:B14640,B14640)</f>
        <v>_0</v>
      </c>
      <c r="B14640" s="287"/>
      <c r="C14640" s="287"/>
      <c r="D14640" s="287"/>
      <c r="E14640" s="287"/>
      <c r="F14640" s="288"/>
      <c r="G14640" s="289"/>
      <c r="H14640" s="287"/>
      <c r="I14640" s="287"/>
      <c r="J14640" s="290"/>
      <c r="K14640" s="287"/>
      <c r="L14640" s="287"/>
      <c r="M14640" s="291"/>
      <c r="N14640" s="292"/>
      <c r="O14640" s="287"/>
      <c r="P14640" s="287"/>
      <c r="Q14640" s="293"/>
    </row>
    <row r="14641" spans="1:17">
      <c r="A14641" s="286" t="str">
        <f>B14641&amp;"_"&amp;COUNTIF($B$2:B14641,B14641)</f>
        <v>_0</v>
      </c>
      <c r="B14641" s="287"/>
      <c r="C14641" s="287"/>
      <c r="D14641" s="287"/>
      <c r="E14641" s="287"/>
      <c r="F14641" s="288"/>
      <c r="G14641" s="289"/>
      <c r="H14641" s="287"/>
      <c r="I14641" s="287"/>
      <c r="J14641" s="290"/>
      <c r="K14641" s="287"/>
      <c r="L14641" s="287"/>
      <c r="M14641" s="291"/>
      <c r="N14641" s="292"/>
      <c r="O14641" s="287"/>
      <c r="P14641" s="287"/>
      <c r="Q14641" s="293"/>
    </row>
    <row r="14642" spans="1:17">
      <c r="A14642" s="286" t="str">
        <f>B14642&amp;"_"&amp;COUNTIF($B$2:B14642,B14642)</f>
        <v>_0</v>
      </c>
      <c r="B14642" s="287"/>
      <c r="C14642" s="287"/>
      <c r="D14642" s="287"/>
      <c r="E14642" s="287"/>
      <c r="F14642" s="288"/>
      <c r="G14642" s="289"/>
      <c r="H14642" s="287"/>
      <c r="I14642" s="287"/>
      <c r="J14642" s="290"/>
      <c r="K14642" s="287"/>
      <c r="L14642" s="287"/>
      <c r="M14642" s="291"/>
      <c r="N14642" s="292"/>
      <c r="O14642" s="287"/>
      <c r="P14642" s="287"/>
      <c r="Q14642" s="293"/>
    </row>
    <row r="14643" spans="1:17">
      <c r="A14643" s="286" t="str">
        <f>B14643&amp;"_"&amp;COUNTIF($B$2:B14643,B14643)</f>
        <v>_0</v>
      </c>
      <c r="B14643" s="287"/>
      <c r="C14643" s="287"/>
      <c r="D14643" s="287"/>
      <c r="E14643" s="287"/>
      <c r="F14643" s="288"/>
      <c r="G14643" s="289"/>
      <c r="H14643" s="287"/>
      <c r="I14643" s="287"/>
      <c r="J14643" s="290"/>
      <c r="K14643" s="287"/>
      <c r="L14643" s="287"/>
      <c r="M14643" s="291"/>
      <c r="N14643" s="292"/>
      <c r="O14643" s="287"/>
      <c r="P14643" s="287"/>
      <c r="Q14643" s="293"/>
    </row>
    <row r="14644" spans="1:17">
      <c r="A14644" s="286" t="str">
        <f>B14644&amp;"_"&amp;COUNTIF($B$2:B14644,B14644)</f>
        <v>_0</v>
      </c>
      <c r="B14644" s="287"/>
      <c r="C14644" s="287"/>
      <c r="D14644" s="287"/>
      <c r="E14644" s="287"/>
      <c r="F14644" s="288"/>
      <c r="G14644" s="289"/>
      <c r="H14644" s="287"/>
      <c r="I14644" s="287"/>
      <c r="J14644" s="290"/>
      <c r="K14644" s="287"/>
      <c r="L14644" s="287"/>
      <c r="M14644" s="291"/>
      <c r="N14644" s="292"/>
      <c r="O14644" s="287"/>
      <c r="P14644" s="287"/>
      <c r="Q14644" s="293"/>
    </row>
    <row r="14645" spans="1:17">
      <c r="A14645" s="286" t="str">
        <f>B14645&amp;"_"&amp;COUNTIF($B$2:B14645,B14645)</f>
        <v>_0</v>
      </c>
      <c r="B14645" s="287"/>
      <c r="C14645" s="287"/>
      <c r="D14645" s="287"/>
      <c r="E14645" s="287"/>
      <c r="F14645" s="288"/>
      <c r="G14645" s="289"/>
      <c r="H14645" s="287"/>
      <c r="I14645" s="287"/>
      <c r="J14645" s="290"/>
      <c r="K14645" s="287"/>
      <c r="L14645" s="287"/>
      <c r="M14645" s="291"/>
      <c r="N14645" s="292"/>
      <c r="O14645" s="287"/>
      <c r="P14645" s="287"/>
      <c r="Q14645" s="293"/>
    </row>
    <row r="14646" spans="1:17">
      <c r="A14646" s="286" t="str">
        <f>B14646&amp;"_"&amp;COUNTIF($B$2:B14646,B14646)</f>
        <v>_0</v>
      </c>
      <c r="B14646" s="287"/>
      <c r="C14646" s="287"/>
      <c r="D14646" s="287"/>
      <c r="E14646" s="287"/>
      <c r="F14646" s="288"/>
      <c r="G14646" s="289"/>
      <c r="H14646" s="287"/>
      <c r="I14646" s="287"/>
      <c r="J14646" s="290"/>
      <c r="K14646" s="287"/>
      <c r="L14646" s="287"/>
      <c r="M14646" s="291"/>
      <c r="N14646" s="292"/>
      <c r="O14646" s="287"/>
      <c r="P14646" s="287"/>
      <c r="Q14646" s="293"/>
    </row>
    <row r="14647" spans="1:17">
      <c r="A14647" s="286" t="str">
        <f>B14647&amp;"_"&amp;COUNTIF($B$2:B14647,B14647)</f>
        <v>_0</v>
      </c>
      <c r="B14647" s="287"/>
      <c r="C14647" s="287"/>
      <c r="D14647" s="287"/>
      <c r="E14647" s="287"/>
      <c r="F14647" s="288"/>
      <c r="G14647" s="289"/>
      <c r="H14647" s="287"/>
      <c r="I14647" s="287"/>
      <c r="J14647" s="290"/>
      <c r="K14647" s="287"/>
      <c r="L14647" s="287"/>
      <c r="M14647" s="291"/>
      <c r="N14647" s="292"/>
      <c r="O14647" s="287"/>
      <c r="P14647" s="287"/>
      <c r="Q14647" s="293"/>
    </row>
    <row r="14648" spans="1:17">
      <c r="A14648" s="286" t="str">
        <f>B14648&amp;"_"&amp;COUNTIF($B$2:B14648,B14648)</f>
        <v>_0</v>
      </c>
      <c r="B14648" s="287"/>
      <c r="C14648" s="287"/>
      <c r="D14648" s="287"/>
      <c r="E14648" s="287"/>
      <c r="F14648" s="288"/>
      <c r="G14648" s="289"/>
      <c r="H14648" s="287"/>
      <c r="I14648" s="287"/>
      <c r="J14648" s="290"/>
      <c r="K14648" s="287"/>
      <c r="L14648" s="287"/>
      <c r="M14648" s="291"/>
      <c r="N14648" s="292"/>
      <c r="O14648" s="287"/>
      <c r="P14648" s="287"/>
      <c r="Q14648" s="293"/>
    </row>
    <row r="14649" spans="1:17">
      <c r="A14649" s="286" t="str">
        <f>B14649&amp;"_"&amp;COUNTIF($B$2:B14649,B14649)</f>
        <v>_0</v>
      </c>
      <c r="B14649" s="287"/>
      <c r="C14649" s="287"/>
      <c r="D14649" s="287"/>
      <c r="E14649" s="287"/>
      <c r="F14649" s="288"/>
      <c r="G14649" s="289"/>
      <c r="H14649" s="287"/>
      <c r="I14649" s="287"/>
      <c r="J14649" s="290"/>
      <c r="K14649" s="287"/>
      <c r="L14649" s="287"/>
      <c r="M14649" s="291"/>
      <c r="N14649" s="292"/>
      <c r="O14649" s="287"/>
      <c r="P14649" s="287"/>
      <c r="Q14649" s="293"/>
    </row>
    <row r="14650" spans="1:17">
      <c r="A14650" s="286" t="str">
        <f>B14650&amp;"_"&amp;COUNTIF($B$2:B14650,B14650)</f>
        <v>_0</v>
      </c>
      <c r="B14650" s="287"/>
      <c r="C14650" s="287"/>
      <c r="D14650" s="287"/>
      <c r="E14650" s="287"/>
      <c r="F14650" s="288"/>
      <c r="G14650" s="289"/>
      <c r="H14650" s="287"/>
      <c r="I14650" s="287"/>
      <c r="J14650" s="290"/>
      <c r="K14650" s="287"/>
      <c r="L14650" s="287"/>
      <c r="M14650" s="291"/>
      <c r="N14650" s="292"/>
      <c r="O14650" s="287"/>
      <c r="P14650" s="287"/>
      <c r="Q14650" s="293"/>
    </row>
  </sheetData>
  <hyperlinks>
    <hyperlink ref="C1" location="Client!B1" display="# Client"/>
  </hyperlinks>
  <pageMargins left="0.78740157499999996" right="0.78740157499999996" top="0.984251969" bottom="0.984251969" header="0.4921259845" footer="0.4921259845"/>
  <pageSetup paperSize="9" scale="10" orientation="landscape" r:id="rId1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135"/>
  <sheetViews>
    <sheetView showZeros="0" tabSelected="1" view="pageLayout" topLeftCell="B5" zoomScaleNormal="100" workbookViewId="0">
      <selection activeCell="D4" sqref="D4"/>
    </sheetView>
  </sheetViews>
  <sheetFormatPr baseColWidth="10" defaultRowHeight="15"/>
  <cols>
    <col min="1" max="1" width="11.42578125" hidden="1" customWidth="1"/>
    <col min="2" max="2" width="12.5703125" customWidth="1"/>
    <col min="3" max="3" width="13.28515625" customWidth="1"/>
    <col min="4" max="4" width="11" customWidth="1"/>
    <col min="5" max="5" width="11.85546875" customWidth="1"/>
    <col min="6" max="6" width="5.28515625" customWidth="1"/>
    <col min="7" max="7" width="11.85546875" customWidth="1"/>
    <col min="8" max="8" width="5.28515625" customWidth="1"/>
    <col min="9" max="9" width="11.85546875" customWidth="1"/>
    <col min="10" max="10" width="5.28515625" customWidth="1"/>
    <col min="11" max="11" width="2.140625" customWidth="1"/>
  </cols>
  <sheetData>
    <row r="1" spans="2:11" ht="21.75" thickTop="1">
      <c r="B1" s="532" t="s">
        <v>5815</v>
      </c>
      <c r="C1" s="532"/>
      <c r="D1" s="532"/>
      <c r="E1" s="532"/>
      <c r="F1" s="532"/>
      <c r="G1" s="532"/>
      <c r="H1" s="532"/>
      <c r="I1" s="532"/>
      <c r="J1" s="532"/>
      <c r="K1" s="532"/>
    </row>
    <row r="2" spans="2:11" ht="7.5" customHeight="1"/>
    <row r="3" spans="2:11" ht="15.75" customHeight="1">
      <c r="B3" s="5"/>
      <c r="C3" s="5"/>
      <c r="D3" s="533">
        <v>10569</v>
      </c>
      <c r="E3" s="534"/>
      <c r="F3" s="535"/>
      <c r="G3" s="6"/>
      <c r="H3" s="5"/>
      <c r="I3" s="5"/>
      <c r="J3" s="5"/>
    </row>
    <row r="4" spans="2:11" ht="8.25" customHeight="1">
      <c r="B4" s="5"/>
      <c r="C4" s="5"/>
      <c r="D4" s="5"/>
      <c r="E4" s="5"/>
      <c r="F4" s="5"/>
      <c r="G4" s="5"/>
      <c r="H4" s="5"/>
      <c r="I4" s="5"/>
      <c r="J4" s="5"/>
    </row>
    <row r="5" spans="2:11">
      <c r="B5" s="5" t="s">
        <v>5816</v>
      </c>
      <c r="C5" s="5"/>
      <c r="D5" s="5"/>
      <c r="E5" s="5"/>
      <c r="F5" s="5" t="s">
        <v>5817</v>
      </c>
      <c r="G5" s="5"/>
      <c r="H5" s="5"/>
      <c r="I5" s="5"/>
      <c r="J5" s="5"/>
    </row>
    <row r="6" spans="2:11">
      <c r="B6" s="516" t="str">
        <f>_xlfn.IFNA(LOOKUP(LOOKUP($D$3,livraison[[Bon ]],livraison[No_Client]),client[No_client],client[[Client ]]),0)</f>
        <v>Centre de formation continue de l'industrie de la construction</v>
      </c>
      <c r="C6" s="517"/>
      <c r="D6" s="518"/>
      <c r="E6" s="5"/>
      <c r="F6" s="516" t="str">
        <f>_xlfn.IFNA(LOOKUP(LOOKUP($D$3,livraison[[Bon ]],livraison[No_Client]),client[No_client],client[[Client ]]),0)</f>
        <v>Centre de formation continue de l'industrie de la construction</v>
      </c>
      <c r="G6" s="517"/>
      <c r="H6" s="517"/>
      <c r="I6" s="517"/>
      <c r="J6" s="517"/>
      <c r="K6" s="518"/>
    </row>
    <row r="7" spans="2:11">
      <c r="B7" s="519" t="str">
        <f>_xlfn.IFNA(LOOKUP(LOOKUP($D$3,livraison[[Bon ]],livraison[No_Client]),client[No_client],client[Adresse de shipping]),0)</f>
        <v>650 Ave Dutord</v>
      </c>
      <c r="C7" s="520"/>
      <c r="D7" s="521"/>
      <c r="E7" s="5"/>
      <c r="F7" s="519" t="str">
        <f>_xlfn.IFNA(LOOKUP(LOOKUP($D$3,livraison[[Bon ]],livraison[No_Client]),client[No_client],client[Adresse de facturation]),0)</f>
        <v>CCQ 1201, Blb Crémazie Est</v>
      </c>
      <c r="G7" s="520"/>
      <c r="H7" s="520"/>
      <c r="I7" s="520"/>
      <c r="J7" s="520"/>
      <c r="K7" s="521"/>
    </row>
    <row r="8" spans="2:11">
      <c r="B8" s="519" t="str">
        <f>_xlfn.IFNA(LOOKUP(LOOKUP($D$3,livraison[[Bon ]],livraison[No_Client]),client[No_client],client[Ville ship]),0)</f>
        <v>Bécancour (Qc)</v>
      </c>
      <c r="C8" s="520"/>
      <c r="D8" s="521"/>
      <c r="E8" s="5"/>
      <c r="F8" s="519" t="str">
        <f>_xlfn.IFNA(LOOKUP(LOOKUP($D$3,livraison[[Bon ]],livraison[No_Client]),client[No_client],client[Ville fact]),0)</f>
        <v>Montréal(Qc)</v>
      </c>
      <c r="G8" s="520"/>
      <c r="H8" s="520"/>
      <c r="I8" s="520"/>
      <c r="J8" s="520"/>
      <c r="K8" s="521"/>
    </row>
    <row r="9" spans="2:11">
      <c r="B9" s="519" t="str">
        <f>_xlfn.IFNA(LOOKUP(LOOKUP($D$3,livraison[[Bon ]],livraison[No_Client]),client[No_client],client[Pays]),0)</f>
        <v>Canada</v>
      </c>
      <c r="C9" s="520"/>
      <c r="D9" s="521"/>
      <c r="E9" s="5"/>
      <c r="F9" s="519" t="str">
        <f>_xlfn.IFNA(LOOKUP(LOOKUP($D$3,livraison[[Bon ]],livraison[No_Client]),client[No_client],client[Pays]),0)</f>
        <v>Canada</v>
      </c>
      <c r="G9" s="520"/>
      <c r="H9" s="520"/>
      <c r="I9" s="520"/>
      <c r="J9" s="520"/>
      <c r="K9" s="521"/>
    </row>
    <row r="10" spans="2:11">
      <c r="B10" s="522" t="str">
        <f>_xlfn.IFNA(LOOKUP(LOOKUP($D$3,livraison[[Bon ]],livraison[No_Client]),client[No_client],client[Code postal de ship]),0)</f>
        <v>G9H 2Z5</v>
      </c>
      <c r="C10" s="523"/>
      <c r="D10" s="524"/>
      <c r="E10" s="5"/>
      <c r="F10" s="522" t="str">
        <f>_xlfn.IFNA(LOOKUP(LOOKUP($D$3,livraison[[Bon ]],livraison[No_Client]),client[No_client],client[Code postal de fact]),0)</f>
        <v>H2M 0A6</v>
      </c>
      <c r="G10" s="523"/>
      <c r="H10" s="523"/>
      <c r="I10" s="523"/>
      <c r="J10" s="523"/>
      <c r="K10" s="524"/>
    </row>
    <row r="11" spans="2:11" ht="8.25" customHeight="1">
      <c r="B11" s="5"/>
      <c r="C11" s="5"/>
      <c r="D11" s="5"/>
      <c r="E11" s="5"/>
      <c r="F11" s="5"/>
      <c r="G11" s="5"/>
      <c r="H11" s="5"/>
      <c r="I11" s="5"/>
      <c r="J11" s="5"/>
    </row>
    <row r="12" spans="2:11">
      <c r="B12" s="5" t="s">
        <v>5819</v>
      </c>
      <c r="C12" s="5"/>
      <c r="D12" s="5"/>
      <c r="E12" s="5"/>
      <c r="F12" s="5" t="s">
        <v>5818</v>
      </c>
      <c r="G12" s="5"/>
      <c r="H12" s="5"/>
      <c r="I12" s="5"/>
      <c r="J12" s="5"/>
    </row>
    <row r="13" spans="2:11" ht="15" customHeight="1">
      <c r="B13" s="511">
        <f>_xlfn.IFNA(LOOKUP($D$3,livraison[[Bon ]],livraison[Date]),0)</f>
        <v>44545</v>
      </c>
      <c r="C13" s="512"/>
      <c r="D13" s="513"/>
      <c r="E13" s="5"/>
      <c r="F13" s="503" t="str">
        <f>_xlfn.IFNA(LOOKUP($D$3,livraison[[Bon ]],livraison[PO]),0)</f>
        <v>20-164-0048 entente#110-53326</v>
      </c>
      <c r="G13" s="504"/>
      <c r="H13" s="504"/>
      <c r="I13" s="504"/>
      <c r="J13" s="504"/>
      <c r="K13" s="505"/>
    </row>
    <row r="14" spans="2:11" ht="7.5" customHeight="1">
      <c r="B14" s="7"/>
      <c r="C14" s="7"/>
      <c r="D14" s="7"/>
      <c r="E14" s="5"/>
      <c r="F14" s="7"/>
      <c r="G14" s="7"/>
      <c r="H14" s="7"/>
      <c r="I14" s="7"/>
      <c r="J14" s="7"/>
    </row>
    <row r="15" spans="2:11">
      <c r="B15" s="5" t="s">
        <v>5820</v>
      </c>
      <c r="C15" s="5"/>
      <c r="D15" s="5"/>
      <c r="E15" s="5"/>
      <c r="F15" s="5"/>
      <c r="G15" s="5"/>
      <c r="H15" s="5"/>
      <c r="I15" s="5"/>
      <c r="J15" s="5"/>
    </row>
    <row r="16" spans="2:11" ht="8.25" customHeight="1" thickBot="1">
      <c r="B16" s="8"/>
      <c r="C16" s="9"/>
      <c r="D16" s="9"/>
      <c r="E16" s="9"/>
      <c r="F16" s="9"/>
      <c r="G16" s="9"/>
      <c r="H16" s="9"/>
      <c r="I16" s="9"/>
      <c r="J16" s="9"/>
      <c r="K16" s="305"/>
    </row>
    <row r="17" spans="1:11" ht="15.75" thickBot="1">
      <c r="B17" s="514" t="str">
        <f>_xlfn.IFNA(LOOKUP($D$3,livraison[[Bon ]],livraison[Transport]),0)</f>
        <v>Multi-Pièces Blanchette</v>
      </c>
      <c r="C17" s="515"/>
      <c r="D17" s="515"/>
      <c r="E17" s="304" t="s">
        <v>6604</v>
      </c>
      <c r="F17" s="332"/>
      <c r="G17" s="7" t="s">
        <v>5821</v>
      </c>
      <c r="H17" s="4">
        <f>_xlfn.IFNA(LOOKUP($D$3,livraison[[Bon ]],livraison[Collect]),0)</f>
        <v>0</v>
      </c>
      <c r="I17" s="7" t="s">
        <v>5822</v>
      </c>
      <c r="J17" s="4" t="str">
        <f>IF(F17=0,IF(H17=0,"x",0),0)</f>
        <v>x</v>
      </c>
      <c r="K17" s="306"/>
    </row>
    <row r="18" spans="1:11" ht="8.25" customHeight="1">
      <c r="B18" s="10"/>
      <c r="C18" s="11"/>
      <c r="D18" s="11"/>
      <c r="E18" s="11"/>
      <c r="F18" s="11"/>
      <c r="G18" s="11"/>
      <c r="H18" s="11"/>
      <c r="I18" s="11"/>
      <c r="J18" s="11"/>
      <c r="K18" s="307"/>
    </row>
    <row r="19" spans="1:11" ht="7.5" customHeight="1">
      <c r="B19" s="5"/>
      <c r="C19" s="5"/>
      <c r="D19" s="5"/>
      <c r="E19" s="5"/>
      <c r="F19" s="5"/>
      <c r="G19" s="5"/>
      <c r="H19" s="5"/>
      <c r="I19" s="5"/>
      <c r="J19" s="5"/>
    </row>
    <row r="20" spans="1:11">
      <c r="B20" s="506" t="s">
        <v>5823</v>
      </c>
      <c r="C20" s="506"/>
      <c r="D20" s="12" t="s">
        <v>5824</v>
      </c>
      <c r="E20" s="507" t="s">
        <v>5825</v>
      </c>
      <c r="F20" s="507"/>
      <c r="G20" s="507"/>
      <c r="H20" s="507"/>
      <c r="I20" s="507"/>
      <c r="J20" s="507"/>
      <c r="K20" s="507"/>
    </row>
    <row r="21" spans="1:11">
      <c r="A21">
        <v>1</v>
      </c>
      <c r="B21" s="506" t="str">
        <f>_xlfn.IFNA(VLOOKUP($D$3&amp;"_"&amp;$A21,livraison[],5,0),0)</f>
        <v>-</v>
      </c>
      <c r="C21" s="506"/>
      <c r="D21" s="12">
        <f>_xlfn.IFNA(VLOOKUP($D$3&amp;"_"&amp;$A21,livraison[],6,0),0)</f>
        <v>1</v>
      </c>
      <c r="E21" s="507" t="str">
        <f>_xlfn.IFNA(VLOOKUP($D$3&amp;"_"&amp;$A21,livraison[],7,0),0)</f>
        <v>Boulon 1/2" x 1.5" (boite)</v>
      </c>
      <c r="F21" s="507"/>
      <c r="G21" s="507"/>
      <c r="H21" s="507"/>
      <c r="I21" s="507"/>
      <c r="J21" s="507"/>
      <c r="K21" s="507"/>
    </row>
    <row r="22" spans="1:11">
      <c r="A22">
        <v>2</v>
      </c>
      <c r="B22" s="506" t="str">
        <f>_xlfn.IFNA(VLOOKUP($D$3&amp;"_"&amp;$A22,livraison[],5,0),0)</f>
        <v>-</v>
      </c>
      <c r="C22" s="506"/>
      <c r="D22" s="12">
        <f>_xlfn.IFNA(VLOOKUP($D$3&amp;"_"&amp;$A22,livraison[],6,0),0)</f>
        <v>7</v>
      </c>
      <c r="E22" s="507" t="str">
        <f>_xlfn.IFNA(VLOOKUP($D$3&amp;"_"&amp;$A22,livraison[],7,0),0)</f>
        <v>Bois 2x4x10</v>
      </c>
      <c r="F22" s="507"/>
      <c r="G22" s="507"/>
      <c r="H22" s="507"/>
      <c r="I22" s="507"/>
      <c r="J22" s="507"/>
      <c r="K22" s="507"/>
    </row>
    <row r="23" spans="1:11">
      <c r="A23">
        <v>3</v>
      </c>
      <c r="B23" s="506" t="str">
        <f>_xlfn.IFNA(VLOOKUP($D$3&amp;"_"&amp;$A23,livraison[],5,0),0)</f>
        <v>-</v>
      </c>
      <c r="C23" s="506"/>
      <c r="D23" s="12">
        <f>_xlfn.IFNA(VLOOKUP($D$3&amp;"_"&amp;$A23,livraison[],6,0),0)</f>
        <v>15</v>
      </c>
      <c r="E23" s="507" t="str">
        <f>_xlfn.IFNA(VLOOKUP($D$3&amp;"_"&amp;$A23,livraison[],7,0),0)</f>
        <v>Bois 2x4x8</v>
      </c>
      <c r="F23" s="507"/>
      <c r="G23" s="507"/>
      <c r="H23" s="507"/>
      <c r="I23" s="507"/>
      <c r="J23" s="507"/>
      <c r="K23" s="507"/>
    </row>
    <row r="24" spans="1:11">
      <c r="A24">
        <v>4</v>
      </c>
      <c r="B24" s="506" t="str">
        <f>_xlfn.IFNA(VLOOKUP($D$3&amp;"_"&amp;$A24,livraison[],5,0),0)</f>
        <v>-</v>
      </c>
      <c r="C24" s="506"/>
      <c r="D24" s="12">
        <f>_xlfn.IFNA(VLOOKUP($D$3&amp;"_"&amp;$A24,livraison[],6,0),0)</f>
        <v>8</v>
      </c>
      <c r="E24" s="507" t="str">
        <f>_xlfn.IFNA(VLOOKUP($D$3&amp;"_"&amp;$A24,livraison[],7,0),0)</f>
        <v>Contreplaqué 3/4x4x8</v>
      </c>
      <c r="F24" s="507"/>
      <c r="G24" s="507"/>
      <c r="H24" s="507"/>
      <c r="I24" s="507"/>
      <c r="J24" s="507"/>
      <c r="K24" s="507"/>
    </row>
    <row r="25" spans="1:11">
      <c r="A25">
        <v>5</v>
      </c>
      <c r="B25" s="506" t="str">
        <f>_xlfn.IFNA(VLOOKUP($D$3&amp;"_"&amp;$A25,livraison[],5,0),0)</f>
        <v>-</v>
      </c>
      <c r="C25" s="506"/>
      <c r="D25" s="12">
        <f>_xlfn.IFNA(VLOOKUP($D$3&amp;"_"&amp;$A25,livraison[],6,0),0)</f>
        <v>1</v>
      </c>
      <c r="E25" s="507" t="str">
        <f>_xlfn.IFNA(VLOOKUP($D$3&amp;"_"&amp;$A25,livraison[],7,0),0)</f>
        <v>Vis à bois 2-1/2" (boite de 500)</v>
      </c>
      <c r="F25" s="507"/>
      <c r="G25" s="507"/>
      <c r="H25" s="507"/>
      <c r="I25" s="507"/>
      <c r="J25" s="507"/>
      <c r="K25" s="507"/>
    </row>
    <row r="26" spans="1:11">
      <c r="A26">
        <v>6</v>
      </c>
      <c r="B26" s="506" t="str">
        <f>_xlfn.IFNA(VLOOKUP($D$3&amp;"_"&amp;$A26,livraison[],5,0),0)</f>
        <v>-</v>
      </c>
      <c r="C26" s="506"/>
      <c r="D26" s="12">
        <f>_xlfn.IFNA(VLOOKUP($D$3&amp;"_"&amp;$A26,livraison[],6,0),0)</f>
        <v>10</v>
      </c>
      <c r="E26" s="507" t="str">
        <f>_xlfn.IFNA(VLOOKUP($D$3&amp;"_"&amp;$A26,livraison[],7,0),0)</f>
        <v>Gants de travail</v>
      </c>
      <c r="F26" s="507"/>
      <c r="G26" s="507"/>
      <c r="H26" s="507"/>
      <c r="I26" s="507"/>
      <c r="J26" s="507"/>
      <c r="K26" s="507"/>
    </row>
    <row r="27" spans="1:11">
      <c r="A27">
        <v>7</v>
      </c>
      <c r="B27" s="506" t="str">
        <f>_xlfn.IFNA(VLOOKUP($D$3&amp;"_"&amp;$A27,livraison[],5,0),0)</f>
        <v>-</v>
      </c>
      <c r="C27" s="506"/>
      <c r="D27" s="12">
        <f>_xlfn.IFNA(VLOOKUP($D$3&amp;"_"&amp;$A27,livraison[],6,0),0)</f>
        <v>10</v>
      </c>
      <c r="E27" s="507" t="str">
        <f>_xlfn.IFNA(VLOOKUP($D$3&amp;"_"&amp;$A27,livraison[],7,0),0)</f>
        <v xml:space="preserve">Salopette avec capuchon tyvek </v>
      </c>
      <c r="F27" s="507"/>
      <c r="G27" s="507"/>
      <c r="H27" s="507"/>
      <c r="I27" s="507"/>
      <c r="J27" s="507"/>
      <c r="K27" s="507"/>
    </row>
    <row r="28" spans="1:11">
      <c r="A28">
        <v>8</v>
      </c>
      <c r="B28" s="506" t="str">
        <f>_xlfn.IFNA(VLOOKUP($D$3&amp;"_"&amp;$A28,livraison[],5,0),0)</f>
        <v>-</v>
      </c>
      <c r="C28" s="506"/>
      <c r="D28" s="12">
        <f>_xlfn.IFNA(VLOOKUP($D$3&amp;"_"&amp;$A28,livraison[],6,0),0)</f>
        <v>5</v>
      </c>
      <c r="E28" s="507" t="str">
        <f>_xlfn.IFNA(VLOOKUP($D$3&amp;"_"&amp;$A28,livraison[],7,0),0)</f>
        <v>Visière de remplacement</v>
      </c>
      <c r="F28" s="507"/>
      <c r="G28" s="507"/>
      <c r="H28" s="507"/>
      <c r="I28" s="507"/>
      <c r="J28" s="507"/>
      <c r="K28" s="507"/>
    </row>
    <row r="29" spans="1:11">
      <c r="A29">
        <v>9</v>
      </c>
      <c r="B29" s="506" t="str">
        <f>_xlfn.IFNA(VLOOKUP($D$3&amp;"_"&amp;$A29,livraison[],5,0),0)</f>
        <v>-</v>
      </c>
      <c r="C29" s="506"/>
      <c r="D29" s="12">
        <f>_xlfn.IFNA(VLOOKUP($D$3&amp;"_"&amp;$A29,livraison[],6,0),0)</f>
        <v>1</v>
      </c>
      <c r="E29" s="507" t="str">
        <f>_xlfn.IFNA(VLOOKUP($D$3&amp;"_"&amp;$A29,livraison[],7,0),0)</f>
        <v>Location de roulotte</v>
      </c>
      <c r="F29" s="507"/>
      <c r="G29" s="507"/>
      <c r="H29" s="507"/>
      <c r="I29" s="507"/>
      <c r="J29" s="507"/>
      <c r="K29" s="507"/>
    </row>
    <row r="30" spans="1:11">
      <c r="A30">
        <v>10</v>
      </c>
      <c r="B30" s="506">
        <f>_xlfn.IFNA(VLOOKUP($D$3&amp;"_"&amp;$A30,livraison[],5,0),0)</f>
        <v>0</v>
      </c>
      <c r="C30" s="506"/>
      <c r="D30" s="12">
        <f>_xlfn.IFNA(VLOOKUP($D$3&amp;"_"&amp;$A30,livraison[],6,0),0)</f>
        <v>0</v>
      </c>
      <c r="E30" s="507">
        <f>_xlfn.IFNA(VLOOKUP($D$3&amp;"_"&amp;$A30,livraison[],7,0),0)</f>
        <v>0</v>
      </c>
      <c r="F30" s="507"/>
      <c r="G30" s="507"/>
      <c r="H30" s="507"/>
      <c r="I30" s="507"/>
      <c r="J30" s="507"/>
      <c r="K30" s="507"/>
    </row>
    <row r="31" spans="1:11">
      <c r="A31">
        <v>11</v>
      </c>
      <c r="B31" s="506">
        <f>_xlfn.IFNA(VLOOKUP($D$3&amp;"_"&amp;$A31,livraison[],5,0),0)</f>
        <v>0</v>
      </c>
      <c r="C31" s="506"/>
      <c r="D31" s="12">
        <f>_xlfn.IFNA(VLOOKUP($D$3&amp;"_"&amp;$A31,livraison[],6,0),0)</f>
        <v>0</v>
      </c>
      <c r="E31" s="507">
        <f>_xlfn.IFNA(VLOOKUP($D$3&amp;"_"&amp;$A31,livraison[],7,0),0)</f>
        <v>0</v>
      </c>
      <c r="F31" s="507"/>
      <c r="G31" s="507"/>
      <c r="H31" s="507"/>
      <c r="I31" s="507"/>
      <c r="J31" s="507"/>
      <c r="K31" s="507"/>
    </row>
    <row r="32" spans="1:11">
      <c r="A32">
        <v>12</v>
      </c>
      <c r="B32" s="506">
        <f>_xlfn.IFNA(VLOOKUP($D$3&amp;"_"&amp;$A32,livraison[],5,0),0)</f>
        <v>0</v>
      </c>
      <c r="C32" s="506"/>
      <c r="D32" s="12">
        <f>_xlfn.IFNA(VLOOKUP($D$3&amp;"_"&amp;$A32,livraison[],6,0),0)</f>
        <v>0</v>
      </c>
      <c r="E32" s="507">
        <f>_xlfn.IFNA(VLOOKUP($D$3&amp;"_"&amp;$A32,livraison[],7,0),0)</f>
        <v>0</v>
      </c>
      <c r="F32" s="507"/>
      <c r="G32" s="507"/>
      <c r="H32" s="507"/>
      <c r="I32" s="507"/>
      <c r="J32" s="507"/>
      <c r="K32" s="507"/>
    </row>
    <row r="33" spans="1:11">
      <c r="A33">
        <v>13</v>
      </c>
      <c r="B33" s="506">
        <f>_xlfn.IFNA(VLOOKUP($D$3&amp;"_"&amp;$A33,livraison[],5,0),0)</f>
        <v>0</v>
      </c>
      <c r="C33" s="506"/>
      <c r="D33" s="12">
        <f>_xlfn.IFNA(VLOOKUP($D$3&amp;"_"&amp;$A33,livraison[],6,0),0)</f>
        <v>0</v>
      </c>
      <c r="E33" s="507">
        <f>_xlfn.IFNA(VLOOKUP($D$3&amp;"_"&amp;$A33,livraison[],7,0),0)</f>
        <v>0</v>
      </c>
      <c r="F33" s="507"/>
      <c r="G33" s="507"/>
      <c r="H33" s="507"/>
      <c r="I33" s="507"/>
      <c r="J33" s="507"/>
      <c r="K33" s="507"/>
    </row>
    <row r="34" spans="1:11">
      <c r="A34">
        <v>14</v>
      </c>
      <c r="B34" s="506">
        <f>_xlfn.IFNA(VLOOKUP($D$3&amp;"_"&amp;$A34,livraison[],5,0),0)</f>
        <v>0</v>
      </c>
      <c r="C34" s="506"/>
      <c r="D34" s="12">
        <f>_xlfn.IFNA(VLOOKUP($D$3&amp;"_"&amp;$A34,livraison[],6,0),0)</f>
        <v>0</v>
      </c>
      <c r="E34" s="507">
        <f>_xlfn.IFNA(VLOOKUP($D$3&amp;"_"&amp;$A34,livraison[],7,0),0)</f>
        <v>0</v>
      </c>
      <c r="F34" s="507"/>
      <c r="G34" s="507"/>
      <c r="H34" s="507"/>
      <c r="I34" s="507"/>
      <c r="J34" s="507"/>
      <c r="K34" s="507"/>
    </row>
    <row r="35" spans="1:11">
      <c r="A35">
        <v>15</v>
      </c>
      <c r="B35" s="506">
        <f>_xlfn.IFNA(VLOOKUP($D$3&amp;"_"&amp;$A35,livraison[],5,0),0)</f>
        <v>0</v>
      </c>
      <c r="C35" s="506"/>
      <c r="D35" s="12">
        <f>_xlfn.IFNA(VLOOKUP($D$3&amp;"_"&amp;$A35,livraison[],6,0),0)</f>
        <v>0</v>
      </c>
      <c r="E35" s="507">
        <f>_xlfn.IFNA(VLOOKUP($D$3&amp;"_"&amp;$A35,livraison[],7,0),0)</f>
        <v>0</v>
      </c>
      <c r="F35" s="507"/>
      <c r="G35" s="507"/>
      <c r="H35" s="507"/>
      <c r="I35" s="507"/>
      <c r="J35" s="507"/>
      <c r="K35" s="507"/>
    </row>
    <row r="36" spans="1:11">
      <c r="A36">
        <v>16</v>
      </c>
      <c r="B36" s="506">
        <f>_xlfn.IFNA(VLOOKUP($D$3&amp;"_"&amp;$A36,livraison[],5,0),0)</f>
        <v>0</v>
      </c>
      <c r="C36" s="506"/>
      <c r="D36" s="12">
        <f>_xlfn.IFNA(VLOOKUP($D$3&amp;"_"&amp;$A36,livraison[],6,0),0)</f>
        <v>0</v>
      </c>
      <c r="E36" s="507">
        <f>_xlfn.IFNA(VLOOKUP($D$3&amp;"_"&amp;$A36,livraison[],7,0),0)</f>
        <v>0</v>
      </c>
      <c r="F36" s="507"/>
      <c r="G36" s="507"/>
      <c r="H36" s="507"/>
      <c r="I36" s="507"/>
      <c r="J36" s="507"/>
      <c r="K36" s="507"/>
    </row>
    <row r="37" spans="1:11" ht="7.5" customHeight="1">
      <c r="B37" s="13"/>
      <c r="C37" s="13"/>
      <c r="D37" s="6"/>
      <c r="E37" s="7"/>
      <c r="F37" s="7"/>
      <c r="G37" s="7"/>
      <c r="H37" s="7"/>
      <c r="I37" s="7"/>
      <c r="J37" s="7"/>
    </row>
    <row r="38" spans="1:11" ht="15" customHeight="1">
      <c r="B38" s="14" t="s">
        <v>5826</v>
      </c>
      <c r="C38" s="15"/>
      <c r="D38" s="5"/>
      <c r="E38" s="16"/>
      <c r="F38" s="16" t="s">
        <v>5827</v>
      </c>
      <c r="G38" s="16"/>
      <c r="H38" s="16"/>
      <c r="I38" s="16"/>
      <c r="J38" s="16"/>
    </row>
    <row r="39" spans="1:11" ht="21" customHeight="1">
      <c r="B39" s="503" t="str">
        <f>_xlfn.IFNA(LOOKUP($D$3,livraison[[Bon ]],livraison[Nbr de palette]),0)</f>
        <v>-</v>
      </c>
      <c r="C39" s="504"/>
      <c r="D39" s="505"/>
      <c r="E39" s="16"/>
      <c r="F39" s="506" t="str">
        <f>_xlfn.IFNA(LOOKUP($D$3,livraison[[Bon ]],livraison[Poids]),0)</f>
        <v>-</v>
      </c>
      <c r="G39" s="506"/>
      <c r="H39" s="506"/>
      <c r="I39" s="506"/>
      <c r="J39" s="506"/>
      <c r="K39" s="506"/>
    </row>
    <row r="40" spans="1:11" ht="8.25" customHeight="1">
      <c r="B40" s="16"/>
      <c r="C40" s="16"/>
      <c r="D40" s="5"/>
      <c r="E40" s="16"/>
      <c r="F40" s="16"/>
      <c r="G40" s="16"/>
      <c r="H40" s="16"/>
      <c r="I40" s="16"/>
      <c r="J40" s="16"/>
    </row>
    <row r="41" spans="1:11">
      <c r="B41" s="5" t="s">
        <v>5828</v>
      </c>
      <c r="C41" s="5"/>
      <c r="D41" s="5"/>
      <c r="E41" s="5"/>
      <c r="F41" t="s">
        <v>5819</v>
      </c>
    </row>
    <row r="42" spans="1:11" ht="21" customHeight="1">
      <c r="B42" s="503"/>
      <c r="C42" s="504"/>
      <c r="D42" s="504"/>
      <c r="E42" s="505"/>
      <c r="F42" s="508"/>
      <c r="G42" s="509"/>
      <c r="H42" s="509"/>
      <c r="I42" s="509"/>
      <c r="J42" s="509"/>
      <c r="K42" s="510"/>
    </row>
    <row r="43" spans="1:11" ht="21.75" customHeight="1">
      <c r="B43" s="5" t="s">
        <v>5829</v>
      </c>
      <c r="C43" s="5"/>
      <c r="D43" s="5"/>
      <c r="E43" s="5"/>
      <c r="F43" s="5" t="s">
        <v>5819</v>
      </c>
      <c r="G43" s="281"/>
      <c r="H43" s="281"/>
      <c r="I43" s="281"/>
      <c r="J43" s="281"/>
    </row>
    <row r="44" spans="1:11" ht="21" customHeight="1">
      <c r="B44" s="528"/>
      <c r="C44" s="529"/>
      <c r="D44" s="529"/>
      <c r="E44" s="529"/>
      <c r="F44" s="530"/>
      <c r="G44" s="530"/>
      <c r="H44" s="530"/>
      <c r="I44" s="530"/>
      <c r="J44" s="530"/>
      <c r="K44" s="530"/>
    </row>
    <row r="45" spans="1:11" ht="20.25" customHeight="1" thickBot="1">
      <c r="B45" s="531" t="s">
        <v>6570</v>
      </c>
      <c r="C45" s="531"/>
      <c r="D45" s="531"/>
      <c r="E45" s="531"/>
      <c r="F45" s="531"/>
      <c r="G45" s="531"/>
      <c r="H45" s="531"/>
      <c r="I45" s="531"/>
      <c r="J45" s="531"/>
      <c r="K45" s="531"/>
    </row>
    <row r="46" spans="1:11" ht="21.75" thickTop="1">
      <c r="B46" s="532" t="s">
        <v>5815</v>
      </c>
      <c r="C46" s="532"/>
      <c r="D46" s="532"/>
      <c r="E46" s="532"/>
      <c r="F46" s="532"/>
      <c r="G46" s="532"/>
      <c r="H46" s="532"/>
      <c r="I46" s="532"/>
      <c r="J46" s="532"/>
      <c r="K46" s="532"/>
    </row>
    <row r="47" spans="1:11" ht="8.25" customHeight="1"/>
    <row r="48" spans="1:11" ht="18.75">
      <c r="B48" s="5"/>
      <c r="C48" s="5"/>
      <c r="D48" s="525">
        <f>$D$3</f>
        <v>10569</v>
      </c>
      <c r="E48" s="526"/>
      <c r="F48" s="527"/>
      <c r="G48" s="6"/>
      <c r="H48" s="5"/>
      <c r="I48" s="5"/>
      <c r="J48" s="5"/>
    </row>
    <row r="49" spans="2:11">
      <c r="B49" s="5"/>
      <c r="C49" s="5"/>
      <c r="D49" s="5"/>
      <c r="E49" s="5"/>
      <c r="F49" s="5"/>
      <c r="G49" s="5"/>
      <c r="H49" s="5"/>
      <c r="I49" s="5"/>
      <c r="J49" s="5"/>
    </row>
    <row r="50" spans="2:11">
      <c r="B50" s="5" t="s">
        <v>5816</v>
      </c>
      <c r="C50" s="5"/>
      <c r="D50" s="5"/>
      <c r="E50" s="5"/>
      <c r="F50" s="5" t="s">
        <v>5817</v>
      </c>
      <c r="G50" s="5"/>
      <c r="H50" s="5"/>
      <c r="I50" s="5"/>
      <c r="J50" s="5"/>
    </row>
    <row r="51" spans="2:11">
      <c r="B51" s="516" t="str">
        <f>B6</f>
        <v>Centre de formation continue de l'industrie de la construction</v>
      </c>
      <c r="C51" s="517"/>
      <c r="D51" s="518"/>
      <c r="E51" s="5"/>
      <c r="F51" s="516" t="str">
        <f>F6</f>
        <v>Centre de formation continue de l'industrie de la construction</v>
      </c>
      <c r="G51" s="517"/>
      <c r="H51" s="517"/>
      <c r="I51" s="517"/>
      <c r="J51" s="517"/>
      <c r="K51" s="518"/>
    </row>
    <row r="52" spans="2:11">
      <c r="B52" s="519" t="str">
        <f t="shared" ref="B52:B55" si="0">B7</f>
        <v>650 Ave Dutord</v>
      </c>
      <c r="C52" s="520"/>
      <c r="D52" s="521"/>
      <c r="E52" s="5"/>
      <c r="F52" s="519" t="str">
        <f t="shared" ref="F52:F55" si="1">F7</f>
        <v>CCQ 1201, Blb Crémazie Est</v>
      </c>
      <c r="G52" s="520"/>
      <c r="H52" s="520"/>
      <c r="I52" s="520"/>
      <c r="J52" s="520"/>
      <c r="K52" s="521"/>
    </row>
    <row r="53" spans="2:11">
      <c r="B53" s="519" t="str">
        <f t="shared" si="0"/>
        <v>Bécancour (Qc)</v>
      </c>
      <c r="C53" s="520"/>
      <c r="D53" s="521"/>
      <c r="E53" s="5"/>
      <c r="F53" s="519" t="str">
        <f t="shared" si="1"/>
        <v>Montréal(Qc)</v>
      </c>
      <c r="G53" s="520"/>
      <c r="H53" s="520"/>
      <c r="I53" s="520"/>
      <c r="J53" s="520"/>
      <c r="K53" s="521"/>
    </row>
    <row r="54" spans="2:11">
      <c r="B54" s="519" t="str">
        <f t="shared" si="0"/>
        <v>Canada</v>
      </c>
      <c r="C54" s="520"/>
      <c r="D54" s="521"/>
      <c r="E54" s="5"/>
      <c r="F54" s="519" t="str">
        <f t="shared" si="1"/>
        <v>Canada</v>
      </c>
      <c r="G54" s="520"/>
      <c r="H54" s="520"/>
      <c r="I54" s="520"/>
      <c r="J54" s="520"/>
      <c r="K54" s="521"/>
    </row>
    <row r="55" spans="2:11">
      <c r="B55" s="522" t="str">
        <f t="shared" si="0"/>
        <v>G9H 2Z5</v>
      </c>
      <c r="C55" s="523"/>
      <c r="D55" s="524"/>
      <c r="E55" s="5"/>
      <c r="F55" s="522" t="str">
        <f t="shared" si="1"/>
        <v>H2M 0A6</v>
      </c>
      <c r="G55" s="523"/>
      <c r="H55" s="523"/>
      <c r="I55" s="523"/>
      <c r="J55" s="523"/>
      <c r="K55" s="524"/>
    </row>
    <row r="56" spans="2:11" ht="6.75" customHeight="1">
      <c r="B56" s="5"/>
      <c r="C56" s="5"/>
      <c r="D56" s="5"/>
      <c r="E56" s="5"/>
      <c r="F56" s="5"/>
      <c r="G56" s="5"/>
      <c r="H56" s="5"/>
      <c r="I56" s="5"/>
      <c r="J56" s="5"/>
    </row>
    <row r="57" spans="2:11">
      <c r="B57" s="5" t="s">
        <v>5819</v>
      </c>
      <c r="C57" s="5"/>
      <c r="D57" s="5"/>
      <c r="E57" s="5"/>
      <c r="F57" s="5" t="s">
        <v>5818</v>
      </c>
      <c r="G57" s="5"/>
      <c r="H57" s="5"/>
      <c r="I57" s="5"/>
      <c r="J57" s="5"/>
    </row>
    <row r="58" spans="2:11">
      <c r="B58" s="511">
        <f>B13</f>
        <v>44545</v>
      </c>
      <c r="C58" s="512"/>
      <c r="D58" s="513"/>
      <c r="E58" s="5"/>
      <c r="F58" s="503" t="str">
        <f>F13</f>
        <v>20-164-0048 entente#110-53326</v>
      </c>
      <c r="G58" s="504"/>
      <c r="H58" s="504"/>
      <c r="I58" s="504"/>
      <c r="J58" s="504"/>
      <c r="K58" s="505"/>
    </row>
    <row r="59" spans="2:11" ht="6.75" customHeight="1">
      <c r="B59" s="7"/>
      <c r="C59" s="7"/>
      <c r="D59" s="7"/>
      <c r="E59" s="5"/>
      <c r="F59" s="7"/>
      <c r="G59" s="7"/>
      <c r="H59" s="7"/>
      <c r="I59" s="7"/>
      <c r="J59" s="7"/>
    </row>
    <row r="60" spans="2:11">
      <c r="B60" s="5" t="s">
        <v>5820</v>
      </c>
      <c r="C60" s="5"/>
      <c r="D60" s="5"/>
      <c r="E60" s="5"/>
      <c r="F60" s="5"/>
      <c r="G60" s="5"/>
      <c r="H60" s="5"/>
      <c r="I60" s="5"/>
      <c r="J60" s="5"/>
    </row>
    <row r="61" spans="2:11" ht="7.5" customHeight="1" thickBot="1">
      <c r="B61" s="8"/>
      <c r="C61" s="9"/>
      <c r="D61" s="9"/>
      <c r="E61" s="9"/>
      <c r="F61" s="9"/>
      <c r="G61" s="9"/>
      <c r="H61" s="9"/>
      <c r="I61" s="9"/>
      <c r="J61" s="9"/>
      <c r="K61" s="305"/>
    </row>
    <row r="62" spans="2:11" ht="15.75" thickBot="1">
      <c r="B62" s="514" t="str">
        <f>_xlfn.IFNA(LOOKUP($D$3,livraison[[Bon ]],livraison[Transport]),0)</f>
        <v>Multi-Pièces Blanchette</v>
      </c>
      <c r="C62" s="515"/>
      <c r="D62" s="515"/>
      <c r="E62" s="304" t="s">
        <v>6604</v>
      </c>
      <c r="F62" s="4">
        <f>F17</f>
        <v>0</v>
      </c>
      <c r="G62" s="7" t="s">
        <v>5821</v>
      </c>
      <c r="H62" s="4">
        <f>H17</f>
        <v>0</v>
      </c>
      <c r="I62" s="7" t="s">
        <v>5822</v>
      </c>
      <c r="J62" s="4" t="str">
        <f>J17</f>
        <v>x</v>
      </c>
      <c r="K62" s="306"/>
    </row>
    <row r="63" spans="2:11" ht="7.5" customHeight="1">
      <c r="B63" s="10"/>
      <c r="C63" s="11"/>
      <c r="D63" s="11"/>
      <c r="E63" s="11"/>
      <c r="F63" s="11"/>
      <c r="G63" s="11"/>
      <c r="H63" s="11"/>
      <c r="I63" s="11"/>
      <c r="J63" s="11"/>
      <c r="K63" s="307"/>
    </row>
    <row r="64" spans="2:11" ht="7.5" customHeight="1">
      <c r="B64" s="5"/>
      <c r="C64" s="5"/>
      <c r="D64" s="5"/>
      <c r="E64" s="5"/>
      <c r="F64" s="5"/>
      <c r="G64" s="5"/>
      <c r="H64" s="5"/>
      <c r="I64" s="5"/>
      <c r="J64" s="5"/>
    </row>
    <row r="65" spans="2:11">
      <c r="B65" s="506" t="s">
        <v>5823</v>
      </c>
      <c r="C65" s="506"/>
      <c r="D65" s="303" t="s">
        <v>5824</v>
      </c>
      <c r="E65" s="507" t="s">
        <v>5825</v>
      </c>
      <c r="F65" s="507"/>
      <c r="G65" s="507"/>
      <c r="H65" s="507"/>
      <c r="I65" s="507"/>
      <c r="J65" s="507"/>
      <c r="K65" s="507"/>
    </row>
    <row r="66" spans="2:11">
      <c r="B66" s="506" t="str">
        <f>B21</f>
        <v>-</v>
      </c>
      <c r="C66" s="506"/>
      <c r="D66" s="303">
        <f>D21</f>
        <v>1</v>
      </c>
      <c r="E66" s="507" t="str">
        <f>E21</f>
        <v>Boulon 1/2" x 1.5" (boite)</v>
      </c>
      <c r="F66" s="507"/>
      <c r="G66" s="507"/>
      <c r="H66" s="507"/>
      <c r="I66" s="507"/>
      <c r="J66" s="507"/>
      <c r="K66" s="507"/>
    </row>
    <row r="67" spans="2:11">
      <c r="B67" s="506" t="str">
        <f t="shared" ref="B67:B81" si="2">B22</f>
        <v>-</v>
      </c>
      <c r="C67" s="506"/>
      <c r="D67" s="303">
        <f t="shared" ref="D67:E81" si="3">D22</f>
        <v>7</v>
      </c>
      <c r="E67" s="507" t="str">
        <f t="shared" si="3"/>
        <v>Bois 2x4x10</v>
      </c>
      <c r="F67" s="507"/>
      <c r="G67" s="507"/>
      <c r="H67" s="507"/>
      <c r="I67" s="507"/>
      <c r="J67" s="507"/>
      <c r="K67" s="507"/>
    </row>
    <row r="68" spans="2:11">
      <c r="B68" s="506" t="str">
        <f t="shared" si="2"/>
        <v>-</v>
      </c>
      <c r="C68" s="506"/>
      <c r="D68" s="303">
        <f t="shared" si="3"/>
        <v>15</v>
      </c>
      <c r="E68" s="507" t="str">
        <f t="shared" si="3"/>
        <v>Bois 2x4x8</v>
      </c>
      <c r="F68" s="507"/>
      <c r="G68" s="507"/>
      <c r="H68" s="507"/>
      <c r="I68" s="507"/>
      <c r="J68" s="507"/>
      <c r="K68" s="507"/>
    </row>
    <row r="69" spans="2:11">
      <c r="B69" s="506" t="str">
        <f t="shared" si="2"/>
        <v>-</v>
      </c>
      <c r="C69" s="506"/>
      <c r="D69" s="303">
        <f t="shared" si="3"/>
        <v>8</v>
      </c>
      <c r="E69" s="507" t="str">
        <f t="shared" si="3"/>
        <v>Contreplaqué 3/4x4x8</v>
      </c>
      <c r="F69" s="507"/>
      <c r="G69" s="507"/>
      <c r="H69" s="507"/>
      <c r="I69" s="507"/>
      <c r="J69" s="507"/>
      <c r="K69" s="507"/>
    </row>
    <row r="70" spans="2:11">
      <c r="B70" s="506" t="str">
        <f t="shared" si="2"/>
        <v>-</v>
      </c>
      <c r="C70" s="506"/>
      <c r="D70" s="303">
        <f t="shared" si="3"/>
        <v>1</v>
      </c>
      <c r="E70" s="507" t="str">
        <f t="shared" si="3"/>
        <v>Vis à bois 2-1/2" (boite de 500)</v>
      </c>
      <c r="F70" s="507"/>
      <c r="G70" s="507"/>
      <c r="H70" s="507"/>
      <c r="I70" s="507"/>
      <c r="J70" s="507"/>
      <c r="K70" s="507"/>
    </row>
    <row r="71" spans="2:11">
      <c r="B71" s="506" t="str">
        <f t="shared" si="2"/>
        <v>-</v>
      </c>
      <c r="C71" s="506"/>
      <c r="D71" s="303">
        <f t="shared" si="3"/>
        <v>10</v>
      </c>
      <c r="E71" s="507" t="str">
        <f t="shared" si="3"/>
        <v>Gants de travail</v>
      </c>
      <c r="F71" s="507"/>
      <c r="G71" s="507"/>
      <c r="H71" s="507"/>
      <c r="I71" s="507"/>
      <c r="J71" s="507"/>
      <c r="K71" s="507"/>
    </row>
    <row r="72" spans="2:11">
      <c r="B72" s="506" t="str">
        <f t="shared" si="2"/>
        <v>-</v>
      </c>
      <c r="C72" s="506"/>
      <c r="D72" s="303">
        <f t="shared" si="3"/>
        <v>10</v>
      </c>
      <c r="E72" s="507" t="str">
        <f t="shared" si="3"/>
        <v xml:space="preserve">Salopette avec capuchon tyvek </v>
      </c>
      <c r="F72" s="507"/>
      <c r="G72" s="507"/>
      <c r="H72" s="507"/>
      <c r="I72" s="507"/>
      <c r="J72" s="507"/>
      <c r="K72" s="507"/>
    </row>
    <row r="73" spans="2:11">
      <c r="B73" s="506" t="str">
        <f t="shared" si="2"/>
        <v>-</v>
      </c>
      <c r="C73" s="506"/>
      <c r="D73" s="303">
        <f t="shared" si="3"/>
        <v>5</v>
      </c>
      <c r="E73" s="507" t="str">
        <f t="shared" si="3"/>
        <v>Visière de remplacement</v>
      </c>
      <c r="F73" s="507"/>
      <c r="G73" s="507"/>
      <c r="H73" s="507"/>
      <c r="I73" s="507"/>
      <c r="J73" s="507"/>
      <c r="K73" s="507"/>
    </row>
    <row r="74" spans="2:11">
      <c r="B74" s="506" t="str">
        <f t="shared" si="2"/>
        <v>-</v>
      </c>
      <c r="C74" s="506"/>
      <c r="D74" s="303">
        <f t="shared" si="3"/>
        <v>1</v>
      </c>
      <c r="E74" s="507" t="str">
        <f t="shared" si="3"/>
        <v>Location de roulotte</v>
      </c>
      <c r="F74" s="507"/>
      <c r="G74" s="507"/>
      <c r="H74" s="507"/>
      <c r="I74" s="507"/>
      <c r="J74" s="507"/>
      <c r="K74" s="507"/>
    </row>
    <row r="75" spans="2:11">
      <c r="B75" s="506">
        <f t="shared" si="2"/>
        <v>0</v>
      </c>
      <c r="C75" s="506"/>
      <c r="D75" s="303">
        <f t="shared" si="3"/>
        <v>0</v>
      </c>
      <c r="E75" s="507">
        <f t="shared" si="3"/>
        <v>0</v>
      </c>
      <c r="F75" s="507"/>
      <c r="G75" s="507"/>
      <c r="H75" s="507"/>
      <c r="I75" s="507"/>
      <c r="J75" s="507"/>
      <c r="K75" s="507"/>
    </row>
    <row r="76" spans="2:11">
      <c r="B76" s="506">
        <f t="shared" si="2"/>
        <v>0</v>
      </c>
      <c r="C76" s="506"/>
      <c r="D76" s="303">
        <f t="shared" si="3"/>
        <v>0</v>
      </c>
      <c r="E76" s="507">
        <f t="shared" si="3"/>
        <v>0</v>
      </c>
      <c r="F76" s="507"/>
      <c r="G76" s="507"/>
      <c r="H76" s="507"/>
      <c r="I76" s="507"/>
      <c r="J76" s="507"/>
      <c r="K76" s="507"/>
    </row>
    <row r="77" spans="2:11">
      <c r="B77" s="506">
        <f t="shared" si="2"/>
        <v>0</v>
      </c>
      <c r="C77" s="506"/>
      <c r="D77" s="303">
        <f t="shared" si="3"/>
        <v>0</v>
      </c>
      <c r="E77" s="507">
        <f t="shared" si="3"/>
        <v>0</v>
      </c>
      <c r="F77" s="507"/>
      <c r="G77" s="507"/>
      <c r="H77" s="507"/>
      <c r="I77" s="507"/>
      <c r="J77" s="507"/>
      <c r="K77" s="507"/>
    </row>
    <row r="78" spans="2:11">
      <c r="B78" s="506">
        <f t="shared" si="2"/>
        <v>0</v>
      </c>
      <c r="C78" s="506"/>
      <c r="D78" s="303">
        <f t="shared" si="3"/>
        <v>0</v>
      </c>
      <c r="E78" s="507">
        <f t="shared" si="3"/>
        <v>0</v>
      </c>
      <c r="F78" s="507"/>
      <c r="G78" s="507"/>
      <c r="H78" s="507"/>
      <c r="I78" s="507"/>
      <c r="J78" s="507"/>
      <c r="K78" s="507"/>
    </row>
    <row r="79" spans="2:11">
      <c r="B79" s="506">
        <f t="shared" si="2"/>
        <v>0</v>
      </c>
      <c r="C79" s="506"/>
      <c r="D79" s="303">
        <f t="shared" si="3"/>
        <v>0</v>
      </c>
      <c r="E79" s="507">
        <f t="shared" si="3"/>
        <v>0</v>
      </c>
      <c r="F79" s="507"/>
      <c r="G79" s="507"/>
      <c r="H79" s="507"/>
      <c r="I79" s="507"/>
      <c r="J79" s="507"/>
      <c r="K79" s="507"/>
    </row>
    <row r="80" spans="2:11">
      <c r="B80" s="506">
        <f t="shared" si="2"/>
        <v>0</v>
      </c>
      <c r="C80" s="506"/>
      <c r="D80" s="303">
        <f t="shared" si="3"/>
        <v>0</v>
      </c>
      <c r="E80" s="507">
        <f t="shared" si="3"/>
        <v>0</v>
      </c>
      <c r="F80" s="507"/>
      <c r="G80" s="507"/>
      <c r="H80" s="507"/>
      <c r="I80" s="507"/>
      <c r="J80" s="507"/>
      <c r="K80" s="507"/>
    </row>
    <row r="81" spans="2:11">
      <c r="B81" s="506">
        <f t="shared" si="2"/>
        <v>0</v>
      </c>
      <c r="C81" s="506"/>
      <c r="D81" s="303">
        <f t="shared" si="3"/>
        <v>0</v>
      </c>
      <c r="E81" s="507">
        <f t="shared" si="3"/>
        <v>0</v>
      </c>
      <c r="F81" s="507"/>
      <c r="G81" s="507"/>
      <c r="H81" s="507"/>
      <c r="I81" s="507"/>
      <c r="J81" s="507"/>
      <c r="K81" s="507"/>
    </row>
    <row r="82" spans="2:11" ht="9" customHeight="1">
      <c r="B82" s="13"/>
      <c r="C82" s="13"/>
      <c r="D82" s="6"/>
      <c r="E82" s="7"/>
      <c r="F82" s="7"/>
      <c r="G82" s="7"/>
      <c r="H82" s="7"/>
      <c r="I82" s="7"/>
      <c r="J82" s="7"/>
    </row>
    <row r="83" spans="2:11">
      <c r="B83" s="14" t="s">
        <v>5826</v>
      </c>
      <c r="C83" s="15"/>
      <c r="D83" s="5"/>
      <c r="E83" s="16"/>
      <c r="F83" s="16" t="s">
        <v>5827</v>
      </c>
      <c r="G83" s="16"/>
      <c r="H83" s="16"/>
      <c r="I83" s="16"/>
      <c r="J83" s="16"/>
    </row>
    <row r="84" spans="2:11" ht="21" customHeight="1">
      <c r="B84" s="503" t="str">
        <f>B39</f>
        <v>-</v>
      </c>
      <c r="C84" s="504"/>
      <c r="D84" s="505"/>
      <c r="E84" s="16"/>
      <c r="F84" s="506" t="str">
        <f>F39</f>
        <v>-</v>
      </c>
      <c r="G84" s="506"/>
      <c r="H84" s="506"/>
      <c r="I84" s="506"/>
      <c r="J84" s="506"/>
      <c r="K84" s="506"/>
    </row>
    <row r="85" spans="2:11" ht="9.75" customHeight="1">
      <c r="B85" s="16"/>
      <c r="C85" s="16"/>
      <c r="D85" s="5"/>
      <c r="E85" s="16"/>
      <c r="F85" s="16"/>
      <c r="G85" s="16"/>
      <c r="H85" s="16"/>
      <c r="I85" s="16"/>
      <c r="J85" s="16"/>
    </row>
    <row r="86" spans="2:11">
      <c r="B86" s="5" t="s">
        <v>5828</v>
      </c>
      <c r="C86" s="5"/>
      <c r="D86" s="5"/>
      <c r="E86" s="5"/>
      <c r="F86" t="s">
        <v>5819</v>
      </c>
    </row>
    <row r="87" spans="2:11" ht="21" customHeight="1">
      <c r="B87" s="503"/>
      <c r="C87" s="504"/>
      <c r="D87" s="504"/>
      <c r="E87" s="505"/>
      <c r="F87" s="508"/>
      <c r="G87" s="509"/>
      <c r="H87" s="509"/>
      <c r="I87" s="509"/>
      <c r="J87" s="509"/>
      <c r="K87" s="510"/>
    </row>
    <row r="88" spans="2:11" ht="20.25" customHeight="1">
      <c r="B88" s="5" t="s">
        <v>5829</v>
      </c>
      <c r="C88" s="5"/>
      <c r="D88" s="5"/>
      <c r="E88" s="5"/>
      <c r="F88" s="5" t="s">
        <v>5819</v>
      </c>
      <c r="G88" s="281"/>
      <c r="H88" s="281"/>
      <c r="I88" s="281"/>
      <c r="J88" s="281"/>
    </row>
    <row r="89" spans="2:11" ht="21" customHeight="1">
      <c r="B89" s="528"/>
      <c r="C89" s="529"/>
      <c r="D89" s="529"/>
      <c r="E89" s="529"/>
      <c r="F89" s="530"/>
      <c r="G89" s="530"/>
      <c r="H89" s="530"/>
      <c r="I89" s="530"/>
      <c r="J89" s="530"/>
      <c r="K89" s="530"/>
    </row>
    <row r="90" spans="2:11" ht="15.75" thickBot="1">
      <c r="B90" s="531" t="s">
        <v>6571</v>
      </c>
      <c r="C90" s="531"/>
      <c r="D90" s="531"/>
      <c r="E90" s="531"/>
      <c r="F90" s="531"/>
      <c r="G90" s="531"/>
      <c r="H90" s="531"/>
      <c r="I90" s="531"/>
      <c r="J90" s="531"/>
      <c r="K90" s="531"/>
    </row>
    <row r="91" spans="2:11" ht="21.75" thickTop="1">
      <c r="B91" s="532" t="s">
        <v>5815</v>
      </c>
      <c r="C91" s="532"/>
      <c r="D91" s="532"/>
      <c r="E91" s="532"/>
      <c r="F91" s="532"/>
      <c r="G91" s="532"/>
      <c r="H91" s="532"/>
      <c r="I91" s="532"/>
      <c r="J91" s="532"/>
      <c r="K91" s="532"/>
    </row>
    <row r="92" spans="2:11" ht="8.25" customHeight="1"/>
    <row r="93" spans="2:11" ht="18.75">
      <c r="B93" s="5"/>
      <c r="C93" s="5"/>
      <c r="D93" s="525">
        <f>$D$3</f>
        <v>10569</v>
      </c>
      <c r="E93" s="526"/>
      <c r="F93" s="527"/>
      <c r="G93" s="6"/>
      <c r="H93" s="5"/>
      <c r="I93" s="5"/>
      <c r="J93" s="5"/>
    </row>
    <row r="94" spans="2:11" ht="9" customHeight="1">
      <c r="B94" s="5"/>
      <c r="C94" s="5"/>
      <c r="D94" s="5"/>
      <c r="E94" s="5"/>
      <c r="F94" s="5"/>
      <c r="G94" s="5"/>
      <c r="H94" s="5"/>
      <c r="I94" s="5"/>
      <c r="J94" s="5"/>
    </row>
    <row r="95" spans="2:11">
      <c r="B95" s="5" t="s">
        <v>5816</v>
      </c>
      <c r="C95" s="5"/>
      <c r="D95" s="5"/>
      <c r="E95" s="5"/>
      <c r="F95" s="5" t="s">
        <v>5817</v>
      </c>
      <c r="G95" s="5"/>
      <c r="H95" s="5"/>
      <c r="I95" s="5"/>
      <c r="J95" s="5"/>
    </row>
    <row r="96" spans="2:11">
      <c r="B96" s="516" t="str">
        <f>B6</f>
        <v>Centre de formation continue de l'industrie de la construction</v>
      </c>
      <c r="C96" s="517"/>
      <c r="D96" s="518"/>
      <c r="E96" s="5"/>
      <c r="F96" s="516" t="str">
        <f>F6</f>
        <v>Centre de formation continue de l'industrie de la construction</v>
      </c>
      <c r="G96" s="517"/>
      <c r="H96" s="517"/>
      <c r="I96" s="517"/>
      <c r="J96" s="517"/>
      <c r="K96" s="518"/>
    </row>
    <row r="97" spans="2:11">
      <c r="B97" s="519" t="str">
        <f t="shared" ref="B97:B100" si="4">B7</f>
        <v>650 Ave Dutord</v>
      </c>
      <c r="C97" s="520"/>
      <c r="D97" s="521"/>
      <c r="E97" s="5"/>
      <c r="F97" s="519" t="str">
        <f t="shared" ref="F97:F100" si="5">F7</f>
        <v>CCQ 1201, Blb Crémazie Est</v>
      </c>
      <c r="G97" s="520"/>
      <c r="H97" s="520"/>
      <c r="I97" s="520"/>
      <c r="J97" s="520"/>
      <c r="K97" s="521"/>
    </row>
    <row r="98" spans="2:11">
      <c r="B98" s="519" t="str">
        <f t="shared" si="4"/>
        <v>Bécancour (Qc)</v>
      </c>
      <c r="C98" s="520"/>
      <c r="D98" s="521"/>
      <c r="E98" s="5"/>
      <c r="F98" s="519" t="str">
        <f t="shared" si="5"/>
        <v>Montréal(Qc)</v>
      </c>
      <c r="G98" s="520"/>
      <c r="H98" s="520"/>
      <c r="I98" s="520"/>
      <c r="J98" s="520"/>
      <c r="K98" s="521"/>
    </row>
    <row r="99" spans="2:11">
      <c r="B99" s="519" t="str">
        <f t="shared" si="4"/>
        <v>Canada</v>
      </c>
      <c r="C99" s="520"/>
      <c r="D99" s="521"/>
      <c r="E99" s="5"/>
      <c r="F99" s="519" t="str">
        <f t="shared" si="5"/>
        <v>Canada</v>
      </c>
      <c r="G99" s="520"/>
      <c r="H99" s="520"/>
      <c r="I99" s="520"/>
      <c r="J99" s="520"/>
      <c r="K99" s="521"/>
    </row>
    <row r="100" spans="2:11">
      <c r="B100" s="522" t="str">
        <f t="shared" si="4"/>
        <v>G9H 2Z5</v>
      </c>
      <c r="C100" s="523"/>
      <c r="D100" s="524"/>
      <c r="E100" s="5"/>
      <c r="F100" s="522" t="str">
        <f t="shared" si="5"/>
        <v>H2M 0A6</v>
      </c>
      <c r="G100" s="523"/>
      <c r="H100" s="523"/>
      <c r="I100" s="523"/>
      <c r="J100" s="523"/>
      <c r="K100" s="524"/>
    </row>
    <row r="101" spans="2:11" ht="7.5" customHeight="1">
      <c r="B101" s="5"/>
      <c r="C101" s="5"/>
      <c r="D101" s="5"/>
      <c r="E101" s="5"/>
      <c r="F101" s="5"/>
      <c r="G101" s="5"/>
      <c r="H101" s="5"/>
      <c r="I101" s="5"/>
      <c r="J101" s="5"/>
    </row>
    <row r="102" spans="2:11">
      <c r="B102" s="5" t="s">
        <v>5819</v>
      </c>
      <c r="C102" s="5"/>
      <c r="D102" s="5"/>
      <c r="E102" s="5"/>
      <c r="F102" s="5" t="s">
        <v>5818</v>
      </c>
      <c r="G102" s="5"/>
      <c r="H102" s="5"/>
      <c r="I102" s="5"/>
      <c r="J102" s="5"/>
    </row>
    <row r="103" spans="2:11">
      <c r="B103" s="511">
        <f>B13</f>
        <v>44545</v>
      </c>
      <c r="C103" s="512"/>
      <c r="D103" s="513"/>
      <c r="E103" s="5"/>
      <c r="F103" s="503" t="str">
        <f>F13</f>
        <v>20-164-0048 entente#110-53326</v>
      </c>
      <c r="G103" s="504"/>
      <c r="H103" s="504"/>
      <c r="I103" s="504"/>
      <c r="J103" s="504"/>
      <c r="K103" s="505"/>
    </row>
    <row r="104" spans="2:11" ht="11.25" customHeight="1">
      <c r="B104" s="7"/>
      <c r="C104" s="7"/>
      <c r="D104" s="7"/>
      <c r="E104" s="5"/>
      <c r="F104" s="7"/>
      <c r="G104" s="7"/>
      <c r="H104" s="7"/>
      <c r="I104" s="7"/>
      <c r="J104" s="7"/>
    </row>
    <row r="105" spans="2:11">
      <c r="B105" s="5" t="s">
        <v>5820</v>
      </c>
      <c r="C105" s="5"/>
      <c r="D105" s="5"/>
      <c r="E105" s="5"/>
      <c r="F105" s="5"/>
      <c r="G105" s="5"/>
      <c r="H105" s="5"/>
      <c r="I105" s="5"/>
      <c r="J105" s="5"/>
    </row>
    <row r="106" spans="2:11" ht="7.5" customHeight="1" thickBot="1">
      <c r="B106" s="8"/>
      <c r="C106" s="9"/>
      <c r="D106" s="9"/>
      <c r="E106" s="9"/>
      <c r="F106" s="9"/>
      <c r="G106" s="9"/>
      <c r="H106" s="9"/>
      <c r="I106" s="9"/>
      <c r="J106" s="9"/>
      <c r="K106" s="305"/>
    </row>
    <row r="107" spans="2:11" ht="15.75" thickBot="1">
      <c r="B107" s="514" t="str">
        <f>_xlfn.IFNA(LOOKUP($D$3,livraison[[Bon ]],livraison[Transport]),0)</f>
        <v>Multi-Pièces Blanchette</v>
      </c>
      <c r="C107" s="515"/>
      <c r="D107" s="515"/>
      <c r="E107" s="304" t="s">
        <v>6604</v>
      </c>
      <c r="F107" s="4">
        <f>F17</f>
        <v>0</v>
      </c>
      <c r="G107" s="7" t="s">
        <v>5821</v>
      </c>
      <c r="H107" s="4">
        <f>H17</f>
        <v>0</v>
      </c>
      <c r="I107" s="7" t="s">
        <v>5822</v>
      </c>
      <c r="J107" s="4" t="str">
        <f>J17</f>
        <v>x</v>
      </c>
      <c r="K107" s="306"/>
    </row>
    <row r="108" spans="2:11" ht="7.5" customHeight="1">
      <c r="B108" s="10"/>
      <c r="C108" s="11"/>
      <c r="D108" s="11"/>
      <c r="E108" s="11"/>
      <c r="F108" s="11"/>
      <c r="G108" s="11"/>
      <c r="H108" s="11"/>
      <c r="I108" s="11"/>
      <c r="J108" s="11"/>
      <c r="K108" s="307"/>
    </row>
    <row r="109" spans="2:11" ht="8.25" customHeight="1">
      <c r="B109" s="5"/>
      <c r="C109" s="5"/>
      <c r="D109" s="5"/>
      <c r="E109" s="5"/>
      <c r="F109" s="5"/>
      <c r="G109" s="5"/>
      <c r="H109" s="5"/>
      <c r="I109" s="5"/>
      <c r="J109" s="5"/>
    </row>
    <row r="110" spans="2:11">
      <c r="B110" s="506" t="s">
        <v>5823</v>
      </c>
      <c r="C110" s="506"/>
      <c r="D110" s="303" t="s">
        <v>5824</v>
      </c>
      <c r="E110" s="507" t="s">
        <v>5825</v>
      </c>
      <c r="F110" s="507"/>
      <c r="G110" s="507"/>
      <c r="H110" s="507"/>
      <c r="I110" s="507"/>
      <c r="J110" s="507"/>
      <c r="K110" s="507"/>
    </row>
    <row r="111" spans="2:11">
      <c r="B111" s="506" t="str">
        <f>B21</f>
        <v>-</v>
      </c>
      <c r="C111" s="506"/>
      <c r="D111" s="303">
        <f>D21</f>
        <v>1</v>
      </c>
      <c r="E111" s="507" t="str">
        <f>E21</f>
        <v>Boulon 1/2" x 1.5" (boite)</v>
      </c>
      <c r="F111" s="507"/>
      <c r="G111" s="507"/>
      <c r="H111" s="507"/>
      <c r="I111" s="507"/>
      <c r="J111" s="507"/>
      <c r="K111" s="507"/>
    </row>
    <row r="112" spans="2:11">
      <c r="B112" s="506" t="str">
        <f t="shared" ref="B112:B126" si="6">B22</f>
        <v>-</v>
      </c>
      <c r="C112" s="506"/>
      <c r="D112" s="303">
        <f t="shared" ref="D112:E126" si="7">D22</f>
        <v>7</v>
      </c>
      <c r="E112" s="507" t="str">
        <f t="shared" si="7"/>
        <v>Bois 2x4x10</v>
      </c>
      <c r="F112" s="507"/>
      <c r="G112" s="507"/>
      <c r="H112" s="507"/>
      <c r="I112" s="507"/>
      <c r="J112" s="507"/>
      <c r="K112" s="507"/>
    </row>
    <row r="113" spans="2:11">
      <c r="B113" s="506" t="str">
        <f t="shared" si="6"/>
        <v>-</v>
      </c>
      <c r="C113" s="506"/>
      <c r="D113" s="303">
        <f t="shared" si="7"/>
        <v>15</v>
      </c>
      <c r="E113" s="507" t="str">
        <f t="shared" si="7"/>
        <v>Bois 2x4x8</v>
      </c>
      <c r="F113" s="507"/>
      <c r="G113" s="507"/>
      <c r="H113" s="507"/>
      <c r="I113" s="507"/>
      <c r="J113" s="507"/>
      <c r="K113" s="507"/>
    </row>
    <row r="114" spans="2:11">
      <c r="B114" s="506" t="str">
        <f t="shared" si="6"/>
        <v>-</v>
      </c>
      <c r="C114" s="506"/>
      <c r="D114" s="303">
        <f t="shared" si="7"/>
        <v>8</v>
      </c>
      <c r="E114" s="507" t="str">
        <f t="shared" si="7"/>
        <v>Contreplaqué 3/4x4x8</v>
      </c>
      <c r="F114" s="507"/>
      <c r="G114" s="507"/>
      <c r="H114" s="507"/>
      <c r="I114" s="507"/>
      <c r="J114" s="507"/>
      <c r="K114" s="507"/>
    </row>
    <row r="115" spans="2:11">
      <c r="B115" s="506" t="str">
        <f t="shared" si="6"/>
        <v>-</v>
      </c>
      <c r="C115" s="506"/>
      <c r="D115" s="303">
        <f t="shared" si="7"/>
        <v>1</v>
      </c>
      <c r="E115" s="507" t="str">
        <f t="shared" si="7"/>
        <v>Vis à bois 2-1/2" (boite de 500)</v>
      </c>
      <c r="F115" s="507"/>
      <c r="G115" s="507"/>
      <c r="H115" s="507"/>
      <c r="I115" s="507"/>
      <c r="J115" s="507"/>
      <c r="K115" s="507"/>
    </row>
    <row r="116" spans="2:11">
      <c r="B116" s="506" t="str">
        <f t="shared" si="6"/>
        <v>-</v>
      </c>
      <c r="C116" s="506"/>
      <c r="D116" s="303">
        <f t="shared" si="7"/>
        <v>10</v>
      </c>
      <c r="E116" s="507" t="str">
        <f t="shared" si="7"/>
        <v>Gants de travail</v>
      </c>
      <c r="F116" s="507"/>
      <c r="G116" s="507"/>
      <c r="H116" s="507"/>
      <c r="I116" s="507"/>
      <c r="J116" s="507"/>
      <c r="K116" s="507"/>
    </row>
    <row r="117" spans="2:11">
      <c r="B117" s="506" t="str">
        <f t="shared" si="6"/>
        <v>-</v>
      </c>
      <c r="C117" s="506"/>
      <c r="D117" s="303">
        <f t="shared" si="7"/>
        <v>10</v>
      </c>
      <c r="E117" s="507" t="str">
        <f t="shared" si="7"/>
        <v xml:space="preserve">Salopette avec capuchon tyvek </v>
      </c>
      <c r="F117" s="507"/>
      <c r="G117" s="507"/>
      <c r="H117" s="507"/>
      <c r="I117" s="507"/>
      <c r="J117" s="507"/>
      <c r="K117" s="507"/>
    </row>
    <row r="118" spans="2:11">
      <c r="B118" s="506" t="str">
        <f t="shared" si="6"/>
        <v>-</v>
      </c>
      <c r="C118" s="506"/>
      <c r="D118" s="303">
        <f t="shared" si="7"/>
        <v>5</v>
      </c>
      <c r="E118" s="507" t="str">
        <f t="shared" si="7"/>
        <v>Visière de remplacement</v>
      </c>
      <c r="F118" s="507"/>
      <c r="G118" s="507"/>
      <c r="H118" s="507"/>
      <c r="I118" s="507"/>
      <c r="J118" s="507"/>
      <c r="K118" s="507"/>
    </row>
    <row r="119" spans="2:11">
      <c r="B119" s="506" t="str">
        <f t="shared" si="6"/>
        <v>-</v>
      </c>
      <c r="C119" s="506"/>
      <c r="D119" s="303">
        <f t="shared" si="7"/>
        <v>1</v>
      </c>
      <c r="E119" s="507" t="str">
        <f t="shared" si="7"/>
        <v>Location de roulotte</v>
      </c>
      <c r="F119" s="507"/>
      <c r="G119" s="507"/>
      <c r="H119" s="507"/>
      <c r="I119" s="507"/>
      <c r="J119" s="507"/>
      <c r="K119" s="507"/>
    </row>
    <row r="120" spans="2:11">
      <c r="B120" s="506">
        <f t="shared" si="6"/>
        <v>0</v>
      </c>
      <c r="C120" s="506"/>
      <c r="D120" s="303">
        <f t="shared" si="7"/>
        <v>0</v>
      </c>
      <c r="E120" s="507">
        <f t="shared" si="7"/>
        <v>0</v>
      </c>
      <c r="F120" s="507"/>
      <c r="G120" s="507"/>
      <c r="H120" s="507"/>
      <c r="I120" s="507"/>
      <c r="J120" s="507"/>
      <c r="K120" s="507"/>
    </row>
    <row r="121" spans="2:11">
      <c r="B121" s="506">
        <f t="shared" si="6"/>
        <v>0</v>
      </c>
      <c r="C121" s="506"/>
      <c r="D121" s="303">
        <f t="shared" si="7"/>
        <v>0</v>
      </c>
      <c r="E121" s="507">
        <f t="shared" si="7"/>
        <v>0</v>
      </c>
      <c r="F121" s="507"/>
      <c r="G121" s="507"/>
      <c r="H121" s="507"/>
      <c r="I121" s="507"/>
      <c r="J121" s="507"/>
      <c r="K121" s="507"/>
    </row>
    <row r="122" spans="2:11">
      <c r="B122" s="506">
        <f t="shared" si="6"/>
        <v>0</v>
      </c>
      <c r="C122" s="506"/>
      <c r="D122" s="303">
        <f t="shared" si="7"/>
        <v>0</v>
      </c>
      <c r="E122" s="507">
        <f t="shared" si="7"/>
        <v>0</v>
      </c>
      <c r="F122" s="507"/>
      <c r="G122" s="507"/>
      <c r="H122" s="507"/>
      <c r="I122" s="507"/>
      <c r="J122" s="507"/>
      <c r="K122" s="507"/>
    </row>
    <row r="123" spans="2:11">
      <c r="B123" s="506">
        <f t="shared" si="6"/>
        <v>0</v>
      </c>
      <c r="C123" s="506"/>
      <c r="D123" s="303">
        <f t="shared" si="7"/>
        <v>0</v>
      </c>
      <c r="E123" s="507">
        <f t="shared" si="7"/>
        <v>0</v>
      </c>
      <c r="F123" s="507"/>
      <c r="G123" s="507"/>
      <c r="H123" s="507"/>
      <c r="I123" s="507"/>
      <c r="J123" s="507"/>
      <c r="K123" s="507"/>
    </row>
    <row r="124" spans="2:11">
      <c r="B124" s="506">
        <f t="shared" si="6"/>
        <v>0</v>
      </c>
      <c r="C124" s="506"/>
      <c r="D124" s="303">
        <f t="shared" si="7"/>
        <v>0</v>
      </c>
      <c r="E124" s="507">
        <f t="shared" si="7"/>
        <v>0</v>
      </c>
      <c r="F124" s="507"/>
      <c r="G124" s="507"/>
      <c r="H124" s="507"/>
      <c r="I124" s="507"/>
      <c r="J124" s="507"/>
      <c r="K124" s="507"/>
    </row>
    <row r="125" spans="2:11">
      <c r="B125" s="506">
        <f t="shared" si="6"/>
        <v>0</v>
      </c>
      <c r="C125" s="506"/>
      <c r="D125" s="303">
        <f t="shared" si="7"/>
        <v>0</v>
      </c>
      <c r="E125" s="507">
        <f t="shared" si="7"/>
        <v>0</v>
      </c>
      <c r="F125" s="507"/>
      <c r="G125" s="507"/>
      <c r="H125" s="507"/>
      <c r="I125" s="507"/>
      <c r="J125" s="507"/>
      <c r="K125" s="507"/>
    </row>
    <row r="126" spans="2:11">
      <c r="B126" s="506">
        <f t="shared" si="6"/>
        <v>0</v>
      </c>
      <c r="C126" s="506"/>
      <c r="D126" s="303">
        <f t="shared" si="7"/>
        <v>0</v>
      </c>
      <c r="E126" s="507">
        <f t="shared" si="7"/>
        <v>0</v>
      </c>
      <c r="F126" s="507"/>
      <c r="G126" s="507"/>
      <c r="H126" s="507"/>
      <c r="I126" s="507"/>
      <c r="J126" s="507"/>
      <c r="K126" s="507"/>
    </row>
    <row r="127" spans="2:11" ht="9" customHeight="1">
      <c r="B127" s="13"/>
      <c r="C127" s="13"/>
      <c r="D127" s="6"/>
      <c r="E127" s="7"/>
      <c r="F127" s="7"/>
      <c r="G127" s="7"/>
      <c r="H127" s="7"/>
      <c r="I127" s="7"/>
      <c r="J127" s="7"/>
    </row>
    <row r="128" spans="2:11">
      <c r="B128" s="14" t="s">
        <v>5826</v>
      </c>
      <c r="C128" s="15"/>
      <c r="D128" s="5"/>
      <c r="E128" s="16"/>
      <c r="F128" s="16" t="s">
        <v>5827</v>
      </c>
      <c r="G128" s="16"/>
      <c r="H128" s="16"/>
      <c r="I128" s="16"/>
      <c r="J128" s="16"/>
    </row>
    <row r="129" spans="2:11" ht="21" customHeight="1">
      <c r="B129" s="503" t="str">
        <f>B39</f>
        <v>-</v>
      </c>
      <c r="C129" s="504"/>
      <c r="D129" s="505"/>
      <c r="E129" s="16"/>
      <c r="F129" s="506" t="str">
        <f>F39</f>
        <v>-</v>
      </c>
      <c r="G129" s="506"/>
      <c r="H129" s="506"/>
      <c r="I129" s="506"/>
      <c r="J129" s="506"/>
      <c r="K129" s="506"/>
    </row>
    <row r="130" spans="2:11" ht="7.5" customHeight="1">
      <c r="B130" s="16"/>
      <c r="C130" s="16"/>
      <c r="D130" s="5"/>
      <c r="E130" s="16"/>
      <c r="F130" s="16"/>
      <c r="G130" s="16"/>
      <c r="H130" s="16"/>
      <c r="I130" s="16"/>
      <c r="J130" s="16"/>
    </row>
    <row r="131" spans="2:11">
      <c r="B131" s="5" t="s">
        <v>5828</v>
      </c>
      <c r="C131" s="5"/>
      <c r="D131" s="5"/>
      <c r="E131" s="5"/>
      <c r="F131" t="s">
        <v>5819</v>
      </c>
    </row>
    <row r="132" spans="2:11" ht="21" customHeight="1">
      <c r="B132" s="503"/>
      <c r="C132" s="504"/>
      <c r="D132" s="504"/>
      <c r="E132" s="505"/>
      <c r="F132" s="508"/>
      <c r="G132" s="509"/>
      <c r="H132" s="509"/>
      <c r="I132" s="509"/>
      <c r="J132" s="509"/>
      <c r="K132" s="510"/>
    </row>
    <row r="133" spans="2:11" ht="21.75" customHeight="1">
      <c r="B133" s="5" t="s">
        <v>5829</v>
      </c>
      <c r="C133" s="5"/>
      <c r="D133" s="5"/>
      <c r="E133" s="5"/>
      <c r="F133" s="5" t="s">
        <v>5819</v>
      </c>
      <c r="G133" s="281"/>
      <c r="H133" s="281"/>
      <c r="I133" s="281"/>
      <c r="J133" s="281"/>
    </row>
    <row r="134" spans="2:11" ht="21" customHeight="1">
      <c r="B134" s="528"/>
      <c r="C134" s="529"/>
      <c r="D134" s="529"/>
      <c r="E134" s="529"/>
      <c r="F134" s="530"/>
      <c r="G134" s="530"/>
      <c r="H134" s="530"/>
      <c r="I134" s="530"/>
      <c r="J134" s="530"/>
      <c r="K134" s="530"/>
    </row>
    <row r="135" spans="2:11" ht="15.75" thickBot="1">
      <c r="B135" s="531" t="s">
        <v>6572</v>
      </c>
      <c r="C135" s="531"/>
      <c r="D135" s="531"/>
      <c r="E135" s="531"/>
      <c r="F135" s="531"/>
      <c r="G135" s="531"/>
      <c r="H135" s="531"/>
      <c r="I135" s="531"/>
      <c r="J135" s="531"/>
      <c r="K135" s="531"/>
    </row>
  </sheetData>
  <sheetProtection sheet="1" objects="1" scenarios="1"/>
  <mergeCells count="168">
    <mergeCell ref="F134:K134"/>
    <mergeCell ref="B135:K135"/>
    <mergeCell ref="B1:K1"/>
    <mergeCell ref="B45:K45"/>
    <mergeCell ref="B46:K46"/>
    <mergeCell ref="F51:K51"/>
    <mergeCell ref="F52:K52"/>
    <mergeCell ref="F53:K53"/>
    <mergeCell ref="F54:K54"/>
    <mergeCell ref="F55:K55"/>
    <mergeCell ref="F58:K58"/>
    <mergeCell ref="E22:K22"/>
    <mergeCell ref="E23:K23"/>
    <mergeCell ref="E24:K24"/>
    <mergeCell ref="E25:K25"/>
    <mergeCell ref="E26:K26"/>
    <mergeCell ref="E27:K27"/>
    <mergeCell ref="E28:K28"/>
    <mergeCell ref="E29:K29"/>
    <mergeCell ref="E30:K30"/>
    <mergeCell ref="F6:K6"/>
    <mergeCell ref="F7:K7"/>
    <mergeCell ref="F8:K8"/>
    <mergeCell ref="F9:K9"/>
    <mergeCell ref="F10:K10"/>
    <mergeCell ref="F13:K13"/>
    <mergeCell ref="E20:K20"/>
    <mergeCell ref="E21:K21"/>
    <mergeCell ref="B134:E134"/>
    <mergeCell ref="B20:C20"/>
    <mergeCell ref="D3:F3"/>
    <mergeCell ref="B17:D17"/>
    <mergeCell ref="B13:D13"/>
    <mergeCell ref="B10:D10"/>
    <mergeCell ref="B6:D6"/>
    <mergeCell ref="B7:D7"/>
    <mergeCell ref="B8:D8"/>
    <mergeCell ref="B9:D9"/>
    <mergeCell ref="B31:C31"/>
    <mergeCell ref="B32:C32"/>
    <mergeCell ref="B33:C33"/>
    <mergeCell ref="B25:C25"/>
    <mergeCell ref="B26:C26"/>
    <mergeCell ref="E31:K31"/>
    <mergeCell ref="E32:K32"/>
    <mergeCell ref="E33:K33"/>
    <mergeCell ref="B21:C21"/>
    <mergeCell ref="B22:C22"/>
    <mergeCell ref="B23:C23"/>
    <mergeCell ref="B24:C24"/>
    <mergeCell ref="B27:C27"/>
    <mergeCell ref="B28:C28"/>
    <mergeCell ref="B29:C29"/>
    <mergeCell ref="B30:C30"/>
    <mergeCell ref="B39:D39"/>
    <mergeCell ref="B34:C34"/>
    <mergeCell ref="B35:C35"/>
    <mergeCell ref="B36:C36"/>
    <mergeCell ref="B42:E42"/>
    <mergeCell ref="E34:K34"/>
    <mergeCell ref="E35:K35"/>
    <mergeCell ref="E36:K36"/>
    <mergeCell ref="F39:K39"/>
    <mergeCell ref="F42:K42"/>
    <mergeCell ref="B44:E44"/>
    <mergeCell ref="D48:F48"/>
    <mergeCell ref="B51:D51"/>
    <mergeCell ref="B52:D52"/>
    <mergeCell ref="B53:D53"/>
    <mergeCell ref="F44:K44"/>
    <mergeCell ref="B54:D54"/>
    <mergeCell ref="B55:D55"/>
    <mergeCell ref="B58:D58"/>
    <mergeCell ref="B62:D62"/>
    <mergeCell ref="B65:C65"/>
    <mergeCell ref="E65:K65"/>
    <mergeCell ref="B66:C66"/>
    <mergeCell ref="B67:C67"/>
    <mergeCell ref="B68:C68"/>
    <mergeCell ref="B69:C69"/>
    <mergeCell ref="B70:C70"/>
    <mergeCell ref="E66:K66"/>
    <mergeCell ref="E67:K67"/>
    <mergeCell ref="E68:K68"/>
    <mergeCell ref="E69:K69"/>
    <mergeCell ref="E70:K70"/>
    <mergeCell ref="B71:C71"/>
    <mergeCell ref="B72:C72"/>
    <mergeCell ref="B73:C73"/>
    <mergeCell ref="B74:C74"/>
    <mergeCell ref="B75:C75"/>
    <mergeCell ref="E71:K71"/>
    <mergeCell ref="E72:K72"/>
    <mergeCell ref="E73:K73"/>
    <mergeCell ref="E74:K74"/>
    <mergeCell ref="E75:K75"/>
    <mergeCell ref="B76:C76"/>
    <mergeCell ref="B77:C77"/>
    <mergeCell ref="B78:C78"/>
    <mergeCell ref="B79:C79"/>
    <mergeCell ref="B80:C80"/>
    <mergeCell ref="E76:K76"/>
    <mergeCell ref="E77:K77"/>
    <mergeCell ref="E78:K78"/>
    <mergeCell ref="E79:K79"/>
    <mergeCell ref="E80:K80"/>
    <mergeCell ref="B81:C81"/>
    <mergeCell ref="B84:D84"/>
    <mergeCell ref="D93:F93"/>
    <mergeCell ref="B87:E87"/>
    <mergeCell ref="B89:E89"/>
    <mergeCell ref="E81:K81"/>
    <mergeCell ref="F84:K84"/>
    <mergeCell ref="F87:K87"/>
    <mergeCell ref="F89:K89"/>
    <mergeCell ref="B90:K90"/>
    <mergeCell ref="B91:K91"/>
    <mergeCell ref="B96:D96"/>
    <mergeCell ref="B97:D97"/>
    <mergeCell ref="B98:D98"/>
    <mergeCell ref="B99:D99"/>
    <mergeCell ref="B100:D100"/>
    <mergeCell ref="F96:K96"/>
    <mergeCell ref="F97:K97"/>
    <mergeCell ref="F98:K98"/>
    <mergeCell ref="F99:K99"/>
    <mergeCell ref="F100:K100"/>
    <mergeCell ref="B103:D103"/>
    <mergeCell ref="B107:D107"/>
    <mergeCell ref="B110:C110"/>
    <mergeCell ref="B111:C111"/>
    <mergeCell ref="B112:C112"/>
    <mergeCell ref="F103:K103"/>
    <mergeCell ref="E110:K110"/>
    <mergeCell ref="E111:K111"/>
    <mergeCell ref="E112:K112"/>
    <mergeCell ref="B113:C113"/>
    <mergeCell ref="B114:C114"/>
    <mergeCell ref="B115:C115"/>
    <mergeCell ref="B116:C116"/>
    <mergeCell ref="B117:C117"/>
    <mergeCell ref="E113:K113"/>
    <mergeCell ref="E114:K114"/>
    <mergeCell ref="E115:K115"/>
    <mergeCell ref="E116:K116"/>
    <mergeCell ref="E117:K117"/>
    <mergeCell ref="B118:C118"/>
    <mergeCell ref="B119:C119"/>
    <mergeCell ref="B120:C120"/>
    <mergeCell ref="B121:C121"/>
    <mergeCell ref="B122:C122"/>
    <mergeCell ref="E118:K118"/>
    <mergeCell ref="E119:K119"/>
    <mergeCell ref="E120:K120"/>
    <mergeCell ref="E121:K121"/>
    <mergeCell ref="E122:K122"/>
    <mergeCell ref="B129:D129"/>
    <mergeCell ref="B123:C123"/>
    <mergeCell ref="B124:C124"/>
    <mergeCell ref="B125:C125"/>
    <mergeCell ref="B126:C126"/>
    <mergeCell ref="B132:E132"/>
    <mergeCell ref="E123:K123"/>
    <mergeCell ref="E124:K124"/>
    <mergeCell ref="E125:K125"/>
    <mergeCell ref="E126:K126"/>
    <mergeCell ref="F129:K129"/>
    <mergeCell ref="F132:K132"/>
  </mergeCells>
  <pageMargins left="0.59055118110236227" right="0.62992125984251968" top="1.0629921259842521" bottom="1.0629921259842521" header="0.31496062992125984" footer="0.31496062992125984"/>
  <pageSetup orientation="portrait" r:id="rId1"/>
  <headerFooter>
    <oddHeader xml:space="preserve">&amp;L&amp;G&amp;R&amp;10
</oddHeader>
    <oddFooter xml:space="preserve">&amp;L&amp;10&amp;K002060Usine/Plant
650 Dutord
Bécancour (Québec)
G9H 2Z5&amp;R&amp;10&amp;K002060Tel : (819) 294-6044
Fax : (819) 294-6465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J3856"/>
  <sheetViews>
    <sheetView workbookViewId="0">
      <pane ySplit="1" topLeftCell="A844" activePane="bottomLeft" state="frozen"/>
      <selection pane="bottomLeft" activeCell="K873" sqref="K873"/>
    </sheetView>
  </sheetViews>
  <sheetFormatPr baseColWidth="10" defaultRowHeight="12.75"/>
  <cols>
    <col min="1" max="3" width="16.5703125" style="37" customWidth="1"/>
    <col min="4" max="6" width="11.42578125" style="37" customWidth="1"/>
    <col min="7" max="7" width="17.85546875" style="21" bestFit="1" customWidth="1"/>
    <col min="8" max="256" width="11.42578125" style="21"/>
    <col min="257" max="259" width="16.5703125" style="21" customWidth="1"/>
    <col min="260" max="262" width="11.42578125" style="21"/>
    <col min="263" max="263" width="17.85546875" style="21" bestFit="1" customWidth="1"/>
    <col min="264" max="512" width="11.42578125" style="21"/>
    <col min="513" max="515" width="16.5703125" style="21" customWidth="1"/>
    <col min="516" max="518" width="11.42578125" style="21"/>
    <col min="519" max="519" width="17.85546875" style="21" bestFit="1" customWidth="1"/>
    <col min="520" max="768" width="11.42578125" style="21"/>
    <col min="769" max="771" width="16.5703125" style="21" customWidth="1"/>
    <col min="772" max="774" width="11.42578125" style="21"/>
    <col min="775" max="775" width="17.85546875" style="21" bestFit="1" customWidth="1"/>
    <col min="776" max="1024" width="11.42578125" style="21"/>
    <col min="1025" max="1027" width="16.5703125" style="21" customWidth="1"/>
    <col min="1028" max="1030" width="11.42578125" style="21"/>
    <col min="1031" max="1031" width="17.85546875" style="21" bestFit="1" customWidth="1"/>
    <col min="1032" max="1280" width="11.42578125" style="21"/>
    <col min="1281" max="1283" width="16.5703125" style="21" customWidth="1"/>
    <col min="1284" max="1286" width="11.42578125" style="21"/>
    <col min="1287" max="1287" width="17.85546875" style="21" bestFit="1" customWidth="1"/>
    <col min="1288" max="1536" width="11.42578125" style="21"/>
    <col min="1537" max="1539" width="16.5703125" style="21" customWidth="1"/>
    <col min="1540" max="1542" width="11.42578125" style="21"/>
    <col min="1543" max="1543" width="17.85546875" style="21" bestFit="1" customWidth="1"/>
    <col min="1544" max="1792" width="11.42578125" style="21"/>
    <col min="1793" max="1795" width="16.5703125" style="21" customWidth="1"/>
    <col min="1796" max="1798" width="11.42578125" style="21"/>
    <col min="1799" max="1799" width="17.85546875" style="21" bestFit="1" customWidth="1"/>
    <col min="1800" max="2048" width="11.42578125" style="21"/>
    <col min="2049" max="2051" width="16.5703125" style="21" customWidth="1"/>
    <col min="2052" max="2054" width="11.42578125" style="21"/>
    <col min="2055" max="2055" width="17.85546875" style="21" bestFit="1" customWidth="1"/>
    <col min="2056" max="2304" width="11.42578125" style="21"/>
    <col min="2305" max="2307" width="16.5703125" style="21" customWidth="1"/>
    <col min="2308" max="2310" width="11.42578125" style="21"/>
    <col min="2311" max="2311" width="17.85546875" style="21" bestFit="1" customWidth="1"/>
    <col min="2312" max="2560" width="11.42578125" style="21"/>
    <col min="2561" max="2563" width="16.5703125" style="21" customWidth="1"/>
    <col min="2564" max="2566" width="11.42578125" style="21"/>
    <col min="2567" max="2567" width="17.85546875" style="21" bestFit="1" customWidth="1"/>
    <col min="2568" max="2816" width="11.42578125" style="21"/>
    <col min="2817" max="2819" width="16.5703125" style="21" customWidth="1"/>
    <col min="2820" max="2822" width="11.42578125" style="21"/>
    <col min="2823" max="2823" width="17.85546875" style="21" bestFit="1" customWidth="1"/>
    <col min="2824" max="3072" width="11.42578125" style="21"/>
    <col min="3073" max="3075" width="16.5703125" style="21" customWidth="1"/>
    <col min="3076" max="3078" width="11.42578125" style="21"/>
    <col min="3079" max="3079" width="17.85546875" style="21" bestFit="1" customWidth="1"/>
    <col min="3080" max="3328" width="11.42578125" style="21"/>
    <col min="3329" max="3331" width="16.5703125" style="21" customWidth="1"/>
    <col min="3332" max="3334" width="11.42578125" style="21"/>
    <col min="3335" max="3335" width="17.85546875" style="21" bestFit="1" customWidth="1"/>
    <col min="3336" max="3584" width="11.42578125" style="21"/>
    <col min="3585" max="3587" width="16.5703125" style="21" customWidth="1"/>
    <col min="3588" max="3590" width="11.42578125" style="21"/>
    <col min="3591" max="3591" width="17.85546875" style="21" bestFit="1" customWidth="1"/>
    <col min="3592" max="3840" width="11.42578125" style="21"/>
    <col min="3841" max="3843" width="16.5703125" style="21" customWidth="1"/>
    <col min="3844" max="3846" width="11.42578125" style="21"/>
    <col min="3847" max="3847" width="17.85546875" style="21" bestFit="1" customWidth="1"/>
    <col min="3848" max="4096" width="11.42578125" style="21"/>
    <col min="4097" max="4099" width="16.5703125" style="21" customWidth="1"/>
    <col min="4100" max="4102" width="11.42578125" style="21"/>
    <col min="4103" max="4103" width="17.85546875" style="21" bestFit="1" customWidth="1"/>
    <col min="4104" max="4352" width="11.42578125" style="21"/>
    <col min="4353" max="4355" width="16.5703125" style="21" customWidth="1"/>
    <col min="4356" max="4358" width="11.42578125" style="21"/>
    <col min="4359" max="4359" width="17.85546875" style="21" bestFit="1" customWidth="1"/>
    <col min="4360" max="4608" width="11.42578125" style="21"/>
    <col min="4609" max="4611" width="16.5703125" style="21" customWidth="1"/>
    <col min="4612" max="4614" width="11.42578125" style="21"/>
    <col min="4615" max="4615" width="17.85546875" style="21" bestFit="1" customWidth="1"/>
    <col min="4616" max="4864" width="11.42578125" style="21"/>
    <col min="4865" max="4867" width="16.5703125" style="21" customWidth="1"/>
    <col min="4868" max="4870" width="11.42578125" style="21"/>
    <col min="4871" max="4871" width="17.85546875" style="21" bestFit="1" customWidth="1"/>
    <col min="4872" max="5120" width="11.42578125" style="21"/>
    <col min="5121" max="5123" width="16.5703125" style="21" customWidth="1"/>
    <col min="5124" max="5126" width="11.42578125" style="21"/>
    <col min="5127" max="5127" width="17.85546875" style="21" bestFit="1" customWidth="1"/>
    <col min="5128" max="5376" width="11.42578125" style="21"/>
    <col min="5377" max="5379" width="16.5703125" style="21" customWidth="1"/>
    <col min="5380" max="5382" width="11.42578125" style="21"/>
    <col min="5383" max="5383" width="17.85546875" style="21" bestFit="1" customWidth="1"/>
    <col min="5384" max="5632" width="11.42578125" style="21"/>
    <col min="5633" max="5635" width="16.5703125" style="21" customWidth="1"/>
    <col min="5636" max="5638" width="11.42578125" style="21"/>
    <col min="5639" max="5639" width="17.85546875" style="21" bestFit="1" customWidth="1"/>
    <col min="5640" max="5888" width="11.42578125" style="21"/>
    <col min="5889" max="5891" width="16.5703125" style="21" customWidth="1"/>
    <col min="5892" max="5894" width="11.42578125" style="21"/>
    <col min="5895" max="5895" width="17.85546875" style="21" bestFit="1" customWidth="1"/>
    <col min="5896" max="6144" width="11.42578125" style="21"/>
    <col min="6145" max="6147" width="16.5703125" style="21" customWidth="1"/>
    <col min="6148" max="6150" width="11.42578125" style="21"/>
    <col min="6151" max="6151" width="17.85546875" style="21" bestFit="1" customWidth="1"/>
    <col min="6152" max="6400" width="11.42578125" style="21"/>
    <col min="6401" max="6403" width="16.5703125" style="21" customWidth="1"/>
    <col min="6404" max="6406" width="11.42578125" style="21"/>
    <col min="6407" max="6407" width="17.85546875" style="21" bestFit="1" customWidth="1"/>
    <col min="6408" max="6656" width="11.42578125" style="21"/>
    <col min="6657" max="6659" width="16.5703125" style="21" customWidth="1"/>
    <col min="6660" max="6662" width="11.42578125" style="21"/>
    <col min="6663" max="6663" width="17.85546875" style="21" bestFit="1" customWidth="1"/>
    <col min="6664" max="6912" width="11.42578125" style="21"/>
    <col min="6913" max="6915" width="16.5703125" style="21" customWidth="1"/>
    <col min="6916" max="6918" width="11.42578125" style="21"/>
    <col min="6919" max="6919" width="17.85546875" style="21" bestFit="1" customWidth="1"/>
    <col min="6920" max="7168" width="11.42578125" style="21"/>
    <col min="7169" max="7171" width="16.5703125" style="21" customWidth="1"/>
    <col min="7172" max="7174" width="11.42578125" style="21"/>
    <col min="7175" max="7175" width="17.85546875" style="21" bestFit="1" customWidth="1"/>
    <col min="7176" max="7424" width="11.42578125" style="21"/>
    <col min="7425" max="7427" width="16.5703125" style="21" customWidth="1"/>
    <col min="7428" max="7430" width="11.42578125" style="21"/>
    <col min="7431" max="7431" width="17.85546875" style="21" bestFit="1" customWidth="1"/>
    <col min="7432" max="7680" width="11.42578125" style="21"/>
    <col min="7681" max="7683" width="16.5703125" style="21" customWidth="1"/>
    <col min="7684" max="7686" width="11.42578125" style="21"/>
    <col min="7687" max="7687" width="17.85546875" style="21" bestFit="1" customWidth="1"/>
    <col min="7688" max="7936" width="11.42578125" style="21"/>
    <col min="7937" max="7939" width="16.5703125" style="21" customWidth="1"/>
    <col min="7940" max="7942" width="11.42578125" style="21"/>
    <col min="7943" max="7943" width="17.85546875" style="21" bestFit="1" customWidth="1"/>
    <col min="7944" max="8192" width="11.42578125" style="21"/>
    <col min="8193" max="8195" width="16.5703125" style="21" customWidth="1"/>
    <col min="8196" max="8198" width="11.42578125" style="21"/>
    <col min="8199" max="8199" width="17.85546875" style="21" bestFit="1" customWidth="1"/>
    <col min="8200" max="8448" width="11.42578125" style="21"/>
    <col min="8449" max="8451" width="16.5703125" style="21" customWidth="1"/>
    <col min="8452" max="8454" width="11.42578125" style="21"/>
    <col min="8455" max="8455" width="17.85546875" style="21" bestFit="1" customWidth="1"/>
    <col min="8456" max="8704" width="11.42578125" style="21"/>
    <col min="8705" max="8707" width="16.5703125" style="21" customWidth="1"/>
    <col min="8708" max="8710" width="11.42578125" style="21"/>
    <col min="8711" max="8711" width="17.85546875" style="21" bestFit="1" customWidth="1"/>
    <col min="8712" max="8960" width="11.42578125" style="21"/>
    <col min="8961" max="8963" width="16.5703125" style="21" customWidth="1"/>
    <col min="8964" max="8966" width="11.42578125" style="21"/>
    <col min="8967" max="8967" width="17.85546875" style="21" bestFit="1" customWidth="1"/>
    <col min="8968" max="9216" width="11.42578125" style="21"/>
    <col min="9217" max="9219" width="16.5703125" style="21" customWidth="1"/>
    <col min="9220" max="9222" width="11.42578125" style="21"/>
    <col min="9223" max="9223" width="17.85546875" style="21" bestFit="1" customWidth="1"/>
    <col min="9224" max="9472" width="11.42578125" style="21"/>
    <col min="9473" max="9475" width="16.5703125" style="21" customWidth="1"/>
    <col min="9476" max="9478" width="11.42578125" style="21"/>
    <col min="9479" max="9479" width="17.85546875" style="21" bestFit="1" customWidth="1"/>
    <col min="9480" max="9728" width="11.42578125" style="21"/>
    <col min="9729" max="9731" width="16.5703125" style="21" customWidth="1"/>
    <col min="9732" max="9734" width="11.42578125" style="21"/>
    <col min="9735" max="9735" width="17.85546875" style="21" bestFit="1" customWidth="1"/>
    <col min="9736" max="9984" width="11.42578125" style="21"/>
    <col min="9985" max="9987" width="16.5703125" style="21" customWidth="1"/>
    <col min="9988" max="9990" width="11.42578125" style="21"/>
    <col min="9991" max="9991" width="17.85546875" style="21" bestFit="1" customWidth="1"/>
    <col min="9992" max="10240" width="11.42578125" style="21"/>
    <col min="10241" max="10243" width="16.5703125" style="21" customWidth="1"/>
    <col min="10244" max="10246" width="11.42578125" style="21"/>
    <col min="10247" max="10247" width="17.85546875" style="21" bestFit="1" customWidth="1"/>
    <col min="10248" max="10496" width="11.42578125" style="21"/>
    <col min="10497" max="10499" width="16.5703125" style="21" customWidth="1"/>
    <col min="10500" max="10502" width="11.42578125" style="21"/>
    <col min="10503" max="10503" width="17.85546875" style="21" bestFit="1" customWidth="1"/>
    <col min="10504" max="10752" width="11.42578125" style="21"/>
    <col min="10753" max="10755" width="16.5703125" style="21" customWidth="1"/>
    <col min="10756" max="10758" width="11.42578125" style="21"/>
    <col min="10759" max="10759" width="17.85546875" style="21" bestFit="1" customWidth="1"/>
    <col min="10760" max="11008" width="11.42578125" style="21"/>
    <col min="11009" max="11011" width="16.5703125" style="21" customWidth="1"/>
    <col min="11012" max="11014" width="11.42578125" style="21"/>
    <col min="11015" max="11015" width="17.85546875" style="21" bestFit="1" customWidth="1"/>
    <col min="11016" max="11264" width="11.42578125" style="21"/>
    <col min="11265" max="11267" width="16.5703125" style="21" customWidth="1"/>
    <col min="11268" max="11270" width="11.42578125" style="21"/>
    <col min="11271" max="11271" width="17.85546875" style="21" bestFit="1" customWidth="1"/>
    <col min="11272" max="11520" width="11.42578125" style="21"/>
    <col min="11521" max="11523" width="16.5703125" style="21" customWidth="1"/>
    <col min="11524" max="11526" width="11.42578125" style="21"/>
    <col min="11527" max="11527" width="17.85546875" style="21" bestFit="1" customWidth="1"/>
    <col min="11528" max="11776" width="11.42578125" style="21"/>
    <col min="11777" max="11779" width="16.5703125" style="21" customWidth="1"/>
    <col min="11780" max="11782" width="11.42578125" style="21"/>
    <col min="11783" max="11783" width="17.85546875" style="21" bestFit="1" customWidth="1"/>
    <col min="11784" max="12032" width="11.42578125" style="21"/>
    <col min="12033" max="12035" width="16.5703125" style="21" customWidth="1"/>
    <col min="12036" max="12038" width="11.42578125" style="21"/>
    <col min="12039" max="12039" width="17.85546875" style="21" bestFit="1" customWidth="1"/>
    <col min="12040" max="12288" width="11.42578125" style="21"/>
    <col min="12289" max="12291" width="16.5703125" style="21" customWidth="1"/>
    <col min="12292" max="12294" width="11.42578125" style="21"/>
    <col min="12295" max="12295" width="17.85546875" style="21" bestFit="1" customWidth="1"/>
    <col min="12296" max="12544" width="11.42578125" style="21"/>
    <col min="12545" max="12547" width="16.5703125" style="21" customWidth="1"/>
    <col min="12548" max="12550" width="11.42578125" style="21"/>
    <col min="12551" max="12551" width="17.85546875" style="21" bestFit="1" customWidth="1"/>
    <col min="12552" max="12800" width="11.42578125" style="21"/>
    <col min="12801" max="12803" width="16.5703125" style="21" customWidth="1"/>
    <col min="12804" max="12806" width="11.42578125" style="21"/>
    <col min="12807" max="12807" width="17.85546875" style="21" bestFit="1" customWidth="1"/>
    <col min="12808" max="13056" width="11.42578125" style="21"/>
    <col min="13057" max="13059" width="16.5703125" style="21" customWidth="1"/>
    <col min="13060" max="13062" width="11.42578125" style="21"/>
    <col min="13063" max="13063" width="17.85546875" style="21" bestFit="1" customWidth="1"/>
    <col min="13064" max="13312" width="11.42578125" style="21"/>
    <col min="13313" max="13315" width="16.5703125" style="21" customWidth="1"/>
    <col min="13316" max="13318" width="11.42578125" style="21"/>
    <col min="13319" max="13319" width="17.85546875" style="21" bestFit="1" customWidth="1"/>
    <col min="13320" max="13568" width="11.42578125" style="21"/>
    <col min="13569" max="13571" width="16.5703125" style="21" customWidth="1"/>
    <col min="13572" max="13574" width="11.42578125" style="21"/>
    <col min="13575" max="13575" width="17.85546875" style="21" bestFit="1" customWidth="1"/>
    <col min="13576" max="13824" width="11.42578125" style="21"/>
    <col min="13825" max="13827" width="16.5703125" style="21" customWidth="1"/>
    <col min="13828" max="13830" width="11.42578125" style="21"/>
    <col min="13831" max="13831" width="17.85546875" style="21" bestFit="1" customWidth="1"/>
    <col min="13832" max="14080" width="11.42578125" style="21"/>
    <col min="14081" max="14083" width="16.5703125" style="21" customWidth="1"/>
    <col min="14084" max="14086" width="11.42578125" style="21"/>
    <col min="14087" max="14087" width="17.85546875" style="21" bestFit="1" customWidth="1"/>
    <col min="14088" max="14336" width="11.42578125" style="21"/>
    <col min="14337" max="14339" width="16.5703125" style="21" customWidth="1"/>
    <col min="14340" max="14342" width="11.42578125" style="21"/>
    <col min="14343" max="14343" width="17.85546875" style="21" bestFit="1" customWidth="1"/>
    <col min="14344" max="14592" width="11.42578125" style="21"/>
    <col min="14593" max="14595" width="16.5703125" style="21" customWidth="1"/>
    <col min="14596" max="14598" width="11.42578125" style="21"/>
    <col min="14599" max="14599" width="17.85546875" style="21" bestFit="1" customWidth="1"/>
    <col min="14600" max="14848" width="11.42578125" style="21"/>
    <col min="14849" max="14851" width="16.5703125" style="21" customWidth="1"/>
    <col min="14852" max="14854" width="11.42578125" style="21"/>
    <col min="14855" max="14855" width="17.85546875" style="21" bestFit="1" customWidth="1"/>
    <col min="14856" max="15104" width="11.42578125" style="21"/>
    <col min="15105" max="15107" width="16.5703125" style="21" customWidth="1"/>
    <col min="15108" max="15110" width="11.42578125" style="21"/>
    <col min="15111" max="15111" width="17.85546875" style="21" bestFit="1" customWidth="1"/>
    <col min="15112" max="15360" width="11.42578125" style="21"/>
    <col min="15361" max="15363" width="16.5703125" style="21" customWidth="1"/>
    <col min="15364" max="15366" width="11.42578125" style="21"/>
    <col min="15367" max="15367" width="17.85546875" style="21" bestFit="1" customWidth="1"/>
    <col min="15368" max="15616" width="11.42578125" style="21"/>
    <col min="15617" max="15619" width="16.5703125" style="21" customWidth="1"/>
    <col min="15620" max="15622" width="11.42578125" style="21"/>
    <col min="15623" max="15623" width="17.85546875" style="21" bestFit="1" customWidth="1"/>
    <col min="15624" max="15872" width="11.42578125" style="21"/>
    <col min="15873" max="15875" width="16.5703125" style="21" customWidth="1"/>
    <col min="15876" max="15878" width="11.42578125" style="21"/>
    <col min="15879" max="15879" width="17.85546875" style="21" bestFit="1" customWidth="1"/>
    <col min="15880" max="16128" width="11.42578125" style="21"/>
    <col min="16129" max="16131" width="16.5703125" style="21" customWidth="1"/>
    <col min="16132" max="16134" width="11.42578125" style="21"/>
    <col min="16135" max="16135" width="17.85546875" style="21" bestFit="1" customWidth="1"/>
    <col min="16136" max="16384" width="11.42578125" style="21"/>
  </cols>
  <sheetData>
    <row r="1" spans="1:6">
      <c r="A1" s="36" t="s">
        <v>6</v>
      </c>
      <c r="B1" s="36" t="s">
        <v>6391</v>
      </c>
      <c r="C1" s="36" t="s">
        <v>6392</v>
      </c>
      <c r="D1" s="36" t="s">
        <v>6393</v>
      </c>
      <c r="E1" s="36" t="s">
        <v>782</v>
      </c>
      <c r="F1" s="36" t="s">
        <v>2541</v>
      </c>
    </row>
    <row r="2" spans="1:6">
      <c r="A2" s="36"/>
      <c r="B2" s="37" t="s">
        <v>6394</v>
      </c>
      <c r="C2" s="36"/>
      <c r="D2" s="36"/>
      <c r="E2" s="36"/>
      <c r="F2" s="36">
        <v>1</v>
      </c>
    </row>
    <row r="3" spans="1:6">
      <c r="A3" s="36"/>
      <c r="B3" s="37" t="s">
        <v>6395</v>
      </c>
      <c r="C3" s="36"/>
      <c r="D3" s="36">
        <v>6</v>
      </c>
      <c r="E3" s="36"/>
      <c r="F3" s="37">
        <f>F2+D3-E3</f>
        <v>7</v>
      </c>
    </row>
    <row r="4" spans="1:6">
      <c r="A4" s="38">
        <v>39869</v>
      </c>
      <c r="B4" s="38" t="s">
        <v>6396</v>
      </c>
      <c r="C4" s="37">
        <v>621664</v>
      </c>
      <c r="D4" s="37">
        <v>4</v>
      </c>
      <c r="F4" s="37">
        <f>F3+D4-E4</f>
        <v>11</v>
      </c>
    </row>
    <row r="5" spans="1:6">
      <c r="B5" s="37" t="s">
        <v>6397</v>
      </c>
      <c r="D5" s="37">
        <v>7</v>
      </c>
      <c r="F5" s="37">
        <f>F4+D5-E5</f>
        <v>18</v>
      </c>
    </row>
    <row r="6" spans="1:6">
      <c r="A6" s="38">
        <v>39877</v>
      </c>
      <c r="B6" s="38" t="s">
        <v>6396</v>
      </c>
      <c r="C6" s="37">
        <v>623788</v>
      </c>
      <c r="D6" s="37">
        <v>3</v>
      </c>
      <c r="F6" s="37">
        <f t="shared" ref="F6:F69" si="0">F5+D6-E6</f>
        <v>21</v>
      </c>
    </row>
    <row r="7" spans="1:6">
      <c r="A7" s="38">
        <v>39883</v>
      </c>
      <c r="B7" s="37" t="s">
        <v>6397</v>
      </c>
      <c r="C7" s="37">
        <v>625946</v>
      </c>
      <c r="E7" s="37">
        <v>7</v>
      </c>
      <c r="F7" s="37">
        <f t="shared" si="0"/>
        <v>14</v>
      </c>
    </row>
    <row r="8" spans="1:6">
      <c r="A8" s="38">
        <v>39888</v>
      </c>
      <c r="B8" s="37" t="s">
        <v>6398</v>
      </c>
      <c r="C8" s="37">
        <v>627187</v>
      </c>
      <c r="D8" s="37">
        <v>11</v>
      </c>
      <c r="F8" s="37">
        <f t="shared" si="0"/>
        <v>25</v>
      </c>
    </row>
    <row r="9" spans="1:6">
      <c r="A9" s="38">
        <v>39890</v>
      </c>
      <c r="B9" s="37" t="s">
        <v>6398</v>
      </c>
      <c r="C9" s="37">
        <v>629051</v>
      </c>
      <c r="E9" s="37">
        <v>5</v>
      </c>
      <c r="F9" s="37">
        <f t="shared" si="0"/>
        <v>20</v>
      </c>
    </row>
    <row r="10" spans="1:6">
      <c r="A10" s="38">
        <v>39891</v>
      </c>
      <c r="B10" s="37" t="s">
        <v>6398</v>
      </c>
      <c r="C10" s="37">
        <v>629014</v>
      </c>
      <c r="D10" s="37">
        <v>11</v>
      </c>
      <c r="F10" s="37">
        <f t="shared" si="0"/>
        <v>31</v>
      </c>
    </row>
    <row r="11" spans="1:6">
      <c r="A11" s="38">
        <v>39895</v>
      </c>
      <c r="B11" s="37" t="s">
        <v>6398</v>
      </c>
      <c r="C11" s="37">
        <v>108086</v>
      </c>
      <c r="D11" s="37">
        <v>11</v>
      </c>
      <c r="F11" s="37">
        <f t="shared" si="0"/>
        <v>42</v>
      </c>
    </row>
    <row r="12" spans="1:6">
      <c r="A12" s="39">
        <v>39903</v>
      </c>
      <c r="B12" s="40"/>
      <c r="C12" s="40"/>
      <c r="D12" s="40">
        <f>SUM(D4:D11)</f>
        <v>47</v>
      </c>
      <c r="E12" s="40">
        <f>SUM(E4:E11)</f>
        <v>12</v>
      </c>
      <c r="F12" s="40">
        <v>42</v>
      </c>
    </row>
    <row r="13" spans="1:6">
      <c r="A13" s="38"/>
      <c r="B13" s="37" t="s">
        <v>6399</v>
      </c>
      <c r="D13" s="37">
        <v>1</v>
      </c>
      <c r="F13" s="37">
        <f>F11+D13-E13</f>
        <v>43</v>
      </c>
    </row>
    <row r="14" spans="1:6">
      <c r="A14" s="38">
        <v>39904</v>
      </c>
      <c r="B14" s="37" t="s">
        <v>6398</v>
      </c>
      <c r="C14" s="37">
        <v>633352</v>
      </c>
      <c r="E14" s="37">
        <v>10</v>
      </c>
      <c r="F14" s="37">
        <f>F13+D14-E14</f>
        <v>33</v>
      </c>
    </row>
    <row r="15" spans="1:6">
      <c r="A15" s="38">
        <v>39906</v>
      </c>
      <c r="B15" s="37" t="s">
        <v>6398</v>
      </c>
      <c r="C15" s="37">
        <v>634334</v>
      </c>
      <c r="E15" s="37">
        <v>5</v>
      </c>
      <c r="F15" s="37">
        <f>F14+D15-E15</f>
        <v>28</v>
      </c>
    </row>
    <row r="16" spans="1:6">
      <c r="B16" s="37" t="s">
        <v>6397</v>
      </c>
      <c r="C16" s="37" t="s">
        <v>6400</v>
      </c>
      <c r="E16" s="37">
        <v>5</v>
      </c>
      <c r="F16" s="37">
        <f t="shared" si="0"/>
        <v>23</v>
      </c>
    </row>
    <row r="17" spans="1:7">
      <c r="A17" s="38">
        <v>39909</v>
      </c>
      <c r="B17" s="37" t="s">
        <v>6398</v>
      </c>
      <c r="C17" s="37">
        <v>634037</v>
      </c>
      <c r="D17" s="37">
        <v>11</v>
      </c>
      <c r="F17" s="37">
        <f t="shared" si="0"/>
        <v>34</v>
      </c>
    </row>
    <row r="18" spans="1:7">
      <c r="A18" s="38">
        <v>39912</v>
      </c>
      <c r="B18" s="37" t="s">
        <v>6401</v>
      </c>
      <c r="C18" s="37">
        <v>635451</v>
      </c>
      <c r="D18" s="37">
        <v>6</v>
      </c>
      <c r="F18" s="37">
        <f t="shared" si="0"/>
        <v>40</v>
      </c>
    </row>
    <row r="19" spans="1:7">
      <c r="A19" s="38">
        <v>39919</v>
      </c>
      <c r="B19" s="37" t="s">
        <v>6398</v>
      </c>
      <c r="C19" s="37">
        <v>638328</v>
      </c>
      <c r="E19" s="37">
        <v>10</v>
      </c>
      <c r="F19" s="37">
        <f t="shared" si="0"/>
        <v>30</v>
      </c>
    </row>
    <row r="20" spans="1:7">
      <c r="A20" s="38">
        <v>39926</v>
      </c>
      <c r="B20" s="37" t="s">
        <v>6398</v>
      </c>
      <c r="C20" s="37">
        <v>639269</v>
      </c>
      <c r="D20" s="37">
        <v>11</v>
      </c>
      <c r="F20" s="37">
        <f t="shared" si="0"/>
        <v>41</v>
      </c>
    </row>
    <row r="21" spans="1:7">
      <c r="A21" s="38">
        <v>39931</v>
      </c>
      <c r="B21" s="37" t="s">
        <v>6398</v>
      </c>
      <c r="C21" s="37">
        <v>641428</v>
      </c>
      <c r="E21" s="37">
        <v>5</v>
      </c>
      <c r="F21" s="37">
        <f t="shared" si="0"/>
        <v>36</v>
      </c>
    </row>
    <row r="22" spans="1:7">
      <c r="A22" s="39">
        <v>39933</v>
      </c>
      <c r="B22" s="40"/>
      <c r="C22" s="40"/>
      <c r="D22" s="40">
        <f>SUM(D14:D21)</f>
        <v>28</v>
      </c>
      <c r="E22" s="40">
        <f>SUM(E14:E21)</f>
        <v>35</v>
      </c>
      <c r="F22" s="40">
        <v>36</v>
      </c>
    </row>
    <row r="23" spans="1:7">
      <c r="A23" s="38">
        <v>39938</v>
      </c>
      <c r="B23" s="37" t="s">
        <v>6395</v>
      </c>
      <c r="C23" s="37">
        <v>643402</v>
      </c>
      <c r="E23" s="37">
        <v>6</v>
      </c>
      <c r="F23" s="37">
        <f t="shared" si="0"/>
        <v>30</v>
      </c>
    </row>
    <row r="24" spans="1:7">
      <c r="A24" s="38">
        <v>39938</v>
      </c>
      <c r="B24" s="37" t="s">
        <v>6398</v>
      </c>
      <c r="C24" s="37">
        <v>643400</v>
      </c>
      <c r="E24" s="37">
        <v>5</v>
      </c>
      <c r="F24" s="37">
        <f t="shared" si="0"/>
        <v>25</v>
      </c>
    </row>
    <row r="25" spans="1:7">
      <c r="A25" s="38">
        <v>39947</v>
      </c>
      <c r="B25" s="37" t="s">
        <v>6395</v>
      </c>
      <c r="C25" s="37">
        <v>645461</v>
      </c>
      <c r="D25" s="37">
        <v>11</v>
      </c>
      <c r="F25" s="37">
        <f t="shared" si="0"/>
        <v>36</v>
      </c>
    </row>
    <row r="26" spans="1:7">
      <c r="A26" s="39">
        <v>39964</v>
      </c>
      <c r="B26" s="40"/>
      <c r="C26" s="40"/>
      <c r="D26" s="40">
        <v>11</v>
      </c>
      <c r="E26" s="40">
        <v>11</v>
      </c>
      <c r="F26" s="40">
        <v>36</v>
      </c>
    </row>
    <row r="27" spans="1:7">
      <c r="A27" s="38">
        <v>39976</v>
      </c>
      <c r="B27" s="37" t="s">
        <v>6402</v>
      </c>
      <c r="C27" s="37">
        <v>655549</v>
      </c>
      <c r="F27" s="37">
        <f t="shared" si="0"/>
        <v>36</v>
      </c>
      <c r="G27" s="21" t="s">
        <v>6403</v>
      </c>
    </row>
    <row r="28" spans="1:7">
      <c r="A28" s="38">
        <v>39987</v>
      </c>
      <c r="B28" s="37" t="s">
        <v>6398</v>
      </c>
      <c r="C28" s="37">
        <v>659351</v>
      </c>
      <c r="E28" s="37">
        <v>4</v>
      </c>
      <c r="F28" s="37">
        <f t="shared" si="0"/>
        <v>32</v>
      </c>
    </row>
    <row r="29" spans="1:7">
      <c r="A29" s="38">
        <v>39989</v>
      </c>
      <c r="B29" s="37" t="s">
        <v>6398</v>
      </c>
      <c r="C29" s="37">
        <v>659499</v>
      </c>
      <c r="D29" s="37">
        <v>11</v>
      </c>
      <c r="F29" s="37">
        <f t="shared" si="0"/>
        <v>43</v>
      </c>
    </row>
    <row r="30" spans="1:7">
      <c r="A30" s="38">
        <v>39990</v>
      </c>
      <c r="B30" s="37" t="s">
        <v>6398</v>
      </c>
      <c r="C30" s="37">
        <v>660668</v>
      </c>
      <c r="E30" s="37">
        <v>6</v>
      </c>
      <c r="F30" s="37">
        <f t="shared" si="0"/>
        <v>37</v>
      </c>
    </row>
    <row r="31" spans="1:7">
      <c r="A31" s="39">
        <v>39994</v>
      </c>
      <c r="B31" s="40"/>
      <c r="C31" s="40"/>
      <c r="D31" s="40">
        <v>11</v>
      </c>
      <c r="E31" s="40">
        <v>10</v>
      </c>
      <c r="F31" s="40">
        <v>37</v>
      </c>
    </row>
    <row r="32" spans="1:7">
      <c r="A32" s="39">
        <v>40025</v>
      </c>
      <c r="B32" s="40"/>
      <c r="C32" s="40"/>
      <c r="D32" s="40">
        <v>0</v>
      </c>
      <c r="E32" s="40">
        <v>0</v>
      </c>
      <c r="F32" s="40">
        <v>37</v>
      </c>
    </row>
    <row r="33" spans="1:9">
      <c r="A33" s="38">
        <v>40028</v>
      </c>
      <c r="B33" s="37" t="s">
        <v>6398</v>
      </c>
      <c r="C33" s="37">
        <v>672614</v>
      </c>
      <c r="E33" s="37">
        <v>5</v>
      </c>
      <c r="F33" s="37">
        <f t="shared" si="0"/>
        <v>32</v>
      </c>
    </row>
    <row r="34" spans="1:9">
      <c r="A34" s="38">
        <v>40042</v>
      </c>
      <c r="B34" s="37" t="s">
        <v>6398</v>
      </c>
      <c r="C34" s="37">
        <v>677269</v>
      </c>
      <c r="D34" s="37">
        <v>6</v>
      </c>
      <c r="F34" s="37">
        <f t="shared" si="0"/>
        <v>38</v>
      </c>
    </row>
    <row r="35" spans="1:9">
      <c r="A35" s="38">
        <v>40052</v>
      </c>
      <c r="B35" s="37" t="s">
        <v>6398</v>
      </c>
      <c r="C35" s="37">
        <v>681879</v>
      </c>
      <c r="E35" s="37">
        <v>5</v>
      </c>
      <c r="F35" s="37">
        <f t="shared" si="0"/>
        <v>33</v>
      </c>
    </row>
    <row r="36" spans="1:9">
      <c r="A36" s="38">
        <v>40056</v>
      </c>
      <c r="B36" s="37" t="s">
        <v>6401</v>
      </c>
      <c r="C36" s="37">
        <v>682754</v>
      </c>
      <c r="E36" s="37">
        <v>3</v>
      </c>
      <c r="F36" s="37">
        <f t="shared" si="0"/>
        <v>30</v>
      </c>
    </row>
    <row r="37" spans="1:9">
      <c r="A37" s="38"/>
      <c r="B37" s="37" t="s">
        <v>6395</v>
      </c>
      <c r="C37" s="37" t="s">
        <v>6400</v>
      </c>
      <c r="E37" s="37">
        <v>1</v>
      </c>
      <c r="F37" s="37">
        <f t="shared" si="0"/>
        <v>29</v>
      </c>
    </row>
    <row r="38" spans="1:9">
      <c r="A38" s="39">
        <v>40056</v>
      </c>
      <c r="B38" s="40"/>
      <c r="C38" s="40"/>
      <c r="D38" s="40">
        <v>6</v>
      </c>
      <c r="E38" s="40">
        <v>14</v>
      </c>
      <c r="F38" s="40">
        <v>29</v>
      </c>
    </row>
    <row r="39" spans="1:9">
      <c r="A39" s="38">
        <v>40077</v>
      </c>
      <c r="B39" s="37" t="s">
        <v>6395</v>
      </c>
      <c r="C39" s="37">
        <v>690447</v>
      </c>
      <c r="E39" s="37">
        <v>4</v>
      </c>
      <c r="F39" s="37">
        <f t="shared" si="0"/>
        <v>25</v>
      </c>
    </row>
    <row r="40" spans="1:9">
      <c r="A40" s="39">
        <v>40086</v>
      </c>
      <c r="B40" s="40"/>
      <c r="C40" s="40"/>
      <c r="D40" s="40">
        <v>0</v>
      </c>
      <c r="E40" s="40">
        <v>4</v>
      </c>
      <c r="F40" s="40">
        <v>25</v>
      </c>
    </row>
    <row r="41" spans="1:9">
      <c r="A41" s="38">
        <v>40087</v>
      </c>
      <c r="B41" s="37" t="s">
        <v>6397</v>
      </c>
      <c r="C41" s="37" t="s">
        <v>6404</v>
      </c>
      <c r="E41" s="37">
        <v>1</v>
      </c>
      <c r="F41" s="37">
        <f t="shared" si="0"/>
        <v>24</v>
      </c>
    </row>
    <row r="42" spans="1:9">
      <c r="B42" s="37" t="s">
        <v>6405</v>
      </c>
      <c r="C42" s="37" t="s">
        <v>6400</v>
      </c>
      <c r="E42" s="37">
        <v>5</v>
      </c>
      <c r="F42" s="37">
        <f t="shared" si="0"/>
        <v>19</v>
      </c>
    </row>
    <row r="43" spans="1:9">
      <c r="A43" s="38">
        <v>40087</v>
      </c>
      <c r="B43" s="37" t="s">
        <v>6397</v>
      </c>
      <c r="C43" s="37">
        <v>694954</v>
      </c>
      <c r="E43" s="37">
        <v>5</v>
      </c>
      <c r="F43" s="37">
        <f t="shared" si="0"/>
        <v>14</v>
      </c>
    </row>
    <row r="44" spans="1:9">
      <c r="A44" s="38">
        <v>40088</v>
      </c>
      <c r="B44" s="37" t="s">
        <v>6402</v>
      </c>
      <c r="C44" s="37">
        <v>694720</v>
      </c>
      <c r="F44" s="37">
        <f t="shared" si="0"/>
        <v>14</v>
      </c>
      <c r="G44" s="21" t="s">
        <v>6406</v>
      </c>
    </row>
    <row r="45" spans="1:9">
      <c r="A45" s="38">
        <v>40088</v>
      </c>
      <c r="B45" s="37" t="s">
        <v>6402</v>
      </c>
      <c r="C45" s="37">
        <v>694717</v>
      </c>
      <c r="F45" s="37">
        <f t="shared" si="0"/>
        <v>14</v>
      </c>
      <c r="G45" s="21" t="s">
        <v>6407</v>
      </c>
      <c r="I45" s="41"/>
    </row>
    <row r="46" spans="1:9">
      <c r="A46" s="38">
        <v>40088</v>
      </c>
      <c r="B46" s="37" t="s">
        <v>6408</v>
      </c>
      <c r="C46" s="37" t="s">
        <v>6400</v>
      </c>
      <c r="D46" s="37">
        <v>5</v>
      </c>
      <c r="F46" s="37">
        <f t="shared" si="0"/>
        <v>19</v>
      </c>
    </row>
    <row r="47" spans="1:9">
      <c r="A47" s="38">
        <v>40089</v>
      </c>
      <c r="B47" s="37" t="s">
        <v>6398</v>
      </c>
      <c r="C47" s="37">
        <v>695614</v>
      </c>
      <c r="D47" s="37">
        <v>8</v>
      </c>
      <c r="F47" s="37">
        <f t="shared" si="0"/>
        <v>27</v>
      </c>
    </row>
    <row r="48" spans="1:9">
      <c r="A48" s="38">
        <v>40092</v>
      </c>
      <c r="B48" s="37" t="s">
        <v>6401</v>
      </c>
      <c r="C48" s="37">
        <v>696482</v>
      </c>
      <c r="E48" s="37">
        <v>3</v>
      </c>
      <c r="F48" s="37">
        <f t="shared" si="0"/>
        <v>24</v>
      </c>
    </row>
    <row r="49" spans="1:6">
      <c r="B49" s="37" t="s">
        <v>6398</v>
      </c>
      <c r="C49" s="37" t="s">
        <v>6400</v>
      </c>
      <c r="E49" s="37">
        <v>6</v>
      </c>
      <c r="F49" s="37">
        <f t="shared" si="0"/>
        <v>18</v>
      </c>
    </row>
    <row r="50" spans="1:6">
      <c r="A50" s="38">
        <v>40093</v>
      </c>
      <c r="B50" s="37" t="s">
        <v>6408</v>
      </c>
      <c r="E50" s="37">
        <v>5</v>
      </c>
      <c r="F50" s="37">
        <f t="shared" si="0"/>
        <v>13</v>
      </c>
    </row>
    <row r="51" spans="1:6">
      <c r="A51" s="38">
        <v>40107</v>
      </c>
      <c r="B51" s="37" t="s">
        <v>6395</v>
      </c>
      <c r="C51" s="37">
        <v>702199</v>
      </c>
      <c r="E51" s="37">
        <v>1</v>
      </c>
      <c r="F51" s="37">
        <f t="shared" si="0"/>
        <v>12</v>
      </c>
    </row>
    <row r="52" spans="1:6">
      <c r="A52" s="38"/>
      <c r="B52" s="37" t="s">
        <v>6405</v>
      </c>
      <c r="C52" s="37" t="s">
        <v>6400</v>
      </c>
      <c r="E52" s="37">
        <v>1</v>
      </c>
      <c r="F52" s="37">
        <f t="shared" si="0"/>
        <v>11</v>
      </c>
    </row>
    <row r="53" spans="1:6">
      <c r="A53" s="38">
        <v>40108</v>
      </c>
      <c r="B53" s="37" t="s">
        <v>1671</v>
      </c>
      <c r="C53" s="37">
        <v>707399</v>
      </c>
      <c r="E53" s="37">
        <v>1</v>
      </c>
      <c r="F53" s="37">
        <f t="shared" si="0"/>
        <v>10</v>
      </c>
    </row>
    <row r="54" spans="1:6">
      <c r="A54" s="38">
        <v>40115</v>
      </c>
      <c r="B54" s="37" t="s">
        <v>6401</v>
      </c>
      <c r="C54" s="37">
        <v>704706</v>
      </c>
      <c r="D54" s="37">
        <v>9</v>
      </c>
      <c r="F54" s="37">
        <f t="shared" si="0"/>
        <v>19</v>
      </c>
    </row>
    <row r="55" spans="1:6">
      <c r="B55" s="37" t="s">
        <v>6398</v>
      </c>
      <c r="C55" s="37" t="s">
        <v>6400</v>
      </c>
      <c r="D55" s="37">
        <v>3</v>
      </c>
      <c r="F55" s="37">
        <f t="shared" si="0"/>
        <v>22</v>
      </c>
    </row>
    <row r="56" spans="1:6">
      <c r="A56" s="38">
        <v>40116</v>
      </c>
      <c r="B56" s="37" t="s">
        <v>6398</v>
      </c>
      <c r="C56" s="37">
        <v>705729</v>
      </c>
      <c r="E56" s="37">
        <v>1</v>
      </c>
      <c r="F56" s="37">
        <f t="shared" si="0"/>
        <v>21</v>
      </c>
    </row>
    <row r="57" spans="1:6">
      <c r="A57" s="39">
        <v>40117</v>
      </c>
      <c r="B57" s="40"/>
      <c r="C57" s="40"/>
      <c r="D57" s="40">
        <v>25</v>
      </c>
      <c r="E57" s="40">
        <f>SUM(E41:E56)</f>
        <v>29</v>
      </c>
      <c r="F57" s="40">
        <v>21</v>
      </c>
    </row>
    <row r="58" spans="1:6">
      <c r="A58" s="38">
        <v>40123</v>
      </c>
      <c r="B58" s="37" t="s">
        <v>6401</v>
      </c>
      <c r="C58" s="37">
        <v>708363</v>
      </c>
      <c r="E58" s="37">
        <v>9</v>
      </c>
      <c r="F58" s="37">
        <f t="shared" si="0"/>
        <v>12</v>
      </c>
    </row>
    <row r="59" spans="1:6">
      <c r="A59" s="38"/>
      <c r="B59" s="37" t="s">
        <v>6405</v>
      </c>
      <c r="C59" s="37" t="s">
        <v>6400</v>
      </c>
      <c r="E59" s="37">
        <v>1</v>
      </c>
      <c r="F59" s="37">
        <f t="shared" si="0"/>
        <v>11</v>
      </c>
    </row>
    <row r="60" spans="1:6">
      <c r="A60" s="38">
        <v>40126</v>
      </c>
      <c r="B60" s="37" t="s">
        <v>6395</v>
      </c>
      <c r="C60" s="37">
        <v>708180</v>
      </c>
      <c r="E60" s="37">
        <v>3</v>
      </c>
      <c r="F60" s="37">
        <f t="shared" si="0"/>
        <v>8</v>
      </c>
    </row>
    <row r="61" spans="1:6">
      <c r="A61" s="38">
        <v>40126</v>
      </c>
      <c r="B61" s="37" t="s">
        <v>6408</v>
      </c>
      <c r="C61" s="37">
        <v>708235</v>
      </c>
      <c r="D61" s="37">
        <v>8</v>
      </c>
      <c r="F61" s="37">
        <f t="shared" si="0"/>
        <v>16</v>
      </c>
    </row>
    <row r="62" spans="1:6">
      <c r="A62" s="38">
        <v>40128</v>
      </c>
      <c r="B62" s="37" t="s">
        <v>6395</v>
      </c>
      <c r="C62" s="37">
        <v>710260</v>
      </c>
      <c r="E62" s="37">
        <v>2</v>
      </c>
      <c r="F62" s="37">
        <f t="shared" si="0"/>
        <v>14</v>
      </c>
    </row>
    <row r="63" spans="1:6">
      <c r="A63" s="38">
        <v>40147</v>
      </c>
      <c r="B63" s="37" t="s">
        <v>6398</v>
      </c>
      <c r="C63" s="37">
        <v>716057</v>
      </c>
      <c r="E63" s="37">
        <v>5</v>
      </c>
      <c r="F63" s="37">
        <f t="shared" si="0"/>
        <v>9</v>
      </c>
    </row>
    <row r="64" spans="1:6">
      <c r="A64" s="39">
        <v>40147</v>
      </c>
      <c r="B64" s="40"/>
      <c r="C64" s="40"/>
      <c r="D64" s="40">
        <v>8</v>
      </c>
      <c r="E64" s="40">
        <f>SUM(E58:E63)</f>
        <v>20</v>
      </c>
      <c r="F64" s="40">
        <v>9</v>
      </c>
    </row>
    <row r="65" spans="1:6">
      <c r="A65" s="38">
        <v>40150</v>
      </c>
      <c r="B65" s="37" t="s">
        <v>6398</v>
      </c>
      <c r="C65" s="37">
        <v>717207</v>
      </c>
      <c r="D65" s="37">
        <v>5</v>
      </c>
      <c r="F65" s="37">
        <f t="shared" si="0"/>
        <v>14</v>
      </c>
    </row>
    <row r="66" spans="1:6">
      <c r="A66" s="38">
        <v>40156</v>
      </c>
      <c r="B66" s="37" t="s">
        <v>6398</v>
      </c>
      <c r="C66" s="37">
        <v>719475</v>
      </c>
      <c r="D66" s="37">
        <v>7</v>
      </c>
      <c r="F66" s="37">
        <f t="shared" si="0"/>
        <v>21</v>
      </c>
    </row>
    <row r="67" spans="1:6">
      <c r="A67" s="38">
        <v>40157</v>
      </c>
      <c r="B67" s="37" t="s">
        <v>6398</v>
      </c>
      <c r="C67" s="37">
        <v>719938</v>
      </c>
      <c r="E67" s="37">
        <v>5</v>
      </c>
      <c r="F67" s="37">
        <f t="shared" si="0"/>
        <v>16</v>
      </c>
    </row>
    <row r="68" spans="1:6">
      <c r="A68" s="38">
        <v>40169</v>
      </c>
      <c r="B68" s="37" t="s">
        <v>6398</v>
      </c>
      <c r="C68" s="37">
        <v>723537</v>
      </c>
      <c r="E68" s="37">
        <v>6</v>
      </c>
      <c r="F68" s="37">
        <f t="shared" si="0"/>
        <v>10</v>
      </c>
    </row>
    <row r="69" spans="1:6">
      <c r="A69" s="38">
        <v>40170</v>
      </c>
      <c r="B69" s="37" t="s">
        <v>6401</v>
      </c>
      <c r="C69" s="37">
        <v>723806</v>
      </c>
      <c r="D69" s="37">
        <v>15</v>
      </c>
      <c r="F69" s="37">
        <f t="shared" si="0"/>
        <v>25</v>
      </c>
    </row>
    <row r="70" spans="1:6">
      <c r="A70" s="38">
        <v>40177</v>
      </c>
      <c r="B70" s="37" t="s">
        <v>6398</v>
      </c>
      <c r="C70" s="37">
        <v>724124</v>
      </c>
      <c r="D70" s="37">
        <v>5</v>
      </c>
      <c r="F70" s="37">
        <f t="shared" ref="F70:F133" si="1">F69+D70-E70</f>
        <v>30</v>
      </c>
    </row>
    <row r="71" spans="1:6">
      <c r="A71" s="39">
        <v>40178</v>
      </c>
      <c r="B71" s="40"/>
      <c r="C71" s="40"/>
      <c r="D71" s="40">
        <f>SUM(D65:D70)</f>
        <v>32</v>
      </c>
      <c r="E71" s="40">
        <f>SUM(E65:E70)</f>
        <v>11</v>
      </c>
      <c r="F71" s="40">
        <v>30</v>
      </c>
    </row>
    <row r="72" spans="1:6">
      <c r="A72" s="38">
        <v>40184</v>
      </c>
      <c r="B72" s="37" t="s">
        <v>6398</v>
      </c>
      <c r="C72" s="37">
        <v>727212</v>
      </c>
      <c r="E72" s="37">
        <v>6</v>
      </c>
      <c r="F72" s="37">
        <f t="shared" si="1"/>
        <v>24</v>
      </c>
    </row>
    <row r="73" spans="1:6">
      <c r="A73" s="38"/>
      <c r="B73" s="37" t="s">
        <v>6401</v>
      </c>
      <c r="C73" s="36" t="s">
        <v>6400</v>
      </c>
      <c r="E73" s="37">
        <v>10</v>
      </c>
      <c r="F73" s="37">
        <f t="shared" si="1"/>
        <v>14</v>
      </c>
    </row>
    <row r="74" spans="1:6">
      <c r="A74" s="38">
        <v>40197</v>
      </c>
      <c r="B74" s="37" t="s">
        <v>6401</v>
      </c>
      <c r="C74" s="37">
        <v>731977</v>
      </c>
      <c r="E74" s="37">
        <v>5</v>
      </c>
      <c r="F74" s="37">
        <f t="shared" si="1"/>
        <v>9</v>
      </c>
    </row>
    <row r="75" spans="1:6">
      <c r="A75" s="38">
        <v>40203</v>
      </c>
      <c r="B75" s="37" t="s">
        <v>6398</v>
      </c>
      <c r="C75" s="37">
        <v>733225</v>
      </c>
      <c r="D75" s="37">
        <v>11</v>
      </c>
      <c r="F75" s="37">
        <f t="shared" si="1"/>
        <v>20</v>
      </c>
    </row>
    <row r="76" spans="1:6">
      <c r="A76" s="38">
        <v>40204</v>
      </c>
      <c r="B76" s="37" t="s">
        <v>6398</v>
      </c>
      <c r="C76" s="37">
        <v>734505</v>
      </c>
      <c r="E76" s="37">
        <v>6</v>
      </c>
      <c r="F76" s="37">
        <f t="shared" si="1"/>
        <v>14</v>
      </c>
    </row>
    <row r="77" spans="1:6">
      <c r="A77" s="38">
        <v>40205</v>
      </c>
      <c r="B77" s="37" t="s">
        <v>6401</v>
      </c>
      <c r="C77" s="37">
        <v>734839</v>
      </c>
      <c r="D77" s="37">
        <v>15</v>
      </c>
      <c r="F77" s="37">
        <f t="shared" si="1"/>
        <v>29</v>
      </c>
    </row>
    <row r="78" spans="1:6">
      <c r="A78" s="38">
        <v>40207</v>
      </c>
      <c r="B78" s="37" t="s">
        <v>6401</v>
      </c>
      <c r="C78" s="37">
        <v>734909</v>
      </c>
      <c r="E78" s="37">
        <v>10</v>
      </c>
      <c r="F78" s="37">
        <f t="shared" si="1"/>
        <v>19</v>
      </c>
    </row>
    <row r="79" spans="1:6">
      <c r="A79" s="39">
        <v>40209</v>
      </c>
      <c r="B79" s="40"/>
      <c r="C79" s="40"/>
      <c r="D79" s="40">
        <f>SUM(D72:D78)</f>
        <v>26</v>
      </c>
      <c r="E79" s="40">
        <f>SUM(E72:E78)</f>
        <v>37</v>
      </c>
      <c r="F79" s="40">
        <v>19</v>
      </c>
    </row>
    <row r="80" spans="1:6">
      <c r="A80" s="38">
        <v>40213</v>
      </c>
      <c r="B80" s="37" t="s">
        <v>6409</v>
      </c>
      <c r="C80" s="37" t="s">
        <v>6410</v>
      </c>
      <c r="D80" s="37">
        <v>2</v>
      </c>
      <c r="E80" s="37">
        <v>2</v>
      </c>
      <c r="F80" s="37">
        <f t="shared" si="1"/>
        <v>19</v>
      </c>
    </row>
    <row r="81" spans="1:6">
      <c r="A81" s="38">
        <v>40213</v>
      </c>
      <c r="B81" s="37" t="s">
        <v>6409</v>
      </c>
      <c r="C81" s="37">
        <v>737579</v>
      </c>
      <c r="D81" s="37">
        <v>1</v>
      </c>
      <c r="F81" s="37">
        <f t="shared" si="1"/>
        <v>20</v>
      </c>
    </row>
    <row r="82" spans="1:6">
      <c r="B82" s="37" t="s">
        <v>6398</v>
      </c>
      <c r="C82" s="37" t="s">
        <v>6400</v>
      </c>
      <c r="D82" s="37">
        <v>5</v>
      </c>
      <c r="F82" s="37">
        <f t="shared" si="1"/>
        <v>25</v>
      </c>
    </row>
    <row r="83" spans="1:6">
      <c r="A83" s="38">
        <v>40213</v>
      </c>
      <c r="B83" s="37" t="s">
        <v>6408</v>
      </c>
      <c r="C83" s="37">
        <v>738017</v>
      </c>
      <c r="E83" s="37">
        <v>7</v>
      </c>
      <c r="F83" s="37">
        <f t="shared" si="1"/>
        <v>18</v>
      </c>
    </row>
    <row r="84" spans="1:6">
      <c r="A84" s="38">
        <v>40213</v>
      </c>
      <c r="B84" s="37" t="s">
        <v>6409</v>
      </c>
      <c r="C84" s="37" t="s">
        <v>6411</v>
      </c>
      <c r="E84" s="37">
        <v>1</v>
      </c>
      <c r="F84" s="37">
        <f t="shared" si="1"/>
        <v>17</v>
      </c>
    </row>
    <row r="85" spans="1:6">
      <c r="A85" s="38">
        <v>40219</v>
      </c>
      <c r="B85" s="37" t="s">
        <v>6398</v>
      </c>
      <c r="C85" s="37">
        <v>740589</v>
      </c>
      <c r="E85" s="37">
        <v>6</v>
      </c>
      <c r="F85" s="37">
        <f t="shared" si="1"/>
        <v>11</v>
      </c>
    </row>
    <row r="86" spans="1:6">
      <c r="A86" s="38">
        <v>40224</v>
      </c>
      <c r="B86" s="37" t="s">
        <v>6408</v>
      </c>
      <c r="C86" s="37">
        <v>741529</v>
      </c>
      <c r="D86" s="37">
        <v>10</v>
      </c>
      <c r="F86" s="37">
        <f t="shared" si="1"/>
        <v>21</v>
      </c>
    </row>
    <row r="87" spans="1:6">
      <c r="A87" s="38">
        <v>40224</v>
      </c>
      <c r="B87" s="37" t="s">
        <v>6412</v>
      </c>
      <c r="C87" s="37">
        <v>741527</v>
      </c>
      <c r="D87" s="37">
        <v>1</v>
      </c>
      <c r="F87" s="37">
        <f t="shared" si="1"/>
        <v>22</v>
      </c>
    </row>
    <row r="88" spans="1:6">
      <c r="A88" s="38">
        <v>40228</v>
      </c>
      <c r="B88" s="37" t="s">
        <v>6398</v>
      </c>
      <c r="C88" s="37">
        <v>743757</v>
      </c>
      <c r="E88" s="37">
        <v>4</v>
      </c>
      <c r="F88" s="37">
        <f t="shared" si="1"/>
        <v>18</v>
      </c>
    </row>
    <row r="89" spans="1:6">
      <c r="B89" s="37" t="s">
        <v>6401</v>
      </c>
      <c r="C89" s="37" t="s">
        <v>6400</v>
      </c>
      <c r="E89" s="37">
        <v>5</v>
      </c>
      <c r="F89" s="37">
        <f t="shared" si="1"/>
        <v>13</v>
      </c>
    </row>
    <row r="90" spans="1:6">
      <c r="A90" s="38">
        <v>40231</v>
      </c>
      <c r="B90" s="37" t="s">
        <v>6401</v>
      </c>
      <c r="C90" s="37">
        <v>743935</v>
      </c>
      <c r="D90" s="37">
        <v>12</v>
      </c>
      <c r="F90" s="37">
        <f t="shared" si="1"/>
        <v>25</v>
      </c>
    </row>
    <row r="91" spans="1:6">
      <c r="A91" s="38">
        <v>40233</v>
      </c>
      <c r="B91" s="37" t="s">
        <v>6398</v>
      </c>
      <c r="C91" s="37">
        <v>744614</v>
      </c>
      <c r="D91" s="37">
        <v>11</v>
      </c>
      <c r="F91" s="37">
        <f t="shared" si="1"/>
        <v>36</v>
      </c>
    </row>
    <row r="92" spans="1:6">
      <c r="A92" s="39">
        <v>40237</v>
      </c>
      <c r="B92" s="40"/>
      <c r="C92" s="40"/>
      <c r="D92" s="40">
        <f>SUM(D81:D91)</f>
        <v>40</v>
      </c>
      <c r="E92" s="40">
        <f>SUM(E81:E91)</f>
        <v>23</v>
      </c>
      <c r="F92" s="40">
        <v>36</v>
      </c>
    </row>
    <row r="93" spans="1:6">
      <c r="A93" s="38">
        <v>40242</v>
      </c>
      <c r="B93" s="37" t="s">
        <v>6401</v>
      </c>
      <c r="C93" s="37">
        <v>749336</v>
      </c>
      <c r="E93" s="37">
        <v>12</v>
      </c>
      <c r="F93" s="37">
        <f t="shared" si="1"/>
        <v>24</v>
      </c>
    </row>
    <row r="94" spans="1:6">
      <c r="A94" s="38">
        <v>40255</v>
      </c>
      <c r="B94" s="37" t="s">
        <v>6398</v>
      </c>
      <c r="C94" s="37">
        <v>754225</v>
      </c>
      <c r="E94" s="37">
        <v>6</v>
      </c>
      <c r="F94" s="37">
        <f t="shared" si="1"/>
        <v>18</v>
      </c>
    </row>
    <row r="95" spans="1:6">
      <c r="A95" s="38">
        <v>40256</v>
      </c>
      <c r="B95" s="37" t="s">
        <v>6401</v>
      </c>
      <c r="C95" s="37">
        <v>754641</v>
      </c>
      <c r="D95" s="37">
        <v>15</v>
      </c>
      <c r="F95" s="37">
        <f t="shared" si="1"/>
        <v>33</v>
      </c>
    </row>
    <row r="96" spans="1:6">
      <c r="A96" s="38">
        <v>40268</v>
      </c>
      <c r="B96" s="37" t="s">
        <v>6412</v>
      </c>
      <c r="C96" s="37" t="s">
        <v>6413</v>
      </c>
      <c r="E96" s="37">
        <v>1</v>
      </c>
      <c r="F96" s="37">
        <f t="shared" si="1"/>
        <v>32</v>
      </c>
    </row>
    <row r="97" spans="1:6">
      <c r="A97" s="38">
        <v>40268</v>
      </c>
      <c r="B97" s="37" t="s">
        <v>6408</v>
      </c>
      <c r="C97" s="37">
        <v>754871</v>
      </c>
      <c r="E97" s="37">
        <v>3</v>
      </c>
      <c r="F97" s="37">
        <f t="shared" si="1"/>
        <v>29</v>
      </c>
    </row>
    <row r="98" spans="1:6">
      <c r="A98" s="39">
        <v>40268</v>
      </c>
      <c r="B98" s="40"/>
      <c r="C98" s="40"/>
      <c r="D98" s="40">
        <v>15</v>
      </c>
      <c r="E98" s="40">
        <v>22</v>
      </c>
      <c r="F98" s="40">
        <v>29</v>
      </c>
    </row>
    <row r="99" spans="1:6">
      <c r="A99" s="38">
        <v>40269</v>
      </c>
      <c r="B99" s="37" t="s">
        <v>6408</v>
      </c>
      <c r="C99" s="37">
        <v>759996</v>
      </c>
      <c r="E99" s="37">
        <v>6</v>
      </c>
      <c r="F99" s="37">
        <f t="shared" si="1"/>
        <v>23</v>
      </c>
    </row>
    <row r="100" spans="1:6">
      <c r="A100" s="38">
        <v>40269</v>
      </c>
      <c r="B100" s="37" t="s">
        <v>6408</v>
      </c>
      <c r="C100" s="37">
        <v>760391</v>
      </c>
      <c r="E100" s="37">
        <v>2</v>
      </c>
      <c r="F100" s="37">
        <f t="shared" si="1"/>
        <v>21</v>
      </c>
    </row>
    <row r="101" spans="1:6">
      <c r="A101" s="38">
        <v>40276</v>
      </c>
      <c r="B101" s="37" t="s">
        <v>6398</v>
      </c>
      <c r="C101" s="37">
        <v>762729</v>
      </c>
      <c r="E101" s="37">
        <v>5</v>
      </c>
      <c r="F101" s="37">
        <f t="shared" si="1"/>
        <v>16</v>
      </c>
    </row>
    <row r="102" spans="1:6">
      <c r="A102" s="38">
        <v>40283</v>
      </c>
      <c r="B102" s="37" t="s">
        <v>6402</v>
      </c>
      <c r="C102" s="37">
        <v>765506</v>
      </c>
      <c r="D102" s="37">
        <v>4</v>
      </c>
      <c r="F102" s="37">
        <f t="shared" si="1"/>
        <v>20</v>
      </c>
    </row>
    <row r="103" spans="1:6">
      <c r="B103" s="37" t="s">
        <v>6398</v>
      </c>
      <c r="C103" s="37" t="s">
        <v>6400</v>
      </c>
      <c r="D103" s="37">
        <v>8</v>
      </c>
      <c r="F103" s="37">
        <f t="shared" si="1"/>
        <v>28</v>
      </c>
    </row>
    <row r="104" spans="1:6">
      <c r="A104" s="38">
        <v>40284</v>
      </c>
      <c r="B104" s="37" t="s">
        <v>6398</v>
      </c>
      <c r="C104" s="37">
        <v>766230</v>
      </c>
      <c r="E104" s="37">
        <v>4</v>
      </c>
      <c r="F104" s="37">
        <f t="shared" si="1"/>
        <v>24</v>
      </c>
    </row>
    <row r="105" spans="1:6">
      <c r="B105" s="37" t="s">
        <v>6401</v>
      </c>
      <c r="C105" s="37" t="s">
        <v>6400</v>
      </c>
      <c r="E105" s="37">
        <v>10</v>
      </c>
      <c r="F105" s="37">
        <f t="shared" si="1"/>
        <v>14</v>
      </c>
    </row>
    <row r="106" spans="1:6">
      <c r="A106" s="38">
        <v>40295</v>
      </c>
      <c r="B106" s="37" t="s">
        <v>6408</v>
      </c>
      <c r="C106" s="37">
        <v>770580</v>
      </c>
      <c r="D106" s="37">
        <v>11</v>
      </c>
      <c r="F106" s="37">
        <f t="shared" si="1"/>
        <v>25</v>
      </c>
    </row>
    <row r="107" spans="1:6">
      <c r="A107" s="38">
        <v>40296</v>
      </c>
      <c r="B107" s="37" t="s">
        <v>6408</v>
      </c>
      <c r="C107" s="37" t="s">
        <v>6414</v>
      </c>
      <c r="E107" s="37">
        <v>3</v>
      </c>
      <c r="F107" s="37">
        <f t="shared" si="1"/>
        <v>22</v>
      </c>
    </row>
    <row r="108" spans="1:6">
      <c r="A108" s="39">
        <v>40298</v>
      </c>
      <c r="B108" s="40"/>
      <c r="C108" s="40"/>
      <c r="D108" s="40">
        <f>SUM(D99:D107)</f>
        <v>23</v>
      </c>
      <c r="E108" s="40">
        <f>SUM(E99:E107)</f>
        <v>30</v>
      </c>
      <c r="F108" s="40">
        <v>22</v>
      </c>
    </row>
    <row r="109" spans="1:6">
      <c r="A109" s="38">
        <v>40301</v>
      </c>
      <c r="B109" s="37" t="s">
        <v>6401</v>
      </c>
      <c r="C109" s="37">
        <v>772547</v>
      </c>
      <c r="D109" s="37">
        <v>4</v>
      </c>
      <c r="F109" s="37">
        <f t="shared" si="1"/>
        <v>26</v>
      </c>
    </row>
    <row r="110" spans="1:6">
      <c r="A110" s="38"/>
      <c r="B110" s="37" t="s">
        <v>6398</v>
      </c>
      <c r="C110" s="37" t="s">
        <v>6400</v>
      </c>
      <c r="D110" s="37">
        <v>3</v>
      </c>
      <c r="F110" s="37">
        <f t="shared" si="1"/>
        <v>29</v>
      </c>
    </row>
    <row r="111" spans="1:6">
      <c r="A111" s="38">
        <v>40302</v>
      </c>
      <c r="B111" s="37" t="s">
        <v>6398</v>
      </c>
      <c r="C111" s="37">
        <v>773327</v>
      </c>
      <c r="E111" s="37">
        <v>6</v>
      </c>
      <c r="F111" s="37">
        <f t="shared" si="1"/>
        <v>23</v>
      </c>
    </row>
    <row r="112" spans="1:6">
      <c r="A112" s="38">
        <v>40303</v>
      </c>
      <c r="B112" s="37" t="s">
        <v>6408</v>
      </c>
      <c r="C112" s="37">
        <v>771141</v>
      </c>
      <c r="E112" s="37">
        <v>5</v>
      </c>
      <c r="F112" s="37">
        <f t="shared" si="1"/>
        <v>18</v>
      </c>
    </row>
    <row r="113" spans="1:6">
      <c r="A113" s="38">
        <v>40316</v>
      </c>
      <c r="B113" s="37" t="s">
        <v>6415</v>
      </c>
      <c r="C113" s="37">
        <v>778327</v>
      </c>
      <c r="D113" s="37">
        <v>2</v>
      </c>
      <c r="F113" s="37">
        <f t="shared" si="1"/>
        <v>20</v>
      </c>
    </row>
    <row r="114" spans="1:6">
      <c r="A114" s="38"/>
      <c r="B114" s="37" t="s">
        <v>6398</v>
      </c>
      <c r="C114" s="37" t="s">
        <v>6400</v>
      </c>
      <c r="D114" s="37">
        <v>9</v>
      </c>
      <c r="F114" s="37">
        <f t="shared" si="1"/>
        <v>29</v>
      </c>
    </row>
    <row r="115" spans="1:6">
      <c r="A115" s="38">
        <v>40317</v>
      </c>
      <c r="B115" s="37" t="s">
        <v>6398</v>
      </c>
      <c r="C115" s="37">
        <v>780252</v>
      </c>
      <c r="E115" s="37">
        <v>6</v>
      </c>
      <c r="F115" s="37">
        <f t="shared" si="1"/>
        <v>23</v>
      </c>
    </row>
    <row r="116" spans="1:6">
      <c r="A116" s="38">
        <v>40324</v>
      </c>
      <c r="B116" s="37" t="s">
        <v>6415</v>
      </c>
      <c r="C116" s="37">
        <v>783317</v>
      </c>
      <c r="E116" s="37">
        <v>2</v>
      </c>
      <c r="F116" s="37">
        <f t="shared" si="1"/>
        <v>21</v>
      </c>
    </row>
    <row r="117" spans="1:6">
      <c r="A117" s="39">
        <v>40329</v>
      </c>
      <c r="B117" s="40"/>
      <c r="C117" s="40"/>
      <c r="D117" s="40">
        <f>SUM(D109:D116)</f>
        <v>18</v>
      </c>
      <c r="E117" s="40">
        <f>SUM(E109:E116)</f>
        <v>19</v>
      </c>
      <c r="F117" s="40">
        <v>21</v>
      </c>
    </row>
    <row r="118" spans="1:6">
      <c r="A118" s="38">
        <v>40330</v>
      </c>
      <c r="B118" s="37" t="s">
        <v>6401</v>
      </c>
      <c r="C118" s="37">
        <v>785249</v>
      </c>
      <c r="E118" s="37">
        <v>9</v>
      </c>
      <c r="F118" s="37">
        <f t="shared" si="1"/>
        <v>12</v>
      </c>
    </row>
    <row r="119" spans="1:6">
      <c r="A119" s="38"/>
      <c r="B119" s="37" t="s">
        <v>6398</v>
      </c>
      <c r="E119" s="37">
        <v>4</v>
      </c>
      <c r="F119" s="37">
        <f t="shared" si="1"/>
        <v>8</v>
      </c>
    </row>
    <row r="120" spans="1:6">
      <c r="A120" s="38">
        <v>40336</v>
      </c>
      <c r="B120" s="37" t="s">
        <v>6398</v>
      </c>
      <c r="C120" s="37">
        <v>786836</v>
      </c>
      <c r="D120" s="37">
        <v>11</v>
      </c>
      <c r="F120" s="37">
        <f t="shared" si="1"/>
        <v>19</v>
      </c>
    </row>
    <row r="121" spans="1:6">
      <c r="A121" s="38">
        <v>40340</v>
      </c>
      <c r="B121" s="37" t="s">
        <v>6398</v>
      </c>
      <c r="C121" s="37">
        <v>789725</v>
      </c>
      <c r="E121" s="37">
        <v>6</v>
      </c>
      <c r="F121" s="37">
        <f t="shared" si="1"/>
        <v>13</v>
      </c>
    </row>
    <row r="122" spans="1:6">
      <c r="A122" s="38">
        <v>40346</v>
      </c>
      <c r="B122" s="37" t="s">
        <v>6408</v>
      </c>
      <c r="C122" s="37">
        <v>792229</v>
      </c>
      <c r="D122" s="37">
        <v>11</v>
      </c>
      <c r="F122" s="37">
        <f t="shared" si="1"/>
        <v>24</v>
      </c>
    </row>
    <row r="123" spans="1:6">
      <c r="A123" s="38">
        <v>40346</v>
      </c>
      <c r="B123" s="37" t="s">
        <v>6408</v>
      </c>
      <c r="C123" s="37">
        <v>792782</v>
      </c>
      <c r="E123" s="37">
        <v>5</v>
      </c>
      <c r="F123" s="37">
        <f t="shared" si="1"/>
        <v>19</v>
      </c>
    </row>
    <row r="124" spans="1:6">
      <c r="A124" s="38">
        <v>40347</v>
      </c>
      <c r="B124" s="37" t="s">
        <v>6401</v>
      </c>
      <c r="C124" s="37">
        <v>792834</v>
      </c>
      <c r="D124" s="37">
        <v>12</v>
      </c>
      <c r="F124" s="37">
        <f t="shared" si="1"/>
        <v>31</v>
      </c>
    </row>
    <row r="125" spans="1:6">
      <c r="A125" s="38">
        <v>40350</v>
      </c>
      <c r="B125" s="37" t="s">
        <v>6398</v>
      </c>
      <c r="C125" s="37">
        <v>793972</v>
      </c>
      <c r="E125" s="37">
        <v>5</v>
      </c>
      <c r="F125" s="37">
        <f t="shared" si="1"/>
        <v>26</v>
      </c>
    </row>
    <row r="126" spans="1:6">
      <c r="A126" s="38">
        <v>40352</v>
      </c>
      <c r="B126" s="37" t="s">
        <v>6398</v>
      </c>
      <c r="C126" s="37">
        <v>794526</v>
      </c>
      <c r="D126" s="37">
        <v>11</v>
      </c>
      <c r="F126" s="37">
        <f t="shared" si="1"/>
        <v>37</v>
      </c>
    </row>
    <row r="127" spans="1:6">
      <c r="A127" s="38">
        <v>40357</v>
      </c>
      <c r="B127" s="37" t="s">
        <v>6401</v>
      </c>
      <c r="C127" s="37">
        <v>795067</v>
      </c>
      <c r="D127" s="37">
        <v>3</v>
      </c>
      <c r="F127" s="37">
        <f t="shared" si="1"/>
        <v>40</v>
      </c>
    </row>
    <row r="128" spans="1:6">
      <c r="A128" s="39">
        <v>40359</v>
      </c>
      <c r="B128" s="40"/>
      <c r="C128" s="40"/>
      <c r="D128" s="40">
        <f>SUM(D118:D127)</f>
        <v>48</v>
      </c>
      <c r="E128" s="40">
        <f>SUM(E118:E127)</f>
        <v>29</v>
      </c>
      <c r="F128" s="40">
        <v>40</v>
      </c>
    </row>
    <row r="129" spans="1:6">
      <c r="A129" s="38">
        <v>40365</v>
      </c>
      <c r="B129" s="37" t="s">
        <v>6401</v>
      </c>
      <c r="C129" s="37">
        <v>800102</v>
      </c>
      <c r="E129" s="37">
        <v>10</v>
      </c>
      <c r="F129" s="37">
        <f t="shared" si="1"/>
        <v>30</v>
      </c>
    </row>
    <row r="130" spans="1:6">
      <c r="A130" s="38"/>
      <c r="B130" s="37" t="s">
        <v>6398</v>
      </c>
      <c r="C130" s="37" t="s">
        <v>6400</v>
      </c>
      <c r="E130" s="37">
        <v>6</v>
      </c>
      <c r="F130" s="37">
        <f t="shared" si="1"/>
        <v>24</v>
      </c>
    </row>
    <row r="131" spans="1:6">
      <c r="A131" s="38">
        <v>40372</v>
      </c>
      <c r="B131" s="37" t="s">
        <v>6408</v>
      </c>
      <c r="C131" s="37">
        <v>801095</v>
      </c>
      <c r="E131" s="37">
        <v>5</v>
      </c>
      <c r="F131" s="37">
        <f t="shared" si="1"/>
        <v>19</v>
      </c>
    </row>
    <row r="132" spans="1:6">
      <c r="A132" s="38">
        <v>40373</v>
      </c>
      <c r="B132" s="37" t="s">
        <v>6398</v>
      </c>
      <c r="C132" s="37">
        <v>803119</v>
      </c>
      <c r="D132" s="37">
        <v>9</v>
      </c>
      <c r="F132" s="37">
        <f t="shared" si="1"/>
        <v>28</v>
      </c>
    </row>
    <row r="133" spans="1:6">
      <c r="A133" s="38">
        <v>40375</v>
      </c>
      <c r="B133" s="37" t="s">
        <v>6408</v>
      </c>
      <c r="C133" s="37">
        <v>804831</v>
      </c>
      <c r="D133" s="37">
        <v>11</v>
      </c>
      <c r="F133" s="37">
        <f t="shared" si="1"/>
        <v>39</v>
      </c>
    </row>
    <row r="134" spans="1:6">
      <c r="A134" s="38">
        <v>40378</v>
      </c>
      <c r="B134" s="37" t="s">
        <v>6398</v>
      </c>
      <c r="C134" s="37">
        <v>804934</v>
      </c>
      <c r="E134" s="37">
        <v>6</v>
      </c>
      <c r="F134" s="37">
        <f t="shared" ref="F134:F197" si="2">F133+D134-E134</f>
        <v>33</v>
      </c>
    </row>
    <row r="135" spans="1:6">
      <c r="A135" s="38">
        <v>40380</v>
      </c>
      <c r="B135" s="37" t="s">
        <v>6408</v>
      </c>
      <c r="C135" s="37">
        <v>806885</v>
      </c>
      <c r="E135" s="37">
        <v>1</v>
      </c>
      <c r="F135" s="37">
        <f t="shared" si="2"/>
        <v>32</v>
      </c>
    </row>
    <row r="136" spans="1:6">
      <c r="A136" s="38">
        <v>40385</v>
      </c>
      <c r="B136" s="37" t="s">
        <v>6401</v>
      </c>
      <c r="C136" s="37">
        <v>807260</v>
      </c>
      <c r="D136" s="37">
        <v>15</v>
      </c>
      <c r="F136" s="37">
        <f t="shared" si="2"/>
        <v>47</v>
      </c>
    </row>
    <row r="137" spans="1:6">
      <c r="A137" s="38">
        <v>40386</v>
      </c>
      <c r="B137" s="37" t="s">
        <v>6398</v>
      </c>
      <c r="C137" s="37">
        <v>808894</v>
      </c>
      <c r="E137" s="37">
        <v>8</v>
      </c>
      <c r="F137" s="37">
        <f t="shared" si="2"/>
        <v>39</v>
      </c>
    </row>
    <row r="138" spans="1:6">
      <c r="A138" s="38">
        <v>40389</v>
      </c>
      <c r="B138" s="37" t="s">
        <v>6402</v>
      </c>
      <c r="C138" s="37" t="s">
        <v>6416</v>
      </c>
      <c r="E138" s="37">
        <v>4</v>
      </c>
      <c r="F138" s="37">
        <f t="shared" si="2"/>
        <v>35</v>
      </c>
    </row>
    <row r="139" spans="1:6">
      <c r="A139" s="39">
        <v>40390</v>
      </c>
      <c r="B139" s="40"/>
      <c r="C139" s="40"/>
      <c r="D139" s="40">
        <f>SUM(D129:D138)</f>
        <v>35</v>
      </c>
      <c r="E139" s="40">
        <f>SUM(E129:E138)</f>
        <v>40</v>
      </c>
      <c r="F139" s="40">
        <v>35</v>
      </c>
    </row>
    <row r="140" spans="1:6">
      <c r="A140" s="38">
        <v>40396</v>
      </c>
      <c r="B140" s="37" t="s">
        <v>6398</v>
      </c>
      <c r="C140" s="37">
        <v>812740</v>
      </c>
      <c r="D140" s="37">
        <v>11</v>
      </c>
      <c r="F140" s="37">
        <f t="shared" si="2"/>
        <v>46</v>
      </c>
    </row>
    <row r="141" spans="1:6">
      <c r="A141" s="38">
        <v>40396</v>
      </c>
      <c r="B141" s="37" t="s">
        <v>6398</v>
      </c>
      <c r="C141" s="37">
        <v>813311</v>
      </c>
      <c r="E141" s="37">
        <v>6</v>
      </c>
      <c r="F141" s="37">
        <f t="shared" si="2"/>
        <v>40</v>
      </c>
    </row>
    <row r="142" spans="1:6">
      <c r="A142" s="38">
        <v>40402</v>
      </c>
      <c r="B142" s="37" t="s">
        <v>6398</v>
      </c>
      <c r="C142" s="37">
        <v>815227</v>
      </c>
      <c r="D142" s="37">
        <v>11</v>
      </c>
      <c r="F142" s="37">
        <f t="shared" si="2"/>
        <v>51</v>
      </c>
    </row>
    <row r="143" spans="1:6">
      <c r="A143" s="38">
        <v>40408</v>
      </c>
      <c r="B143" s="37" t="s">
        <v>6408</v>
      </c>
      <c r="C143" s="37">
        <v>817815</v>
      </c>
      <c r="E143" s="37">
        <v>5</v>
      </c>
      <c r="F143" s="37">
        <f t="shared" si="2"/>
        <v>46</v>
      </c>
    </row>
    <row r="144" spans="1:6">
      <c r="A144" s="38">
        <v>40409</v>
      </c>
      <c r="B144" s="37" t="s">
        <v>6408</v>
      </c>
      <c r="C144" s="37">
        <v>818771</v>
      </c>
      <c r="E144" s="37">
        <v>5</v>
      </c>
      <c r="F144" s="37">
        <f t="shared" si="2"/>
        <v>41</v>
      </c>
    </row>
    <row r="145" spans="1:6">
      <c r="A145" s="38">
        <v>40415</v>
      </c>
      <c r="B145" s="37" t="s">
        <v>6398</v>
      </c>
      <c r="C145" s="37">
        <v>821227</v>
      </c>
      <c r="E145" s="37">
        <v>6</v>
      </c>
      <c r="F145" s="37">
        <f t="shared" si="2"/>
        <v>35</v>
      </c>
    </row>
    <row r="146" spans="1:6">
      <c r="A146" s="38">
        <v>40415</v>
      </c>
      <c r="B146" s="37" t="s">
        <v>6408</v>
      </c>
      <c r="C146" s="37">
        <v>820465</v>
      </c>
      <c r="D146" s="37">
        <v>11</v>
      </c>
      <c r="F146" s="37">
        <f t="shared" si="2"/>
        <v>46</v>
      </c>
    </row>
    <row r="147" spans="1:6">
      <c r="A147" s="39">
        <v>40421</v>
      </c>
      <c r="B147" s="40"/>
      <c r="C147" s="40"/>
      <c r="D147" s="40">
        <f>SUM(D140:D146)</f>
        <v>33</v>
      </c>
      <c r="E147" s="40">
        <f>SUM(E140:E146)</f>
        <v>22</v>
      </c>
      <c r="F147" s="40">
        <v>46</v>
      </c>
    </row>
    <row r="148" spans="1:6">
      <c r="A148" s="38">
        <v>40423</v>
      </c>
      <c r="B148" s="37" t="s">
        <v>6401</v>
      </c>
      <c r="C148" s="37">
        <v>824775</v>
      </c>
      <c r="E148" s="37">
        <v>7</v>
      </c>
      <c r="F148" s="37">
        <f t="shared" si="2"/>
        <v>39</v>
      </c>
    </row>
    <row r="149" spans="1:6">
      <c r="A149" s="38"/>
      <c r="B149" s="37" t="s">
        <v>6398</v>
      </c>
      <c r="C149" s="37" t="s">
        <v>6400</v>
      </c>
      <c r="E149" s="37">
        <v>6</v>
      </c>
      <c r="F149" s="37">
        <f t="shared" si="2"/>
        <v>33</v>
      </c>
    </row>
    <row r="150" spans="1:6">
      <c r="A150" s="38">
        <v>40428</v>
      </c>
      <c r="B150" s="37" t="s">
        <v>6398</v>
      </c>
      <c r="C150" s="37">
        <v>825733</v>
      </c>
      <c r="D150" s="37">
        <v>7</v>
      </c>
      <c r="F150" s="37">
        <f t="shared" si="2"/>
        <v>40</v>
      </c>
    </row>
    <row r="151" spans="1:6">
      <c r="A151" s="38">
        <v>40437</v>
      </c>
      <c r="B151" s="37" t="s">
        <v>6417</v>
      </c>
      <c r="C151" s="37">
        <v>829819</v>
      </c>
      <c r="D151" s="37">
        <v>10</v>
      </c>
      <c r="F151" s="37">
        <f t="shared" si="2"/>
        <v>50</v>
      </c>
    </row>
    <row r="152" spans="1:6">
      <c r="B152" s="37" t="s">
        <v>6398</v>
      </c>
      <c r="C152" s="37" t="s">
        <v>6400</v>
      </c>
      <c r="D152" s="37">
        <v>1</v>
      </c>
      <c r="F152" s="37">
        <f t="shared" si="2"/>
        <v>51</v>
      </c>
    </row>
    <row r="153" spans="1:6">
      <c r="A153" s="38">
        <v>40441</v>
      </c>
      <c r="B153" s="37" t="s">
        <v>6401</v>
      </c>
      <c r="C153" s="37">
        <v>831655</v>
      </c>
      <c r="E153" s="37">
        <v>5</v>
      </c>
      <c r="F153" s="37">
        <f t="shared" si="2"/>
        <v>46</v>
      </c>
    </row>
    <row r="154" spans="1:6">
      <c r="B154" s="37" t="s">
        <v>6398</v>
      </c>
      <c r="C154" s="37" t="s">
        <v>6400</v>
      </c>
      <c r="E154" s="37">
        <v>6</v>
      </c>
      <c r="F154" s="37">
        <f t="shared" si="2"/>
        <v>40</v>
      </c>
    </row>
    <row r="155" spans="1:6">
      <c r="A155" s="38">
        <v>40450</v>
      </c>
      <c r="B155" s="37" t="s">
        <v>6398</v>
      </c>
      <c r="C155" s="37">
        <v>835970</v>
      </c>
      <c r="E155" s="37">
        <v>6</v>
      </c>
      <c r="F155" s="37">
        <f t="shared" si="2"/>
        <v>34</v>
      </c>
    </row>
    <row r="156" spans="1:6">
      <c r="A156" s="39">
        <v>40451</v>
      </c>
      <c r="B156" s="40"/>
      <c r="C156" s="40"/>
      <c r="D156" s="40">
        <f>SUM(D148:D155)</f>
        <v>18</v>
      </c>
      <c r="E156" s="40">
        <f>SUM(E148:E155)</f>
        <v>30</v>
      </c>
      <c r="F156" s="40">
        <v>34</v>
      </c>
    </row>
    <row r="157" spans="1:6">
      <c r="A157" s="38">
        <v>40452</v>
      </c>
      <c r="B157" s="37" t="s">
        <v>6417</v>
      </c>
      <c r="C157" s="37">
        <v>837031</v>
      </c>
      <c r="E157" s="37">
        <v>10</v>
      </c>
      <c r="F157" s="37">
        <f t="shared" si="2"/>
        <v>24</v>
      </c>
    </row>
    <row r="158" spans="1:6">
      <c r="A158" s="38">
        <v>40457</v>
      </c>
      <c r="B158" s="37" t="s">
        <v>6401</v>
      </c>
      <c r="C158" s="37">
        <v>838917</v>
      </c>
      <c r="E158" s="37">
        <v>8</v>
      </c>
      <c r="F158" s="37">
        <f t="shared" si="2"/>
        <v>16</v>
      </c>
    </row>
    <row r="159" spans="1:6">
      <c r="A159" s="38">
        <v>40457</v>
      </c>
      <c r="B159" s="37" t="s">
        <v>6398</v>
      </c>
      <c r="C159" s="37">
        <v>838310</v>
      </c>
      <c r="D159" s="37">
        <v>11</v>
      </c>
      <c r="F159" s="37">
        <f t="shared" si="2"/>
        <v>27</v>
      </c>
    </row>
    <row r="160" spans="1:6">
      <c r="A160" s="38">
        <v>40463</v>
      </c>
      <c r="B160" s="37" t="s">
        <v>6401</v>
      </c>
      <c r="C160" s="37">
        <v>839736</v>
      </c>
      <c r="D160" s="37">
        <v>15</v>
      </c>
      <c r="F160" s="37">
        <f t="shared" si="2"/>
        <v>42</v>
      </c>
    </row>
    <row r="161" spans="1:6">
      <c r="A161" s="38">
        <v>40466</v>
      </c>
      <c r="B161" s="37" t="s">
        <v>6398</v>
      </c>
      <c r="C161" s="37">
        <v>843216</v>
      </c>
      <c r="E161" s="37">
        <v>8</v>
      </c>
      <c r="F161" s="37">
        <f t="shared" si="2"/>
        <v>34</v>
      </c>
    </row>
    <row r="162" spans="1:6">
      <c r="A162" s="38">
        <v>40469</v>
      </c>
      <c r="B162" s="37" t="s">
        <v>6417</v>
      </c>
      <c r="C162" s="37">
        <v>843357</v>
      </c>
      <c r="D162" s="37">
        <v>11</v>
      </c>
      <c r="F162" s="37">
        <f t="shared" si="2"/>
        <v>45</v>
      </c>
    </row>
    <row r="163" spans="1:6">
      <c r="A163" s="38">
        <v>40471</v>
      </c>
      <c r="B163" s="37" t="s">
        <v>6398</v>
      </c>
      <c r="C163" s="37">
        <v>844101</v>
      </c>
      <c r="D163" s="37">
        <v>11</v>
      </c>
      <c r="F163" s="37">
        <f t="shared" si="2"/>
        <v>56</v>
      </c>
    </row>
    <row r="164" spans="1:6">
      <c r="A164" s="38">
        <v>40476</v>
      </c>
      <c r="B164" s="37" t="s">
        <v>6417</v>
      </c>
      <c r="C164" s="37">
        <v>847215</v>
      </c>
      <c r="E164" s="37">
        <v>3</v>
      </c>
      <c r="F164" s="37">
        <f t="shared" si="2"/>
        <v>53</v>
      </c>
    </row>
    <row r="165" spans="1:6">
      <c r="A165" s="38">
        <v>40478</v>
      </c>
      <c r="B165" s="37" t="s">
        <v>6417</v>
      </c>
      <c r="C165" s="37">
        <v>848155</v>
      </c>
      <c r="E165" s="37">
        <v>2</v>
      </c>
      <c r="F165" s="37">
        <f t="shared" si="2"/>
        <v>51</v>
      </c>
    </row>
    <row r="166" spans="1:6">
      <c r="A166" s="39">
        <v>40482</v>
      </c>
      <c r="B166" s="40"/>
      <c r="C166" s="40"/>
      <c r="D166" s="40">
        <f>SUM(D157:D165)</f>
        <v>48</v>
      </c>
      <c r="E166" s="40">
        <f>SUM(E157:E165)</f>
        <v>31</v>
      </c>
      <c r="F166" s="40">
        <v>51</v>
      </c>
    </row>
    <row r="167" spans="1:6">
      <c r="A167" s="38">
        <v>40484</v>
      </c>
      <c r="B167" s="37" t="s">
        <v>6398</v>
      </c>
      <c r="C167" s="37">
        <v>850117</v>
      </c>
      <c r="E167" s="37">
        <v>5</v>
      </c>
      <c r="F167" s="37">
        <f t="shared" si="2"/>
        <v>46</v>
      </c>
    </row>
    <row r="168" spans="1:6">
      <c r="B168" s="37" t="s">
        <v>6401</v>
      </c>
      <c r="C168" s="37" t="s">
        <v>6400</v>
      </c>
      <c r="E168" s="37">
        <v>10</v>
      </c>
      <c r="F168" s="37">
        <f t="shared" si="2"/>
        <v>36</v>
      </c>
    </row>
    <row r="169" spans="1:6">
      <c r="A169" s="38">
        <v>40485</v>
      </c>
      <c r="B169" s="37" t="s">
        <v>6408</v>
      </c>
      <c r="C169" s="37">
        <v>848613</v>
      </c>
      <c r="E169" s="37">
        <v>5</v>
      </c>
      <c r="F169" s="37">
        <f t="shared" si="2"/>
        <v>31</v>
      </c>
    </row>
    <row r="170" spans="1:6">
      <c r="A170" s="38">
        <v>40490</v>
      </c>
      <c r="B170" s="37" t="s">
        <v>6401</v>
      </c>
      <c r="C170" s="37">
        <v>850976</v>
      </c>
      <c r="D170" s="37">
        <v>15</v>
      </c>
      <c r="F170" s="37">
        <f t="shared" si="2"/>
        <v>46</v>
      </c>
    </row>
    <row r="171" spans="1:6">
      <c r="A171" s="38">
        <v>40491</v>
      </c>
      <c r="B171" s="37" t="s">
        <v>6417</v>
      </c>
      <c r="C171" s="37">
        <v>852031</v>
      </c>
      <c r="D171" s="37">
        <v>5</v>
      </c>
      <c r="F171" s="37">
        <f t="shared" si="2"/>
        <v>51</v>
      </c>
    </row>
    <row r="172" spans="1:6">
      <c r="A172" s="38"/>
      <c r="B172" s="37" t="s">
        <v>6398</v>
      </c>
      <c r="C172" s="37" t="s">
        <v>6400</v>
      </c>
      <c r="D172" s="37">
        <v>4</v>
      </c>
      <c r="F172" s="37">
        <f t="shared" si="2"/>
        <v>55</v>
      </c>
    </row>
    <row r="173" spans="1:6">
      <c r="A173" s="38">
        <v>40499</v>
      </c>
      <c r="B173" s="37" t="s">
        <v>6408</v>
      </c>
      <c r="C173" s="37">
        <v>856223</v>
      </c>
      <c r="E173" s="37">
        <v>5</v>
      </c>
      <c r="F173" s="37">
        <f t="shared" si="2"/>
        <v>50</v>
      </c>
    </row>
    <row r="174" spans="1:6">
      <c r="A174" s="38">
        <v>40501</v>
      </c>
      <c r="B174" s="37" t="s">
        <v>6401</v>
      </c>
      <c r="C174" s="37">
        <v>857355</v>
      </c>
      <c r="E174" s="37">
        <v>10</v>
      </c>
      <c r="F174" s="37">
        <f t="shared" si="2"/>
        <v>40</v>
      </c>
    </row>
    <row r="175" spans="1:6">
      <c r="B175" s="37" t="s">
        <v>6417</v>
      </c>
      <c r="C175" s="37" t="s">
        <v>6400</v>
      </c>
      <c r="E175" s="37">
        <v>5</v>
      </c>
      <c r="F175" s="37">
        <f t="shared" si="2"/>
        <v>35</v>
      </c>
    </row>
    <row r="176" spans="1:6">
      <c r="B176" s="37" t="s">
        <v>6398</v>
      </c>
      <c r="C176" s="37" t="s">
        <v>6400</v>
      </c>
      <c r="E176" s="37">
        <v>7</v>
      </c>
      <c r="F176" s="37">
        <f t="shared" si="2"/>
        <v>28</v>
      </c>
    </row>
    <row r="177" spans="1:6">
      <c r="A177" s="39">
        <v>40512</v>
      </c>
      <c r="B177" s="40"/>
      <c r="C177" s="40"/>
      <c r="D177" s="40">
        <f>SUM(D167:D176)</f>
        <v>24</v>
      </c>
      <c r="E177" s="40">
        <f>SUM(E167:E176)</f>
        <v>47</v>
      </c>
      <c r="F177" s="40">
        <v>28</v>
      </c>
    </row>
    <row r="178" spans="1:6">
      <c r="A178" s="38">
        <v>40518</v>
      </c>
      <c r="B178" s="37" t="s">
        <v>6417</v>
      </c>
      <c r="C178" s="37">
        <v>864562</v>
      </c>
      <c r="E178" s="37">
        <v>5</v>
      </c>
      <c r="F178" s="37">
        <f t="shared" si="2"/>
        <v>23</v>
      </c>
    </row>
    <row r="179" spans="1:6">
      <c r="A179" s="38"/>
      <c r="B179" s="37" t="s">
        <v>6398</v>
      </c>
      <c r="C179" s="37" t="s">
        <v>6400</v>
      </c>
      <c r="E179" s="37">
        <v>6</v>
      </c>
      <c r="F179" s="37">
        <f t="shared" si="2"/>
        <v>17</v>
      </c>
    </row>
    <row r="180" spans="1:6">
      <c r="A180" s="38">
        <v>40522</v>
      </c>
      <c r="B180" s="37" t="s">
        <v>6417</v>
      </c>
      <c r="C180" s="37">
        <v>866099</v>
      </c>
      <c r="D180" s="37">
        <v>11</v>
      </c>
      <c r="F180" s="37">
        <f t="shared" si="2"/>
        <v>28</v>
      </c>
    </row>
    <row r="181" spans="1:6">
      <c r="A181" s="38">
        <v>40526</v>
      </c>
      <c r="B181" s="37" t="s">
        <v>6408</v>
      </c>
      <c r="C181" s="37">
        <v>867403</v>
      </c>
      <c r="D181" s="37">
        <v>5</v>
      </c>
      <c r="F181" s="37">
        <f t="shared" si="2"/>
        <v>33</v>
      </c>
    </row>
    <row r="182" spans="1:6">
      <c r="B182" s="37" t="s">
        <v>6398</v>
      </c>
      <c r="C182" s="37" t="s">
        <v>6400</v>
      </c>
      <c r="D182" s="37">
        <v>6</v>
      </c>
      <c r="F182" s="37">
        <f t="shared" si="2"/>
        <v>39</v>
      </c>
    </row>
    <row r="183" spans="1:6">
      <c r="A183" s="38">
        <v>40526</v>
      </c>
      <c r="B183" s="37" t="s">
        <v>6408</v>
      </c>
      <c r="C183" s="37">
        <v>865614</v>
      </c>
      <c r="E183" s="37">
        <v>5</v>
      </c>
      <c r="F183" s="37">
        <f t="shared" si="2"/>
        <v>34</v>
      </c>
    </row>
    <row r="184" spans="1:6">
      <c r="A184" s="38">
        <v>40527</v>
      </c>
      <c r="B184" s="37" t="s">
        <v>6417</v>
      </c>
      <c r="C184" s="37">
        <v>867969</v>
      </c>
      <c r="E184" s="37">
        <v>12</v>
      </c>
      <c r="F184" s="37">
        <f t="shared" si="2"/>
        <v>22</v>
      </c>
    </row>
    <row r="185" spans="1:6">
      <c r="A185" s="38"/>
      <c r="B185" s="37" t="s">
        <v>6398</v>
      </c>
      <c r="E185" s="37">
        <v>6</v>
      </c>
      <c r="F185" s="37">
        <f t="shared" si="2"/>
        <v>16</v>
      </c>
    </row>
    <row r="186" spans="1:6">
      <c r="A186" s="38">
        <v>40529</v>
      </c>
      <c r="B186" s="37" t="s">
        <v>6398</v>
      </c>
      <c r="C186" s="37">
        <v>869069</v>
      </c>
      <c r="D186" s="37">
        <v>11</v>
      </c>
      <c r="F186" s="37">
        <f t="shared" si="2"/>
        <v>27</v>
      </c>
    </row>
    <row r="187" spans="1:6">
      <c r="A187" s="38">
        <v>40533</v>
      </c>
      <c r="B187" s="37" t="s">
        <v>6408</v>
      </c>
      <c r="C187" s="37">
        <v>869431</v>
      </c>
      <c r="E187" s="37">
        <v>5</v>
      </c>
      <c r="F187" s="37">
        <f t="shared" si="2"/>
        <v>22</v>
      </c>
    </row>
    <row r="188" spans="1:6">
      <c r="A188" s="39">
        <v>40543</v>
      </c>
      <c r="B188" s="40"/>
      <c r="C188" s="40"/>
      <c r="D188" s="40">
        <f>SUM(D178:D187)</f>
        <v>33</v>
      </c>
      <c r="E188" s="40">
        <f>SUM(E178:E187)</f>
        <v>39</v>
      </c>
      <c r="F188" s="40">
        <v>22</v>
      </c>
    </row>
    <row r="189" spans="1:6">
      <c r="A189" s="38">
        <v>40546</v>
      </c>
      <c r="B189" s="37" t="s">
        <v>6408</v>
      </c>
      <c r="C189" s="37">
        <v>874495</v>
      </c>
      <c r="D189" s="37">
        <v>11</v>
      </c>
      <c r="F189" s="37">
        <f t="shared" si="2"/>
        <v>33</v>
      </c>
    </row>
    <row r="190" spans="1:6">
      <c r="A190" s="38">
        <v>40549</v>
      </c>
      <c r="B190" s="37" t="s">
        <v>6398</v>
      </c>
      <c r="C190" s="37">
        <v>876035</v>
      </c>
      <c r="E190" s="37">
        <v>10</v>
      </c>
      <c r="F190" s="37">
        <f t="shared" si="2"/>
        <v>23</v>
      </c>
    </row>
    <row r="191" spans="1:6">
      <c r="B191" s="37" t="s">
        <v>6401</v>
      </c>
      <c r="C191" s="37" t="s">
        <v>6400</v>
      </c>
      <c r="E191" s="37">
        <v>10</v>
      </c>
      <c r="F191" s="37">
        <f t="shared" si="2"/>
        <v>13</v>
      </c>
    </row>
    <row r="192" spans="1:6">
      <c r="A192" s="38">
        <v>40550</v>
      </c>
      <c r="B192" s="37" t="s">
        <v>6401</v>
      </c>
      <c r="C192" s="37">
        <v>875913</v>
      </c>
      <c r="D192" s="37">
        <v>15</v>
      </c>
      <c r="F192" s="37">
        <f t="shared" si="2"/>
        <v>28</v>
      </c>
    </row>
    <row r="193" spans="1:6">
      <c r="A193" s="38">
        <v>40553</v>
      </c>
      <c r="B193" s="37" t="s">
        <v>6398</v>
      </c>
      <c r="C193" s="37">
        <v>877428</v>
      </c>
      <c r="D193" s="37">
        <v>11</v>
      </c>
      <c r="F193" s="37">
        <f t="shared" si="2"/>
        <v>39</v>
      </c>
    </row>
    <row r="194" spans="1:6">
      <c r="A194" s="38">
        <v>40554</v>
      </c>
      <c r="B194" s="37" t="s">
        <v>6401</v>
      </c>
      <c r="C194" s="37">
        <v>878186</v>
      </c>
      <c r="E194" s="37">
        <v>15</v>
      </c>
      <c r="F194" s="37">
        <f t="shared" si="2"/>
        <v>24</v>
      </c>
    </row>
    <row r="195" spans="1:6">
      <c r="A195" s="38">
        <v>40556</v>
      </c>
      <c r="B195" s="37" t="s">
        <v>6408</v>
      </c>
      <c r="C195" s="37">
        <v>879088</v>
      </c>
      <c r="E195" s="37">
        <v>10</v>
      </c>
      <c r="F195" s="37">
        <f t="shared" si="2"/>
        <v>14</v>
      </c>
    </row>
    <row r="196" spans="1:6">
      <c r="A196" s="38">
        <v>40567</v>
      </c>
      <c r="B196" s="37" t="s">
        <v>6398</v>
      </c>
      <c r="C196" s="37">
        <v>883270</v>
      </c>
      <c r="D196" s="37">
        <v>6</v>
      </c>
      <c r="F196" s="37">
        <f t="shared" si="2"/>
        <v>20</v>
      </c>
    </row>
    <row r="197" spans="1:6">
      <c r="A197" s="38"/>
      <c r="B197" s="37" t="s">
        <v>6418</v>
      </c>
      <c r="C197" s="37" t="s">
        <v>6400</v>
      </c>
      <c r="D197" s="37">
        <v>7</v>
      </c>
      <c r="F197" s="37">
        <f t="shared" si="2"/>
        <v>27</v>
      </c>
    </row>
    <row r="198" spans="1:6">
      <c r="A198" s="38">
        <v>40568</v>
      </c>
      <c r="B198" s="37" t="s">
        <v>6408</v>
      </c>
      <c r="C198" s="37">
        <v>883941</v>
      </c>
      <c r="D198" s="37">
        <v>11</v>
      </c>
      <c r="F198" s="37">
        <f t="shared" ref="F198:F208" si="3">F197+D198-E198</f>
        <v>38</v>
      </c>
    </row>
    <row r="199" spans="1:6">
      <c r="A199" s="38">
        <v>40570</v>
      </c>
      <c r="B199" s="37" t="s">
        <v>6418</v>
      </c>
      <c r="C199" s="37">
        <v>884912</v>
      </c>
      <c r="E199" s="37">
        <v>7</v>
      </c>
      <c r="F199" s="37">
        <f t="shared" si="3"/>
        <v>31</v>
      </c>
    </row>
    <row r="200" spans="1:6">
      <c r="A200" s="38">
        <v>40574</v>
      </c>
      <c r="B200" s="37" t="s">
        <v>6401</v>
      </c>
      <c r="C200" s="37">
        <v>884760</v>
      </c>
      <c r="D200" s="37">
        <v>15</v>
      </c>
      <c r="F200" s="37">
        <f t="shared" si="3"/>
        <v>46</v>
      </c>
    </row>
    <row r="201" spans="1:6">
      <c r="A201" s="39">
        <v>40574</v>
      </c>
      <c r="B201" s="40"/>
      <c r="C201" s="40"/>
      <c r="D201" s="40">
        <f>SUM(D189:D200)</f>
        <v>76</v>
      </c>
      <c r="E201" s="40">
        <f>SUM(E189:E200)</f>
        <v>52</v>
      </c>
      <c r="F201" s="40">
        <v>46</v>
      </c>
    </row>
    <row r="202" spans="1:6">
      <c r="A202" s="38">
        <v>40583</v>
      </c>
      <c r="B202" s="37" t="s">
        <v>6408</v>
      </c>
      <c r="C202" s="37">
        <v>886759</v>
      </c>
      <c r="E202" s="37">
        <v>6</v>
      </c>
      <c r="F202" s="37">
        <f t="shared" si="3"/>
        <v>40</v>
      </c>
    </row>
    <row r="203" spans="1:6">
      <c r="A203" s="38">
        <v>40584</v>
      </c>
      <c r="B203" s="37" t="s">
        <v>6408</v>
      </c>
      <c r="C203" s="37">
        <v>890199</v>
      </c>
      <c r="E203" s="37">
        <v>6</v>
      </c>
      <c r="F203" s="37">
        <f t="shared" si="3"/>
        <v>34</v>
      </c>
    </row>
    <row r="204" spans="1:6">
      <c r="A204" s="38" t="s">
        <v>6419</v>
      </c>
      <c r="B204" s="37" t="s">
        <v>4573</v>
      </c>
      <c r="C204" s="37">
        <v>892977</v>
      </c>
      <c r="D204" s="37">
        <v>4</v>
      </c>
      <c r="F204" s="37">
        <f t="shared" si="3"/>
        <v>38</v>
      </c>
    </row>
    <row r="205" spans="1:6">
      <c r="A205" s="38"/>
      <c r="B205" s="37" t="s">
        <v>6408</v>
      </c>
      <c r="C205" s="37" t="s">
        <v>6400</v>
      </c>
      <c r="D205" s="37">
        <v>7</v>
      </c>
      <c r="F205" s="37">
        <f t="shared" si="3"/>
        <v>45</v>
      </c>
    </row>
    <row r="206" spans="1:6">
      <c r="A206" s="38" t="s">
        <v>6420</v>
      </c>
      <c r="B206" s="37" t="s">
        <v>6401</v>
      </c>
      <c r="C206" s="37">
        <v>893588</v>
      </c>
      <c r="E206" s="37">
        <v>15</v>
      </c>
      <c r="F206" s="37">
        <f t="shared" si="3"/>
        <v>30</v>
      </c>
    </row>
    <row r="207" spans="1:6">
      <c r="A207" s="38"/>
      <c r="B207" s="37" t="s">
        <v>6398</v>
      </c>
      <c r="C207" s="37" t="s">
        <v>6400</v>
      </c>
      <c r="E207" s="37">
        <v>6</v>
      </c>
      <c r="F207" s="37">
        <f t="shared" si="3"/>
        <v>24</v>
      </c>
    </row>
    <row r="208" spans="1:6">
      <c r="A208" s="38">
        <v>40598</v>
      </c>
      <c r="B208" s="37" t="s">
        <v>6401</v>
      </c>
      <c r="C208" s="37">
        <v>894185</v>
      </c>
      <c r="D208" s="37">
        <v>15</v>
      </c>
      <c r="F208" s="37">
        <f t="shared" si="3"/>
        <v>39</v>
      </c>
    </row>
    <row r="209" spans="1:6">
      <c r="A209" s="42">
        <v>40602</v>
      </c>
      <c r="B209" s="43"/>
      <c r="C209" s="43"/>
      <c r="D209" s="43">
        <f>SUM(D202:D208)</f>
        <v>26</v>
      </c>
      <c r="E209" s="43">
        <f>SUM(E202:E208)</f>
        <v>33</v>
      </c>
      <c r="F209" s="43">
        <v>39</v>
      </c>
    </row>
    <row r="210" spans="1:6">
      <c r="A210" s="38">
        <v>40618</v>
      </c>
      <c r="B210" s="37" t="s">
        <v>6398</v>
      </c>
      <c r="C210" s="37">
        <v>904926</v>
      </c>
      <c r="E210" s="37">
        <v>6</v>
      </c>
      <c r="F210" s="37">
        <f t="shared" ref="F210:F273" si="4">F209+D210-E210</f>
        <v>33</v>
      </c>
    </row>
    <row r="211" spans="1:6">
      <c r="B211" s="37" t="s">
        <v>6401</v>
      </c>
      <c r="C211" s="37" t="s">
        <v>6400</v>
      </c>
      <c r="E211" s="37">
        <v>10</v>
      </c>
      <c r="F211" s="37">
        <f t="shared" si="4"/>
        <v>23</v>
      </c>
    </row>
    <row r="212" spans="1:6">
      <c r="A212" s="38">
        <v>40626</v>
      </c>
      <c r="B212" s="37" t="s">
        <v>6401</v>
      </c>
      <c r="C212" s="37">
        <v>908650</v>
      </c>
      <c r="E212" s="37">
        <v>5</v>
      </c>
      <c r="F212" s="37">
        <f t="shared" si="4"/>
        <v>18</v>
      </c>
    </row>
    <row r="213" spans="1:6">
      <c r="B213" s="37" t="s">
        <v>6398</v>
      </c>
      <c r="C213" s="37" t="s">
        <v>6400</v>
      </c>
      <c r="E213" s="37">
        <v>3</v>
      </c>
      <c r="F213" s="37">
        <f t="shared" si="4"/>
        <v>15</v>
      </c>
    </row>
    <row r="214" spans="1:6">
      <c r="A214" s="42">
        <v>40633</v>
      </c>
      <c r="B214" s="43"/>
      <c r="C214" s="43"/>
      <c r="D214" s="43">
        <v>0</v>
      </c>
      <c r="E214" s="43">
        <v>24</v>
      </c>
      <c r="F214" s="43">
        <v>15</v>
      </c>
    </row>
    <row r="215" spans="1:6">
      <c r="A215" s="38">
        <v>40637</v>
      </c>
      <c r="B215" s="37" t="s">
        <v>6401</v>
      </c>
      <c r="C215" s="37">
        <v>912590</v>
      </c>
      <c r="D215" s="37">
        <v>15</v>
      </c>
      <c r="F215" s="37">
        <f t="shared" si="4"/>
        <v>30</v>
      </c>
    </row>
    <row r="216" spans="1:6">
      <c r="A216" s="38">
        <v>40644</v>
      </c>
      <c r="B216" s="37" t="s">
        <v>6401</v>
      </c>
      <c r="C216" s="37">
        <v>916093</v>
      </c>
      <c r="E216" s="37">
        <v>6</v>
      </c>
      <c r="F216" s="37">
        <f t="shared" si="4"/>
        <v>24</v>
      </c>
    </row>
    <row r="217" spans="1:6">
      <c r="B217" s="37" t="s">
        <v>6398</v>
      </c>
      <c r="C217" s="37" t="s">
        <v>6400</v>
      </c>
      <c r="E217" s="37">
        <v>3</v>
      </c>
      <c r="F217" s="37">
        <f t="shared" si="4"/>
        <v>21</v>
      </c>
    </row>
    <row r="218" spans="1:6">
      <c r="A218" s="38">
        <v>40645</v>
      </c>
      <c r="B218" s="37" t="s">
        <v>6408</v>
      </c>
      <c r="C218" s="37">
        <v>916920</v>
      </c>
      <c r="D218" s="37">
        <v>3</v>
      </c>
      <c r="F218" s="37">
        <f t="shared" si="4"/>
        <v>24</v>
      </c>
    </row>
    <row r="219" spans="1:6">
      <c r="B219" s="37" t="s">
        <v>6398</v>
      </c>
      <c r="C219" s="37" t="s">
        <v>6400</v>
      </c>
      <c r="D219" s="37">
        <v>8</v>
      </c>
      <c r="F219" s="37">
        <f t="shared" si="4"/>
        <v>32</v>
      </c>
    </row>
    <row r="220" spans="1:6">
      <c r="A220" s="38">
        <v>40652</v>
      </c>
      <c r="B220" s="37" t="s">
        <v>6398</v>
      </c>
      <c r="C220" s="37">
        <v>920174</v>
      </c>
      <c r="E220" s="37">
        <v>6</v>
      </c>
      <c r="F220" s="37">
        <f t="shared" si="4"/>
        <v>26</v>
      </c>
    </row>
    <row r="221" spans="1:6">
      <c r="B221" s="37" t="s">
        <v>6401</v>
      </c>
      <c r="E221" s="37">
        <v>6</v>
      </c>
      <c r="F221" s="37">
        <f t="shared" si="4"/>
        <v>20</v>
      </c>
    </row>
    <row r="222" spans="1:6">
      <c r="A222" s="38">
        <v>40653</v>
      </c>
      <c r="B222" s="37" t="s">
        <v>6408</v>
      </c>
      <c r="C222" s="37">
        <v>920741</v>
      </c>
      <c r="E222" s="37">
        <v>5</v>
      </c>
      <c r="F222" s="37">
        <f t="shared" si="4"/>
        <v>15</v>
      </c>
    </row>
    <row r="223" spans="1:6">
      <c r="A223" s="38">
        <v>40653</v>
      </c>
      <c r="B223" s="37" t="s">
        <v>6408</v>
      </c>
      <c r="C223" s="37">
        <v>921204</v>
      </c>
      <c r="E223" s="37">
        <v>2</v>
      </c>
      <c r="F223" s="37">
        <f t="shared" si="4"/>
        <v>13</v>
      </c>
    </row>
    <row r="224" spans="1:6">
      <c r="A224" s="38">
        <v>40659</v>
      </c>
      <c r="B224" s="37" t="s">
        <v>6408</v>
      </c>
      <c r="C224" s="37">
        <v>921713</v>
      </c>
      <c r="D224" s="37">
        <v>11</v>
      </c>
      <c r="F224" s="37">
        <f t="shared" si="4"/>
        <v>24</v>
      </c>
    </row>
    <row r="225" spans="1:6">
      <c r="A225" s="42">
        <v>40663</v>
      </c>
      <c r="B225" s="43"/>
      <c r="C225" s="43"/>
      <c r="D225" s="43">
        <f>SUM(D215:D224)</f>
        <v>37</v>
      </c>
      <c r="E225" s="43">
        <f>SUM(E215:E224)</f>
        <v>28</v>
      </c>
      <c r="F225" s="43">
        <v>24</v>
      </c>
    </row>
    <row r="226" spans="1:6">
      <c r="A226" s="38">
        <v>40665</v>
      </c>
      <c r="B226" s="37" t="s">
        <v>6398</v>
      </c>
      <c r="C226" s="37">
        <v>924221</v>
      </c>
      <c r="D226" s="37">
        <v>7</v>
      </c>
      <c r="F226" s="37">
        <f t="shared" si="4"/>
        <v>31</v>
      </c>
    </row>
    <row r="227" spans="1:6">
      <c r="B227" s="37" t="s">
        <v>6418</v>
      </c>
      <c r="D227" s="37">
        <v>5</v>
      </c>
      <c r="F227" s="37">
        <f t="shared" si="4"/>
        <v>36</v>
      </c>
    </row>
    <row r="228" spans="1:6">
      <c r="A228" s="38">
        <v>40666</v>
      </c>
      <c r="B228" s="37" t="s">
        <v>6418</v>
      </c>
      <c r="C228" s="37">
        <v>926260</v>
      </c>
      <c r="E228" s="37">
        <v>5</v>
      </c>
      <c r="F228" s="37">
        <f t="shared" si="4"/>
        <v>31</v>
      </c>
    </row>
    <row r="229" spans="1:6">
      <c r="A229" s="38">
        <v>40667</v>
      </c>
      <c r="B229" s="37" t="s">
        <v>6408</v>
      </c>
      <c r="C229" s="37">
        <v>926927</v>
      </c>
      <c r="E229" s="37">
        <v>5</v>
      </c>
      <c r="F229" s="37">
        <f t="shared" si="4"/>
        <v>26</v>
      </c>
    </row>
    <row r="230" spans="1:6">
      <c r="A230" s="38">
        <v>40667</v>
      </c>
      <c r="B230" s="37" t="s">
        <v>6398</v>
      </c>
      <c r="C230" s="37">
        <v>927242</v>
      </c>
      <c r="E230" s="37">
        <v>1</v>
      </c>
      <c r="F230" s="37">
        <f t="shared" si="4"/>
        <v>25</v>
      </c>
    </row>
    <row r="231" spans="1:6">
      <c r="A231" s="38">
        <v>40668</v>
      </c>
      <c r="B231" s="37" t="s">
        <v>6398</v>
      </c>
      <c r="C231" s="37">
        <v>927383</v>
      </c>
      <c r="E231" s="37">
        <v>8</v>
      </c>
      <c r="F231" s="37">
        <f t="shared" si="4"/>
        <v>17</v>
      </c>
    </row>
    <row r="232" spans="1:6">
      <c r="A232" s="38">
        <v>40669</v>
      </c>
      <c r="B232" s="37" t="s">
        <v>4573</v>
      </c>
      <c r="C232" s="37" t="s">
        <v>6421</v>
      </c>
      <c r="E232" s="37">
        <v>4</v>
      </c>
      <c r="F232" s="37">
        <f t="shared" si="4"/>
        <v>13</v>
      </c>
    </row>
    <row r="233" spans="1:6">
      <c r="A233" s="38">
        <v>40669</v>
      </c>
      <c r="B233" s="37" t="s">
        <v>6408</v>
      </c>
      <c r="C233" s="37" t="s">
        <v>6422</v>
      </c>
      <c r="E233" s="37">
        <v>3</v>
      </c>
      <c r="F233" s="37">
        <f t="shared" si="4"/>
        <v>10</v>
      </c>
    </row>
    <row r="234" spans="1:6">
      <c r="A234" s="38">
        <v>40674</v>
      </c>
      <c r="B234" s="37" t="s">
        <v>6401</v>
      </c>
      <c r="C234" s="37">
        <v>929861</v>
      </c>
      <c r="D234" s="37">
        <v>15</v>
      </c>
      <c r="F234" s="37">
        <f t="shared" si="4"/>
        <v>25</v>
      </c>
    </row>
    <row r="235" spans="1:6">
      <c r="A235" s="38">
        <v>40675</v>
      </c>
      <c r="B235" s="37" t="s">
        <v>6398</v>
      </c>
      <c r="C235" s="37">
        <v>930317</v>
      </c>
      <c r="D235" s="37">
        <v>8</v>
      </c>
      <c r="F235" s="37">
        <f t="shared" si="4"/>
        <v>33</v>
      </c>
    </row>
    <row r="236" spans="1:6">
      <c r="B236" s="37" t="s">
        <v>6408</v>
      </c>
      <c r="C236" s="37" t="s">
        <v>6400</v>
      </c>
      <c r="D236" s="37">
        <v>3</v>
      </c>
      <c r="F236" s="37">
        <f t="shared" si="4"/>
        <v>36</v>
      </c>
    </row>
    <row r="237" spans="1:6">
      <c r="A237" s="38">
        <v>40693</v>
      </c>
      <c r="B237" s="37" t="s">
        <v>6415</v>
      </c>
      <c r="C237" s="37">
        <v>937634</v>
      </c>
      <c r="D237" s="37">
        <v>3</v>
      </c>
      <c r="F237" s="37">
        <f t="shared" si="4"/>
        <v>39</v>
      </c>
    </row>
    <row r="238" spans="1:6">
      <c r="A238" s="38"/>
      <c r="B238" s="37" t="s">
        <v>6408</v>
      </c>
      <c r="C238" s="37" t="s">
        <v>6400</v>
      </c>
      <c r="D238" s="37">
        <v>3</v>
      </c>
      <c r="F238" s="37">
        <f t="shared" si="4"/>
        <v>42</v>
      </c>
    </row>
    <row r="239" spans="1:6">
      <c r="A239" s="38"/>
      <c r="B239" s="37" t="s">
        <v>6398</v>
      </c>
      <c r="C239" s="37" t="s">
        <v>6400</v>
      </c>
      <c r="D239" s="37">
        <v>5</v>
      </c>
      <c r="F239" s="37">
        <f t="shared" si="4"/>
        <v>47</v>
      </c>
    </row>
    <row r="240" spans="1:6">
      <c r="A240" s="38">
        <v>40693</v>
      </c>
      <c r="B240" s="37" t="s">
        <v>6401</v>
      </c>
      <c r="C240" s="37">
        <v>937729</v>
      </c>
      <c r="E240" s="37">
        <v>10</v>
      </c>
      <c r="F240" s="37">
        <f t="shared" si="4"/>
        <v>37</v>
      </c>
    </row>
    <row r="241" spans="1:6">
      <c r="A241" s="38">
        <v>40694</v>
      </c>
      <c r="B241" s="37" t="s">
        <v>6415</v>
      </c>
      <c r="C241" s="37">
        <v>937678</v>
      </c>
      <c r="E241" s="37">
        <v>3</v>
      </c>
      <c r="F241" s="37">
        <f t="shared" si="4"/>
        <v>34</v>
      </c>
    </row>
    <row r="242" spans="1:6">
      <c r="A242" s="42">
        <v>40694</v>
      </c>
      <c r="B242" s="43"/>
      <c r="C242" s="43"/>
      <c r="D242" s="43">
        <f>SUM(D226:D241)</f>
        <v>49</v>
      </c>
      <c r="E242" s="43">
        <f>SUM(E226:E241)</f>
        <v>39</v>
      </c>
      <c r="F242" s="43">
        <v>34</v>
      </c>
    </row>
    <row r="243" spans="1:6">
      <c r="A243" s="38">
        <v>40702</v>
      </c>
      <c r="B243" s="37" t="s">
        <v>6408</v>
      </c>
      <c r="C243" s="37">
        <v>941992</v>
      </c>
      <c r="E243" s="37">
        <v>5</v>
      </c>
      <c r="F243" s="37">
        <f t="shared" si="4"/>
        <v>29</v>
      </c>
    </row>
    <row r="244" spans="1:6">
      <c r="A244" s="38">
        <v>40715</v>
      </c>
      <c r="B244" s="37" t="s">
        <v>6401</v>
      </c>
      <c r="C244" s="37">
        <v>947732</v>
      </c>
      <c r="E244" s="37">
        <v>8</v>
      </c>
      <c r="F244" s="37">
        <f t="shared" si="4"/>
        <v>21</v>
      </c>
    </row>
    <row r="245" spans="1:6">
      <c r="B245" s="37" t="s">
        <v>6398</v>
      </c>
      <c r="C245" s="37" t="s">
        <v>6400</v>
      </c>
      <c r="E245" s="37">
        <v>6</v>
      </c>
      <c r="F245" s="37">
        <f t="shared" si="4"/>
        <v>15</v>
      </c>
    </row>
    <row r="246" spans="1:6">
      <c r="A246" s="42">
        <v>40724</v>
      </c>
      <c r="B246" s="43"/>
      <c r="C246" s="43"/>
      <c r="D246" s="43">
        <f>SUM(D243:D245)</f>
        <v>0</v>
      </c>
      <c r="E246" s="43">
        <f>SUM(E243:E245)</f>
        <v>19</v>
      </c>
      <c r="F246" s="43">
        <v>15</v>
      </c>
    </row>
    <row r="247" spans="1:6">
      <c r="A247" s="38">
        <v>40732</v>
      </c>
      <c r="B247" s="37" t="s">
        <v>6401</v>
      </c>
      <c r="C247" s="37">
        <v>954477</v>
      </c>
      <c r="D247" s="37">
        <v>15</v>
      </c>
      <c r="F247" s="37">
        <f t="shared" si="4"/>
        <v>30</v>
      </c>
    </row>
    <row r="248" spans="1:6">
      <c r="A248" s="38">
        <v>40743</v>
      </c>
      <c r="B248" s="37" t="s">
        <v>6401</v>
      </c>
      <c r="C248" s="37">
        <v>959626</v>
      </c>
      <c r="E248" s="37">
        <v>15</v>
      </c>
      <c r="F248" s="37">
        <f t="shared" si="4"/>
        <v>15</v>
      </c>
    </row>
    <row r="249" spans="1:6">
      <c r="B249" s="37" t="s">
        <v>6398</v>
      </c>
      <c r="C249" s="37" t="s">
        <v>6400</v>
      </c>
      <c r="E249" s="37">
        <v>7</v>
      </c>
      <c r="F249" s="37">
        <f t="shared" si="4"/>
        <v>8</v>
      </c>
    </row>
    <row r="250" spans="1:6">
      <c r="A250" s="38">
        <v>40745</v>
      </c>
      <c r="B250" s="37" t="s">
        <v>6398</v>
      </c>
      <c r="C250" s="37">
        <v>960043</v>
      </c>
      <c r="D250" s="37">
        <v>11</v>
      </c>
      <c r="F250" s="37">
        <f t="shared" si="4"/>
        <v>19</v>
      </c>
    </row>
    <row r="251" spans="1:6">
      <c r="A251" s="38">
        <v>40749</v>
      </c>
      <c r="B251" s="37" t="s">
        <v>6401</v>
      </c>
      <c r="C251" s="37">
        <v>961631</v>
      </c>
      <c r="D251" s="37">
        <v>4</v>
      </c>
      <c r="F251" s="37">
        <f t="shared" si="4"/>
        <v>23</v>
      </c>
    </row>
    <row r="252" spans="1:6">
      <c r="B252" s="37" t="s">
        <v>6408</v>
      </c>
      <c r="C252" s="37" t="s">
        <v>6400</v>
      </c>
      <c r="D252" s="37">
        <v>8</v>
      </c>
      <c r="F252" s="37">
        <f t="shared" si="4"/>
        <v>31</v>
      </c>
    </row>
    <row r="253" spans="1:6">
      <c r="A253" s="38">
        <v>40750</v>
      </c>
      <c r="B253" s="37" t="s">
        <v>6408</v>
      </c>
      <c r="C253" s="37">
        <v>959914</v>
      </c>
      <c r="E253" s="37">
        <v>6</v>
      </c>
      <c r="F253" s="37">
        <f t="shared" si="4"/>
        <v>25</v>
      </c>
    </row>
    <row r="254" spans="1:6">
      <c r="A254" s="42">
        <v>40755</v>
      </c>
      <c r="B254" s="43"/>
      <c r="C254" s="43"/>
      <c r="D254" s="43">
        <f>SUM(D247:D253)</f>
        <v>38</v>
      </c>
      <c r="E254" s="43">
        <f>SUM(E247:E253)</f>
        <v>28</v>
      </c>
      <c r="F254" s="43">
        <v>25</v>
      </c>
    </row>
    <row r="255" spans="1:6">
      <c r="A255" s="38">
        <v>40760</v>
      </c>
      <c r="B255" s="37" t="s">
        <v>6408</v>
      </c>
      <c r="C255" s="37">
        <v>966156</v>
      </c>
      <c r="D255" s="37">
        <v>8</v>
      </c>
      <c r="F255" s="37">
        <f t="shared" si="4"/>
        <v>33</v>
      </c>
    </row>
    <row r="256" spans="1:6">
      <c r="A256" s="38">
        <v>40771</v>
      </c>
      <c r="B256" s="37" t="s">
        <v>6401</v>
      </c>
      <c r="C256" s="37">
        <v>970216</v>
      </c>
      <c r="D256" s="37">
        <v>15</v>
      </c>
      <c r="F256" s="37">
        <f>F255+D256-E256</f>
        <v>48</v>
      </c>
    </row>
    <row r="257" spans="1:6">
      <c r="A257" s="38">
        <v>40772</v>
      </c>
      <c r="B257" s="37" t="s">
        <v>6398</v>
      </c>
      <c r="C257" s="37">
        <v>972119</v>
      </c>
      <c r="E257" s="37">
        <v>10</v>
      </c>
      <c r="F257" s="37">
        <f t="shared" si="4"/>
        <v>38</v>
      </c>
    </row>
    <row r="258" spans="1:6">
      <c r="A258" s="42">
        <v>40786</v>
      </c>
      <c r="B258" s="43"/>
      <c r="C258" s="43"/>
      <c r="D258" s="43">
        <f>SUM(D255:D257)</f>
        <v>23</v>
      </c>
      <c r="E258" s="43">
        <f>SUM(E255:E257)</f>
        <v>10</v>
      </c>
      <c r="F258" s="43">
        <v>38</v>
      </c>
    </row>
    <row r="259" spans="1:6">
      <c r="A259" s="38">
        <v>40792</v>
      </c>
      <c r="B259" s="37" t="s">
        <v>6398</v>
      </c>
      <c r="C259" s="37">
        <v>978869</v>
      </c>
      <c r="D259" s="37">
        <v>11</v>
      </c>
      <c r="F259" s="37">
        <f>F257+D259-E259</f>
        <v>49</v>
      </c>
    </row>
    <row r="260" spans="1:6">
      <c r="A260" s="38">
        <v>40793</v>
      </c>
      <c r="B260" s="37" t="s">
        <v>6398</v>
      </c>
      <c r="C260" s="37">
        <v>980516</v>
      </c>
      <c r="E260" s="37">
        <v>5</v>
      </c>
      <c r="F260" s="37">
        <f t="shared" si="4"/>
        <v>44</v>
      </c>
    </row>
    <row r="261" spans="1:6">
      <c r="B261" s="37" t="s">
        <v>6401</v>
      </c>
      <c r="C261" s="37" t="s">
        <v>6400</v>
      </c>
      <c r="E261" s="37">
        <v>12</v>
      </c>
      <c r="F261" s="37">
        <f t="shared" si="4"/>
        <v>32</v>
      </c>
    </row>
    <row r="262" spans="1:6">
      <c r="A262" s="38">
        <v>40799</v>
      </c>
      <c r="B262" s="37" t="s">
        <v>6408</v>
      </c>
      <c r="C262" s="37">
        <v>983114</v>
      </c>
      <c r="E262" s="37">
        <v>8</v>
      </c>
      <c r="F262" s="37">
        <f t="shared" si="4"/>
        <v>24</v>
      </c>
    </row>
    <row r="263" spans="1:6">
      <c r="A263" s="38">
        <v>40812</v>
      </c>
      <c r="B263" s="37" t="s">
        <v>6398</v>
      </c>
      <c r="C263" s="37">
        <v>988860</v>
      </c>
      <c r="E263" s="37">
        <v>4</v>
      </c>
      <c r="F263" s="37">
        <f t="shared" si="4"/>
        <v>20</v>
      </c>
    </row>
    <row r="264" spans="1:6">
      <c r="B264" s="37" t="s">
        <v>6401</v>
      </c>
      <c r="C264" s="37" t="s">
        <v>6400</v>
      </c>
      <c r="E264" s="37">
        <v>7</v>
      </c>
      <c r="F264" s="37">
        <f t="shared" si="4"/>
        <v>13</v>
      </c>
    </row>
    <row r="265" spans="1:6">
      <c r="A265" s="42">
        <v>40816</v>
      </c>
      <c r="B265" s="43"/>
      <c r="C265" s="43"/>
      <c r="D265" s="43">
        <f>SUM(D259:D264)</f>
        <v>11</v>
      </c>
      <c r="E265" s="43">
        <f>SUM(E259:E264)</f>
        <v>36</v>
      </c>
      <c r="F265" s="43">
        <v>13</v>
      </c>
    </row>
    <row r="266" spans="1:6">
      <c r="A266" s="38">
        <v>40822</v>
      </c>
      <c r="B266" s="37" t="s">
        <v>6401</v>
      </c>
      <c r="C266" s="37">
        <v>993376</v>
      </c>
      <c r="D266" s="37">
        <v>15</v>
      </c>
      <c r="F266" s="37">
        <f t="shared" si="4"/>
        <v>28</v>
      </c>
    </row>
    <row r="267" spans="1:6">
      <c r="A267" s="38">
        <v>40827</v>
      </c>
      <c r="B267" s="37" t="s">
        <v>6398</v>
      </c>
      <c r="C267" s="37">
        <v>995798</v>
      </c>
      <c r="D267" s="37">
        <v>11</v>
      </c>
      <c r="F267" s="37">
        <f t="shared" si="4"/>
        <v>39</v>
      </c>
    </row>
    <row r="268" spans="1:6">
      <c r="A268" s="38">
        <v>40835</v>
      </c>
      <c r="B268" s="37" t="s">
        <v>6401</v>
      </c>
      <c r="C268" s="37">
        <v>999361</v>
      </c>
      <c r="E268" s="37">
        <v>15</v>
      </c>
      <c r="F268" s="37">
        <f t="shared" si="4"/>
        <v>24</v>
      </c>
    </row>
    <row r="269" spans="1:6">
      <c r="B269" s="37" t="s">
        <v>6398</v>
      </c>
      <c r="C269" s="37" t="s">
        <v>6400</v>
      </c>
      <c r="E269" s="37">
        <v>4</v>
      </c>
      <c r="F269" s="37">
        <f t="shared" si="4"/>
        <v>20</v>
      </c>
    </row>
    <row r="270" spans="1:6">
      <c r="A270" s="42">
        <v>40847</v>
      </c>
      <c r="B270" s="43"/>
      <c r="C270" s="43"/>
      <c r="D270" s="43">
        <f>SUM(D266:D269)</f>
        <v>26</v>
      </c>
      <c r="E270" s="43">
        <f>SUM(E266:E269)</f>
        <v>19</v>
      </c>
      <c r="F270" s="43">
        <v>20</v>
      </c>
    </row>
    <row r="271" spans="1:6">
      <c r="A271" s="38">
        <v>40856</v>
      </c>
      <c r="B271" s="37" t="s">
        <v>6398</v>
      </c>
      <c r="C271" s="37">
        <v>1008283</v>
      </c>
      <c r="E271" s="37">
        <v>2</v>
      </c>
      <c r="F271" s="37">
        <f t="shared" si="4"/>
        <v>18</v>
      </c>
    </row>
    <row r="272" spans="1:6">
      <c r="A272" s="38">
        <v>40857</v>
      </c>
      <c r="B272" s="37" t="s">
        <v>6398</v>
      </c>
      <c r="C272" s="37">
        <v>1008801</v>
      </c>
      <c r="E272" s="37">
        <v>6</v>
      </c>
      <c r="F272" s="37">
        <f t="shared" si="4"/>
        <v>12</v>
      </c>
    </row>
    <row r="273" spans="1:6">
      <c r="A273" s="38">
        <v>40858</v>
      </c>
      <c r="B273" s="37" t="s">
        <v>6398</v>
      </c>
      <c r="C273" s="37">
        <v>1009419</v>
      </c>
      <c r="E273" s="37">
        <v>1</v>
      </c>
      <c r="F273" s="37">
        <f t="shared" si="4"/>
        <v>11</v>
      </c>
    </row>
    <row r="274" spans="1:6">
      <c r="A274" s="38">
        <v>40863</v>
      </c>
      <c r="B274" s="37" t="s">
        <v>6401</v>
      </c>
      <c r="C274" s="37">
        <v>1011341</v>
      </c>
      <c r="D274" s="37">
        <v>15</v>
      </c>
      <c r="F274" s="37">
        <f t="shared" ref="F274:F337" si="5">F273+D274-E274</f>
        <v>26</v>
      </c>
    </row>
    <row r="275" spans="1:6">
      <c r="A275" s="38">
        <v>40871</v>
      </c>
      <c r="B275" s="37" t="s">
        <v>6398</v>
      </c>
      <c r="C275" s="37">
        <v>1014438</v>
      </c>
      <c r="D275" s="37">
        <v>5</v>
      </c>
      <c r="F275" s="37">
        <f t="shared" si="5"/>
        <v>31</v>
      </c>
    </row>
    <row r="276" spans="1:6">
      <c r="B276" s="37" t="s">
        <v>6402</v>
      </c>
      <c r="C276" s="37" t="s">
        <v>6400</v>
      </c>
      <c r="D276" s="37">
        <v>6</v>
      </c>
      <c r="F276" s="37">
        <f t="shared" si="5"/>
        <v>37</v>
      </c>
    </row>
    <row r="277" spans="1:6">
      <c r="A277" s="38">
        <v>40877</v>
      </c>
      <c r="B277" s="37" t="s">
        <v>6402</v>
      </c>
      <c r="C277" s="37" t="s">
        <v>6423</v>
      </c>
      <c r="E277" s="37">
        <v>2</v>
      </c>
      <c r="F277" s="37">
        <f t="shared" si="5"/>
        <v>35</v>
      </c>
    </row>
    <row r="278" spans="1:6">
      <c r="A278" s="38">
        <v>40877</v>
      </c>
      <c r="B278" s="37" t="s">
        <v>6398</v>
      </c>
      <c r="C278" s="37">
        <v>1015428</v>
      </c>
      <c r="E278" s="37">
        <v>6</v>
      </c>
      <c r="F278" s="37">
        <f t="shared" si="5"/>
        <v>29</v>
      </c>
    </row>
    <row r="279" spans="1:6">
      <c r="A279" s="42">
        <v>40877</v>
      </c>
      <c r="B279" s="43"/>
      <c r="C279" s="43"/>
      <c r="D279" s="43">
        <f>SUM(D271:D278)</f>
        <v>26</v>
      </c>
      <c r="E279" s="43">
        <f>SUM(E271:E278)</f>
        <v>17</v>
      </c>
      <c r="F279" s="43">
        <v>29</v>
      </c>
    </row>
    <row r="280" spans="1:6">
      <c r="A280" s="38">
        <v>40885</v>
      </c>
      <c r="B280" s="37" t="s">
        <v>6408</v>
      </c>
      <c r="C280" s="37">
        <v>1019883</v>
      </c>
      <c r="D280" s="37">
        <v>11</v>
      </c>
      <c r="F280" s="37">
        <f t="shared" si="5"/>
        <v>40</v>
      </c>
    </row>
    <row r="281" spans="1:6">
      <c r="A281" s="38">
        <v>40885</v>
      </c>
      <c r="B281" s="37" t="s">
        <v>6408</v>
      </c>
      <c r="C281" s="37">
        <v>1020814</v>
      </c>
      <c r="E281" s="37">
        <v>8</v>
      </c>
      <c r="F281" s="37">
        <f t="shared" si="5"/>
        <v>32</v>
      </c>
    </row>
    <row r="282" spans="1:6">
      <c r="A282" s="38">
        <v>40889</v>
      </c>
      <c r="B282" s="37" t="s">
        <v>6408</v>
      </c>
      <c r="C282" s="37" t="s">
        <v>6423</v>
      </c>
      <c r="E282" s="37">
        <v>3</v>
      </c>
      <c r="F282" s="37">
        <f t="shared" si="5"/>
        <v>29</v>
      </c>
    </row>
    <row r="283" spans="1:6">
      <c r="A283" s="38">
        <v>40889</v>
      </c>
      <c r="B283" s="37" t="s">
        <v>6398</v>
      </c>
      <c r="C283" s="37">
        <v>1021345</v>
      </c>
      <c r="D283" s="37">
        <v>11</v>
      </c>
      <c r="F283" s="37">
        <f t="shared" si="5"/>
        <v>40</v>
      </c>
    </row>
    <row r="284" spans="1:6">
      <c r="A284" s="38">
        <v>40891</v>
      </c>
      <c r="B284" s="37" t="s">
        <v>6398</v>
      </c>
      <c r="C284" s="37">
        <v>1023118</v>
      </c>
      <c r="E284" s="37">
        <v>6</v>
      </c>
      <c r="F284" s="37">
        <f t="shared" si="5"/>
        <v>34</v>
      </c>
    </row>
    <row r="285" spans="1:6">
      <c r="A285" s="38">
        <v>40892</v>
      </c>
      <c r="B285" s="37" t="s">
        <v>6398</v>
      </c>
      <c r="C285" s="37">
        <v>1023756</v>
      </c>
      <c r="E285" s="37">
        <v>2</v>
      </c>
      <c r="F285" s="37">
        <f t="shared" si="5"/>
        <v>32</v>
      </c>
    </row>
    <row r="286" spans="1:6">
      <c r="A286" s="38">
        <v>40892</v>
      </c>
      <c r="B286" s="37" t="s">
        <v>6398</v>
      </c>
      <c r="C286" s="37">
        <v>1023107</v>
      </c>
      <c r="D286" s="37">
        <v>7</v>
      </c>
      <c r="F286" s="37">
        <f t="shared" si="5"/>
        <v>39</v>
      </c>
    </row>
    <row r="287" spans="1:6">
      <c r="A287" s="38">
        <v>40893</v>
      </c>
      <c r="B287" s="37" t="s">
        <v>6398</v>
      </c>
      <c r="C287" s="37">
        <v>1024309</v>
      </c>
      <c r="E287" s="37">
        <v>5</v>
      </c>
      <c r="F287" s="37">
        <f t="shared" si="5"/>
        <v>34</v>
      </c>
    </row>
    <row r="288" spans="1:6">
      <c r="A288" s="38">
        <v>40897</v>
      </c>
      <c r="B288" s="37" t="s">
        <v>6408</v>
      </c>
      <c r="C288" s="37">
        <v>1026317</v>
      </c>
      <c r="E288" s="37">
        <v>2</v>
      </c>
      <c r="F288" s="37">
        <f t="shared" si="5"/>
        <v>32</v>
      </c>
    </row>
    <row r="289" spans="1:6">
      <c r="A289" s="42">
        <v>40908</v>
      </c>
      <c r="B289" s="43"/>
      <c r="C289" s="43"/>
      <c r="D289" s="43">
        <f>SUM(D280:D288)</f>
        <v>29</v>
      </c>
      <c r="E289" s="43">
        <f>SUM(E280:E288)</f>
        <v>26</v>
      </c>
      <c r="F289" s="43">
        <v>32</v>
      </c>
    </row>
    <row r="290" spans="1:6">
      <c r="A290" s="38">
        <v>40913</v>
      </c>
      <c r="B290" s="37" t="s">
        <v>6398</v>
      </c>
      <c r="C290" s="37">
        <v>1031378</v>
      </c>
      <c r="E290" s="37">
        <v>1</v>
      </c>
      <c r="F290" s="37">
        <f t="shared" si="5"/>
        <v>31</v>
      </c>
    </row>
    <row r="291" spans="1:6">
      <c r="A291" s="38">
        <v>40924</v>
      </c>
      <c r="B291" s="37" t="s">
        <v>6408</v>
      </c>
      <c r="C291" s="37">
        <v>1034757</v>
      </c>
      <c r="D291" s="37">
        <v>6</v>
      </c>
      <c r="F291" s="37">
        <f t="shared" si="5"/>
        <v>37</v>
      </c>
    </row>
    <row r="292" spans="1:6">
      <c r="B292" s="37" t="s">
        <v>6398</v>
      </c>
      <c r="C292" s="37" t="s">
        <v>6400</v>
      </c>
      <c r="D292" s="37">
        <v>5</v>
      </c>
      <c r="F292" s="37">
        <f t="shared" si="5"/>
        <v>42</v>
      </c>
    </row>
    <row r="293" spans="1:6">
      <c r="A293" s="38">
        <v>40928</v>
      </c>
      <c r="B293" s="37" t="s">
        <v>6408</v>
      </c>
      <c r="C293" s="37">
        <v>1034903</v>
      </c>
      <c r="E293" s="37">
        <v>5</v>
      </c>
      <c r="F293" s="37">
        <f t="shared" si="5"/>
        <v>37</v>
      </c>
    </row>
    <row r="294" spans="1:6">
      <c r="A294" s="38">
        <v>40931</v>
      </c>
      <c r="B294" s="37" t="s">
        <v>6408</v>
      </c>
      <c r="C294" s="37">
        <v>1038306</v>
      </c>
      <c r="D294" s="37">
        <v>8</v>
      </c>
      <c r="F294" s="37">
        <f t="shared" si="5"/>
        <v>45</v>
      </c>
    </row>
    <row r="295" spans="1:6">
      <c r="A295" s="38">
        <v>40931</v>
      </c>
      <c r="B295" s="37" t="s">
        <v>6424</v>
      </c>
      <c r="C295" s="37">
        <v>1038307</v>
      </c>
      <c r="D295" s="37">
        <v>4</v>
      </c>
      <c r="F295" s="37">
        <f t="shared" si="5"/>
        <v>49</v>
      </c>
    </row>
    <row r="296" spans="1:6">
      <c r="A296" s="38">
        <v>40931</v>
      </c>
      <c r="B296" s="37" t="s">
        <v>6398</v>
      </c>
      <c r="C296" s="37">
        <v>1038990</v>
      </c>
      <c r="E296" s="37">
        <v>1</v>
      </c>
      <c r="F296" s="37">
        <f t="shared" si="5"/>
        <v>48</v>
      </c>
    </row>
    <row r="297" spans="1:6">
      <c r="A297" s="38">
        <v>40931</v>
      </c>
      <c r="B297" s="37" t="s">
        <v>6424</v>
      </c>
      <c r="C297" s="37" t="s">
        <v>6425</v>
      </c>
      <c r="E297" s="37">
        <v>3</v>
      </c>
      <c r="F297" s="37">
        <f t="shared" si="5"/>
        <v>45</v>
      </c>
    </row>
    <row r="298" spans="1:6">
      <c r="A298" s="38">
        <v>40934</v>
      </c>
      <c r="B298" s="37" t="s">
        <v>6398</v>
      </c>
      <c r="C298" s="37">
        <v>1040342</v>
      </c>
      <c r="E298" s="37">
        <v>6</v>
      </c>
      <c r="F298" s="37">
        <f t="shared" si="5"/>
        <v>39</v>
      </c>
    </row>
    <row r="299" spans="1:6">
      <c r="B299" s="37" t="s">
        <v>6401</v>
      </c>
      <c r="C299" s="37" t="s">
        <v>6400</v>
      </c>
      <c r="E299" s="37">
        <v>15</v>
      </c>
      <c r="F299" s="37">
        <f>F298+D299-E299</f>
        <v>24</v>
      </c>
    </row>
    <row r="300" spans="1:6">
      <c r="A300" s="42">
        <v>40939</v>
      </c>
      <c r="B300" s="43"/>
      <c r="C300" s="43"/>
      <c r="D300" s="43">
        <f>SUM(D290:D299)</f>
        <v>23</v>
      </c>
      <c r="E300" s="43">
        <f>SUM(E290:E299)</f>
        <v>31</v>
      </c>
      <c r="F300" s="43">
        <v>24</v>
      </c>
    </row>
    <row r="301" spans="1:6">
      <c r="A301" s="38">
        <v>40940</v>
      </c>
      <c r="B301" s="37" t="s">
        <v>6401</v>
      </c>
      <c r="C301" s="37">
        <v>1042150</v>
      </c>
      <c r="D301" s="37">
        <v>15</v>
      </c>
      <c r="F301" s="37">
        <f>F300+D301-E301</f>
        <v>39</v>
      </c>
    </row>
    <row r="302" spans="1:6">
      <c r="A302" s="38">
        <v>40953</v>
      </c>
      <c r="B302" s="37" t="s">
        <v>6398</v>
      </c>
      <c r="C302" s="37">
        <v>1048998</v>
      </c>
      <c r="E302" s="37">
        <v>2</v>
      </c>
      <c r="F302" s="37">
        <f>F301+D302-E302</f>
        <v>37</v>
      </c>
    </row>
    <row r="303" spans="1:6">
      <c r="A303" s="38">
        <v>40961</v>
      </c>
      <c r="B303" s="37" t="s">
        <v>6398</v>
      </c>
      <c r="C303" s="37">
        <v>1051934</v>
      </c>
      <c r="E303" s="37">
        <v>5</v>
      </c>
      <c r="F303" s="37">
        <f>F302+D303-E303</f>
        <v>32</v>
      </c>
    </row>
    <row r="304" spans="1:6">
      <c r="B304" s="37" t="s">
        <v>6401</v>
      </c>
      <c r="C304" s="37" t="s">
        <v>6400</v>
      </c>
      <c r="E304" s="37">
        <v>10</v>
      </c>
      <c r="F304" s="37">
        <f t="shared" si="5"/>
        <v>22</v>
      </c>
    </row>
    <row r="305" spans="1:6">
      <c r="A305" s="38">
        <v>40967</v>
      </c>
      <c r="B305" s="37" t="s">
        <v>6398</v>
      </c>
      <c r="C305" s="37">
        <v>1054242</v>
      </c>
      <c r="D305" s="37">
        <v>10</v>
      </c>
      <c r="F305" s="37">
        <f t="shared" si="5"/>
        <v>32</v>
      </c>
    </row>
    <row r="306" spans="1:6">
      <c r="A306" s="42">
        <v>40968</v>
      </c>
      <c r="B306" s="43"/>
      <c r="C306" s="43"/>
      <c r="D306" s="43">
        <f>SUM(D301:D305)</f>
        <v>25</v>
      </c>
      <c r="E306" s="43">
        <f>SUM(E301:E305)</f>
        <v>17</v>
      </c>
      <c r="F306" s="43">
        <v>32</v>
      </c>
    </row>
    <row r="307" spans="1:6">
      <c r="A307" s="38">
        <v>40981</v>
      </c>
      <c r="B307" s="37" t="s">
        <v>6398</v>
      </c>
      <c r="C307" s="37">
        <v>1060468</v>
      </c>
      <c r="E307" s="37">
        <v>9</v>
      </c>
      <c r="F307" s="37">
        <f t="shared" si="5"/>
        <v>23</v>
      </c>
    </row>
    <row r="308" spans="1:6">
      <c r="A308" s="38">
        <v>40983</v>
      </c>
      <c r="B308" s="37" t="s">
        <v>6408</v>
      </c>
      <c r="C308" s="37">
        <v>1061727</v>
      </c>
      <c r="E308" s="37">
        <v>10</v>
      </c>
      <c r="F308" s="37">
        <f t="shared" si="5"/>
        <v>13</v>
      </c>
    </row>
    <row r="309" spans="1:6">
      <c r="A309" s="38">
        <v>40983</v>
      </c>
      <c r="B309" s="37" t="s">
        <v>6398</v>
      </c>
      <c r="C309" s="37">
        <v>1061425</v>
      </c>
      <c r="D309" s="37">
        <v>11</v>
      </c>
      <c r="F309" s="37">
        <f t="shared" si="5"/>
        <v>24</v>
      </c>
    </row>
    <row r="310" spans="1:6">
      <c r="A310" s="38">
        <v>40990</v>
      </c>
      <c r="B310" s="37" t="s">
        <v>6398</v>
      </c>
      <c r="C310" s="37">
        <v>1065561</v>
      </c>
      <c r="E310" s="37">
        <v>3</v>
      </c>
      <c r="F310" s="37">
        <f t="shared" si="5"/>
        <v>21</v>
      </c>
    </row>
    <row r="311" spans="1:6">
      <c r="A311" s="42">
        <v>40999</v>
      </c>
      <c r="B311" s="43"/>
      <c r="C311" s="43"/>
      <c r="D311" s="43">
        <f>SUM(D307:D310)</f>
        <v>11</v>
      </c>
      <c r="E311" s="43">
        <f>SUM(E307:E310)</f>
        <v>22</v>
      </c>
      <c r="F311" s="43">
        <v>21</v>
      </c>
    </row>
    <row r="312" spans="1:6">
      <c r="A312" s="38">
        <v>41001</v>
      </c>
      <c r="B312" s="37" t="s">
        <v>6398</v>
      </c>
      <c r="C312" s="37">
        <v>1069568</v>
      </c>
      <c r="E312" s="37">
        <v>6</v>
      </c>
      <c r="F312" s="37">
        <f>F310+D312-E312</f>
        <v>15</v>
      </c>
    </row>
    <row r="313" spans="1:6">
      <c r="A313" s="38">
        <v>41002</v>
      </c>
      <c r="B313" s="37" t="s">
        <v>6401</v>
      </c>
      <c r="C313" s="37">
        <v>1070411</v>
      </c>
      <c r="D313" s="37">
        <v>10</v>
      </c>
      <c r="F313" s="37">
        <f t="shared" si="5"/>
        <v>25</v>
      </c>
    </row>
    <row r="314" spans="1:6">
      <c r="B314" s="37" t="s">
        <v>6408</v>
      </c>
      <c r="C314" s="37" t="s">
        <v>6400</v>
      </c>
      <c r="D314" s="37">
        <v>2</v>
      </c>
      <c r="F314" s="37">
        <f t="shared" si="5"/>
        <v>27</v>
      </c>
    </row>
    <row r="315" spans="1:6">
      <c r="A315" s="38">
        <v>41004</v>
      </c>
      <c r="B315" s="37" t="s">
        <v>6398</v>
      </c>
      <c r="C315" s="37">
        <v>1071122</v>
      </c>
      <c r="D315" s="37">
        <v>11</v>
      </c>
      <c r="F315" s="37">
        <f t="shared" si="5"/>
        <v>38</v>
      </c>
    </row>
    <row r="316" spans="1:6">
      <c r="A316" s="38">
        <v>41004</v>
      </c>
      <c r="B316" s="37" t="s">
        <v>6408</v>
      </c>
      <c r="C316" s="37">
        <v>1071850</v>
      </c>
      <c r="E316" s="37">
        <v>3</v>
      </c>
      <c r="F316" s="37">
        <f t="shared" si="5"/>
        <v>35</v>
      </c>
    </row>
    <row r="317" spans="1:6">
      <c r="A317" s="38">
        <v>41005</v>
      </c>
      <c r="B317" s="37" t="s">
        <v>6408</v>
      </c>
      <c r="C317" s="37">
        <v>1072706</v>
      </c>
      <c r="D317" s="37">
        <v>11</v>
      </c>
      <c r="F317" s="37">
        <f t="shared" si="5"/>
        <v>46</v>
      </c>
    </row>
    <row r="318" spans="1:6">
      <c r="A318" s="38">
        <v>41009</v>
      </c>
      <c r="B318" s="37" t="s">
        <v>6401</v>
      </c>
      <c r="C318" s="37">
        <v>1072492</v>
      </c>
      <c r="E318" s="37">
        <v>10</v>
      </c>
      <c r="F318" s="37">
        <f t="shared" si="5"/>
        <v>36</v>
      </c>
    </row>
    <row r="319" spans="1:6">
      <c r="B319" s="37" t="s">
        <v>6398</v>
      </c>
      <c r="C319" s="37" t="s">
        <v>6400</v>
      </c>
      <c r="E319" s="37">
        <v>6</v>
      </c>
      <c r="F319" s="37">
        <f t="shared" si="5"/>
        <v>30</v>
      </c>
    </row>
    <row r="320" spans="1:6">
      <c r="A320" s="38">
        <v>41022</v>
      </c>
      <c r="B320" s="37" t="s">
        <v>6401</v>
      </c>
      <c r="C320" s="37">
        <v>1078825</v>
      </c>
      <c r="D320" s="37">
        <v>10</v>
      </c>
      <c r="F320" s="37">
        <f t="shared" si="5"/>
        <v>40</v>
      </c>
    </row>
    <row r="321" spans="1:6">
      <c r="B321" s="37" t="s">
        <v>6408</v>
      </c>
      <c r="C321" s="37" t="s">
        <v>6400</v>
      </c>
      <c r="D321" s="37">
        <v>3</v>
      </c>
      <c r="F321" s="37">
        <f t="shared" si="5"/>
        <v>43</v>
      </c>
    </row>
    <row r="322" spans="1:6">
      <c r="A322" s="38">
        <v>41023</v>
      </c>
      <c r="B322" s="37" t="s">
        <v>6402</v>
      </c>
      <c r="C322" s="37" t="s">
        <v>6426</v>
      </c>
      <c r="E322" s="37">
        <v>4</v>
      </c>
      <c r="F322" s="37">
        <f t="shared" si="5"/>
        <v>39</v>
      </c>
    </row>
    <row r="323" spans="1:6">
      <c r="A323" s="42">
        <v>41032</v>
      </c>
      <c r="B323" s="43"/>
      <c r="C323" s="43"/>
      <c r="D323" s="43">
        <f>SUM(D312:D322)</f>
        <v>47</v>
      </c>
      <c r="E323" s="43">
        <f>SUM(E312:E322)</f>
        <v>29</v>
      </c>
      <c r="F323" s="43">
        <v>39</v>
      </c>
    </row>
    <row r="324" spans="1:6">
      <c r="A324" s="38">
        <v>41036</v>
      </c>
      <c r="B324" s="37" t="s">
        <v>6398</v>
      </c>
      <c r="C324" s="37">
        <v>1085290</v>
      </c>
      <c r="E324" s="37">
        <v>6</v>
      </c>
      <c r="F324" s="37">
        <f t="shared" si="5"/>
        <v>33</v>
      </c>
    </row>
    <row r="325" spans="1:6">
      <c r="B325" s="37" t="s">
        <v>6401</v>
      </c>
      <c r="C325" s="37" t="s">
        <v>6400</v>
      </c>
      <c r="E325" s="37">
        <v>10</v>
      </c>
      <c r="F325" s="37">
        <f t="shared" si="5"/>
        <v>23</v>
      </c>
    </row>
    <row r="326" spans="1:6">
      <c r="A326" s="38">
        <v>41036</v>
      </c>
      <c r="B326" s="37" t="s">
        <v>6408</v>
      </c>
      <c r="C326" s="37">
        <v>1085950</v>
      </c>
      <c r="E326" s="37">
        <v>8</v>
      </c>
      <c r="F326" s="37">
        <f t="shared" si="5"/>
        <v>15</v>
      </c>
    </row>
    <row r="327" spans="1:6">
      <c r="A327" s="38">
        <v>41045</v>
      </c>
      <c r="B327" s="37" t="s">
        <v>6408</v>
      </c>
      <c r="C327" s="37">
        <v>1089676</v>
      </c>
      <c r="D327" s="37">
        <v>8</v>
      </c>
      <c r="F327" s="37">
        <f t="shared" si="5"/>
        <v>23</v>
      </c>
    </row>
    <row r="328" spans="1:6">
      <c r="B328" s="37" t="s">
        <v>6398</v>
      </c>
      <c r="C328" s="37" t="s">
        <v>6400</v>
      </c>
      <c r="D328" s="37">
        <v>3</v>
      </c>
      <c r="F328" s="37">
        <f t="shared" si="5"/>
        <v>26</v>
      </c>
    </row>
    <row r="329" spans="1:6">
      <c r="A329" s="38">
        <v>41059</v>
      </c>
      <c r="B329" s="37" t="s">
        <v>6427</v>
      </c>
      <c r="C329" s="37">
        <v>1095944</v>
      </c>
      <c r="D329" s="37">
        <v>5</v>
      </c>
      <c r="F329" s="37">
        <f t="shared" si="5"/>
        <v>31</v>
      </c>
    </row>
    <row r="330" spans="1:6">
      <c r="B330" s="37" t="s">
        <v>6398</v>
      </c>
      <c r="C330" s="37" t="s">
        <v>6400</v>
      </c>
      <c r="D330" s="37">
        <v>3</v>
      </c>
      <c r="F330" s="37">
        <f t="shared" si="5"/>
        <v>34</v>
      </c>
    </row>
    <row r="331" spans="1:6">
      <c r="A331" s="38">
        <v>41059</v>
      </c>
      <c r="B331" s="37" t="s">
        <v>6401</v>
      </c>
      <c r="C331" s="37">
        <v>1095938</v>
      </c>
      <c r="D331" s="37">
        <v>10</v>
      </c>
      <c r="F331" s="37">
        <f t="shared" si="5"/>
        <v>44</v>
      </c>
    </row>
    <row r="332" spans="1:6">
      <c r="B332" s="37" t="s">
        <v>6398</v>
      </c>
      <c r="C332" s="37" t="s">
        <v>6400</v>
      </c>
      <c r="D332" s="37">
        <v>3</v>
      </c>
      <c r="F332" s="37">
        <f t="shared" si="5"/>
        <v>47</v>
      </c>
    </row>
    <row r="333" spans="1:6">
      <c r="A333" s="38">
        <v>41060</v>
      </c>
      <c r="B333" s="37" t="s">
        <v>6398</v>
      </c>
      <c r="C333" s="37">
        <v>1096504</v>
      </c>
      <c r="E333" s="37">
        <v>3</v>
      </c>
      <c r="F333" s="37">
        <f t="shared" si="5"/>
        <v>44</v>
      </c>
    </row>
    <row r="334" spans="1:6">
      <c r="A334" s="42">
        <v>41060</v>
      </c>
      <c r="B334" s="43"/>
      <c r="C334" s="43"/>
      <c r="D334" s="43">
        <f>SUM(D324:D333)</f>
        <v>32</v>
      </c>
      <c r="E334" s="43">
        <f>SUM(E324:E333)</f>
        <v>27</v>
      </c>
      <c r="F334" s="43">
        <v>44</v>
      </c>
    </row>
    <row r="335" spans="1:6">
      <c r="A335" s="38">
        <v>41065</v>
      </c>
      <c r="B335" s="37" t="s">
        <v>6398</v>
      </c>
      <c r="C335" s="37">
        <v>1099031</v>
      </c>
      <c r="E335" s="37">
        <v>6</v>
      </c>
      <c r="F335" s="37">
        <f t="shared" si="5"/>
        <v>38</v>
      </c>
    </row>
    <row r="336" spans="1:6">
      <c r="B336" s="37" t="s">
        <v>6401</v>
      </c>
      <c r="C336" s="37" t="s">
        <v>6400</v>
      </c>
      <c r="E336" s="37">
        <v>10</v>
      </c>
      <c r="F336" s="37">
        <f t="shared" si="5"/>
        <v>28</v>
      </c>
    </row>
    <row r="337" spans="1:6">
      <c r="A337" s="38">
        <v>41071</v>
      </c>
      <c r="B337" s="37" t="s">
        <v>6401</v>
      </c>
      <c r="C337" s="37">
        <v>1099805</v>
      </c>
      <c r="E337" s="37">
        <v>5</v>
      </c>
      <c r="F337" s="37">
        <f t="shared" si="5"/>
        <v>23</v>
      </c>
    </row>
    <row r="338" spans="1:6">
      <c r="A338" s="38">
        <v>41087</v>
      </c>
      <c r="B338" s="37" t="s">
        <v>6408</v>
      </c>
      <c r="C338" s="37">
        <v>1108285</v>
      </c>
      <c r="E338" s="37">
        <v>3</v>
      </c>
      <c r="F338" s="37">
        <f t="shared" ref="F338:F341" si="6">F337+D338-E338</f>
        <v>20</v>
      </c>
    </row>
    <row r="339" spans="1:6">
      <c r="A339" s="38">
        <v>41087</v>
      </c>
      <c r="B339" s="37" t="s">
        <v>6398</v>
      </c>
      <c r="C339" s="37">
        <v>1108562</v>
      </c>
      <c r="E339" s="37">
        <v>2</v>
      </c>
      <c r="F339" s="37">
        <f t="shared" si="6"/>
        <v>18</v>
      </c>
    </row>
    <row r="340" spans="1:6">
      <c r="A340" s="38">
        <v>41087</v>
      </c>
      <c r="B340" s="37" t="s">
        <v>6427</v>
      </c>
      <c r="C340" s="37" t="s">
        <v>6428</v>
      </c>
      <c r="E340" s="37">
        <v>2</v>
      </c>
      <c r="F340" s="37">
        <f t="shared" si="6"/>
        <v>16</v>
      </c>
    </row>
    <row r="341" spans="1:6">
      <c r="A341" s="38">
        <v>41088</v>
      </c>
      <c r="B341" s="37" t="s">
        <v>6429</v>
      </c>
      <c r="C341" s="37" t="s">
        <v>6430</v>
      </c>
      <c r="E341" s="37">
        <v>0</v>
      </c>
      <c r="F341" s="37">
        <f t="shared" si="6"/>
        <v>16</v>
      </c>
    </row>
    <row r="342" spans="1:6">
      <c r="A342" s="42">
        <v>41090</v>
      </c>
      <c r="B342" s="43"/>
      <c r="C342" s="43"/>
      <c r="D342" s="43">
        <f>SUM(D335:D341)</f>
        <v>0</v>
      </c>
      <c r="E342" s="43">
        <f>SUM(E335:E341)</f>
        <v>28</v>
      </c>
      <c r="F342" s="43">
        <v>16</v>
      </c>
    </row>
    <row r="343" spans="1:6">
      <c r="A343" s="38">
        <v>41093</v>
      </c>
      <c r="B343" s="37" t="s">
        <v>6398</v>
      </c>
      <c r="C343" s="37">
        <v>1110111</v>
      </c>
      <c r="D343" s="37">
        <v>11</v>
      </c>
      <c r="F343" s="37">
        <f t="shared" ref="F343:F405" si="7">F342+D343-E343</f>
        <v>27</v>
      </c>
    </row>
    <row r="344" spans="1:6">
      <c r="A344" s="38">
        <v>41095</v>
      </c>
      <c r="B344" s="37" t="s">
        <v>6398</v>
      </c>
      <c r="C344" s="37">
        <v>1112191</v>
      </c>
      <c r="E344" s="37">
        <v>6</v>
      </c>
      <c r="F344" s="37">
        <f t="shared" si="7"/>
        <v>21</v>
      </c>
    </row>
    <row r="345" spans="1:6">
      <c r="A345" s="38">
        <v>41101</v>
      </c>
      <c r="B345" s="37" t="s">
        <v>6401</v>
      </c>
      <c r="C345" s="37">
        <v>8659988</v>
      </c>
      <c r="D345" s="37">
        <v>15</v>
      </c>
      <c r="F345" s="37">
        <f t="shared" si="7"/>
        <v>36</v>
      </c>
    </row>
    <row r="346" spans="1:6">
      <c r="A346" s="38">
        <v>41114</v>
      </c>
      <c r="B346" s="37" t="s">
        <v>6401</v>
      </c>
      <c r="C346" s="37">
        <v>1119546</v>
      </c>
      <c r="E346" s="37">
        <v>2</v>
      </c>
      <c r="F346" s="37">
        <f t="shared" si="7"/>
        <v>34</v>
      </c>
    </row>
    <row r="347" spans="1:6">
      <c r="A347" s="38">
        <v>41114</v>
      </c>
      <c r="B347" s="37" t="s">
        <v>6408</v>
      </c>
      <c r="C347" s="37">
        <v>1119833</v>
      </c>
      <c r="E347" s="37">
        <v>6</v>
      </c>
      <c r="F347" s="37">
        <f t="shared" si="7"/>
        <v>28</v>
      </c>
    </row>
    <row r="348" spans="1:6">
      <c r="A348" s="38">
        <v>41116</v>
      </c>
      <c r="B348" s="37" t="s">
        <v>6408</v>
      </c>
      <c r="C348" s="37">
        <v>1120789</v>
      </c>
      <c r="E348" s="37">
        <v>5</v>
      </c>
      <c r="F348" s="37">
        <f t="shared" si="7"/>
        <v>23</v>
      </c>
    </row>
    <row r="349" spans="1:6">
      <c r="A349" s="38">
        <v>41120</v>
      </c>
      <c r="B349" s="37" t="s">
        <v>6398</v>
      </c>
      <c r="C349" s="37">
        <v>1121654</v>
      </c>
      <c r="E349" s="37">
        <v>4</v>
      </c>
      <c r="F349" s="37">
        <f t="shared" si="7"/>
        <v>19</v>
      </c>
    </row>
    <row r="350" spans="1:6">
      <c r="A350" s="38"/>
      <c r="B350" s="37" t="s">
        <v>6401</v>
      </c>
      <c r="C350" s="37" t="s">
        <v>6400</v>
      </c>
      <c r="E350" s="37">
        <v>10</v>
      </c>
      <c r="F350" s="37">
        <f t="shared" si="7"/>
        <v>9</v>
      </c>
    </row>
    <row r="351" spans="1:6">
      <c r="A351" s="42">
        <v>41121</v>
      </c>
      <c r="B351" s="43"/>
      <c r="C351" s="43"/>
      <c r="D351" s="43">
        <f>SUM(D343:D350)</f>
        <v>26</v>
      </c>
      <c r="E351" s="43">
        <f>SUM(E343:E350)</f>
        <v>33</v>
      </c>
      <c r="F351" s="43">
        <v>9</v>
      </c>
    </row>
    <row r="352" spans="1:6">
      <c r="A352" s="38">
        <v>41122</v>
      </c>
      <c r="B352" s="37" t="s">
        <v>6398</v>
      </c>
      <c r="C352" s="37">
        <v>1122805</v>
      </c>
      <c r="D352" s="37">
        <v>11</v>
      </c>
      <c r="F352" s="37">
        <f t="shared" si="7"/>
        <v>20</v>
      </c>
    </row>
    <row r="353" spans="1:6">
      <c r="A353" s="38">
        <v>41122</v>
      </c>
      <c r="B353" s="37" t="s">
        <v>6408</v>
      </c>
      <c r="C353" s="37">
        <v>1122865</v>
      </c>
      <c r="D353" s="37">
        <v>11</v>
      </c>
      <c r="F353" s="37">
        <f t="shared" si="7"/>
        <v>31</v>
      </c>
    </row>
    <row r="354" spans="1:6">
      <c r="A354" s="38">
        <v>41124</v>
      </c>
      <c r="B354" s="37" t="s">
        <v>6429</v>
      </c>
      <c r="C354" s="37">
        <v>1124240</v>
      </c>
      <c r="D354" s="37">
        <v>6</v>
      </c>
      <c r="F354" s="37">
        <f t="shared" si="7"/>
        <v>37</v>
      </c>
    </row>
    <row r="355" spans="1:6">
      <c r="A355" s="38">
        <v>41135</v>
      </c>
      <c r="B355" s="37" t="s">
        <v>6408</v>
      </c>
      <c r="C355" s="37">
        <v>1127164</v>
      </c>
      <c r="E355" s="37">
        <v>3</v>
      </c>
      <c r="F355" s="37">
        <f t="shared" si="7"/>
        <v>34</v>
      </c>
    </row>
    <row r="356" spans="1:6">
      <c r="A356" s="38">
        <v>41136</v>
      </c>
      <c r="B356" s="37" t="s">
        <v>6408</v>
      </c>
      <c r="C356" s="37">
        <v>1128843</v>
      </c>
      <c r="E356" s="37">
        <v>3</v>
      </c>
      <c r="F356" s="37">
        <f t="shared" si="7"/>
        <v>31</v>
      </c>
    </row>
    <row r="357" spans="1:6">
      <c r="A357" s="38">
        <v>41137</v>
      </c>
      <c r="B357" s="37" t="s">
        <v>6429</v>
      </c>
      <c r="C357" s="37" t="s">
        <v>6431</v>
      </c>
      <c r="E357" s="37">
        <v>7</v>
      </c>
      <c r="F357" s="37">
        <f t="shared" si="7"/>
        <v>24</v>
      </c>
    </row>
    <row r="358" spans="1:6">
      <c r="A358" s="38">
        <v>41141</v>
      </c>
      <c r="B358" s="37" t="s">
        <v>6401</v>
      </c>
      <c r="C358" s="37">
        <v>1129407</v>
      </c>
      <c r="D358" s="37">
        <v>12</v>
      </c>
      <c r="F358" s="37">
        <f t="shared" si="7"/>
        <v>36</v>
      </c>
    </row>
    <row r="359" spans="1:6">
      <c r="B359" s="37" t="s">
        <v>6408</v>
      </c>
      <c r="C359" s="37" t="s">
        <v>6400</v>
      </c>
      <c r="D359" s="37">
        <v>2</v>
      </c>
      <c r="F359" s="37">
        <f t="shared" si="7"/>
        <v>38</v>
      </c>
    </row>
    <row r="360" spans="1:6">
      <c r="A360" s="38">
        <v>41150</v>
      </c>
      <c r="B360" s="37" t="s">
        <v>6401</v>
      </c>
      <c r="C360" s="37">
        <v>1134295</v>
      </c>
      <c r="E360" s="37">
        <v>15</v>
      </c>
      <c r="F360" s="37">
        <f t="shared" si="7"/>
        <v>23</v>
      </c>
    </row>
    <row r="361" spans="1:6">
      <c r="A361" s="38">
        <v>41150</v>
      </c>
      <c r="B361" s="37" t="s">
        <v>6427</v>
      </c>
      <c r="C361" s="37" t="s">
        <v>6432</v>
      </c>
      <c r="E361" s="37">
        <v>3</v>
      </c>
      <c r="F361" s="37">
        <f t="shared" si="7"/>
        <v>20</v>
      </c>
    </row>
    <row r="362" spans="1:6">
      <c r="A362" s="38">
        <v>41150</v>
      </c>
      <c r="B362" s="37" t="s">
        <v>6399</v>
      </c>
      <c r="C362" s="37" t="s">
        <v>6433</v>
      </c>
      <c r="E362" s="37">
        <v>1</v>
      </c>
      <c r="F362" s="37">
        <f t="shared" si="7"/>
        <v>19</v>
      </c>
    </row>
    <row r="363" spans="1:6">
      <c r="A363" s="42">
        <v>41152</v>
      </c>
      <c r="B363" s="43"/>
      <c r="C363" s="43"/>
      <c r="D363" s="43">
        <f>SUM(D352:D362)</f>
        <v>42</v>
      </c>
      <c r="E363" s="43">
        <f>SUM(E352:E362)</f>
        <v>32</v>
      </c>
      <c r="F363" s="43">
        <v>19</v>
      </c>
    </row>
    <row r="364" spans="1:6">
      <c r="A364" s="38">
        <v>41162</v>
      </c>
      <c r="B364" s="37" t="s">
        <v>6398</v>
      </c>
      <c r="C364" s="37">
        <v>1137786</v>
      </c>
      <c r="E364" s="37">
        <v>4</v>
      </c>
      <c r="F364" s="37">
        <f t="shared" si="7"/>
        <v>15</v>
      </c>
    </row>
    <row r="365" spans="1:6">
      <c r="B365" s="38">
        <v>41164</v>
      </c>
      <c r="C365" s="37" t="s">
        <v>6400</v>
      </c>
      <c r="E365" s="37">
        <v>5</v>
      </c>
      <c r="F365" s="37">
        <f t="shared" si="7"/>
        <v>10</v>
      </c>
    </row>
    <row r="366" spans="1:6">
      <c r="A366" s="38">
        <v>41162</v>
      </c>
      <c r="B366" s="37" t="s">
        <v>6401</v>
      </c>
      <c r="C366" s="37">
        <v>1137709</v>
      </c>
      <c r="D366" s="37">
        <v>15</v>
      </c>
      <c r="F366" s="37">
        <f t="shared" si="7"/>
        <v>25</v>
      </c>
    </row>
    <row r="367" spans="1:6">
      <c r="A367" s="38">
        <v>41164</v>
      </c>
      <c r="B367" s="37" t="s">
        <v>6408</v>
      </c>
      <c r="C367" s="37">
        <v>1139072</v>
      </c>
      <c r="D367" s="37">
        <v>6</v>
      </c>
      <c r="F367" s="37">
        <f t="shared" si="7"/>
        <v>31</v>
      </c>
    </row>
    <row r="368" spans="1:6">
      <c r="A368" s="38">
        <v>41164</v>
      </c>
      <c r="B368" s="37" t="s">
        <v>6401</v>
      </c>
      <c r="C368" s="37">
        <v>1139929</v>
      </c>
      <c r="E368" s="37">
        <v>2</v>
      </c>
      <c r="F368" s="37">
        <f t="shared" si="7"/>
        <v>29</v>
      </c>
    </row>
    <row r="369" spans="1:6">
      <c r="A369" s="38">
        <v>41165</v>
      </c>
      <c r="B369" s="37" t="s">
        <v>6408</v>
      </c>
      <c r="C369" s="37">
        <v>1140354</v>
      </c>
      <c r="E369" s="37">
        <v>4</v>
      </c>
      <c r="F369" s="37">
        <f t="shared" si="7"/>
        <v>25</v>
      </c>
    </row>
    <row r="370" spans="1:6">
      <c r="A370" s="38">
        <v>41166</v>
      </c>
      <c r="B370" s="37" t="s">
        <v>6408</v>
      </c>
      <c r="C370" s="37">
        <v>1140440</v>
      </c>
      <c r="D370" s="37">
        <v>6</v>
      </c>
      <c r="F370" s="37">
        <f t="shared" si="7"/>
        <v>31</v>
      </c>
    </row>
    <row r="371" spans="1:6">
      <c r="B371" s="37" t="s">
        <v>6398</v>
      </c>
      <c r="C371" s="37" t="s">
        <v>6400</v>
      </c>
      <c r="D371" s="37">
        <v>3</v>
      </c>
      <c r="F371" s="37">
        <f t="shared" si="7"/>
        <v>34</v>
      </c>
    </row>
    <row r="372" spans="1:6">
      <c r="A372" s="38">
        <v>41177</v>
      </c>
      <c r="B372" s="37" t="s">
        <v>6398</v>
      </c>
      <c r="C372" s="37">
        <v>1145061</v>
      </c>
      <c r="E372" s="37">
        <v>4</v>
      </c>
      <c r="F372" s="37">
        <f t="shared" si="7"/>
        <v>30</v>
      </c>
    </row>
    <row r="373" spans="1:6">
      <c r="B373" s="37" t="s">
        <v>6401</v>
      </c>
      <c r="C373" s="37" t="s">
        <v>6400</v>
      </c>
      <c r="E373" s="37">
        <v>5</v>
      </c>
      <c r="F373" s="37">
        <f t="shared" si="7"/>
        <v>25</v>
      </c>
    </row>
    <row r="374" spans="1:6">
      <c r="A374" s="44">
        <v>41182</v>
      </c>
      <c r="B374" s="45"/>
      <c r="C374" s="45"/>
      <c r="D374" s="45">
        <f>SUM(D364:D373)</f>
        <v>30</v>
      </c>
      <c r="E374" s="45">
        <f>SUM(E364:E373)</f>
        <v>24</v>
      </c>
      <c r="F374" s="45">
        <v>25</v>
      </c>
    </row>
    <row r="375" spans="1:6">
      <c r="A375" s="38">
        <v>41185</v>
      </c>
      <c r="B375" s="37" t="s">
        <v>6401</v>
      </c>
      <c r="C375" s="37">
        <v>1147579</v>
      </c>
      <c r="D375" s="37">
        <v>12</v>
      </c>
      <c r="F375" s="37">
        <f t="shared" si="7"/>
        <v>37</v>
      </c>
    </row>
    <row r="376" spans="1:6">
      <c r="A376" s="38">
        <v>41186</v>
      </c>
      <c r="B376" s="37" t="s">
        <v>6408</v>
      </c>
      <c r="C376" s="37">
        <v>1148790</v>
      </c>
      <c r="E376" s="37">
        <v>10</v>
      </c>
      <c r="F376" s="37">
        <f t="shared" si="7"/>
        <v>27</v>
      </c>
    </row>
    <row r="377" spans="1:6">
      <c r="A377" s="38">
        <v>41197</v>
      </c>
      <c r="B377" s="37" t="s">
        <v>6398</v>
      </c>
      <c r="C377" s="37">
        <v>1152075</v>
      </c>
      <c r="E377" s="37">
        <v>6</v>
      </c>
      <c r="F377" s="37">
        <f t="shared" si="7"/>
        <v>21</v>
      </c>
    </row>
    <row r="378" spans="1:6">
      <c r="A378" s="38">
        <v>41197</v>
      </c>
      <c r="B378" s="37" t="s">
        <v>6401</v>
      </c>
      <c r="C378" s="37">
        <v>1153823</v>
      </c>
      <c r="D378" s="37">
        <v>3</v>
      </c>
      <c r="F378" s="37">
        <f t="shared" si="7"/>
        <v>24</v>
      </c>
    </row>
    <row r="379" spans="1:6">
      <c r="B379" s="37" t="s">
        <v>6434</v>
      </c>
      <c r="C379" s="37" t="s">
        <v>6400</v>
      </c>
      <c r="D379" s="37">
        <v>4</v>
      </c>
      <c r="F379" s="37">
        <f t="shared" si="7"/>
        <v>28</v>
      </c>
    </row>
    <row r="380" spans="1:6">
      <c r="B380" s="37" t="s">
        <v>6398</v>
      </c>
      <c r="C380" s="37" t="s">
        <v>6400</v>
      </c>
      <c r="D380" s="37">
        <v>5</v>
      </c>
      <c r="F380" s="37">
        <f t="shared" si="7"/>
        <v>33</v>
      </c>
    </row>
    <row r="381" spans="1:6">
      <c r="A381" s="38">
        <v>41207</v>
      </c>
      <c r="B381" s="37" t="s">
        <v>6408</v>
      </c>
      <c r="C381" s="37">
        <v>1156891</v>
      </c>
      <c r="D381" s="37">
        <v>7</v>
      </c>
      <c r="F381" s="37">
        <f t="shared" si="7"/>
        <v>40</v>
      </c>
    </row>
    <row r="382" spans="1:6">
      <c r="B382" s="37" t="s">
        <v>6398</v>
      </c>
      <c r="C382" s="37" t="s">
        <v>6400</v>
      </c>
      <c r="D382" s="37">
        <v>3</v>
      </c>
      <c r="F382" s="37">
        <f t="shared" si="7"/>
        <v>43</v>
      </c>
    </row>
    <row r="383" spans="1:6">
      <c r="A383" s="38">
        <v>41213</v>
      </c>
      <c r="B383" s="37" t="s">
        <v>6434</v>
      </c>
      <c r="C383" s="37" t="s">
        <v>6435</v>
      </c>
      <c r="E383" s="37">
        <v>4</v>
      </c>
      <c r="F383" s="37">
        <f t="shared" si="7"/>
        <v>39</v>
      </c>
    </row>
    <row r="384" spans="1:6">
      <c r="A384" s="44">
        <v>41213</v>
      </c>
      <c r="B384" s="45"/>
      <c r="C384" s="45"/>
      <c r="D384" s="45">
        <f>SUM(D375:D382)</f>
        <v>34</v>
      </c>
      <c r="E384" s="45">
        <f>SUM(E375:E382)</f>
        <v>16</v>
      </c>
      <c r="F384" s="45">
        <v>39</v>
      </c>
    </row>
    <row r="385" spans="1:6">
      <c r="A385" s="38">
        <v>41215</v>
      </c>
      <c r="B385" s="37" t="s">
        <v>6401</v>
      </c>
      <c r="C385" s="37">
        <v>1159943</v>
      </c>
      <c r="E385" s="37">
        <v>18</v>
      </c>
      <c r="F385" s="37">
        <f t="shared" si="7"/>
        <v>21</v>
      </c>
    </row>
    <row r="386" spans="1:6">
      <c r="A386" s="38">
        <v>41219</v>
      </c>
      <c r="B386" s="37" t="s">
        <v>6408</v>
      </c>
      <c r="C386" s="37">
        <v>1161731</v>
      </c>
      <c r="E386" s="37">
        <v>5</v>
      </c>
      <c r="F386" s="37">
        <f t="shared" si="7"/>
        <v>16</v>
      </c>
    </row>
    <row r="387" spans="1:6">
      <c r="A387" s="38">
        <v>41219</v>
      </c>
      <c r="B387" s="37" t="s">
        <v>6408</v>
      </c>
      <c r="C387" s="37">
        <v>1161763</v>
      </c>
      <c r="E387" s="37">
        <v>1</v>
      </c>
      <c r="F387" s="37">
        <f t="shared" si="7"/>
        <v>15</v>
      </c>
    </row>
    <row r="388" spans="1:6">
      <c r="A388" s="38">
        <v>41234</v>
      </c>
      <c r="B388" s="37" t="s">
        <v>6398</v>
      </c>
      <c r="C388" s="37">
        <v>1167519</v>
      </c>
      <c r="E388" s="37">
        <v>9</v>
      </c>
      <c r="F388" s="37">
        <f t="shared" si="7"/>
        <v>6</v>
      </c>
    </row>
    <row r="389" spans="1:6">
      <c r="A389" s="38">
        <v>41235</v>
      </c>
      <c r="B389" s="37" t="s">
        <v>6398</v>
      </c>
      <c r="C389" s="37">
        <v>1167829</v>
      </c>
      <c r="D389" s="37">
        <v>1</v>
      </c>
      <c r="F389" s="37">
        <f t="shared" si="7"/>
        <v>7</v>
      </c>
    </row>
    <row r="390" spans="1:6">
      <c r="B390" s="37" t="s">
        <v>6401</v>
      </c>
      <c r="C390" s="37" t="s">
        <v>6400</v>
      </c>
      <c r="D390" s="37">
        <v>13</v>
      </c>
      <c r="F390" s="37">
        <f t="shared" si="7"/>
        <v>20</v>
      </c>
    </row>
    <row r="391" spans="1:6">
      <c r="A391" s="38">
        <v>41236</v>
      </c>
      <c r="B391" s="37" t="s">
        <v>6401</v>
      </c>
      <c r="C391" s="37">
        <v>1167869</v>
      </c>
      <c r="E391" s="37">
        <v>10</v>
      </c>
      <c r="F391" s="37">
        <f t="shared" si="7"/>
        <v>10</v>
      </c>
    </row>
    <row r="392" spans="1:6">
      <c r="B392" s="37" t="s">
        <v>6398</v>
      </c>
      <c r="C392" s="37" t="s">
        <v>6400</v>
      </c>
      <c r="E392" s="37">
        <v>1</v>
      </c>
      <c r="F392" s="37">
        <f t="shared" si="7"/>
        <v>9</v>
      </c>
    </row>
    <row r="393" spans="1:6">
      <c r="A393" s="38">
        <v>41243</v>
      </c>
      <c r="B393" s="37" t="s">
        <v>6398</v>
      </c>
      <c r="C393" s="37">
        <v>1170448</v>
      </c>
      <c r="D393" s="37">
        <v>11</v>
      </c>
      <c r="F393" s="37">
        <f t="shared" si="7"/>
        <v>20</v>
      </c>
    </row>
    <row r="394" spans="1:6">
      <c r="A394" s="38">
        <v>41243</v>
      </c>
      <c r="B394" s="37" t="s">
        <v>6408</v>
      </c>
      <c r="C394" s="37">
        <v>1170645</v>
      </c>
      <c r="D394" s="37">
        <v>11</v>
      </c>
      <c r="F394" s="37">
        <f t="shared" si="7"/>
        <v>31</v>
      </c>
    </row>
    <row r="395" spans="1:6">
      <c r="A395" s="44">
        <v>41243</v>
      </c>
      <c r="B395" s="45"/>
      <c r="C395" s="45"/>
      <c r="D395" s="45">
        <f>SUM(D385:D394)</f>
        <v>36</v>
      </c>
      <c r="E395" s="45">
        <f>SUM(E385:E394)</f>
        <v>44</v>
      </c>
      <c r="F395" s="45">
        <v>31</v>
      </c>
    </row>
    <row r="396" spans="1:6">
      <c r="A396" s="38">
        <v>41246</v>
      </c>
      <c r="B396" s="37" t="s">
        <v>6401</v>
      </c>
      <c r="C396" s="37">
        <v>1171022</v>
      </c>
      <c r="D396" s="37">
        <v>15</v>
      </c>
      <c r="F396" s="37">
        <f t="shared" si="7"/>
        <v>46</v>
      </c>
    </row>
    <row r="397" spans="1:6">
      <c r="A397" s="38">
        <v>41257</v>
      </c>
      <c r="B397" s="37" t="s">
        <v>6408</v>
      </c>
      <c r="C397" s="37">
        <v>1176032</v>
      </c>
      <c r="D397" s="37">
        <v>4</v>
      </c>
      <c r="F397" s="37">
        <f t="shared" si="7"/>
        <v>50</v>
      </c>
    </row>
    <row r="398" spans="1:6">
      <c r="A398" s="38"/>
      <c r="B398" s="37" t="s">
        <v>6398</v>
      </c>
      <c r="C398" s="37" t="s">
        <v>6400</v>
      </c>
      <c r="D398" s="37">
        <v>4</v>
      </c>
      <c r="F398" s="37">
        <f t="shared" si="7"/>
        <v>54</v>
      </c>
    </row>
    <row r="399" spans="1:6">
      <c r="A399" s="44">
        <v>41274</v>
      </c>
      <c r="B399" s="45"/>
      <c r="C399" s="45"/>
      <c r="D399" s="45">
        <f>SUM(D396:D398)</f>
        <v>23</v>
      </c>
      <c r="E399" s="45">
        <f>SUM(E396:E398)</f>
        <v>0</v>
      </c>
      <c r="F399" s="45">
        <v>54</v>
      </c>
    </row>
    <row r="400" spans="1:6">
      <c r="A400" s="38">
        <v>41283</v>
      </c>
      <c r="B400" s="37" t="s">
        <v>6408</v>
      </c>
      <c r="C400" s="37">
        <v>1184529</v>
      </c>
      <c r="E400" s="37">
        <v>6</v>
      </c>
      <c r="F400" s="37">
        <f t="shared" si="7"/>
        <v>48</v>
      </c>
    </row>
    <row r="401" spans="1:6">
      <c r="A401" s="38">
        <v>41289</v>
      </c>
      <c r="B401" s="37" t="s">
        <v>6408</v>
      </c>
      <c r="C401" s="37">
        <v>1185944</v>
      </c>
      <c r="E401" s="37">
        <v>3</v>
      </c>
      <c r="F401" s="37">
        <f t="shared" si="7"/>
        <v>45</v>
      </c>
    </row>
    <row r="402" spans="1:6">
      <c r="A402" s="38">
        <v>41295</v>
      </c>
      <c r="B402" s="37" t="s">
        <v>6398</v>
      </c>
      <c r="C402" s="37">
        <v>1189313</v>
      </c>
      <c r="E402" s="37">
        <v>10</v>
      </c>
      <c r="F402" s="37">
        <f t="shared" si="7"/>
        <v>35</v>
      </c>
    </row>
    <row r="403" spans="1:6">
      <c r="A403" s="44">
        <v>41305</v>
      </c>
      <c r="B403" s="45"/>
      <c r="C403" s="45"/>
      <c r="D403" s="45">
        <v>0</v>
      </c>
      <c r="E403" s="45">
        <f>SUM(E400:E402)</f>
        <v>19</v>
      </c>
      <c r="F403" s="45">
        <v>35</v>
      </c>
    </row>
    <row r="404" spans="1:6">
      <c r="A404" s="38">
        <v>41316</v>
      </c>
      <c r="B404" s="37" t="s">
        <v>6398</v>
      </c>
      <c r="C404" s="37">
        <v>1197137</v>
      </c>
      <c r="D404" s="37">
        <v>9</v>
      </c>
      <c r="F404" s="37">
        <f t="shared" si="7"/>
        <v>44</v>
      </c>
    </row>
    <row r="405" spans="1:6">
      <c r="A405" s="38">
        <v>41331</v>
      </c>
      <c r="B405" s="37" t="s">
        <v>6408</v>
      </c>
      <c r="C405" s="37">
        <v>1204841</v>
      </c>
      <c r="E405" s="37">
        <v>4</v>
      </c>
      <c r="F405" s="37">
        <f t="shared" si="7"/>
        <v>40</v>
      </c>
    </row>
    <row r="406" spans="1:6">
      <c r="A406" s="44">
        <v>41333</v>
      </c>
      <c r="B406" s="45"/>
      <c r="C406" s="45"/>
      <c r="D406" s="45">
        <v>9</v>
      </c>
      <c r="E406" s="45">
        <v>4</v>
      </c>
      <c r="F406" s="45">
        <v>40</v>
      </c>
    </row>
    <row r="407" spans="1:6">
      <c r="A407" s="38">
        <v>41337</v>
      </c>
      <c r="B407" s="37" t="s">
        <v>6398</v>
      </c>
      <c r="C407" s="37">
        <v>1206337</v>
      </c>
      <c r="E407" s="37">
        <v>10</v>
      </c>
      <c r="F407" s="37">
        <f t="shared" ref="F407:F470" si="8">F406+D407-E407</f>
        <v>30</v>
      </c>
    </row>
    <row r="408" spans="1:6">
      <c r="A408" s="38">
        <v>41338</v>
      </c>
      <c r="B408" s="37" t="s">
        <v>6408</v>
      </c>
      <c r="C408" s="37">
        <v>1207664</v>
      </c>
      <c r="E408" s="37">
        <v>4</v>
      </c>
      <c r="F408" s="37">
        <f t="shared" si="8"/>
        <v>26</v>
      </c>
    </row>
    <row r="409" spans="1:6">
      <c r="A409" s="38">
        <v>41340</v>
      </c>
      <c r="B409" s="37" t="s">
        <v>6408</v>
      </c>
      <c r="C409" s="37">
        <v>1208190</v>
      </c>
      <c r="D409" s="37">
        <v>11</v>
      </c>
      <c r="F409" s="37">
        <f t="shared" si="8"/>
        <v>37</v>
      </c>
    </row>
    <row r="410" spans="1:6">
      <c r="A410" s="38">
        <v>41346</v>
      </c>
      <c r="B410" s="37" t="s">
        <v>6408</v>
      </c>
      <c r="C410" s="37">
        <v>1210691</v>
      </c>
      <c r="E410" s="37">
        <v>5</v>
      </c>
      <c r="F410" s="37">
        <f t="shared" si="8"/>
        <v>32</v>
      </c>
    </row>
    <row r="411" spans="1:6">
      <c r="A411" s="38">
        <v>41353</v>
      </c>
      <c r="B411" s="37" t="s">
        <v>6408</v>
      </c>
      <c r="C411" s="37">
        <v>1213489</v>
      </c>
      <c r="E411" s="37">
        <v>4</v>
      </c>
      <c r="F411" s="37">
        <f t="shared" si="8"/>
        <v>28</v>
      </c>
    </row>
    <row r="412" spans="1:6">
      <c r="A412" s="38">
        <v>41358</v>
      </c>
      <c r="B412" s="37" t="s">
        <v>6398</v>
      </c>
      <c r="C412" s="37">
        <v>1215126</v>
      </c>
      <c r="D412" s="37">
        <v>9</v>
      </c>
      <c r="F412" s="37">
        <f t="shared" si="8"/>
        <v>37</v>
      </c>
    </row>
    <row r="413" spans="1:6">
      <c r="A413" s="44">
        <v>41364</v>
      </c>
      <c r="B413" s="45"/>
      <c r="C413" s="45"/>
      <c r="D413" s="45">
        <f>SUM(D407:D412)</f>
        <v>20</v>
      </c>
      <c r="E413" s="45">
        <f>SUM(E407:E412)</f>
        <v>23</v>
      </c>
      <c r="F413" s="45">
        <v>37</v>
      </c>
    </row>
    <row r="414" spans="1:6">
      <c r="A414" s="38">
        <v>41374</v>
      </c>
      <c r="B414" s="37" t="s">
        <v>6408</v>
      </c>
      <c r="C414" s="37">
        <v>1222133</v>
      </c>
      <c r="D414" s="37">
        <v>9</v>
      </c>
      <c r="F414" s="37">
        <f t="shared" si="8"/>
        <v>46</v>
      </c>
    </row>
    <row r="415" spans="1:6">
      <c r="A415" s="38">
        <v>41381</v>
      </c>
      <c r="B415" s="37" t="s">
        <v>6408</v>
      </c>
      <c r="C415" s="37">
        <v>1225304</v>
      </c>
      <c r="E415" s="37">
        <v>9</v>
      </c>
      <c r="F415" s="37">
        <f t="shared" si="8"/>
        <v>37</v>
      </c>
    </row>
    <row r="416" spans="1:6">
      <c r="A416" s="38">
        <v>41386</v>
      </c>
      <c r="B416" s="37" t="s">
        <v>6408</v>
      </c>
      <c r="C416" s="37">
        <v>1226757</v>
      </c>
      <c r="D416" s="37">
        <v>2</v>
      </c>
      <c r="F416" s="37">
        <f t="shared" si="8"/>
        <v>39</v>
      </c>
    </row>
    <row r="417" spans="1:7">
      <c r="A417" s="44">
        <v>41394</v>
      </c>
      <c r="B417" s="45"/>
      <c r="C417" s="45"/>
      <c r="D417" s="45">
        <f>SUM(D414:D416)</f>
        <v>11</v>
      </c>
      <c r="E417" s="45">
        <f>SUM(E414:E416)</f>
        <v>9</v>
      </c>
      <c r="F417" s="45">
        <v>39</v>
      </c>
    </row>
    <row r="418" spans="1:7">
      <c r="A418" s="38">
        <v>41396</v>
      </c>
      <c r="B418" s="37" t="s">
        <v>6408</v>
      </c>
      <c r="C418" s="37">
        <v>1231324</v>
      </c>
      <c r="D418" s="37">
        <v>11</v>
      </c>
      <c r="F418" s="37">
        <f t="shared" si="8"/>
        <v>50</v>
      </c>
    </row>
    <row r="419" spans="1:7">
      <c r="A419" s="38">
        <v>41408</v>
      </c>
      <c r="B419" s="37" t="s">
        <v>6398</v>
      </c>
      <c r="C419" s="37">
        <v>1236363</v>
      </c>
      <c r="E419" s="37">
        <v>10</v>
      </c>
      <c r="F419" s="37">
        <f t="shared" si="8"/>
        <v>40</v>
      </c>
    </row>
    <row r="420" spans="1:7">
      <c r="A420" s="44">
        <v>41425</v>
      </c>
      <c r="B420" s="45"/>
      <c r="C420" s="45"/>
      <c r="D420" s="45">
        <f>SUM(D418:D419)</f>
        <v>11</v>
      </c>
      <c r="E420" s="45">
        <f>SUM(E418:E419)</f>
        <v>10</v>
      </c>
      <c r="F420" s="45">
        <v>40</v>
      </c>
    </row>
    <row r="421" spans="1:7">
      <c r="A421" s="38">
        <v>41437</v>
      </c>
      <c r="B421" s="37" t="s">
        <v>6401</v>
      </c>
      <c r="C421" s="37" t="s">
        <v>6436</v>
      </c>
      <c r="E421" s="37">
        <v>3</v>
      </c>
      <c r="F421" s="37">
        <f t="shared" si="8"/>
        <v>37</v>
      </c>
      <c r="G421" s="21" t="s">
        <v>6437</v>
      </c>
    </row>
    <row r="422" spans="1:7">
      <c r="A422" s="38">
        <v>41443</v>
      </c>
      <c r="B422" s="37" t="s">
        <v>6398</v>
      </c>
      <c r="C422" s="37">
        <v>1250534</v>
      </c>
      <c r="E422" s="37">
        <v>1</v>
      </c>
      <c r="F422" s="37">
        <f t="shared" si="8"/>
        <v>36</v>
      </c>
    </row>
    <row r="423" spans="1:7">
      <c r="A423" s="38">
        <v>41451</v>
      </c>
      <c r="B423" s="37" t="s">
        <v>6401</v>
      </c>
      <c r="C423" s="37" t="s">
        <v>6438</v>
      </c>
      <c r="E423" s="37">
        <v>4</v>
      </c>
      <c r="F423" s="37">
        <f t="shared" si="8"/>
        <v>32</v>
      </c>
      <c r="G423" s="21" t="s">
        <v>6437</v>
      </c>
    </row>
    <row r="424" spans="1:7">
      <c r="A424" s="44">
        <v>41455</v>
      </c>
      <c r="B424" s="45"/>
      <c r="C424" s="45"/>
      <c r="D424" s="45">
        <f>SUM(D421:D423)</f>
        <v>0</v>
      </c>
      <c r="E424" s="45">
        <f>SUM(E421:E423)</f>
        <v>8</v>
      </c>
      <c r="F424" s="45">
        <v>32</v>
      </c>
    </row>
    <row r="425" spans="1:7">
      <c r="A425" s="44">
        <v>41486</v>
      </c>
      <c r="B425" s="45"/>
      <c r="C425" s="45"/>
      <c r="D425" s="45">
        <v>0</v>
      </c>
      <c r="E425" s="45">
        <v>0</v>
      </c>
      <c r="F425" s="45">
        <v>32</v>
      </c>
    </row>
    <row r="426" spans="1:7">
      <c r="A426" s="38">
        <v>41492</v>
      </c>
      <c r="B426" s="37" t="s">
        <v>6408</v>
      </c>
      <c r="C426" s="37">
        <v>1268745</v>
      </c>
      <c r="E426" s="37">
        <v>7</v>
      </c>
      <c r="F426" s="37">
        <f t="shared" si="8"/>
        <v>25</v>
      </c>
    </row>
    <row r="427" spans="1:7">
      <c r="A427" s="38">
        <v>41499</v>
      </c>
      <c r="B427" s="37" t="s">
        <v>6401</v>
      </c>
      <c r="C427" s="37">
        <v>1272859</v>
      </c>
      <c r="E427" s="37">
        <v>11</v>
      </c>
      <c r="F427" s="37">
        <f t="shared" si="8"/>
        <v>14</v>
      </c>
    </row>
    <row r="428" spans="1:7">
      <c r="A428" s="38">
        <v>41505</v>
      </c>
      <c r="B428" s="37" t="s">
        <v>6398</v>
      </c>
      <c r="C428" s="37">
        <v>1274572</v>
      </c>
      <c r="E428" s="37">
        <v>1</v>
      </c>
      <c r="F428" s="37">
        <f t="shared" si="8"/>
        <v>13</v>
      </c>
    </row>
    <row r="429" spans="1:7">
      <c r="A429" s="38">
        <v>41514</v>
      </c>
      <c r="B429" s="37" t="s">
        <v>6408</v>
      </c>
      <c r="C429" s="37">
        <v>1279729</v>
      </c>
      <c r="E429" s="37">
        <v>5</v>
      </c>
      <c r="F429" s="37">
        <f t="shared" si="8"/>
        <v>8</v>
      </c>
    </row>
    <row r="430" spans="1:7">
      <c r="A430" s="44">
        <v>41517</v>
      </c>
      <c r="B430" s="45"/>
      <c r="C430" s="45"/>
      <c r="D430" s="45">
        <f>SUM(D426:D429)</f>
        <v>0</v>
      </c>
      <c r="E430" s="45">
        <f>SUM(E426:E429)</f>
        <v>24</v>
      </c>
      <c r="F430" s="45">
        <v>8</v>
      </c>
    </row>
    <row r="431" spans="1:7">
      <c r="A431" s="38">
        <v>41540</v>
      </c>
      <c r="B431" s="37" t="s">
        <v>6408</v>
      </c>
      <c r="C431" s="37">
        <v>1289057</v>
      </c>
      <c r="D431" s="37">
        <v>5</v>
      </c>
      <c r="F431" s="37">
        <f t="shared" si="8"/>
        <v>13</v>
      </c>
    </row>
    <row r="432" spans="1:7">
      <c r="A432" s="44">
        <v>41547</v>
      </c>
      <c r="B432" s="45"/>
      <c r="C432" s="45"/>
      <c r="D432" s="45">
        <v>5</v>
      </c>
      <c r="E432" s="45"/>
      <c r="F432" s="45">
        <v>13</v>
      </c>
    </row>
    <row r="433" spans="1:6">
      <c r="A433" s="38">
        <v>41557</v>
      </c>
      <c r="B433" s="37" t="s">
        <v>6408</v>
      </c>
      <c r="C433" s="37">
        <v>1297010</v>
      </c>
      <c r="E433" s="37">
        <v>5</v>
      </c>
      <c r="F433" s="37">
        <f t="shared" si="8"/>
        <v>8</v>
      </c>
    </row>
    <row r="434" spans="1:6">
      <c r="A434" s="38">
        <v>41569</v>
      </c>
      <c r="B434" s="37" t="s">
        <v>6408</v>
      </c>
      <c r="C434" s="37">
        <v>1300403</v>
      </c>
      <c r="D434" s="37">
        <v>5</v>
      </c>
      <c r="F434" s="37">
        <f t="shared" si="8"/>
        <v>13</v>
      </c>
    </row>
    <row r="435" spans="1:6">
      <c r="A435" s="44">
        <v>41578</v>
      </c>
      <c r="B435" s="45"/>
      <c r="C435" s="45"/>
      <c r="D435" s="45">
        <v>5</v>
      </c>
      <c r="E435" s="45">
        <v>5</v>
      </c>
      <c r="F435" s="45">
        <v>13</v>
      </c>
    </row>
    <row r="436" spans="1:6">
      <c r="A436" s="38">
        <v>41606</v>
      </c>
      <c r="B436" s="37" t="s">
        <v>6408</v>
      </c>
      <c r="C436" s="37">
        <v>1315637</v>
      </c>
      <c r="E436" s="37">
        <v>5</v>
      </c>
      <c r="F436" s="37">
        <f t="shared" si="8"/>
        <v>8</v>
      </c>
    </row>
    <row r="437" spans="1:6">
      <c r="A437" s="44">
        <v>41608</v>
      </c>
      <c r="B437" s="45"/>
      <c r="C437" s="45"/>
      <c r="D437" s="45"/>
      <c r="E437" s="45">
        <v>5</v>
      </c>
      <c r="F437" s="45">
        <v>8</v>
      </c>
    </row>
    <row r="438" spans="1:6">
      <c r="A438" s="38">
        <v>41617</v>
      </c>
      <c r="B438" s="37" t="s">
        <v>6398</v>
      </c>
      <c r="C438" s="37">
        <v>131807</v>
      </c>
      <c r="E438" s="37">
        <v>1</v>
      </c>
      <c r="F438" s="37">
        <f t="shared" si="8"/>
        <v>7</v>
      </c>
    </row>
    <row r="439" spans="1:6">
      <c r="A439" s="38">
        <v>41618</v>
      </c>
      <c r="B439" s="37" t="s">
        <v>6408</v>
      </c>
      <c r="C439" s="37">
        <v>1319988</v>
      </c>
      <c r="E439" s="37">
        <v>6</v>
      </c>
      <c r="F439" s="37">
        <f t="shared" si="8"/>
        <v>1</v>
      </c>
    </row>
    <row r="440" spans="1:6">
      <c r="A440" s="38">
        <v>41625</v>
      </c>
      <c r="B440" s="37" t="s">
        <v>6408</v>
      </c>
      <c r="C440" s="37">
        <v>1321398</v>
      </c>
      <c r="D440" s="37">
        <v>6</v>
      </c>
      <c r="F440" s="37">
        <f t="shared" si="8"/>
        <v>7</v>
      </c>
    </row>
    <row r="441" spans="1:6">
      <c r="A441" s="38"/>
      <c r="B441" s="37" t="s">
        <v>6398</v>
      </c>
      <c r="C441" s="37" t="s">
        <v>6400</v>
      </c>
      <c r="D441" s="37">
        <v>4</v>
      </c>
      <c r="F441" s="37">
        <f t="shared" si="8"/>
        <v>11</v>
      </c>
    </row>
    <row r="442" spans="1:6">
      <c r="A442" s="38">
        <v>41627</v>
      </c>
      <c r="B442" s="37" t="s">
        <v>6408</v>
      </c>
      <c r="C442" s="37">
        <v>1322857</v>
      </c>
      <c r="D442" s="37">
        <v>11</v>
      </c>
      <c r="F442" s="37">
        <f t="shared" si="8"/>
        <v>22</v>
      </c>
    </row>
    <row r="443" spans="1:6">
      <c r="A443" s="38">
        <v>41636</v>
      </c>
      <c r="B443" s="37" t="s">
        <v>6408</v>
      </c>
      <c r="C443" s="37">
        <v>1322249</v>
      </c>
      <c r="E443" s="37">
        <v>3</v>
      </c>
      <c r="F443" s="37">
        <f t="shared" si="8"/>
        <v>19</v>
      </c>
    </row>
    <row r="444" spans="1:6">
      <c r="A444" s="38">
        <v>41636</v>
      </c>
      <c r="B444" s="37" t="s">
        <v>6408</v>
      </c>
      <c r="C444" s="37">
        <v>1324672</v>
      </c>
      <c r="E444" s="37">
        <v>3</v>
      </c>
      <c r="F444" s="37">
        <f t="shared" si="8"/>
        <v>16</v>
      </c>
    </row>
    <row r="445" spans="1:6">
      <c r="A445" s="44">
        <v>41639</v>
      </c>
      <c r="B445" s="45"/>
      <c r="C445" s="45"/>
      <c r="D445" s="45">
        <f>SUM(D438:D444)</f>
        <v>21</v>
      </c>
      <c r="E445" s="45">
        <f>SUM(E438:E444)</f>
        <v>13</v>
      </c>
      <c r="F445" s="45">
        <v>16</v>
      </c>
    </row>
    <row r="446" spans="1:6">
      <c r="A446" s="38">
        <v>41642</v>
      </c>
      <c r="B446" s="37" t="s">
        <v>6398</v>
      </c>
      <c r="C446" s="37">
        <v>1326232</v>
      </c>
      <c r="E446" s="37">
        <v>4</v>
      </c>
      <c r="F446" s="37">
        <f t="shared" si="8"/>
        <v>12</v>
      </c>
    </row>
    <row r="447" spans="1:6">
      <c r="A447" s="38">
        <v>41661</v>
      </c>
      <c r="B447" s="37" t="s">
        <v>6408</v>
      </c>
      <c r="C447" s="37">
        <v>1335101</v>
      </c>
      <c r="E447" s="37">
        <v>7</v>
      </c>
      <c r="F447" s="37">
        <f t="shared" si="8"/>
        <v>5</v>
      </c>
    </row>
    <row r="448" spans="1:6">
      <c r="A448" s="44">
        <v>41670</v>
      </c>
      <c r="B448" s="45"/>
      <c r="C448" s="45"/>
      <c r="D448" s="45">
        <v>0</v>
      </c>
      <c r="E448" s="45">
        <f>SUM(E446:E447)</f>
        <v>11</v>
      </c>
      <c r="F448" s="45">
        <v>5</v>
      </c>
    </row>
    <row r="449" spans="1:6">
      <c r="A449" s="38">
        <v>41676</v>
      </c>
      <c r="B449" s="37" t="s">
        <v>6408</v>
      </c>
      <c r="C449" s="37">
        <v>1340238</v>
      </c>
      <c r="D449" s="37">
        <v>2</v>
      </c>
      <c r="F449" s="37">
        <f t="shared" si="8"/>
        <v>7</v>
      </c>
    </row>
    <row r="450" spans="1:6">
      <c r="A450" s="38">
        <v>41677</v>
      </c>
      <c r="B450" s="37" t="s">
        <v>6401</v>
      </c>
      <c r="C450" s="37">
        <v>1340758</v>
      </c>
      <c r="D450" s="37">
        <v>10</v>
      </c>
      <c r="F450" s="37">
        <f t="shared" si="8"/>
        <v>17</v>
      </c>
    </row>
    <row r="451" spans="1:6">
      <c r="B451" s="37" t="s">
        <v>6408</v>
      </c>
      <c r="C451" s="37" t="s">
        <v>6400</v>
      </c>
      <c r="D451" s="37">
        <v>3</v>
      </c>
      <c r="F451" s="37">
        <f t="shared" si="8"/>
        <v>20</v>
      </c>
    </row>
    <row r="452" spans="1:6">
      <c r="A452" s="38">
        <v>41681</v>
      </c>
      <c r="B452" s="37" t="s">
        <v>6401</v>
      </c>
      <c r="C452" s="37">
        <v>1342044</v>
      </c>
      <c r="E452" s="37">
        <v>10</v>
      </c>
      <c r="F452" s="37">
        <f t="shared" si="8"/>
        <v>10</v>
      </c>
    </row>
    <row r="453" spans="1:6">
      <c r="A453" s="38">
        <v>41690</v>
      </c>
      <c r="B453" s="37" t="s">
        <v>6408</v>
      </c>
      <c r="C453" s="37">
        <v>1345449</v>
      </c>
      <c r="E453" s="37">
        <v>2</v>
      </c>
      <c r="F453" s="37">
        <f t="shared" si="8"/>
        <v>8</v>
      </c>
    </row>
    <row r="454" spans="1:6">
      <c r="A454" s="44">
        <v>41698</v>
      </c>
      <c r="B454" s="45"/>
      <c r="C454" s="45"/>
      <c r="D454" s="45">
        <f>SUM(D449:D453)</f>
        <v>15</v>
      </c>
      <c r="E454" s="45">
        <f>SUM(E449:E453)</f>
        <v>12</v>
      </c>
      <c r="F454" s="45">
        <v>8</v>
      </c>
    </row>
    <row r="455" spans="1:6">
      <c r="A455" s="38">
        <v>41724</v>
      </c>
      <c r="B455" s="37" t="s">
        <v>6408</v>
      </c>
      <c r="C455" s="37">
        <v>1359347</v>
      </c>
      <c r="E455" s="37">
        <v>3</v>
      </c>
      <c r="F455" s="37">
        <f t="shared" si="8"/>
        <v>5</v>
      </c>
    </row>
    <row r="456" spans="1:6">
      <c r="A456" s="38">
        <v>41724</v>
      </c>
      <c r="B456" s="37" t="s">
        <v>6408</v>
      </c>
      <c r="C456" s="37">
        <v>1358844</v>
      </c>
      <c r="D456" s="37">
        <v>2</v>
      </c>
      <c r="F456" s="37">
        <f t="shared" si="8"/>
        <v>7</v>
      </c>
    </row>
    <row r="457" spans="1:6">
      <c r="A457" s="44">
        <v>41729</v>
      </c>
      <c r="B457" s="45"/>
      <c r="C457" s="45"/>
      <c r="D457" s="45">
        <v>2</v>
      </c>
      <c r="E457" s="45">
        <v>3</v>
      </c>
      <c r="F457" s="45">
        <v>7</v>
      </c>
    </row>
    <row r="458" spans="1:6">
      <c r="A458" s="38">
        <v>41746</v>
      </c>
      <c r="B458" s="37" t="s">
        <v>6408</v>
      </c>
      <c r="C458" s="37">
        <v>1368758</v>
      </c>
      <c r="D458" s="37">
        <v>10</v>
      </c>
      <c r="F458" s="37">
        <f t="shared" si="8"/>
        <v>17</v>
      </c>
    </row>
    <row r="459" spans="1:6">
      <c r="A459" s="38">
        <v>41757</v>
      </c>
      <c r="B459" s="37" t="s">
        <v>6398</v>
      </c>
      <c r="C459" s="37">
        <v>1373582</v>
      </c>
      <c r="D459" s="37">
        <v>8</v>
      </c>
      <c r="F459" s="37">
        <f t="shared" si="8"/>
        <v>25</v>
      </c>
    </row>
    <row r="460" spans="1:6">
      <c r="A460" s="38">
        <v>41758</v>
      </c>
      <c r="B460" s="37" t="s">
        <v>6408</v>
      </c>
      <c r="C460" s="37">
        <v>1365748</v>
      </c>
      <c r="E460" s="37">
        <v>7</v>
      </c>
      <c r="F460" s="37">
        <f t="shared" si="8"/>
        <v>18</v>
      </c>
    </row>
    <row r="461" spans="1:6">
      <c r="A461" s="44">
        <v>41759</v>
      </c>
      <c r="B461" s="45"/>
      <c r="C461" s="45"/>
      <c r="D461" s="45">
        <f>SUM(D458:D460)</f>
        <v>18</v>
      </c>
      <c r="E461" s="45">
        <f>SUM(E458:E460)</f>
        <v>7</v>
      </c>
      <c r="F461" s="45">
        <v>18</v>
      </c>
    </row>
    <row r="462" spans="1:6">
      <c r="A462" s="38">
        <v>41773</v>
      </c>
      <c r="B462" s="37" t="s">
        <v>6408</v>
      </c>
      <c r="C462" s="37">
        <v>1380179</v>
      </c>
      <c r="E462" s="37">
        <v>5</v>
      </c>
      <c r="F462" s="37">
        <f t="shared" si="8"/>
        <v>13</v>
      </c>
    </row>
    <row r="463" spans="1:6">
      <c r="A463" s="38">
        <v>41781</v>
      </c>
      <c r="B463" s="37" t="s">
        <v>6408</v>
      </c>
      <c r="C463" s="37">
        <v>1383040</v>
      </c>
      <c r="D463" s="37">
        <v>11</v>
      </c>
      <c r="F463" s="37">
        <f t="shared" si="8"/>
        <v>24</v>
      </c>
    </row>
    <row r="464" spans="1:6">
      <c r="A464" s="44">
        <v>41790</v>
      </c>
      <c r="B464" s="45"/>
      <c r="C464" s="45"/>
      <c r="D464" s="45">
        <f>SUM(D462:D463)</f>
        <v>11</v>
      </c>
      <c r="E464" s="45">
        <f>SUM(E462:E463)</f>
        <v>5</v>
      </c>
      <c r="F464" s="45">
        <v>24</v>
      </c>
    </row>
    <row r="465" spans="1:6">
      <c r="A465" s="38">
        <v>41808</v>
      </c>
      <c r="B465" s="37" t="s">
        <v>6398</v>
      </c>
      <c r="C465" s="37">
        <v>1394695</v>
      </c>
      <c r="E465" s="37">
        <v>7</v>
      </c>
      <c r="F465" s="37">
        <f t="shared" si="8"/>
        <v>17</v>
      </c>
    </row>
    <row r="466" spans="1:6">
      <c r="A466" s="38">
        <v>41809</v>
      </c>
      <c r="B466" s="37" t="s">
        <v>6408</v>
      </c>
      <c r="C466" s="37">
        <v>1392466</v>
      </c>
      <c r="E466" s="37">
        <v>4</v>
      </c>
      <c r="F466" s="37">
        <f t="shared" si="8"/>
        <v>13</v>
      </c>
    </row>
    <row r="467" spans="1:6">
      <c r="A467" s="38">
        <v>41809</v>
      </c>
      <c r="B467" s="37" t="s">
        <v>6398</v>
      </c>
      <c r="C467" s="37">
        <v>1395350</v>
      </c>
      <c r="D467" s="37">
        <v>11</v>
      </c>
      <c r="F467" s="37">
        <f>F466+D467-E467</f>
        <v>24</v>
      </c>
    </row>
    <row r="468" spans="1:6">
      <c r="A468" s="38">
        <v>41813</v>
      </c>
      <c r="B468" s="37" t="s">
        <v>6398</v>
      </c>
      <c r="C468" s="37">
        <v>1395491</v>
      </c>
      <c r="E468" s="37">
        <v>1</v>
      </c>
      <c r="F468" s="37">
        <f t="shared" si="8"/>
        <v>23</v>
      </c>
    </row>
    <row r="469" spans="1:6">
      <c r="A469" s="44">
        <v>41820</v>
      </c>
      <c r="B469" s="45"/>
      <c r="C469" s="45"/>
      <c r="D469" s="45">
        <f>SUM(D465:D468)</f>
        <v>11</v>
      </c>
      <c r="E469" s="45">
        <f>SUM(E465:E468)</f>
        <v>12</v>
      </c>
      <c r="F469" s="45">
        <v>23</v>
      </c>
    </row>
    <row r="470" spans="1:6">
      <c r="A470" s="38">
        <v>41829</v>
      </c>
      <c r="B470" s="37" t="s">
        <v>6408</v>
      </c>
      <c r="C470" s="37">
        <v>1403244</v>
      </c>
      <c r="E470" s="37">
        <v>4</v>
      </c>
      <c r="F470" s="37">
        <f t="shared" si="8"/>
        <v>19</v>
      </c>
    </row>
    <row r="471" spans="1:6">
      <c r="A471" s="38">
        <v>41835</v>
      </c>
      <c r="B471" s="37" t="s">
        <v>6408</v>
      </c>
      <c r="C471" s="37">
        <v>1405050</v>
      </c>
      <c r="E471" s="37">
        <v>4</v>
      </c>
      <c r="F471" s="37">
        <f t="shared" ref="F471:F534" si="9">F470+D471-E471</f>
        <v>15</v>
      </c>
    </row>
    <row r="472" spans="1:6">
      <c r="A472" s="38">
        <v>41836</v>
      </c>
      <c r="B472" s="37" t="s">
        <v>6408</v>
      </c>
      <c r="C472" s="37">
        <v>1405487</v>
      </c>
      <c r="D472" s="37">
        <v>11</v>
      </c>
      <c r="F472" s="37">
        <f t="shared" si="9"/>
        <v>26</v>
      </c>
    </row>
    <row r="473" spans="1:6">
      <c r="A473" s="38">
        <v>41845</v>
      </c>
      <c r="B473" s="37" t="s">
        <v>6398</v>
      </c>
      <c r="C473" s="37">
        <v>1409345</v>
      </c>
      <c r="E473" s="37">
        <v>10</v>
      </c>
      <c r="F473" s="37">
        <f t="shared" si="9"/>
        <v>16</v>
      </c>
    </row>
    <row r="474" spans="1:6">
      <c r="A474" s="44">
        <v>41851</v>
      </c>
      <c r="B474" s="45"/>
      <c r="C474" s="45"/>
      <c r="D474" s="45">
        <f>SUM(D470:D473)</f>
        <v>11</v>
      </c>
      <c r="E474" s="45">
        <f>SUM(E470:E473)</f>
        <v>18</v>
      </c>
      <c r="F474" s="45">
        <v>16</v>
      </c>
    </row>
    <row r="475" spans="1:6">
      <c r="A475" s="38">
        <v>41858</v>
      </c>
      <c r="B475" s="37" t="s">
        <v>6398</v>
      </c>
      <c r="C475" s="37">
        <v>1414281</v>
      </c>
      <c r="D475" s="37">
        <v>11</v>
      </c>
      <c r="F475" s="37">
        <f t="shared" si="9"/>
        <v>27</v>
      </c>
    </row>
    <row r="476" spans="1:6">
      <c r="A476" s="38">
        <v>41879</v>
      </c>
      <c r="B476" s="37" t="s">
        <v>6408</v>
      </c>
      <c r="C476" s="37">
        <v>1422044</v>
      </c>
      <c r="E476" s="37">
        <v>4</v>
      </c>
      <c r="F476" s="37">
        <f t="shared" si="9"/>
        <v>23</v>
      </c>
    </row>
    <row r="477" spans="1:6">
      <c r="A477" s="38">
        <v>41879</v>
      </c>
      <c r="B477" s="37" t="s">
        <v>6408</v>
      </c>
      <c r="C477" s="37">
        <v>1423538</v>
      </c>
      <c r="E477" s="37">
        <v>4</v>
      </c>
      <c r="F477" s="37">
        <f t="shared" si="9"/>
        <v>19</v>
      </c>
    </row>
    <row r="478" spans="1:6">
      <c r="A478" s="44">
        <v>41882</v>
      </c>
      <c r="B478" s="45"/>
      <c r="C478" s="45"/>
      <c r="D478" s="45">
        <f>SUM(D475:D477)</f>
        <v>11</v>
      </c>
      <c r="E478" s="45">
        <f>SUM(E475:E477)</f>
        <v>8</v>
      </c>
      <c r="F478" s="45">
        <v>19</v>
      </c>
    </row>
    <row r="479" spans="1:6">
      <c r="A479" s="38">
        <v>41886</v>
      </c>
      <c r="B479" s="37" t="s">
        <v>6401</v>
      </c>
      <c r="C479" s="37">
        <v>1425415</v>
      </c>
      <c r="D479" s="37">
        <v>15</v>
      </c>
      <c r="F479" s="37">
        <f t="shared" si="9"/>
        <v>34</v>
      </c>
    </row>
    <row r="480" spans="1:6">
      <c r="A480" s="38">
        <v>41892</v>
      </c>
      <c r="B480" s="37" t="s">
        <v>6398</v>
      </c>
      <c r="C480" s="37">
        <v>1426635</v>
      </c>
      <c r="E480" s="37">
        <v>10</v>
      </c>
      <c r="F480" s="37">
        <f t="shared" si="9"/>
        <v>24</v>
      </c>
    </row>
    <row r="481" spans="1:6">
      <c r="A481" s="38">
        <v>41898</v>
      </c>
      <c r="B481" s="37" t="s">
        <v>6401</v>
      </c>
      <c r="C481" s="37">
        <v>1430355</v>
      </c>
      <c r="E481" s="37">
        <v>15</v>
      </c>
      <c r="F481" s="37">
        <f t="shared" si="9"/>
        <v>9</v>
      </c>
    </row>
    <row r="482" spans="1:6">
      <c r="A482" s="38">
        <v>41904</v>
      </c>
      <c r="B482" s="37" t="s">
        <v>6398</v>
      </c>
      <c r="C482" s="37">
        <v>1432038</v>
      </c>
      <c r="D482" s="37">
        <v>11</v>
      </c>
      <c r="F482" s="37">
        <f t="shared" si="9"/>
        <v>20</v>
      </c>
    </row>
    <row r="483" spans="1:6">
      <c r="A483" s="38">
        <v>41906</v>
      </c>
      <c r="B483" s="37" t="s">
        <v>6408</v>
      </c>
      <c r="C483" s="37">
        <v>1432807</v>
      </c>
      <c r="E483" s="37">
        <v>4</v>
      </c>
      <c r="F483" s="37">
        <f t="shared" si="9"/>
        <v>16</v>
      </c>
    </row>
    <row r="484" spans="1:6">
      <c r="A484" s="38">
        <v>41906</v>
      </c>
      <c r="B484" s="37" t="s">
        <v>6408</v>
      </c>
      <c r="C484" s="37">
        <v>1433323</v>
      </c>
      <c r="D484" s="37">
        <v>5</v>
      </c>
      <c r="F484" s="37">
        <f t="shared" si="9"/>
        <v>21</v>
      </c>
    </row>
    <row r="485" spans="1:6">
      <c r="A485" s="38"/>
      <c r="B485" s="37" t="s">
        <v>6415</v>
      </c>
      <c r="C485" s="37" t="s">
        <v>6400</v>
      </c>
      <c r="D485" s="37">
        <v>6</v>
      </c>
      <c r="F485" s="37">
        <f t="shared" si="9"/>
        <v>27</v>
      </c>
    </row>
    <row r="486" spans="1:6">
      <c r="A486" s="44">
        <v>41912</v>
      </c>
      <c r="B486" s="45"/>
      <c r="C486" s="45"/>
      <c r="D486" s="45">
        <f>SUM(D479:D485)</f>
        <v>37</v>
      </c>
      <c r="E486" s="45">
        <f>SUM(E479:E485)</f>
        <v>29</v>
      </c>
      <c r="F486" s="45">
        <v>27</v>
      </c>
    </row>
    <row r="487" spans="1:6">
      <c r="A487" s="38">
        <v>41922</v>
      </c>
      <c r="B487" s="37" t="s">
        <v>6398</v>
      </c>
      <c r="C487" s="37">
        <v>1440158</v>
      </c>
      <c r="E487" s="37">
        <v>10</v>
      </c>
      <c r="F487" s="37">
        <f t="shared" si="9"/>
        <v>17</v>
      </c>
    </row>
    <row r="488" spans="1:6">
      <c r="A488" s="38">
        <v>41926</v>
      </c>
      <c r="B488" s="37" t="s">
        <v>6398</v>
      </c>
      <c r="C488" s="37" t="s">
        <v>6439</v>
      </c>
      <c r="E488" s="37">
        <v>2</v>
      </c>
      <c r="F488" s="37">
        <f t="shared" si="9"/>
        <v>15</v>
      </c>
    </row>
    <row r="489" spans="1:6">
      <c r="A489" s="38"/>
      <c r="F489" s="37">
        <f t="shared" si="9"/>
        <v>15</v>
      </c>
    </row>
    <row r="490" spans="1:6">
      <c r="A490" s="38">
        <v>41933</v>
      </c>
      <c r="B490" s="37" t="s">
        <v>6401</v>
      </c>
      <c r="C490" s="37">
        <v>1443732</v>
      </c>
      <c r="D490" s="37">
        <v>15</v>
      </c>
      <c r="F490" s="37">
        <f t="shared" si="9"/>
        <v>30</v>
      </c>
    </row>
    <row r="491" spans="1:6">
      <c r="A491" s="38">
        <v>41942</v>
      </c>
      <c r="B491" s="37" t="s">
        <v>6398</v>
      </c>
      <c r="C491" s="37">
        <v>1447171</v>
      </c>
      <c r="D491" s="37">
        <v>11</v>
      </c>
      <c r="F491" s="37">
        <f t="shared" si="9"/>
        <v>41</v>
      </c>
    </row>
    <row r="492" spans="1:6">
      <c r="A492" s="38">
        <v>41943</v>
      </c>
      <c r="B492" s="37" t="s">
        <v>6401</v>
      </c>
      <c r="C492" s="37">
        <v>1447412</v>
      </c>
      <c r="E492" s="37">
        <v>10</v>
      </c>
      <c r="F492" s="37">
        <f t="shared" si="9"/>
        <v>31</v>
      </c>
    </row>
    <row r="493" spans="1:6">
      <c r="A493" s="44">
        <v>41943</v>
      </c>
      <c r="B493" s="45"/>
      <c r="C493" s="45"/>
      <c r="D493" s="45">
        <f>SUM(D487:D492)</f>
        <v>26</v>
      </c>
      <c r="E493" s="45">
        <f>SUM(E487:E492)</f>
        <v>22</v>
      </c>
      <c r="F493" s="45">
        <v>31</v>
      </c>
    </row>
    <row r="494" spans="1:6">
      <c r="A494" s="38">
        <v>41948</v>
      </c>
      <c r="B494" s="37" t="s">
        <v>6408</v>
      </c>
      <c r="C494" s="37">
        <v>1449432</v>
      </c>
      <c r="E494" s="37">
        <v>4</v>
      </c>
      <c r="F494" s="37">
        <f t="shared" si="9"/>
        <v>27</v>
      </c>
    </row>
    <row r="495" spans="1:6">
      <c r="A495" s="38">
        <v>41954</v>
      </c>
      <c r="B495" s="37" t="s">
        <v>6401</v>
      </c>
      <c r="C495" s="37">
        <v>1451862</v>
      </c>
      <c r="E495" s="37">
        <v>5</v>
      </c>
      <c r="F495" s="37">
        <f t="shared" si="9"/>
        <v>22</v>
      </c>
    </row>
    <row r="496" spans="1:6">
      <c r="A496" s="38">
        <v>41956</v>
      </c>
      <c r="B496" s="37" t="s">
        <v>6401</v>
      </c>
      <c r="C496" s="37">
        <v>1452556</v>
      </c>
      <c r="D496" s="37">
        <v>15</v>
      </c>
      <c r="F496" s="37">
        <f t="shared" si="9"/>
        <v>37</v>
      </c>
    </row>
    <row r="497" spans="1:6">
      <c r="A497" s="38">
        <v>41957</v>
      </c>
      <c r="B497" s="37" t="s">
        <v>6401</v>
      </c>
      <c r="C497" s="37">
        <v>1453501</v>
      </c>
      <c r="E497" s="37">
        <v>5</v>
      </c>
      <c r="F497" s="37">
        <f t="shared" si="9"/>
        <v>32</v>
      </c>
    </row>
    <row r="498" spans="1:6">
      <c r="A498" s="38">
        <v>41926</v>
      </c>
      <c r="B498" s="37" t="s">
        <v>6398</v>
      </c>
      <c r="C498" s="37" t="s">
        <v>6440</v>
      </c>
      <c r="D498" s="37">
        <v>1</v>
      </c>
      <c r="F498" s="37">
        <f t="shared" si="9"/>
        <v>33</v>
      </c>
    </row>
    <row r="499" spans="1:6">
      <c r="A499" s="38">
        <v>41968</v>
      </c>
      <c r="B499" s="37" t="s">
        <v>6398</v>
      </c>
      <c r="C499" s="37">
        <v>1457361</v>
      </c>
      <c r="E499" s="37">
        <v>6</v>
      </c>
      <c r="F499" s="37">
        <f t="shared" si="9"/>
        <v>27</v>
      </c>
    </row>
    <row r="500" spans="1:6">
      <c r="B500" s="37" t="s">
        <v>6401</v>
      </c>
      <c r="C500" s="37" t="s">
        <v>6400</v>
      </c>
      <c r="E500" s="37">
        <v>10</v>
      </c>
      <c r="F500" s="37">
        <f t="shared" si="9"/>
        <v>17</v>
      </c>
    </row>
    <row r="501" spans="1:6">
      <c r="A501" s="44">
        <v>41973</v>
      </c>
      <c r="B501" s="45"/>
      <c r="C501" s="45"/>
      <c r="D501" s="45">
        <f>SUM(D494:D500)</f>
        <v>16</v>
      </c>
      <c r="E501" s="45">
        <f>SUM(E494:E500)</f>
        <v>30</v>
      </c>
      <c r="F501" s="45">
        <v>17</v>
      </c>
    </row>
    <row r="502" spans="1:6">
      <c r="A502" s="38">
        <v>41983</v>
      </c>
      <c r="B502" s="37" t="s">
        <v>6401</v>
      </c>
      <c r="C502" s="37">
        <v>1462538</v>
      </c>
      <c r="D502" s="37">
        <v>15</v>
      </c>
      <c r="F502" s="37">
        <f t="shared" si="9"/>
        <v>32</v>
      </c>
    </row>
    <row r="503" spans="1:6">
      <c r="A503" s="38">
        <v>41996</v>
      </c>
      <c r="B503" s="37" t="s">
        <v>6401</v>
      </c>
      <c r="C503" s="37">
        <v>1467642</v>
      </c>
      <c r="E503" s="37">
        <v>10</v>
      </c>
      <c r="F503" s="37">
        <f t="shared" si="9"/>
        <v>22</v>
      </c>
    </row>
    <row r="504" spans="1:6">
      <c r="A504" s="38">
        <v>42003</v>
      </c>
      <c r="B504" s="37" t="s">
        <v>6401</v>
      </c>
      <c r="C504" s="37">
        <v>1469462</v>
      </c>
      <c r="E504" s="37">
        <v>5</v>
      </c>
      <c r="F504" s="37">
        <f t="shared" si="9"/>
        <v>17</v>
      </c>
    </row>
    <row r="505" spans="1:6">
      <c r="A505" s="38">
        <v>42004</v>
      </c>
      <c r="B505" s="37" t="s">
        <v>6401</v>
      </c>
      <c r="C505" s="37">
        <v>1469140</v>
      </c>
      <c r="D505" s="37">
        <v>15</v>
      </c>
      <c r="F505" s="37">
        <f t="shared" si="9"/>
        <v>32</v>
      </c>
    </row>
    <row r="506" spans="1:6">
      <c r="A506" s="44">
        <v>42004</v>
      </c>
      <c r="B506" s="45"/>
      <c r="C506" s="45"/>
      <c r="D506" s="45">
        <f>SUM(D502:D505)</f>
        <v>30</v>
      </c>
      <c r="E506" s="45">
        <f>SUM(E502:E505)</f>
        <v>15</v>
      </c>
      <c r="F506" s="45">
        <v>32</v>
      </c>
    </row>
    <row r="507" spans="1:6">
      <c r="A507" s="38">
        <v>42009</v>
      </c>
      <c r="B507" s="37" t="s">
        <v>6401</v>
      </c>
      <c r="C507" s="37">
        <v>1470358</v>
      </c>
      <c r="E507" s="37">
        <v>5</v>
      </c>
      <c r="F507" s="37">
        <f t="shared" si="9"/>
        <v>27</v>
      </c>
    </row>
    <row r="508" spans="1:6">
      <c r="A508" s="38">
        <v>42010</v>
      </c>
      <c r="B508" s="37" t="s">
        <v>6408</v>
      </c>
      <c r="C508" s="37">
        <v>1471474</v>
      </c>
      <c r="E508" s="37">
        <v>4</v>
      </c>
      <c r="F508" s="37">
        <f t="shared" si="9"/>
        <v>23</v>
      </c>
    </row>
    <row r="509" spans="1:6">
      <c r="A509" s="38">
        <v>42010</v>
      </c>
      <c r="B509" s="37" t="s">
        <v>6415</v>
      </c>
      <c r="C509" s="37">
        <v>1471476</v>
      </c>
      <c r="E509" s="37">
        <v>4</v>
      </c>
      <c r="F509" s="37">
        <f t="shared" si="9"/>
        <v>19</v>
      </c>
    </row>
    <row r="510" spans="1:6">
      <c r="A510" s="38">
        <v>42011</v>
      </c>
      <c r="B510" s="37" t="s">
        <v>6415</v>
      </c>
      <c r="C510" s="37">
        <v>1471929</v>
      </c>
      <c r="E510" s="37">
        <v>2</v>
      </c>
      <c r="F510" s="37">
        <f t="shared" si="9"/>
        <v>17</v>
      </c>
    </row>
    <row r="511" spans="1:6">
      <c r="A511" s="38">
        <v>42019</v>
      </c>
      <c r="B511" s="37" t="s">
        <v>6398</v>
      </c>
      <c r="C511" s="37">
        <v>1474872</v>
      </c>
      <c r="E511" s="37">
        <v>7</v>
      </c>
      <c r="F511" s="37">
        <f t="shared" si="9"/>
        <v>10</v>
      </c>
    </row>
    <row r="512" spans="1:6">
      <c r="A512" s="38">
        <v>42025</v>
      </c>
      <c r="B512" s="37" t="s">
        <v>6401</v>
      </c>
      <c r="C512" s="37">
        <v>1476785</v>
      </c>
      <c r="E512" s="37">
        <v>10</v>
      </c>
      <c r="F512" s="37">
        <f t="shared" si="9"/>
        <v>0</v>
      </c>
    </row>
    <row r="513" spans="1:6">
      <c r="A513" s="38">
        <v>42026</v>
      </c>
      <c r="B513" s="37" t="s">
        <v>6401</v>
      </c>
      <c r="C513" s="37">
        <v>1477307</v>
      </c>
      <c r="D513" s="37">
        <v>11</v>
      </c>
      <c r="F513" s="37">
        <f t="shared" si="9"/>
        <v>11</v>
      </c>
    </row>
    <row r="514" spans="1:6">
      <c r="A514" s="38">
        <v>42027</v>
      </c>
      <c r="B514" s="37" t="s">
        <v>6415</v>
      </c>
      <c r="C514" s="37">
        <v>1477371</v>
      </c>
      <c r="D514" s="37">
        <v>4</v>
      </c>
      <c r="F514" s="37">
        <f t="shared" si="9"/>
        <v>15</v>
      </c>
    </row>
    <row r="515" spans="1:6">
      <c r="A515" s="38">
        <v>42027</v>
      </c>
      <c r="B515" s="37" t="s">
        <v>6398</v>
      </c>
      <c r="C515" s="37" t="s">
        <v>6400</v>
      </c>
      <c r="D515" s="37">
        <v>7</v>
      </c>
      <c r="F515" s="37">
        <f t="shared" si="9"/>
        <v>22</v>
      </c>
    </row>
    <row r="516" spans="1:6">
      <c r="A516" s="38">
        <v>42027</v>
      </c>
      <c r="B516" s="37" t="s">
        <v>6398</v>
      </c>
      <c r="C516" s="37">
        <v>1477819</v>
      </c>
      <c r="E516" s="37">
        <v>3</v>
      </c>
      <c r="F516" s="37">
        <f t="shared" si="9"/>
        <v>19</v>
      </c>
    </row>
    <row r="517" spans="1:6">
      <c r="A517" s="38">
        <v>42030</v>
      </c>
      <c r="B517" s="37" t="s">
        <v>6415</v>
      </c>
      <c r="C517" s="37">
        <v>1478397</v>
      </c>
      <c r="D517" s="37">
        <v>7</v>
      </c>
      <c r="F517" s="37">
        <f t="shared" si="9"/>
        <v>26</v>
      </c>
    </row>
    <row r="518" spans="1:6">
      <c r="A518" s="38"/>
      <c r="B518" s="37" t="s">
        <v>6398</v>
      </c>
      <c r="C518" s="37" t="s">
        <v>6400</v>
      </c>
      <c r="D518" s="37">
        <v>4</v>
      </c>
      <c r="F518" s="37">
        <f t="shared" si="9"/>
        <v>30</v>
      </c>
    </row>
    <row r="519" spans="1:6">
      <c r="A519" s="38">
        <v>42030</v>
      </c>
      <c r="B519" s="37" t="s">
        <v>6398</v>
      </c>
      <c r="C519" s="37">
        <v>1479116</v>
      </c>
      <c r="E519" s="37">
        <v>2</v>
      </c>
      <c r="F519" s="37">
        <f t="shared" si="9"/>
        <v>28</v>
      </c>
    </row>
    <row r="520" spans="1:6">
      <c r="A520" s="44">
        <v>42035</v>
      </c>
      <c r="B520" s="45"/>
      <c r="C520" s="45"/>
      <c r="D520" s="45">
        <f>SUM(D507:D519)</f>
        <v>33</v>
      </c>
      <c r="E520" s="45">
        <f>SUM(E507:E519)</f>
        <v>37</v>
      </c>
      <c r="F520" s="45">
        <v>28</v>
      </c>
    </row>
    <row r="521" spans="1:6">
      <c r="A521" s="38">
        <v>42045</v>
      </c>
      <c r="B521" s="37" t="s">
        <v>6401</v>
      </c>
      <c r="C521" s="37">
        <v>1484856</v>
      </c>
      <c r="E521" s="37">
        <v>10</v>
      </c>
      <c r="F521" s="37">
        <f t="shared" si="9"/>
        <v>18</v>
      </c>
    </row>
    <row r="522" spans="1:6">
      <c r="A522" s="38">
        <v>42046</v>
      </c>
      <c r="B522" s="37" t="s">
        <v>6398</v>
      </c>
      <c r="C522" s="37">
        <v>1485034</v>
      </c>
      <c r="D522" s="37">
        <v>11</v>
      </c>
      <c r="F522" s="37">
        <f t="shared" si="9"/>
        <v>29</v>
      </c>
    </row>
    <row r="523" spans="1:6">
      <c r="A523" s="38">
        <v>42053</v>
      </c>
      <c r="B523" s="37" t="s">
        <v>6415</v>
      </c>
      <c r="C523" s="37">
        <v>1487364</v>
      </c>
      <c r="E523" s="37">
        <v>4</v>
      </c>
      <c r="F523" s="37">
        <f t="shared" si="9"/>
        <v>25</v>
      </c>
    </row>
    <row r="524" spans="1:6">
      <c r="A524" s="38">
        <v>42055</v>
      </c>
      <c r="B524" s="37" t="s">
        <v>6401</v>
      </c>
      <c r="C524" s="37">
        <v>1488882</v>
      </c>
      <c r="D524" s="37">
        <v>8</v>
      </c>
      <c r="F524" s="37">
        <f t="shared" si="9"/>
        <v>33</v>
      </c>
    </row>
    <row r="525" spans="1:6">
      <c r="B525" s="37" t="s">
        <v>6396</v>
      </c>
      <c r="C525" s="37" t="s">
        <v>6400</v>
      </c>
      <c r="D525" s="37">
        <v>4</v>
      </c>
      <c r="F525" s="37">
        <f t="shared" si="9"/>
        <v>37</v>
      </c>
    </row>
    <row r="526" spans="1:6">
      <c r="A526" s="38">
        <v>42059</v>
      </c>
      <c r="B526" s="37" t="s">
        <v>6401</v>
      </c>
      <c r="C526" s="37">
        <v>1490095</v>
      </c>
      <c r="E526" s="37">
        <v>9</v>
      </c>
      <c r="F526" s="37">
        <f t="shared" si="9"/>
        <v>28</v>
      </c>
    </row>
    <row r="527" spans="1:6">
      <c r="A527" s="38">
        <v>42059</v>
      </c>
      <c r="B527" s="37" t="s">
        <v>6398</v>
      </c>
      <c r="C527" s="37">
        <v>1488814</v>
      </c>
      <c r="E527" s="37">
        <v>1</v>
      </c>
      <c r="F527" s="37">
        <f t="shared" si="9"/>
        <v>27</v>
      </c>
    </row>
    <row r="528" spans="1:6">
      <c r="A528" s="44">
        <v>42063</v>
      </c>
      <c r="B528" s="45"/>
      <c r="C528" s="45"/>
      <c r="D528" s="45">
        <f>SUM(D521:D527)</f>
        <v>23</v>
      </c>
      <c r="E528" s="45">
        <f>SUM(E521:E527)</f>
        <v>24</v>
      </c>
      <c r="F528" s="45">
        <v>27</v>
      </c>
    </row>
    <row r="529" spans="1:6">
      <c r="A529" s="38">
        <v>42067</v>
      </c>
      <c r="B529" s="37" t="s">
        <v>6415</v>
      </c>
      <c r="C529" s="37">
        <v>1493381</v>
      </c>
      <c r="E529" s="37">
        <v>4</v>
      </c>
      <c r="F529" s="37">
        <f t="shared" si="9"/>
        <v>23</v>
      </c>
    </row>
    <row r="530" spans="1:6">
      <c r="A530" s="38">
        <v>42072</v>
      </c>
      <c r="B530" s="37" t="s">
        <v>6415</v>
      </c>
      <c r="C530" s="37">
        <v>1494685</v>
      </c>
      <c r="D530" s="37">
        <v>11</v>
      </c>
      <c r="F530" s="37">
        <f t="shared" si="9"/>
        <v>34</v>
      </c>
    </row>
    <row r="531" spans="1:6">
      <c r="A531" s="38">
        <v>42073</v>
      </c>
      <c r="B531" s="37" t="s">
        <v>6398</v>
      </c>
      <c r="C531" s="37">
        <v>1495629</v>
      </c>
      <c r="E531" s="37">
        <v>10</v>
      </c>
      <c r="F531" s="37">
        <f t="shared" si="9"/>
        <v>24</v>
      </c>
    </row>
    <row r="532" spans="1:6">
      <c r="A532" s="38">
        <v>42082</v>
      </c>
      <c r="B532" s="37" t="s">
        <v>6396</v>
      </c>
      <c r="C532" s="37" t="s">
        <v>6441</v>
      </c>
      <c r="E532" s="37">
        <v>4</v>
      </c>
      <c r="F532" s="37">
        <f t="shared" si="9"/>
        <v>20</v>
      </c>
    </row>
    <row r="533" spans="1:6">
      <c r="A533" s="38">
        <v>42087</v>
      </c>
      <c r="B533" s="37" t="s">
        <v>6401</v>
      </c>
      <c r="C533" s="37">
        <v>1501065</v>
      </c>
      <c r="D533" s="37">
        <v>12</v>
      </c>
      <c r="F533" s="37">
        <f t="shared" si="9"/>
        <v>32</v>
      </c>
    </row>
    <row r="534" spans="1:6">
      <c r="A534" s="38">
        <v>42090</v>
      </c>
      <c r="B534" s="37" t="s">
        <v>6398</v>
      </c>
      <c r="C534" s="37">
        <v>1501859</v>
      </c>
      <c r="D534" s="37">
        <v>11</v>
      </c>
      <c r="F534" s="37">
        <f t="shared" si="9"/>
        <v>43</v>
      </c>
    </row>
    <row r="535" spans="1:6">
      <c r="A535" s="44">
        <v>42094</v>
      </c>
      <c r="B535" s="45"/>
      <c r="C535" s="45"/>
      <c r="D535" s="45">
        <f>SUM(D529:D534)</f>
        <v>34</v>
      </c>
      <c r="E535" s="45">
        <f>SUM(E529:E534)</f>
        <v>18</v>
      </c>
      <c r="F535" s="45">
        <v>43</v>
      </c>
    </row>
    <row r="536" spans="1:6">
      <c r="A536" s="38">
        <v>42095</v>
      </c>
      <c r="B536" s="37" t="s">
        <v>6401</v>
      </c>
      <c r="C536" s="37">
        <v>1504398</v>
      </c>
      <c r="D536" s="37">
        <v>11</v>
      </c>
      <c r="F536" s="37">
        <f t="shared" ref="F536:F598" si="10">F535+D536-E536</f>
        <v>54</v>
      </c>
    </row>
    <row r="537" spans="1:6">
      <c r="A537" s="38">
        <v>42104</v>
      </c>
      <c r="B537" s="37" t="s">
        <v>6401</v>
      </c>
      <c r="C537" s="37">
        <v>1507572</v>
      </c>
      <c r="E537" s="37">
        <v>13</v>
      </c>
      <c r="F537" s="37">
        <f t="shared" si="10"/>
        <v>41</v>
      </c>
    </row>
    <row r="538" spans="1:6">
      <c r="A538" s="38">
        <v>42110</v>
      </c>
      <c r="B538" s="37" t="s">
        <v>6415</v>
      </c>
      <c r="C538" s="37">
        <v>1510852</v>
      </c>
      <c r="E538" s="37">
        <v>4</v>
      </c>
      <c r="F538" s="37">
        <f t="shared" si="10"/>
        <v>37</v>
      </c>
    </row>
    <row r="539" spans="1:6">
      <c r="A539" s="38">
        <v>42116</v>
      </c>
      <c r="B539" s="37" t="s">
        <v>6398</v>
      </c>
      <c r="C539" s="37">
        <v>1512692</v>
      </c>
      <c r="E539" s="37">
        <v>2</v>
      </c>
      <c r="F539" s="37">
        <f t="shared" si="10"/>
        <v>35</v>
      </c>
    </row>
    <row r="540" spans="1:6">
      <c r="A540" s="38">
        <v>42121</v>
      </c>
      <c r="B540" s="37" t="s">
        <v>6401</v>
      </c>
      <c r="C540" s="37">
        <v>1514189</v>
      </c>
      <c r="D540" s="37">
        <v>11</v>
      </c>
      <c r="F540" s="37">
        <f t="shared" si="10"/>
        <v>46</v>
      </c>
    </row>
    <row r="541" spans="1:6">
      <c r="A541" s="38">
        <v>42124</v>
      </c>
      <c r="B541" s="37" t="s">
        <v>6398</v>
      </c>
      <c r="C541" s="37">
        <v>1515648</v>
      </c>
      <c r="E541" s="37">
        <v>3</v>
      </c>
      <c r="F541" s="37">
        <f t="shared" si="10"/>
        <v>43</v>
      </c>
    </row>
    <row r="542" spans="1:6">
      <c r="A542" s="38">
        <v>42124</v>
      </c>
      <c r="B542" s="37" t="s">
        <v>6398</v>
      </c>
      <c r="C542" s="37">
        <v>1516173</v>
      </c>
      <c r="E542" s="37">
        <v>12</v>
      </c>
      <c r="F542" s="37">
        <f t="shared" si="10"/>
        <v>31</v>
      </c>
    </row>
    <row r="543" spans="1:6">
      <c r="A543" s="44">
        <v>42124</v>
      </c>
      <c r="B543" s="45"/>
      <c r="C543" s="45"/>
      <c r="D543" s="45">
        <f>SUM(D536:D542)</f>
        <v>22</v>
      </c>
      <c r="E543" s="45">
        <f>SUM(E536:E542)</f>
        <v>34</v>
      </c>
      <c r="F543" s="45">
        <v>31</v>
      </c>
    </row>
    <row r="544" spans="1:6">
      <c r="A544" s="38">
        <v>42131</v>
      </c>
      <c r="B544" s="37" t="s">
        <v>6401</v>
      </c>
      <c r="C544" s="37">
        <v>1518881</v>
      </c>
      <c r="E544" s="37">
        <v>10</v>
      </c>
      <c r="F544" s="37">
        <f t="shared" si="10"/>
        <v>21</v>
      </c>
    </row>
    <row r="545" spans="1:6">
      <c r="A545" s="38">
        <v>42136</v>
      </c>
      <c r="B545" s="37" t="s">
        <v>6398</v>
      </c>
      <c r="C545" s="37">
        <v>1520913</v>
      </c>
      <c r="D545" s="37">
        <v>11</v>
      </c>
      <c r="F545" s="37">
        <f t="shared" si="10"/>
        <v>32</v>
      </c>
    </row>
    <row r="546" spans="1:6">
      <c r="A546" s="38">
        <v>42139</v>
      </c>
      <c r="B546" s="37" t="s">
        <v>6401</v>
      </c>
      <c r="C546" s="37">
        <v>1522528</v>
      </c>
      <c r="E546" s="37">
        <v>10</v>
      </c>
      <c r="F546" s="37">
        <f t="shared" si="10"/>
        <v>22</v>
      </c>
    </row>
    <row r="547" spans="1:6">
      <c r="A547" s="44">
        <v>42155</v>
      </c>
      <c r="B547" s="45"/>
      <c r="C547" s="45"/>
      <c r="D547" s="45">
        <f>SUM(D544:D546)</f>
        <v>11</v>
      </c>
      <c r="E547" s="45">
        <f>SUM(E544:E546)</f>
        <v>20</v>
      </c>
      <c r="F547" s="45">
        <v>22</v>
      </c>
    </row>
    <row r="548" spans="1:6">
      <c r="A548" s="38">
        <v>42159</v>
      </c>
      <c r="B548" s="37" t="s">
        <v>6401</v>
      </c>
      <c r="C548" s="37">
        <v>1530246</v>
      </c>
      <c r="D548" s="37">
        <v>5</v>
      </c>
      <c r="F548" s="37">
        <f t="shared" si="10"/>
        <v>27</v>
      </c>
    </row>
    <row r="549" spans="1:6">
      <c r="A549" s="38">
        <v>42159</v>
      </c>
      <c r="B549" s="37" t="s">
        <v>6398</v>
      </c>
      <c r="C549" s="37" t="s">
        <v>6400</v>
      </c>
      <c r="D549" s="37">
        <v>6</v>
      </c>
      <c r="F549" s="37">
        <f t="shared" si="10"/>
        <v>33</v>
      </c>
    </row>
    <row r="550" spans="1:6">
      <c r="A550" s="38">
        <v>42164</v>
      </c>
      <c r="B550" s="37" t="s">
        <v>6415</v>
      </c>
      <c r="C550" s="37">
        <v>1531976</v>
      </c>
      <c r="E550" s="37">
        <v>4</v>
      </c>
      <c r="F550" s="37">
        <f t="shared" si="10"/>
        <v>29</v>
      </c>
    </row>
    <row r="551" spans="1:6">
      <c r="A551" s="38">
        <v>42167</v>
      </c>
      <c r="B551" s="37" t="s">
        <v>6398</v>
      </c>
      <c r="C551" s="37">
        <v>1533554</v>
      </c>
      <c r="E551" s="37">
        <v>12</v>
      </c>
      <c r="F551" s="37">
        <f t="shared" si="10"/>
        <v>17</v>
      </c>
    </row>
    <row r="552" spans="1:6">
      <c r="A552" s="38">
        <v>42170</v>
      </c>
      <c r="B552" s="37" t="s">
        <v>6415</v>
      </c>
      <c r="C552" s="37">
        <v>1534120</v>
      </c>
      <c r="E552" s="37">
        <v>2</v>
      </c>
      <c r="F552" s="37">
        <f t="shared" si="10"/>
        <v>15</v>
      </c>
    </row>
    <row r="553" spans="1:6">
      <c r="A553" s="38">
        <v>42170</v>
      </c>
      <c r="B553" s="37" t="s">
        <v>6401</v>
      </c>
      <c r="C553" s="37">
        <v>1534906</v>
      </c>
      <c r="E553" s="37">
        <v>5</v>
      </c>
      <c r="F553" s="37">
        <f t="shared" si="10"/>
        <v>10</v>
      </c>
    </row>
    <row r="554" spans="1:6">
      <c r="A554" s="38">
        <v>42172</v>
      </c>
      <c r="B554" s="37" t="s">
        <v>6401</v>
      </c>
      <c r="C554" s="37">
        <v>1534929</v>
      </c>
      <c r="D554" s="37">
        <v>11</v>
      </c>
      <c r="F554" s="37">
        <f t="shared" si="10"/>
        <v>21</v>
      </c>
    </row>
    <row r="555" spans="1:6">
      <c r="A555" s="38">
        <v>42173</v>
      </c>
      <c r="B555" s="37" t="s">
        <v>6401</v>
      </c>
      <c r="C555" s="37">
        <v>1536071</v>
      </c>
      <c r="E555" s="37">
        <v>5</v>
      </c>
      <c r="F555" s="37">
        <f t="shared" si="10"/>
        <v>16</v>
      </c>
    </row>
    <row r="556" spans="1:6">
      <c r="A556" s="38">
        <v>42174</v>
      </c>
      <c r="B556" s="37" t="s">
        <v>6398</v>
      </c>
      <c r="C556" s="37">
        <v>1536483</v>
      </c>
      <c r="E556" s="37">
        <v>2</v>
      </c>
      <c r="F556" s="37">
        <f t="shared" si="10"/>
        <v>14</v>
      </c>
    </row>
    <row r="557" spans="1:6">
      <c r="A557" s="38">
        <v>42178</v>
      </c>
      <c r="B557" s="37" t="s">
        <v>6401</v>
      </c>
      <c r="C557" s="37">
        <v>1538102</v>
      </c>
      <c r="E557" s="37">
        <v>6</v>
      </c>
      <c r="F557" s="37">
        <f t="shared" si="10"/>
        <v>8</v>
      </c>
    </row>
    <row r="558" spans="1:6">
      <c r="A558" s="44">
        <v>42185</v>
      </c>
      <c r="B558" s="45"/>
      <c r="C558" s="45"/>
      <c r="D558" s="45">
        <f>SUM(D548:D557)</f>
        <v>22</v>
      </c>
      <c r="E558" s="45">
        <f>SUM(E548:E557)</f>
        <v>36</v>
      </c>
      <c r="F558" s="45">
        <v>8</v>
      </c>
    </row>
    <row r="559" spans="1:6">
      <c r="A559" s="38">
        <v>42186</v>
      </c>
      <c r="B559" s="37" t="s">
        <v>6401</v>
      </c>
      <c r="C559" s="37">
        <v>1541342</v>
      </c>
      <c r="D559" s="37">
        <v>11</v>
      </c>
      <c r="F559" s="37">
        <f t="shared" si="10"/>
        <v>19</v>
      </c>
    </row>
    <row r="560" spans="1:6">
      <c r="A560" s="38">
        <v>42187</v>
      </c>
      <c r="B560" s="37" t="s">
        <v>6401</v>
      </c>
      <c r="C560" s="37">
        <v>1542258</v>
      </c>
      <c r="E560" s="37">
        <v>4</v>
      </c>
      <c r="F560" s="37">
        <f t="shared" si="10"/>
        <v>15</v>
      </c>
    </row>
    <row r="561" spans="1:8">
      <c r="A561" s="38">
        <v>42187</v>
      </c>
      <c r="B561" s="37" t="s">
        <v>6398</v>
      </c>
      <c r="C561" s="37">
        <v>1541738</v>
      </c>
      <c r="D561" s="37">
        <v>11</v>
      </c>
      <c r="F561" s="37">
        <f t="shared" si="10"/>
        <v>26</v>
      </c>
    </row>
    <row r="562" spans="1:8">
      <c r="A562" s="38">
        <v>42191</v>
      </c>
      <c r="B562" s="37" t="s">
        <v>6401</v>
      </c>
      <c r="C562" s="37">
        <v>1542648</v>
      </c>
      <c r="E562" s="37">
        <v>5</v>
      </c>
      <c r="F562" s="37">
        <f t="shared" si="10"/>
        <v>21</v>
      </c>
      <c r="H562" s="20"/>
    </row>
    <row r="563" spans="1:8">
      <c r="A563" s="38">
        <v>42191</v>
      </c>
      <c r="B563" s="37" t="s">
        <v>6401</v>
      </c>
      <c r="C563" s="37">
        <v>1543212</v>
      </c>
      <c r="E563" s="37">
        <v>3</v>
      </c>
      <c r="F563" s="37">
        <f t="shared" si="10"/>
        <v>18</v>
      </c>
    </row>
    <row r="564" spans="1:8">
      <c r="A564" s="38">
        <v>42193</v>
      </c>
      <c r="B564" s="37" t="s">
        <v>6415</v>
      </c>
      <c r="C564" s="37">
        <v>1543741</v>
      </c>
      <c r="D564" s="37">
        <v>11</v>
      </c>
      <c r="F564" s="37">
        <f t="shared" si="10"/>
        <v>29</v>
      </c>
    </row>
    <row r="565" spans="1:8">
      <c r="A565" s="38">
        <v>42194</v>
      </c>
      <c r="B565" s="37" t="s">
        <v>6401</v>
      </c>
      <c r="C565" s="37">
        <v>1544187</v>
      </c>
      <c r="D565" s="37">
        <v>6</v>
      </c>
      <c r="F565" s="37">
        <f t="shared" si="10"/>
        <v>35</v>
      </c>
    </row>
    <row r="566" spans="1:8">
      <c r="A566" s="38">
        <v>42195</v>
      </c>
      <c r="B566" s="37" t="s">
        <v>6401</v>
      </c>
      <c r="C566" s="37">
        <v>1544772</v>
      </c>
      <c r="E566" s="37">
        <v>5</v>
      </c>
      <c r="F566" s="37">
        <f t="shared" si="10"/>
        <v>30</v>
      </c>
    </row>
    <row r="567" spans="1:8">
      <c r="A567" s="38">
        <v>42201</v>
      </c>
      <c r="B567" s="37" t="s">
        <v>6415</v>
      </c>
      <c r="C567" s="37">
        <v>1546904</v>
      </c>
      <c r="E567" s="37">
        <v>4</v>
      </c>
      <c r="F567" s="37">
        <f t="shared" si="10"/>
        <v>26</v>
      </c>
    </row>
    <row r="568" spans="1:8">
      <c r="A568" s="38">
        <v>42206</v>
      </c>
      <c r="B568" s="37" t="s">
        <v>6401</v>
      </c>
      <c r="C568" s="37">
        <v>1548994</v>
      </c>
      <c r="D568" s="37">
        <v>11</v>
      </c>
      <c r="F568" s="37">
        <f t="shared" si="10"/>
        <v>37</v>
      </c>
    </row>
    <row r="569" spans="1:8">
      <c r="A569" s="38">
        <v>42207</v>
      </c>
      <c r="B569" s="37" t="s">
        <v>6401</v>
      </c>
      <c r="C569" s="37">
        <v>1549729</v>
      </c>
      <c r="E569" s="37">
        <v>10</v>
      </c>
      <c r="F569" s="37">
        <f t="shared" si="10"/>
        <v>27</v>
      </c>
    </row>
    <row r="570" spans="1:8">
      <c r="A570" s="38">
        <v>42215</v>
      </c>
      <c r="B570" s="37" t="s">
        <v>6401</v>
      </c>
      <c r="C570" s="37">
        <v>1553111</v>
      </c>
      <c r="D570" s="37">
        <v>12</v>
      </c>
      <c r="F570" s="37">
        <f t="shared" si="10"/>
        <v>39</v>
      </c>
    </row>
    <row r="571" spans="1:8">
      <c r="A571" s="38">
        <v>42215</v>
      </c>
      <c r="B571" s="37" t="s">
        <v>6398</v>
      </c>
      <c r="C571" s="37">
        <v>1552872</v>
      </c>
      <c r="E571" s="37">
        <v>2</v>
      </c>
      <c r="F571" s="37">
        <f t="shared" si="10"/>
        <v>37</v>
      </c>
    </row>
    <row r="572" spans="1:8">
      <c r="A572" s="38">
        <v>42216</v>
      </c>
      <c r="B572" s="37" t="s">
        <v>6401</v>
      </c>
      <c r="C572" s="37">
        <v>1553327</v>
      </c>
      <c r="E572" s="37">
        <v>10</v>
      </c>
      <c r="F572" s="37">
        <f t="shared" si="10"/>
        <v>27</v>
      </c>
    </row>
    <row r="573" spans="1:8">
      <c r="A573" s="44">
        <v>42216</v>
      </c>
      <c r="B573" s="45"/>
      <c r="C573" s="45"/>
      <c r="D573" s="45">
        <f>SUM(D559:D572)</f>
        <v>62</v>
      </c>
      <c r="E573" s="45">
        <f>SUM(E559:E572)</f>
        <v>43</v>
      </c>
      <c r="F573" s="45">
        <v>27</v>
      </c>
    </row>
    <row r="574" spans="1:8">
      <c r="A574" s="38">
        <v>42219</v>
      </c>
      <c r="B574" s="37" t="s">
        <v>6398</v>
      </c>
      <c r="C574" s="37">
        <v>1554983</v>
      </c>
      <c r="E574" s="37">
        <v>12</v>
      </c>
      <c r="F574" s="37">
        <f t="shared" si="10"/>
        <v>15</v>
      </c>
    </row>
    <row r="575" spans="1:8">
      <c r="A575" s="38">
        <v>42223</v>
      </c>
      <c r="B575" s="37" t="s">
        <v>6401</v>
      </c>
      <c r="C575" s="37">
        <v>1556361</v>
      </c>
      <c r="D575" s="37">
        <v>11</v>
      </c>
      <c r="F575" s="37">
        <f t="shared" si="10"/>
        <v>26</v>
      </c>
    </row>
    <row r="576" spans="1:8">
      <c r="A576" s="38">
        <v>42233</v>
      </c>
      <c r="B576" s="37" t="s">
        <v>6398</v>
      </c>
      <c r="C576" s="37">
        <v>1559812</v>
      </c>
      <c r="D576" s="37">
        <v>11</v>
      </c>
      <c r="F576" s="37">
        <f t="shared" si="10"/>
        <v>37</v>
      </c>
    </row>
    <row r="577" spans="1:10">
      <c r="A577" s="38">
        <v>42242</v>
      </c>
      <c r="B577" s="37" t="s">
        <v>6401</v>
      </c>
      <c r="C577" s="37">
        <v>1564546</v>
      </c>
      <c r="E577" s="37">
        <v>11</v>
      </c>
      <c r="F577" s="37">
        <f t="shared" si="10"/>
        <v>26</v>
      </c>
    </row>
    <row r="578" spans="1:10">
      <c r="A578" s="44">
        <v>42247</v>
      </c>
      <c r="B578" s="45"/>
      <c r="C578" s="45"/>
      <c r="D578" s="45">
        <f>SUM(D574:D577)</f>
        <v>22</v>
      </c>
      <c r="E578" s="45">
        <f>SUM(E574:E577)</f>
        <v>23</v>
      </c>
      <c r="F578" s="45">
        <v>26</v>
      </c>
    </row>
    <row r="579" spans="1:10">
      <c r="A579" s="38">
        <v>42249</v>
      </c>
      <c r="B579" s="37" t="s">
        <v>6442</v>
      </c>
      <c r="C579" s="37">
        <v>1567153</v>
      </c>
      <c r="D579" s="37">
        <v>6</v>
      </c>
      <c r="F579" s="37">
        <f t="shared" si="10"/>
        <v>32</v>
      </c>
    </row>
    <row r="580" spans="1:10">
      <c r="B580" s="37" t="s">
        <v>6398</v>
      </c>
      <c r="C580" s="37" t="s">
        <v>6400</v>
      </c>
      <c r="D580" s="37">
        <v>5</v>
      </c>
      <c r="F580" s="37">
        <f t="shared" si="10"/>
        <v>37</v>
      </c>
    </row>
    <row r="581" spans="1:10">
      <c r="A581" s="38">
        <v>42249</v>
      </c>
      <c r="B581" s="37" t="s">
        <v>6442</v>
      </c>
      <c r="C581" s="37">
        <v>1567845</v>
      </c>
      <c r="E581" s="37">
        <v>6</v>
      </c>
      <c r="F581" s="37">
        <f t="shared" si="10"/>
        <v>31</v>
      </c>
    </row>
    <row r="582" spans="1:10">
      <c r="A582" s="38">
        <v>42250</v>
      </c>
      <c r="B582" s="37" t="s">
        <v>6401</v>
      </c>
      <c r="C582" s="37">
        <v>1567716</v>
      </c>
      <c r="D582" s="37">
        <v>11</v>
      </c>
      <c r="F582" s="37">
        <f t="shared" si="10"/>
        <v>42</v>
      </c>
    </row>
    <row r="583" spans="1:10">
      <c r="A583" s="38">
        <v>42250</v>
      </c>
      <c r="B583" s="37" t="s">
        <v>6398</v>
      </c>
      <c r="C583" s="37">
        <v>1567915</v>
      </c>
      <c r="E583" s="37">
        <v>2</v>
      </c>
      <c r="F583" s="37">
        <f t="shared" si="10"/>
        <v>40</v>
      </c>
    </row>
    <row r="584" spans="1:10">
      <c r="A584" s="38">
        <v>42261</v>
      </c>
      <c r="B584" s="37" t="s">
        <v>6398</v>
      </c>
      <c r="C584" s="37">
        <v>1572841</v>
      </c>
      <c r="E584" s="37">
        <v>4</v>
      </c>
      <c r="F584" s="37">
        <f t="shared" si="10"/>
        <v>36</v>
      </c>
    </row>
    <row r="585" spans="1:10">
      <c r="A585" s="38">
        <v>42268</v>
      </c>
      <c r="B585" s="37" t="s">
        <v>6415</v>
      </c>
      <c r="C585" s="37">
        <v>1575598</v>
      </c>
      <c r="E585" s="37">
        <v>1</v>
      </c>
      <c r="F585" s="37">
        <f t="shared" si="10"/>
        <v>35</v>
      </c>
    </row>
    <row r="586" spans="1:10">
      <c r="A586" s="38">
        <v>42269</v>
      </c>
      <c r="B586" s="37" t="s">
        <v>6398</v>
      </c>
      <c r="C586" s="37">
        <v>1575611</v>
      </c>
      <c r="E586" s="37">
        <v>1</v>
      </c>
      <c r="F586" s="37">
        <f t="shared" si="10"/>
        <v>34</v>
      </c>
    </row>
    <row r="587" spans="1:10">
      <c r="A587" s="38">
        <v>42272</v>
      </c>
      <c r="B587" s="37" t="s">
        <v>6401</v>
      </c>
      <c r="C587" s="37">
        <v>1576745</v>
      </c>
      <c r="D587" s="37">
        <v>10</v>
      </c>
      <c r="F587" s="37">
        <f t="shared" si="10"/>
        <v>44</v>
      </c>
    </row>
    <row r="588" spans="1:10">
      <c r="A588" s="38">
        <v>42272</v>
      </c>
      <c r="B588" s="37" t="s">
        <v>6401</v>
      </c>
      <c r="C588" s="37">
        <v>1577210</v>
      </c>
      <c r="D588" s="37">
        <v>4</v>
      </c>
      <c r="F588" s="37">
        <f t="shared" si="10"/>
        <v>48</v>
      </c>
    </row>
    <row r="589" spans="1:10">
      <c r="A589" s="38">
        <v>42272</v>
      </c>
      <c r="B589" s="37" t="s">
        <v>6401</v>
      </c>
      <c r="C589" s="37">
        <v>1577210</v>
      </c>
      <c r="E589" s="37">
        <v>4</v>
      </c>
      <c r="F589" s="37">
        <f t="shared" si="10"/>
        <v>44</v>
      </c>
      <c r="J589" s="21" t="s">
        <v>6443</v>
      </c>
    </row>
    <row r="590" spans="1:10">
      <c r="A590" s="44">
        <v>42277</v>
      </c>
      <c r="B590" s="45"/>
      <c r="C590" s="45"/>
      <c r="D590" s="45">
        <f>SUM(D579:D589)</f>
        <v>36</v>
      </c>
      <c r="E590" s="45">
        <f>SUM(E579:E589)</f>
        <v>18</v>
      </c>
      <c r="F590" s="45">
        <v>44</v>
      </c>
    </row>
    <row r="591" spans="1:10">
      <c r="A591" s="38">
        <v>42279</v>
      </c>
      <c r="B591" s="37" t="s">
        <v>6401</v>
      </c>
      <c r="C591" s="37">
        <v>1579891</v>
      </c>
      <c r="E591" s="37">
        <v>6</v>
      </c>
      <c r="F591" s="37">
        <f t="shared" si="10"/>
        <v>38</v>
      </c>
    </row>
    <row r="592" spans="1:10">
      <c r="A592" s="38">
        <v>42285</v>
      </c>
      <c r="B592" s="37" t="s">
        <v>6398</v>
      </c>
      <c r="C592" s="37">
        <v>1582279</v>
      </c>
      <c r="E592" s="37">
        <v>9</v>
      </c>
      <c r="F592" s="37">
        <f t="shared" si="10"/>
        <v>29</v>
      </c>
    </row>
    <row r="593" spans="1:7">
      <c r="A593" s="38">
        <v>42293</v>
      </c>
      <c r="B593" s="37" t="s">
        <v>6398</v>
      </c>
      <c r="C593" s="37">
        <v>1585577</v>
      </c>
      <c r="D593" s="37">
        <v>11</v>
      </c>
      <c r="F593" s="37">
        <f t="shared" si="10"/>
        <v>40</v>
      </c>
    </row>
    <row r="594" spans="1:7">
      <c r="A594" s="38">
        <v>42297</v>
      </c>
      <c r="B594" s="37" t="s">
        <v>6415</v>
      </c>
      <c r="C594" s="37">
        <v>1587084</v>
      </c>
      <c r="E594" s="37">
        <v>4</v>
      </c>
      <c r="F594" s="37">
        <f t="shared" si="10"/>
        <v>36</v>
      </c>
    </row>
    <row r="595" spans="1:7">
      <c r="A595" s="38">
        <v>42300</v>
      </c>
      <c r="B595" s="37" t="s">
        <v>6398</v>
      </c>
      <c r="C595" s="37">
        <v>1588647</v>
      </c>
      <c r="E595" s="37">
        <v>1</v>
      </c>
      <c r="F595" s="37">
        <f t="shared" si="10"/>
        <v>35</v>
      </c>
    </row>
    <row r="596" spans="1:7">
      <c r="A596" s="38">
        <v>42305</v>
      </c>
      <c r="B596" s="37" t="s">
        <v>6396</v>
      </c>
      <c r="C596" s="37" t="s">
        <v>6444</v>
      </c>
      <c r="E596" s="37">
        <v>19</v>
      </c>
      <c r="F596" s="37">
        <f t="shared" si="10"/>
        <v>16</v>
      </c>
      <c r="G596" s="21" t="s">
        <v>6445</v>
      </c>
    </row>
    <row r="597" spans="1:7">
      <c r="A597" s="44">
        <v>42308</v>
      </c>
      <c r="B597" s="45"/>
      <c r="C597" s="45"/>
      <c r="D597" s="45">
        <f>SUM(D591:D596)</f>
        <v>11</v>
      </c>
      <c r="E597" s="45">
        <f>SUM(E591:E596)</f>
        <v>39</v>
      </c>
      <c r="F597" s="45">
        <v>16</v>
      </c>
    </row>
    <row r="598" spans="1:7">
      <c r="A598" s="38">
        <v>42310</v>
      </c>
      <c r="B598" s="37" t="s">
        <v>6398</v>
      </c>
      <c r="C598" s="37">
        <v>1592055</v>
      </c>
      <c r="E598" s="37">
        <v>3</v>
      </c>
      <c r="F598" s="37">
        <f t="shared" si="10"/>
        <v>13</v>
      </c>
    </row>
    <row r="599" spans="1:7">
      <c r="A599" s="38">
        <v>42317</v>
      </c>
      <c r="B599" s="37" t="s">
        <v>6446</v>
      </c>
      <c r="C599" s="37" t="s">
        <v>6447</v>
      </c>
      <c r="E599" s="46" t="s">
        <v>6448</v>
      </c>
      <c r="F599" s="37">
        <v>13</v>
      </c>
    </row>
    <row r="600" spans="1:7">
      <c r="A600" s="38">
        <v>42318</v>
      </c>
      <c r="B600" s="37" t="s">
        <v>6415</v>
      </c>
      <c r="C600" s="37">
        <v>1594949</v>
      </c>
      <c r="E600" s="37">
        <v>3</v>
      </c>
      <c r="F600" s="37">
        <f t="shared" ref="F600:F650" si="11">F599+D600-E600</f>
        <v>10</v>
      </c>
    </row>
    <row r="601" spans="1:7">
      <c r="A601" s="38">
        <v>42320</v>
      </c>
      <c r="B601" s="37" t="s">
        <v>6398</v>
      </c>
      <c r="C601" s="37">
        <v>1595573</v>
      </c>
      <c r="D601" s="37">
        <v>8</v>
      </c>
      <c r="F601" s="37">
        <f t="shared" si="11"/>
        <v>18</v>
      </c>
    </row>
    <row r="602" spans="1:7">
      <c r="A602" s="38">
        <v>42324</v>
      </c>
      <c r="B602" s="37" t="s">
        <v>6398</v>
      </c>
      <c r="C602" s="37">
        <v>1596905</v>
      </c>
      <c r="E602" s="37">
        <v>12</v>
      </c>
      <c r="F602" s="37">
        <f t="shared" si="11"/>
        <v>6</v>
      </c>
    </row>
    <row r="603" spans="1:7">
      <c r="A603" s="38">
        <v>42324</v>
      </c>
      <c r="B603" s="37" t="s">
        <v>6401</v>
      </c>
      <c r="C603" s="37">
        <v>1596721</v>
      </c>
      <c r="D603" s="37">
        <v>11</v>
      </c>
      <c r="F603" s="37">
        <f t="shared" si="11"/>
        <v>17</v>
      </c>
    </row>
    <row r="604" spans="1:7">
      <c r="A604" s="38">
        <v>42327</v>
      </c>
      <c r="B604" s="37" t="s">
        <v>6398</v>
      </c>
      <c r="C604" s="37">
        <v>1598590</v>
      </c>
      <c r="D604" s="37">
        <v>11</v>
      </c>
      <c r="F604" s="37">
        <f t="shared" si="11"/>
        <v>28</v>
      </c>
    </row>
    <row r="605" spans="1:7">
      <c r="A605" s="38">
        <v>42327</v>
      </c>
      <c r="B605" s="37" t="s">
        <v>6398</v>
      </c>
      <c r="C605" s="37">
        <v>1598734</v>
      </c>
      <c r="E605" s="37">
        <v>2</v>
      </c>
      <c r="F605" s="37">
        <f t="shared" si="11"/>
        <v>26</v>
      </c>
    </row>
    <row r="606" spans="1:7">
      <c r="A606" s="38">
        <v>42332</v>
      </c>
      <c r="B606" s="37" t="s">
        <v>6415</v>
      </c>
      <c r="C606" s="37">
        <v>1600377</v>
      </c>
      <c r="D606" s="37">
        <v>11</v>
      </c>
      <c r="F606" s="37">
        <f t="shared" si="11"/>
        <v>37</v>
      </c>
    </row>
    <row r="607" spans="1:7">
      <c r="A607" s="38">
        <v>42334</v>
      </c>
      <c r="B607" s="37" t="s">
        <v>6398</v>
      </c>
      <c r="C607" s="37">
        <v>1600632</v>
      </c>
      <c r="E607" s="37">
        <v>2</v>
      </c>
      <c r="F607" s="37">
        <f t="shared" si="11"/>
        <v>35</v>
      </c>
    </row>
    <row r="608" spans="1:7">
      <c r="A608" s="44">
        <v>42338</v>
      </c>
      <c r="B608" s="45"/>
      <c r="C608" s="45"/>
      <c r="D608" s="45">
        <f>SUM(D598:D607)</f>
        <v>41</v>
      </c>
      <c r="E608" s="45">
        <v>22</v>
      </c>
      <c r="F608" s="45">
        <v>35</v>
      </c>
    </row>
    <row r="609" spans="1:6">
      <c r="A609" s="38">
        <v>42348</v>
      </c>
      <c r="B609" s="37" t="s">
        <v>6398</v>
      </c>
      <c r="C609" s="37">
        <v>1606135</v>
      </c>
      <c r="D609" s="37">
        <v>9</v>
      </c>
      <c r="F609" s="37">
        <f t="shared" si="11"/>
        <v>44</v>
      </c>
    </row>
    <row r="610" spans="1:6">
      <c r="A610" s="38">
        <v>42348</v>
      </c>
      <c r="B610" s="37" t="s">
        <v>6398</v>
      </c>
      <c r="C610" s="37">
        <v>1605436</v>
      </c>
      <c r="E610" s="37">
        <v>4</v>
      </c>
      <c r="F610" s="37">
        <f t="shared" si="11"/>
        <v>40</v>
      </c>
    </row>
    <row r="611" spans="1:6">
      <c r="A611" s="38">
        <v>42355</v>
      </c>
      <c r="B611" s="37" t="s">
        <v>6415</v>
      </c>
      <c r="C611" s="37">
        <v>1606367</v>
      </c>
      <c r="E611" s="37">
        <v>2</v>
      </c>
      <c r="F611" s="37">
        <f t="shared" si="11"/>
        <v>38</v>
      </c>
    </row>
    <row r="612" spans="1:6">
      <c r="A612" s="38">
        <v>42360</v>
      </c>
      <c r="B612" s="37" t="s">
        <v>6415</v>
      </c>
      <c r="C612" s="37">
        <v>1610835</v>
      </c>
      <c r="E612" s="37">
        <v>4</v>
      </c>
      <c r="F612" s="37">
        <f t="shared" si="11"/>
        <v>34</v>
      </c>
    </row>
    <row r="613" spans="1:6">
      <c r="A613" s="44">
        <v>42369</v>
      </c>
      <c r="B613" s="45"/>
      <c r="C613" s="45"/>
      <c r="D613" s="45">
        <f>SUM(D609:D612)</f>
        <v>9</v>
      </c>
      <c r="E613" s="45">
        <f>SUM(E609:E612)</f>
        <v>10</v>
      </c>
      <c r="F613" s="45">
        <v>34</v>
      </c>
    </row>
    <row r="614" spans="1:6">
      <c r="A614" s="38">
        <v>42381</v>
      </c>
      <c r="B614" s="37" t="s">
        <v>6398</v>
      </c>
      <c r="C614" s="37">
        <v>1617112</v>
      </c>
      <c r="E614" s="37">
        <v>10</v>
      </c>
      <c r="F614" s="37">
        <f t="shared" si="11"/>
        <v>24</v>
      </c>
    </row>
    <row r="615" spans="1:6">
      <c r="A615" s="38">
        <v>42390</v>
      </c>
      <c r="B615" s="37" t="s">
        <v>6396</v>
      </c>
      <c r="C615" s="37" t="s">
        <v>6449</v>
      </c>
      <c r="E615" s="37">
        <v>5</v>
      </c>
      <c r="F615" s="37">
        <f t="shared" si="11"/>
        <v>19</v>
      </c>
    </row>
    <row r="616" spans="1:6">
      <c r="A616" s="38">
        <v>42390</v>
      </c>
      <c r="B616" s="37" t="s">
        <v>6396</v>
      </c>
      <c r="C616" s="37" t="s">
        <v>6450</v>
      </c>
      <c r="E616" s="37">
        <v>6</v>
      </c>
      <c r="F616" s="37">
        <f t="shared" si="11"/>
        <v>13</v>
      </c>
    </row>
    <row r="617" spans="1:6">
      <c r="A617" s="38">
        <v>42390</v>
      </c>
      <c r="B617" s="37" t="s">
        <v>6398</v>
      </c>
      <c r="C617" s="37">
        <v>1619757</v>
      </c>
      <c r="D617" s="37">
        <v>11</v>
      </c>
      <c r="F617" s="37">
        <f t="shared" si="11"/>
        <v>24</v>
      </c>
    </row>
    <row r="618" spans="1:6">
      <c r="A618" s="44">
        <v>42400</v>
      </c>
      <c r="B618" s="45"/>
      <c r="C618" s="45"/>
      <c r="D618" s="45">
        <f>SUM(D614:D617)</f>
        <v>11</v>
      </c>
      <c r="E618" s="45">
        <f>SUM(E614:E617)</f>
        <v>21</v>
      </c>
      <c r="F618" s="45">
        <v>24</v>
      </c>
    </row>
    <row r="619" spans="1:6">
      <c r="A619" s="38">
        <v>42401</v>
      </c>
      <c r="B619" s="37" t="s">
        <v>6415</v>
      </c>
      <c r="C619" s="37">
        <v>1624625</v>
      </c>
      <c r="E619" s="37">
        <v>2</v>
      </c>
      <c r="F619" s="37">
        <f>F617+D619-E619</f>
        <v>22</v>
      </c>
    </row>
    <row r="620" spans="1:6">
      <c r="A620" s="38">
        <v>42404</v>
      </c>
      <c r="B620" s="37" t="s">
        <v>6398</v>
      </c>
      <c r="C620" s="37">
        <v>1627062</v>
      </c>
      <c r="E620" s="37">
        <v>2</v>
      </c>
      <c r="F620" s="37">
        <f>F619+D620-E620</f>
        <v>20</v>
      </c>
    </row>
    <row r="621" spans="1:6">
      <c r="A621" s="38">
        <v>42416</v>
      </c>
      <c r="B621" s="37" t="s">
        <v>6398</v>
      </c>
      <c r="C621" s="37">
        <v>1633856</v>
      </c>
      <c r="E621" s="37">
        <v>10</v>
      </c>
      <c r="F621" s="37">
        <f>F620+D621-E621</f>
        <v>10</v>
      </c>
    </row>
    <row r="622" spans="1:6" ht="14.25" customHeight="1">
      <c r="A622" s="38">
        <v>42424</v>
      </c>
      <c r="B622" s="37" t="s">
        <v>6446</v>
      </c>
      <c r="C622" s="37" t="s">
        <v>6451</v>
      </c>
      <c r="E622" s="46" t="s">
        <v>6448</v>
      </c>
      <c r="F622" s="37">
        <v>10</v>
      </c>
    </row>
    <row r="623" spans="1:6">
      <c r="A623" s="44">
        <v>42429</v>
      </c>
      <c r="B623" s="45"/>
      <c r="C623" s="45"/>
      <c r="D623" s="45">
        <f>SUM(D620:D622)</f>
        <v>0</v>
      </c>
      <c r="E623" s="45">
        <f>SUM(E619:E622)</f>
        <v>14</v>
      </c>
      <c r="F623" s="45">
        <v>10</v>
      </c>
    </row>
    <row r="624" spans="1:6">
      <c r="A624" s="38">
        <v>42431</v>
      </c>
      <c r="B624" s="37" t="s">
        <v>6398</v>
      </c>
      <c r="C624" s="37">
        <v>1642433</v>
      </c>
      <c r="D624" s="37">
        <v>11</v>
      </c>
      <c r="F624" s="37">
        <f t="shared" si="11"/>
        <v>21</v>
      </c>
    </row>
    <row r="625" spans="1:6">
      <c r="A625" s="38">
        <v>42453</v>
      </c>
      <c r="B625" s="37" t="s">
        <v>6398</v>
      </c>
      <c r="C625" s="37">
        <v>1655969</v>
      </c>
      <c r="E625" s="37">
        <v>10</v>
      </c>
      <c r="F625" s="37">
        <f t="shared" si="11"/>
        <v>11</v>
      </c>
    </row>
    <row r="626" spans="1:6">
      <c r="A626" s="44">
        <v>42460</v>
      </c>
      <c r="B626" s="45"/>
      <c r="C626" s="45"/>
      <c r="D626" s="45">
        <f>SUM(D624:D625)</f>
        <v>11</v>
      </c>
      <c r="E626" s="45">
        <f>SUM(E624:E625)</f>
        <v>10</v>
      </c>
      <c r="F626" s="45">
        <v>11</v>
      </c>
    </row>
    <row r="627" spans="1:6">
      <c r="A627" s="38">
        <v>42466</v>
      </c>
      <c r="B627" s="37" t="s">
        <v>6398</v>
      </c>
      <c r="C627" s="37">
        <v>1662141</v>
      </c>
      <c r="E627" s="37">
        <v>2</v>
      </c>
      <c r="F627" s="37">
        <f t="shared" si="11"/>
        <v>9</v>
      </c>
    </row>
    <row r="628" spans="1:6">
      <c r="A628" s="38">
        <v>42468</v>
      </c>
      <c r="B628" s="37" t="s">
        <v>6398</v>
      </c>
      <c r="C628" s="37">
        <v>1664459</v>
      </c>
      <c r="E628" s="37">
        <v>2</v>
      </c>
      <c r="F628" s="37">
        <f t="shared" si="11"/>
        <v>7</v>
      </c>
    </row>
    <row r="629" spans="1:6">
      <c r="A629" s="38">
        <v>42471</v>
      </c>
      <c r="B629" s="37" t="s">
        <v>6415</v>
      </c>
      <c r="C629" s="37">
        <v>1665791</v>
      </c>
      <c r="E629" s="37">
        <v>4</v>
      </c>
      <c r="F629" s="37">
        <f t="shared" si="11"/>
        <v>3</v>
      </c>
    </row>
    <row r="630" spans="1:6">
      <c r="A630" s="38">
        <v>42472</v>
      </c>
      <c r="B630" s="37" t="s">
        <v>6398</v>
      </c>
      <c r="C630" s="37">
        <v>1665744</v>
      </c>
      <c r="D630" s="37">
        <v>11</v>
      </c>
      <c r="F630" s="37">
        <f t="shared" si="11"/>
        <v>14</v>
      </c>
    </row>
    <row r="631" spans="1:6">
      <c r="A631" s="38">
        <v>42475</v>
      </c>
      <c r="B631" s="37" t="s">
        <v>6398</v>
      </c>
      <c r="C631" s="37">
        <v>1668888</v>
      </c>
      <c r="E631" s="37">
        <v>10</v>
      </c>
      <c r="F631" s="37">
        <f t="shared" si="11"/>
        <v>4</v>
      </c>
    </row>
    <row r="632" spans="1:6">
      <c r="A632" s="38">
        <v>42486</v>
      </c>
      <c r="B632" s="37" t="s">
        <v>6398</v>
      </c>
      <c r="C632" s="37">
        <v>1674478</v>
      </c>
      <c r="E632" s="37">
        <v>2</v>
      </c>
      <c r="F632" s="37">
        <f t="shared" si="11"/>
        <v>2</v>
      </c>
    </row>
    <row r="633" spans="1:6">
      <c r="A633" s="38">
        <v>42488</v>
      </c>
      <c r="B633" s="37" t="s">
        <v>6398</v>
      </c>
      <c r="C633" s="37">
        <v>1675450</v>
      </c>
      <c r="D633" s="37">
        <v>11</v>
      </c>
      <c r="F633" s="37">
        <f t="shared" si="11"/>
        <v>13</v>
      </c>
    </row>
    <row r="634" spans="1:6">
      <c r="A634" s="44">
        <v>42490</v>
      </c>
      <c r="B634" s="45"/>
      <c r="C634" s="45"/>
      <c r="D634" s="45">
        <f>SUM(D627:D633)</f>
        <v>22</v>
      </c>
      <c r="E634" s="45">
        <f>SUM(E627:E633)</f>
        <v>20</v>
      </c>
      <c r="F634" s="45">
        <v>13</v>
      </c>
    </row>
    <row r="635" spans="1:6">
      <c r="A635" s="38">
        <v>42500</v>
      </c>
      <c r="B635" s="37" t="s">
        <v>6415</v>
      </c>
      <c r="C635" s="37">
        <v>1682574</v>
      </c>
      <c r="E635" s="37">
        <v>2</v>
      </c>
      <c r="F635" s="37">
        <f t="shared" si="11"/>
        <v>11</v>
      </c>
    </row>
    <row r="636" spans="1:6">
      <c r="A636" s="38">
        <v>42503</v>
      </c>
      <c r="B636" s="37" t="s">
        <v>6415</v>
      </c>
      <c r="C636" s="37">
        <v>1685341</v>
      </c>
      <c r="D636" s="37">
        <v>11</v>
      </c>
      <c r="F636" s="37">
        <f t="shared" si="11"/>
        <v>22</v>
      </c>
    </row>
    <row r="637" spans="1:6">
      <c r="A637" s="38">
        <v>42510</v>
      </c>
      <c r="B637" s="37" t="s">
        <v>6398</v>
      </c>
      <c r="C637" s="37">
        <v>1688030</v>
      </c>
      <c r="E637" s="37">
        <v>4</v>
      </c>
      <c r="F637" s="37">
        <f t="shared" si="11"/>
        <v>18</v>
      </c>
    </row>
    <row r="638" spans="1:6">
      <c r="A638" s="38">
        <v>42515</v>
      </c>
      <c r="B638" s="37" t="s">
        <v>6415</v>
      </c>
      <c r="C638" s="37">
        <v>1692739</v>
      </c>
      <c r="E638" s="37">
        <v>2</v>
      </c>
      <c r="F638" s="37">
        <f t="shared" si="11"/>
        <v>16</v>
      </c>
    </row>
    <row r="639" spans="1:6">
      <c r="A639" s="38">
        <v>42516</v>
      </c>
      <c r="B639" s="37" t="s">
        <v>6398</v>
      </c>
      <c r="C639" s="37">
        <v>1693029</v>
      </c>
      <c r="E639" s="37">
        <v>1</v>
      </c>
      <c r="F639" s="37">
        <f t="shared" si="11"/>
        <v>15</v>
      </c>
    </row>
    <row r="640" spans="1:6">
      <c r="A640" s="38">
        <v>42520</v>
      </c>
      <c r="B640" s="37" t="s">
        <v>6398</v>
      </c>
      <c r="C640" s="37">
        <v>1694180</v>
      </c>
      <c r="D640" s="37">
        <v>11</v>
      </c>
      <c r="F640" s="37">
        <f t="shared" si="11"/>
        <v>26</v>
      </c>
    </row>
    <row r="641" spans="1:6">
      <c r="A641" s="44">
        <v>42521</v>
      </c>
      <c r="B641" s="45"/>
      <c r="C641" s="45"/>
      <c r="D641" s="45">
        <f>SUM(D635:D640)</f>
        <v>22</v>
      </c>
      <c r="E641" s="45">
        <f>SUM(E635:E640)</f>
        <v>9</v>
      </c>
      <c r="F641" s="45">
        <v>26</v>
      </c>
    </row>
    <row r="642" spans="1:6">
      <c r="A642" s="38">
        <v>42524</v>
      </c>
      <c r="B642" s="37" t="s">
        <v>6398</v>
      </c>
      <c r="C642" s="37">
        <v>1698075</v>
      </c>
      <c r="E642" s="37">
        <v>4</v>
      </c>
      <c r="F642" s="37">
        <f t="shared" si="11"/>
        <v>22</v>
      </c>
    </row>
    <row r="643" spans="1:6">
      <c r="A643" s="38">
        <v>42527</v>
      </c>
      <c r="B643" s="37" t="s">
        <v>6398</v>
      </c>
      <c r="C643" s="37">
        <v>1698513</v>
      </c>
      <c r="E643" s="37">
        <v>6</v>
      </c>
      <c r="F643" s="37">
        <f t="shared" si="11"/>
        <v>16</v>
      </c>
    </row>
    <row r="644" spans="1:6">
      <c r="A644" s="38">
        <v>42527</v>
      </c>
      <c r="B644" s="37" t="s">
        <v>6398</v>
      </c>
      <c r="C644" s="37">
        <v>1708937</v>
      </c>
      <c r="D644" s="37">
        <v>11</v>
      </c>
      <c r="F644" s="37">
        <f t="shared" si="11"/>
        <v>27</v>
      </c>
    </row>
    <row r="645" spans="1:6">
      <c r="A645" s="38">
        <v>42549</v>
      </c>
      <c r="B645" s="37" t="s">
        <v>6398</v>
      </c>
      <c r="C645" s="37">
        <v>1712601</v>
      </c>
      <c r="E645" s="37">
        <v>2</v>
      </c>
      <c r="F645" s="37">
        <f t="shared" si="11"/>
        <v>25</v>
      </c>
    </row>
    <row r="646" spans="1:6">
      <c r="A646" s="44">
        <v>42551</v>
      </c>
      <c r="B646" s="45"/>
      <c r="C646" s="45"/>
      <c r="D646" s="45">
        <f>SUM(D642:D645)</f>
        <v>11</v>
      </c>
      <c r="E646" s="45">
        <f>SUM(E642:E645)</f>
        <v>12</v>
      </c>
      <c r="F646" s="45">
        <v>25</v>
      </c>
    </row>
    <row r="647" spans="1:6">
      <c r="A647" s="38">
        <v>42571</v>
      </c>
      <c r="B647" s="37" t="s">
        <v>6398</v>
      </c>
      <c r="C647" s="37">
        <v>1725926</v>
      </c>
      <c r="E647" s="37">
        <v>10</v>
      </c>
      <c r="F647" s="37">
        <f>F646+D647-E647</f>
        <v>15</v>
      </c>
    </row>
    <row r="648" spans="1:6">
      <c r="A648" s="38">
        <v>42573</v>
      </c>
      <c r="B648" s="37" t="s">
        <v>6398</v>
      </c>
      <c r="C648" s="37">
        <v>1727972</v>
      </c>
      <c r="E648" s="37">
        <v>3</v>
      </c>
      <c r="F648" s="37">
        <f t="shared" si="11"/>
        <v>12</v>
      </c>
    </row>
    <row r="649" spans="1:6">
      <c r="A649" s="44">
        <v>42582</v>
      </c>
      <c r="B649" s="45"/>
      <c r="C649" s="45"/>
      <c r="D649" s="45">
        <f>SUM(D647:D648)</f>
        <v>0</v>
      </c>
      <c r="E649" s="45">
        <f>SUM(E647:E648)</f>
        <v>13</v>
      </c>
      <c r="F649" s="45">
        <v>12</v>
      </c>
    </row>
    <row r="650" spans="1:6">
      <c r="A650" s="38">
        <v>42586</v>
      </c>
      <c r="B650" s="37" t="s">
        <v>6398</v>
      </c>
      <c r="C650" s="37">
        <v>1735329</v>
      </c>
      <c r="D650" s="37">
        <v>11</v>
      </c>
      <c r="F650" s="37">
        <f t="shared" si="11"/>
        <v>23</v>
      </c>
    </row>
    <row r="651" spans="1:6">
      <c r="A651" s="38">
        <v>42590</v>
      </c>
      <c r="B651" s="37" t="s">
        <v>6415</v>
      </c>
      <c r="C651" s="37">
        <v>1738081</v>
      </c>
      <c r="D651" s="37">
        <v>11</v>
      </c>
      <c r="F651" s="37">
        <f>F650+D651-E651</f>
        <v>34</v>
      </c>
    </row>
    <row r="652" spans="1:6">
      <c r="A652" s="38">
        <v>42601</v>
      </c>
      <c r="B652" s="37" t="s">
        <v>6398</v>
      </c>
      <c r="C652" s="37">
        <v>1745539</v>
      </c>
      <c r="E652" s="37">
        <v>10</v>
      </c>
      <c r="F652" s="37">
        <f>F651+D652-E652</f>
        <v>24</v>
      </c>
    </row>
    <row r="653" spans="1:6">
      <c r="A653" s="38">
        <v>42605</v>
      </c>
      <c r="B653" s="37" t="s">
        <v>6398</v>
      </c>
      <c r="C653" s="37">
        <v>1747533</v>
      </c>
      <c r="E653" s="37">
        <v>2</v>
      </c>
      <c r="F653" s="37">
        <f>F652+D653-E653</f>
        <v>22</v>
      </c>
    </row>
    <row r="654" spans="1:6">
      <c r="A654" s="44">
        <v>42613</v>
      </c>
      <c r="B654" s="45"/>
      <c r="C654" s="45"/>
      <c r="D654" s="45">
        <f>SUM(D650:D653)</f>
        <v>22</v>
      </c>
      <c r="E654" s="45">
        <f>SUM(E650:E653)</f>
        <v>12</v>
      </c>
      <c r="F654" s="45">
        <v>22</v>
      </c>
    </row>
    <row r="655" spans="1:6">
      <c r="A655" s="38">
        <v>42614</v>
      </c>
      <c r="B655" s="37" t="s">
        <v>6415</v>
      </c>
      <c r="C655" s="37">
        <v>1752399</v>
      </c>
      <c r="D655" s="37">
        <v>6</v>
      </c>
      <c r="F655" s="37">
        <f>F654+D655-E655</f>
        <v>28</v>
      </c>
    </row>
    <row r="656" spans="1:6">
      <c r="B656" s="37" t="s">
        <v>6398</v>
      </c>
      <c r="C656" s="37" t="s">
        <v>6400</v>
      </c>
      <c r="D656" s="37">
        <v>5</v>
      </c>
      <c r="F656" s="37">
        <f>F655+D656-E656</f>
        <v>33</v>
      </c>
    </row>
    <row r="657" spans="1:6">
      <c r="A657" s="38">
        <v>42620</v>
      </c>
      <c r="B657" s="37" t="s">
        <v>6398</v>
      </c>
      <c r="C657" s="37">
        <v>1755338</v>
      </c>
      <c r="D657" s="37">
        <v>11</v>
      </c>
      <c r="F657" s="37">
        <f t="shared" ref="F657:F671" si="12">F656+D657-E657</f>
        <v>44</v>
      </c>
    </row>
    <row r="658" spans="1:6">
      <c r="A658" s="38">
        <v>42626</v>
      </c>
      <c r="B658" s="37" t="s">
        <v>6398</v>
      </c>
      <c r="C658" s="37">
        <v>1760052</v>
      </c>
      <c r="E658" s="37">
        <v>10</v>
      </c>
      <c r="F658" s="37">
        <f t="shared" si="12"/>
        <v>34</v>
      </c>
    </row>
    <row r="659" spans="1:6">
      <c r="A659" s="38">
        <v>42629</v>
      </c>
      <c r="B659" s="37" t="s">
        <v>6415</v>
      </c>
      <c r="C659" s="37">
        <v>1762004</v>
      </c>
      <c r="E659" s="37">
        <v>16</v>
      </c>
      <c r="F659" s="37">
        <f t="shared" si="12"/>
        <v>18</v>
      </c>
    </row>
    <row r="660" spans="1:6">
      <c r="A660" s="38">
        <v>42634</v>
      </c>
      <c r="B660" s="37" t="s">
        <v>6415</v>
      </c>
      <c r="C660" s="37">
        <v>1764507</v>
      </c>
      <c r="E660" s="37">
        <v>4</v>
      </c>
      <c r="F660" s="37">
        <f t="shared" si="12"/>
        <v>14</v>
      </c>
    </row>
    <row r="661" spans="1:6">
      <c r="A661" s="38">
        <v>42636</v>
      </c>
      <c r="B661" s="37" t="s">
        <v>6415</v>
      </c>
      <c r="C661" s="37">
        <v>1766716</v>
      </c>
      <c r="E661" s="37">
        <v>2</v>
      </c>
      <c r="F661" s="37">
        <f t="shared" si="12"/>
        <v>12</v>
      </c>
    </row>
    <row r="662" spans="1:6">
      <c r="A662" s="38">
        <v>42639</v>
      </c>
      <c r="B662" s="37" t="s">
        <v>6398</v>
      </c>
      <c r="C662" s="37">
        <v>1766590</v>
      </c>
      <c r="D662" s="37">
        <v>7</v>
      </c>
      <c r="F662" s="37">
        <f t="shared" si="12"/>
        <v>19</v>
      </c>
    </row>
    <row r="663" spans="1:6">
      <c r="A663" s="38">
        <v>42641</v>
      </c>
      <c r="B663" s="37" t="s">
        <v>6415</v>
      </c>
      <c r="C663" s="37">
        <v>1769752</v>
      </c>
      <c r="E663" s="37">
        <v>1</v>
      </c>
      <c r="F663" s="37">
        <f t="shared" si="12"/>
        <v>18</v>
      </c>
    </row>
    <row r="664" spans="1:6">
      <c r="A664" s="44">
        <v>42643</v>
      </c>
      <c r="B664" s="45"/>
      <c r="C664" s="45"/>
      <c r="D664" s="45">
        <f>SUM(D655:D663)</f>
        <v>29</v>
      </c>
      <c r="E664" s="45">
        <f>SUM(E655:E663)</f>
        <v>33</v>
      </c>
      <c r="F664" s="45">
        <v>18</v>
      </c>
    </row>
    <row r="665" spans="1:6">
      <c r="A665" s="38">
        <v>42646</v>
      </c>
      <c r="B665" s="37" t="s">
        <v>6415</v>
      </c>
      <c r="C665" s="37" t="s">
        <v>6452</v>
      </c>
      <c r="F665" s="37">
        <f t="shared" si="12"/>
        <v>18</v>
      </c>
    </row>
    <row r="666" spans="1:6">
      <c r="A666" s="38">
        <v>42662</v>
      </c>
      <c r="B666" s="37" t="s">
        <v>6415</v>
      </c>
      <c r="C666" s="37">
        <v>1782084</v>
      </c>
      <c r="E666" s="37">
        <v>8</v>
      </c>
      <c r="F666" s="37">
        <f t="shared" si="12"/>
        <v>10</v>
      </c>
    </row>
    <row r="667" spans="1:6">
      <c r="A667" s="38">
        <v>42668</v>
      </c>
      <c r="B667" s="37" t="s">
        <v>6398</v>
      </c>
      <c r="C667" s="37">
        <v>1778092</v>
      </c>
      <c r="E667" s="37">
        <v>2</v>
      </c>
      <c r="F667" s="37">
        <f t="shared" si="12"/>
        <v>8</v>
      </c>
    </row>
    <row r="668" spans="1:6">
      <c r="A668" s="38">
        <v>42671</v>
      </c>
      <c r="B668" s="37" t="s">
        <v>6442</v>
      </c>
      <c r="C668" s="37">
        <v>1787928</v>
      </c>
      <c r="D668" s="37">
        <v>3</v>
      </c>
      <c r="F668" s="37">
        <f t="shared" si="12"/>
        <v>11</v>
      </c>
    </row>
    <row r="669" spans="1:6">
      <c r="A669" s="44">
        <v>42674</v>
      </c>
      <c r="B669" s="45"/>
      <c r="C669" s="45"/>
      <c r="D669" s="45">
        <f>SUM(D665:D668)</f>
        <v>3</v>
      </c>
      <c r="E669" s="45">
        <f>SUM(E665:E668)</f>
        <v>10</v>
      </c>
      <c r="F669" s="45">
        <v>18</v>
      </c>
    </row>
    <row r="670" spans="1:6">
      <c r="A670" s="38">
        <v>42643</v>
      </c>
      <c r="B670" s="37" t="s">
        <v>6415</v>
      </c>
      <c r="C670" s="37">
        <v>1771090</v>
      </c>
      <c r="D670" s="37">
        <v>11</v>
      </c>
      <c r="F670" s="37">
        <f t="shared" si="12"/>
        <v>29</v>
      </c>
    </row>
    <row r="671" spans="1:6">
      <c r="A671" s="38">
        <v>42662</v>
      </c>
      <c r="B671" s="37" t="s">
        <v>6415</v>
      </c>
      <c r="C671" s="37">
        <v>1782084</v>
      </c>
      <c r="E671" s="37">
        <v>8</v>
      </c>
      <c r="F671" s="37">
        <f t="shared" si="12"/>
        <v>21</v>
      </c>
    </row>
    <row r="672" spans="1:6">
      <c r="A672" s="38">
        <v>42668</v>
      </c>
      <c r="B672" s="37" t="s">
        <v>6398</v>
      </c>
      <c r="C672" s="37">
        <v>1778092</v>
      </c>
      <c r="E672" s="37">
        <v>2</v>
      </c>
      <c r="F672" s="37">
        <f>F671+D672-E672</f>
        <v>19</v>
      </c>
    </row>
    <row r="673" spans="1:6">
      <c r="A673" s="38"/>
      <c r="F673" s="37">
        <f>F672+D673-E673</f>
        <v>19</v>
      </c>
    </row>
    <row r="674" spans="1:6">
      <c r="A674" s="44">
        <v>42674</v>
      </c>
      <c r="B674" s="45"/>
      <c r="C674" s="45"/>
      <c r="D674" s="45">
        <f>SUM(D670:D673)</f>
        <v>11</v>
      </c>
      <c r="E674" s="45">
        <v>10</v>
      </c>
      <c r="F674" s="45">
        <v>19</v>
      </c>
    </row>
    <row r="675" spans="1:6">
      <c r="A675" s="38">
        <v>42676</v>
      </c>
      <c r="B675" s="37" t="s">
        <v>6398</v>
      </c>
      <c r="C675" s="37">
        <v>1791038</v>
      </c>
      <c r="E675" s="37">
        <v>10</v>
      </c>
      <c r="F675" s="37">
        <f>F674+D675-E675</f>
        <v>9</v>
      </c>
    </row>
    <row r="676" spans="1:6">
      <c r="A676" s="38">
        <v>42677</v>
      </c>
      <c r="B676" s="37" t="s">
        <v>6398</v>
      </c>
      <c r="C676" s="37">
        <v>1792310</v>
      </c>
      <c r="E676" s="37">
        <v>2</v>
      </c>
      <c r="F676" s="37">
        <f t="shared" ref="F676:F738" si="13">F675+D676-E676</f>
        <v>7</v>
      </c>
    </row>
    <row r="677" spans="1:6">
      <c r="A677" s="38">
        <v>42684</v>
      </c>
      <c r="B677" s="37" t="s">
        <v>6415</v>
      </c>
      <c r="C677" s="37">
        <v>1796462</v>
      </c>
      <c r="D677" s="37">
        <v>11</v>
      </c>
      <c r="F677" s="37">
        <f t="shared" si="13"/>
        <v>18</v>
      </c>
    </row>
    <row r="678" spans="1:6">
      <c r="A678" s="38">
        <v>42688</v>
      </c>
      <c r="B678" s="37" t="s">
        <v>6415</v>
      </c>
      <c r="C678" s="37">
        <v>1796921</v>
      </c>
      <c r="E678" s="37">
        <v>4</v>
      </c>
      <c r="F678" s="37">
        <f t="shared" si="13"/>
        <v>14</v>
      </c>
    </row>
    <row r="679" spans="1:6">
      <c r="A679" s="38">
        <v>42688</v>
      </c>
      <c r="B679" s="37" t="s">
        <v>6415</v>
      </c>
      <c r="C679" s="37">
        <v>1796923</v>
      </c>
      <c r="E679" s="37">
        <v>2</v>
      </c>
      <c r="F679" s="37">
        <f t="shared" si="13"/>
        <v>12</v>
      </c>
    </row>
    <row r="680" spans="1:6">
      <c r="A680" s="38">
        <v>42688</v>
      </c>
      <c r="B680" s="37" t="s">
        <v>6415</v>
      </c>
      <c r="C680" s="37">
        <v>1796922</v>
      </c>
      <c r="E680" s="37">
        <v>3</v>
      </c>
      <c r="F680" s="37">
        <f t="shared" si="13"/>
        <v>9</v>
      </c>
    </row>
    <row r="681" spans="1:6">
      <c r="A681" s="38">
        <v>42689</v>
      </c>
      <c r="B681" s="37" t="s">
        <v>6398</v>
      </c>
      <c r="C681" s="37">
        <v>1799132</v>
      </c>
      <c r="D681" s="37">
        <v>11</v>
      </c>
      <c r="F681" s="37">
        <f t="shared" si="13"/>
        <v>20</v>
      </c>
    </row>
    <row r="682" spans="1:6">
      <c r="A682" s="44">
        <v>42704</v>
      </c>
      <c r="B682" s="45"/>
      <c r="C682" s="45"/>
      <c r="D682" s="45">
        <f>SUM(D675:D681)</f>
        <v>22</v>
      </c>
      <c r="E682" s="45">
        <f>SUM(E675:E681)</f>
        <v>21</v>
      </c>
      <c r="F682" s="45">
        <v>20</v>
      </c>
    </row>
    <row r="683" spans="1:6">
      <c r="A683" s="38">
        <v>42706</v>
      </c>
      <c r="B683" s="37" t="s">
        <v>6415</v>
      </c>
      <c r="C683" s="37">
        <v>1808785</v>
      </c>
      <c r="E683" s="37">
        <v>1</v>
      </c>
      <c r="F683" s="37">
        <f t="shared" si="13"/>
        <v>19</v>
      </c>
    </row>
    <row r="684" spans="1:6">
      <c r="A684" s="38">
        <v>42725</v>
      </c>
      <c r="B684" s="37" t="s">
        <v>6415</v>
      </c>
      <c r="C684" s="37">
        <v>1818497</v>
      </c>
      <c r="E684" s="37">
        <v>4</v>
      </c>
      <c r="F684" s="37">
        <f t="shared" si="13"/>
        <v>15</v>
      </c>
    </row>
    <row r="685" spans="1:6">
      <c r="A685" s="38">
        <v>42726</v>
      </c>
      <c r="B685" s="37" t="s">
        <v>6398</v>
      </c>
      <c r="C685" s="37">
        <v>1821639</v>
      </c>
      <c r="E685" s="37">
        <v>10</v>
      </c>
      <c r="F685" s="37">
        <f t="shared" si="13"/>
        <v>5</v>
      </c>
    </row>
    <row r="686" spans="1:6">
      <c r="A686" s="44">
        <v>42735</v>
      </c>
      <c r="B686" s="45"/>
      <c r="C686" s="45"/>
      <c r="D686" s="45">
        <v>0</v>
      </c>
      <c r="E686" s="45">
        <f>+E685+E684+E683</f>
        <v>15</v>
      </c>
      <c r="F686" s="45">
        <v>5</v>
      </c>
    </row>
    <row r="687" spans="1:6">
      <c r="A687" s="38">
        <v>42744</v>
      </c>
      <c r="B687" s="37" t="s">
        <v>6398</v>
      </c>
      <c r="C687" s="37">
        <v>1828097</v>
      </c>
      <c r="D687" s="37">
        <v>11</v>
      </c>
      <c r="F687" s="37">
        <f t="shared" si="13"/>
        <v>16</v>
      </c>
    </row>
    <row r="688" spans="1:6">
      <c r="A688" s="38">
        <v>42747</v>
      </c>
      <c r="B688" s="37" t="s">
        <v>6398</v>
      </c>
      <c r="C688" s="37">
        <v>1831296</v>
      </c>
      <c r="E688" s="37">
        <v>2</v>
      </c>
      <c r="F688" s="37">
        <f t="shared" si="13"/>
        <v>14</v>
      </c>
    </row>
    <row r="689" spans="1:6">
      <c r="A689" s="38">
        <v>42751</v>
      </c>
      <c r="B689" s="37" t="s">
        <v>6415</v>
      </c>
      <c r="C689" s="37">
        <v>1832210</v>
      </c>
      <c r="D689" s="37">
        <v>11</v>
      </c>
      <c r="F689" s="37">
        <f t="shared" si="13"/>
        <v>25</v>
      </c>
    </row>
    <row r="690" spans="1:6">
      <c r="A690" s="44">
        <v>42766</v>
      </c>
      <c r="B690" s="45"/>
      <c r="C690" s="45"/>
      <c r="D690" s="45">
        <f>SUM(D687:D689)</f>
        <v>22</v>
      </c>
      <c r="E690" s="45">
        <f>SUM(E687:E689)</f>
        <v>2</v>
      </c>
      <c r="F690" s="45">
        <v>25</v>
      </c>
    </row>
    <row r="691" spans="1:6">
      <c r="A691" s="38">
        <v>42775</v>
      </c>
      <c r="B691" s="37" t="s">
        <v>6415</v>
      </c>
      <c r="C691" s="37">
        <v>1842270</v>
      </c>
      <c r="E691" s="37">
        <v>2</v>
      </c>
      <c r="F691" s="37">
        <f t="shared" si="13"/>
        <v>23</v>
      </c>
    </row>
    <row r="692" spans="1:6">
      <c r="A692" s="38">
        <v>42786</v>
      </c>
      <c r="B692" s="37" t="s">
        <v>6398</v>
      </c>
      <c r="C692" s="37">
        <v>1855674</v>
      </c>
      <c r="E692" s="37">
        <v>5</v>
      </c>
      <c r="F692" s="37">
        <f t="shared" si="13"/>
        <v>18</v>
      </c>
    </row>
    <row r="693" spans="1:6">
      <c r="A693" s="38">
        <v>42786</v>
      </c>
      <c r="B693" s="37" t="s">
        <v>6398</v>
      </c>
      <c r="C693" s="37">
        <v>1855421</v>
      </c>
      <c r="D693" s="37">
        <v>2</v>
      </c>
      <c r="F693" s="37">
        <f t="shared" si="13"/>
        <v>20</v>
      </c>
    </row>
    <row r="694" spans="1:6">
      <c r="A694" s="47" t="s">
        <v>6453</v>
      </c>
      <c r="B694" s="37" t="s">
        <v>6401</v>
      </c>
      <c r="C694" s="48" t="s">
        <v>6453</v>
      </c>
      <c r="D694" s="37">
        <v>4</v>
      </c>
      <c r="F694" s="37">
        <f t="shared" si="13"/>
        <v>24</v>
      </c>
    </row>
    <row r="695" spans="1:6">
      <c r="A695" s="38">
        <v>42793</v>
      </c>
      <c r="B695" s="37" t="s">
        <v>6398</v>
      </c>
      <c r="C695" s="37">
        <v>1861901</v>
      </c>
      <c r="E695" s="37">
        <v>8</v>
      </c>
      <c r="F695" s="37">
        <f t="shared" si="13"/>
        <v>16</v>
      </c>
    </row>
    <row r="696" spans="1:6">
      <c r="A696" s="47" t="s">
        <v>6453</v>
      </c>
      <c r="B696" s="37" t="s">
        <v>6401</v>
      </c>
      <c r="C696" s="37" t="s">
        <v>6454</v>
      </c>
      <c r="E696" s="37">
        <v>4</v>
      </c>
      <c r="F696" s="37">
        <f t="shared" si="13"/>
        <v>12</v>
      </c>
    </row>
    <row r="697" spans="1:6">
      <c r="A697" s="38">
        <v>42794</v>
      </c>
      <c r="B697" s="37" t="s">
        <v>6415</v>
      </c>
      <c r="C697" s="37">
        <v>1862687</v>
      </c>
      <c r="E697" s="37">
        <v>1</v>
      </c>
      <c r="F697" s="37">
        <f t="shared" si="13"/>
        <v>11</v>
      </c>
    </row>
    <row r="698" spans="1:6">
      <c r="A698" s="44">
        <v>42794</v>
      </c>
      <c r="B698" s="45"/>
      <c r="C698" s="45"/>
      <c r="D698" s="45">
        <f>SUM(D691:D697)</f>
        <v>6</v>
      </c>
      <c r="E698" s="45">
        <f>SUM(E691:E697)</f>
        <v>20</v>
      </c>
      <c r="F698" s="45">
        <v>11</v>
      </c>
    </row>
    <row r="699" spans="1:6">
      <c r="A699" s="38">
        <v>42796</v>
      </c>
      <c r="B699" s="37" t="s">
        <v>6398</v>
      </c>
      <c r="C699" s="37">
        <v>1860295</v>
      </c>
      <c r="D699" s="37">
        <v>3</v>
      </c>
      <c r="F699" s="37">
        <f>F697+D699-E699</f>
        <v>14</v>
      </c>
    </row>
    <row r="700" spans="1:6">
      <c r="A700" s="38">
        <v>42796</v>
      </c>
      <c r="B700" s="37" t="s">
        <v>6398</v>
      </c>
      <c r="C700" s="37">
        <v>1863984</v>
      </c>
      <c r="E700" s="37">
        <v>2</v>
      </c>
      <c r="F700" s="37">
        <f t="shared" si="13"/>
        <v>12</v>
      </c>
    </row>
    <row r="701" spans="1:6">
      <c r="A701" s="38">
        <v>42802</v>
      </c>
      <c r="B701" s="37" t="s">
        <v>6398</v>
      </c>
      <c r="C701" s="37">
        <v>1867536</v>
      </c>
      <c r="D701" s="37">
        <v>11</v>
      </c>
      <c r="F701" s="37">
        <f t="shared" si="13"/>
        <v>23</v>
      </c>
    </row>
    <row r="702" spans="1:6">
      <c r="A702" s="38">
        <v>42809</v>
      </c>
      <c r="B702" s="37" t="s">
        <v>6415</v>
      </c>
      <c r="C702" s="37">
        <v>1869734</v>
      </c>
      <c r="E702" s="37">
        <v>4</v>
      </c>
      <c r="F702" s="37">
        <f t="shared" si="13"/>
        <v>19</v>
      </c>
    </row>
    <row r="703" spans="1:6">
      <c r="A703" s="44">
        <v>42825</v>
      </c>
      <c r="B703" s="45"/>
      <c r="C703" s="45"/>
      <c r="D703" s="45">
        <f>SUM(D699:D702)</f>
        <v>14</v>
      </c>
      <c r="E703" s="45">
        <f>SUM(E699:E702)</f>
        <v>6</v>
      </c>
      <c r="F703" s="45">
        <v>19</v>
      </c>
    </row>
    <row r="704" spans="1:6">
      <c r="A704" s="38">
        <v>42845</v>
      </c>
      <c r="B704" s="37" t="s">
        <v>6415</v>
      </c>
      <c r="C704" s="37">
        <v>1897707</v>
      </c>
      <c r="E704" s="37">
        <v>3</v>
      </c>
      <c r="F704" s="37">
        <f t="shared" si="13"/>
        <v>16</v>
      </c>
    </row>
    <row r="705" spans="1:6">
      <c r="A705" s="38">
        <v>42853</v>
      </c>
      <c r="B705" s="37" t="s">
        <v>6398</v>
      </c>
      <c r="C705" s="37">
        <v>1904279</v>
      </c>
      <c r="E705" s="37">
        <v>1</v>
      </c>
      <c r="F705" s="37">
        <f t="shared" si="13"/>
        <v>15</v>
      </c>
    </row>
    <row r="706" spans="1:6">
      <c r="A706" s="44">
        <v>42855</v>
      </c>
      <c r="B706" s="45"/>
      <c r="C706" s="45"/>
      <c r="D706" s="45">
        <f>SUM(D704:D705)</f>
        <v>0</v>
      </c>
      <c r="E706" s="45">
        <f>SUM(E704:E705)</f>
        <v>4</v>
      </c>
      <c r="F706" s="45">
        <v>15</v>
      </c>
    </row>
    <row r="707" spans="1:6">
      <c r="A707" s="38">
        <v>42858</v>
      </c>
      <c r="B707" s="37" t="s">
        <v>6415</v>
      </c>
      <c r="C707" s="37">
        <v>1908892</v>
      </c>
      <c r="F707" s="37">
        <f t="shared" si="13"/>
        <v>15</v>
      </c>
    </row>
    <row r="708" spans="1:6">
      <c r="A708" s="38">
        <v>42859</v>
      </c>
      <c r="B708" s="37" t="s">
        <v>6415</v>
      </c>
      <c r="C708" s="37" t="s">
        <v>6455</v>
      </c>
      <c r="D708" s="49"/>
      <c r="F708" s="37">
        <f t="shared" si="13"/>
        <v>15</v>
      </c>
    </row>
    <row r="709" spans="1:6">
      <c r="A709" s="38">
        <v>42867</v>
      </c>
      <c r="B709" s="37" t="s">
        <v>6398</v>
      </c>
      <c r="C709" s="37">
        <v>1915686</v>
      </c>
      <c r="E709" s="37">
        <v>10</v>
      </c>
      <c r="F709" s="37">
        <f t="shared" si="13"/>
        <v>5</v>
      </c>
    </row>
    <row r="710" spans="1:6">
      <c r="A710" s="38">
        <v>42867</v>
      </c>
      <c r="B710" s="37" t="s">
        <v>6415</v>
      </c>
      <c r="C710" s="37">
        <v>1915548</v>
      </c>
      <c r="D710" s="37">
        <v>7</v>
      </c>
      <c r="F710" s="37">
        <f t="shared" si="13"/>
        <v>12</v>
      </c>
    </row>
    <row r="711" spans="1:6">
      <c r="A711" s="38">
        <v>42878</v>
      </c>
      <c r="B711" s="37" t="s">
        <v>6398</v>
      </c>
      <c r="C711" s="37">
        <v>1922210</v>
      </c>
      <c r="D711" s="37">
        <v>11</v>
      </c>
      <c r="F711" s="37">
        <f t="shared" si="13"/>
        <v>23</v>
      </c>
    </row>
    <row r="712" spans="1:6">
      <c r="A712" s="38">
        <v>42884</v>
      </c>
      <c r="B712" s="37" t="s">
        <v>6415</v>
      </c>
      <c r="C712" s="37">
        <v>1925468</v>
      </c>
      <c r="E712" s="37">
        <v>3</v>
      </c>
      <c r="F712" s="37">
        <f t="shared" si="13"/>
        <v>20</v>
      </c>
    </row>
    <row r="713" spans="1:6">
      <c r="A713" s="44">
        <v>42886</v>
      </c>
      <c r="B713" s="45"/>
      <c r="C713" s="45"/>
      <c r="D713" s="45">
        <f>SUM(D707:D712)</f>
        <v>18</v>
      </c>
      <c r="E713" s="45">
        <f>SUM(E707:E712)</f>
        <v>13</v>
      </c>
      <c r="F713" s="45">
        <v>20</v>
      </c>
    </row>
    <row r="714" spans="1:6">
      <c r="A714" s="38">
        <v>42891</v>
      </c>
      <c r="B714" s="37" t="s">
        <v>6415</v>
      </c>
      <c r="C714" s="37">
        <v>1925538</v>
      </c>
      <c r="D714" s="37">
        <v>4</v>
      </c>
      <c r="F714" s="37">
        <f t="shared" si="13"/>
        <v>24</v>
      </c>
    </row>
    <row r="715" spans="1:6">
      <c r="A715" s="38">
        <v>42906</v>
      </c>
      <c r="B715" s="37" t="s">
        <v>6398</v>
      </c>
      <c r="C715" s="37">
        <v>1942830</v>
      </c>
      <c r="E715" s="37">
        <v>2</v>
      </c>
      <c r="F715" s="37">
        <f t="shared" si="13"/>
        <v>22</v>
      </c>
    </row>
    <row r="716" spans="1:6">
      <c r="A716" s="38">
        <v>42907</v>
      </c>
      <c r="B716" s="37" t="s">
        <v>6415</v>
      </c>
      <c r="C716" s="37">
        <v>1944223</v>
      </c>
      <c r="E716" s="37">
        <v>2</v>
      </c>
      <c r="F716" s="37">
        <f t="shared" si="13"/>
        <v>20</v>
      </c>
    </row>
    <row r="717" spans="1:6">
      <c r="A717" s="38">
        <v>42912</v>
      </c>
      <c r="B717" s="37" t="s">
        <v>6415</v>
      </c>
      <c r="C717" s="37">
        <v>1947513</v>
      </c>
      <c r="E717" s="37">
        <v>3</v>
      </c>
      <c r="F717" s="37">
        <f t="shared" si="13"/>
        <v>17</v>
      </c>
    </row>
    <row r="718" spans="1:6">
      <c r="A718" s="38">
        <v>42913</v>
      </c>
      <c r="B718" s="37" t="s">
        <v>6398</v>
      </c>
      <c r="C718" s="37">
        <v>1948338</v>
      </c>
      <c r="E718" s="37">
        <v>10</v>
      </c>
      <c r="F718" s="37">
        <f t="shared" si="13"/>
        <v>7</v>
      </c>
    </row>
    <row r="719" spans="1:6">
      <c r="A719" s="38">
        <v>42914</v>
      </c>
      <c r="B719" s="37" t="s">
        <v>6415</v>
      </c>
      <c r="C719" s="37">
        <v>1949605</v>
      </c>
      <c r="E719" s="37">
        <v>2</v>
      </c>
      <c r="F719" s="37">
        <f t="shared" si="13"/>
        <v>5</v>
      </c>
    </row>
    <row r="720" spans="1:6">
      <c r="A720" s="44">
        <v>42916</v>
      </c>
      <c r="B720" s="45"/>
      <c r="C720" s="45"/>
      <c r="D720" s="45">
        <f>SUM(D714:D719)</f>
        <v>4</v>
      </c>
      <c r="E720" s="45">
        <f>SUM(E714:E719)</f>
        <v>19</v>
      </c>
      <c r="F720" s="45">
        <v>5</v>
      </c>
    </row>
    <row r="721" spans="1:6">
      <c r="A721" s="38">
        <v>42921</v>
      </c>
      <c r="B721" s="37" t="s">
        <v>6415</v>
      </c>
      <c r="C721" s="37">
        <v>1953432</v>
      </c>
      <c r="E721" s="37">
        <v>5</v>
      </c>
      <c r="F721" s="37">
        <f t="shared" si="13"/>
        <v>0</v>
      </c>
    </row>
    <row r="722" spans="1:6">
      <c r="A722" s="38">
        <v>42927</v>
      </c>
      <c r="B722" s="37" t="s">
        <v>6398</v>
      </c>
      <c r="C722" s="37">
        <v>1956431</v>
      </c>
      <c r="D722" s="37">
        <v>11</v>
      </c>
      <c r="F722" s="37">
        <f t="shared" si="13"/>
        <v>11</v>
      </c>
    </row>
    <row r="723" spans="1:6">
      <c r="A723" s="38">
        <v>42936</v>
      </c>
      <c r="B723" s="37" t="s">
        <v>6415</v>
      </c>
      <c r="C723" s="37">
        <v>1963176</v>
      </c>
      <c r="D723" s="37">
        <v>11</v>
      </c>
      <c r="F723" s="37">
        <f t="shared" si="13"/>
        <v>22</v>
      </c>
    </row>
    <row r="724" spans="1:6">
      <c r="A724" s="38">
        <v>42940</v>
      </c>
      <c r="B724" s="37" t="s">
        <v>6401</v>
      </c>
      <c r="C724" s="37">
        <v>1964001</v>
      </c>
      <c r="D724" s="37">
        <v>5</v>
      </c>
      <c r="F724" s="37">
        <f t="shared" si="13"/>
        <v>27</v>
      </c>
    </row>
    <row r="725" spans="1:6">
      <c r="A725" s="38">
        <v>42941</v>
      </c>
      <c r="B725" s="37" t="s">
        <v>6401</v>
      </c>
      <c r="C725" s="37">
        <v>1966792</v>
      </c>
      <c r="E725" s="37">
        <v>5</v>
      </c>
      <c r="F725" s="37">
        <f t="shared" si="13"/>
        <v>22</v>
      </c>
    </row>
    <row r="726" spans="1:6">
      <c r="A726" s="38">
        <v>42941</v>
      </c>
      <c r="B726" s="37" t="s">
        <v>6415</v>
      </c>
      <c r="C726" s="37">
        <v>1965066</v>
      </c>
      <c r="E726" s="37">
        <v>3</v>
      </c>
      <c r="F726" s="37">
        <f t="shared" si="13"/>
        <v>19</v>
      </c>
    </row>
    <row r="727" spans="1:6">
      <c r="A727" s="44">
        <v>42947</v>
      </c>
      <c r="B727" s="45"/>
      <c r="C727" s="45"/>
      <c r="D727" s="45">
        <f>SUM(D721:D726)</f>
        <v>27</v>
      </c>
      <c r="E727" s="45">
        <f>SUM(E721:E726)</f>
        <v>13</v>
      </c>
      <c r="F727" s="45">
        <f>F726</f>
        <v>19</v>
      </c>
    </row>
    <row r="728" spans="1:6">
      <c r="A728" s="38">
        <v>42961</v>
      </c>
      <c r="B728" s="37" t="s">
        <v>6398</v>
      </c>
      <c r="C728" s="37">
        <v>1980630</v>
      </c>
      <c r="E728" s="37">
        <v>3</v>
      </c>
      <c r="F728" s="37">
        <f t="shared" ref="F728:F733" si="14">F727+D728-E728</f>
        <v>16</v>
      </c>
    </row>
    <row r="729" spans="1:6">
      <c r="A729" s="38">
        <v>42962</v>
      </c>
      <c r="B729" s="37" t="s">
        <v>6398</v>
      </c>
      <c r="C729" s="37">
        <v>1982666</v>
      </c>
      <c r="E729" s="37">
        <v>3</v>
      </c>
      <c r="F729" s="37">
        <f t="shared" si="14"/>
        <v>13</v>
      </c>
    </row>
    <row r="730" spans="1:6">
      <c r="A730" s="38">
        <v>42964</v>
      </c>
      <c r="B730" s="37" t="s">
        <v>6398</v>
      </c>
      <c r="C730" s="37">
        <v>1984572</v>
      </c>
      <c r="E730" s="37">
        <v>3</v>
      </c>
      <c r="F730" s="37">
        <f t="shared" si="14"/>
        <v>10</v>
      </c>
    </row>
    <row r="731" spans="1:6">
      <c r="A731" s="38">
        <v>42968</v>
      </c>
      <c r="B731" s="37" t="s">
        <v>6398</v>
      </c>
      <c r="C731" s="37">
        <v>1985802</v>
      </c>
      <c r="E731" s="37">
        <v>2</v>
      </c>
      <c r="F731" s="37">
        <f t="shared" si="14"/>
        <v>8</v>
      </c>
    </row>
    <row r="732" spans="1:6">
      <c r="A732" s="38">
        <v>42977</v>
      </c>
      <c r="B732" s="37" t="s">
        <v>6398</v>
      </c>
      <c r="C732" s="37">
        <v>1993065</v>
      </c>
      <c r="D732" s="37">
        <v>11</v>
      </c>
      <c r="F732" s="37">
        <f t="shared" si="14"/>
        <v>19</v>
      </c>
    </row>
    <row r="733" spans="1:6">
      <c r="A733" s="38">
        <v>42978</v>
      </c>
      <c r="B733" s="37" t="s">
        <v>6415</v>
      </c>
      <c r="C733" s="37">
        <v>1993961</v>
      </c>
      <c r="D733" s="37">
        <v>11</v>
      </c>
      <c r="F733" s="37">
        <f t="shared" si="14"/>
        <v>30</v>
      </c>
    </row>
    <row r="734" spans="1:6">
      <c r="A734" s="44">
        <v>42978</v>
      </c>
      <c r="B734" s="45"/>
      <c r="C734" s="45"/>
      <c r="D734" s="45">
        <f>SUM(D728:D733)</f>
        <v>22</v>
      </c>
      <c r="E734" s="45">
        <f>SUM(E728:E733)</f>
        <v>11</v>
      </c>
      <c r="F734" s="45">
        <f>F733</f>
        <v>30</v>
      </c>
    </row>
    <row r="735" spans="1:6">
      <c r="A735" s="38">
        <v>42984</v>
      </c>
      <c r="B735" s="37" t="s">
        <v>6398</v>
      </c>
      <c r="C735" s="37">
        <v>1997279</v>
      </c>
      <c r="E735" s="37">
        <v>2</v>
      </c>
      <c r="F735" s="37">
        <f t="shared" si="13"/>
        <v>28</v>
      </c>
    </row>
    <row r="736" spans="1:6">
      <c r="A736" s="38">
        <v>42998</v>
      </c>
      <c r="B736" s="37" t="s">
        <v>6398</v>
      </c>
      <c r="C736" s="37">
        <v>2006141</v>
      </c>
      <c r="D736" s="37">
        <v>11</v>
      </c>
      <c r="F736" s="37">
        <f t="shared" si="13"/>
        <v>39</v>
      </c>
    </row>
    <row r="737" spans="1:6">
      <c r="A737" s="38">
        <v>42999</v>
      </c>
      <c r="B737" s="37" t="s">
        <v>6398</v>
      </c>
      <c r="C737" s="37">
        <v>2008288</v>
      </c>
      <c r="E737" s="37">
        <v>4</v>
      </c>
      <c r="F737" s="37">
        <f t="shared" si="13"/>
        <v>35</v>
      </c>
    </row>
    <row r="738" spans="1:6">
      <c r="A738" s="38">
        <v>43006</v>
      </c>
      <c r="B738" s="37" t="s">
        <v>6398</v>
      </c>
      <c r="C738" s="37">
        <v>2010949</v>
      </c>
      <c r="E738" s="37">
        <v>1</v>
      </c>
      <c r="F738" s="37">
        <f t="shared" si="13"/>
        <v>34</v>
      </c>
    </row>
    <row r="739" spans="1:6">
      <c r="A739" s="44">
        <v>43008</v>
      </c>
      <c r="B739" s="45"/>
      <c r="C739" s="45"/>
      <c r="D739" s="45">
        <f>SUM(D735:D738)</f>
        <v>11</v>
      </c>
      <c r="E739" s="45">
        <f>SUM(E735:E738)</f>
        <v>7</v>
      </c>
      <c r="F739" s="45">
        <f>F738</f>
        <v>34</v>
      </c>
    </row>
    <row r="740" spans="1:6">
      <c r="A740" s="38">
        <v>43010</v>
      </c>
      <c r="B740" s="37" t="s">
        <v>6398</v>
      </c>
      <c r="C740" s="37">
        <v>2015340</v>
      </c>
      <c r="E740" s="37">
        <v>4</v>
      </c>
      <c r="F740" s="37">
        <f>F738+D740-E740</f>
        <v>30</v>
      </c>
    </row>
    <row r="741" spans="1:6">
      <c r="A741" s="38">
        <v>43020</v>
      </c>
      <c r="B741" s="37" t="s">
        <v>6415</v>
      </c>
      <c r="C741" s="37">
        <v>2022899</v>
      </c>
      <c r="E741" s="37">
        <v>4</v>
      </c>
      <c r="F741" s="37">
        <f t="shared" ref="F741:F804" si="15">F740+D741-E741</f>
        <v>26</v>
      </c>
    </row>
    <row r="742" spans="1:6">
      <c r="A742" s="38">
        <v>43031</v>
      </c>
      <c r="B742" s="37" t="s">
        <v>6398</v>
      </c>
      <c r="C742" s="37">
        <v>2029993</v>
      </c>
      <c r="E742" s="37">
        <v>10</v>
      </c>
      <c r="F742" s="37">
        <f t="shared" si="15"/>
        <v>16</v>
      </c>
    </row>
    <row r="743" spans="1:6">
      <c r="A743" s="44">
        <v>43039</v>
      </c>
      <c r="B743" s="45"/>
      <c r="C743" s="45"/>
      <c r="D743" s="45">
        <f>SUM(D740:D742)</f>
        <v>0</v>
      </c>
      <c r="E743" s="45">
        <f>SUM(E740:E742)</f>
        <v>18</v>
      </c>
      <c r="F743" s="45">
        <f>F742</f>
        <v>16</v>
      </c>
    </row>
    <row r="744" spans="1:6">
      <c r="A744" s="38">
        <v>43041</v>
      </c>
      <c r="B744" s="37" t="s">
        <v>6415</v>
      </c>
      <c r="C744" s="37">
        <v>2038370</v>
      </c>
      <c r="E744" s="37">
        <v>4</v>
      </c>
      <c r="F744" s="37">
        <f t="shared" si="15"/>
        <v>12</v>
      </c>
    </row>
    <row r="745" spans="1:6">
      <c r="A745" s="38">
        <v>43045</v>
      </c>
      <c r="B745" s="37" t="s">
        <v>6398</v>
      </c>
      <c r="C745" s="37">
        <v>2039958</v>
      </c>
      <c r="D745" s="37">
        <v>11</v>
      </c>
      <c r="F745" s="37">
        <f t="shared" si="15"/>
        <v>23</v>
      </c>
    </row>
    <row r="746" spans="1:6">
      <c r="A746" s="38">
        <v>43056</v>
      </c>
      <c r="B746" s="37" t="s">
        <v>6398</v>
      </c>
      <c r="C746" s="37">
        <v>2049627</v>
      </c>
      <c r="E746" s="37">
        <v>10</v>
      </c>
      <c r="F746" s="37">
        <f t="shared" si="15"/>
        <v>13</v>
      </c>
    </row>
    <row r="747" spans="1:6">
      <c r="A747" s="38">
        <v>43059</v>
      </c>
      <c r="B747" s="37" t="s">
        <v>6398</v>
      </c>
      <c r="C747" s="37">
        <v>2051769</v>
      </c>
      <c r="E747" s="37">
        <v>2</v>
      </c>
      <c r="F747" s="37">
        <f t="shared" si="15"/>
        <v>11</v>
      </c>
    </row>
    <row r="748" spans="1:6">
      <c r="A748" s="44">
        <v>43069</v>
      </c>
      <c r="B748" s="45"/>
      <c r="C748" s="45"/>
      <c r="D748" s="45">
        <f>SUM(D744:D747)</f>
        <v>11</v>
      </c>
      <c r="E748" s="45">
        <f>SUM(E744:E747)</f>
        <v>16</v>
      </c>
      <c r="F748" s="45">
        <f>F747</f>
        <v>11</v>
      </c>
    </row>
    <row r="749" spans="1:6">
      <c r="A749" s="38">
        <v>43070</v>
      </c>
      <c r="B749" s="37" t="s">
        <v>6401</v>
      </c>
      <c r="C749" s="37">
        <v>2057135</v>
      </c>
      <c r="D749" s="37">
        <v>5</v>
      </c>
      <c r="F749" s="37">
        <f t="shared" si="15"/>
        <v>16</v>
      </c>
    </row>
    <row r="750" spans="1:6">
      <c r="A750" s="47" t="s">
        <v>6456</v>
      </c>
      <c r="B750" s="37" t="s">
        <v>6398</v>
      </c>
      <c r="C750" s="48" t="s">
        <v>6456</v>
      </c>
      <c r="D750" s="37">
        <v>7</v>
      </c>
      <c r="F750" s="37">
        <f t="shared" si="15"/>
        <v>23</v>
      </c>
    </row>
    <row r="751" spans="1:6">
      <c r="A751" s="38">
        <v>43070</v>
      </c>
      <c r="B751" s="37" t="s">
        <v>6401</v>
      </c>
      <c r="C751" s="37">
        <v>2057325</v>
      </c>
      <c r="E751" s="37">
        <v>5</v>
      </c>
      <c r="F751" s="37">
        <f t="shared" si="15"/>
        <v>18</v>
      </c>
    </row>
    <row r="752" spans="1:6">
      <c r="A752" s="38">
        <v>43074</v>
      </c>
      <c r="B752" s="37" t="s">
        <v>6398</v>
      </c>
      <c r="C752" s="37">
        <v>2061165</v>
      </c>
      <c r="D752" s="37">
        <v>11</v>
      </c>
      <c r="F752" s="37">
        <f t="shared" si="15"/>
        <v>29</v>
      </c>
    </row>
    <row r="753" spans="1:6">
      <c r="A753" s="38">
        <v>43088</v>
      </c>
      <c r="B753" s="37" t="s">
        <v>6398</v>
      </c>
      <c r="C753" s="37">
        <v>2071384</v>
      </c>
      <c r="E753" s="37">
        <v>2</v>
      </c>
      <c r="F753" s="37">
        <f t="shared" si="15"/>
        <v>27</v>
      </c>
    </row>
    <row r="754" spans="1:6">
      <c r="A754" s="38">
        <v>43090</v>
      </c>
      <c r="B754" s="38" t="s">
        <v>6398</v>
      </c>
      <c r="C754" s="37">
        <v>2073975</v>
      </c>
      <c r="E754" s="37">
        <v>1</v>
      </c>
      <c r="F754" s="37">
        <f t="shared" si="15"/>
        <v>26</v>
      </c>
    </row>
    <row r="755" spans="1:6">
      <c r="A755" s="44">
        <v>43465</v>
      </c>
      <c r="B755" s="45"/>
      <c r="C755" s="45"/>
      <c r="D755" s="45">
        <f>SUM(D749:D754)</f>
        <v>23</v>
      </c>
      <c r="E755" s="45">
        <f>SUM(E749:E754)</f>
        <v>8</v>
      </c>
      <c r="F755" s="45">
        <f>F754</f>
        <v>26</v>
      </c>
    </row>
    <row r="756" spans="1:6">
      <c r="A756" s="38">
        <v>43126</v>
      </c>
      <c r="B756" s="38" t="s">
        <v>6398</v>
      </c>
      <c r="C756" s="37">
        <v>2095796</v>
      </c>
      <c r="E756" s="37">
        <v>3</v>
      </c>
      <c r="F756" s="37">
        <f>F755+D756-E756</f>
        <v>23</v>
      </c>
    </row>
    <row r="757" spans="1:6">
      <c r="A757" s="38">
        <v>43131</v>
      </c>
      <c r="B757" s="38" t="s">
        <v>6398</v>
      </c>
      <c r="C757" s="37">
        <v>2098259</v>
      </c>
      <c r="E757" s="37">
        <v>10</v>
      </c>
      <c r="F757" s="37">
        <f>F756+D757-E757</f>
        <v>13</v>
      </c>
    </row>
    <row r="758" spans="1:6">
      <c r="A758" s="44">
        <v>43131</v>
      </c>
      <c r="B758" s="45"/>
      <c r="C758" s="45"/>
      <c r="D758" s="45">
        <f>SUM(D756:D757)</f>
        <v>0</v>
      </c>
      <c r="E758" s="45">
        <f>SUM(E756:E757)</f>
        <v>13</v>
      </c>
      <c r="F758" s="45">
        <f>F757</f>
        <v>13</v>
      </c>
    </row>
    <row r="759" spans="1:6">
      <c r="A759" s="38">
        <v>43111</v>
      </c>
      <c r="B759" s="37" t="s">
        <v>6457</v>
      </c>
      <c r="C759" s="37">
        <v>2085300</v>
      </c>
      <c r="D759" s="37">
        <v>2</v>
      </c>
      <c r="F759" s="37">
        <f>F758+D759-E759</f>
        <v>15</v>
      </c>
    </row>
    <row r="760" spans="1:6">
      <c r="A760" s="38">
        <v>43137</v>
      </c>
      <c r="B760" s="38" t="s">
        <v>6398</v>
      </c>
      <c r="C760" s="37">
        <v>2102200</v>
      </c>
      <c r="D760" s="37">
        <v>3</v>
      </c>
      <c r="F760" s="37">
        <f>F759+D760-E760</f>
        <v>18</v>
      </c>
    </row>
    <row r="761" spans="1:6">
      <c r="A761" s="38">
        <v>43140</v>
      </c>
      <c r="B761" s="38" t="s">
        <v>6457</v>
      </c>
      <c r="C761" s="37">
        <v>2105010</v>
      </c>
      <c r="E761" s="37">
        <v>2</v>
      </c>
      <c r="F761" s="37">
        <f>F760+D761-E761</f>
        <v>16</v>
      </c>
    </row>
    <row r="762" spans="1:6">
      <c r="A762" s="38">
        <v>43145</v>
      </c>
      <c r="B762" s="38" t="s">
        <v>6398</v>
      </c>
      <c r="C762" s="37">
        <v>2107701</v>
      </c>
      <c r="D762" s="37">
        <v>11</v>
      </c>
      <c r="F762" s="37">
        <f>F761+D762-E762</f>
        <v>27</v>
      </c>
    </row>
    <row r="763" spans="1:6">
      <c r="A763" s="38">
        <v>43159</v>
      </c>
      <c r="B763" s="38" t="s">
        <v>6398</v>
      </c>
      <c r="C763" s="37">
        <v>2117796</v>
      </c>
      <c r="E763" s="37">
        <v>3</v>
      </c>
      <c r="F763" s="37">
        <f t="shared" si="15"/>
        <v>24</v>
      </c>
    </row>
    <row r="764" spans="1:6">
      <c r="A764" s="44">
        <v>43159</v>
      </c>
      <c r="B764" s="45"/>
      <c r="C764" s="45"/>
      <c r="D764" s="45">
        <f>SUM(D759:D763)</f>
        <v>16</v>
      </c>
      <c r="E764" s="45">
        <f>SUM(E759:E763)</f>
        <v>5</v>
      </c>
      <c r="F764" s="45">
        <f>F763</f>
        <v>24</v>
      </c>
    </row>
    <row r="765" spans="1:6">
      <c r="A765" s="38">
        <v>43187</v>
      </c>
      <c r="B765" s="38" t="s">
        <v>6398</v>
      </c>
      <c r="C765" s="37">
        <v>2138187</v>
      </c>
      <c r="E765" s="37">
        <v>4</v>
      </c>
      <c r="F765" s="37">
        <f>F764+D765-E765</f>
        <v>20</v>
      </c>
    </row>
    <row r="766" spans="1:6">
      <c r="A766" s="44">
        <v>43190</v>
      </c>
      <c r="B766" s="45"/>
      <c r="C766" s="45"/>
      <c r="D766" s="45">
        <f>SUM(D765)</f>
        <v>0</v>
      </c>
      <c r="E766" s="45">
        <f>SUM(E765)</f>
        <v>4</v>
      </c>
      <c r="F766" s="45">
        <f>F765</f>
        <v>20</v>
      </c>
    </row>
    <row r="767" spans="1:6">
      <c r="A767" s="38">
        <v>43201</v>
      </c>
      <c r="B767" s="37" t="s">
        <v>6415</v>
      </c>
      <c r="C767" s="37">
        <v>2147718</v>
      </c>
      <c r="E767" s="37">
        <v>4</v>
      </c>
      <c r="F767" s="37">
        <f t="shared" si="15"/>
        <v>16</v>
      </c>
    </row>
    <row r="768" spans="1:6">
      <c r="A768" s="38">
        <v>43220</v>
      </c>
      <c r="B768" s="38" t="s">
        <v>6398</v>
      </c>
      <c r="C768" s="37">
        <v>2162407</v>
      </c>
      <c r="E768" s="37">
        <v>1</v>
      </c>
      <c r="F768" s="37">
        <f t="shared" si="15"/>
        <v>15</v>
      </c>
    </row>
    <row r="769" spans="1:6">
      <c r="A769" s="44">
        <v>43220</v>
      </c>
      <c r="B769" s="45"/>
      <c r="C769" s="45"/>
      <c r="D769" s="45">
        <f>SUM(D768)</f>
        <v>0</v>
      </c>
      <c r="E769" s="45">
        <f>SUM(E767:E768)</f>
        <v>5</v>
      </c>
      <c r="F769" s="45">
        <f>F768</f>
        <v>15</v>
      </c>
    </row>
    <row r="770" spans="1:6">
      <c r="A770" s="38">
        <v>43224</v>
      </c>
      <c r="B770" s="38" t="s">
        <v>6398</v>
      </c>
      <c r="C770" s="37">
        <v>2164984</v>
      </c>
      <c r="E770" s="37">
        <v>3</v>
      </c>
      <c r="F770" s="37">
        <f t="shared" si="15"/>
        <v>12</v>
      </c>
    </row>
    <row r="771" spans="1:6">
      <c r="A771" s="38">
        <v>43234</v>
      </c>
      <c r="B771" s="38" t="s">
        <v>6398</v>
      </c>
      <c r="C771" s="37">
        <v>2165452</v>
      </c>
      <c r="D771" s="37">
        <v>11</v>
      </c>
      <c r="F771" s="37">
        <f t="shared" si="15"/>
        <v>23</v>
      </c>
    </row>
    <row r="772" spans="1:6">
      <c r="A772" s="38">
        <v>43235</v>
      </c>
      <c r="B772" s="38" t="s">
        <v>6398</v>
      </c>
      <c r="C772" s="37">
        <v>2170063</v>
      </c>
      <c r="E772" s="37">
        <v>11</v>
      </c>
      <c r="F772" s="37">
        <f t="shared" si="15"/>
        <v>12</v>
      </c>
    </row>
    <row r="773" spans="1:6">
      <c r="A773" s="44">
        <v>43251</v>
      </c>
      <c r="B773" s="45"/>
      <c r="C773" s="45"/>
      <c r="D773" s="45">
        <f>SUM(D770:D772)</f>
        <v>11</v>
      </c>
      <c r="E773" s="45">
        <f>SUM(E770:E772)</f>
        <v>14</v>
      </c>
      <c r="F773" s="45">
        <f>F772</f>
        <v>12</v>
      </c>
    </row>
    <row r="774" spans="1:6">
      <c r="A774" s="38">
        <v>43255</v>
      </c>
      <c r="B774" s="38" t="s">
        <v>6398</v>
      </c>
      <c r="C774" s="37">
        <v>2185266</v>
      </c>
      <c r="D774" s="37">
        <v>11</v>
      </c>
      <c r="F774" s="37">
        <f t="shared" si="15"/>
        <v>23</v>
      </c>
    </row>
    <row r="775" spans="1:6">
      <c r="A775" s="38">
        <v>43259</v>
      </c>
      <c r="B775" s="38" t="s">
        <v>6398</v>
      </c>
      <c r="C775" s="37">
        <v>2190968</v>
      </c>
      <c r="E775" s="37">
        <v>4</v>
      </c>
      <c r="F775" s="37">
        <f t="shared" si="15"/>
        <v>19</v>
      </c>
    </row>
    <row r="776" spans="1:6">
      <c r="A776" s="38">
        <v>43262</v>
      </c>
      <c r="B776" s="37" t="s">
        <v>6415</v>
      </c>
      <c r="C776" s="37">
        <v>2193053</v>
      </c>
      <c r="E776" s="37">
        <v>4</v>
      </c>
      <c r="F776" s="37">
        <f t="shared" si="15"/>
        <v>15</v>
      </c>
    </row>
    <row r="777" spans="1:6">
      <c r="A777" s="44">
        <v>43281</v>
      </c>
      <c r="B777" s="45"/>
      <c r="C777" s="45"/>
      <c r="D777" s="45">
        <f>SUM(D774:D776)</f>
        <v>11</v>
      </c>
      <c r="E777" s="45">
        <f>SUM(E774:E776)</f>
        <v>8</v>
      </c>
      <c r="F777" s="45">
        <f>F776</f>
        <v>15</v>
      </c>
    </row>
    <row r="778" spans="1:6">
      <c r="A778" s="38">
        <v>43299</v>
      </c>
      <c r="B778" s="38" t="s">
        <v>6398</v>
      </c>
      <c r="C778" s="37">
        <v>2217863</v>
      </c>
      <c r="E778" s="37">
        <v>3</v>
      </c>
      <c r="F778" s="37">
        <f t="shared" si="15"/>
        <v>12</v>
      </c>
    </row>
    <row r="779" spans="1:6">
      <c r="A779" s="38">
        <v>43299</v>
      </c>
      <c r="B779" s="37" t="s">
        <v>6415</v>
      </c>
      <c r="C779" s="37">
        <v>2216497</v>
      </c>
      <c r="D779" s="37">
        <v>11</v>
      </c>
      <c r="F779" s="37">
        <f t="shared" si="15"/>
        <v>23</v>
      </c>
    </row>
    <row r="780" spans="1:6">
      <c r="A780" s="44">
        <v>43312</v>
      </c>
      <c r="B780" s="45"/>
      <c r="C780" s="45"/>
      <c r="D780" s="45">
        <v>11</v>
      </c>
      <c r="E780" s="45">
        <v>3</v>
      </c>
      <c r="F780" s="45">
        <f>F779</f>
        <v>23</v>
      </c>
    </row>
    <row r="781" spans="1:6">
      <c r="A781" s="38">
        <v>43315</v>
      </c>
      <c r="B781" s="38" t="s">
        <v>6398</v>
      </c>
      <c r="C781" s="37">
        <v>2230558</v>
      </c>
      <c r="E781" s="37">
        <v>2</v>
      </c>
      <c r="F781" s="37">
        <f t="shared" si="15"/>
        <v>21</v>
      </c>
    </row>
    <row r="782" spans="1:6">
      <c r="A782" s="38">
        <v>43327</v>
      </c>
      <c r="B782" s="38" t="s">
        <v>6398</v>
      </c>
      <c r="C782" s="37">
        <v>2239514</v>
      </c>
      <c r="E782" s="37">
        <v>7</v>
      </c>
      <c r="F782" s="37">
        <f t="shared" si="15"/>
        <v>14</v>
      </c>
    </row>
    <row r="783" spans="1:6">
      <c r="A783" s="38">
        <v>43339</v>
      </c>
      <c r="B783" s="38" t="s">
        <v>6398</v>
      </c>
      <c r="C783" s="37">
        <v>2247878</v>
      </c>
      <c r="E783" s="37">
        <v>2</v>
      </c>
      <c r="F783" s="37">
        <f t="shared" si="15"/>
        <v>12</v>
      </c>
    </row>
    <row r="784" spans="1:6">
      <c r="A784" s="38">
        <v>43339</v>
      </c>
      <c r="B784" s="38" t="s">
        <v>6398</v>
      </c>
      <c r="C784" s="37">
        <v>2242963</v>
      </c>
      <c r="D784" s="37">
        <v>11</v>
      </c>
      <c r="F784" s="37">
        <f t="shared" si="15"/>
        <v>23</v>
      </c>
    </row>
    <row r="785" spans="1:6">
      <c r="A785" s="38">
        <v>43342</v>
      </c>
      <c r="B785" s="38" t="s">
        <v>6398</v>
      </c>
      <c r="C785" s="37">
        <v>2250101</v>
      </c>
      <c r="E785" s="37">
        <v>1</v>
      </c>
      <c r="F785" s="37">
        <f t="shared" si="15"/>
        <v>22</v>
      </c>
    </row>
    <row r="786" spans="1:6">
      <c r="A786" s="44">
        <v>43343</v>
      </c>
      <c r="B786" s="45"/>
      <c r="C786" s="45"/>
      <c r="D786" s="45">
        <f>SUM(D781:D785)</f>
        <v>11</v>
      </c>
      <c r="E786" s="45">
        <f>SUM(E781:E785)</f>
        <v>12</v>
      </c>
      <c r="F786" s="45">
        <f>F785</f>
        <v>22</v>
      </c>
    </row>
    <row r="787" spans="1:6">
      <c r="A787" s="44">
        <v>43373</v>
      </c>
      <c r="B787" s="45"/>
      <c r="C787" s="45"/>
      <c r="D787" s="45">
        <v>0</v>
      </c>
      <c r="E787" s="45">
        <v>0</v>
      </c>
      <c r="F787" s="45">
        <f>F786</f>
        <v>22</v>
      </c>
    </row>
    <row r="788" spans="1:6">
      <c r="A788" s="38">
        <v>43383</v>
      </c>
      <c r="B788" s="38" t="s">
        <v>6398</v>
      </c>
      <c r="C788" s="37">
        <v>2278830</v>
      </c>
      <c r="E788" s="37">
        <v>8</v>
      </c>
      <c r="F788" s="37">
        <f t="shared" si="15"/>
        <v>14</v>
      </c>
    </row>
    <row r="789" spans="1:6">
      <c r="A789" s="38">
        <v>43392</v>
      </c>
      <c r="B789" s="38" t="s">
        <v>6398</v>
      </c>
      <c r="C789" s="37">
        <v>2284096</v>
      </c>
      <c r="D789" s="37">
        <v>11</v>
      </c>
      <c r="F789" s="37">
        <f t="shared" si="15"/>
        <v>25</v>
      </c>
    </row>
    <row r="790" spans="1:6">
      <c r="A790" s="38">
        <v>43396</v>
      </c>
      <c r="B790" s="38" t="s">
        <v>6398</v>
      </c>
      <c r="C790" s="37">
        <v>2287368</v>
      </c>
      <c r="E790" s="37">
        <v>2</v>
      </c>
      <c r="F790" s="37">
        <f t="shared" si="15"/>
        <v>23</v>
      </c>
    </row>
    <row r="791" spans="1:6">
      <c r="A791" s="44">
        <v>43404</v>
      </c>
      <c r="B791" s="45"/>
      <c r="C791" s="45"/>
      <c r="D791" s="45">
        <f>SUM(D788:D790)</f>
        <v>11</v>
      </c>
      <c r="E791" s="45">
        <f>SUM(E788:E790)</f>
        <v>10</v>
      </c>
      <c r="F791" s="45">
        <f>F790</f>
        <v>23</v>
      </c>
    </row>
    <row r="792" spans="1:6">
      <c r="A792" s="38">
        <v>43416</v>
      </c>
      <c r="B792" s="38" t="s">
        <v>6398</v>
      </c>
      <c r="C792" s="37">
        <v>2300403</v>
      </c>
      <c r="E792" s="37">
        <v>1</v>
      </c>
      <c r="F792" s="37">
        <f t="shared" si="15"/>
        <v>22</v>
      </c>
    </row>
    <row r="793" spans="1:6">
      <c r="A793" s="38">
        <v>43427</v>
      </c>
      <c r="B793" s="38" t="s">
        <v>6398</v>
      </c>
      <c r="C793" s="37">
        <v>2308785</v>
      </c>
      <c r="E793" s="37">
        <v>8</v>
      </c>
      <c r="F793" s="37">
        <f t="shared" si="15"/>
        <v>14</v>
      </c>
    </row>
    <row r="794" spans="1:6">
      <c r="A794" s="44">
        <v>43434</v>
      </c>
      <c r="B794" s="45"/>
      <c r="C794" s="45"/>
      <c r="D794" s="45">
        <f>SUM(D792:D793)</f>
        <v>0</v>
      </c>
      <c r="E794" s="45">
        <f>SUM(E792:E793)</f>
        <v>9</v>
      </c>
      <c r="F794" s="45">
        <f>F793</f>
        <v>14</v>
      </c>
    </row>
    <row r="795" spans="1:6">
      <c r="A795" s="38">
        <v>43441</v>
      </c>
      <c r="B795" s="38" t="s">
        <v>6398</v>
      </c>
      <c r="C795" s="37">
        <v>2317283</v>
      </c>
      <c r="D795" s="37">
        <v>11</v>
      </c>
      <c r="F795" s="37">
        <f t="shared" si="15"/>
        <v>25</v>
      </c>
    </row>
    <row r="796" spans="1:6">
      <c r="A796" s="44">
        <v>43465</v>
      </c>
      <c r="B796" s="45"/>
      <c r="C796" s="45"/>
      <c r="D796" s="45">
        <f>SUM(D795)</f>
        <v>11</v>
      </c>
      <c r="E796" s="45">
        <f>SUM(E795)</f>
        <v>0</v>
      </c>
      <c r="F796" s="45">
        <f>F795</f>
        <v>25</v>
      </c>
    </row>
    <row r="797" spans="1:6">
      <c r="A797" s="38">
        <v>43468</v>
      </c>
      <c r="B797" s="50" t="s">
        <v>6458</v>
      </c>
      <c r="C797" s="37" t="s">
        <v>6459</v>
      </c>
      <c r="E797" s="49" t="s">
        <v>6460</v>
      </c>
      <c r="F797" s="37">
        <v>25</v>
      </c>
    </row>
    <row r="798" spans="1:6">
      <c r="A798" s="38">
        <v>43472</v>
      </c>
      <c r="B798" s="38" t="s">
        <v>6398</v>
      </c>
      <c r="C798" s="37">
        <v>2333868</v>
      </c>
      <c r="D798" s="37">
        <v>11</v>
      </c>
      <c r="F798" s="37">
        <f t="shared" si="15"/>
        <v>36</v>
      </c>
    </row>
    <row r="799" spans="1:6">
      <c r="A799" s="38">
        <v>43483</v>
      </c>
      <c r="B799" s="38" t="s">
        <v>6398</v>
      </c>
      <c r="C799" s="37">
        <v>2341943</v>
      </c>
      <c r="E799" s="37">
        <v>10</v>
      </c>
      <c r="F799" s="37">
        <f t="shared" si="15"/>
        <v>26</v>
      </c>
    </row>
    <row r="800" spans="1:6">
      <c r="A800" s="44">
        <v>43496</v>
      </c>
      <c r="B800" s="45"/>
      <c r="C800" s="45"/>
      <c r="D800" s="45">
        <f>SUM(D798:D799)</f>
        <v>11</v>
      </c>
      <c r="E800" s="45">
        <f>SUM(E798:E799)</f>
        <v>10</v>
      </c>
      <c r="F800" s="45">
        <f>F799</f>
        <v>26</v>
      </c>
    </row>
    <row r="801" spans="1:6">
      <c r="A801" s="44">
        <v>43524</v>
      </c>
      <c r="B801" s="45"/>
      <c r="C801" s="45"/>
      <c r="D801" s="45">
        <v>0</v>
      </c>
      <c r="E801" s="45">
        <v>0</v>
      </c>
      <c r="F801" s="45">
        <f>F800</f>
        <v>26</v>
      </c>
    </row>
    <row r="802" spans="1:6">
      <c r="A802" s="44">
        <v>43555</v>
      </c>
      <c r="B802" s="45"/>
      <c r="C802" s="45"/>
      <c r="D802" s="45">
        <v>0</v>
      </c>
      <c r="E802" s="45">
        <v>0</v>
      </c>
      <c r="F802" s="45">
        <v>26</v>
      </c>
    </row>
    <row r="803" spans="1:6">
      <c r="A803" s="38">
        <v>43556</v>
      </c>
      <c r="B803" s="38" t="s">
        <v>6398</v>
      </c>
      <c r="C803" s="37">
        <v>2391960</v>
      </c>
      <c r="E803" s="37">
        <v>3</v>
      </c>
      <c r="F803" s="37">
        <f>F802+D803-E803</f>
        <v>23</v>
      </c>
    </row>
    <row r="804" spans="1:6">
      <c r="A804" s="38">
        <v>43565</v>
      </c>
      <c r="B804" s="38" t="s">
        <v>6398</v>
      </c>
      <c r="C804" s="37">
        <v>2398948</v>
      </c>
      <c r="E804" s="37">
        <v>9</v>
      </c>
      <c r="F804" s="37">
        <f t="shared" si="15"/>
        <v>14</v>
      </c>
    </row>
    <row r="805" spans="1:6">
      <c r="A805" s="38">
        <v>43565</v>
      </c>
      <c r="B805" s="38" t="s">
        <v>6398</v>
      </c>
      <c r="C805" s="37">
        <v>2398386</v>
      </c>
      <c r="D805" s="37">
        <v>11</v>
      </c>
      <c r="F805" s="37">
        <f t="shared" ref="F805:F871" si="16">F804+D805-E805</f>
        <v>25</v>
      </c>
    </row>
    <row r="806" spans="1:6">
      <c r="A806" s="38">
        <v>43573</v>
      </c>
      <c r="B806" s="38" t="s">
        <v>6398</v>
      </c>
      <c r="C806" s="37">
        <v>2405941</v>
      </c>
      <c r="E806" s="37">
        <v>10</v>
      </c>
      <c r="F806" s="37">
        <f t="shared" si="16"/>
        <v>15</v>
      </c>
    </row>
    <row r="807" spans="1:6">
      <c r="A807" s="44">
        <v>43585</v>
      </c>
      <c r="B807" s="45"/>
      <c r="C807" s="45"/>
      <c r="D807" s="45">
        <f>SUM(D803:D806)</f>
        <v>11</v>
      </c>
      <c r="E807" s="45">
        <f>SUM(E803:E806)</f>
        <v>22</v>
      </c>
      <c r="F807" s="45">
        <f>F806</f>
        <v>15</v>
      </c>
    </row>
    <row r="808" spans="1:6">
      <c r="A808" s="38">
        <v>43586</v>
      </c>
      <c r="B808" s="38" t="s">
        <v>6398</v>
      </c>
      <c r="C808" s="37">
        <v>2413436</v>
      </c>
      <c r="D808" s="37">
        <v>11</v>
      </c>
      <c r="F808" s="37">
        <f>F807+D808-E808</f>
        <v>26</v>
      </c>
    </row>
    <row r="809" spans="1:6">
      <c r="A809" s="38">
        <v>43598</v>
      </c>
      <c r="B809" s="37" t="s">
        <v>6461</v>
      </c>
      <c r="C809" s="37">
        <v>2421072</v>
      </c>
      <c r="E809" s="37">
        <v>2</v>
      </c>
      <c r="F809" s="37">
        <f>F808+D809-E809</f>
        <v>24</v>
      </c>
    </row>
    <row r="810" spans="1:6">
      <c r="A810" s="44">
        <v>43616</v>
      </c>
      <c r="B810" s="45"/>
      <c r="C810" s="45"/>
      <c r="D810" s="45">
        <f>SUM(D808:D809)</f>
        <v>11</v>
      </c>
      <c r="E810" s="45">
        <f>SUM(E808:E809)</f>
        <v>2</v>
      </c>
      <c r="F810" s="45">
        <f>F809</f>
        <v>24</v>
      </c>
    </row>
    <row r="811" spans="1:6">
      <c r="A811" s="38">
        <v>43626</v>
      </c>
      <c r="B811" s="38" t="s">
        <v>6398</v>
      </c>
      <c r="C811" s="37">
        <v>2441704</v>
      </c>
      <c r="E811" s="37">
        <v>2</v>
      </c>
      <c r="F811" s="37">
        <f t="shared" si="16"/>
        <v>22</v>
      </c>
    </row>
    <row r="812" spans="1:6">
      <c r="A812" s="38">
        <v>43633</v>
      </c>
      <c r="B812" s="38" t="s">
        <v>6398</v>
      </c>
      <c r="C812" s="37">
        <v>2445425</v>
      </c>
      <c r="E812" s="37">
        <v>2</v>
      </c>
      <c r="F812" s="37">
        <f t="shared" si="16"/>
        <v>20</v>
      </c>
    </row>
    <row r="813" spans="1:6">
      <c r="A813" s="38">
        <v>43644</v>
      </c>
      <c r="B813" s="38" t="s">
        <v>6398</v>
      </c>
      <c r="C813" s="37">
        <v>2455096</v>
      </c>
      <c r="E813" s="37">
        <v>1</v>
      </c>
      <c r="F813" s="37">
        <f t="shared" si="16"/>
        <v>19</v>
      </c>
    </row>
    <row r="814" spans="1:6">
      <c r="A814" s="44">
        <v>43646</v>
      </c>
      <c r="B814" s="45"/>
      <c r="C814" s="45"/>
      <c r="D814" s="45">
        <f>SUM(D811:D813)</f>
        <v>0</v>
      </c>
      <c r="E814" s="45">
        <f>SUM(E811:E813)</f>
        <v>5</v>
      </c>
      <c r="F814" s="45">
        <f>F813</f>
        <v>19</v>
      </c>
    </row>
    <row r="815" spans="1:6">
      <c r="A815" s="38">
        <v>43654</v>
      </c>
      <c r="B815" s="37" t="s">
        <v>6461</v>
      </c>
      <c r="C815" s="37">
        <v>2460177</v>
      </c>
      <c r="E815" s="37">
        <v>9</v>
      </c>
      <c r="F815" s="37">
        <f t="shared" si="16"/>
        <v>10</v>
      </c>
    </row>
    <row r="816" spans="1:6">
      <c r="A816" s="38">
        <v>43658</v>
      </c>
      <c r="B816" s="38" t="s">
        <v>6398</v>
      </c>
      <c r="C816" s="37">
        <v>2461021</v>
      </c>
      <c r="E816" s="37">
        <v>7</v>
      </c>
      <c r="F816" s="37">
        <f t="shared" si="16"/>
        <v>3</v>
      </c>
    </row>
    <row r="817" spans="1:6">
      <c r="A817" s="38">
        <v>43668</v>
      </c>
      <c r="B817" s="38" t="s">
        <v>6398</v>
      </c>
      <c r="C817" s="37">
        <v>2466751</v>
      </c>
      <c r="D817" s="37">
        <v>11</v>
      </c>
      <c r="F817" s="37">
        <f t="shared" si="16"/>
        <v>14</v>
      </c>
    </row>
    <row r="818" spans="1:6">
      <c r="A818" s="38">
        <v>43675</v>
      </c>
      <c r="B818" s="38" t="s">
        <v>6398</v>
      </c>
      <c r="C818" s="37">
        <v>2473685</v>
      </c>
      <c r="E818" s="37">
        <v>2</v>
      </c>
      <c r="F818" s="37">
        <f t="shared" si="16"/>
        <v>12</v>
      </c>
    </row>
    <row r="819" spans="1:6">
      <c r="A819" s="44">
        <v>43677</v>
      </c>
      <c r="B819" s="45"/>
      <c r="C819" s="45"/>
      <c r="D819" s="45">
        <f>SUM(D815:D818)</f>
        <v>11</v>
      </c>
      <c r="E819" s="45">
        <f>SUM(E815:E818)</f>
        <v>18</v>
      </c>
      <c r="F819" s="45">
        <f>F818</f>
        <v>12</v>
      </c>
    </row>
    <row r="820" spans="1:6">
      <c r="A820" s="38">
        <v>43684</v>
      </c>
      <c r="B820" s="38" t="s">
        <v>6398</v>
      </c>
      <c r="C820" s="37">
        <v>2480738</v>
      </c>
      <c r="E820" s="37">
        <v>3</v>
      </c>
      <c r="F820" s="37">
        <f t="shared" si="16"/>
        <v>9</v>
      </c>
    </row>
    <row r="821" spans="1:6">
      <c r="A821" s="38">
        <v>43690</v>
      </c>
      <c r="B821" s="38" t="s">
        <v>6398</v>
      </c>
      <c r="C821" s="37">
        <v>2484462</v>
      </c>
      <c r="E821" s="37">
        <v>5</v>
      </c>
      <c r="F821" s="37">
        <f t="shared" si="16"/>
        <v>4</v>
      </c>
    </row>
    <row r="822" spans="1:6">
      <c r="A822" s="38">
        <v>43693</v>
      </c>
      <c r="B822" s="38" t="s">
        <v>6398</v>
      </c>
      <c r="C822" s="37">
        <v>2487992</v>
      </c>
      <c r="D822" s="37">
        <v>11</v>
      </c>
      <c r="F822" s="37">
        <f t="shared" si="16"/>
        <v>15</v>
      </c>
    </row>
    <row r="823" spans="1:6">
      <c r="A823" s="44">
        <v>43708</v>
      </c>
      <c r="B823" s="45"/>
      <c r="C823" s="45"/>
      <c r="D823" s="45">
        <f>SUM(D820:D822)</f>
        <v>11</v>
      </c>
      <c r="E823" s="45">
        <f>SUM(E820:E822)</f>
        <v>8</v>
      </c>
      <c r="F823" s="45">
        <f>F822</f>
        <v>15</v>
      </c>
    </row>
    <row r="824" spans="1:6">
      <c r="A824" s="44">
        <v>43738</v>
      </c>
      <c r="B824" s="45"/>
      <c r="C824" s="45"/>
      <c r="D824" s="45">
        <v>0</v>
      </c>
      <c r="E824" s="45">
        <v>0</v>
      </c>
      <c r="F824" s="45">
        <f>F823</f>
        <v>15</v>
      </c>
    </row>
    <row r="825" spans="1:6">
      <c r="A825" s="44">
        <v>43769</v>
      </c>
      <c r="B825" s="45"/>
      <c r="C825" s="45"/>
      <c r="D825" s="45">
        <v>0</v>
      </c>
      <c r="E825" s="45">
        <v>0</v>
      </c>
      <c r="F825" s="45">
        <f>F824</f>
        <v>15</v>
      </c>
    </row>
    <row r="826" spans="1:6">
      <c r="A826" s="38">
        <v>43774</v>
      </c>
      <c r="B826" s="38" t="s">
        <v>6398</v>
      </c>
      <c r="C826" s="37">
        <v>2539894</v>
      </c>
      <c r="E826" s="37">
        <v>5</v>
      </c>
      <c r="F826" s="37">
        <f t="shared" si="16"/>
        <v>10</v>
      </c>
    </row>
    <row r="827" spans="1:6">
      <c r="A827" s="38">
        <v>43775</v>
      </c>
      <c r="B827" s="37" t="s">
        <v>6461</v>
      </c>
      <c r="C827" s="37">
        <v>2542975</v>
      </c>
      <c r="E827" s="37">
        <v>3</v>
      </c>
      <c r="F827" s="37">
        <f t="shared" si="16"/>
        <v>7</v>
      </c>
    </row>
    <row r="828" spans="1:6">
      <c r="A828" s="44">
        <v>43799</v>
      </c>
      <c r="B828" s="45"/>
      <c r="C828" s="45"/>
      <c r="D828" s="45">
        <f>SUM(D826:D827)</f>
        <v>0</v>
      </c>
      <c r="E828" s="45">
        <f>SUM(E826:E827)</f>
        <v>8</v>
      </c>
      <c r="F828" s="45">
        <f>F827</f>
        <v>7</v>
      </c>
    </row>
    <row r="829" spans="1:6">
      <c r="A829" s="38">
        <v>43804</v>
      </c>
      <c r="B829" s="37" t="s">
        <v>6461</v>
      </c>
      <c r="C829" s="37">
        <v>2562324</v>
      </c>
      <c r="D829" s="37">
        <v>10</v>
      </c>
      <c r="F829" s="37">
        <f t="shared" si="16"/>
        <v>17</v>
      </c>
    </row>
    <row r="830" spans="1:6">
      <c r="A830" s="38">
        <v>43818</v>
      </c>
      <c r="B830" s="37" t="s">
        <v>6461</v>
      </c>
      <c r="C830" s="37">
        <v>2571434</v>
      </c>
      <c r="E830" s="37">
        <v>5</v>
      </c>
      <c r="F830" s="37">
        <f t="shared" si="16"/>
        <v>12</v>
      </c>
    </row>
    <row r="831" spans="1:6">
      <c r="A831" s="38">
        <v>43830</v>
      </c>
      <c r="B831" s="37" t="s">
        <v>6461</v>
      </c>
      <c r="E831" s="37">
        <v>5</v>
      </c>
      <c r="F831" s="37">
        <f t="shared" si="16"/>
        <v>7</v>
      </c>
    </row>
    <row r="832" spans="1:6">
      <c r="A832" s="44">
        <v>43830</v>
      </c>
      <c r="B832" s="45"/>
      <c r="C832" s="45"/>
      <c r="D832" s="45">
        <f>SUM(D829:D831)</f>
        <v>10</v>
      </c>
      <c r="E832" s="45">
        <f>SUM(E829:E831)</f>
        <v>10</v>
      </c>
      <c r="F832" s="45">
        <f>F831</f>
        <v>7</v>
      </c>
    </row>
    <row r="833" spans="1:6">
      <c r="A833" s="38">
        <v>43837</v>
      </c>
      <c r="B833" s="38" t="s">
        <v>6398</v>
      </c>
      <c r="C833" s="37">
        <v>2579203</v>
      </c>
      <c r="E833" s="37">
        <v>3</v>
      </c>
      <c r="F833" s="37">
        <f t="shared" si="16"/>
        <v>4</v>
      </c>
    </row>
    <row r="834" spans="1:6">
      <c r="A834" s="38">
        <v>43851</v>
      </c>
      <c r="B834" s="37" t="s">
        <v>6461</v>
      </c>
      <c r="C834" s="37">
        <v>2587339</v>
      </c>
      <c r="D834" s="37">
        <v>11</v>
      </c>
      <c r="F834" s="37">
        <f t="shared" si="16"/>
        <v>15</v>
      </c>
    </row>
    <row r="835" spans="1:6">
      <c r="A835" s="44">
        <v>43861</v>
      </c>
      <c r="B835" s="45"/>
      <c r="C835" s="45"/>
      <c r="D835" s="45">
        <f>SUM(D833:D834)</f>
        <v>11</v>
      </c>
      <c r="E835" s="45">
        <f>SUM(E833:E834)</f>
        <v>3</v>
      </c>
      <c r="F835" s="45">
        <f>F834</f>
        <v>15</v>
      </c>
    </row>
    <row r="836" spans="1:6">
      <c r="A836" s="38">
        <v>43885</v>
      </c>
      <c r="B836" s="37" t="s">
        <v>6461</v>
      </c>
      <c r="C836" s="37">
        <v>2611119</v>
      </c>
      <c r="E836" s="37">
        <v>5</v>
      </c>
      <c r="F836" s="37">
        <f t="shared" si="16"/>
        <v>10</v>
      </c>
    </row>
    <row r="837" spans="1:6">
      <c r="A837" s="44">
        <v>43890</v>
      </c>
      <c r="B837" s="45"/>
      <c r="C837" s="45"/>
      <c r="D837" s="45">
        <f>SUM(D836)</f>
        <v>0</v>
      </c>
      <c r="E837" s="45">
        <f>SUM(E836)</f>
        <v>5</v>
      </c>
      <c r="F837" s="45">
        <f>F836</f>
        <v>10</v>
      </c>
    </row>
    <row r="838" spans="1:6">
      <c r="A838" s="44">
        <v>43921</v>
      </c>
      <c r="B838" s="45"/>
      <c r="C838" s="45"/>
      <c r="D838" s="45">
        <v>0</v>
      </c>
      <c r="E838" s="45">
        <v>0</v>
      </c>
      <c r="F838" s="45">
        <f>F837</f>
        <v>10</v>
      </c>
    </row>
    <row r="839" spans="1:6">
      <c r="A839" s="44">
        <v>43951</v>
      </c>
      <c r="B839" s="45"/>
      <c r="C839" s="45"/>
      <c r="D839" s="45">
        <v>0</v>
      </c>
      <c r="E839" s="45">
        <v>0</v>
      </c>
      <c r="F839" s="45">
        <f>F838</f>
        <v>10</v>
      </c>
    </row>
    <row r="840" spans="1:6">
      <c r="A840" s="44">
        <v>43982</v>
      </c>
      <c r="B840" s="45"/>
      <c r="C840" s="45"/>
      <c r="D840" s="45">
        <v>0</v>
      </c>
      <c r="E840" s="45">
        <v>0</v>
      </c>
      <c r="F840" s="45">
        <f>F839</f>
        <v>10</v>
      </c>
    </row>
    <row r="841" spans="1:6">
      <c r="A841" s="38">
        <v>43983</v>
      </c>
      <c r="B841" s="37" t="s">
        <v>6461</v>
      </c>
      <c r="C841" s="37">
        <v>2667927</v>
      </c>
      <c r="E841" s="37">
        <v>6</v>
      </c>
      <c r="F841" s="37">
        <f>F839+D841-E841</f>
        <v>4</v>
      </c>
    </row>
    <row r="842" spans="1:6">
      <c r="A842" s="38">
        <v>43990</v>
      </c>
      <c r="B842" s="38" t="s">
        <v>6398</v>
      </c>
      <c r="C842" s="37">
        <v>2670095</v>
      </c>
      <c r="E842" s="37">
        <v>2</v>
      </c>
      <c r="F842" s="37">
        <f t="shared" si="16"/>
        <v>2</v>
      </c>
    </row>
    <row r="843" spans="1:6">
      <c r="A843" s="38">
        <v>44011</v>
      </c>
      <c r="B843" s="38" t="s">
        <v>6398</v>
      </c>
      <c r="C843" s="37">
        <v>2684628</v>
      </c>
      <c r="E843" s="37">
        <v>1</v>
      </c>
      <c r="F843" s="37">
        <f t="shared" si="16"/>
        <v>1</v>
      </c>
    </row>
    <row r="844" spans="1:6">
      <c r="A844" s="44">
        <v>44012</v>
      </c>
      <c r="B844" s="45"/>
      <c r="C844" s="45"/>
      <c r="D844" s="45">
        <f>SUM(D841:D843)</f>
        <v>0</v>
      </c>
      <c r="E844" s="45">
        <f>SUM(E841:E843)</f>
        <v>9</v>
      </c>
      <c r="F844" s="45">
        <f>F843</f>
        <v>1</v>
      </c>
    </row>
    <row r="845" spans="1:6">
      <c r="A845" s="38">
        <v>44014</v>
      </c>
      <c r="B845" s="37" t="s">
        <v>6461</v>
      </c>
      <c r="C845" s="37">
        <v>2686703</v>
      </c>
      <c r="D845" s="37">
        <v>11</v>
      </c>
      <c r="F845" s="37">
        <f t="shared" si="16"/>
        <v>12</v>
      </c>
    </row>
    <row r="846" spans="1:6">
      <c r="A846" s="38">
        <v>44028</v>
      </c>
      <c r="B846" s="38" t="s">
        <v>6398</v>
      </c>
      <c r="C846" s="37">
        <v>2694691</v>
      </c>
      <c r="D846" s="37">
        <v>6</v>
      </c>
      <c r="F846" s="37">
        <f t="shared" si="16"/>
        <v>18</v>
      </c>
    </row>
    <row r="847" spans="1:6">
      <c r="A847" s="44">
        <v>44043</v>
      </c>
      <c r="B847" s="45"/>
      <c r="C847" s="45"/>
      <c r="D847" s="45">
        <f>SUM(D845:D846)</f>
        <v>17</v>
      </c>
      <c r="E847" s="45">
        <f>SUM(E845:E846)</f>
        <v>0</v>
      </c>
      <c r="F847" s="45">
        <f>F846</f>
        <v>18</v>
      </c>
    </row>
    <row r="848" spans="1:6">
      <c r="A848" s="44">
        <v>44074</v>
      </c>
      <c r="B848" s="45"/>
      <c r="C848" s="45"/>
      <c r="D848" s="45">
        <v>0</v>
      </c>
      <c r="E848" s="45">
        <f>SUM(E846:E847)</f>
        <v>0</v>
      </c>
      <c r="F848" s="45">
        <f>F847</f>
        <v>18</v>
      </c>
    </row>
    <row r="849" spans="1:6">
      <c r="A849" s="38">
        <v>44076</v>
      </c>
      <c r="B849" s="37" t="s">
        <v>6461</v>
      </c>
      <c r="C849" s="37">
        <v>2725366</v>
      </c>
      <c r="E849" s="37">
        <v>11</v>
      </c>
      <c r="F849" s="37">
        <f>F848+D849-E849</f>
        <v>7</v>
      </c>
    </row>
    <row r="850" spans="1:6">
      <c r="A850" s="38">
        <v>44096</v>
      </c>
      <c r="B850" s="38" t="s">
        <v>6398</v>
      </c>
      <c r="C850" s="37">
        <v>2737511</v>
      </c>
      <c r="E850" s="37">
        <v>3</v>
      </c>
      <c r="F850" s="37">
        <f t="shared" ref="F850:F852" si="17">F849+D850-E850</f>
        <v>4</v>
      </c>
    </row>
    <row r="851" spans="1:6">
      <c r="A851" s="38">
        <v>44098</v>
      </c>
      <c r="B851" s="38" t="s">
        <v>6398</v>
      </c>
      <c r="C851" s="37">
        <v>2739450</v>
      </c>
      <c r="E851" s="37">
        <v>1</v>
      </c>
      <c r="F851" s="37">
        <f t="shared" si="17"/>
        <v>3</v>
      </c>
    </row>
    <row r="852" spans="1:6">
      <c r="A852" s="38">
        <v>44099</v>
      </c>
      <c r="B852" s="38" t="s">
        <v>6398</v>
      </c>
      <c r="C852" s="37">
        <v>2740750</v>
      </c>
      <c r="E852" s="37">
        <v>3</v>
      </c>
      <c r="F852" s="37">
        <f t="shared" si="17"/>
        <v>0</v>
      </c>
    </row>
    <row r="853" spans="1:6">
      <c r="A853" s="44">
        <v>44104</v>
      </c>
      <c r="B853" s="45"/>
      <c r="C853" s="45"/>
      <c r="D853" s="45">
        <v>0</v>
      </c>
      <c r="E853" s="45">
        <f>SUM(E849:E852)</f>
        <v>18</v>
      </c>
      <c r="F853" s="45">
        <f>F852</f>
        <v>0</v>
      </c>
    </row>
    <row r="854" spans="1:6">
      <c r="A854" s="38"/>
      <c r="F854" s="37">
        <f t="shared" si="16"/>
        <v>0</v>
      </c>
    </row>
    <row r="855" spans="1:6">
      <c r="A855" s="38"/>
      <c r="F855" s="37">
        <f t="shared" si="16"/>
        <v>0</v>
      </c>
    </row>
    <row r="856" spans="1:6">
      <c r="A856" s="38"/>
      <c r="F856" s="37">
        <f t="shared" si="16"/>
        <v>0</v>
      </c>
    </row>
    <row r="857" spans="1:6">
      <c r="A857" s="38"/>
      <c r="F857" s="37">
        <f t="shared" si="16"/>
        <v>0</v>
      </c>
    </row>
    <row r="858" spans="1:6">
      <c r="A858" s="38"/>
      <c r="F858" s="37">
        <f t="shared" si="16"/>
        <v>0</v>
      </c>
    </row>
    <row r="859" spans="1:6">
      <c r="A859" s="38"/>
      <c r="F859" s="37">
        <f t="shared" si="16"/>
        <v>0</v>
      </c>
    </row>
    <row r="860" spans="1:6">
      <c r="A860" s="38"/>
      <c r="F860" s="37">
        <f t="shared" si="16"/>
        <v>0</v>
      </c>
    </row>
    <row r="861" spans="1:6">
      <c r="A861" s="38"/>
      <c r="F861" s="37">
        <f t="shared" si="16"/>
        <v>0</v>
      </c>
    </row>
    <row r="862" spans="1:6">
      <c r="A862" s="38"/>
      <c r="F862" s="37">
        <f t="shared" si="16"/>
        <v>0</v>
      </c>
    </row>
    <row r="863" spans="1:6">
      <c r="A863" s="38"/>
      <c r="F863" s="37">
        <f t="shared" si="16"/>
        <v>0</v>
      </c>
    </row>
    <row r="864" spans="1:6">
      <c r="A864" s="38"/>
      <c r="F864" s="37">
        <f t="shared" si="16"/>
        <v>0</v>
      </c>
    </row>
    <row r="865" spans="1:6">
      <c r="A865" s="38"/>
      <c r="F865" s="37">
        <f t="shared" si="16"/>
        <v>0</v>
      </c>
    </row>
    <row r="866" spans="1:6">
      <c r="A866" s="38"/>
      <c r="F866" s="37">
        <f t="shared" si="16"/>
        <v>0</v>
      </c>
    </row>
    <row r="867" spans="1:6">
      <c r="A867" s="38"/>
      <c r="F867" s="37">
        <f t="shared" si="16"/>
        <v>0</v>
      </c>
    </row>
    <row r="868" spans="1:6">
      <c r="A868" s="38"/>
      <c r="F868" s="37">
        <f t="shared" si="16"/>
        <v>0</v>
      </c>
    </row>
    <row r="869" spans="1:6">
      <c r="A869" s="38"/>
      <c r="F869" s="37">
        <f t="shared" si="16"/>
        <v>0</v>
      </c>
    </row>
    <row r="870" spans="1:6">
      <c r="A870" s="38"/>
      <c r="F870" s="37">
        <f t="shared" si="16"/>
        <v>0</v>
      </c>
    </row>
    <row r="871" spans="1:6">
      <c r="A871" s="38"/>
      <c r="F871" s="37">
        <f t="shared" si="16"/>
        <v>0</v>
      </c>
    </row>
    <row r="872" spans="1:6">
      <c r="F872" s="37">
        <f t="shared" ref="F872:F935" si="18">F871+D872-E872</f>
        <v>0</v>
      </c>
    </row>
    <row r="873" spans="1:6">
      <c r="F873" s="37">
        <f t="shared" si="18"/>
        <v>0</v>
      </c>
    </row>
    <row r="874" spans="1:6">
      <c r="F874" s="37">
        <f t="shared" si="18"/>
        <v>0</v>
      </c>
    </row>
    <row r="875" spans="1:6">
      <c r="F875" s="37">
        <f t="shared" si="18"/>
        <v>0</v>
      </c>
    </row>
    <row r="876" spans="1:6">
      <c r="F876" s="37">
        <f t="shared" si="18"/>
        <v>0</v>
      </c>
    </row>
    <row r="877" spans="1:6">
      <c r="F877" s="37">
        <f t="shared" si="18"/>
        <v>0</v>
      </c>
    </row>
    <row r="878" spans="1:6">
      <c r="F878" s="37">
        <f t="shared" si="18"/>
        <v>0</v>
      </c>
    </row>
    <row r="879" spans="1:6">
      <c r="F879" s="37">
        <f t="shared" si="18"/>
        <v>0</v>
      </c>
    </row>
    <row r="880" spans="1:6">
      <c r="F880" s="37">
        <f t="shared" si="18"/>
        <v>0</v>
      </c>
    </row>
    <row r="881" spans="6:6">
      <c r="F881" s="37">
        <f t="shared" si="18"/>
        <v>0</v>
      </c>
    </row>
    <row r="882" spans="6:6">
      <c r="F882" s="37">
        <f t="shared" si="18"/>
        <v>0</v>
      </c>
    </row>
    <row r="883" spans="6:6">
      <c r="F883" s="37">
        <f t="shared" si="18"/>
        <v>0</v>
      </c>
    </row>
    <row r="884" spans="6:6">
      <c r="F884" s="37">
        <f t="shared" si="18"/>
        <v>0</v>
      </c>
    </row>
    <row r="885" spans="6:6">
      <c r="F885" s="37">
        <f t="shared" si="18"/>
        <v>0</v>
      </c>
    </row>
    <row r="886" spans="6:6">
      <c r="F886" s="37">
        <f t="shared" si="18"/>
        <v>0</v>
      </c>
    </row>
    <row r="887" spans="6:6">
      <c r="F887" s="37">
        <f t="shared" si="18"/>
        <v>0</v>
      </c>
    </row>
    <row r="888" spans="6:6">
      <c r="F888" s="37">
        <f t="shared" si="18"/>
        <v>0</v>
      </c>
    </row>
    <row r="889" spans="6:6">
      <c r="F889" s="37">
        <f t="shared" si="18"/>
        <v>0</v>
      </c>
    </row>
    <row r="890" spans="6:6">
      <c r="F890" s="37">
        <f t="shared" si="18"/>
        <v>0</v>
      </c>
    </row>
    <row r="891" spans="6:6">
      <c r="F891" s="37">
        <f t="shared" si="18"/>
        <v>0</v>
      </c>
    </row>
    <row r="892" spans="6:6">
      <c r="F892" s="37">
        <f t="shared" si="18"/>
        <v>0</v>
      </c>
    </row>
    <row r="893" spans="6:6">
      <c r="F893" s="37">
        <f t="shared" si="18"/>
        <v>0</v>
      </c>
    </row>
    <row r="894" spans="6:6">
      <c r="F894" s="37">
        <f t="shared" si="18"/>
        <v>0</v>
      </c>
    </row>
    <row r="895" spans="6:6">
      <c r="F895" s="37">
        <f t="shared" si="18"/>
        <v>0</v>
      </c>
    </row>
    <row r="896" spans="6:6">
      <c r="F896" s="37">
        <f t="shared" si="18"/>
        <v>0</v>
      </c>
    </row>
    <row r="897" spans="6:6">
      <c r="F897" s="37">
        <f t="shared" si="18"/>
        <v>0</v>
      </c>
    </row>
    <row r="898" spans="6:6">
      <c r="F898" s="37">
        <f t="shared" si="18"/>
        <v>0</v>
      </c>
    </row>
    <row r="899" spans="6:6">
      <c r="F899" s="37">
        <f t="shared" si="18"/>
        <v>0</v>
      </c>
    </row>
    <row r="900" spans="6:6">
      <c r="F900" s="37">
        <f t="shared" si="18"/>
        <v>0</v>
      </c>
    </row>
    <row r="901" spans="6:6">
      <c r="F901" s="37">
        <f t="shared" si="18"/>
        <v>0</v>
      </c>
    </row>
    <row r="902" spans="6:6">
      <c r="F902" s="37">
        <f t="shared" si="18"/>
        <v>0</v>
      </c>
    </row>
    <row r="903" spans="6:6">
      <c r="F903" s="37">
        <f t="shared" si="18"/>
        <v>0</v>
      </c>
    </row>
    <row r="904" spans="6:6">
      <c r="F904" s="37">
        <f t="shared" si="18"/>
        <v>0</v>
      </c>
    </row>
    <row r="905" spans="6:6">
      <c r="F905" s="37">
        <f t="shared" si="18"/>
        <v>0</v>
      </c>
    </row>
    <row r="906" spans="6:6">
      <c r="F906" s="37">
        <f t="shared" si="18"/>
        <v>0</v>
      </c>
    </row>
    <row r="907" spans="6:6">
      <c r="F907" s="37">
        <f t="shared" si="18"/>
        <v>0</v>
      </c>
    </row>
    <row r="908" spans="6:6">
      <c r="F908" s="37">
        <f t="shared" si="18"/>
        <v>0</v>
      </c>
    </row>
    <row r="909" spans="6:6">
      <c r="F909" s="37">
        <f t="shared" si="18"/>
        <v>0</v>
      </c>
    </row>
    <row r="910" spans="6:6">
      <c r="F910" s="37">
        <f t="shared" si="18"/>
        <v>0</v>
      </c>
    </row>
    <row r="911" spans="6:6">
      <c r="F911" s="37">
        <f t="shared" si="18"/>
        <v>0</v>
      </c>
    </row>
    <row r="912" spans="6:6">
      <c r="F912" s="37">
        <f t="shared" si="18"/>
        <v>0</v>
      </c>
    </row>
    <row r="913" spans="6:6">
      <c r="F913" s="37">
        <f t="shared" si="18"/>
        <v>0</v>
      </c>
    </row>
    <row r="914" spans="6:6">
      <c r="F914" s="37">
        <f t="shared" si="18"/>
        <v>0</v>
      </c>
    </row>
    <row r="915" spans="6:6">
      <c r="F915" s="37">
        <f t="shared" si="18"/>
        <v>0</v>
      </c>
    </row>
    <row r="916" spans="6:6">
      <c r="F916" s="37">
        <f t="shared" si="18"/>
        <v>0</v>
      </c>
    </row>
    <row r="917" spans="6:6">
      <c r="F917" s="37">
        <f t="shared" si="18"/>
        <v>0</v>
      </c>
    </row>
    <row r="918" spans="6:6">
      <c r="F918" s="37">
        <f t="shared" si="18"/>
        <v>0</v>
      </c>
    </row>
    <row r="919" spans="6:6">
      <c r="F919" s="37">
        <f t="shared" si="18"/>
        <v>0</v>
      </c>
    </row>
    <row r="920" spans="6:6">
      <c r="F920" s="37">
        <f t="shared" si="18"/>
        <v>0</v>
      </c>
    </row>
    <row r="921" spans="6:6">
      <c r="F921" s="37">
        <f t="shared" si="18"/>
        <v>0</v>
      </c>
    </row>
    <row r="922" spans="6:6">
      <c r="F922" s="37">
        <f t="shared" si="18"/>
        <v>0</v>
      </c>
    </row>
    <row r="923" spans="6:6">
      <c r="F923" s="37">
        <f t="shared" si="18"/>
        <v>0</v>
      </c>
    </row>
    <row r="924" spans="6:6">
      <c r="F924" s="37">
        <f t="shared" si="18"/>
        <v>0</v>
      </c>
    </row>
    <row r="925" spans="6:6">
      <c r="F925" s="37">
        <f t="shared" si="18"/>
        <v>0</v>
      </c>
    </row>
    <row r="926" spans="6:6">
      <c r="F926" s="37">
        <f t="shared" si="18"/>
        <v>0</v>
      </c>
    </row>
    <row r="927" spans="6:6">
      <c r="F927" s="37">
        <f t="shared" si="18"/>
        <v>0</v>
      </c>
    </row>
    <row r="928" spans="6:6">
      <c r="F928" s="37">
        <f t="shared" si="18"/>
        <v>0</v>
      </c>
    </row>
    <row r="929" spans="6:6">
      <c r="F929" s="37">
        <f t="shared" si="18"/>
        <v>0</v>
      </c>
    </row>
    <row r="930" spans="6:6">
      <c r="F930" s="37">
        <f t="shared" si="18"/>
        <v>0</v>
      </c>
    </row>
    <row r="931" spans="6:6">
      <c r="F931" s="37">
        <f t="shared" si="18"/>
        <v>0</v>
      </c>
    </row>
    <row r="932" spans="6:6">
      <c r="F932" s="37">
        <f t="shared" si="18"/>
        <v>0</v>
      </c>
    </row>
    <row r="933" spans="6:6">
      <c r="F933" s="37">
        <f t="shared" si="18"/>
        <v>0</v>
      </c>
    </row>
    <row r="934" spans="6:6">
      <c r="F934" s="37">
        <f t="shared" si="18"/>
        <v>0</v>
      </c>
    </row>
    <row r="935" spans="6:6">
      <c r="F935" s="37">
        <f t="shared" si="18"/>
        <v>0</v>
      </c>
    </row>
    <row r="936" spans="6:6">
      <c r="F936" s="37">
        <f t="shared" ref="F936:F999" si="19">F935+D936-E936</f>
        <v>0</v>
      </c>
    </row>
    <row r="937" spans="6:6">
      <c r="F937" s="37">
        <f t="shared" si="19"/>
        <v>0</v>
      </c>
    </row>
    <row r="938" spans="6:6">
      <c r="F938" s="37">
        <f t="shared" si="19"/>
        <v>0</v>
      </c>
    </row>
    <row r="939" spans="6:6">
      <c r="F939" s="37">
        <f t="shared" si="19"/>
        <v>0</v>
      </c>
    </row>
    <row r="940" spans="6:6">
      <c r="F940" s="37">
        <f t="shared" si="19"/>
        <v>0</v>
      </c>
    </row>
    <row r="941" spans="6:6">
      <c r="F941" s="37">
        <f t="shared" si="19"/>
        <v>0</v>
      </c>
    </row>
    <row r="942" spans="6:6">
      <c r="F942" s="37">
        <f t="shared" si="19"/>
        <v>0</v>
      </c>
    </row>
    <row r="943" spans="6:6">
      <c r="F943" s="37">
        <f t="shared" si="19"/>
        <v>0</v>
      </c>
    </row>
    <row r="944" spans="6:6">
      <c r="F944" s="37">
        <f t="shared" si="19"/>
        <v>0</v>
      </c>
    </row>
    <row r="945" spans="6:6">
      <c r="F945" s="37">
        <f t="shared" si="19"/>
        <v>0</v>
      </c>
    </row>
    <row r="946" spans="6:6">
      <c r="F946" s="37">
        <f t="shared" si="19"/>
        <v>0</v>
      </c>
    </row>
    <row r="947" spans="6:6">
      <c r="F947" s="37">
        <f t="shared" si="19"/>
        <v>0</v>
      </c>
    </row>
    <row r="948" spans="6:6">
      <c r="F948" s="37">
        <f t="shared" si="19"/>
        <v>0</v>
      </c>
    </row>
    <row r="949" spans="6:6">
      <c r="F949" s="37">
        <f t="shared" si="19"/>
        <v>0</v>
      </c>
    </row>
    <row r="950" spans="6:6">
      <c r="F950" s="37">
        <f t="shared" si="19"/>
        <v>0</v>
      </c>
    </row>
    <row r="951" spans="6:6">
      <c r="F951" s="37">
        <f t="shared" si="19"/>
        <v>0</v>
      </c>
    </row>
    <row r="952" spans="6:6">
      <c r="F952" s="37">
        <f t="shared" si="19"/>
        <v>0</v>
      </c>
    </row>
    <row r="953" spans="6:6">
      <c r="F953" s="37">
        <f t="shared" si="19"/>
        <v>0</v>
      </c>
    </row>
    <row r="954" spans="6:6">
      <c r="F954" s="37">
        <f t="shared" si="19"/>
        <v>0</v>
      </c>
    </row>
    <row r="955" spans="6:6">
      <c r="F955" s="37">
        <f t="shared" si="19"/>
        <v>0</v>
      </c>
    </row>
    <row r="956" spans="6:6">
      <c r="F956" s="37">
        <f t="shared" si="19"/>
        <v>0</v>
      </c>
    </row>
    <row r="957" spans="6:6">
      <c r="F957" s="37">
        <f t="shared" si="19"/>
        <v>0</v>
      </c>
    </row>
    <row r="958" spans="6:6">
      <c r="F958" s="37">
        <f t="shared" si="19"/>
        <v>0</v>
      </c>
    </row>
    <row r="959" spans="6:6">
      <c r="F959" s="37">
        <f t="shared" si="19"/>
        <v>0</v>
      </c>
    </row>
    <row r="960" spans="6:6">
      <c r="F960" s="37">
        <f t="shared" si="19"/>
        <v>0</v>
      </c>
    </row>
    <row r="961" spans="6:6">
      <c r="F961" s="37">
        <f t="shared" si="19"/>
        <v>0</v>
      </c>
    </row>
    <row r="962" spans="6:6">
      <c r="F962" s="37">
        <f t="shared" si="19"/>
        <v>0</v>
      </c>
    </row>
    <row r="963" spans="6:6">
      <c r="F963" s="37">
        <f t="shared" si="19"/>
        <v>0</v>
      </c>
    </row>
    <row r="964" spans="6:6">
      <c r="F964" s="37">
        <f t="shared" si="19"/>
        <v>0</v>
      </c>
    </row>
    <row r="965" spans="6:6">
      <c r="F965" s="37">
        <f t="shared" si="19"/>
        <v>0</v>
      </c>
    </row>
    <row r="966" spans="6:6">
      <c r="F966" s="37">
        <f t="shared" si="19"/>
        <v>0</v>
      </c>
    </row>
    <row r="967" spans="6:6">
      <c r="F967" s="37">
        <f t="shared" si="19"/>
        <v>0</v>
      </c>
    </row>
    <row r="968" spans="6:6">
      <c r="F968" s="37">
        <f t="shared" si="19"/>
        <v>0</v>
      </c>
    </row>
    <row r="969" spans="6:6">
      <c r="F969" s="37">
        <f t="shared" si="19"/>
        <v>0</v>
      </c>
    </row>
    <row r="970" spans="6:6">
      <c r="F970" s="37">
        <f t="shared" si="19"/>
        <v>0</v>
      </c>
    </row>
    <row r="971" spans="6:6">
      <c r="F971" s="37">
        <f t="shared" si="19"/>
        <v>0</v>
      </c>
    </row>
    <row r="972" spans="6:6">
      <c r="F972" s="37">
        <f t="shared" si="19"/>
        <v>0</v>
      </c>
    </row>
    <row r="973" spans="6:6">
      <c r="F973" s="37">
        <f t="shared" si="19"/>
        <v>0</v>
      </c>
    </row>
    <row r="974" spans="6:6">
      <c r="F974" s="37">
        <f t="shared" si="19"/>
        <v>0</v>
      </c>
    </row>
    <row r="975" spans="6:6">
      <c r="F975" s="37">
        <f t="shared" si="19"/>
        <v>0</v>
      </c>
    </row>
    <row r="976" spans="6:6">
      <c r="F976" s="37">
        <f t="shared" si="19"/>
        <v>0</v>
      </c>
    </row>
    <row r="977" spans="6:6">
      <c r="F977" s="37">
        <f t="shared" si="19"/>
        <v>0</v>
      </c>
    </row>
    <row r="978" spans="6:6">
      <c r="F978" s="37">
        <f t="shared" si="19"/>
        <v>0</v>
      </c>
    </row>
    <row r="979" spans="6:6">
      <c r="F979" s="37">
        <f t="shared" si="19"/>
        <v>0</v>
      </c>
    </row>
    <row r="980" spans="6:6">
      <c r="F980" s="37">
        <f t="shared" si="19"/>
        <v>0</v>
      </c>
    </row>
    <row r="981" spans="6:6">
      <c r="F981" s="37">
        <f t="shared" si="19"/>
        <v>0</v>
      </c>
    </row>
    <row r="982" spans="6:6">
      <c r="F982" s="37">
        <f t="shared" si="19"/>
        <v>0</v>
      </c>
    </row>
    <row r="983" spans="6:6">
      <c r="F983" s="37">
        <f t="shared" si="19"/>
        <v>0</v>
      </c>
    </row>
    <row r="984" spans="6:6">
      <c r="F984" s="37">
        <f t="shared" si="19"/>
        <v>0</v>
      </c>
    </row>
    <row r="985" spans="6:6">
      <c r="F985" s="37">
        <f t="shared" si="19"/>
        <v>0</v>
      </c>
    </row>
    <row r="986" spans="6:6">
      <c r="F986" s="37">
        <f t="shared" si="19"/>
        <v>0</v>
      </c>
    </row>
    <row r="987" spans="6:6">
      <c r="F987" s="37">
        <f t="shared" si="19"/>
        <v>0</v>
      </c>
    </row>
    <row r="988" spans="6:6">
      <c r="F988" s="37">
        <f t="shared" si="19"/>
        <v>0</v>
      </c>
    </row>
    <row r="989" spans="6:6">
      <c r="F989" s="37">
        <f t="shared" si="19"/>
        <v>0</v>
      </c>
    </row>
    <row r="990" spans="6:6">
      <c r="F990" s="37">
        <f t="shared" si="19"/>
        <v>0</v>
      </c>
    </row>
    <row r="991" spans="6:6">
      <c r="F991" s="37">
        <f t="shared" si="19"/>
        <v>0</v>
      </c>
    </row>
    <row r="992" spans="6:6">
      <c r="F992" s="37">
        <f t="shared" si="19"/>
        <v>0</v>
      </c>
    </row>
    <row r="993" spans="6:6">
      <c r="F993" s="37">
        <f t="shared" si="19"/>
        <v>0</v>
      </c>
    </row>
    <row r="994" spans="6:6">
      <c r="F994" s="37">
        <f t="shared" si="19"/>
        <v>0</v>
      </c>
    </row>
    <row r="995" spans="6:6">
      <c r="F995" s="37">
        <f t="shared" si="19"/>
        <v>0</v>
      </c>
    </row>
    <row r="996" spans="6:6">
      <c r="F996" s="37">
        <f t="shared" si="19"/>
        <v>0</v>
      </c>
    </row>
    <row r="997" spans="6:6">
      <c r="F997" s="37">
        <f t="shared" si="19"/>
        <v>0</v>
      </c>
    </row>
    <row r="998" spans="6:6">
      <c r="F998" s="37">
        <f t="shared" si="19"/>
        <v>0</v>
      </c>
    </row>
    <row r="999" spans="6:6">
      <c r="F999" s="37">
        <f t="shared" si="19"/>
        <v>0</v>
      </c>
    </row>
    <row r="1000" spans="6:6">
      <c r="F1000" s="37">
        <f t="shared" ref="F1000:F1063" si="20">F999+D1000-E1000</f>
        <v>0</v>
      </c>
    </row>
    <row r="1001" spans="6:6">
      <c r="F1001" s="37">
        <f t="shared" si="20"/>
        <v>0</v>
      </c>
    </row>
    <row r="1002" spans="6:6">
      <c r="F1002" s="37">
        <f t="shared" si="20"/>
        <v>0</v>
      </c>
    </row>
    <row r="1003" spans="6:6">
      <c r="F1003" s="37">
        <f t="shared" si="20"/>
        <v>0</v>
      </c>
    </row>
    <row r="1004" spans="6:6">
      <c r="F1004" s="37">
        <f t="shared" si="20"/>
        <v>0</v>
      </c>
    </row>
    <row r="1005" spans="6:6">
      <c r="F1005" s="37">
        <f t="shared" si="20"/>
        <v>0</v>
      </c>
    </row>
    <row r="1006" spans="6:6">
      <c r="F1006" s="37">
        <f t="shared" si="20"/>
        <v>0</v>
      </c>
    </row>
    <row r="1007" spans="6:6">
      <c r="F1007" s="37">
        <f t="shared" si="20"/>
        <v>0</v>
      </c>
    </row>
    <row r="1008" spans="6:6">
      <c r="F1008" s="37">
        <f t="shared" si="20"/>
        <v>0</v>
      </c>
    </row>
    <row r="1009" spans="6:6">
      <c r="F1009" s="37">
        <f t="shared" si="20"/>
        <v>0</v>
      </c>
    </row>
    <row r="1010" spans="6:6">
      <c r="F1010" s="37">
        <f t="shared" si="20"/>
        <v>0</v>
      </c>
    </row>
    <row r="1011" spans="6:6">
      <c r="F1011" s="37">
        <f t="shared" si="20"/>
        <v>0</v>
      </c>
    </row>
    <row r="1012" spans="6:6">
      <c r="F1012" s="37">
        <f t="shared" si="20"/>
        <v>0</v>
      </c>
    </row>
    <row r="1013" spans="6:6">
      <c r="F1013" s="37">
        <f t="shared" si="20"/>
        <v>0</v>
      </c>
    </row>
    <row r="1014" spans="6:6">
      <c r="F1014" s="37">
        <f t="shared" si="20"/>
        <v>0</v>
      </c>
    </row>
    <row r="1015" spans="6:6">
      <c r="F1015" s="37">
        <f t="shared" si="20"/>
        <v>0</v>
      </c>
    </row>
    <row r="1016" spans="6:6">
      <c r="F1016" s="37">
        <f t="shared" si="20"/>
        <v>0</v>
      </c>
    </row>
    <row r="1017" spans="6:6">
      <c r="F1017" s="37">
        <f t="shared" si="20"/>
        <v>0</v>
      </c>
    </row>
    <row r="1018" spans="6:6">
      <c r="F1018" s="37">
        <f t="shared" si="20"/>
        <v>0</v>
      </c>
    </row>
    <row r="1019" spans="6:6">
      <c r="F1019" s="37">
        <f t="shared" si="20"/>
        <v>0</v>
      </c>
    </row>
    <row r="1020" spans="6:6">
      <c r="F1020" s="37">
        <f t="shared" si="20"/>
        <v>0</v>
      </c>
    </row>
    <row r="1021" spans="6:6">
      <c r="F1021" s="37">
        <f t="shared" si="20"/>
        <v>0</v>
      </c>
    </row>
    <row r="1022" spans="6:6">
      <c r="F1022" s="37">
        <f t="shared" si="20"/>
        <v>0</v>
      </c>
    </row>
    <row r="1023" spans="6:6">
      <c r="F1023" s="37">
        <f t="shared" si="20"/>
        <v>0</v>
      </c>
    </row>
    <row r="1024" spans="6:6">
      <c r="F1024" s="37">
        <f t="shared" si="20"/>
        <v>0</v>
      </c>
    </row>
    <row r="1025" spans="6:6">
      <c r="F1025" s="37">
        <f t="shared" si="20"/>
        <v>0</v>
      </c>
    </row>
    <row r="1026" spans="6:6">
      <c r="F1026" s="37">
        <f t="shared" si="20"/>
        <v>0</v>
      </c>
    </row>
    <row r="1027" spans="6:6">
      <c r="F1027" s="37">
        <f t="shared" si="20"/>
        <v>0</v>
      </c>
    </row>
    <row r="1028" spans="6:6">
      <c r="F1028" s="37">
        <f t="shared" si="20"/>
        <v>0</v>
      </c>
    </row>
    <row r="1029" spans="6:6">
      <c r="F1029" s="37">
        <f t="shared" si="20"/>
        <v>0</v>
      </c>
    </row>
    <row r="1030" spans="6:6">
      <c r="F1030" s="37">
        <f t="shared" si="20"/>
        <v>0</v>
      </c>
    </row>
    <row r="1031" spans="6:6">
      <c r="F1031" s="37">
        <f t="shared" si="20"/>
        <v>0</v>
      </c>
    </row>
    <row r="1032" spans="6:6">
      <c r="F1032" s="37">
        <f t="shared" si="20"/>
        <v>0</v>
      </c>
    </row>
    <row r="1033" spans="6:6">
      <c r="F1033" s="37">
        <f t="shared" si="20"/>
        <v>0</v>
      </c>
    </row>
    <row r="1034" spans="6:6">
      <c r="F1034" s="37">
        <f t="shared" si="20"/>
        <v>0</v>
      </c>
    </row>
    <row r="1035" spans="6:6">
      <c r="F1035" s="37">
        <f t="shared" si="20"/>
        <v>0</v>
      </c>
    </row>
    <row r="1036" spans="6:6">
      <c r="F1036" s="37">
        <f t="shared" si="20"/>
        <v>0</v>
      </c>
    </row>
    <row r="1037" spans="6:6">
      <c r="F1037" s="37">
        <f t="shared" si="20"/>
        <v>0</v>
      </c>
    </row>
    <row r="1038" spans="6:6">
      <c r="F1038" s="37">
        <f t="shared" si="20"/>
        <v>0</v>
      </c>
    </row>
    <row r="1039" spans="6:6">
      <c r="F1039" s="37">
        <f t="shared" si="20"/>
        <v>0</v>
      </c>
    </row>
    <row r="1040" spans="6:6">
      <c r="F1040" s="37">
        <f t="shared" si="20"/>
        <v>0</v>
      </c>
    </row>
    <row r="1041" spans="6:6">
      <c r="F1041" s="37">
        <f t="shared" si="20"/>
        <v>0</v>
      </c>
    </row>
    <row r="1042" spans="6:6">
      <c r="F1042" s="37">
        <f t="shared" si="20"/>
        <v>0</v>
      </c>
    </row>
    <row r="1043" spans="6:6">
      <c r="F1043" s="37">
        <f t="shared" si="20"/>
        <v>0</v>
      </c>
    </row>
    <row r="1044" spans="6:6">
      <c r="F1044" s="37">
        <f t="shared" si="20"/>
        <v>0</v>
      </c>
    </row>
    <row r="1045" spans="6:6">
      <c r="F1045" s="37">
        <f t="shared" si="20"/>
        <v>0</v>
      </c>
    </row>
    <row r="1046" spans="6:6">
      <c r="F1046" s="37">
        <f t="shared" si="20"/>
        <v>0</v>
      </c>
    </row>
    <row r="1047" spans="6:6">
      <c r="F1047" s="37">
        <f t="shared" si="20"/>
        <v>0</v>
      </c>
    </row>
    <row r="1048" spans="6:6">
      <c r="F1048" s="37">
        <f t="shared" si="20"/>
        <v>0</v>
      </c>
    </row>
    <row r="1049" spans="6:6">
      <c r="F1049" s="37">
        <f t="shared" si="20"/>
        <v>0</v>
      </c>
    </row>
    <row r="1050" spans="6:6">
      <c r="F1050" s="37">
        <f t="shared" si="20"/>
        <v>0</v>
      </c>
    </row>
    <row r="1051" spans="6:6">
      <c r="F1051" s="37">
        <f t="shared" si="20"/>
        <v>0</v>
      </c>
    </row>
    <row r="1052" spans="6:6">
      <c r="F1052" s="37">
        <f t="shared" si="20"/>
        <v>0</v>
      </c>
    </row>
    <row r="1053" spans="6:6">
      <c r="F1053" s="37">
        <f t="shared" si="20"/>
        <v>0</v>
      </c>
    </row>
    <row r="1054" spans="6:6">
      <c r="F1054" s="37">
        <f t="shared" si="20"/>
        <v>0</v>
      </c>
    </row>
    <row r="1055" spans="6:6">
      <c r="F1055" s="37">
        <f t="shared" si="20"/>
        <v>0</v>
      </c>
    </row>
    <row r="1056" spans="6:6">
      <c r="F1056" s="37">
        <f t="shared" si="20"/>
        <v>0</v>
      </c>
    </row>
    <row r="1057" spans="6:6">
      <c r="F1057" s="37">
        <f t="shared" si="20"/>
        <v>0</v>
      </c>
    </row>
    <row r="1058" spans="6:6">
      <c r="F1058" s="37">
        <f t="shared" si="20"/>
        <v>0</v>
      </c>
    </row>
    <row r="1059" spans="6:6">
      <c r="F1059" s="37">
        <f t="shared" si="20"/>
        <v>0</v>
      </c>
    </row>
    <row r="1060" spans="6:6">
      <c r="F1060" s="37">
        <f t="shared" si="20"/>
        <v>0</v>
      </c>
    </row>
    <row r="1061" spans="6:6">
      <c r="F1061" s="37">
        <f t="shared" si="20"/>
        <v>0</v>
      </c>
    </row>
    <row r="1062" spans="6:6">
      <c r="F1062" s="37">
        <f t="shared" si="20"/>
        <v>0</v>
      </c>
    </row>
    <row r="1063" spans="6:6">
      <c r="F1063" s="37">
        <f t="shared" si="20"/>
        <v>0</v>
      </c>
    </row>
    <row r="1064" spans="6:6">
      <c r="F1064" s="37">
        <f t="shared" ref="F1064:F1127" si="21">F1063+D1064-E1064</f>
        <v>0</v>
      </c>
    </row>
    <row r="1065" spans="6:6">
      <c r="F1065" s="37">
        <f t="shared" si="21"/>
        <v>0</v>
      </c>
    </row>
    <row r="1066" spans="6:6">
      <c r="F1066" s="37">
        <f t="shared" si="21"/>
        <v>0</v>
      </c>
    </row>
    <row r="1067" spans="6:6">
      <c r="F1067" s="37">
        <f t="shared" si="21"/>
        <v>0</v>
      </c>
    </row>
    <row r="1068" spans="6:6">
      <c r="F1068" s="37">
        <f t="shared" si="21"/>
        <v>0</v>
      </c>
    </row>
    <row r="1069" spans="6:6">
      <c r="F1069" s="37">
        <f t="shared" si="21"/>
        <v>0</v>
      </c>
    </row>
    <row r="1070" spans="6:6">
      <c r="F1070" s="37">
        <f t="shared" si="21"/>
        <v>0</v>
      </c>
    </row>
    <row r="1071" spans="6:6">
      <c r="F1071" s="37">
        <f t="shared" si="21"/>
        <v>0</v>
      </c>
    </row>
    <row r="1072" spans="6:6">
      <c r="F1072" s="37">
        <f t="shared" si="21"/>
        <v>0</v>
      </c>
    </row>
    <row r="1073" spans="6:6">
      <c r="F1073" s="37">
        <f t="shared" si="21"/>
        <v>0</v>
      </c>
    </row>
    <row r="1074" spans="6:6">
      <c r="F1074" s="37">
        <f t="shared" si="21"/>
        <v>0</v>
      </c>
    </row>
    <row r="1075" spans="6:6">
      <c r="F1075" s="37">
        <f t="shared" si="21"/>
        <v>0</v>
      </c>
    </row>
    <row r="1076" spans="6:6">
      <c r="F1076" s="37">
        <f t="shared" si="21"/>
        <v>0</v>
      </c>
    </row>
    <row r="1077" spans="6:6">
      <c r="F1077" s="37">
        <f t="shared" si="21"/>
        <v>0</v>
      </c>
    </row>
    <row r="1078" spans="6:6">
      <c r="F1078" s="37">
        <f t="shared" si="21"/>
        <v>0</v>
      </c>
    </row>
    <row r="1079" spans="6:6">
      <c r="F1079" s="37">
        <f t="shared" si="21"/>
        <v>0</v>
      </c>
    </row>
    <row r="1080" spans="6:6">
      <c r="F1080" s="37">
        <f t="shared" si="21"/>
        <v>0</v>
      </c>
    </row>
    <row r="1081" spans="6:6">
      <c r="F1081" s="37">
        <f t="shared" si="21"/>
        <v>0</v>
      </c>
    </row>
    <row r="1082" spans="6:6">
      <c r="F1082" s="37">
        <f t="shared" si="21"/>
        <v>0</v>
      </c>
    </row>
    <row r="1083" spans="6:6">
      <c r="F1083" s="37">
        <f t="shared" si="21"/>
        <v>0</v>
      </c>
    </row>
    <row r="1084" spans="6:6">
      <c r="F1084" s="37">
        <f t="shared" si="21"/>
        <v>0</v>
      </c>
    </row>
    <row r="1085" spans="6:6">
      <c r="F1085" s="37">
        <f t="shared" si="21"/>
        <v>0</v>
      </c>
    </row>
    <row r="1086" spans="6:6">
      <c r="F1086" s="37">
        <f t="shared" si="21"/>
        <v>0</v>
      </c>
    </row>
    <row r="1087" spans="6:6">
      <c r="F1087" s="37">
        <f t="shared" si="21"/>
        <v>0</v>
      </c>
    </row>
    <row r="1088" spans="6:6">
      <c r="F1088" s="37">
        <f t="shared" si="21"/>
        <v>0</v>
      </c>
    </row>
    <row r="1089" spans="6:6">
      <c r="F1089" s="37">
        <f t="shared" si="21"/>
        <v>0</v>
      </c>
    </row>
    <row r="1090" spans="6:6">
      <c r="F1090" s="37">
        <f t="shared" si="21"/>
        <v>0</v>
      </c>
    </row>
    <row r="1091" spans="6:6">
      <c r="F1091" s="37">
        <f t="shared" si="21"/>
        <v>0</v>
      </c>
    </row>
    <row r="1092" spans="6:6">
      <c r="F1092" s="37">
        <f t="shared" si="21"/>
        <v>0</v>
      </c>
    </row>
    <row r="1093" spans="6:6">
      <c r="F1093" s="37">
        <f t="shared" si="21"/>
        <v>0</v>
      </c>
    </row>
    <row r="1094" spans="6:6">
      <c r="F1094" s="37">
        <f t="shared" si="21"/>
        <v>0</v>
      </c>
    </row>
    <row r="1095" spans="6:6">
      <c r="F1095" s="37">
        <f t="shared" si="21"/>
        <v>0</v>
      </c>
    </row>
    <row r="1096" spans="6:6">
      <c r="F1096" s="37">
        <f t="shared" si="21"/>
        <v>0</v>
      </c>
    </row>
    <row r="1097" spans="6:6">
      <c r="F1097" s="37">
        <f t="shared" si="21"/>
        <v>0</v>
      </c>
    </row>
    <row r="1098" spans="6:6">
      <c r="F1098" s="37">
        <f t="shared" si="21"/>
        <v>0</v>
      </c>
    </row>
    <row r="1099" spans="6:6">
      <c r="F1099" s="37">
        <f t="shared" si="21"/>
        <v>0</v>
      </c>
    </row>
    <row r="1100" spans="6:6">
      <c r="F1100" s="37">
        <f t="shared" si="21"/>
        <v>0</v>
      </c>
    </row>
    <row r="1101" spans="6:6">
      <c r="F1101" s="37">
        <f t="shared" si="21"/>
        <v>0</v>
      </c>
    </row>
    <row r="1102" spans="6:6">
      <c r="F1102" s="37">
        <f t="shared" si="21"/>
        <v>0</v>
      </c>
    </row>
    <row r="1103" spans="6:6">
      <c r="F1103" s="37">
        <f t="shared" si="21"/>
        <v>0</v>
      </c>
    </row>
    <row r="1104" spans="6:6">
      <c r="F1104" s="37">
        <f t="shared" si="21"/>
        <v>0</v>
      </c>
    </row>
    <row r="1105" spans="6:6">
      <c r="F1105" s="37">
        <f t="shared" si="21"/>
        <v>0</v>
      </c>
    </row>
    <row r="1106" spans="6:6">
      <c r="F1106" s="37">
        <f t="shared" si="21"/>
        <v>0</v>
      </c>
    </row>
    <row r="1107" spans="6:6">
      <c r="F1107" s="37">
        <f t="shared" si="21"/>
        <v>0</v>
      </c>
    </row>
    <row r="1108" spans="6:6">
      <c r="F1108" s="37">
        <f t="shared" si="21"/>
        <v>0</v>
      </c>
    </row>
    <row r="1109" spans="6:6">
      <c r="F1109" s="37">
        <f t="shared" si="21"/>
        <v>0</v>
      </c>
    </row>
    <row r="1110" spans="6:6">
      <c r="F1110" s="37">
        <f t="shared" si="21"/>
        <v>0</v>
      </c>
    </row>
    <row r="1111" spans="6:6">
      <c r="F1111" s="37">
        <f t="shared" si="21"/>
        <v>0</v>
      </c>
    </row>
    <row r="1112" spans="6:6">
      <c r="F1112" s="37">
        <f t="shared" si="21"/>
        <v>0</v>
      </c>
    </row>
    <row r="1113" spans="6:6">
      <c r="F1113" s="37">
        <f t="shared" si="21"/>
        <v>0</v>
      </c>
    </row>
    <row r="1114" spans="6:6">
      <c r="F1114" s="37">
        <f t="shared" si="21"/>
        <v>0</v>
      </c>
    </row>
    <row r="1115" spans="6:6">
      <c r="F1115" s="37">
        <f t="shared" si="21"/>
        <v>0</v>
      </c>
    </row>
    <row r="1116" spans="6:6">
      <c r="F1116" s="37">
        <f t="shared" si="21"/>
        <v>0</v>
      </c>
    </row>
    <row r="1117" spans="6:6">
      <c r="F1117" s="37">
        <f t="shared" si="21"/>
        <v>0</v>
      </c>
    </row>
    <row r="1118" spans="6:6">
      <c r="F1118" s="37">
        <f t="shared" si="21"/>
        <v>0</v>
      </c>
    </row>
    <row r="1119" spans="6:6">
      <c r="F1119" s="37">
        <f t="shared" si="21"/>
        <v>0</v>
      </c>
    </row>
    <row r="1120" spans="6:6">
      <c r="F1120" s="37">
        <f t="shared" si="21"/>
        <v>0</v>
      </c>
    </row>
    <row r="1121" spans="6:6">
      <c r="F1121" s="37">
        <f t="shared" si="21"/>
        <v>0</v>
      </c>
    </row>
    <row r="1122" spans="6:6">
      <c r="F1122" s="37">
        <f t="shared" si="21"/>
        <v>0</v>
      </c>
    </row>
    <row r="1123" spans="6:6">
      <c r="F1123" s="37">
        <f t="shared" si="21"/>
        <v>0</v>
      </c>
    </row>
    <row r="1124" spans="6:6">
      <c r="F1124" s="37">
        <f t="shared" si="21"/>
        <v>0</v>
      </c>
    </row>
    <row r="1125" spans="6:6">
      <c r="F1125" s="37">
        <f t="shared" si="21"/>
        <v>0</v>
      </c>
    </row>
    <row r="1126" spans="6:6">
      <c r="F1126" s="37">
        <f t="shared" si="21"/>
        <v>0</v>
      </c>
    </row>
    <row r="1127" spans="6:6">
      <c r="F1127" s="37">
        <f t="shared" si="21"/>
        <v>0</v>
      </c>
    </row>
    <row r="1128" spans="6:6">
      <c r="F1128" s="37">
        <f t="shared" ref="F1128:F1191" si="22">F1127+D1128-E1128</f>
        <v>0</v>
      </c>
    </row>
    <row r="1129" spans="6:6">
      <c r="F1129" s="37">
        <f t="shared" si="22"/>
        <v>0</v>
      </c>
    </row>
    <row r="1130" spans="6:6">
      <c r="F1130" s="37">
        <f t="shared" si="22"/>
        <v>0</v>
      </c>
    </row>
    <row r="1131" spans="6:6">
      <c r="F1131" s="37">
        <f t="shared" si="22"/>
        <v>0</v>
      </c>
    </row>
    <row r="1132" spans="6:6">
      <c r="F1132" s="37">
        <f t="shared" si="22"/>
        <v>0</v>
      </c>
    </row>
    <row r="1133" spans="6:6">
      <c r="F1133" s="37">
        <f t="shared" si="22"/>
        <v>0</v>
      </c>
    </row>
    <row r="1134" spans="6:6">
      <c r="F1134" s="37">
        <f t="shared" si="22"/>
        <v>0</v>
      </c>
    </row>
    <row r="1135" spans="6:6">
      <c r="F1135" s="37">
        <f t="shared" si="22"/>
        <v>0</v>
      </c>
    </row>
    <row r="1136" spans="6:6">
      <c r="F1136" s="37">
        <f t="shared" si="22"/>
        <v>0</v>
      </c>
    </row>
    <row r="1137" spans="6:6">
      <c r="F1137" s="37">
        <f t="shared" si="22"/>
        <v>0</v>
      </c>
    </row>
    <row r="1138" spans="6:6">
      <c r="F1138" s="37">
        <f t="shared" si="22"/>
        <v>0</v>
      </c>
    </row>
    <row r="1139" spans="6:6">
      <c r="F1139" s="37">
        <f t="shared" si="22"/>
        <v>0</v>
      </c>
    </row>
    <row r="1140" spans="6:6">
      <c r="F1140" s="37">
        <f t="shared" si="22"/>
        <v>0</v>
      </c>
    </row>
    <row r="1141" spans="6:6">
      <c r="F1141" s="37">
        <f t="shared" si="22"/>
        <v>0</v>
      </c>
    </row>
    <row r="1142" spans="6:6">
      <c r="F1142" s="37">
        <f t="shared" si="22"/>
        <v>0</v>
      </c>
    </row>
    <row r="1143" spans="6:6">
      <c r="F1143" s="37">
        <f t="shared" si="22"/>
        <v>0</v>
      </c>
    </row>
    <row r="1144" spans="6:6">
      <c r="F1144" s="37">
        <f t="shared" si="22"/>
        <v>0</v>
      </c>
    </row>
    <row r="1145" spans="6:6">
      <c r="F1145" s="37">
        <f t="shared" si="22"/>
        <v>0</v>
      </c>
    </row>
    <row r="1146" spans="6:6">
      <c r="F1146" s="37">
        <f t="shared" si="22"/>
        <v>0</v>
      </c>
    </row>
    <row r="1147" spans="6:6">
      <c r="F1147" s="37">
        <f t="shared" si="22"/>
        <v>0</v>
      </c>
    </row>
    <row r="1148" spans="6:6">
      <c r="F1148" s="37">
        <f t="shared" si="22"/>
        <v>0</v>
      </c>
    </row>
    <row r="1149" spans="6:6">
      <c r="F1149" s="37">
        <f t="shared" si="22"/>
        <v>0</v>
      </c>
    </row>
    <row r="1150" spans="6:6">
      <c r="F1150" s="37">
        <f t="shared" si="22"/>
        <v>0</v>
      </c>
    </row>
    <row r="1151" spans="6:6">
      <c r="F1151" s="37">
        <f t="shared" si="22"/>
        <v>0</v>
      </c>
    </row>
    <row r="1152" spans="6:6">
      <c r="F1152" s="37">
        <f t="shared" si="22"/>
        <v>0</v>
      </c>
    </row>
    <row r="1153" spans="6:6">
      <c r="F1153" s="37">
        <f t="shared" si="22"/>
        <v>0</v>
      </c>
    </row>
    <row r="1154" spans="6:6">
      <c r="F1154" s="37">
        <f t="shared" si="22"/>
        <v>0</v>
      </c>
    </row>
    <row r="1155" spans="6:6">
      <c r="F1155" s="37">
        <f t="shared" si="22"/>
        <v>0</v>
      </c>
    </row>
    <row r="1156" spans="6:6">
      <c r="F1156" s="37">
        <f t="shared" si="22"/>
        <v>0</v>
      </c>
    </row>
    <row r="1157" spans="6:6">
      <c r="F1157" s="37">
        <f t="shared" si="22"/>
        <v>0</v>
      </c>
    </row>
    <row r="1158" spans="6:6">
      <c r="F1158" s="37">
        <f t="shared" si="22"/>
        <v>0</v>
      </c>
    </row>
    <row r="1159" spans="6:6">
      <c r="F1159" s="37">
        <f t="shared" si="22"/>
        <v>0</v>
      </c>
    </row>
    <row r="1160" spans="6:6">
      <c r="F1160" s="37">
        <f t="shared" si="22"/>
        <v>0</v>
      </c>
    </row>
    <row r="1161" spans="6:6">
      <c r="F1161" s="37">
        <f t="shared" si="22"/>
        <v>0</v>
      </c>
    </row>
    <row r="1162" spans="6:6">
      <c r="F1162" s="37">
        <f t="shared" si="22"/>
        <v>0</v>
      </c>
    </row>
    <row r="1163" spans="6:6">
      <c r="F1163" s="37">
        <f t="shared" si="22"/>
        <v>0</v>
      </c>
    </row>
    <row r="1164" spans="6:6">
      <c r="F1164" s="37">
        <f t="shared" si="22"/>
        <v>0</v>
      </c>
    </row>
    <row r="1165" spans="6:6">
      <c r="F1165" s="37">
        <f t="shared" si="22"/>
        <v>0</v>
      </c>
    </row>
    <row r="1166" spans="6:6">
      <c r="F1166" s="37">
        <f t="shared" si="22"/>
        <v>0</v>
      </c>
    </row>
    <row r="1167" spans="6:6">
      <c r="F1167" s="37">
        <f t="shared" si="22"/>
        <v>0</v>
      </c>
    </row>
    <row r="1168" spans="6:6">
      <c r="F1168" s="37">
        <f t="shared" si="22"/>
        <v>0</v>
      </c>
    </row>
    <row r="1169" spans="6:6">
      <c r="F1169" s="37">
        <f t="shared" si="22"/>
        <v>0</v>
      </c>
    </row>
    <row r="1170" spans="6:6">
      <c r="F1170" s="37">
        <f t="shared" si="22"/>
        <v>0</v>
      </c>
    </row>
    <row r="1171" spans="6:6">
      <c r="F1171" s="37">
        <f t="shared" si="22"/>
        <v>0</v>
      </c>
    </row>
    <row r="1172" spans="6:6">
      <c r="F1172" s="37">
        <f t="shared" si="22"/>
        <v>0</v>
      </c>
    </row>
    <row r="1173" spans="6:6">
      <c r="F1173" s="37">
        <f t="shared" si="22"/>
        <v>0</v>
      </c>
    </row>
    <row r="1174" spans="6:6">
      <c r="F1174" s="37">
        <f t="shared" si="22"/>
        <v>0</v>
      </c>
    </row>
    <row r="1175" spans="6:6">
      <c r="F1175" s="37">
        <f t="shared" si="22"/>
        <v>0</v>
      </c>
    </row>
    <row r="1176" spans="6:6">
      <c r="F1176" s="37">
        <f t="shared" si="22"/>
        <v>0</v>
      </c>
    </row>
    <row r="1177" spans="6:6">
      <c r="F1177" s="37">
        <f t="shared" si="22"/>
        <v>0</v>
      </c>
    </row>
    <row r="1178" spans="6:6">
      <c r="F1178" s="37">
        <f t="shared" si="22"/>
        <v>0</v>
      </c>
    </row>
    <row r="1179" spans="6:6">
      <c r="F1179" s="37">
        <f t="shared" si="22"/>
        <v>0</v>
      </c>
    </row>
    <row r="1180" spans="6:6">
      <c r="F1180" s="37">
        <f t="shared" si="22"/>
        <v>0</v>
      </c>
    </row>
    <row r="1181" spans="6:6">
      <c r="F1181" s="37">
        <f t="shared" si="22"/>
        <v>0</v>
      </c>
    </row>
    <row r="1182" spans="6:6">
      <c r="F1182" s="37">
        <f t="shared" si="22"/>
        <v>0</v>
      </c>
    </row>
    <row r="1183" spans="6:6">
      <c r="F1183" s="37">
        <f t="shared" si="22"/>
        <v>0</v>
      </c>
    </row>
    <row r="1184" spans="6:6">
      <c r="F1184" s="37">
        <f t="shared" si="22"/>
        <v>0</v>
      </c>
    </row>
    <row r="1185" spans="6:6">
      <c r="F1185" s="37">
        <f t="shared" si="22"/>
        <v>0</v>
      </c>
    </row>
    <row r="1186" spans="6:6">
      <c r="F1186" s="37">
        <f t="shared" si="22"/>
        <v>0</v>
      </c>
    </row>
    <row r="1187" spans="6:6">
      <c r="F1187" s="37">
        <f t="shared" si="22"/>
        <v>0</v>
      </c>
    </row>
    <row r="1188" spans="6:6">
      <c r="F1188" s="37">
        <f t="shared" si="22"/>
        <v>0</v>
      </c>
    </row>
    <row r="1189" spans="6:6">
      <c r="F1189" s="37">
        <f t="shared" si="22"/>
        <v>0</v>
      </c>
    </row>
    <row r="1190" spans="6:6">
      <c r="F1190" s="37">
        <f t="shared" si="22"/>
        <v>0</v>
      </c>
    </row>
    <row r="1191" spans="6:6">
      <c r="F1191" s="37">
        <f t="shared" si="22"/>
        <v>0</v>
      </c>
    </row>
    <row r="1192" spans="6:6">
      <c r="F1192" s="37">
        <f t="shared" ref="F1192:F1255" si="23">F1191+D1192-E1192</f>
        <v>0</v>
      </c>
    </row>
    <row r="1193" spans="6:6">
      <c r="F1193" s="37">
        <f t="shared" si="23"/>
        <v>0</v>
      </c>
    </row>
    <row r="1194" spans="6:6">
      <c r="F1194" s="37">
        <f t="shared" si="23"/>
        <v>0</v>
      </c>
    </row>
    <row r="1195" spans="6:6">
      <c r="F1195" s="37">
        <f t="shared" si="23"/>
        <v>0</v>
      </c>
    </row>
    <row r="1196" spans="6:6">
      <c r="F1196" s="37">
        <f t="shared" si="23"/>
        <v>0</v>
      </c>
    </row>
    <row r="1197" spans="6:6">
      <c r="F1197" s="37">
        <f t="shared" si="23"/>
        <v>0</v>
      </c>
    </row>
    <row r="1198" spans="6:6">
      <c r="F1198" s="37">
        <f t="shared" si="23"/>
        <v>0</v>
      </c>
    </row>
    <row r="1199" spans="6:6">
      <c r="F1199" s="37">
        <f t="shared" si="23"/>
        <v>0</v>
      </c>
    </row>
    <row r="1200" spans="6:6">
      <c r="F1200" s="37">
        <f t="shared" si="23"/>
        <v>0</v>
      </c>
    </row>
    <row r="1201" spans="6:6">
      <c r="F1201" s="37">
        <f t="shared" si="23"/>
        <v>0</v>
      </c>
    </row>
    <row r="1202" spans="6:6">
      <c r="F1202" s="37">
        <f t="shared" si="23"/>
        <v>0</v>
      </c>
    </row>
    <row r="1203" spans="6:6">
      <c r="F1203" s="37">
        <f t="shared" si="23"/>
        <v>0</v>
      </c>
    </row>
    <row r="1204" spans="6:6">
      <c r="F1204" s="37">
        <f t="shared" si="23"/>
        <v>0</v>
      </c>
    </row>
    <row r="1205" spans="6:6">
      <c r="F1205" s="37">
        <f t="shared" si="23"/>
        <v>0</v>
      </c>
    </row>
    <row r="1206" spans="6:6">
      <c r="F1206" s="37">
        <f t="shared" si="23"/>
        <v>0</v>
      </c>
    </row>
    <row r="1207" spans="6:6">
      <c r="F1207" s="37">
        <f t="shared" si="23"/>
        <v>0</v>
      </c>
    </row>
    <row r="1208" spans="6:6">
      <c r="F1208" s="37">
        <f t="shared" si="23"/>
        <v>0</v>
      </c>
    </row>
    <row r="1209" spans="6:6">
      <c r="F1209" s="37">
        <f t="shared" si="23"/>
        <v>0</v>
      </c>
    </row>
    <row r="1210" spans="6:6">
      <c r="F1210" s="37">
        <f t="shared" si="23"/>
        <v>0</v>
      </c>
    </row>
    <row r="1211" spans="6:6">
      <c r="F1211" s="37">
        <f t="shared" si="23"/>
        <v>0</v>
      </c>
    </row>
    <row r="1212" spans="6:6">
      <c r="F1212" s="37">
        <f t="shared" si="23"/>
        <v>0</v>
      </c>
    </row>
    <row r="1213" spans="6:6">
      <c r="F1213" s="37">
        <f t="shared" si="23"/>
        <v>0</v>
      </c>
    </row>
    <row r="1214" spans="6:6">
      <c r="F1214" s="37">
        <f t="shared" si="23"/>
        <v>0</v>
      </c>
    </row>
    <row r="1215" spans="6:6">
      <c r="F1215" s="37">
        <f t="shared" si="23"/>
        <v>0</v>
      </c>
    </row>
    <row r="1216" spans="6:6">
      <c r="F1216" s="37">
        <f t="shared" si="23"/>
        <v>0</v>
      </c>
    </row>
    <row r="1217" spans="6:6">
      <c r="F1217" s="37">
        <f t="shared" si="23"/>
        <v>0</v>
      </c>
    </row>
    <row r="1218" spans="6:6">
      <c r="F1218" s="37">
        <f t="shared" si="23"/>
        <v>0</v>
      </c>
    </row>
    <row r="1219" spans="6:6">
      <c r="F1219" s="37">
        <f t="shared" si="23"/>
        <v>0</v>
      </c>
    </row>
    <row r="1220" spans="6:6">
      <c r="F1220" s="37">
        <f t="shared" si="23"/>
        <v>0</v>
      </c>
    </row>
    <row r="1221" spans="6:6">
      <c r="F1221" s="37">
        <f t="shared" si="23"/>
        <v>0</v>
      </c>
    </row>
    <row r="1222" spans="6:6">
      <c r="F1222" s="37">
        <f t="shared" si="23"/>
        <v>0</v>
      </c>
    </row>
    <row r="1223" spans="6:6">
      <c r="F1223" s="37">
        <f t="shared" si="23"/>
        <v>0</v>
      </c>
    </row>
    <row r="1224" spans="6:6">
      <c r="F1224" s="37">
        <f t="shared" si="23"/>
        <v>0</v>
      </c>
    </row>
    <row r="1225" spans="6:6">
      <c r="F1225" s="37">
        <f t="shared" si="23"/>
        <v>0</v>
      </c>
    </row>
    <row r="1226" spans="6:6">
      <c r="F1226" s="37">
        <f t="shared" si="23"/>
        <v>0</v>
      </c>
    </row>
    <row r="1227" spans="6:6">
      <c r="F1227" s="37">
        <f t="shared" si="23"/>
        <v>0</v>
      </c>
    </row>
    <row r="1228" spans="6:6">
      <c r="F1228" s="37">
        <f t="shared" si="23"/>
        <v>0</v>
      </c>
    </row>
    <row r="1229" spans="6:6">
      <c r="F1229" s="37">
        <f t="shared" si="23"/>
        <v>0</v>
      </c>
    </row>
    <row r="1230" spans="6:6">
      <c r="F1230" s="37">
        <f t="shared" si="23"/>
        <v>0</v>
      </c>
    </row>
    <row r="1231" spans="6:6">
      <c r="F1231" s="37">
        <f t="shared" si="23"/>
        <v>0</v>
      </c>
    </row>
    <row r="1232" spans="6:6">
      <c r="F1232" s="37">
        <f t="shared" si="23"/>
        <v>0</v>
      </c>
    </row>
    <row r="1233" spans="6:6">
      <c r="F1233" s="37">
        <f t="shared" si="23"/>
        <v>0</v>
      </c>
    </row>
    <row r="1234" spans="6:6">
      <c r="F1234" s="37">
        <f t="shared" si="23"/>
        <v>0</v>
      </c>
    </row>
    <row r="1235" spans="6:6">
      <c r="F1235" s="37">
        <f t="shared" si="23"/>
        <v>0</v>
      </c>
    </row>
    <row r="1236" spans="6:6">
      <c r="F1236" s="37">
        <f t="shared" si="23"/>
        <v>0</v>
      </c>
    </row>
    <row r="1237" spans="6:6">
      <c r="F1237" s="37">
        <f t="shared" si="23"/>
        <v>0</v>
      </c>
    </row>
    <row r="1238" spans="6:6">
      <c r="F1238" s="37">
        <f t="shared" si="23"/>
        <v>0</v>
      </c>
    </row>
    <row r="1239" spans="6:6">
      <c r="F1239" s="37">
        <f t="shared" si="23"/>
        <v>0</v>
      </c>
    </row>
    <row r="1240" spans="6:6">
      <c r="F1240" s="37">
        <f t="shared" si="23"/>
        <v>0</v>
      </c>
    </row>
    <row r="1241" spans="6:6">
      <c r="F1241" s="37">
        <f t="shared" si="23"/>
        <v>0</v>
      </c>
    </row>
    <row r="1242" spans="6:6">
      <c r="F1242" s="37">
        <f t="shared" si="23"/>
        <v>0</v>
      </c>
    </row>
    <row r="1243" spans="6:6">
      <c r="F1243" s="37">
        <f t="shared" si="23"/>
        <v>0</v>
      </c>
    </row>
    <row r="1244" spans="6:6">
      <c r="F1244" s="37">
        <f t="shared" si="23"/>
        <v>0</v>
      </c>
    </row>
    <row r="1245" spans="6:6">
      <c r="F1245" s="37">
        <f t="shared" si="23"/>
        <v>0</v>
      </c>
    </row>
    <row r="1246" spans="6:6">
      <c r="F1246" s="37">
        <f t="shared" si="23"/>
        <v>0</v>
      </c>
    </row>
    <row r="1247" spans="6:6">
      <c r="F1247" s="37">
        <f t="shared" si="23"/>
        <v>0</v>
      </c>
    </row>
    <row r="1248" spans="6:6">
      <c r="F1248" s="37">
        <f t="shared" si="23"/>
        <v>0</v>
      </c>
    </row>
    <row r="1249" spans="6:6">
      <c r="F1249" s="37">
        <f t="shared" si="23"/>
        <v>0</v>
      </c>
    </row>
    <row r="1250" spans="6:6">
      <c r="F1250" s="37">
        <f t="shared" si="23"/>
        <v>0</v>
      </c>
    </row>
    <row r="1251" spans="6:6">
      <c r="F1251" s="37">
        <f t="shared" si="23"/>
        <v>0</v>
      </c>
    </row>
    <row r="1252" spans="6:6">
      <c r="F1252" s="37">
        <f t="shared" si="23"/>
        <v>0</v>
      </c>
    </row>
    <row r="1253" spans="6:6">
      <c r="F1253" s="37">
        <f t="shared" si="23"/>
        <v>0</v>
      </c>
    </row>
    <row r="1254" spans="6:6">
      <c r="F1254" s="37">
        <f t="shared" si="23"/>
        <v>0</v>
      </c>
    </row>
    <row r="1255" spans="6:6">
      <c r="F1255" s="37">
        <f t="shared" si="23"/>
        <v>0</v>
      </c>
    </row>
    <row r="1256" spans="6:6">
      <c r="F1256" s="37">
        <f t="shared" ref="F1256:F1319" si="24">F1255+D1256-E1256</f>
        <v>0</v>
      </c>
    </row>
    <row r="1257" spans="6:6">
      <c r="F1257" s="37">
        <f t="shared" si="24"/>
        <v>0</v>
      </c>
    </row>
    <row r="1258" spans="6:6">
      <c r="F1258" s="37">
        <f t="shared" si="24"/>
        <v>0</v>
      </c>
    </row>
    <row r="1259" spans="6:6">
      <c r="F1259" s="37">
        <f t="shared" si="24"/>
        <v>0</v>
      </c>
    </row>
    <row r="1260" spans="6:6">
      <c r="F1260" s="37">
        <f t="shared" si="24"/>
        <v>0</v>
      </c>
    </row>
    <row r="1261" spans="6:6">
      <c r="F1261" s="37">
        <f t="shared" si="24"/>
        <v>0</v>
      </c>
    </row>
    <row r="1262" spans="6:6">
      <c r="F1262" s="37">
        <f t="shared" si="24"/>
        <v>0</v>
      </c>
    </row>
    <row r="1263" spans="6:6">
      <c r="F1263" s="37">
        <f t="shared" si="24"/>
        <v>0</v>
      </c>
    </row>
    <row r="1264" spans="6:6">
      <c r="F1264" s="37">
        <f t="shared" si="24"/>
        <v>0</v>
      </c>
    </row>
    <row r="1265" spans="6:6">
      <c r="F1265" s="37">
        <f t="shared" si="24"/>
        <v>0</v>
      </c>
    </row>
    <row r="1266" spans="6:6">
      <c r="F1266" s="37">
        <f t="shared" si="24"/>
        <v>0</v>
      </c>
    </row>
    <row r="1267" spans="6:6">
      <c r="F1267" s="37">
        <f t="shared" si="24"/>
        <v>0</v>
      </c>
    </row>
    <row r="1268" spans="6:6">
      <c r="F1268" s="37">
        <f t="shared" si="24"/>
        <v>0</v>
      </c>
    </row>
    <row r="1269" spans="6:6">
      <c r="F1269" s="37">
        <f t="shared" si="24"/>
        <v>0</v>
      </c>
    </row>
    <row r="1270" spans="6:6">
      <c r="F1270" s="37">
        <f t="shared" si="24"/>
        <v>0</v>
      </c>
    </row>
    <row r="1271" spans="6:6">
      <c r="F1271" s="37">
        <f t="shared" si="24"/>
        <v>0</v>
      </c>
    </row>
    <row r="1272" spans="6:6">
      <c r="F1272" s="37">
        <f t="shared" si="24"/>
        <v>0</v>
      </c>
    </row>
    <row r="1273" spans="6:6">
      <c r="F1273" s="37">
        <f t="shared" si="24"/>
        <v>0</v>
      </c>
    </row>
    <row r="1274" spans="6:6">
      <c r="F1274" s="37">
        <f t="shared" si="24"/>
        <v>0</v>
      </c>
    </row>
    <row r="1275" spans="6:6">
      <c r="F1275" s="37">
        <f t="shared" si="24"/>
        <v>0</v>
      </c>
    </row>
    <row r="1276" spans="6:6">
      <c r="F1276" s="37">
        <f t="shared" si="24"/>
        <v>0</v>
      </c>
    </row>
    <row r="1277" spans="6:6">
      <c r="F1277" s="37">
        <f t="shared" si="24"/>
        <v>0</v>
      </c>
    </row>
    <row r="1278" spans="6:6">
      <c r="F1278" s="37">
        <f t="shared" si="24"/>
        <v>0</v>
      </c>
    </row>
    <row r="1279" spans="6:6">
      <c r="F1279" s="37">
        <f t="shared" si="24"/>
        <v>0</v>
      </c>
    </row>
    <row r="1280" spans="6:6">
      <c r="F1280" s="37">
        <f t="shared" si="24"/>
        <v>0</v>
      </c>
    </row>
    <row r="1281" spans="6:6">
      <c r="F1281" s="37">
        <f t="shared" si="24"/>
        <v>0</v>
      </c>
    </row>
    <row r="1282" spans="6:6">
      <c r="F1282" s="37">
        <f t="shared" si="24"/>
        <v>0</v>
      </c>
    </row>
    <row r="1283" spans="6:6">
      <c r="F1283" s="37">
        <f t="shared" si="24"/>
        <v>0</v>
      </c>
    </row>
    <row r="1284" spans="6:6">
      <c r="F1284" s="37">
        <f t="shared" si="24"/>
        <v>0</v>
      </c>
    </row>
    <row r="1285" spans="6:6">
      <c r="F1285" s="37">
        <f t="shared" si="24"/>
        <v>0</v>
      </c>
    </row>
    <row r="1286" spans="6:6">
      <c r="F1286" s="37">
        <f t="shared" si="24"/>
        <v>0</v>
      </c>
    </row>
    <row r="1287" spans="6:6">
      <c r="F1287" s="37">
        <f t="shared" si="24"/>
        <v>0</v>
      </c>
    </row>
    <row r="1288" spans="6:6">
      <c r="F1288" s="37">
        <f t="shared" si="24"/>
        <v>0</v>
      </c>
    </row>
    <row r="1289" spans="6:6">
      <c r="F1289" s="37">
        <f t="shared" si="24"/>
        <v>0</v>
      </c>
    </row>
    <row r="1290" spans="6:6">
      <c r="F1290" s="37">
        <f t="shared" si="24"/>
        <v>0</v>
      </c>
    </row>
    <row r="1291" spans="6:6">
      <c r="F1291" s="37">
        <f t="shared" si="24"/>
        <v>0</v>
      </c>
    </row>
    <row r="1292" spans="6:6">
      <c r="F1292" s="37">
        <f t="shared" si="24"/>
        <v>0</v>
      </c>
    </row>
    <row r="1293" spans="6:6">
      <c r="F1293" s="37">
        <f t="shared" si="24"/>
        <v>0</v>
      </c>
    </row>
    <row r="1294" spans="6:6">
      <c r="F1294" s="37">
        <f t="shared" si="24"/>
        <v>0</v>
      </c>
    </row>
    <row r="1295" spans="6:6">
      <c r="F1295" s="37">
        <f t="shared" si="24"/>
        <v>0</v>
      </c>
    </row>
    <row r="1296" spans="6:6">
      <c r="F1296" s="37">
        <f t="shared" si="24"/>
        <v>0</v>
      </c>
    </row>
    <row r="1297" spans="6:6">
      <c r="F1297" s="37">
        <f t="shared" si="24"/>
        <v>0</v>
      </c>
    </row>
    <row r="1298" spans="6:6">
      <c r="F1298" s="37">
        <f t="shared" si="24"/>
        <v>0</v>
      </c>
    </row>
    <row r="1299" spans="6:6">
      <c r="F1299" s="37">
        <f t="shared" si="24"/>
        <v>0</v>
      </c>
    </row>
    <row r="1300" spans="6:6">
      <c r="F1300" s="37">
        <f t="shared" si="24"/>
        <v>0</v>
      </c>
    </row>
    <row r="1301" spans="6:6">
      <c r="F1301" s="37">
        <f t="shared" si="24"/>
        <v>0</v>
      </c>
    </row>
    <row r="1302" spans="6:6">
      <c r="F1302" s="37">
        <f t="shared" si="24"/>
        <v>0</v>
      </c>
    </row>
    <row r="1303" spans="6:6">
      <c r="F1303" s="37">
        <f t="shared" si="24"/>
        <v>0</v>
      </c>
    </row>
    <row r="1304" spans="6:6">
      <c r="F1304" s="37">
        <f t="shared" si="24"/>
        <v>0</v>
      </c>
    </row>
    <row r="1305" spans="6:6">
      <c r="F1305" s="37">
        <f t="shared" si="24"/>
        <v>0</v>
      </c>
    </row>
    <row r="1306" spans="6:6">
      <c r="F1306" s="37">
        <f t="shared" si="24"/>
        <v>0</v>
      </c>
    </row>
    <row r="1307" spans="6:6">
      <c r="F1307" s="37">
        <f t="shared" si="24"/>
        <v>0</v>
      </c>
    </row>
    <row r="1308" spans="6:6">
      <c r="F1308" s="37">
        <f t="shared" si="24"/>
        <v>0</v>
      </c>
    </row>
    <row r="1309" spans="6:6">
      <c r="F1309" s="37">
        <f t="shared" si="24"/>
        <v>0</v>
      </c>
    </row>
    <row r="1310" spans="6:6">
      <c r="F1310" s="37">
        <f t="shared" si="24"/>
        <v>0</v>
      </c>
    </row>
    <row r="1311" spans="6:6">
      <c r="F1311" s="37">
        <f t="shared" si="24"/>
        <v>0</v>
      </c>
    </row>
    <row r="1312" spans="6:6">
      <c r="F1312" s="37">
        <f t="shared" si="24"/>
        <v>0</v>
      </c>
    </row>
    <row r="1313" spans="6:6">
      <c r="F1313" s="37">
        <f t="shared" si="24"/>
        <v>0</v>
      </c>
    </row>
    <row r="1314" spans="6:6">
      <c r="F1314" s="37">
        <f t="shared" si="24"/>
        <v>0</v>
      </c>
    </row>
    <row r="1315" spans="6:6">
      <c r="F1315" s="37">
        <f t="shared" si="24"/>
        <v>0</v>
      </c>
    </row>
    <row r="1316" spans="6:6">
      <c r="F1316" s="37">
        <f t="shared" si="24"/>
        <v>0</v>
      </c>
    </row>
    <row r="1317" spans="6:6">
      <c r="F1317" s="37">
        <f t="shared" si="24"/>
        <v>0</v>
      </c>
    </row>
    <row r="1318" spans="6:6">
      <c r="F1318" s="37">
        <f t="shared" si="24"/>
        <v>0</v>
      </c>
    </row>
    <row r="1319" spans="6:6">
      <c r="F1319" s="37">
        <f t="shared" si="24"/>
        <v>0</v>
      </c>
    </row>
    <row r="1320" spans="6:6">
      <c r="F1320" s="37">
        <f t="shared" ref="F1320:F1383" si="25">F1319+D1320-E1320</f>
        <v>0</v>
      </c>
    </row>
    <row r="1321" spans="6:6">
      <c r="F1321" s="37">
        <f t="shared" si="25"/>
        <v>0</v>
      </c>
    </row>
    <row r="1322" spans="6:6">
      <c r="F1322" s="37">
        <f t="shared" si="25"/>
        <v>0</v>
      </c>
    </row>
    <row r="1323" spans="6:6">
      <c r="F1323" s="37">
        <f t="shared" si="25"/>
        <v>0</v>
      </c>
    </row>
    <row r="1324" spans="6:6">
      <c r="F1324" s="37">
        <f t="shared" si="25"/>
        <v>0</v>
      </c>
    </row>
    <row r="1325" spans="6:6">
      <c r="F1325" s="37">
        <f t="shared" si="25"/>
        <v>0</v>
      </c>
    </row>
    <row r="1326" spans="6:6">
      <c r="F1326" s="37">
        <f t="shared" si="25"/>
        <v>0</v>
      </c>
    </row>
    <row r="1327" spans="6:6">
      <c r="F1327" s="37">
        <f t="shared" si="25"/>
        <v>0</v>
      </c>
    </row>
    <row r="1328" spans="6:6">
      <c r="F1328" s="37">
        <f t="shared" si="25"/>
        <v>0</v>
      </c>
    </row>
    <row r="1329" spans="6:6">
      <c r="F1329" s="37">
        <f t="shared" si="25"/>
        <v>0</v>
      </c>
    </row>
    <row r="1330" spans="6:6">
      <c r="F1330" s="37">
        <f t="shared" si="25"/>
        <v>0</v>
      </c>
    </row>
    <row r="1331" spans="6:6">
      <c r="F1331" s="37">
        <f t="shared" si="25"/>
        <v>0</v>
      </c>
    </row>
    <row r="1332" spans="6:6">
      <c r="F1332" s="37">
        <f t="shared" si="25"/>
        <v>0</v>
      </c>
    </row>
    <row r="1333" spans="6:6">
      <c r="F1333" s="37">
        <f t="shared" si="25"/>
        <v>0</v>
      </c>
    </row>
    <row r="1334" spans="6:6">
      <c r="F1334" s="37">
        <f t="shared" si="25"/>
        <v>0</v>
      </c>
    </row>
    <row r="1335" spans="6:6">
      <c r="F1335" s="37">
        <f t="shared" si="25"/>
        <v>0</v>
      </c>
    </row>
    <row r="1336" spans="6:6">
      <c r="F1336" s="37">
        <f t="shared" si="25"/>
        <v>0</v>
      </c>
    </row>
    <row r="1337" spans="6:6">
      <c r="F1337" s="37">
        <f t="shared" si="25"/>
        <v>0</v>
      </c>
    </row>
    <row r="1338" spans="6:6">
      <c r="F1338" s="37">
        <f t="shared" si="25"/>
        <v>0</v>
      </c>
    </row>
    <row r="1339" spans="6:6">
      <c r="F1339" s="37">
        <f t="shared" si="25"/>
        <v>0</v>
      </c>
    </row>
    <row r="1340" spans="6:6">
      <c r="F1340" s="37">
        <f t="shared" si="25"/>
        <v>0</v>
      </c>
    </row>
    <row r="1341" spans="6:6">
      <c r="F1341" s="37">
        <f t="shared" si="25"/>
        <v>0</v>
      </c>
    </row>
    <row r="1342" spans="6:6">
      <c r="F1342" s="37">
        <f t="shared" si="25"/>
        <v>0</v>
      </c>
    </row>
    <row r="1343" spans="6:6">
      <c r="F1343" s="37">
        <f t="shared" si="25"/>
        <v>0</v>
      </c>
    </row>
    <row r="1344" spans="6:6">
      <c r="F1344" s="37">
        <f t="shared" si="25"/>
        <v>0</v>
      </c>
    </row>
    <row r="1345" spans="6:6">
      <c r="F1345" s="37">
        <f t="shared" si="25"/>
        <v>0</v>
      </c>
    </row>
    <row r="1346" spans="6:6">
      <c r="F1346" s="37">
        <f t="shared" si="25"/>
        <v>0</v>
      </c>
    </row>
    <row r="1347" spans="6:6">
      <c r="F1347" s="37">
        <f t="shared" si="25"/>
        <v>0</v>
      </c>
    </row>
    <row r="1348" spans="6:6">
      <c r="F1348" s="37">
        <f t="shared" si="25"/>
        <v>0</v>
      </c>
    </row>
    <row r="1349" spans="6:6">
      <c r="F1349" s="37">
        <f t="shared" si="25"/>
        <v>0</v>
      </c>
    </row>
    <row r="1350" spans="6:6">
      <c r="F1350" s="37">
        <f t="shared" si="25"/>
        <v>0</v>
      </c>
    </row>
    <row r="1351" spans="6:6">
      <c r="F1351" s="37">
        <f t="shared" si="25"/>
        <v>0</v>
      </c>
    </row>
    <row r="1352" spans="6:6">
      <c r="F1352" s="37">
        <f t="shared" si="25"/>
        <v>0</v>
      </c>
    </row>
    <row r="1353" spans="6:6">
      <c r="F1353" s="37">
        <f t="shared" si="25"/>
        <v>0</v>
      </c>
    </row>
    <row r="1354" spans="6:6">
      <c r="F1354" s="37">
        <f t="shared" si="25"/>
        <v>0</v>
      </c>
    </row>
    <row r="1355" spans="6:6">
      <c r="F1355" s="37">
        <f t="shared" si="25"/>
        <v>0</v>
      </c>
    </row>
    <row r="1356" spans="6:6">
      <c r="F1356" s="37">
        <f t="shared" si="25"/>
        <v>0</v>
      </c>
    </row>
    <row r="1357" spans="6:6">
      <c r="F1357" s="37">
        <f t="shared" si="25"/>
        <v>0</v>
      </c>
    </row>
    <row r="1358" spans="6:6">
      <c r="F1358" s="37">
        <f t="shared" si="25"/>
        <v>0</v>
      </c>
    </row>
    <row r="1359" spans="6:6">
      <c r="F1359" s="37">
        <f t="shared" si="25"/>
        <v>0</v>
      </c>
    </row>
    <row r="1360" spans="6:6">
      <c r="F1360" s="37">
        <f t="shared" si="25"/>
        <v>0</v>
      </c>
    </row>
    <row r="1361" spans="6:6">
      <c r="F1361" s="37">
        <f t="shared" si="25"/>
        <v>0</v>
      </c>
    </row>
    <row r="1362" spans="6:6">
      <c r="F1362" s="37">
        <f t="shared" si="25"/>
        <v>0</v>
      </c>
    </row>
    <row r="1363" spans="6:6">
      <c r="F1363" s="37">
        <f t="shared" si="25"/>
        <v>0</v>
      </c>
    </row>
    <row r="1364" spans="6:6">
      <c r="F1364" s="37">
        <f t="shared" si="25"/>
        <v>0</v>
      </c>
    </row>
    <row r="1365" spans="6:6">
      <c r="F1365" s="37">
        <f t="shared" si="25"/>
        <v>0</v>
      </c>
    </row>
    <row r="1366" spans="6:6">
      <c r="F1366" s="37">
        <f t="shared" si="25"/>
        <v>0</v>
      </c>
    </row>
    <row r="1367" spans="6:6">
      <c r="F1367" s="37">
        <f t="shared" si="25"/>
        <v>0</v>
      </c>
    </row>
    <row r="1368" spans="6:6">
      <c r="F1368" s="37">
        <f t="shared" si="25"/>
        <v>0</v>
      </c>
    </row>
    <row r="1369" spans="6:6">
      <c r="F1369" s="37">
        <f t="shared" si="25"/>
        <v>0</v>
      </c>
    </row>
    <row r="1370" spans="6:6">
      <c r="F1370" s="37">
        <f t="shared" si="25"/>
        <v>0</v>
      </c>
    </row>
    <row r="1371" spans="6:6">
      <c r="F1371" s="37">
        <f t="shared" si="25"/>
        <v>0</v>
      </c>
    </row>
    <row r="1372" spans="6:6">
      <c r="F1372" s="37">
        <f t="shared" si="25"/>
        <v>0</v>
      </c>
    </row>
    <row r="1373" spans="6:6">
      <c r="F1373" s="37">
        <f t="shared" si="25"/>
        <v>0</v>
      </c>
    </row>
    <row r="1374" spans="6:6">
      <c r="F1374" s="37">
        <f t="shared" si="25"/>
        <v>0</v>
      </c>
    </row>
    <row r="1375" spans="6:6">
      <c r="F1375" s="37">
        <f t="shared" si="25"/>
        <v>0</v>
      </c>
    </row>
    <row r="1376" spans="6:6">
      <c r="F1376" s="37">
        <f t="shared" si="25"/>
        <v>0</v>
      </c>
    </row>
    <row r="1377" spans="6:6">
      <c r="F1377" s="37">
        <f t="shared" si="25"/>
        <v>0</v>
      </c>
    </row>
    <row r="1378" spans="6:6">
      <c r="F1378" s="37">
        <f t="shared" si="25"/>
        <v>0</v>
      </c>
    </row>
    <row r="1379" spans="6:6">
      <c r="F1379" s="37">
        <f t="shared" si="25"/>
        <v>0</v>
      </c>
    </row>
    <row r="1380" spans="6:6">
      <c r="F1380" s="37">
        <f t="shared" si="25"/>
        <v>0</v>
      </c>
    </row>
    <row r="1381" spans="6:6">
      <c r="F1381" s="37">
        <f t="shared" si="25"/>
        <v>0</v>
      </c>
    </row>
    <row r="1382" spans="6:6">
      <c r="F1382" s="37">
        <f t="shared" si="25"/>
        <v>0</v>
      </c>
    </row>
    <row r="1383" spans="6:6">
      <c r="F1383" s="37">
        <f t="shared" si="25"/>
        <v>0</v>
      </c>
    </row>
    <row r="1384" spans="6:6">
      <c r="F1384" s="37">
        <f t="shared" ref="F1384:F1447" si="26">F1383+D1384-E1384</f>
        <v>0</v>
      </c>
    </row>
    <row r="1385" spans="6:6">
      <c r="F1385" s="37">
        <f t="shared" si="26"/>
        <v>0</v>
      </c>
    </row>
    <row r="1386" spans="6:6">
      <c r="F1386" s="37">
        <f t="shared" si="26"/>
        <v>0</v>
      </c>
    </row>
    <row r="1387" spans="6:6">
      <c r="F1387" s="37">
        <f t="shared" si="26"/>
        <v>0</v>
      </c>
    </row>
    <row r="1388" spans="6:6">
      <c r="F1388" s="37">
        <f t="shared" si="26"/>
        <v>0</v>
      </c>
    </row>
    <row r="1389" spans="6:6">
      <c r="F1389" s="37">
        <f t="shared" si="26"/>
        <v>0</v>
      </c>
    </row>
    <row r="1390" spans="6:6">
      <c r="F1390" s="37">
        <f t="shared" si="26"/>
        <v>0</v>
      </c>
    </row>
    <row r="1391" spans="6:6">
      <c r="F1391" s="37">
        <f t="shared" si="26"/>
        <v>0</v>
      </c>
    </row>
    <row r="1392" spans="6:6">
      <c r="F1392" s="37">
        <f t="shared" si="26"/>
        <v>0</v>
      </c>
    </row>
    <row r="1393" spans="6:6">
      <c r="F1393" s="37">
        <f t="shared" si="26"/>
        <v>0</v>
      </c>
    </row>
    <row r="1394" spans="6:6">
      <c r="F1394" s="37">
        <f t="shared" si="26"/>
        <v>0</v>
      </c>
    </row>
    <row r="1395" spans="6:6">
      <c r="F1395" s="37">
        <f t="shared" si="26"/>
        <v>0</v>
      </c>
    </row>
    <row r="1396" spans="6:6">
      <c r="F1396" s="37">
        <f t="shared" si="26"/>
        <v>0</v>
      </c>
    </row>
    <row r="1397" spans="6:6">
      <c r="F1397" s="37">
        <f t="shared" si="26"/>
        <v>0</v>
      </c>
    </row>
    <row r="1398" spans="6:6">
      <c r="F1398" s="37">
        <f t="shared" si="26"/>
        <v>0</v>
      </c>
    </row>
    <row r="1399" spans="6:6">
      <c r="F1399" s="37">
        <f t="shared" si="26"/>
        <v>0</v>
      </c>
    </row>
    <row r="1400" spans="6:6">
      <c r="F1400" s="37">
        <f t="shared" si="26"/>
        <v>0</v>
      </c>
    </row>
    <row r="1401" spans="6:6">
      <c r="F1401" s="37">
        <f t="shared" si="26"/>
        <v>0</v>
      </c>
    </row>
    <row r="1402" spans="6:6">
      <c r="F1402" s="37">
        <f t="shared" si="26"/>
        <v>0</v>
      </c>
    </row>
    <row r="1403" spans="6:6">
      <c r="F1403" s="37">
        <f t="shared" si="26"/>
        <v>0</v>
      </c>
    </row>
    <row r="1404" spans="6:6">
      <c r="F1404" s="37">
        <f t="shared" si="26"/>
        <v>0</v>
      </c>
    </row>
    <row r="1405" spans="6:6">
      <c r="F1405" s="37">
        <f t="shared" si="26"/>
        <v>0</v>
      </c>
    </row>
    <row r="1406" spans="6:6">
      <c r="F1406" s="37">
        <f t="shared" si="26"/>
        <v>0</v>
      </c>
    </row>
    <row r="1407" spans="6:6">
      <c r="F1407" s="37">
        <f t="shared" si="26"/>
        <v>0</v>
      </c>
    </row>
    <row r="1408" spans="6:6">
      <c r="F1408" s="37">
        <f t="shared" si="26"/>
        <v>0</v>
      </c>
    </row>
    <row r="1409" spans="6:6">
      <c r="F1409" s="37">
        <f t="shared" si="26"/>
        <v>0</v>
      </c>
    </row>
    <row r="1410" spans="6:6">
      <c r="F1410" s="37">
        <f t="shared" si="26"/>
        <v>0</v>
      </c>
    </row>
    <row r="1411" spans="6:6">
      <c r="F1411" s="37">
        <f t="shared" si="26"/>
        <v>0</v>
      </c>
    </row>
    <row r="1412" spans="6:6">
      <c r="F1412" s="37">
        <f t="shared" si="26"/>
        <v>0</v>
      </c>
    </row>
    <row r="1413" spans="6:6">
      <c r="F1413" s="37">
        <f t="shared" si="26"/>
        <v>0</v>
      </c>
    </row>
    <row r="1414" spans="6:6">
      <c r="F1414" s="37">
        <f t="shared" si="26"/>
        <v>0</v>
      </c>
    </row>
    <row r="1415" spans="6:6">
      <c r="F1415" s="37">
        <f t="shared" si="26"/>
        <v>0</v>
      </c>
    </row>
    <row r="1416" spans="6:6">
      <c r="F1416" s="37">
        <f t="shared" si="26"/>
        <v>0</v>
      </c>
    </row>
    <row r="1417" spans="6:6">
      <c r="F1417" s="37">
        <f t="shared" si="26"/>
        <v>0</v>
      </c>
    </row>
    <row r="1418" spans="6:6">
      <c r="F1418" s="37">
        <f t="shared" si="26"/>
        <v>0</v>
      </c>
    </row>
    <row r="1419" spans="6:6">
      <c r="F1419" s="37">
        <f t="shared" si="26"/>
        <v>0</v>
      </c>
    </row>
    <row r="1420" spans="6:6">
      <c r="F1420" s="37">
        <f t="shared" si="26"/>
        <v>0</v>
      </c>
    </row>
    <row r="1421" spans="6:6">
      <c r="F1421" s="37">
        <f t="shared" si="26"/>
        <v>0</v>
      </c>
    </row>
    <row r="1422" spans="6:6">
      <c r="F1422" s="37">
        <f t="shared" si="26"/>
        <v>0</v>
      </c>
    </row>
    <row r="1423" spans="6:6">
      <c r="F1423" s="37">
        <f t="shared" si="26"/>
        <v>0</v>
      </c>
    </row>
    <row r="1424" spans="6:6">
      <c r="F1424" s="37">
        <f t="shared" si="26"/>
        <v>0</v>
      </c>
    </row>
    <row r="1425" spans="6:6">
      <c r="F1425" s="37">
        <f t="shared" si="26"/>
        <v>0</v>
      </c>
    </row>
    <row r="1426" spans="6:6">
      <c r="F1426" s="37">
        <f t="shared" si="26"/>
        <v>0</v>
      </c>
    </row>
    <row r="1427" spans="6:6">
      <c r="F1427" s="37">
        <f t="shared" si="26"/>
        <v>0</v>
      </c>
    </row>
    <row r="1428" spans="6:6">
      <c r="F1428" s="37">
        <f t="shared" si="26"/>
        <v>0</v>
      </c>
    </row>
    <row r="1429" spans="6:6">
      <c r="F1429" s="37">
        <f t="shared" si="26"/>
        <v>0</v>
      </c>
    </row>
    <row r="1430" spans="6:6">
      <c r="F1430" s="37">
        <f t="shared" si="26"/>
        <v>0</v>
      </c>
    </row>
    <row r="1431" spans="6:6">
      <c r="F1431" s="37">
        <f t="shared" si="26"/>
        <v>0</v>
      </c>
    </row>
    <row r="1432" spans="6:6">
      <c r="F1432" s="37">
        <f t="shared" si="26"/>
        <v>0</v>
      </c>
    </row>
    <row r="1433" spans="6:6">
      <c r="F1433" s="37">
        <f t="shared" si="26"/>
        <v>0</v>
      </c>
    </row>
    <row r="1434" spans="6:6">
      <c r="F1434" s="37">
        <f t="shared" si="26"/>
        <v>0</v>
      </c>
    </row>
    <row r="1435" spans="6:6">
      <c r="F1435" s="37">
        <f t="shared" si="26"/>
        <v>0</v>
      </c>
    </row>
    <row r="1436" spans="6:6">
      <c r="F1436" s="37">
        <f t="shared" si="26"/>
        <v>0</v>
      </c>
    </row>
    <row r="1437" spans="6:6">
      <c r="F1437" s="37">
        <f t="shared" si="26"/>
        <v>0</v>
      </c>
    </row>
    <row r="1438" spans="6:6">
      <c r="F1438" s="37">
        <f t="shared" si="26"/>
        <v>0</v>
      </c>
    </row>
    <row r="1439" spans="6:6">
      <c r="F1439" s="37">
        <f t="shared" si="26"/>
        <v>0</v>
      </c>
    </row>
    <row r="1440" spans="6:6">
      <c r="F1440" s="37">
        <f t="shared" si="26"/>
        <v>0</v>
      </c>
    </row>
    <row r="1441" spans="6:6">
      <c r="F1441" s="37">
        <f t="shared" si="26"/>
        <v>0</v>
      </c>
    </row>
    <row r="1442" spans="6:6">
      <c r="F1442" s="37">
        <f t="shared" si="26"/>
        <v>0</v>
      </c>
    </row>
    <row r="1443" spans="6:6">
      <c r="F1443" s="37">
        <f t="shared" si="26"/>
        <v>0</v>
      </c>
    </row>
    <row r="1444" spans="6:6">
      <c r="F1444" s="37">
        <f t="shared" si="26"/>
        <v>0</v>
      </c>
    </row>
    <row r="1445" spans="6:6">
      <c r="F1445" s="37">
        <f t="shared" si="26"/>
        <v>0</v>
      </c>
    </row>
    <row r="1446" spans="6:6">
      <c r="F1446" s="37">
        <f t="shared" si="26"/>
        <v>0</v>
      </c>
    </row>
    <row r="1447" spans="6:6">
      <c r="F1447" s="37">
        <f t="shared" si="26"/>
        <v>0</v>
      </c>
    </row>
    <row r="1448" spans="6:6">
      <c r="F1448" s="37">
        <f t="shared" ref="F1448:F1511" si="27">F1447+D1448-E1448</f>
        <v>0</v>
      </c>
    </row>
    <row r="1449" spans="6:6">
      <c r="F1449" s="37">
        <f t="shared" si="27"/>
        <v>0</v>
      </c>
    </row>
    <row r="1450" spans="6:6">
      <c r="F1450" s="37">
        <f t="shared" si="27"/>
        <v>0</v>
      </c>
    </row>
    <row r="1451" spans="6:6">
      <c r="F1451" s="37">
        <f t="shared" si="27"/>
        <v>0</v>
      </c>
    </row>
    <row r="1452" spans="6:6">
      <c r="F1452" s="37">
        <f t="shared" si="27"/>
        <v>0</v>
      </c>
    </row>
    <row r="1453" spans="6:6">
      <c r="F1453" s="37">
        <f t="shared" si="27"/>
        <v>0</v>
      </c>
    </row>
    <row r="1454" spans="6:6">
      <c r="F1454" s="37">
        <f t="shared" si="27"/>
        <v>0</v>
      </c>
    </row>
    <row r="1455" spans="6:6">
      <c r="F1455" s="37">
        <f t="shared" si="27"/>
        <v>0</v>
      </c>
    </row>
    <row r="1456" spans="6:6">
      <c r="F1456" s="37">
        <f t="shared" si="27"/>
        <v>0</v>
      </c>
    </row>
    <row r="1457" spans="6:6">
      <c r="F1457" s="37">
        <f t="shared" si="27"/>
        <v>0</v>
      </c>
    </row>
    <row r="1458" spans="6:6">
      <c r="F1458" s="37">
        <f t="shared" si="27"/>
        <v>0</v>
      </c>
    </row>
    <row r="1459" spans="6:6">
      <c r="F1459" s="37">
        <f t="shared" si="27"/>
        <v>0</v>
      </c>
    </row>
    <row r="1460" spans="6:6">
      <c r="F1460" s="37">
        <f t="shared" si="27"/>
        <v>0</v>
      </c>
    </row>
    <row r="1461" spans="6:6">
      <c r="F1461" s="37">
        <f t="shared" si="27"/>
        <v>0</v>
      </c>
    </row>
    <row r="1462" spans="6:6">
      <c r="F1462" s="37">
        <f t="shared" si="27"/>
        <v>0</v>
      </c>
    </row>
    <row r="1463" spans="6:6">
      <c r="F1463" s="37">
        <f t="shared" si="27"/>
        <v>0</v>
      </c>
    </row>
    <row r="1464" spans="6:6">
      <c r="F1464" s="37">
        <f t="shared" si="27"/>
        <v>0</v>
      </c>
    </row>
    <row r="1465" spans="6:6">
      <c r="F1465" s="37">
        <f t="shared" si="27"/>
        <v>0</v>
      </c>
    </row>
    <row r="1466" spans="6:6">
      <c r="F1466" s="37">
        <f t="shared" si="27"/>
        <v>0</v>
      </c>
    </row>
    <row r="1467" spans="6:6">
      <c r="F1467" s="37">
        <f t="shared" si="27"/>
        <v>0</v>
      </c>
    </row>
    <row r="1468" spans="6:6">
      <c r="F1468" s="37">
        <f t="shared" si="27"/>
        <v>0</v>
      </c>
    </row>
    <row r="1469" spans="6:6">
      <c r="F1469" s="37">
        <f t="shared" si="27"/>
        <v>0</v>
      </c>
    </row>
    <row r="1470" spans="6:6">
      <c r="F1470" s="37">
        <f t="shared" si="27"/>
        <v>0</v>
      </c>
    </row>
    <row r="1471" spans="6:6">
      <c r="F1471" s="37">
        <f t="shared" si="27"/>
        <v>0</v>
      </c>
    </row>
    <row r="1472" spans="6:6">
      <c r="F1472" s="37">
        <f t="shared" si="27"/>
        <v>0</v>
      </c>
    </row>
    <row r="1473" spans="6:6">
      <c r="F1473" s="37">
        <f t="shared" si="27"/>
        <v>0</v>
      </c>
    </row>
    <row r="1474" spans="6:6">
      <c r="F1474" s="37">
        <f t="shared" si="27"/>
        <v>0</v>
      </c>
    </row>
    <row r="1475" spans="6:6">
      <c r="F1475" s="37">
        <f t="shared" si="27"/>
        <v>0</v>
      </c>
    </row>
    <row r="1476" spans="6:6">
      <c r="F1476" s="37">
        <f t="shared" si="27"/>
        <v>0</v>
      </c>
    </row>
    <row r="1477" spans="6:6">
      <c r="F1477" s="37">
        <f t="shared" si="27"/>
        <v>0</v>
      </c>
    </row>
    <row r="1478" spans="6:6">
      <c r="F1478" s="37">
        <f t="shared" si="27"/>
        <v>0</v>
      </c>
    </row>
    <row r="1479" spans="6:6">
      <c r="F1479" s="37">
        <f t="shared" si="27"/>
        <v>0</v>
      </c>
    </row>
    <row r="1480" spans="6:6">
      <c r="F1480" s="37">
        <f t="shared" si="27"/>
        <v>0</v>
      </c>
    </row>
    <row r="1481" spans="6:6">
      <c r="F1481" s="37">
        <f t="shared" si="27"/>
        <v>0</v>
      </c>
    </row>
    <row r="1482" spans="6:6">
      <c r="F1482" s="37">
        <f t="shared" si="27"/>
        <v>0</v>
      </c>
    </row>
    <row r="1483" spans="6:6">
      <c r="F1483" s="37">
        <f t="shared" si="27"/>
        <v>0</v>
      </c>
    </row>
    <row r="1484" spans="6:6">
      <c r="F1484" s="37">
        <f t="shared" si="27"/>
        <v>0</v>
      </c>
    </row>
    <row r="1485" spans="6:6">
      <c r="F1485" s="37">
        <f t="shared" si="27"/>
        <v>0</v>
      </c>
    </row>
    <row r="1486" spans="6:6">
      <c r="F1486" s="37">
        <f t="shared" si="27"/>
        <v>0</v>
      </c>
    </row>
    <row r="1487" spans="6:6">
      <c r="F1487" s="37">
        <f t="shared" si="27"/>
        <v>0</v>
      </c>
    </row>
    <row r="1488" spans="6:6">
      <c r="F1488" s="37">
        <f t="shared" si="27"/>
        <v>0</v>
      </c>
    </row>
    <row r="1489" spans="6:6">
      <c r="F1489" s="37">
        <f t="shared" si="27"/>
        <v>0</v>
      </c>
    </row>
    <row r="1490" spans="6:6">
      <c r="F1490" s="37">
        <f t="shared" si="27"/>
        <v>0</v>
      </c>
    </row>
    <row r="1491" spans="6:6">
      <c r="F1491" s="37">
        <f t="shared" si="27"/>
        <v>0</v>
      </c>
    </row>
    <row r="1492" spans="6:6">
      <c r="F1492" s="37">
        <f t="shared" si="27"/>
        <v>0</v>
      </c>
    </row>
    <row r="1493" spans="6:6">
      <c r="F1493" s="37">
        <f t="shared" si="27"/>
        <v>0</v>
      </c>
    </row>
    <row r="1494" spans="6:6">
      <c r="F1494" s="37">
        <f t="shared" si="27"/>
        <v>0</v>
      </c>
    </row>
    <row r="1495" spans="6:6">
      <c r="F1495" s="37">
        <f t="shared" si="27"/>
        <v>0</v>
      </c>
    </row>
    <row r="1496" spans="6:6">
      <c r="F1496" s="37">
        <f t="shared" si="27"/>
        <v>0</v>
      </c>
    </row>
    <row r="1497" spans="6:6">
      <c r="F1497" s="37">
        <f t="shared" si="27"/>
        <v>0</v>
      </c>
    </row>
    <row r="1498" spans="6:6">
      <c r="F1498" s="37">
        <f t="shared" si="27"/>
        <v>0</v>
      </c>
    </row>
    <row r="1499" spans="6:6">
      <c r="F1499" s="37">
        <f t="shared" si="27"/>
        <v>0</v>
      </c>
    </row>
    <row r="1500" spans="6:6">
      <c r="F1500" s="37">
        <f t="shared" si="27"/>
        <v>0</v>
      </c>
    </row>
    <row r="1501" spans="6:6">
      <c r="F1501" s="37">
        <f t="shared" si="27"/>
        <v>0</v>
      </c>
    </row>
    <row r="1502" spans="6:6">
      <c r="F1502" s="37">
        <f t="shared" si="27"/>
        <v>0</v>
      </c>
    </row>
    <row r="1503" spans="6:6">
      <c r="F1503" s="37">
        <f t="shared" si="27"/>
        <v>0</v>
      </c>
    </row>
    <row r="1504" spans="6:6">
      <c r="F1504" s="37">
        <f t="shared" si="27"/>
        <v>0</v>
      </c>
    </row>
    <row r="1505" spans="6:6">
      <c r="F1505" s="37">
        <f t="shared" si="27"/>
        <v>0</v>
      </c>
    </row>
    <row r="1506" spans="6:6">
      <c r="F1506" s="37">
        <f t="shared" si="27"/>
        <v>0</v>
      </c>
    </row>
    <row r="1507" spans="6:6">
      <c r="F1507" s="37">
        <f t="shared" si="27"/>
        <v>0</v>
      </c>
    </row>
    <row r="1508" spans="6:6">
      <c r="F1508" s="37">
        <f t="shared" si="27"/>
        <v>0</v>
      </c>
    </row>
    <row r="1509" spans="6:6">
      <c r="F1509" s="37">
        <f t="shared" si="27"/>
        <v>0</v>
      </c>
    </row>
    <row r="1510" spans="6:6">
      <c r="F1510" s="37">
        <f t="shared" si="27"/>
        <v>0</v>
      </c>
    </row>
    <row r="1511" spans="6:6">
      <c r="F1511" s="37">
        <f t="shared" si="27"/>
        <v>0</v>
      </c>
    </row>
    <row r="1512" spans="6:6">
      <c r="F1512" s="37">
        <f t="shared" ref="F1512:F1575" si="28">F1511+D1512-E1512</f>
        <v>0</v>
      </c>
    </row>
    <row r="1513" spans="6:6">
      <c r="F1513" s="37">
        <f t="shared" si="28"/>
        <v>0</v>
      </c>
    </row>
    <row r="1514" spans="6:6">
      <c r="F1514" s="37">
        <f t="shared" si="28"/>
        <v>0</v>
      </c>
    </row>
    <row r="1515" spans="6:6">
      <c r="F1515" s="37">
        <f t="shared" si="28"/>
        <v>0</v>
      </c>
    </row>
    <row r="1516" spans="6:6">
      <c r="F1516" s="37">
        <f t="shared" si="28"/>
        <v>0</v>
      </c>
    </row>
    <row r="1517" spans="6:6">
      <c r="F1517" s="37">
        <f t="shared" si="28"/>
        <v>0</v>
      </c>
    </row>
    <row r="1518" spans="6:6">
      <c r="F1518" s="37">
        <f t="shared" si="28"/>
        <v>0</v>
      </c>
    </row>
    <row r="1519" spans="6:6">
      <c r="F1519" s="37">
        <f t="shared" si="28"/>
        <v>0</v>
      </c>
    </row>
    <row r="1520" spans="6:6">
      <c r="F1520" s="37">
        <f t="shared" si="28"/>
        <v>0</v>
      </c>
    </row>
    <row r="1521" spans="6:6">
      <c r="F1521" s="37">
        <f t="shared" si="28"/>
        <v>0</v>
      </c>
    </row>
    <row r="1522" spans="6:6">
      <c r="F1522" s="37">
        <f t="shared" si="28"/>
        <v>0</v>
      </c>
    </row>
    <row r="1523" spans="6:6">
      <c r="F1523" s="37">
        <f t="shared" si="28"/>
        <v>0</v>
      </c>
    </row>
    <row r="1524" spans="6:6">
      <c r="F1524" s="37">
        <f t="shared" si="28"/>
        <v>0</v>
      </c>
    </row>
    <row r="1525" spans="6:6">
      <c r="F1525" s="37">
        <f t="shared" si="28"/>
        <v>0</v>
      </c>
    </row>
    <row r="1526" spans="6:6">
      <c r="F1526" s="37">
        <f t="shared" si="28"/>
        <v>0</v>
      </c>
    </row>
    <row r="1527" spans="6:6">
      <c r="F1527" s="37">
        <f t="shared" si="28"/>
        <v>0</v>
      </c>
    </row>
    <row r="1528" spans="6:6">
      <c r="F1528" s="37">
        <f t="shared" si="28"/>
        <v>0</v>
      </c>
    </row>
    <row r="1529" spans="6:6">
      <c r="F1529" s="37">
        <f t="shared" si="28"/>
        <v>0</v>
      </c>
    </row>
    <row r="1530" spans="6:6">
      <c r="F1530" s="37">
        <f t="shared" si="28"/>
        <v>0</v>
      </c>
    </row>
    <row r="1531" spans="6:6">
      <c r="F1531" s="37">
        <f t="shared" si="28"/>
        <v>0</v>
      </c>
    </row>
    <row r="1532" spans="6:6">
      <c r="F1532" s="37">
        <f t="shared" si="28"/>
        <v>0</v>
      </c>
    </row>
    <row r="1533" spans="6:6">
      <c r="F1533" s="37">
        <f t="shared" si="28"/>
        <v>0</v>
      </c>
    </row>
    <row r="1534" spans="6:6">
      <c r="F1534" s="37">
        <f t="shared" si="28"/>
        <v>0</v>
      </c>
    </row>
    <row r="1535" spans="6:6">
      <c r="F1535" s="37">
        <f t="shared" si="28"/>
        <v>0</v>
      </c>
    </row>
    <row r="1536" spans="6:6">
      <c r="F1536" s="37">
        <f t="shared" si="28"/>
        <v>0</v>
      </c>
    </row>
    <row r="1537" spans="6:6">
      <c r="F1537" s="37">
        <f t="shared" si="28"/>
        <v>0</v>
      </c>
    </row>
    <row r="1538" spans="6:6">
      <c r="F1538" s="37">
        <f t="shared" si="28"/>
        <v>0</v>
      </c>
    </row>
    <row r="1539" spans="6:6">
      <c r="F1539" s="37">
        <f t="shared" si="28"/>
        <v>0</v>
      </c>
    </row>
    <row r="1540" spans="6:6">
      <c r="F1540" s="37">
        <f t="shared" si="28"/>
        <v>0</v>
      </c>
    </row>
    <row r="1541" spans="6:6">
      <c r="F1541" s="37">
        <f t="shared" si="28"/>
        <v>0</v>
      </c>
    </row>
    <row r="1542" spans="6:6">
      <c r="F1542" s="37">
        <f t="shared" si="28"/>
        <v>0</v>
      </c>
    </row>
    <row r="1543" spans="6:6">
      <c r="F1543" s="37">
        <f t="shared" si="28"/>
        <v>0</v>
      </c>
    </row>
    <row r="1544" spans="6:6">
      <c r="F1544" s="37">
        <f t="shared" si="28"/>
        <v>0</v>
      </c>
    </row>
    <row r="1545" spans="6:6">
      <c r="F1545" s="37">
        <f t="shared" si="28"/>
        <v>0</v>
      </c>
    </row>
    <row r="1546" spans="6:6">
      <c r="F1546" s="37">
        <f t="shared" si="28"/>
        <v>0</v>
      </c>
    </row>
    <row r="1547" spans="6:6">
      <c r="F1547" s="37">
        <f t="shared" si="28"/>
        <v>0</v>
      </c>
    </row>
    <row r="1548" spans="6:6">
      <c r="F1548" s="37">
        <f t="shared" si="28"/>
        <v>0</v>
      </c>
    </row>
    <row r="1549" spans="6:6">
      <c r="F1549" s="37">
        <f t="shared" si="28"/>
        <v>0</v>
      </c>
    </row>
    <row r="1550" spans="6:6">
      <c r="F1550" s="37">
        <f t="shared" si="28"/>
        <v>0</v>
      </c>
    </row>
    <row r="1551" spans="6:6">
      <c r="F1551" s="37">
        <f t="shared" si="28"/>
        <v>0</v>
      </c>
    </row>
    <row r="1552" spans="6:6">
      <c r="F1552" s="37">
        <f t="shared" si="28"/>
        <v>0</v>
      </c>
    </row>
    <row r="1553" spans="6:6">
      <c r="F1553" s="37">
        <f t="shared" si="28"/>
        <v>0</v>
      </c>
    </row>
    <row r="1554" spans="6:6">
      <c r="F1554" s="37">
        <f t="shared" si="28"/>
        <v>0</v>
      </c>
    </row>
    <row r="1555" spans="6:6">
      <c r="F1555" s="37">
        <f t="shared" si="28"/>
        <v>0</v>
      </c>
    </row>
    <row r="1556" spans="6:6">
      <c r="F1556" s="37">
        <f t="shared" si="28"/>
        <v>0</v>
      </c>
    </row>
    <row r="1557" spans="6:6">
      <c r="F1557" s="37">
        <f t="shared" si="28"/>
        <v>0</v>
      </c>
    </row>
    <row r="1558" spans="6:6">
      <c r="F1558" s="37">
        <f t="shared" si="28"/>
        <v>0</v>
      </c>
    </row>
    <row r="1559" spans="6:6">
      <c r="F1559" s="37">
        <f t="shared" si="28"/>
        <v>0</v>
      </c>
    </row>
    <row r="1560" spans="6:6">
      <c r="F1560" s="37">
        <f t="shared" si="28"/>
        <v>0</v>
      </c>
    </row>
    <row r="1561" spans="6:6">
      <c r="F1561" s="37">
        <f t="shared" si="28"/>
        <v>0</v>
      </c>
    </row>
    <row r="1562" spans="6:6">
      <c r="F1562" s="37">
        <f t="shared" si="28"/>
        <v>0</v>
      </c>
    </row>
    <row r="1563" spans="6:6">
      <c r="F1563" s="37">
        <f t="shared" si="28"/>
        <v>0</v>
      </c>
    </row>
    <row r="1564" spans="6:6">
      <c r="F1564" s="37">
        <f t="shared" si="28"/>
        <v>0</v>
      </c>
    </row>
    <row r="1565" spans="6:6">
      <c r="F1565" s="37">
        <f t="shared" si="28"/>
        <v>0</v>
      </c>
    </row>
    <row r="1566" spans="6:6">
      <c r="F1566" s="37">
        <f t="shared" si="28"/>
        <v>0</v>
      </c>
    </row>
    <row r="1567" spans="6:6">
      <c r="F1567" s="37">
        <f t="shared" si="28"/>
        <v>0</v>
      </c>
    </row>
    <row r="1568" spans="6:6">
      <c r="F1568" s="37">
        <f t="shared" si="28"/>
        <v>0</v>
      </c>
    </row>
    <row r="1569" spans="6:6">
      <c r="F1569" s="37">
        <f t="shared" si="28"/>
        <v>0</v>
      </c>
    </row>
    <row r="1570" spans="6:6">
      <c r="F1570" s="37">
        <f t="shared" si="28"/>
        <v>0</v>
      </c>
    </row>
    <row r="1571" spans="6:6">
      <c r="F1571" s="37">
        <f t="shared" si="28"/>
        <v>0</v>
      </c>
    </row>
    <row r="1572" spans="6:6">
      <c r="F1572" s="37">
        <f t="shared" si="28"/>
        <v>0</v>
      </c>
    </row>
    <row r="1573" spans="6:6">
      <c r="F1573" s="37">
        <f t="shared" si="28"/>
        <v>0</v>
      </c>
    </row>
    <row r="1574" spans="6:6">
      <c r="F1574" s="37">
        <f t="shared" si="28"/>
        <v>0</v>
      </c>
    </row>
    <row r="1575" spans="6:6">
      <c r="F1575" s="37">
        <f t="shared" si="28"/>
        <v>0</v>
      </c>
    </row>
    <row r="1576" spans="6:6">
      <c r="F1576" s="37">
        <f t="shared" ref="F1576:F1639" si="29">F1575+D1576-E1576</f>
        <v>0</v>
      </c>
    </row>
    <row r="1577" spans="6:6">
      <c r="F1577" s="37">
        <f t="shared" si="29"/>
        <v>0</v>
      </c>
    </row>
    <row r="1578" spans="6:6">
      <c r="F1578" s="37">
        <f t="shared" si="29"/>
        <v>0</v>
      </c>
    </row>
    <row r="1579" spans="6:6">
      <c r="F1579" s="37">
        <f t="shared" si="29"/>
        <v>0</v>
      </c>
    </row>
    <row r="1580" spans="6:6">
      <c r="F1580" s="37">
        <f t="shared" si="29"/>
        <v>0</v>
      </c>
    </row>
    <row r="1581" spans="6:6">
      <c r="F1581" s="37">
        <f t="shared" si="29"/>
        <v>0</v>
      </c>
    </row>
    <row r="1582" spans="6:6">
      <c r="F1582" s="37">
        <f t="shared" si="29"/>
        <v>0</v>
      </c>
    </row>
    <row r="1583" spans="6:6">
      <c r="F1583" s="37">
        <f t="shared" si="29"/>
        <v>0</v>
      </c>
    </row>
    <row r="1584" spans="6:6">
      <c r="F1584" s="37">
        <f t="shared" si="29"/>
        <v>0</v>
      </c>
    </row>
    <row r="1585" spans="6:6">
      <c r="F1585" s="37">
        <f t="shared" si="29"/>
        <v>0</v>
      </c>
    </row>
    <row r="1586" spans="6:6">
      <c r="F1586" s="37">
        <f t="shared" si="29"/>
        <v>0</v>
      </c>
    </row>
    <row r="1587" spans="6:6">
      <c r="F1587" s="37">
        <f t="shared" si="29"/>
        <v>0</v>
      </c>
    </row>
    <row r="1588" spans="6:6">
      <c r="F1588" s="37">
        <f t="shared" si="29"/>
        <v>0</v>
      </c>
    </row>
    <row r="1589" spans="6:6">
      <c r="F1589" s="37">
        <f t="shared" si="29"/>
        <v>0</v>
      </c>
    </row>
    <row r="1590" spans="6:6">
      <c r="F1590" s="37">
        <f t="shared" si="29"/>
        <v>0</v>
      </c>
    </row>
    <row r="1591" spans="6:6">
      <c r="F1591" s="37">
        <f t="shared" si="29"/>
        <v>0</v>
      </c>
    </row>
    <row r="1592" spans="6:6">
      <c r="F1592" s="37">
        <f t="shared" si="29"/>
        <v>0</v>
      </c>
    </row>
    <row r="1593" spans="6:6">
      <c r="F1593" s="37">
        <f t="shared" si="29"/>
        <v>0</v>
      </c>
    </row>
    <row r="1594" spans="6:6">
      <c r="F1594" s="37">
        <f t="shared" si="29"/>
        <v>0</v>
      </c>
    </row>
    <row r="1595" spans="6:6">
      <c r="F1595" s="37">
        <f t="shared" si="29"/>
        <v>0</v>
      </c>
    </row>
    <row r="1596" spans="6:6">
      <c r="F1596" s="37">
        <f t="shared" si="29"/>
        <v>0</v>
      </c>
    </row>
    <row r="1597" spans="6:6">
      <c r="F1597" s="37">
        <f t="shared" si="29"/>
        <v>0</v>
      </c>
    </row>
    <row r="1598" spans="6:6">
      <c r="F1598" s="37">
        <f t="shared" si="29"/>
        <v>0</v>
      </c>
    </row>
    <row r="1599" spans="6:6">
      <c r="F1599" s="37">
        <f t="shared" si="29"/>
        <v>0</v>
      </c>
    </row>
    <row r="1600" spans="6:6">
      <c r="F1600" s="37">
        <f t="shared" si="29"/>
        <v>0</v>
      </c>
    </row>
    <row r="1601" spans="6:6">
      <c r="F1601" s="37">
        <f t="shared" si="29"/>
        <v>0</v>
      </c>
    </row>
    <row r="1602" spans="6:6">
      <c r="F1602" s="37">
        <f t="shared" si="29"/>
        <v>0</v>
      </c>
    </row>
    <row r="1603" spans="6:6">
      <c r="F1603" s="37">
        <f t="shared" si="29"/>
        <v>0</v>
      </c>
    </row>
    <row r="1604" spans="6:6">
      <c r="F1604" s="37">
        <f t="shared" si="29"/>
        <v>0</v>
      </c>
    </row>
    <row r="1605" spans="6:6">
      <c r="F1605" s="37">
        <f t="shared" si="29"/>
        <v>0</v>
      </c>
    </row>
    <row r="1606" spans="6:6">
      <c r="F1606" s="37">
        <f t="shared" si="29"/>
        <v>0</v>
      </c>
    </row>
    <row r="1607" spans="6:6">
      <c r="F1607" s="37">
        <f t="shared" si="29"/>
        <v>0</v>
      </c>
    </row>
    <row r="1608" spans="6:6">
      <c r="F1608" s="37">
        <f t="shared" si="29"/>
        <v>0</v>
      </c>
    </row>
    <row r="1609" spans="6:6">
      <c r="F1609" s="37">
        <f t="shared" si="29"/>
        <v>0</v>
      </c>
    </row>
    <row r="1610" spans="6:6">
      <c r="F1610" s="37">
        <f t="shared" si="29"/>
        <v>0</v>
      </c>
    </row>
    <row r="1611" spans="6:6">
      <c r="F1611" s="37">
        <f t="shared" si="29"/>
        <v>0</v>
      </c>
    </row>
    <row r="1612" spans="6:6">
      <c r="F1612" s="37">
        <f t="shared" si="29"/>
        <v>0</v>
      </c>
    </row>
    <row r="1613" spans="6:6">
      <c r="F1613" s="37">
        <f t="shared" si="29"/>
        <v>0</v>
      </c>
    </row>
    <row r="1614" spans="6:6">
      <c r="F1614" s="37">
        <f t="shared" si="29"/>
        <v>0</v>
      </c>
    </row>
    <row r="1615" spans="6:6">
      <c r="F1615" s="37">
        <f t="shared" si="29"/>
        <v>0</v>
      </c>
    </row>
    <row r="1616" spans="6:6">
      <c r="F1616" s="37">
        <f t="shared" si="29"/>
        <v>0</v>
      </c>
    </row>
    <row r="1617" spans="6:6">
      <c r="F1617" s="37">
        <f t="shared" si="29"/>
        <v>0</v>
      </c>
    </row>
    <row r="1618" spans="6:6">
      <c r="F1618" s="37">
        <f t="shared" si="29"/>
        <v>0</v>
      </c>
    </row>
    <row r="1619" spans="6:6">
      <c r="F1619" s="37">
        <f t="shared" si="29"/>
        <v>0</v>
      </c>
    </row>
    <row r="1620" spans="6:6">
      <c r="F1620" s="37">
        <f t="shared" si="29"/>
        <v>0</v>
      </c>
    </row>
    <row r="1621" spans="6:6">
      <c r="F1621" s="37">
        <f t="shared" si="29"/>
        <v>0</v>
      </c>
    </row>
    <row r="1622" spans="6:6">
      <c r="F1622" s="37">
        <f t="shared" si="29"/>
        <v>0</v>
      </c>
    </row>
    <row r="1623" spans="6:6">
      <c r="F1623" s="37">
        <f t="shared" si="29"/>
        <v>0</v>
      </c>
    </row>
    <row r="1624" spans="6:6">
      <c r="F1624" s="37">
        <f t="shared" si="29"/>
        <v>0</v>
      </c>
    </row>
    <row r="1625" spans="6:6">
      <c r="F1625" s="37">
        <f t="shared" si="29"/>
        <v>0</v>
      </c>
    </row>
    <row r="1626" spans="6:6">
      <c r="F1626" s="37">
        <f t="shared" si="29"/>
        <v>0</v>
      </c>
    </row>
    <row r="1627" spans="6:6">
      <c r="F1627" s="37">
        <f t="shared" si="29"/>
        <v>0</v>
      </c>
    </row>
    <row r="1628" spans="6:6">
      <c r="F1628" s="37">
        <f t="shared" si="29"/>
        <v>0</v>
      </c>
    </row>
    <row r="1629" spans="6:6">
      <c r="F1629" s="37">
        <f t="shared" si="29"/>
        <v>0</v>
      </c>
    </row>
    <row r="1630" spans="6:6">
      <c r="F1630" s="37">
        <f t="shared" si="29"/>
        <v>0</v>
      </c>
    </row>
    <row r="1631" spans="6:6">
      <c r="F1631" s="37">
        <f t="shared" si="29"/>
        <v>0</v>
      </c>
    </row>
    <row r="1632" spans="6:6">
      <c r="F1632" s="37">
        <f t="shared" si="29"/>
        <v>0</v>
      </c>
    </row>
    <row r="1633" spans="6:6">
      <c r="F1633" s="37">
        <f t="shared" si="29"/>
        <v>0</v>
      </c>
    </row>
    <row r="1634" spans="6:6">
      <c r="F1634" s="37">
        <f t="shared" si="29"/>
        <v>0</v>
      </c>
    </row>
    <row r="1635" spans="6:6">
      <c r="F1635" s="37">
        <f t="shared" si="29"/>
        <v>0</v>
      </c>
    </row>
    <row r="1636" spans="6:6">
      <c r="F1636" s="37">
        <f t="shared" si="29"/>
        <v>0</v>
      </c>
    </row>
    <row r="1637" spans="6:6">
      <c r="F1637" s="37">
        <f t="shared" si="29"/>
        <v>0</v>
      </c>
    </row>
    <row r="1638" spans="6:6">
      <c r="F1638" s="37">
        <f t="shared" si="29"/>
        <v>0</v>
      </c>
    </row>
    <row r="1639" spans="6:6">
      <c r="F1639" s="37">
        <f t="shared" si="29"/>
        <v>0</v>
      </c>
    </row>
    <row r="1640" spans="6:6">
      <c r="F1640" s="37">
        <f t="shared" ref="F1640:F1703" si="30">F1639+D1640-E1640</f>
        <v>0</v>
      </c>
    </row>
    <row r="1641" spans="6:6">
      <c r="F1641" s="37">
        <f t="shared" si="30"/>
        <v>0</v>
      </c>
    </row>
    <row r="1642" spans="6:6">
      <c r="F1642" s="37">
        <f t="shared" si="30"/>
        <v>0</v>
      </c>
    </row>
    <row r="1643" spans="6:6">
      <c r="F1643" s="37">
        <f t="shared" si="30"/>
        <v>0</v>
      </c>
    </row>
    <row r="1644" spans="6:6">
      <c r="F1644" s="37">
        <f t="shared" si="30"/>
        <v>0</v>
      </c>
    </row>
    <row r="1645" spans="6:6">
      <c r="F1645" s="37">
        <f t="shared" si="30"/>
        <v>0</v>
      </c>
    </row>
    <row r="1646" spans="6:6">
      <c r="F1646" s="37">
        <f t="shared" si="30"/>
        <v>0</v>
      </c>
    </row>
    <row r="1647" spans="6:6">
      <c r="F1647" s="37">
        <f t="shared" si="30"/>
        <v>0</v>
      </c>
    </row>
    <row r="1648" spans="6:6">
      <c r="F1648" s="37">
        <f t="shared" si="30"/>
        <v>0</v>
      </c>
    </row>
    <row r="1649" spans="6:6">
      <c r="F1649" s="37">
        <f t="shared" si="30"/>
        <v>0</v>
      </c>
    </row>
    <row r="1650" spans="6:6">
      <c r="F1650" s="37">
        <f t="shared" si="30"/>
        <v>0</v>
      </c>
    </row>
    <row r="1651" spans="6:6">
      <c r="F1651" s="37">
        <f t="shared" si="30"/>
        <v>0</v>
      </c>
    </row>
    <row r="1652" spans="6:6">
      <c r="F1652" s="37">
        <f t="shared" si="30"/>
        <v>0</v>
      </c>
    </row>
    <row r="1653" spans="6:6">
      <c r="F1653" s="37">
        <f t="shared" si="30"/>
        <v>0</v>
      </c>
    </row>
    <row r="1654" spans="6:6">
      <c r="F1654" s="37">
        <f t="shared" si="30"/>
        <v>0</v>
      </c>
    </row>
    <row r="1655" spans="6:6">
      <c r="F1655" s="37">
        <f t="shared" si="30"/>
        <v>0</v>
      </c>
    </row>
    <row r="1656" spans="6:6">
      <c r="F1656" s="37">
        <f t="shared" si="30"/>
        <v>0</v>
      </c>
    </row>
    <row r="1657" spans="6:6">
      <c r="F1657" s="37">
        <f t="shared" si="30"/>
        <v>0</v>
      </c>
    </row>
    <row r="1658" spans="6:6">
      <c r="F1658" s="37">
        <f t="shared" si="30"/>
        <v>0</v>
      </c>
    </row>
    <row r="1659" spans="6:6">
      <c r="F1659" s="37">
        <f t="shared" si="30"/>
        <v>0</v>
      </c>
    </row>
    <row r="1660" spans="6:6">
      <c r="F1660" s="37">
        <f t="shared" si="30"/>
        <v>0</v>
      </c>
    </row>
    <row r="1661" spans="6:6">
      <c r="F1661" s="37">
        <f t="shared" si="30"/>
        <v>0</v>
      </c>
    </row>
    <row r="1662" spans="6:6">
      <c r="F1662" s="37">
        <f t="shared" si="30"/>
        <v>0</v>
      </c>
    </row>
    <row r="1663" spans="6:6">
      <c r="F1663" s="37">
        <f t="shared" si="30"/>
        <v>0</v>
      </c>
    </row>
    <row r="1664" spans="6:6">
      <c r="F1664" s="37">
        <f t="shared" si="30"/>
        <v>0</v>
      </c>
    </row>
    <row r="1665" spans="6:6">
      <c r="F1665" s="37">
        <f t="shared" si="30"/>
        <v>0</v>
      </c>
    </row>
    <row r="1666" spans="6:6">
      <c r="F1666" s="37">
        <f t="shared" si="30"/>
        <v>0</v>
      </c>
    </row>
    <row r="1667" spans="6:6">
      <c r="F1667" s="37">
        <f t="shared" si="30"/>
        <v>0</v>
      </c>
    </row>
    <row r="1668" spans="6:6">
      <c r="F1668" s="37">
        <f t="shared" si="30"/>
        <v>0</v>
      </c>
    </row>
    <row r="1669" spans="6:6">
      <c r="F1669" s="37">
        <f t="shared" si="30"/>
        <v>0</v>
      </c>
    </row>
    <row r="1670" spans="6:6">
      <c r="F1670" s="37">
        <f t="shared" si="30"/>
        <v>0</v>
      </c>
    </row>
    <row r="1671" spans="6:6">
      <c r="F1671" s="37">
        <f t="shared" si="30"/>
        <v>0</v>
      </c>
    </row>
    <row r="1672" spans="6:6">
      <c r="F1672" s="37">
        <f t="shared" si="30"/>
        <v>0</v>
      </c>
    </row>
    <row r="1673" spans="6:6">
      <c r="F1673" s="37">
        <f t="shared" si="30"/>
        <v>0</v>
      </c>
    </row>
    <row r="1674" spans="6:6">
      <c r="F1674" s="37">
        <f t="shared" si="30"/>
        <v>0</v>
      </c>
    </row>
    <row r="1675" spans="6:6">
      <c r="F1675" s="37">
        <f t="shared" si="30"/>
        <v>0</v>
      </c>
    </row>
    <row r="1676" spans="6:6">
      <c r="F1676" s="37">
        <f t="shared" si="30"/>
        <v>0</v>
      </c>
    </row>
    <row r="1677" spans="6:6">
      <c r="F1677" s="37">
        <f t="shared" si="30"/>
        <v>0</v>
      </c>
    </row>
    <row r="1678" spans="6:6">
      <c r="F1678" s="37">
        <f t="shared" si="30"/>
        <v>0</v>
      </c>
    </row>
    <row r="1679" spans="6:6">
      <c r="F1679" s="37">
        <f t="shared" si="30"/>
        <v>0</v>
      </c>
    </row>
    <row r="1680" spans="6:6">
      <c r="F1680" s="37">
        <f t="shared" si="30"/>
        <v>0</v>
      </c>
    </row>
    <row r="1681" spans="6:6">
      <c r="F1681" s="37">
        <f t="shared" si="30"/>
        <v>0</v>
      </c>
    </row>
    <row r="1682" spans="6:6">
      <c r="F1682" s="37">
        <f t="shared" si="30"/>
        <v>0</v>
      </c>
    </row>
    <row r="1683" spans="6:6">
      <c r="F1683" s="37">
        <f t="shared" si="30"/>
        <v>0</v>
      </c>
    </row>
    <row r="1684" spans="6:6">
      <c r="F1684" s="37">
        <f t="shared" si="30"/>
        <v>0</v>
      </c>
    </row>
    <row r="1685" spans="6:6">
      <c r="F1685" s="37">
        <f t="shared" si="30"/>
        <v>0</v>
      </c>
    </row>
    <row r="1686" spans="6:6">
      <c r="F1686" s="37">
        <f t="shared" si="30"/>
        <v>0</v>
      </c>
    </row>
    <row r="1687" spans="6:6">
      <c r="F1687" s="37">
        <f t="shared" si="30"/>
        <v>0</v>
      </c>
    </row>
    <row r="1688" spans="6:6">
      <c r="F1688" s="37">
        <f t="shared" si="30"/>
        <v>0</v>
      </c>
    </row>
    <row r="1689" spans="6:6">
      <c r="F1689" s="37">
        <f t="shared" si="30"/>
        <v>0</v>
      </c>
    </row>
    <row r="1690" spans="6:6">
      <c r="F1690" s="37">
        <f t="shared" si="30"/>
        <v>0</v>
      </c>
    </row>
    <row r="1691" spans="6:6">
      <c r="F1691" s="37">
        <f t="shared" si="30"/>
        <v>0</v>
      </c>
    </row>
    <row r="1692" spans="6:6">
      <c r="F1692" s="37">
        <f t="shared" si="30"/>
        <v>0</v>
      </c>
    </row>
    <row r="1693" spans="6:6">
      <c r="F1693" s="37">
        <f t="shared" si="30"/>
        <v>0</v>
      </c>
    </row>
    <row r="1694" spans="6:6">
      <c r="F1694" s="37">
        <f t="shared" si="30"/>
        <v>0</v>
      </c>
    </row>
    <row r="1695" spans="6:6">
      <c r="F1695" s="37">
        <f t="shared" si="30"/>
        <v>0</v>
      </c>
    </row>
    <row r="1696" spans="6:6">
      <c r="F1696" s="37">
        <f t="shared" si="30"/>
        <v>0</v>
      </c>
    </row>
    <row r="1697" spans="6:6">
      <c r="F1697" s="37">
        <f t="shared" si="30"/>
        <v>0</v>
      </c>
    </row>
    <row r="1698" spans="6:6">
      <c r="F1698" s="37">
        <f t="shared" si="30"/>
        <v>0</v>
      </c>
    </row>
    <row r="1699" spans="6:6">
      <c r="F1699" s="37">
        <f t="shared" si="30"/>
        <v>0</v>
      </c>
    </row>
    <row r="1700" spans="6:6">
      <c r="F1700" s="37">
        <f t="shared" si="30"/>
        <v>0</v>
      </c>
    </row>
    <row r="1701" spans="6:6">
      <c r="F1701" s="37">
        <f t="shared" si="30"/>
        <v>0</v>
      </c>
    </row>
    <row r="1702" spans="6:6">
      <c r="F1702" s="37">
        <f t="shared" si="30"/>
        <v>0</v>
      </c>
    </row>
    <row r="1703" spans="6:6">
      <c r="F1703" s="37">
        <f t="shared" si="30"/>
        <v>0</v>
      </c>
    </row>
    <row r="1704" spans="6:6">
      <c r="F1704" s="37">
        <f t="shared" ref="F1704:F1767" si="31">F1703+D1704-E1704</f>
        <v>0</v>
      </c>
    </row>
    <row r="1705" spans="6:6">
      <c r="F1705" s="37">
        <f t="shared" si="31"/>
        <v>0</v>
      </c>
    </row>
    <row r="1706" spans="6:6">
      <c r="F1706" s="37">
        <f t="shared" si="31"/>
        <v>0</v>
      </c>
    </row>
    <row r="1707" spans="6:6">
      <c r="F1707" s="37">
        <f t="shared" si="31"/>
        <v>0</v>
      </c>
    </row>
    <row r="1708" spans="6:6">
      <c r="F1708" s="37">
        <f t="shared" si="31"/>
        <v>0</v>
      </c>
    </row>
    <row r="1709" spans="6:6">
      <c r="F1709" s="37">
        <f t="shared" si="31"/>
        <v>0</v>
      </c>
    </row>
    <row r="1710" spans="6:6">
      <c r="F1710" s="37">
        <f t="shared" si="31"/>
        <v>0</v>
      </c>
    </row>
    <row r="1711" spans="6:6">
      <c r="F1711" s="37">
        <f t="shared" si="31"/>
        <v>0</v>
      </c>
    </row>
    <row r="1712" spans="6:6">
      <c r="F1712" s="37">
        <f t="shared" si="31"/>
        <v>0</v>
      </c>
    </row>
    <row r="1713" spans="6:6">
      <c r="F1713" s="37">
        <f t="shared" si="31"/>
        <v>0</v>
      </c>
    </row>
    <row r="1714" spans="6:6">
      <c r="F1714" s="37">
        <f t="shared" si="31"/>
        <v>0</v>
      </c>
    </row>
    <row r="1715" spans="6:6">
      <c r="F1715" s="37">
        <f t="shared" si="31"/>
        <v>0</v>
      </c>
    </row>
    <row r="1716" spans="6:6">
      <c r="F1716" s="37">
        <f t="shared" si="31"/>
        <v>0</v>
      </c>
    </row>
    <row r="1717" spans="6:6">
      <c r="F1717" s="37">
        <f t="shared" si="31"/>
        <v>0</v>
      </c>
    </row>
    <row r="1718" spans="6:6">
      <c r="F1718" s="37">
        <f t="shared" si="31"/>
        <v>0</v>
      </c>
    </row>
    <row r="1719" spans="6:6">
      <c r="F1719" s="37">
        <f t="shared" si="31"/>
        <v>0</v>
      </c>
    </row>
    <row r="1720" spans="6:6">
      <c r="F1720" s="37">
        <f t="shared" si="31"/>
        <v>0</v>
      </c>
    </row>
    <row r="1721" spans="6:6">
      <c r="F1721" s="37">
        <f t="shared" si="31"/>
        <v>0</v>
      </c>
    </row>
    <row r="1722" spans="6:6">
      <c r="F1722" s="37">
        <f t="shared" si="31"/>
        <v>0</v>
      </c>
    </row>
    <row r="1723" spans="6:6">
      <c r="F1723" s="37">
        <f t="shared" si="31"/>
        <v>0</v>
      </c>
    </row>
    <row r="1724" spans="6:6">
      <c r="F1724" s="37">
        <f t="shared" si="31"/>
        <v>0</v>
      </c>
    </row>
    <row r="1725" spans="6:6">
      <c r="F1725" s="37">
        <f t="shared" si="31"/>
        <v>0</v>
      </c>
    </row>
    <row r="1726" spans="6:6">
      <c r="F1726" s="37">
        <f t="shared" si="31"/>
        <v>0</v>
      </c>
    </row>
    <row r="1727" spans="6:6">
      <c r="F1727" s="37">
        <f t="shared" si="31"/>
        <v>0</v>
      </c>
    </row>
    <row r="1728" spans="6:6">
      <c r="F1728" s="37">
        <f t="shared" si="31"/>
        <v>0</v>
      </c>
    </row>
    <row r="1729" spans="6:6">
      <c r="F1729" s="37">
        <f t="shared" si="31"/>
        <v>0</v>
      </c>
    </row>
    <row r="1730" spans="6:6">
      <c r="F1730" s="37">
        <f t="shared" si="31"/>
        <v>0</v>
      </c>
    </row>
    <row r="1731" spans="6:6">
      <c r="F1731" s="37">
        <f t="shared" si="31"/>
        <v>0</v>
      </c>
    </row>
    <row r="1732" spans="6:6">
      <c r="F1732" s="37">
        <f t="shared" si="31"/>
        <v>0</v>
      </c>
    </row>
    <row r="1733" spans="6:6">
      <c r="F1733" s="37">
        <f t="shared" si="31"/>
        <v>0</v>
      </c>
    </row>
    <row r="1734" spans="6:6">
      <c r="F1734" s="37">
        <f t="shared" si="31"/>
        <v>0</v>
      </c>
    </row>
    <row r="1735" spans="6:6">
      <c r="F1735" s="37">
        <f t="shared" si="31"/>
        <v>0</v>
      </c>
    </row>
    <row r="1736" spans="6:6">
      <c r="F1736" s="37">
        <f t="shared" si="31"/>
        <v>0</v>
      </c>
    </row>
    <row r="1737" spans="6:6">
      <c r="F1737" s="37">
        <f t="shared" si="31"/>
        <v>0</v>
      </c>
    </row>
    <row r="1738" spans="6:6">
      <c r="F1738" s="37">
        <f t="shared" si="31"/>
        <v>0</v>
      </c>
    </row>
    <row r="1739" spans="6:6">
      <c r="F1739" s="37">
        <f t="shared" si="31"/>
        <v>0</v>
      </c>
    </row>
    <row r="1740" spans="6:6">
      <c r="F1740" s="37">
        <f t="shared" si="31"/>
        <v>0</v>
      </c>
    </row>
    <row r="1741" spans="6:6">
      <c r="F1741" s="37">
        <f t="shared" si="31"/>
        <v>0</v>
      </c>
    </row>
    <row r="1742" spans="6:6">
      <c r="F1742" s="37">
        <f t="shared" si="31"/>
        <v>0</v>
      </c>
    </row>
    <row r="1743" spans="6:6">
      <c r="F1743" s="37">
        <f t="shared" si="31"/>
        <v>0</v>
      </c>
    </row>
    <row r="1744" spans="6:6">
      <c r="F1744" s="37">
        <f t="shared" si="31"/>
        <v>0</v>
      </c>
    </row>
    <row r="1745" spans="6:6">
      <c r="F1745" s="37">
        <f t="shared" si="31"/>
        <v>0</v>
      </c>
    </row>
    <row r="1746" spans="6:6">
      <c r="F1746" s="37">
        <f t="shared" si="31"/>
        <v>0</v>
      </c>
    </row>
    <row r="1747" spans="6:6">
      <c r="F1747" s="37">
        <f t="shared" si="31"/>
        <v>0</v>
      </c>
    </row>
    <row r="1748" spans="6:6">
      <c r="F1748" s="37">
        <f t="shared" si="31"/>
        <v>0</v>
      </c>
    </row>
    <row r="1749" spans="6:6">
      <c r="F1749" s="37">
        <f t="shared" si="31"/>
        <v>0</v>
      </c>
    </row>
    <row r="1750" spans="6:6">
      <c r="F1750" s="37">
        <f t="shared" si="31"/>
        <v>0</v>
      </c>
    </row>
    <row r="1751" spans="6:6">
      <c r="F1751" s="37">
        <f t="shared" si="31"/>
        <v>0</v>
      </c>
    </row>
    <row r="1752" spans="6:6">
      <c r="F1752" s="37">
        <f t="shared" si="31"/>
        <v>0</v>
      </c>
    </row>
    <row r="1753" spans="6:6">
      <c r="F1753" s="37">
        <f t="shared" si="31"/>
        <v>0</v>
      </c>
    </row>
    <row r="1754" spans="6:6">
      <c r="F1754" s="37">
        <f t="shared" si="31"/>
        <v>0</v>
      </c>
    </row>
    <row r="1755" spans="6:6">
      <c r="F1755" s="37">
        <f t="shared" si="31"/>
        <v>0</v>
      </c>
    </row>
    <row r="1756" spans="6:6">
      <c r="F1756" s="37">
        <f t="shared" si="31"/>
        <v>0</v>
      </c>
    </row>
    <row r="1757" spans="6:6">
      <c r="F1757" s="37">
        <f t="shared" si="31"/>
        <v>0</v>
      </c>
    </row>
    <row r="1758" spans="6:6">
      <c r="F1758" s="37">
        <f t="shared" si="31"/>
        <v>0</v>
      </c>
    </row>
    <row r="1759" spans="6:6">
      <c r="F1759" s="37">
        <f t="shared" si="31"/>
        <v>0</v>
      </c>
    </row>
    <row r="1760" spans="6:6">
      <c r="F1760" s="37">
        <f t="shared" si="31"/>
        <v>0</v>
      </c>
    </row>
    <row r="1761" spans="6:6">
      <c r="F1761" s="37">
        <f t="shared" si="31"/>
        <v>0</v>
      </c>
    </row>
    <row r="1762" spans="6:6">
      <c r="F1762" s="37">
        <f t="shared" si="31"/>
        <v>0</v>
      </c>
    </row>
    <row r="1763" spans="6:6">
      <c r="F1763" s="37">
        <f t="shared" si="31"/>
        <v>0</v>
      </c>
    </row>
    <row r="1764" spans="6:6">
      <c r="F1764" s="37">
        <f t="shared" si="31"/>
        <v>0</v>
      </c>
    </row>
    <row r="1765" spans="6:6">
      <c r="F1765" s="37">
        <f t="shared" si="31"/>
        <v>0</v>
      </c>
    </row>
    <row r="1766" spans="6:6">
      <c r="F1766" s="37">
        <f t="shared" si="31"/>
        <v>0</v>
      </c>
    </row>
    <row r="1767" spans="6:6">
      <c r="F1767" s="37">
        <f t="shared" si="31"/>
        <v>0</v>
      </c>
    </row>
    <row r="1768" spans="6:6">
      <c r="F1768" s="37">
        <f t="shared" ref="F1768:F1831" si="32">F1767+D1768-E1768</f>
        <v>0</v>
      </c>
    </row>
    <row r="1769" spans="6:6">
      <c r="F1769" s="37">
        <f t="shared" si="32"/>
        <v>0</v>
      </c>
    </row>
    <row r="1770" spans="6:6">
      <c r="F1770" s="37">
        <f t="shared" si="32"/>
        <v>0</v>
      </c>
    </row>
    <row r="1771" spans="6:6">
      <c r="F1771" s="37">
        <f t="shared" si="32"/>
        <v>0</v>
      </c>
    </row>
    <row r="1772" spans="6:6">
      <c r="F1772" s="37">
        <f t="shared" si="32"/>
        <v>0</v>
      </c>
    </row>
    <row r="1773" spans="6:6">
      <c r="F1773" s="37">
        <f t="shared" si="32"/>
        <v>0</v>
      </c>
    </row>
    <row r="1774" spans="6:6">
      <c r="F1774" s="37">
        <f t="shared" si="32"/>
        <v>0</v>
      </c>
    </row>
    <row r="1775" spans="6:6">
      <c r="F1775" s="37">
        <f t="shared" si="32"/>
        <v>0</v>
      </c>
    </row>
    <row r="1776" spans="6:6">
      <c r="F1776" s="37">
        <f t="shared" si="32"/>
        <v>0</v>
      </c>
    </row>
    <row r="1777" spans="6:6">
      <c r="F1777" s="37">
        <f t="shared" si="32"/>
        <v>0</v>
      </c>
    </row>
    <row r="1778" spans="6:6">
      <c r="F1778" s="37">
        <f t="shared" si="32"/>
        <v>0</v>
      </c>
    </row>
    <row r="1779" spans="6:6">
      <c r="F1779" s="37">
        <f t="shared" si="32"/>
        <v>0</v>
      </c>
    </row>
    <row r="1780" spans="6:6">
      <c r="F1780" s="37">
        <f t="shared" si="32"/>
        <v>0</v>
      </c>
    </row>
    <row r="1781" spans="6:6">
      <c r="F1781" s="37">
        <f t="shared" si="32"/>
        <v>0</v>
      </c>
    </row>
    <row r="1782" spans="6:6">
      <c r="F1782" s="37">
        <f t="shared" si="32"/>
        <v>0</v>
      </c>
    </row>
    <row r="1783" spans="6:6">
      <c r="F1783" s="37">
        <f t="shared" si="32"/>
        <v>0</v>
      </c>
    </row>
    <row r="1784" spans="6:6">
      <c r="F1784" s="37">
        <f t="shared" si="32"/>
        <v>0</v>
      </c>
    </row>
    <row r="1785" spans="6:6">
      <c r="F1785" s="37">
        <f t="shared" si="32"/>
        <v>0</v>
      </c>
    </row>
    <row r="1786" spans="6:6">
      <c r="F1786" s="37">
        <f t="shared" si="32"/>
        <v>0</v>
      </c>
    </row>
    <row r="1787" spans="6:6">
      <c r="F1787" s="37">
        <f t="shared" si="32"/>
        <v>0</v>
      </c>
    </row>
    <row r="1788" spans="6:6">
      <c r="F1788" s="37">
        <f t="shared" si="32"/>
        <v>0</v>
      </c>
    </row>
    <row r="1789" spans="6:6">
      <c r="F1789" s="37">
        <f t="shared" si="32"/>
        <v>0</v>
      </c>
    </row>
    <row r="1790" spans="6:6">
      <c r="F1790" s="37">
        <f t="shared" si="32"/>
        <v>0</v>
      </c>
    </row>
    <row r="1791" spans="6:6">
      <c r="F1791" s="37">
        <f t="shared" si="32"/>
        <v>0</v>
      </c>
    </row>
    <row r="1792" spans="6:6">
      <c r="F1792" s="37">
        <f t="shared" si="32"/>
        <v>0</v>
      </c>
    </row>
    <row r="1793" spans="6:6">
      <c r="F1793" s="37">
        <f t="shared" si="32"/>
        <v>0</v>
      </c>
    </row>
    <row r="1794" spans="6:6">
      <c r="F1794" s="37">
        <f t="shared" si="32"/>
        <v>0</v>
      </c>
    </row>
    <row r="1795" spans="6:6">
      <c r="F1795" s="37">
        <f t="shared" si="32"/>
        <v>0</v>
      </c>
    </row>
    <row r="1796" spans="6:6">
      <c r="F1796" s="37">
        <f t="shared" si="32"/>
        <v>0</v>
      </c>
    </row>
    <row r="1797" spans="6:6">
      <c r="F1797" s="37">
        <f t="shared" si="32"/>
        <v>0</v>
      </c>
    </row>
    <row r="1798" spans="6:6">
      <c r="F1798" s="37">
        <f t="shared" si="32"/>
        <v>0</v>
      </c>
    </row>
    <row r="1799" spans="6:6">
      <c r="F1799" s="37">
        <f t="shared" si="32"/>
        <v>0</v>
      </c>
    </row>
    <row r="1800" spans="6:6">
      <c r="F1800" s="37">
        <f t="shared" si="32"/>
        <v>0</v>
      </c>
    </row>
    <row r="1801" spans="6:6">
      <c r="F1801" s="37">
        <f t="shared" si="32"/>
        <v>0</v>
      </c>
    </row>
    <row r="1802" spans="6:6">
      <c r="F1802" s="37">
        <f t="shared" si="32"/>
        <v>0</v>
      </c>
    </row>
    <row r="1803" spans="6:6">
      <c r="F1803" s="37">
        <f t="shared" si="32"/>
        <v>0</v>
      </c>
    </row>
    <row r="1804" spans="6:6">
      <c r="F1804" s="37">
        <f t="shared" si="32"/>
        <v>0</v>
      </c>
    </row>
    <row r="1805" spans="6:6">
      <c r="F1805" s="37">
        <f t="shared" si="32"/>
        <v>0</v>
      </c>
    </row>
    <row r="1806" spans="6:6">
      <c r="F1806" s="37">
        <f t="shared" si="32"/>
        <v>0</v>
      </c>
    </row>
    <row r="1807" spans="6:6">
      <c r="F1807" s="37">
        <f t="shared" si="32"/>
        <v>0</v>
      </c>
    </row>
    <row r="1808" spans="6:6">
      <c r="F1808" s="37">
        <f t="shared" si="32"/>
        <v>0</v>
      </c>
    </row>
    <row r="1809" spans="6:6">
      <c r="F1809" s="37">
        <f t="shared" si="32"/>
        <v>0</v>
      </c>
    </row>
    <row r="1810" spans="6:6">
      <c r="F1810" s="37">
        <f t="shared" si="32"/>
        <v>0</v>
      </c>
    </row>
    <row r="1811" spans="6:6">
      <c r="F1811" s="37">
        <f t="shared" si="32"/>
        <v>0</v>
      </c>
    </row>
    <row r="1812" spans="6:6">
      <c r="F1812" s="37">
        <f t="shared" si="32"/>
        <v>0</v>
      </c>
    </row>
    <row r="1813" spans="6:6">
      <c r="F1813" s="37">
        <f t="shared" si="32"/>
        <v>0</v>
      </c>
    </row>
    <row r="1814" spans="6:6">
      <c r="F1814" s="37">
        <f t="shared" si="32"/>
        <v>0</v>
      </c>
    </row>
    <row r="1815" spans="6:6">
      <c r="F1815" s="37">
        <f t="shared" si="32"/>
        <v>0</v>
      </c>
    </row>
    <row r="1816" spans="6:6">
      <c r="F1816" s="37">
        <f t="shared" si="32"/>
        <v>0</v>
      </c>
    </row>
    <row r="1817" spans="6:6">
      <c r="F1817" s="37">
        <f t="shared" si="32"/>
        <v>0</v>
      </c>
    </row>
    <row r="1818" spans="6:6">
      <c r="F1818" s="37">
        <f t="shared" si="32"/>
        <v>0</v>
      </c>
    </row>
    <row r="1819" spans="6:6">
      <c r="F1819" s="37">
        <f t="shared" si="32"/>
        <v>0</v>
      </c>
    </row>
    <row r="1820" spans="6:6">
      <c r="F1820" s="37">
        <f t="shared" si="32"/>
        <v>0</v>
      </c>
    </row>
    <row r="1821" spans="6:6">
      <c r="F1821" s="37">
        <f t="shared" si="32"/>
        <v>0</v>
      </c>
    </row>
    <row r="1822" spans="6:6">
      <c r="F1822" s="37">
        <f t="shared" si="32"/>
        <v>0</v>
      </c>
    </row>
    <row r="1823" spans="6:6">
      <c r="F1823" s="37">
        <f t="shared" si="32"/>
        <v>0</v>
      </c>
    </row>
    <row r="1824" spans="6:6">
      <c r="F1824" s="37">
        <f t="shared" si="32"/>
        <v>0</v>
      </c>
    </row>
    <row r="1825" spans="6:6">
      <c r="F1825" s="37">
        <f t="shared" si="32"/>
        <v>0</v>
      </c>
    </row>
    <row r="1826" spans="6:6">
      <c r="F1826" s="37">
        <f t="shared" si="32"/>
        <v>0</v>
      </c>
    </row>
    <row r="1827" spans="6:6">
      <c r="F1827" s="37">
        <f t="shared" si="32"/>
        <v>0</v>
      </c>
    </row>
    <row r="1828" spans="6:6">
      <c r="F1828" s="37">
        <f t="shared" si="32"/>
        <v>0</v>
      </c>
    </row>
    <row r="1829" spans="6:6">
      <c r="F1829" s="37">
        <f t="shared" si="32"/>
        <v>0</v>
      </c>
    </row>
    <row r="1830" spans="6:6">
      <c r="F1830" s="37">
        <f t="shared" si="32"/>
        <v>0</v>
      </c>
    </row>
    <row r="1831" spans="6:6">
      <c r="F1831" s="37">
        <f t="shared" si="32"/>
        <v>0</v>
      </c>
    </row>
    <row r="1832" spans="6:6">
      <c r="F1832" s="37">
        <f t="shared" ref="F1832:F1895" si="33">F1831+D1832-E1832</f>
        <v>0</v>
      </c>
    </row>
    <row r="1833" spans="6:6">
      <c r="F1833" s="37">
        <f t="shared" si="33"/>
        <v>0</v>
      </c>
    </row>
    <row r="1834" spans="6:6">
      <c r="F1834" s="37">
        <f t="shared" si="33"/>
        <v>0</v>
      </c>
    </row>
    <row r="1835" spans="6:6">
      <c r="F1835" s="37">
        <f t="shared" si="33"/>
        <v>0</v>
      </c>
    </row>
    <row r="1836" spans="6:6">
      <c r="F1836" s="37">
        <f t="shared" si="33"/>
        <v>0</v>
      </c>
    </row>
    <row r="1837" spans="6:6">
      <c r="F1837" s="37">
        <f t="shared" si="33"/>
        <v>0</v>
      </c>
    </row>
    <row r="1838" spans="6:6">
      <c r="F1838" s="37">
        <f t="shared" si="33"/>
        <v>0</v>
      </c>
    </row>
    <row r="1839" spans="6:6">
      <c r="F1839" s="37">
        <f t="shared" si="33"/>
        <v>0</v>
      </c>
    </row>
    <row r="1840" spans="6:6">
      <c r="F1840" s="37">
        <f t="shared" si="33"/>
        <v>0</v>
      </c>
    </row>
    <row r="1841" spans="6:6">
      <c r="F1841" s="37">
        <f t="shared" si="33"/>
        <v>0</v>
      </c>
    </row>
    <row r="1842" spans="6:6">
      <c r="F1842" s="37">
        <f t="shared" si="33"/>
        <v>0</v>
      </c>
    </row>
    <row r="1843" spans="6:6">
      <c r="F1843" s="37">
        <f t="shared" si="33"/>
        <v>0</v>
      </c>
    </row>
    <row r="1844" spans="6:6">
      <c r="F1844" s="37">
        <f t="shared" si="33"/>
        <v>0</v>
      </c>
    </row>
    <row r="1845" spans="6:6">
      <c r="F1845" s="37">
        <f t="shared" si="33"/>
        <v>0</v>
      </c>
    </row>
    <row r="1846" spans="6:6">
      <c r="F1846" s="37">
        <f t="shared" si="33"/>
        <v>0</v>
      </c>
    </row>
    <row r="1847" spans="6:6">
      <c r="F1847" s="37">
        <f t="shared" si="33"/>
        <v>0</v>
      </c>
    </row>
    <row r="1848" spans="6:6">
      <c r="F1848" s="37">
        <f t="shared" si="33"/>
        <v>0</v>
      </c>
    </row>
    <row r="1849" spans="6:6">
      <c r="F1849" s="37">
        <f t="shared" si="33"/>
        <v>0</v>
      </c>
    </row>
    <row r="1850" spans="6:6">
      <c r="F1850" s="37">
        <f t="shared" si="33"/>
        <v>0</v>
      </c>
    </row>
    <row r="1851" spans="6:6">
      <c r="F1851" s="37">
        <f t="shared" si="33"/>
        <v>0</v>
      </c>
    </row>
    <row r="1852" spans="6:6">
      <c r="F1852" s="37">
        <f t="shared" si="33"/>
        <v>0</v>
      </c>
    </row>
    <row r="1853" spans="6:6">
      <c r="F1853" s="37">
        <f t="shared" si="33"/>
        <v>0</v>
      </c>
    </row>
    <row r="1854" spans="6:6">
      <c r="F1854" s="37">
        <f t="shared" si="33"/>
        <v>0</v>
      </c>
    </row>
    <row r="1855" spans="6:6">
      <c r="F1855" s="37">
        <f t="shared" si="33"/>
        <v>0</v>
      </c>
    </row>
    <row r="1856" spans="6:6">
      <c r="F1856" s="37">
        <f t="shared" si="33"/>
        <v>0</v>
      </c>
    </row>
    <row r="1857" spans="6:6">
      <c r="F1857" s="37">
        <f t="shared" si="33"/>
        <v>0</v>
      </c>
    </row>
    <row r="1858" spans="6:6">
      <c r="F1858" s="37">
        <f t="shared" si="33"/>
        <v>0</v>
      </c>
    </row>
    <row r="1859" spans="6:6">
      <c r="F1859" s="37">
        <f t="shared" si="33"/>
        <v>0</v>
      </c>
    </row>
    <row r="1860" spans="6:6">
      <c r="F1860" s="37">
        <f t="shared" si="33"/>
        <v>0</v>
      </c>
    </row>
    <row r="1861" spans="6:6">
      <c r="F1861" s="37">
        <f t="shared" si="33"/>
        <v>0</v>
      </c>
    </row>
    <row r="1862" spans="6:6">
      <c r="F1862" s="37">
        <f t="shared" si="33"/>
        <v>0</v>
      </c>
    </row>
    <row r="1863" spans="6:6">
      <c r="F1863" s="37">
        <f t="shared" si="33"/>
        <v>0</v>
      </c>
    </row>
    <row r="1864" spans="6:6">
      <c r="F1864" s="37">
        <f t="shared" si="33"/>
        <v>0</v>
      </c>
    </row>
    <row r="1865" spans="6:6">
      <c r="F1865" s="37">
        <f t="shared" si="33"/>
        <v>0</v>
      </c>
    </row>
    <row r="1866" spans="6:6">
      <c r="F1866" s="37">
        <f t="shared" si="33"/>
        <v>0</v>
      </c>
    </row>
    <row r="1867" spans="6:6">
      <c r="F1867" s="37">
        <f t="shared" si="33"/>
        <v>0</v>
      </c>
    </row>
    <row r="1868" spans="6:6">
      <c r="F1868" s="37">
        <f t="shared" si="33"/>
        <v>0</v>
      </c>
    </row>
    <row r="1869" spans="6:6">
      <c r="F1869" s="37">
        <f t="shared" si="33"/>
        <v>0</v>
      </c>
    </row>
    <row r="1870" spans="6:6">
      <c r="F1870" s="37">
        <f t="shared" si="33"/>
        <v>0</v>
      </c>
    </row>
    <row r="1871" spans="6:6">
      <c r="F1871" s="37">
        <f t="shared" si="33"/>
        <v>0</v>
      </c>
    </row>
    <row r="1872" spans="6:6">
      <c r="F1872" s="37">
        <f t="shared" si="33"/>
        <v>0</v>
      </c>
    </row>
    <row r="1873" spans="6:6">
      <c r="F1873" s="37">
        <f t="shared" si="33"/>
        <v>0</v>
      </c>
    </row>
    <row r="1874" spans="6:6">
      <c r="F1874" s="37">
        <f t="shared" si="33"/>
        <v>0</v>
      </c>
    </row>
    <row r="1875" spans="6:6">
      <c r="F1875" s="37">
        <f t="shared" si="33"/>
        <v>0</v>
      </c>
    </row>
    <row r="1876" spans="6:6">
      <c r="F1876" s="37">
        <f t="shared" si="33"/>
        <v>0</v>
      </c>
    </row>
    <row r="1877" spans="6:6">
      <c r="F1877" s="37">
        <f t="shared" si="33"/>
        <v>0</v>
      </c>
    </row>
    <row r="1878" spans="6:6">
      <c r="F1878" s="37">
        <f t="shared" si="33"/>
        <v>0</v>
      </c>
    </row>
    <row r="1879" spans="6:6">
      <c r="F1879" s="37">
        <f t="shared" si="33"/>
        <v>0</v>
      </c>
    </row>
    <row r="1880" spans="6:6">
      <c r="F1880" s="37">
        <f t="shared" si="33"/>
        <v>0</v>
      </c>
    </row>
    <row r="1881" spans="6:6">
      <c r="F1881" s="37">
        <f t="shared" si="33"/>
        <v>0</v>
      </c>
    </row>
    <row r="1882" spans="6:6">
      <c r="F1882" s="37">
        <f t="shared" si="33"/>
        <v>0</v>
      </c>
    </row>
    <row r="1883" spans="6:6">
      <c r="F1883" s="37">
        <f t="shared" si="33"/>
        <v>0</v>
      </c>
    </row>
    <row r="1884" spans="6:6">
      <c r="F1884" s="37">
        <f t="shared" si="33"/>
        <v>0</v>
      </c>
    </row>
    <row r="1885" spans="6:6">
      <c r="F1885" s="37">
        <f t="shared" si="33"/>
        <v>0</v>
      </c>
    </row>
    <row r="1886" spans="6:6">
      <c r="F1886" s="37">
        <f t="shared" si="33"/>
        <v>0</v>
      </c>
    </row>
    <row r="1887" spans="6:6">
      <c r="F1887" s="37">
        <f t="shared" si="33"/>
        <v>0</v>
      </c>
    </row>
    <row r="1888" spans="6:6">
      <c r="F1888" s="37">
        <f t="shared" si="33"/>
        <v>0</v>
      </c>
    </row>
    <row r="1889" spans="6:6">
      <c r="F1889" s="37">
        <f t="shared" si="33"/>
        <v>0</v>
      </c>
    </row>
    <row r="1890" spans="6:6">
      <c r="F1890" s="37">
        <f t="shared" si="33"/>
        <v>0</v>
      </c>
    </row>
    <row r="1891" spans="6:6">
      <c r="F1891" s="37">
        <f t="shared" si="33"/>
        <v>0</v>
      </c>
    </row>
    <row r="1892" spans="6:6">
      <c r="F1892" s="37">
        <f t="shared" si="33"/>
        <v>0</v>
      </c>
    </row>
    <row r="1893" spans="6:6">
      <c r="F1893" s="37">
        <f t="shared" si="33"/>
        <v>0</v>
      </c>
    </row>
    <row r="1894" spans="6:6">
      <c r="F1894" s="37">
        <f t="shared" si="33"/>
        <v>0</v>
      </c>
    </row>
    <row r="1895" spans="6:6">
      <c r="F1895" s="37">
        <f t="shared" si="33"/>
        <v>0</v>
      </c>
    </row>
    <row r="1896" spans="6:6">
      <c r="F1896" s="37">
        <f t="shared" ref="F1896:F1959" si="34">F1895+D1896-E1896</f>
        <v>0</v>
      </c>
    </row>
    <row r="1897" spans="6:6">
      <c r="F1897" s="37">
        <f t="shared" si="34"/>
        <v>0</v>
      </c>
    </row>
    <row r="1898" spans="6:6">
      <c r="F1898" s="37">
        <f t="shared" si="34"/>
        <v>0</v>
      </c>
    </row>
    <row r="1899" spans="6:6">
      <c r="F1899" s="37">
        <f t="shared" si="34"/>
        <v>0</v>
      </c>
    </row>
    <row r="1900" spans="6:6">
      <c r="F1900" s="37">
        <f t="shared" si="34"/>
        <v>0</v>
      </c>
    </row>
    <row r="1901" spans="6:6">
      <c r="F1901" s="37">
        <f t="shared" si="34"/>
        <v>0</v>
      </c>
    </row>
    <row r="1902" spans="6:6">
      <c r="F1902" s="37">
        <f t="shared" si="34"/>
        <v>0</v>
      </c>
    </row>
    <row r="1903" spans="6:6">
      <c r="F1903" s="37">
        <f t="shared" si="34"/>
        <v>0</v>
      </c>
    </row>
    <row r="1904" spans="6:6">
      <c r="F1904" s="37">
        <f t="shared" si="34"/>
        <v>0</v>
      </c>
    </row>
    <row r="1905" spans="6:6">
      <c r="F1905" s="37">
        <f t="shared" si="34"/>
        <v>0</v>
      </c>
    </row>
    <row r="1906" spans="6:6">
      <c r="F1906" s="37">
        <f t="shared" si="34"/>
        <v>0</v>
      </c>
    </row>
    <row r="1907" spans="6:6">
      <c r="F1907" s="37">
        <f t="shared" si="34"/>
        <v>0</v>
      </c>
    </row>
    <row r="1908" spans="6:6">
      <c r="F1908" s="37">
        <f t="shared" si="34"/>
        <v>0</v>
      </c>
    </row>
    <row r="1909" spans="6:6">
      <c r="F1909" s="37">
        <f t="shared" si="34"/>
        <v>0</v>
      </c>
    </row>
    <row r="1910" spans="6:6">
      <c r="F1910" s="37">
        <f t="shared" si="34"/>
        <v>0</v>
      </c>
    </row>
    <row r="1911" spans="6:6">
      <c r="F1911" s="37">
        <f t="shared" si="34"/>
        <v>0</v>
      </c>
    </row>
    <row r="1912" spans="6:6">
      <c r="F1912" s="37">
        <f t="shared" si="34"/>
        <v>0</v>
      </c>
    </row>
    <row r="1913" spans="6:6">
      <c r="F1913" s="37">
        <f t="shared" si="34"/>
        <v>0</v>
      </c>
    </row>
    <row r="1914" spans="6:6">
      <c r="F1914" s="37">
        <f t="shared" si="34"/>
        <v>0</v>
      </c>
    </row>
    <row r="1915" spans="6:6">
      <c r="F1915" s="37">
        <f t="shared" si="34"/>
        <v>0</v>
      </c>
    </row>
    <row r="1916" spans="6:6">
      <c r="F1916" s="37">
        <f t="shared" si="34"/>
        <v>0</v>
      </c>
    </row>
    <row r="1917" spans="6:6">
      <c r="F1917" s="37">
        <f t="shared" si="34"/>
        <v>0</v>
      </c>
    </row>
    <row r="1918" spans="6:6">
      <c r="F1918" s="37">
        <f t="shared" si="34"/>
        <v>0</v>
      </c>
    </row>
    <row r="1919" spans="6:6">
      <c r="F1919" s="37">
        <f t="shared" si="34"/>
        <v>0</v>
      </c>
    </row>
    <row r="1920" spans="6:6">
      <c r="F1920" s="37">
        <f t="shared" si="34"/>
        <v>0</v>
      </c>
    </row>
    <row r="1921" spans="6:6">
      <c r="F1921" s="37">
        <f t="shared" si="34"/>
        <v>0</v>
      </c>
    </row>
    <row r="1922" spans="6:6">
      <c r="F1922" s="37">
        <f t="shared" si="34"/>
        <v>0</v>
      </c>
    </row>
    <row r="1923" spans="6:6">
      <c r="F1923" s="37">
        <f t="shared" si="34"/>
        <v>0</v>
      </c>
    </row>
    <row r="1924" spans="6:6">
      <c r="F1924" s="37">
        <f t="shared" si="34"/>
        <v>0</v>
      </c>
    </row>
    <row r="1925" spans="6:6">
      <c r="F1925" s="37">
        <f t="shared" si="34"/>
        <v>0</v>
      </c>
    </row>
    <row r="1926" spans="6:6">
      <c r="F1926" s="37">
        <f t="shared" si="34"/>
        <v>0</v>
      </c>
    </row>
    <row r="1927" spans="6:6">
      <c r="F1927" s="37">
        <f t="shared" si="34"/>
        <v>0</v>
      </c>
    </row>
    <row r="1928" spans="6:6">
      <c r="F1928" s="37">
        <f t="shared" si="34"/>
        <v>0</v>
      </c>
    </row>
    <row r="1929" spans="6:6">
      <c r="F1929" s="37">
        <f t="shared" si="34"/>
        <v>0</v>
      </c>
    </row>
    <row r="1930" spans="6:6">
      <c r="F1930" s="37">
        <f t="shared" si="34"/>
        <v>0</v>
      </c>
    </row>
    <row r="1931" spans="6:6">
      <c r="F1931" s="37">
        <f t="shared" si="34"/>
        <v>0</v>
      </c>
    </row>
    <row r="1932" spans="6:6">
      <c r="F1932" s="37">
        <f t="shared" si="34"/>
        <v>0</v>
      </c>
    </row>
    <row r="1933" spans="6:6">
      <c r="F1933" s="37">
        <f t="shared" si="34"/>
        <v>0</v>
      </c>
    </row>
    <row r="1934" spans="6:6">
      <c r="F1934" s="37">
        <f t="shared" si="34"/>
        <v>0</v>
      </c>
    </row>
    <row r="1935" spans="6:6">
      <c r="F1935" s="37">
        <f t="shared" si="34"/>
        <v>0</v>
      </c>
    </row>
    <row r="1936" spans="6:6">
      <c r="F1936" s="37">
        <f t="shared" si="34"/>
        <v>0</v>
      </c>
    </row>
    <row r="1937" spans="6:6">
      <c r="F1937" s="37">
        <f t="shared" si="34"/>
        <v>0</v>
      </c>
    </row>
    <row r="1938" spans="6:6">
      <c r="F1938" s="37">
        <f t="shared" si="34"/>
        <v>0</v>
      </c>
    </row>
    <row r="1939" spans="6:6">
      <c r="F1939" s="37">
        <f t="shared" si="34"/>
        <v>0</v>
      </c>
    </row>
    <row r="1940" spans="6:6">
      <c r="F1940" s="37">
        <f t="shared" si="34"/>
        <v>0</v>
      </c>
    </row>
    <row r="1941" spans="6:6">
      <c r="F1941" s="37">
        <f t="shared" si="34"/>
        <v>0</v>
      </c>
    </row>
    <row r="1942" spans="6:6">
      <c r="F1942" s="37">
        <f t="shared" si="34"/>
        <v>0</v>
      </c>
    </row>
    <row r="1943" spans="6:6">
      <c r="F1943" s="37">
        <f t="shared" si="34"/>
        <v>0</v>
      </c>
    </row>
    <row r="1944" spans="6:6">
      <c r="F1944" s="37">
        <f t="shared" si="34"/>
        <v>0</v>
      </c>
    </row>
    <row r="1945" spans="6:6">
      <c r="F1945" s="37">
        <f t="shared" si="34"/>
        <v>0</v>
      </c>
    </row>
    <row r="1946" spans="6:6">
      <c r="F1946" s="37">
        <f t="shared" si="34"/>
        <v>0</v>
      </c>
    </row>
    <row r="1947" spans="6:6">
      <c r="F1947" s="37">
        <f t="shared" si="34"/>
        <v>0</v>
      </c>
    </row>
    <row r="1948" spans="6:6">
      <c r="F1948" s="37">
        <f t="shared" si="34"/>
        <v>0</v>
      </c>
    </row>
    <row r="1949" spans="6:6">
      <c r="F1949" s="37">
        <f t="shared" si="34"/>
        <v>0</v>
      </c>
    </row>
    <row r="1950" spans="6:6">
      <c r="F1950" s="37">
        <f t="shared" si="34"/>
        <v>0</v>
      </c>
    </row>
    <row r="1951" spans="6:6">
      <c r="F1951" s="37">
        <f t="shared" si="34"/>
        <v>0</v>
      </c>
    </row>
    <row r="1952" spans="6:6">
      <c r="F1952" s="37">
        <f t="shared" si="34"/>
        <v>0</v>
      </c>
    </row>
    <row r="1953" spans="6:6">
      <c r="F1953" s="37">
        <f t="shared" si="34"/>
        <v>0</v>
      </c>
    </row>
    <row r="1954" spans="6:6">
      <c r="F1954" s="37">
        <f t="shared" si="34"/>
        <v>0</v>
      </c>
    </row>
    <row r="1955" spans="6:6">
      <c r="F1955" s="37">
        <f t="shared" si="34"/>
        <v>0</v>
      </c>
    </row>
    <row r="1956" spans="6:6">
      <c r="F1956" s="37">
        <f t="shared" si="34"/>
        <v>0</v>
      </c>
    </row>
    <row r="1957" spans="6:6">
      <c r="F1957" s="37">
        <f t="shared" si="34"/>
        <v>0</v>
      </c>
    </row>
    <row r="1958" spans="6:6">
      <c r="F1958" s="37">
        <f t="shared" si="34"/>
        <v>0</v>
      </c>
    </row>
    <row r="1959" spans="6:6">
      <c r="F1959" s="37">
        <f t="shared" si="34"/>
        <v>0</v>
      </c>
    </row>
    <row r="1960" spans="6:6">
      <c r="F1960" s="37">
        <f t="shared" ref="F1960:F2023" si="35">F1959+D1960-E1960</f>
        <v>0</v>
      </c>
    </row>
    <row r="1961" spans="6:6">
      <c r="F1961" s="37">
        <f t="shared" si="35"/>
        <v>0</v>
      </c>
    </row>
    <row r="1962" spans="6:6">
      <c r="F1962" s="37">
        <f t="shared" si="35"/>
        <v>0</v>
      </c>
    </row>
    <row r="1963" spans="6:6">
      <c r="F1963" s="37">
        <f t="shared" si="35"/>
        <v>0</v>
      </c>
    </row>
    <row r="1964" spans="6:6">
      <c r="F1964" s="37">
        <f t="shared" si="35"/>
        <v>0</v>
      </c>
    </row>
    <row r="1965" spans="6:6">
      <c r="F1965" s="37">
        <f t="shared" si="35"/>
        <v>0</v>
      </c>
    </row>
    <row r="1966" spans="6:6">
      <c r="F1966" s="37">
        <f t="shared" si="35"/>
        <v>0</v>
      </c>
    </row>
    <row r="1967" spans="6:6">
      <c r="F1967" s="37">
        <f t="shared" si="35"/>
        <v>0</v>
      </c>
    </row>
    <row r="1968" spans="6:6">
      <c r="F1968" s="37">
        <f t="shared" si="35"/>
        <v>0</v>
      </c>
    </row>
    <row r="1969" spans="6:6">
      <c r="F1969" s="37">
        <f t="shared" si="35"/>
        <v>0</v>
      </c>
    </row>
    <row r="1970" spans="6:6">
      <c r="F1970" s="37">
        <f t="shared" si="35"/>
        <v>0</v>
      </c>
    </row>
    <row r="1971" spans="6:6">
      <c r="F1971" s="37">
        <f t="shared" si="35"/>
        <v>0</v>
      </c>
    </row>
    <row r="1972" spans="6:6">
      <c r="F1972" s="37">
        <f t="shared" si="35"/>
        <v>0</v>
      </c>
    </row>
    <row r="1973" spans="6:6">
      <c r="F1973" s="37">
        <f t="shared" si="35"/>
        <v>0</v>
      </c>
    </row>
    <row r="1974" spans="6:6">
      <c r="F1974" s="37">
        <f t="shared" si="35"/>
        <v>0</v>
      </c>
    </row>
    <row r="1975" spans="6:6">
      <c r="F1975" s="37">
        <f t="shared" si="35"/>
        <v>0</v>
      </c>
    </row>
    <row r="1976" spans="6:6">
      <c r="F1976" s="37">
        <f t="shared" si="35"/>
        <v>0</v>
      </c>
    </row>
    <row r="1977" spans="6:6">
      <c r="F1977" s="37">
        <f t="shared" si="35"/>
        <v>0</v>
      </c>
    </row>
    <row r="1978" spans="6:6">
      <c r="F1978" s="37">
        <f t="shared" si="35"/>
        <v>0</v>
      </c>
    </row>
    <row r="1979" spans="6:6">
      <c r="F1979" s="37">
        <f t="shared" si="35"/>
        <v>0</v>
      </c>
    </row>
    <row r="1980" spans="6:6">
      <c r="F1980" s="37">
        <f t="shared" si="35"/>
        <v>0</v>
      </c>
    </row>
    <row r="1981" spans="6:6">
      <c r="F1981" s="37">
        <f t="shared" si="35"/>
        <v>0</v>
      </c>
    </row>
    <row r="1982" spans="6:6">
      <c r="F1982" s="37">
        <f t="shared" si="35"/>
        <v>0</v>
      </c>
    </row>
    <row r="1983" spans="6:6">
      <c r="F1983" s="37">
        <f t="shared" si="35"/>
        <v>0</v>
      </c>
    </row>
    <row r="1984" spans="6:6">
      <c r="F1984" s="37">
        <f t="shared" si="35"/>
        <v>0</v>
      </c>
    </row>
    <row r="1985" spans="6:6">
      <c r="F1985" s="37">
        <f t="shared" si="35"/>
        <v>0</v>
      </c>
    </row>
    <row r="1986" spans="6:6">
      <c r="F1986" s="37">
        <f t="shared" si="35"/>
        <v>0</v>
      </c>
    </row>
    <row r="1987" spans="6:6">
      <c r="F1987" s="37">
        <f t="shared" si="35"/>
        <v>0</v>
      </c>
    </row>
    <row r="1988" spans="6:6">
      <c r="F1988" s="37">
        <f t="shared" si="35"/>
        <v>0</v>
      </c>
    </row>
    <row r="1989" spans="6:6">
      <c r="F1989" s="37">
        <f t="shared" si="35"/>
        <v>0</v>
      </c>
    </row>
    <row r="1990" spans="6:6">
      <c r="F1990" s="37">
        <f t="shared" si="35"/>
        <v>0</v>
      </c>
    </row>
    <row r="1991" spans="6:6">
      <c r="F1991" s="37">
        <f t="shared" si="35"/>
        <v>0</v>
      </c>
    </row>
    <row r="1992" spans="6:6">
      <c r="F1992" s="37">
        <f t="shared" si="35"/>
        <v>0</v>
      </c>
    </row>
    <row r="1993" spans="6:6">
      <c r="F1993" s="37">
        <f t="shared" si="35"/>
        <v>0</v>
      </c>
    </row>
    <row r="1994" spans="6:6">
      <c r="F1994" s="37">
        <f t="shared" si="35"/>
        <v>0</v>
      </c>
    </row>
    <row r="1995" spans="6:6">
      <c r="F1995" s="37">
        <f t="shared" si="35"/>
        <v>0</v>
      </c>
    </row>
    <row r="1996" spans="6:6">
      <c r="F1996" s="37">
        <f t="shared" si="35"/>
        <v>0</v>
      </c>
    </row>
    <row r="1997" spans="6:6">
      <c r="F1997" s="37">
        <f t="shared" si="35"/>
        <v>0</v>
      </c>
    </row>
    <row r="1998" spans="6:6">
      <c r="F1998" s="37">
        <f t="shared" si="35"/>
        <v>0</v>
      </c>
    </row>
    <row r="1999" spans="6:6">
      <c r="F1999" s="37">
        <f t="shared" si="35"/>
        <v>0</v>
      </c>
    </row>
    <row r="2000" spans="6:6">
      <c r="F2000" s="37">
        <f t="shared" si="35"/>
        <v>0</v>
      </c>
    </row>
    <row r="2001" spans="6:6">
      <c r="F2001" s="37">
        <f t="shared" si="35"/>
        <v>0</v>
      </c>
    </row>
    <row r="2002" spans="6:6">
      <c r="F2002" s="37">
        <f t="shared" si="35"/>
        <v>0</v>
      </c>
    </row>
    <row r="2003" spans="6:6">
      <c r="F2003" s="37">
        <f t="shared" si="35"/>
        <v>0</v>
      </c>
    </row>
    <row r="2004" spans="6:6">
      <c r="F2004" s="37">
        <f t="shared" si="35"/>
        <v>0</v>
      </c>
    </row>
    <row r="2005" spans="6:6">
      <c r="F2005" s="37">
        <f t="shared" si="35"/>
        <v>0</v>
      </c>
    </row>
    <row r="2006" spans="6:6">
      <c r="F2006" s="37">
        <f t="shared" si="35"/>
        <v>0</v>
      </c>
    </row>
    <row r="2007" spans="6:6">
      <c r="F2007" s="37">
        <f t="shared" si="35"/>
        <v>0</v>
      </c>
    </row>
    <row r="2008" spans="6:6">
      <c r="F2008" s="37">
        <f t="shared" si="35"/>
        <v>0</v>
      </c>
    </row>
    <row r="2009" spans="6:6">
      <c r="F2009" s="37">
        <f t="shared" si="35"/>
        <v>0</v>
      </c>
    </row>
    <row r="2010" spans="6:6">
      <c r="F2010" s="37">
        <f t="shared" si="35"/>
        <v>0</v>
      </c>
    </row>
    <row r="2011" spans="6:6">
      <c r="F2011" s="37">
        <f t="shared" si="35"/>
        <v>0</v>
      </c>
    </row>
    <row r="2012" spans="6:6">
      <c r="F2012" s="37">
        <f t="shared" si="35"/>
        <v>0</v>
      </c>
    </row>
    <row r="2013" spans="6:6">
      <c r="F2013" s="37">
        <f t="shared" si="35"/>
        <v>0</v>
      </c>
    </row>
    <row r="2014" spans="6:6">
      <c r="F2014" s="37">
        <f t="shared" si="35"/>
        <v>0</v>
      </c>
    </row>
    <row r="2015" spans="6:6">
      <c r="F2015" s="37">
        <f t="shared" si="35"/>
        <v>0</v>
      </c>
    </row>
    <row r="2016" spans="6:6">
      <c r="F2016" s="37">
        <f t="shared" si="35"/>
        <v>0</v>
      </c>
    </row>
    <row r="2017" spans="6:6">
      <c r="F2017" s="37">
        <f t="shared" si="35"/>
        <v>0</v>
      </c>
    </row>
    <row r="2018" spans="6:6">
      <c r="F2018" s="37">
        <f t="shared" si="35"/>
        <v>0</v>
      </c>
    </row>
    <row r="2019" spans="6:6">
      <c r="F2019" s="37">
        <f t="shared" si="35"/>
        <v>0</v>
      </c>
    </row>
    <row r="2020" spans="6:6">
      <c r="F2020" s="37">
        <f t="shared" si="35"/>
        <v>0</v>
      </c>
    </row>
    <row r="2021" spans="6:6">
      <c r="F2021" s="37">
        <f t="shared" si="35"/>
        <v>0</v>
      </c>
    </row>
    <row r="2022" spans="6:6">
      <c r="F2022" s="37">
        <f t="shared" si="35"/>
        <v>0</v>
      </c>
    </row>
    <row r="2023" spans="6:6">
      <c r="F2023" s="37">
        <f t="shared" si="35"/>
        <v>0</v>
      </c>
    </row>
    <row r="2024" spans="6:6">
      <c r="F2024" s="37">
        <f t="shared" ref="F2024:F2087" si="36">F2023+D2024-E2024</f>
        <v>0</v>
      </c>
    </row>
    <row r="2025" spans="6:6">
      <c r="F2025" s="37">
        <f t="shared" si="36"/>
        <v>0</v>
      </c>
    </row>
    <row r="2026" spans="6:6">
      <c r="F2026" s="37">
        <f t="shared" si="36"/>
        <v>0</v>
      </c>
    </row>
    <row r="2027" spans="6:6">
      <c r="F2027" s="37">
        <f t="shared" si="36"/>
        <v>0</v>
      </c>
    </row>
    <row r="2028" spans="6:6">
      <c r="F2028" s="37">
        <f t="shared" si="36"/>
        <v>0</v>
      </c>
    </row>
    <row r="2029" spans="6:6">
      <c r="F2029" s="37">
        <f t="shared" si="36"/>
        <v>0</v>
      </c>
    </row>
    <row r="2030" spans="6:6">
      <c r="F2030" s="37">
        <f t="shared" si="36"/>
        <v>0</v>
      </c>
    </row>
    <row r="2031" spans="6:6">
      <c r="F2031" s="37">
        <f t="shared" si="36"/>
        <v>0</v>
      </c>
    </row>
    <row r="2032" spans="6:6">
      <c r="F2032" s="37">
        <f t="shared" si="36"/>
        <v>0</v>
      </c>
    </row>
    <row r="2033" spans="6:6">
      <c r="F2033" s="37">
        <f t="shared" si="36"/>
        <v>0</v>
      </c>
    </row>
    <row r="2034" spans="6:6">
      <c r="F2034" s="37">
        <f t="shared" si="36"/>
        <v>0</v>
      </c>
    </row>
    <row r="2035" spans="6:6">
      <c r="F2035" s="37">
        <f t="shared" si="36"/>
        <v>0</v>
      </c>
    </row>
    <row r="2036" spans="6:6">
      <c r="F2036" s="37">
        <f t="shared" si="36"/>
        <v>0</v>
      </c>
    </row>
    <row r="2037" spans="6:6">
      <c r="F2037" s="37">
        <f t="shared" si="36"/>
        <v>0</v>
      </c>
    </row>
    <row r="2038" spans="6:6">
      <c r="F2038" s="37">
        <f t="shared" si="36"/>
        <v>0</v>
      </c>
    </row>
    <row r="2039" spans="6:6">
      <c r="F2039" s="37">
        <f t="shared" si="36"/>
        <v>0</v>
      </c>
    </row>
    <row r="2040" spans="6:6">
      <c r="F2040" s="37">
        <f t="shared" si="36"/>
        <v>0</v>
      </c>
    </row>
    <row r="2041" spans="6:6">
      <c r="F2041" s="37">
        <f t="shared" si="36"/>
        <v>0</v>
      </c>
    </row>
    <row r="2042" spans="6:6">
      <c r="F2042" s="37">
        <f t="shared" si="36"/>
        <v>0</v>
      </c>
    </row>
    <row r="2043" spans="6:6">
      <c r="F2043" s="37">
        <f t="shared" si="36"/>
        <v>0</v>
      </c>
    </row>
    <row r="2044" spans="6:6">
      <c r="F2044" s="37">
        <f t="shared" si="36"/>
        <v>0</v>
      </c>
    </row>
    <row r="2045" spans="6:6">
      <c r="F2045" s="37">
        <f t="shared" si="36"/>
        <v>0</v>
      </c>
    </row>
    <row r="2046" spans="6:6">
      <c r="F2046" s="37">
        <f t="shared" si="36"/>
        <v>0</v>
      </c>
    </row>
    <row r="2047" spans="6:6">
      <c r="F2047" s="37">
        <f t="shared" si="36"/>
        <v>0</v>
      </c>
    </row>
    <row r="2048" spans="6:6">
      <c r="F2048" s="37">
        <f t="shared" si="36"/>
        <v>0</v>
      </c>
    </row>
    <row r="2049" spans="6:6">
      <c r="F2049" s="37">
        <f t="shared" si="36"/>
        <v>0</v>
      </c>
    </row>
    <row r="2050" spans="6:6">
      <c r="F2050" s="37">
        <f t="shared" si="36"/>
        <v>0</v>
      </c>
    </row>
    <row r="2051" spans="6:6">
      <c r="F2051" s="37">
        <f t="shared" si="36"/>
        <v>0</v>
      </c>
    </row>
    <row r="2052" spans="6:6">
      <c r="F2052" s="37">
        <f t="shared" si="36"/>
        <v>0</v>
      </c>
    </row>
    <row r="2053" spans="6:6">
      <c r="F2053" s="37">
        <f t="shared" si="36"/>
        <v>0</v>
      </c>
    </row>
    <row r="2054" spans="6:6">
      <c r="F2054" s="37">
        <f t="shared" si="36"/>
        <v>0</v>
      </c>
    </row>
    <row r="2055" spans="6:6">
      <c r="F2055" s="37">
        <f t="shared" si="36"/>
        <v>0</v>
      </c>
    </row>
    <row r="2056" spans="6:6">
      <c r="F2056" s="37">
        <f t="shared" si="36"/>
        <v>0</v>
      </c>
    </row>
    <row r="2057" spans="6:6">
      <c r="F2057" s="37">
        <f t="shared" si="36"/>
        <v>0</v>
      </c>
    </row>
    <row r="2058" spans="6:6">
      <c r="F2058" s="37">
        <f t="shared" si="36"/>
        <v>0</v>
      </c>
    </row>
    <row r="2059" spans="6:6">
      <c r="F2059" s="37">
        <f t="shared" si="36"/>
        <v>0</v>
      </c>
    </row>
    <row r="2060" spans="6:6">
      <c r="F2060" s="37">
        <f t="shared" si="36"/>
        <v>0</v>
      </c>
    </row>
    <row r="2061" spans="6:6">
      <c r="F2061" s="37">
        <f t="shared" si="36"/>
        <v>0</v>
      </c>
    </row>
    <row r="2062" spans="6:6">
      <c r="F2062" s="37">
        <f t="shared" si="36"/>
        <v>0</v>
      </c>
    </row>
    <row r="2063" spans="6:6">
      <c r="F2063" s="37">
        <f t="shared" si="36"/>
        <v>0</v>
      </c>
    </row>
    <row r="2064" spans="6:6">
      <c r="F2064" s="37">
        <f t="shared" si="36"/>
        <v>0</v>
      </c>
    </row>
    <row r="2065" spans="6:6">
      <c r="F2065" s="37">
        <f t="shared" si="36"/>
        <v>0</v>
      </c>
    </row>
    <row r="2066" spans="6:6">
      <c r="F2066" s="37">
        <f t="shared" si="36"/>
        <v>0</v>
      </c>
    </row>
    <row r="2067" spans="6:6">
      <c r="F2067" s="37">
        <f t="shared" si="36"/>
        <v>0</v>
      </c>
    </row>
    <row r="2068" spans="6:6">
      <c r="F2068" s="37">
        <f t="shared" si="36"/>
        <v>0</v>
      </c>
    </row>
    <row r="2069" spans="6:6">
      <c r="F2069" s="37">
        <f t="shared" si="36"/>
        <v>0</v>
      </c>
    </row>
    <row r="2070" spans="6:6">
      <c r="F2070" s="37">
        <f t="shared" si="36"/>
        <v>0</v>
      </c>
    </row>
    <row r="2071" spans="6:6">
      <c r="F2071" s="37">
        <f t="shared" si="36"/>
        <v>0</v>
      </c>
    </row>
    <row r="2072" spans="6:6">
      <c r="F2072" s="37">
        <f t="shared" si="36"/>
        <v>0</v>
      </c>
    </row>
    <row r="2073" spans="6:6">
      <c r="F2073" s="37">
        <f t="shared" si="36"/>
        <v>0</v>
      </c>
    </row>
    <row r="2074" spans="6:6">
      <c r="F2074" s="37">
        <f t="shared" si="36"/>
        <v>0</v>
      </c>
    </row>
    <row r="2075" spans="6:6">
      <c r="F2075" s="37">
        <f t="shared" si="36"/>
        <v>0</v>
      </c>
    </row>
    <row r="2076" spans="6:6">
      <c r="F2076" s="37">
        <f t="shared" si="36"/>
        <v>0</v>
      </c>
    </row>
    <row r="2077" spans="6:6">
      <c r="F2077" s="37">
        <f t="shared" si="36"/>
        <v>0</v>
      </c>
    </row>
    <row r="2078" spans="6:6">
      <c r="F2078" s="37">
        <f t="shared" si="36"/>
        <v>0</v>
      </c>
    </row>
    <row r="2079" spans="6:6">
      <c r="F2079" s="37">
        <f t="shared" si="36"/>
        <v>0</v>
      </c>
    </row>
    <row r="2080" spans="6:6">
      <c r="F2080" s="37">
        <f t="shared" si="36"/>
        <v>0</v>
      </c>
    </row>
    <row r="2081" spans="6:6">
      <c r="F2081" s="37">
        <f t="shared" si="36"/>
        <v>0</v>
      </c>
    </row>
    <row r="2082" spans="6:6">
      <c r="F2082" s="37">
        <f t="shared" si="36"/>
        <v>0</v>
      </c>
    </row>
    <row r="2083" spans="6:6">
      <c r="F2083" s="37">
        <f t="shared" si="36"/>
        <v>0</v>
      </c>
    </row>
    <row r="2084" spans="6:6">
      <c r="F2084" s="37">
        <f t="shared" si="36"/>
        <v>0</v>
      </c>
    </row>
    <row r="2085" spans="6:6">
      <c r="F2085" s="37">
        <f t="shared" si="36"/>
        <v>0</v>
      </c>
    </row>
    <row r="2086" spans="6:6">
      <c r="F2086" s="37">
        <f t="shared" si="36"/>
        <v>0</v>
      </c>
    </row>
    <row r="2087" spans="6:6">
      <c r="F2087" s="37">
        <f t="shared" si="36"/>
        <v>0</v>
      </c>
    </row>
    <row r="2088" spans="6:6">
      <c r="F2088" s="37">
        <f t="shared" ref="F2088:F2151" si="37">F2087+D2088-E2088</f>
        <v>0</v>
      </c>
    </row>
    <row r="2089" spans="6:6">
      <c r="F2089" s="37">
        <f t="shared" si="37"/>
        <v>0</v>
      </c>
    </row>
    <row r="2090" spans="6:6">
      <c r="F2090" s="37">
        <f t="shared" si="37"/>
        <v>0</v>
      </c>
    </row>
    <row r="2091" spans="6:6">
      <c r="F2091" s="37">
        <f t="shared" si="37"/>
        <v>0</v>
      </c>
    </row>
    <row r="2092" spans="6:6">
      <c r="F2092" s="37">
        <f t="shared" si="37"/>
        <v>0</v>
      </c>
    </row>
    <row r="2093" spans="6:6">
      <c r="F2093" s="37">
        <f t="shared" si="37"/>
        <v>0</v>
      </c>
    </row>
    <row r="2094" spans="6:6">
      <c r="F2094" s="37">
        <f t="shared" si="37"/>
        <v>0</v>
      </c>
    </row>
    <row r="2095" spans="6:6">
      <c r="F2095" s="37">
        <f t="shared" si="37"/>
        <v>0</v>
      </c>
    </row>
    <row r="2096" spans="6:6">
      <c r="F2096" s="37">
        <f t="shared" si="37"/>
        <v>0</v>
      </c>
    </row>
    <row r="2097" spans="6:6">
      <c r="F2097" s="37">
        <f t="shared" si="37"/>
        <v>0</v>
      </c>
    </row>
    <row r="2098" spans="6:6">
      <c r="F2098" s="37">
        <f t="shared" si="37"/>
        <v>0</v>
      </c>
    </row>
    <row r="2099" spans="6:6">
      <c r="F2099" s="37">
        <f t="shared" si="37"/>
        <v>0</v>
      </c>
    </row>
    <row r="2100" spans="6:6">
      <c r="F2100" s="37">
        <f t="shared" si="37"/>
        <v>0</v>
      </c>
    </row>
    <row r="2101" spans="6:6">
      <c r="F2101" s="37">
        <f t="shared" si="37"/>
        <v>0</v>
      </c>
    </row>
    <row r="2102" spans="6:6">
      <c r="F2102" s="37">
        <f t="shared" si="37"/>
        <v>0</v>
      </c>
    </row>
    <row r="2103" spans="6:6">
      <c r="F2103" s="37">
        <f t="shared" si="37"/>
        <v>0</v>
      </c>
    </row>
    <row r="2104" spans="6:6">
      <c r="F2104" s="37">
        <f t="shared" si="37"/>
        <v>0</v>
      </c>
    </row>
    <row r="2105" spans="6:6">
      <c r="F2105" s="37">
        <f t="shared" si="37"/>
        <v>0</v>
      </c>
    </row>
    <row r="2106" spans="6:6">
      <c r="F2106" s="37">
        <f t="shared" si="37"/>
        <v>0</v>
      </c>
    </row>
    <row r="2107" spans="6:6">
      <c r="F2107" s="37">
        <f t="shared" si="37"/>
        <v>0</v>
      </c>
    </row>
    <row r="2108" spans="6:6">
      <c r="F2108" s="37">
        <f t="shared" si="37"/>
        <v>0</v>
      </c>
    </row>
    <row r="2109" spans="6:6">
      <c r="F2109" s="37">
        <f t="shared" si="37"/>
        <v>0</v>
      </c>
    </row>
    <row r="2110" spans="6:6">
      <c r="F2110" s="37">
        <f t="shared" si="37"/>
        <v>0</v>
      </c>
    </row>
    <row r="2111" spans="6:6">
      <c r="F2111" s="37">
        <f t="shared" si="37"/>
        <v>0</v>
      </c>
    </row>
    <row r="2112" spans="6:6">
      <c r="F2112" s="37">
        <f t="shared" si="37"/>
        <v>0</v>
      </c>
    </row>
    <row r="2113" spans="6:6">
      <c r="F2113" s="37">
        <f t="shared" si="37"/>
        <v>0</v>
      </c>
    </row>
    <row r="2114" spans="6:6">
      <c r="F2114" s="37">
        <f t="shared" si="37"/>
        <v>0</v>
      </c>
    </row>
    <row r="2115" spans="6:6">
      <c r="F2115" s="37">
        <f t="shared" si="37"/>
        <v>0</v>
      </c>
    </row>
    <row r="2116" spans="6:6">
      <c r="F2116" s="37">
        <f t="shared" si="37"/>
        <v>0</v>
      </c>
    </row>
    <row r="2117" spans="6:6">
      <c r="F2117" s="37">
        <f t="shared" si="37"/>
        <v>0</v>
      </c>
    </row>
    <row r="2118" spans="6:6">
      <c r="F2118" s="37">
        <f t="shared" si="37"/>
        <v>0</v>
      </c>
    </row>
    <row r="2119" spans="6:6">
      <c r="F2119" s="37">
        <f t="shared" si="37"/>
        <v>0</v>
      </c>
    </row>
    <row r="2120" spans="6:6">
      <c r="F2120" s="37">
        <f t="shared" si="37"/>
        <v>0</v>
      </c>
    </row>
    <row r="2121" spans="6:6">
      <c r="F2121" s="37">
        <f t="shared" si="37"/>
        <v>0</v>
      </c>
    </row>
    <row r="2122" spans="6:6">
      <c r="F2122" s="37">
        <f t="shared" si="37"/>
        <v>0</v>
      </c>
    </row>
    <row r="2123" spans="6:6">
      <c r="F2123" s="37">
        <f t="shared" si="37"/>
        <v>0</v>
      </c>
    </row>
    <row r="2124" spans="6:6">
      <c r="F2124" s="37">
        <f t="shared" si="37"/>
        <v>0</v>
      </c>
    </row>
    <row r="2125" spans="6:6">
      <c r="F2125" s="37">
        <f t="shared" si="37"/>
        <v>0</v>
      </c>
    </row>
    <row r="2126" spans="6:6">
      <c r="F2126" s="37">
        <f t="shared" si="37"/>
        <v>0</v>
      </c>
    </row>
    <row r="2127" spans="6:6">
      <c r="F2127" s="37">
        <f t="shared" si="37"/>
        <v>0</v>
      </c>
    </row>
    <row r="2128" spans="6:6">
      <c r="F2128" s="37">
        <f t="shared" si="37"/>
        <v>0</v>
      </c>
    </row>
    <row r="2129" spans="6:6">
      <c r="F2129" s="37">
        <f t="shared" si="37"/>
        <v>0</v>
      </c>
    </row>
    <row r="2130" spans="6:6">
      <c r="F2130" s="37">
        <f t="shared" si="37"/>
        <v>0</v>
      </c>
    </row>
    <row r="2131" spans="6:6">
      <c r="F2131" s="37">
        <f t="shared" si="37"/>
        <v>0</v>
      </c>
    </row>
    <row r="2132" spans="6:6">
      <c r="F2132" s="37">
        <f t="shared" si="37"/>
        <v>0</v>
      </c>
    </row>
    <row r="2133" spans="6:6">
      <c r="F2133" s="37">
        <f t="shared" si="37"/>
        <v>0</v>
      </c>
    </row>
    <row r="2134" spans="6:6">
      <c r="F2134" s="37">
        <f t="shared" si="37"/>
        <v>0</v>
      </c>
    </row>
    <row r="2135" spans="6:6">
      <c r="F2135" s="37">
        <f t="shared" si="37"/>
        <v>0</v>
      </c>
    </row>
    <row r="2136" spans="6:6">
      <c r="F2136" s="37">
        <f t="shared" si="37"/>
        <v>0</v>
      </c>
    </row>
    <row r="2137" spans="6:6">
      <c r="F2137" s="37">
        <f t="shared" si="37"/>
        <v>0</v>
      </c>
    </row>
    <row r="2138" spans="6:6">
      <c r="F2138" s="37">
        <f t="shared" si="37"/>
        <v>0</v>
      </c>
    </row>
    <row r="2139" spans="6:6">
      <c r="F2139" s="37">
        <f t="shared" si="37"/>
        <v>0</v>
      </c>
    </row>
    <row r="2140" spans="6:6">
      <c r="F2140" s="37">
        <f t="shared" si="37"/>
        <v>0</v>
      </c>
    </row>
    <row r="2141" spans="6:6">
      <c r="F2141" s="37">
        <f t="shared" si="37"/>
        <v>0</v>
      </c>
    </row>
    <row r="2142" spans="6:6">
      <c r="F2142" s="37">
        <f t="shared" si="37"/>
        <v>0</v>
      </c>
    </row>
    <row r="2143" spans="6:6">
      <c r="F2143" s="37">
        <f t="shared" si="37"/>
        <v>0</v>
      </c>
    </row>
    <row r="2144" spans="6:6">
      <c r="F2144" s="37">
        <f t="shared" si="37"/>
        <v>0</v>
      </c>
    </row>
    <row r="2145" spans="6:6">
      <c r="F2145" s="37">
        <f t="shared" si="37"/>
        <v>0</v>
      </c>
    </row>
    <row r="2146" spans="6:6">
      <c r="F2146" s="37">
        <f t="shared" si="37"/>
        <v>0</v>
      </c>
    </row>
    <row r="2147" spans="6:6">
      <c r="F2147" s="37">
        <f t="shared" si="37"/>
        <v>0</v>
      </c>
    </row>
    <row r="2148" spans="6:6">
      <c r="F2148" s="37">
        <f t="shared" si="37"/>
        <v>0</v>
      </c>
    </row>
    <row r="2149" spans="6:6">
      <c r="F2149" s="37">
        <f t="shared" si="37"/>
        <v>0</v>
      </c>
    </row>
    <row r="2150" spans="6:6">
      <c r="F2150" s="37">
        <f t="shared" si="37"/>
        <v>0</v>
      </c>
    </row>
    <row r="2151" spans="6:6">
      <c r="F2151" s="37">
        <f t="shared" si="37"/>
        <v>0</v>
      </c>
    </row>
    <row r="2152" spans="6:6">
      <c r="F2152" s="37">
        <f t="shared" ref="F2152:F2215" si="38">F2151+D2152-E2152</f>
        <v>0</v>
      </c>
    </row>
    <row r="2153" spans="6:6">
      <c r="F2153" s="37">
        <f t="shared" si="38"/>
        <v>0</v>
      </c>
    </row>
    <row r="2154" spans="6:6">
      <c r="F2154" s="37">
        <f t="shared" si="38"/>
        <v>0</v>
      </c>
    </row>
    <row r="2155" spans="6:6">
      <c r="F2155" s="37">
        <f t="shared" si="38"/>
        <v>0</v>
      </c>
    </row>
    <row r="2156" spans="6:6">
      <c r="F2156" s="37">
        <f t="shared" si="38"/>
        <v>0</v>
      </c>
    </row>
    <row r="2157" spans="6:6">
      <c r="F2157" s="37">
        <f t="shared" si="38"/>
        <v>0</v>
      </c>
    </row>
    <row r="2158" spans="6:6">
      <c r="F2158" s="37">
        <f t="shared" si="38"/>
        <v>0</v>
      </c>
    </row>
    <row r="2159" spans="6:6">
      <c r="F2159" s="37">
        <f t="shared" si="38"/>
        <v>0</v>
      </c>
    </row>
    <row r="2160" spans="6:6">
      <c r="F2160" s="37">
        <f t="shared" si="38"/>
        <v>0</v>
      </c>
    </row>
    <row r="2161" spans="6:6">
      <c r="F2161" s="37">
        <f t="shared" si="38"/>
        <v>0</v>
      </c>
    </row>
    <row r="2162" spans="6:6">
      <c r="F2162" s="37">
        <f t="shared" si="38"/>
        <v>0</v>
      </c>
    </row>
    <row r="2163" spans="6:6">
      <c r="F2163" s="37">
        <f t="shared" si="38"/>
        <v>0</v>
      </c>
    </row>
    <row r="2164" spans="6:6">
      <c r="F2164" s="37">
        <f t="shared" si="38"/>
        <v>0</v>
      </c>
    </row>
    <row r="2165" spans="6:6">
      <c r="F2165" s="37">
        <f t="shared" si="38"/>
        <v>0</v>
      </c>
    </row>
    <row r="2166" spans="6:6">
      <c r="F2166" s="37">
        <f t="shared" si="38"/>
        <v>0</v>
      </c>
    </row>
    <row r="2167" spans="6:6">
      <c r="F2167" s="37">
        <f t="shared" si="38"/>
        <v>0</v>
      </c>
    </row>
    <row r="2168" spans="6:6">
      <c r="F2168" s="37">
        <f t="shared" si="38"/>
        <v>0</v>
      </c>
    </row>
    <row r="2169" spans="6:6">
      <c r="F2169" s="37">
        <f t="shared" si="38"/>
        <v>0</v>
      </c>
    </row>
    <row r="2170" spans="6:6">
      <c r="F2170" s="37">
        <f t="shared" si="38"/>
        <v>0</v>
      </c>
    </row>
    <row r="2171" spans="6:6">
      <c r="F2171" s="37">
        <f t="shared" si="38"/>
        <v>0</v>
      </c>
    </row>
    <row r="2172" spans="6:6">
      <c r="F2172" s="37">
        <f t="shared" si="38"/>
        <v>0</v>
      </c>
    </row>
    <row r="2173" spans="6:6">
      <c r="F2173" s="37">
        <f t="shared" si="38"/>
        <v>0</v>
      </c>
    </row>
    <row r="2174" spans="6:6">
      <c r="F2174" s="37">
        <f t="shared" si="38"/>
        <v>0</v>
      </c>
    </row>
    <row r="2175" spans="6:6">
      <c r="F2175" s="37">
        <f t="shared" si="38"/>
        <v>0</v>
      </c>
    </row>
    <row r="2176" spans="6:6">
      <c r="F2176" s="37">
        <f t="shared" si="38"/>
        <v>0</v>
      </c>
    </row>
    <row r="2177" spans="6:6">
      <c r="F2177" s="37">
        <f t="shared" si="38"/>
        <v>0</v>
      </c>
    </row>
    <row r="2178" spans="6:6">
      <c r="F2178" s="37">
        <f t="shared" si="38"/>
        <v>0</v>
      </c>
    </row>
    <row r="2179" spans="6:6">
      <c r="F2179" s="37">
        <f t="shared" si="38"/>
        <v>0</v>
      </c>
    </row>
    <row r="2180" spans="6:6">
      <c r="F2180" s="37">
        <f t="shared" si="38"/>
        <v>0</v>
      </c>
    </row>
    <row r="2181" spans="6:6">
      <c r="F2181" s="37">
        <f t="shared" si="38"/>
        <v>0</v>
      </c>
    </row>
    <row r="2182" spans="6:6">
      <c r="F2182" s="37">
        <f t="shared" si="38"/>
        <v>0</v>
      </c>
    </row>
    <row r="2183" spans="6:6">
      <c r="F2183" s="37">
        <f t="shared" si="38"/>
        <v>0</v>
      </c>
    </row>
    <row r="2184" spans="6:6">
      <c r="F2184" s="37">
        <f t="shared" si="38"/>
        <v>0</v>
      </c>
    </row>
    <row r="2185" spans="6:6">
      <c r="F2185" s="37">
        <f t="shared" si="38"/>
        <v>0</v>
      </c>
    </row>
    <row r="2186" spans="6:6">
      <c r="F2186" s="37">
        <f t="shared" si="38"/>
        <v>0</v>
      </c>
    </row>
    <row r="2187" spans="6:6">
      <c r="F2187" s="37">
        <f t="shared" si="38"/>
        <v>0</v>
      </c>
    </row>
    <row r="2188" spans="6:6">
      <c r="F2188" s="37">
        <f t="shared" si="38"/>
        <v>0</v>
      </c>
    </row>
    <row r="2189" spans="6:6">
      <c r="F2189" s="37">
        <f t="shared" si="38"/>
        <v>0</v>
      </c>
    </row>
    <row r="2190" spans="6:6">
      <c r="F2190" s="37">
        <f t="shared" si="38"/>
        <v>0</v>
      </c>
    </row>
    <row r="2191" spans="6:6">
      <c r="F2191" s="37">
        <f t="shared" si="38"/>
        <v>0</v>
      </c>
    </row>
    <row r="2192" spans="6:6">
      <c r="F2192" s="37">
        <f t="shared" si="38"/>
        <v>0</v>
      </c>
    </row>
    <row r="2193" spans="6:6">
      <c r="F2193" s="37">
        <f t="shared" si="38"/>
        <v>0</v>
      </c>
    </row>
    <row r="2194" spans="6:6">
      <c r="F2194" s="37">
        <f t="shared" si="38"/>
        <v>0</v>
      </c>
    </row>
    <row r="2195" spans="6:6">
      <c r="F2195" s="37">
        <f t="shared" si="38"/>
        <v>0</v>
      </c>
    </row>
    <row r="2196" spans="6:6">
      <c r="F2196" s="37">
        <f t="shared" si="38"/>
        <v>0</v>
      </c>
    </row>
    <row r="2197" spans="6:6">
      <c r="F2197" s="37">
        <f t="shared" si="38"/>
        <v>0</v>
      </c>
    </row>
    <row r="2198" spans="6:6">
      <c r="F2198" s="37">
        <f t="shared" si="38"/>
        <v>0</v>
      </c>
    </row>
    <row r="2199" spans="6:6">
      <c r="F2199" s="37">
        <f t="shared" si="38"/>
        <v>0</v>
      </c>
    </row>
    <row r="2200" spans="6:6">
      <c r="F2200" s="37">
        <f t="shared" si="38"/>
        <v>0</v>
      </c>
    </row>
    <row r="2201" spans="6:6">
      <c r="F2201" s="37">
        <f t="shared" si="38"/>
        <v>0</v>
      </c>
    </row>
    <row r="2202" spans="6:6">
      <c r="F2202" s="37">
        <f t="shared" si="38"/>
        <v>0</v>
      </c>
    </row>
    <row r="2203" spans="6:6">
      <c r="F2203" s="37">
        <f t="shared" si="38"/>
        <v>0</v>
      </c>
    </row>
    <row r="2204" spans="6:6">
      <c r="F2204" s="37">
        <f t="shared" si="38"/>
        <v>0</v>
      </c>
    </row>
    <row r="2205" spans="6:6">
      <c r="F2205" s="37">
        <f t="shared" si="38"/>
        <v>0</v>
      </c>
    </row>
    <row r="2206" spans="6:6">
      <c r="F2206" s="37">
        <f t="shared" si="38"/>
        <v>0</v>
      </c>
    </row>
    <row r="2207" spans="6:6">
      <c r="F2207" s="37">
        <f t="shared" si="38"/>
        <v>0</v>
      </c>
    </row>
    <row r="2208" spans="6:6">
      <c r="F2208" s="37">
        <f t="shared" si="38"/>
        <v>0</v>
      </c>
    </row>
    <row r="2209" spans="6:6">
      <c r="F2209" s="37">
        <f t="shared" si="38"/>
        <v>0</v>
      </c>
    </row>
    <row r="2210" spans="6:6">
      <c r="F2210" s="37">
        <f t="shared" si="38"/>
        <v>0</v>
      </c>
    </row>
    <row r="2211" spans="6:6">
      <c r="F2211" s="37">
        <f t="shared" si="38"/>
        <v>0</v>
      </c>
    </row>
    <row r="2212" spans="6:6">
      <c r="F2212" s="37">
        <f t="shared" si="38"/>
        <v>0</v>
      </c>
    </row>
    <row r="2213" spans="6:6">
      <c r="F2213" s="37">
        <f t="shared" si="38"/>
        <v>0</v>
      </c>
    </row>
    <row r="2214" spans="6:6">
      <c r="F2214" s="37">
        <f t="shared" si="38"/>
        <v>0</v>
      </c>
    </row>
    <row r="2215" spans="6:6">
      <c r="F2215" s="37">
        <f t="shared" si="38"/>
        <v>0</v>
      </c>
    </row>
    <row r="2216" spans="6:6">
      <c r="F2216" s="37">
        <f t="shared" ref="F2216:F2279" si="39">F2215+D2216-E2216</f>
        <v>0</v>
      </c>
    </row>
    <row r="2217" spans="6:6">
      <c r="F2217" s="37">
        <f t="shared" si="39"/>
        <v>0</v>
      </c>
    </row>
    <row r="2218" spans="6:6">
      <c r="F2218" s="37">
        <f t="shared" si="39"/>
        <v>0</v>
      </c>
    </row>
    <row r="2219" spans="6:6">
      <c r="F2219" s="37">
        <f t="shared" si="39"/>
        <v>0</v>
      </c>
    </row>
    <row r="2220" spans="6:6">
      <c r="F2220" s="37">
        <f t="shared" si="39"/>
        <v>0</v>
      </c>
    </row>
    <row r="2221" spans="6:6">
      <c r="F2221" s="37">
        <f t="shared" si="39"/>
        <v>0</v>
      </c>
    </row>
    <row r="2222" spans="6:6">
      <c r="F2222" s="37">
        <f t="shared" si="39"/>
        <v>0</v>
      </c>
    </row>
    <row r="2223" spans="6:6">
      <c r="F2223" s="37">
        <f t="shared" si="39"/>
        <v>0</v>
      </c>
    </row>
    <row r="2224" spans="6:6">
      <c r="F2224" s="37">
        <f t="shared" si="39"/>
        <v>0</v>
      </c>
    </row>
    <row r="2225" spans="6:6">
      <c r="F2225" s="37">
        <f t="shared" si="39"/>
        <v>0</v>
      </c>
    </row>
    <row r="2226" spans="6:6">
      <c r="F2226" s="37">
        <f t="shared" si="39"/>
        <v>0</v>
      </c>
    </row>
    <row r="2227" spans="6:6">
      <c r="F2227" s="37">
        <f t="shared" si="39"/>
        <v>0</v>
      </c>
    </row>
    <row r="2228" spans="6:6">
      <c r="F2228" s="37">
        <f t="shared" si="39"/>
        <v>0</v>
      </c>
    </row>
    <row r="2229" spans="6:6">
      <c r="F2229" s="37">
        <f t="shared" si="39"/>
        <v>0</v>
      </c>
    </row>
    <row r="2230" spans="6:6">
      <c r="F2230" s="37">
        <f t="shared" si="39"/>
        <v>0</v>
      </c>
    </row>
    <row r="2231" spans="6:6">
      <c r="F2231" s="37">
        <f t="shared" si="39"/>
        <v>0</v>
      </c>
    </row>
    <row r="2232" spans="6:6">
      <c r="F2232" s="37">
        <f t="shared" si="39"/>
        <v>0</v>
      </c>
    </row>
    <row r="2233" spans="6:6">
      <c r="F2233" s="37">
        <f t="shared" si="39"/>
        <v>0</v>
      </c>
    </row>
    <row r="2234" spans="6:6">
      <c r="F2234" s="37">
        <f t="shared" si="39"/>
        <v>0</v>
      </c>
    </row>
    <row r="2235" spans="6:6">
      <c r="F2235" s="37">
        <f t="shared" si="39"/>
        <v>0</v>
      </c>
    </row>
    <row r="2236" spans="6:6">
      <c r="F2236" s="37">
        <f t="shared" si="39"/>
        <v>0</v>
      </c>
    </row>
    <row r="2237" spans="6:6">
      <c r="F2237" s="37">
        <f t="shared" si="39"/>
        <v>0</v>
      </c>
    </row>
    <row r="2238" spans="6:6">
      <c r="F2238" s="37">
        <f t="shared" si="39"/>
        <v>0</v>
      </c>
    </row>
    <row r="2239" spans="6:6">
      <c r="F2239" s="37">
        <f t="shared" si="39"/>
        <v>0</v>
      </c>
    </row>
    <row r="2240" spans="6:6">
      <c r="F2240" s="37">
        <f t="shared" si="39"/>
        <v>0</v>
      </c>
    </row>
    <row r="2241" spans="6:6">
      <c r="F2241" s="37">
        <f t="shared" si="39"/>
        <v>0</v>
      </c>
    </row>
    <row r="2242" spans="6:6">
      <c r="F2242" s="37">
        <f t="shared" si="39"/>
        <v>0</v>
      </c>
    </row>
    <row r="2243" spans="6:6">
      <c r="F2243" s="37">
        <f t="shared" si="39"/>
        <v>0</v>
      </c>
    </row>
    <row r="2244" spans="6:6">
      <c r="F2244" s="37">
        <f t="shared" si="39"/>
        <v>0</v>
      </c>
    </row>
    <row r="2245" spans="6:6">
      <c r="F2245" s="37">
        <f t="shared" si="39"/>
        <v>0</v>
      </c>
    </row>
    <row r="2246" spans="6:6">
      <c r="F2246" s="37">
        <f t="shared" si="39"/>
        <v>0</v>
      </c>
    </row>
    <row r="2247" spans="6:6">
      <c r="F2247" s="37">
        <f t="shared" si="39"/>
        <v>0</v>
      </c>
    </row>
    <row r="2248" spans="6:6">
      <c r="F2248" s="37">
        <f t="shared" si="39"/>
        <v>0</v>
      </c>
    </row>
    <row r="2249" spans="6:6">
      <c r="F2249" s="37">
        <f t="shared" si="39"/>
        <v>0</v>
      </c>
    </row>
    <row r="2250" spans="6:6">
      <c r="F2250" s="37">
        <f t="shared" si="39"/>
        <v>0</v>
      </c>
    </row>
    <row r="2251" spans="6:6">
      <c r="F2251" s="37">
        <f t="shared" si="39"/>
        <v>0</v>
      </c>
    </row>
    <row r="2252" spans="6:6">
      <c r="F2252" s="37">
        <f t="shared" si="39"/>
        <v>0</v>
      </c>
    </row>
    <row r="2253" spans="6:6">
      <c r="F2253" s="37">
        <f t="shared" si="39"/>
        <v>0</v>
      </c>
    </row>
    <row r="2254" spans="6:6">
      <c r="F2254" s="37">
        <f t="shared" si="39"/>
        <v>0</v>
      </c>
    </row>
    <row r="2255" spans="6:6">
      <c r="F2255" s="37">
        <f t="shared" si="39"/>
        <v>0</v>
      </c>
    </row>
    <row r="2256" spans="6:6">
      <c r="F2256" s="37">
        <f t="shared" si="39"/>
        <v>0</v>
      </c>
    </row>
    <row r="2257" spans="6:6">
      <c r="F2257" s="37">
        <f t="shared" si="39"/>
        <v>0</v>
      </c>
    </row>
    <row r="2258" spans="6:6">
      <c r="F2258" s="37">
        <f t="shared" si="39"/>
        <v>0</v>
      </c>
    </row>
    <row r="2259" spans="6:6">
      <c r="F2259" s="37">
        <f t="shared" si="39"/>
        <v>0</v>
      </c>
    </row>
    <row r="2260" spans="6:6">
      <c r="F2260" s="37">
        <f t="shared" si="39"/>
        <v>0</v>
      </c>
    </row>
    <row r="2261" spans="6:6">
      <c r="F2261" s="37">
        <f t="shared" si="39"/>
        <v>0</v>
      </c>
    </row>
    <row r="2262" spans="6:6">
      <c r="F2262" s="37">
        <f t="shared" si="39"/>
        <v>0</v>
      </c>
    </row>
    <row r="2263" spans="6:6">
      <c r="F2263" s="37">
        <f t="shared" si="39"/>
        <v>0</v>
      </c>
    </row>
    <row r="2264" spans="6:6">
      <c r="F2264" s="37">
        <f t="shared" si="39"/>
        <v>0</v>
      </c>
    </row>
    <row r="2265" spans="6:6">
      <c r="F2265" s="37">
        <f t="shared" si="39"/>
        <v>0</v>
      </c>
    </row>
    <row r="2266" spans="6:6">
      <c r="F2266" s="37">
        <f t="shared" si="39"/>
        <v>0</v>
      </c>
    </row>
    <row r="2267" spans="6:6">
      <c r="F2267" s="37">
        <f t="shared" si="39"/>
        <v>0</v>
      </c>
    </row>
    <row r="2268" spans="6:6">
      <c r="F2268" s="37">
        <f t="shared" si="39"/>
        <v>0</v>
      </c>
    </row>
    <row r="2269" spans="6:6">
      <c r="F2269" s="37">
        <f t="shared" si="39"/>
        <v>0</v>
      </c>
    </row>
    <row r="2270" spans="6:6">
      <c r="F2270" s="37">
        <f t="shared" si="39"/>
        <v>0</v>
      </c>
    </row>
    <row r="2271" spans="6:6">
      <c r="F2271" s="37">
        <f t="shared" si="39"/>
        <v>0</v>
      </c>
    </row>
    <row r="2272" spans="6:6">
      <c r="F2272" s="37">
        <f t="shared" si="39"/>
        <v>0</v>
      </c>
    </row>
    <row r="2273" spans="6:6">
      <c r="F2273" s="37">
        <f t="shared" si="39"/>
        <v>0</v>
      </c>
    </row>
    <row r="2274" spans="6:6">
      <c r="F2274" s="37">
        <f t="shared" si="39"/>
        <v>0</v>
      </c>
    </row>
    <row r="2275" spans="6:6">
      <c r="F2275" s="37">
        <f t="shared" si="39"/>
        <v>0</v>
      </c>
    </row>
    <row r="2276" spans="6:6">
      <c r="F2276" s="37">
        <f t="shared" si="39"/>
        <v>0</v>
      </c>
    </row>
    <row r="2277" spans="6:6">
      <c r="F2277" s="37">
        <f t="shared" si="39"/>
        <v>0</v>
      </c>
    </row>
    <row r="2278" spans="6:6">
      <c r="F2278" s="37">
        <f t="shared" si="39"/>
        <v>0</v>
      </c>
    </row>
    <row r="2279" spans="6:6">
      <c r="F2279" s="37">
        <f t="shared" si="39"/>
        <v>0</v>
      </c>
    </row>
    <row r="2280" spans="6:6">
      <c r="F2280" s="37">
        <f t="shared" ref="F2280:F2343" si="40">F2279+D2280-E2280</f>
        <v>0</v>
      </c>
    </row>
    <row r="2281" spans="6:6">
      <c r="F2281" s="37">
        <f t="shared" si="40"/>
        <v>0</v>
      </c>
    </row>
    <row r="2282" spans="6:6">
      <c r="F2282" s="37">
        <f t="shared" si="40"/>
        <v>0</v>
      </c>
    </row>
    <row r="2283" spans="6:6">
      <c r="F2283" s="37">
        <f t="shared" si="40"/>
        <v>0</v>
      </c>
    </row>
    <row r="2284" spans="6:6">
      <c r="F2284" s="37">
        <f t="shared" si="40"/>
        <v>0</v>
      </c>
    </row>
    <row r="2285" spans="6:6">
      <c r="F2285" s="37">
        <f t="shared" si="40"/>
        <v>0</v>
      </c>
    </row>
    <row r="2286" spans="6:6">
      <c r="F2286" s="37">
        <f t="shared" si="40"/>
        <v>0</v>
      </c>
    </row>
    <row r="2287" spans="6:6">
      <c r="F2287" s="37">
        <f t="shared" si="40"/>
        <v>0</v>
      </c>
    </row>
    <row r="2288" spans="6:6">
      <c r="F2288" s="37">
        <f t="shared" si="40"/>
        <v>0</v>
      </c>
    </row>
    <row r="2289" spans="6:6">
      <c r="F2289" s="37">
        <f t="shared" si="40"/>
        <v>0</v>
      </c>
    </row>
    <row r="2290" spans="6:6">
      <c r="F2290" s="37">
        <f t="shared" si="40"/>
        <v>0</v>
      </c>
    </row>
    <row r="2291" spans="6:6">
      <c r="F2291" s="37">
        <f t="shared" si="40"/>
        <v>0</v>
      </c>
    </row>
    <row r="2292" spans="6:6">
      <c r="F2292" s="37">
        <f t="shared" si="40"/>
        <v>0</v>
      </c>
    </row>
    <row r="2293" spans="6:6">
      <c r="F2293" s="37">
        <f t="shared" si="40"/>
        <v>0</v>
      </c>
    </row>
    <row r="2294" spans="6:6">
      <c r="F2294" s="37">
        <f t="shared" si="40"/>
        <v>0</v>
      </c>
    </row>
    <row r="2295" spans="6:6">
      <c r="F2295" s="37">
        <f t="shared" si="40"/>
        <v>0</v>
      </c>
    </row>
    <row r="2296" spans="6:6">
      <c r="F2296" s="37">
        <f t="shared" si="40"/>
        <v>0</v>
      </c>
    </row>
    <row r="2297" spans="6:6">
      <c r="F2297" s="37">
        <f t="shared" si="40"/>
        <v>0</v>
      </c>
    </row>
    <row r="2298" spans="6:6">
      <c r="F2298" s="37">
        <f t="shared" si="40"/>
        <v>0</v>
      </c>
    </row>
    <row r="2299" spans="6:6">
      <c r="F2299" s="37">
        <f t="shared" si="40"/>
        <v>0</v>
      </c>
    </row>
    <row r="2300" spans="6:6">
      <c r="F2300" s="37">
        <f t="shared" si="40"/>
        <v>0</v>
      </c>
    </row>
    <row r="2301" spans="6:6">
      <c r="F2301" s="37">
        <f t="shared" si="40"/>
        <v>0</v>
      </c>
    </row>
    <row r="2302" spans="6:6">
      <c r="F2302" s="37">
        <f t="shared" si="40"/>
        <v>0</v>
      </c>
    </row>
    <row r="2303" spans="6:6">
      <c r="F2303" s="37">
        <f t="shared" si="40"/>
        <v>0</v>
      </c>
    </row>
    <row r="2304" spans="6:6">
      <c r="F2304" s="37">
        <f t="shared" si="40"/>
        <v>0</v>
      </c>
    </row>
    <row r="2305" spans="6:6">
      <c r="F2305" s="37">
        <f t="shared" si="40"/>
        <v>0</v>
      </c>
    </row>
    <row r="2306" spans="6:6">
      <c r="F2306" s="37">
        <f t="shared" si="40"/>
        <v>0</v>
      </c>
    </row>
    <row r="2307" spans="6:6">
      <c r="F2307" s="37">
        <f t="shared" si="40"/>
        <v>0</v>
      </c>
    </row>
    <row r="2308" spans="6:6">
      <c r="F2308" s="37">
        <f t="shared" si="40"/>
        <v>0</v>
      </c>
    </row>
    <row r="2309" spans="6:6">
      <c r="F2309" s="37">
        <f t="shared" si="40"/>
        <v>0</v>
      </c>
    </row>
    <row r="2310" spans="6:6">
      <c r="F2310" s="37">
        <f t="shared" si="40"/>
        <v>0</v>
      </c>
    </row>
    <row r="2311" spans="6:6">
      <c r="F2311" s="37">
        <f t="shared" si="40"/>
        <v>0</v>
      </c>
    </row>
    <row r="2312" spans="6:6">
      <c r="F2312" s="37">
        <f t="shared" si="40"/>
        <v>0</v>
      </c>
    </row>
    <row r="2313" spans="6:6">
      <c r="F2313" s="37">
        <f t="shared" si="40"/>
        <v>0</v>
      </c>
    </row>
    <row r="2314" spans="6:6">
      <c r="F2314" s="37">
        <f t="shared" si="40"/>
        <v>0</v>
      </c>
    </row>
    <row r="2315" spans="6:6">
      <c r="F2315" s="37">
        <f t="shared" si="40"/>
        <v>0</v>
      </c>
    </row>
    <row r="2316" spans="6:6">
      <c r="F2316" s="37">
        <f t="shared" si="40"/>
        <v>0</v>
      </c>
    </row>
    <row r="2317" spans="6:6">
      <c r="F2317" s="37">
        <f t="shared" si="40"/>
        <v>0</v>
      </c>
    </row>
    <row r="2318" spans="6:6">
      <c r="F2318" s="37">
        <f t="shared" si="40"/>
        <v>0</v>
      </c>
    </row>
    <row r="2319" spans="6:6">
      <c r="F2319" s="37">
        <f t="shared" si="40"/>
        <v>0</v>
      </c>
    </row>
    <row r="2320" spans="6:6">
      <c r="F2320" s="37">
        <f t="shared" si="40"/>
        <v>0</v>
      </c>
    </row>
    <row r="2321" spans="6:6">
      <c r="F2321" s="37">
        <f t="shared" si="40"/>
        <v>0</v>
      </c>
    </row>
    <row r="2322" spans="6:6">
      <c r="F2322" s="37">
        <f t="shared" si="40"/>
        <v>0</v>
      </c>
    </row>
    <row r="2323" spans="6:6">
      <c r="F2323" s="37">
        <f t="shared" si="40"/>
        <v>0</v>
      </c>
    </row>
    <row r="2324" spans="6:6">
      <c r="F2324" s="37">
        <f t="shared" si="40"/>
        <v>0</v>
      </c>
    </row>
    <row r="2325" spans="6:6">
      <c r="F2325" s="37">
        <f t="shared" si="40"/>
        <v>0</v>
      </c>
    </row>
    <row r="2326" spans="6:6">
      <c r="F2326" s="37">
        <f t="shared" si="40"/>
        <v>0</v>
      </c>
    </row>
    <row r="2327" spans="6:6">
      <c r="F2327" s="37">
        <f t="shared" si="40"/>
        <v>0</v>
      </c>
    </row>
    <row r="2328" spans="6:6">
      <c r="F2328" s="37">
        <f t="shared" si="40"/>
        <v>0</v>
      </c>
    </row>
    <row r="2329" spans="6:6">
      <c r="F2329" s="37">
        <f t="shared" si="40"/>
        <v>0</v>
      </c>
    </row>
    <row r="2330" spans="6:6">
      <c r="F2330" s="37">
        <f t="shared" si="40"/>
        <v>0</v>
      </c>
    </row>
    <row r="2331" spans="6:6">
      <c r="F2331" s="37">
        <f t="shared" si="40"/>
        <v>0</v>
      </c>
    </row>
    <row r="2332" spans="6:6">
      <c r="F2332" s="37">
        <f t="shared" si="40"/>
        <v>0</v>
      </c>
    </row>
    <row r="2333" spans="6:6">
      <c r="F2333" s="37">
        <f t="shared" si="40"/>
        <v>0</v>
      </c>
    </row>
    <row r="2334" spans="6:6">
      <c r="F2334" s="37">
        <f t="shared" si="40"/>
        <v>0</v>
      </c>
    </row>
    <row r="2335" spans="6:6">
      <c r="F2335" s="37">
        <f t="shared" si="40"/>
        <v>0</v>
      </c>
    </row>
    <row r="2336" spans="6:6">
      <c r="F2336" s="37">
        <f t="shared" si="40"/>
        <v>0</v>
      </c>
    </row>
    <row r="2337" spans="6:6">
      <c r="F2337" s="37">
        <f t="shared" si="40"/>
        <v>0</v>
      </c>
    </row>
    <row r="2338" spans="6:6">
      <c r="F2338" s="37">
        <f t="shared" si="40"/>
        <v>0</v>
      </c>
    </row>
    <row r="2339" spans="6:6">
      <c r="F2339" s="37">
        <f t="shared" si="40"/>
        <v>0</v>
      </c>
    </row>
    <row r="2340" spans="6:6">
      <c r="F2340" s="37">
        <f t="shared" si="40"/>
        <v>0</v>
      </c>
    </row>
    <row r="2341" spans="6:6">
      <c r="F2341" s="37">
        <f t="shared" si="40"/>
        <v>0</v>
      </c>
    </row>
    <row r="2342" spans="6:6">
      <c r="F2342" s="37">
        <f t="shared" si="40"/>
        <v>0</v>
      </c>
    </row>
    <row r="2343" spans="6:6">
      <c r="F2343" s="37">
        <f t="shared" si="40"/>
        <v>0</v>
      </c>
    </row>
    <row r="2344" spans="6:6">
      <c r="F2344" s="37">
        <f t="shared" ref="F2344:F2407" si="41">F2343+D2344-E2344</f>
        <v>0</v>
      </c>
    </row>
    <row r="2345" spans="6:6">
      <c r="F2345" s="37">
        <f t="shared" si="41"/>
        <v>0</v>
      </c>
    </row>
    <row r="2346" spans="6:6">
      <c r="F2346" s="37">
        <f t="shared" si="41"/>
        <v>0</v>
      </c>
    </row>
    <row r="2347" spans="6:6">
      <c r="F2347" s="37">
        <f t="shared" si="41"/>
        <v>0</v>
      </c>
    </row>
    <row r="2348" spans="6:6">
      <c r="F2348" s="37">
        <f t="shared" si="41"/>
        <v>0</v>
      </c>
    </row>
    <row r="2349" spans="6:6">
      <c r="F2349" s="37">
        <f t="shared" si="41"/>
        <v>0</v>
      </c>
    </row>
    <row r="2350" spans="6:6">
      <c r="F2350" s="37">
        <f t="shared" si="41"/>
        <v>0</v>
      </c>
    </row>
    <row r="2351" spans="6:6">
      <c r="F2351" s="37">
        <f t="shared" si="41"/>
        <v>0</v>
      </c>
    </row>
    <row r="2352" spans="6:6">
      <c r="F2352" s="37">
        <f t="shared" si="41"/>
        <v>0</v>
      </c>
    </row>
    <row r="2353" spans="6:6">
      <c r="F2353" s="37">
        <f t="shared" si="41"/>
        <v>0</v>
      </c>
    </row>
    <row r="2354" spans="6:6">
      <c r="F2354" s="37">
        <f t="shared" si="41"/>
        <v>0</v>
      </c>
    </row>
    <row r="2355" spans="6:6">
      <c r="F2355" s="37">
        <f t="shared" si="41"/>
        <v>0</v>
      </c>
    </row>
    <row r="2356" spans="6:6">
      <c r="F2356" s="37">
        <f t="shared" si="41"/>
        <v>0</v>
      </c>
    </row>
    <row r="2357" spans="6:6">
      <c r="F2357" s="37">
        <f t="shared" si="41"/>
        <v>0</v>
      </c>
    </row>
    <row r="2358" spans="6:6">
      <c r="F2358" s="37">
        <f t="shared" si="41"/>
        <v>0</v>
      </c>
    </row>
    <row r="2359" spans="6:6">
      <c r="F2359" s="37">
        <f t="shared" si="41"/>
        <v>0</v>
      </c>
    </row>
    <row r="2360" spans="6:6">
      <c r="F2360" s="37">
        <f t="shared" si="41"/>
        <v>0</v>
      </c>
    </row>
    <row r="2361" spans="6:6">
      <c r="F2361" s="37">
        <f t="shared" si="41"/>
        <v>0</v>
      </c>
    </row>
    <row r="2362" spans="6:6">
      <c r="F2362" s="37">
        <f t="shared" si="41"/>
        <v>0</v>
      </c>
    </row>
    <row r="2363" spans="6:6">
      <c r="F2363" s="37">
        <f t="shared" si="41"/>
        <v>0</v>
      </c>
    </row>
    <row r="2364" spans="6:6">
      <c r="F2364" s="37">
        <f t="shared" si="41"/>
        <v>0</v>
      </c>
    </row>
    <row r="2365" spans="6:6">
      <c r="F2365" s="37">
        <f t="shared" si="41"/>
        <v>0</v>
      </c>
    </row>
    <row r="2366" spans="6:6">
      <c r="F2366" s="37">
        <f t="shared" si="41"/>
        <v>0</v>
      </c>
    </row>
    <row r="2367" spans="6:6">
      <c r="F2367" s="37">
        <f t="shared" si="41"/>
        <v>0</v>
      </c>
    </row>
    <row r="2368" spans="6:6">
      <c r="F2368" s="37">
        <f t="shared" si="41"/>
        <v>0</v>
      </c>
    </row>
    <row r="2369" spans="6:6">
      <c r="F2369" s="37">
        <f t="shared" si="41"/>
        <v>0</v>
      </c>
    </row>
    <row r="2370" spans="6:6">
      <c r="F2370" s="37">
        <f t="shared" si="41"/>
        <v>0</v>
      </c>
    </row>
    <row r="2371" spans="6:6">
      <c r="F2371" s="37">
        <f t="shared" si="41"/>
        <v>0</v>
      </c>
    </row>
    <row r="2372" spans="6:6">
      <c r="F2372" s="37">
        <f t="shared" si="41"/>
        <v>0</v>
      </c>
    </row>
    <row r="2373" spans="6:6">
      <c r="F2373" s="37">
        <f t="shared" si="41"/>
        <v>0</v>
      </c>
    </row>
    <row r="2374" spans="6:6">
      <c r="F2374" s="37">
        <f t="shared" si="41"/>
        <v>0</v>
      </c>
    </row>
    <row r="2375" spans="6:6">
      <c r="F2375" s="37">
        <f t="shared" si="41"/>
        <v>0</v>
      </c>
    </row>
    <row r="2376" spans="6:6">
      <c r="F2376" s="37">
        <f t="shared" si="41"/>
        <v>0</v>
      </c>
    </row>
    <row r="2377" spans="6:6">
      <c r="F2377" s="37">
        <f t="shared" si="41"/>
        <v>0</v>
      </c>
    </row>
    <row r="2378" spans="6:6">
      <c r="F2378" s="37">
        <f t="shared" si="41"/>
        <v>0</v>
      </c>
    </row>
    <row r="2379" spans="6:6">
      <c r="F2379" s="37">
        <f t="shared" si="41"/>
        <v>0</v>
      </c>
    </row>
    <row r="2380" spans="6:6">
      <c r="F2380" s="37">
        <f t="shared" si="41"/>
        <v>0</v>
      </c>
    </row>
    <row r="2381" spans="6:6">
      <c r="F2381" s="37">
        <f t="shared" si="41"/>
        <v>0</v>
      </c>
    </row>
    <row r="2382" spans="6:6">
      <c r="F2382" s="37">
        <f t="shared" si="41"/>
        <v>0</v>
      </c>
    </row>
    <row r="2383" spans="6:6">
      <c r="F2383" s="37">
        <f t="shared" si="41"/>
        <v>0</v>
      </c>
    </row>
    <row r="2384" spans="6:6">
      <c r="F2384" s="37">
        <f t="shared" si="41"/>
        <v>0</v>
      </c>
    </row>
    <row r="2385" spans="6:6">
      <c r="F2385" s="37">
        <f t="shared" si="41"/>
        <v>0</v>
      </c>
    </row>
    <row r="2386" spans="6:6">
      <c r="F2386" s="37">
        <f t="shared" si="41"/>
        <v>0</v>
      </c>
    </row>
    <row r="2387" spans="6:6">
      <c r="F2387" s="37">
        <f t="shared" si="41"/>
        <v>0</v>
      </c>
    </row>
    <row r="2388" spans="6:6">
      <c r="F2388" s="37">
        <f t="shared" si="41"/>
        <v>0</v>
      </c>
    </row>
    <row r="2389" spans="6:6">
      <c r="F2389" s="37">
        <f t="shared" si="41"/>
        <v>0</v>
      </c>
    </row>
    <row r="2390" spans="6:6">
      <c r="F2390" s="37">
        <f t="shared" si="41"/>
        <v>0</v>
      </c>
    </row>
    <row r="2391" spans="6:6">
      <c r="F2391" s="37">
        <f t="shared" si="41"/>
        <v>0</v>
      </c>
    </row>
    <row r="2392" spans="6:6">
      <c r="F2392" s="37">
        <f t="shared" si="41"/>
        <v>0</v>
      </c>
    </row>
    <row r="2393" spans="6:6">
      <c r="F2393" s="37">
        <f t="shared" si="41"/>
        <v>0</v>
      </c>
    </row>
    <row r="2394" spans="6:6">
      <c r="F2394" s="37">
        <f t="shared" si="41"/>
        <v>0</v>
      </c>
    </row>
    <row r="2395" spans="6:6">
      <c r="F2395" s="37">
        <f t="shared" si="41"/>
        <v>0</v>
      </c>
    </row>
    <row r="2396" spans="6:6">
      <c r="F2396" s="37">
        <f t="shared" si="41"/>
        <v>0</v>
      </c>
    </row>
    <row r="2397" spans="6:6">
      <c r="F2397" s="37">
        <f t="shared" si="41"/>
        <v>0</v>
      </c>
    </row>
    <row r="2398" spans="6:6">
      <c r="F2398" s="37">
        <f t="shared" si="41"/>
        <v>0</v>
      </c>
    </row>
    <row r="2399" spans="6:6">
      <c r="F2399" s="37">
        <f t="shared" si="41"/>
        <v>0</v>
      </c>
    </row>
    <row r="2400" spans="6:6">
      <c r="F2400" s="37">
        <f t="shared" si="41"/>
        <v>0</v>
      </c>
    </row>
    <row r="2401" spans="6:6">
      <c r="F2401" s="37">
        <f t="shared" si="41"/>
        <v>0</v>
      </c>
    </row>
    <row r="2402" spans="6:6">
      <c r="F2402" s="37">
        <f t="shared" si="41"/>
        <v>0</v>
      </c>
    </row>
    <row r="2403" spans="6:6">
      <c r="F2403" s="37">
        <f t="shared" si="41"/>
        <v>0</v>
      </c>
    </row>
    <row r="2404" spans="6:6">
      <c r="F2404" s="37">
        <f t="shared" si="41"/>
        <v>0</v>
      </c>
    </row>
    <row r="2405" spans="6:6">
      <c r="F2405" s="37">
        <f t="shared" si="41"/>
        <v>0</v>
      </c>
    </row>
    <row r="2406" spans="6:6">
      <c r="F2406" s="37">
        <f t="shared" si="41"/>
        <v>0</v>
      </c>
    </row>
    <row r="2407" spans="6:6">
      <c r="F2407" s="37">
        <f t="shared" si="41"/>
        <v>0</v>
      </c>
    </row>
    <row r="2408" spans="6:6">
      <c r="F2408" s="37">
        <f t="shared" ref="F2408:F2471" si="42">F2407+D2408-E2408</f>
        <v>0</v>
      </c>
    </row>
    <row r="2409" spans="6:6">
      <c r="F2409" s="37">
        <f t="shared" si="42"/>
        <v>0</v>
      </c>
    </row>
    <row r="2410" spans="6:6">
      <c r="F2410" s="37">
        <f t="shared" si="42"/>
        <v>0</v>
      </c>
    </row>
    <row r="2411" spans="6:6">
      <c r="F2411" s="37">
        <f t="shared" si="42"/>
        <v>0</v>
      </c>
    </row>
    <row r="2412" spans="6:6">
      <c r="F2412" s="37">
        <f t="shared" si="42"/>
        <v>0</v>
      </c>
    </row>
    <row r="2413" spans="6:6">
      <c r="F2413" s="37">
        <f t="shared" si="42"/>
        <v>0</v>
      </c>
    </row>
    <row r="2414" spans="6:6">
      <c r="F2414" s="37">
        <f t="shared" si="42"/>
        <v>0</v>
      </c>
    </row>
    <row r="2415" spans="6:6">
      <c r="F2415" s="37">
        <f t="shared" si="42"/>
        <v>0</v>
      </c>
    </row>
    <row r="2416" spans="6:6">
      <c r="F2416" s="37">
        <f t="shared" si="42"/>
        <v>0</v>
      </c>
    </row>
    <row r="2417" spans="6:6">
      <c r="F2417" s="37">
        <f t="shared" si="42"/>
        <v>0</v>
      </c>
    </row>
    <row r="2418" spans="6:6">
      <c r="F2418" s="37">
        <f t="shared" si="42"/>
        <v>0</v>
      </c>
    </row>
    <row r="2419" spans="6:6">
      <c r="F2419" s="37">
        <f t="shared" si="42"/>
        <v>0</v>
      </c>
    </row>
    <row r="2420" spans="6:6">
      <c r="F2420" s="37">
        <f t="shared" si="42"/>
        <v>0</v>
      </c>
    </row>
    <row r="2421" spans="6:6">
      <c r="F2421" s="37">
        <f t="shared" si="42"/>
        <v>0</v>
      </c>
    </row>
    <row r="2422" spans="6:6">
      <c r="F2422" s="37">
        <f t="shared" si="42"/>
        <v>0</v>
      </c>
    </row>
    <row r="2423" spans="6:6">
      <c r="F2423" s="37">
        <f t="shared" si="42"/>
        <v>0</v>
      </c>
    </row>
    <row r="2424" spans="6:6">
      <c r="F2424" s="37">
        <f t="shared" si="42"/>
        <v>0</v>
      </c>
    </row>
    <row r="2425" spans="6:6">
      <c r="F2425" s="37">
        <f t="shared" si="42"/>
        <v>0</v>
      </c>
    </row>
    <row r="2426" spans="6:6">
      <c r="F2426" s="37">
        <f t="shared" si="42"/>
        <v>0</v>
      </c>
    </row>
    <row r="2427" spans="6:6">
      <c r="F2427" s="37">
        <f t="shared" si="42"/>
        <v>0</v>
      </c>
    </row>
    <row r="2428" spans="6:6">
      <c r="F2428" s="37">
        <f t="shared" si="42"/>
        <v>0</v>
      </c>
    </row>
    <row r="2429" spans="6:6">
      <c r="F2429" s="37">
        <f t="shared" si="42"/>
        <v>0</v>
      </c>
    </row>
    <row r="2430" spans="6:6">
      <c r="F2430" s="37">
        <f t="shared" si="42"/>
        <v>0</v>
      </c>
    </row>
    <row r="2431" spans="6:6">
      <c r="F2431" s="37">
        <f t="shared" si="42"/>
        <v>0</v>
      </c>
    </row>
    <row r="2432" spans="6:6">
      <c r="F2432" s="37">
        <f t="shared" si="42"/>
        <v>0</v>
      </c>
    </row>
    <row r="2433" spans="6:6">
      <c r="F2433" s="37">
        <f t="shared" si="42"/>
        <v>0</v>
      </c>
    </row>
    <row r="2434" spans="6:6">
      <c r="F2434" s="37">
        <f t="shared" si="42"/>
        <v>0</v>
      </c>
    </row>
    <row r="2435" spans="6:6">
      <c r="F2435" s="37">
        <f t="shared" si="42"/>
        <v>0</v>
      </c>
    </row>
    <row r="2436" spans="6:6">
      <c r="F2436" s="37">
        <f t="shared" si="42"/>
        <v>0</v>
      </c>
    </row>
    <row r="2437" spans="6:6">
      <c r="F2437" s="37">
        <f t="shared" si="42"/>
        <v>0</v>
      </c>
    </row>
    <row r="2438" spans="6:6">
      <c r="F2438" s="37">
        <f t="shared" si="42"/>
        <v>0</v>
      </c>
    </row>
    <row r="2439" spans="6:6">
      <c r="F2439" s="37">
        <f t="shared" si="42"/>
        <v>0</v>
      </c>
    </row>
    <row r="2440" spans="6:6">
      <c r="F2440" s="37">
        <f t="shared" si="42"/>
        <v>0</v>
      </c>
    </row>
    <row r="2441" spans="6:6">
      <c r="F2441" s="37">
        <f t="shared" si="42"/>
        <v>0</v>
      </c>
    </row>
    <row r="2442" spans="6:6">
      <c r="F2442" s="37">
        <f t="shared" si="42"/>
        <v>0</v>
      </c>
    </row>
    <row r="2443" spans="6:6">
      <c r="F2443" s="37">
        <f t="shared" si="42"/>
        <v>0</v>
      </c>
    </row>
    <row r="2444" spans="6:6">
      <c r="F2444" s="37">
        <f t="shared" si="42"/>
        <v>0</v>
      </c>
    </row>
    <row r="2445" spans="6:6">
      <c r="F2445" s="37">
        <f t="shared" si="42"/>
        <v>0</v>
      </c>
    </row>
    <row r="2446" spans="6:6">
      <c r="F2446" s="37">
        <f t="shared" si="42"/>
        <v>0</v>
      </c>
    </row>
    <row r="2447" spans="6:6">
      <c r="F2447" s="37">
        <f t="shared" si="42"/>
        <v>0</v>
      </c>
    </row>
    <row r="2448" spans="6:6">
      <c r="F2448" s="37">
        <f t="shared" si="42"/>
        <v>0</v>
      </c>
    </row>
    <row r="2449" spans="6:6">
      <c r="F2449" s="37">
        <f t="shared" si="42"/>
        <v>0</v>
      </c>
    </row>
    <row r="2450" spans="6:6">
      <c r="F2450" s="37">
        <f t="shared" si="42"/>
        <v>0</v>
      </c>
    </row>
    <row r="2451" spans="6:6">
      <c r="F2451" s="37">
        <f t="shared" si="42"/>
        <v>0</v>
      </c>
    </row>
    <row r="2452" spans="6:6">
      <c r="F2452" s="37">
        <f t="shared" si="42"/>
        <v>0</v>
      </c>
    </row>
    <row r="2453" spans="6:6">
      <c r="F2453" s="37">
        <f t="shared" si="42"/>
        <v>0</v>
      </c>
    </row>
    <row r="2454" spans="6:6">
      <c r="F2454" s="37">
        <f t="shared" si="42"/>
        <v>0</v>
      </c>
    </row>
    <row r="2455" spans="6:6">
      <c r="F2455" s="37">
        <f t="shared" si="42"/>
        <v>0</v>
      </c>
    </row>
    <row r="2456" spans="6:6">
      <c r="F2456" s="37">
        <f t="shared" si="42"/>
        <v>0</v>
      </c>
    </row>
    <row r="2457" spans="6:6">
      <c r="F2457" s="37">
        <f t="shared" si="42"/>
        <v>0</v>
      </c>
    </row>
    <row r="2458" spans="6:6">
      <c r="F2458" s="37">
        <f t="shared" si="42"/>
        <v>0</v>
      </c>
    </row>
    <row r="2459" spans="6:6">
      <c r="F2459" s="37">
        <f t="shared" si="42"/>
        <v>0</v>
      </c>
    </row>
    <row r="2460" spans="6:6">
      <c r="F2460" s="37">
        <f t="shared" si="42"/>
        <v>0</v>
      </c>
    </row>
    <row r="2461" spans="6:6">
      <c r="F2461" s="37">
        <f t="shared" si="42"/>
        <v>0</v>
      </c>
    </row>
    <row r="2462" spans="6:6">
      <c r="F2462" s="37">
        <f t="shared" si="42"/>
        <v>0</v>
      </c>
    </row>
    <row r="2463" spans="6:6">
      <c r="F2463" s="37">
        <f t="shared" si="42"/>
        <v>0</v>
      </c>
    </row>
    <row r="2464" spans="6:6">
      <c r="F2464" s="37">
        <f t="shared" si="42"/>
        <v>0</v>
      </c>
    </row>
    <row r="2465" spans="6:6">
      <c r="F2465" s="37">
        <f t="shared" si="42"/>
        <v>0</v>
      </c>
    </row>
    <row r="2466" spans="6:6">
      <c r="F2466" s="37">
        <f t="shared" si="42"/>
        <v>0</v>
      </c>
    </row>
    <row r="2467" spans="6:6">
      <c r="F2467" s="37">
        <f t="shared" si="42"/>
        <v>0</v>
      </c>
    </row>
    <row r="2468" spans="6:6">
      <c r="F2468" s="37">
        <f t="shared" si="42"/>
        <v>0</v>
      </c>
    </row>
    <row r="2469" spans="6:6">
      <c r="F2469" s="37">
        <f t="shared" si="42"/>
        <v>0</v>
      </c>
    </row>
    <row r="2470" spans="6:6">
      <c r="F2470" s="37">
        <f t="shared" si="42"/>
        <v>0</v>
      </c>
    </row>
    <row r="2471" spans="6:6">
      <c r="F2471" s="37">
        <f t="shared" si="42"/>
        <v>0</v>
      </c>
    </row>
    <row r="2472" spans="6:6">
      <c r="F2472" s="37">
        <f t="shared" ref="F2472:F2535" si="43">F2471+D2472-E2472</f>
        <v>0</v>
      </c>
    </row>
    <row r="2473" spans="6:6">
      <c r="F2473" s="37">
        <f t="shared" si="43"/>
        <v>0</v>
      </c>
    </row>
    <row r="2474" spans="6:6">
      <c r="F2474" s="37">
        <f t="shared" si="43"/>
        <v>0</v>
      </c>
    </row>
    <row r="2475" spans="6:6">
      <c r="F2475" s="37">
        <f t="shared" si="43"/>
        <v>0</v>
      </c>
    </row>
    <row r="2476" spans="6:6">
      <c r="F2476" s="37">
        <f t="shared" si="43"/>
        <v>0</v>
      </c>
    </row>
    <row r="2477" spans="6:6">
      <c r="F2477" s="37">
        <f t="shared" si="43"/>
        <v>0</v>
      </c>
    </row>
    <row r="2478" spans="6:6">
      <c r="F2478" s="37">
        <f t="shared" si="43"/>
        <v>0</v>
      </c>
    </row>
    <row r="2479" spans="6:6">
      <c r="F2479" s="37">
        <f t="shared" si="43"/>
        <v>0</v>
      </c>
    </row>
    <row r="2480" spans="6:6">
      <c r="F2480" s="37">
        <f t="shared" si="43"/>
        <v>0</v>
      </c>
    </row>
    <row r="2481" spans="6:6">
      <c r="F2481" s="37">
        <f t="shared" si="43"/>
        <v>0</v>
      </c>
    </row>
    <row r="2482" spans="6:6">
      <c r="F2482" s="37">
        <f t="shared" si="43"/>
        <v>0</v>
      </c>
    </row>
    <row r="2483" spans="6:6">
      <c r="F2483" s="37">
        <f t="shared" si="43"/>
        <v>0</v>
      </c>
    </row>
    <row r="2484" spans="6:6">
      <c r="F2484" s="37">
        <f t="shared" si="43"/>
        <v>0</v>
      </c>
    </row>
    <row r="2485" spans="6:6">
      <c r="F2485" s="37">
        <f t="shared" si="43"/>
        <v>0</v>
      </c>
    </row>
    <row r="2486" spans="6:6">
      <c r="F2486" s="37">
        <f t="shared" si="43"/>
        <v>0</v>
      </c>
    </row>
    <row r="2487" spans="6:6">
      <c r="F2487" s="37">
        <f t="shared" si="43"/>
        <v>0</v>
      </c>
    </row>
    <row r="2488" spans="6:6">
      <c r="F2488" s="37">
        <f t="shared" si="43"/>
        <v>0</v>
      </c>
    </row>
    <row r="2489" spans="6:6">
      <c r="F2489" s="37">
        <f t="shared" si="43"/>
        <v>0</v>
      </c>
    </row>
    <row r="2490" spans="6:6">
      <c r="F2490" s="37">
        <f t="shared" si="43"/>
        <v>0</v>
      </c>
    </row>
    <row r="2491" spans="6:6">
      <c r="F2491" s="37">
        <f t="shared" si="43"/>
        <v>0</v>
      </c>
    </row>
    <row r="2492" spans="6:6">
      <c r="F2492" s="37">
        <f t="shared" si="43"/>
        <v>0</v>
      </c>
    </row>
    <row r="2493" spans="6:6">
      <c r="F2493" s="37">
        <f t="shared" si="43"/>
        <v>0</v>
      </c>
    </row>
    <row r="2494" spans="6:6">
      <c r="F2494" s="37">
        <f t="shared" si="43"/>
        <v>0</v>
      </c>
    </row>
    <row r="2495" spans="6:6">
      <c r="F2495" s="37">
        <f t="shared" si="43"/>
        <v>0</v>
      </c>
    </row>
    <row r="2496" spans="6:6">
      <c r="F2496" s="37">
        <f t="shared" si="43"/>
        <v>0</v>
      </c>
    </row>
    <row r="2497" spans="6:6">
      <c r="F2497" s="37">
        <f t="shared" si="43"/>
        <v>0</v>
      </c>
    </row>
    <row r="2498" spans="6:6">
      <c r="F2498" s="37">
        <f t="shared" si="43"/>
        <v>0</v>
      </c>
    </row>
    <row r="2499" spans="6:6">
      <c r="F2499" s="37">
        <f t="shared" si="43"/>
        <v>0</v>
      </c>
    </row>
    <row r="2500" spans="6:6">
      <c r="F2500" s="37">
        <f t="shared" si="43"/>
        <v>0</v>
      </c>
    </row>
    <row r="2501" spans="6:6">
      <c r="F2501" s="37">
        <f t="shared" si="43"/>
        <v>0</v>
      </c>
    </row>
    <row r="2502" spans="6:6">
      <c r="F2502" s="37">
        <f t="shared" si="43"/>
        <v>0</v>
      </c>
    </row>
    <row r="2503" spans="6:6">
      <c r="F2503" s="37">
        <f t="shared" si="43"/>
        <v>0</v>
      </c>
    </row>
    <row r="2504" spans="6:6">
      <c r="F2504" s="37">
        <f t="shared" si="43"/>
        <v>0</v>
      </c>
    </row>
    <row r="2505" spans="6:6">
      <c r="F2505" s="37">
        <f t="shared" si="43"/>
        <v>0</v>
      </c>
    </row>
    <row r="2506" spans="6:6">
      <c r="F2506" s="37">
        <f t="shared" si="43"/>
        <v>0</v>
      </c>
    </row>
    <row r="2507" spans="6:6">
      <c r="F2507" s="37">
        <f t="shared" si="43"/>
        <v>0</v>
      </c>
    </row>
    <row r="2508" spans="6:6">
      <c r="F2508" s="37">
        <f t="shared" si="43"/>
        <v>0</v>
      </c>
    </row>
    <row r="2509" spans="6:6">
      <c r="F2509" s="37">
        <f t="shared" si="43"/>
        <v>0</v>
      </c>
    </row>
    <row r="2510" spans="6:6">
      <c r="F2510" s="37">
        <f t="shared" si="43"/>
        <v>0</v>
      </c>
    </row>
    <row r="2511" spans="6:6">
      <c r="F2511" s="37">
        <f t="shared" si="43"/>
        <v>0</v>
      </c>
    </row>
    <row r="2512" spans="6:6">
      <c r="F2512" s="37">
        <f t="shared" si="43"/>
        <v>0</v>
      </c>
    </row>
    <row r="2513" spans="6:6">
      <c r="F2513" s="37">
        <f t="shared" si="43"/>
        <v>0</v>
      </c>
    </row>
    <row r="2514" spans="6:6">
      <c r="F2514" s="37">
        <f t="shared" si="43"/>
        <v>0</v>
      </c>
    </row>
    <row r="2515" spans="6:6">
      <c r="F2515" s="37">
        <f t="shared" si="43"/>
        <v>0</v>
      </c>
    </row>
    <row r="2516" spans="6:6">
      <c r="F2516" s="37">
        <f t="shared" si="43"/>
        <v>0</v>
      </c>
    </row>
    <row r="2517" spans="6:6">
      <c r="F2517" s="37">
        <f t="shared" si="43"/>
        <v>0</v>
      </c>
    </row>
    <row r="2518" spans="6:6">
      <c r="F2518" s="37">
        <f t="shared" si="43"/>
        <v>0</v>
      </c>
    </row>
    <row r="2519" spans="6:6">
      <c r="F2519" s="37">
        <f t="shared" si="43"/>
        <v>0</v>
      </c>
    </row>
    <row r="2520" spans="6:6">
      <c r="F2520" s="37">
        <f t="shared" si="43"/>
        <v>0</v>
      </c>
    </row>
    <row r="2521" spans="6:6">
      <c r="F2521" s="37">
        <f t="shared" si="43"/>
        <v>0</v>
      </c>
    </row>
    <row r="2522" spans="6:6">
      <c r="F2522" s="37">
        <f t="shared" si="43"/>
        <v>0</v>
      </c>
    </row>
    <row r="2523" spans="6:6">
      <c r="F2523" s="37">
        <f t="shared" si="43"/>
        <v>0</v>
      </c>
    </row>
    <row r="2524" spans="6:6">
      <c r="F2524" s="37">
        <f t="shared" si="43"/>
        <v>0</v>
      </c>
    </row>
    <row r="2525" spans="6:6">
      <c r="F2525" s="37">
        <f t="shared" si="43"/>
        <v>0</v>
      </c>
    </row>
    <row r="2526" spans="6:6">
      <c r="F2526" s="37">
        <f t="shared" si="43"/>
        <v>0</v>
      </c>
    </row>
    <row r="2527" spans="6:6">
      <c r="F2527" s="37">
        <f t="shared" si="43"/>
        <v>0</v>
      </c>
    </row>
    <row r="2528" spans="6:6">
      <c r="F2528" s="37">
        <f t="shared" si="43"/>
        <v>0</v>
      </c>
    </row>
    <row r="2529" spans="6:6">
      <c r="F2529" s="37">
        <f t="shared" si="43"/>
        <v>0</v>
      </c>
    </row>
    <row r="2530" spans="6:6">
      <c r="F2530" s="37">
        <f t="shared" si="43"/>
        <v>0</v>
      </c>
    </row>
    <row r="2531" spans="6:6">
      <c r="F2531" s="37">
        <f t="shared" si="43"/>
        <v>0</v>
      </c>
    </row>
    <row r="2532" spans="6:6">
      <c r="F2532" s="37">
        <f t="shared" si="43"/>
        <v>0</v>
      </c>
    </row>
    <row r="2533" spans="6:6">
      <c r="F2533" s="37">
        <f t="shared" si="43"/>
        <v>0</v>
      </c>
    </row>
    <row r="2534" spans="6:6">
      <c r="F2534" s="37">
        <f t="shared" si="43"/>
        <v>0</v>
      </c>
    </row>
    <row r="2535" spans="6:6">
      <c r="F2535" s="37">
        <f t="shared" si="43"/>
        <v>0</v>
      </c>
    </row>
    <row r="2536" spans="6:6">
      <c r="F2536" s="37">
        <f t="shared" ref="F2536:F2599" si="44">F2535+D2536-E2536</f>
        <v>0</v>
      </c>
    </row>
    <row r="2537" spans="6:6">
      <c r="F2537" s="37">
        <f t="shared" si="44"/>
        <v>0</v>
      </c>
    </row>
    <row r="2538" spans="6:6">
      <c r="F2538" s="37">
        <f t="shared" si="44"/>
        <v>0</v>
      </c>
    </row>
    <row r="2539" spans="6:6">
      <c r="F2539" s="37">
        <f t="shared" si="44"/>
        <v>0</v>
      </c>
    </row>
    <row r="2540" spans="6:6">
      <c r="F2540" s="37">
        <f t="shared" si="44"/>
        <v>0</v>
      </c>
    </row>
    <row r="2541" spans="6:6">
      <c r="F2541" s="37">
        <f t="shared" si="44"/>
        <v>0</v>
      </c>
    </row>
    <row r="2542" spans="6:6">
      <c r="F2542" s="37">
        <f t="shared" si="44"/>
        <v>0</v>
      </c>
    </row>
    <row r="2543" spans="6:6">
      <c r="F2543" s="37">
        <f t="shared" si="44"/>
        <v>0</v>
      </c>
    </row>
    <row r="2544" spans="6:6">
      <c r="F2544" s="37">
        <f t="shared" si="44"/>
        <v>0</v>
      </c>
    </row>
    <row r="2545" spans="6:6">
      <c r="F2545" s="37">
        <f t="shared" si="44"/>
        <v>0</v>
      </c>
    </row>
    <row r="2546" spans="6:6">
      <c r="F2546" s="37">
        <f t="shared" si="44"/>
        <v>0</v>
      </c>
    </row>
    <row r="2547" spans="6:6">
      <c r="F2547" s="37">
        <f t="shared" si="44"/>
        <v>0</v>
      </c>
    </row>
    <row r="2548" spans="6:6">
      <c r="F2548" s="37">
        <f t="shared" si="44"/>
        <v>0</v>
      </c>
    </row>
    <row r="2549" spans="6:6">
      <c r="F2549" s="37">
        <f t="shared" si="44"/>
        <v>0</v>
      </c>
    </row>
    <row r="2550" spans="6:6">
      <c r="F2550" s="37">
        <f t="shared" si="44"/>
        <v>0</v>
      </c>
    </row>
    <row r="2551" spans="6:6">
      <c r="F2551" s="37">
        <f t="shared" si="44"/>
        <v>0</v>
      </c>
    </row>
    <row r="2552" spans="6:6">
      <c r="F2552" s="37">
        <f t="shared" si="44"/>
        <v>0</v>
      </c>
    </row>
    <row r="2553" spans="6:6">
      <c r="F2553" s="37">
        <f t="shared" si="44"/>
        <v>0</v>
      </c>
    </row>
    <row r="2554" spans="6:6">
      <c r="F2554" s="37">
        <f t="shared" si="44"/>
        <v>0</v>
      </c>
    </row>
    <row r="2555" spans="6:6">
      <c r="F2555" s="37">
        <f t="shared" si="44"/>
        <v>0</v>
      </c>
    </row>
    <row r="2556" spans="6:6">
      <c r="F2556" s="37">
        <f t="shared" si="44"/>
        <v>0</v>
      </c>
    </row>
    <row r="2557" spans="6:6">
      <c r="F2557" s="37">
        <f t="shared" si="44"/>
        <v>0</v>
      </c>
    </row>
    <row r="2558" spans="6:6">
      <c r="F2558" s="37">
        <f t="shared" si="44"/>
        <v>0</v>
      </c>
    </row>
    <row r="2559" spans="6:6">
      <c r="F2559" s="37">
        <f t="shared" si="44"/>
        <v>0</v>
      </c>
    </row>
    <row r="2560" spans="6:6">
      <c r="F2560" s="37">
        <f t="shared" si="44"/>
        <v>0</v>
      </c>
    </row>
    <row r="2561" spans="6:6">
      <c r="F2561" s="37">
        <f t="shared" si="44"/>
        <v>0</v>
      </c>
    </row>
    <row r="2562" spans="6:6">
      <c r="F2562" s="37">
        <f t="shared" si="44"/>
        <v>0</v>
      </c>
    </row>
    <row r="2563" spans="6:6">
      <c r="F2563" s="37">
        <f t="shared" si="44"/>
        <v>0</v>
      </c>
    </row>
    <row r="2564" spans="6:6">
      <c r="F2564" s="37">
        <f t="shared" si="44"/>
        <v>0</v>
      </c>
    </row>
    <row r="2565" spans="6:6">
      <c r="F2565" s="37">
        <f t="shared" si="44"/>
        <v>0</v>
      </c>
    </row>
    <row r="2566" spans="6:6">
      <c r="F2566" s="37">
        <f t="shared" si="44"/>
        <v>0</v>
      </c>
    </row>
    <row r="2567" spans="6:6">
      <c r="F2567" s="37">
        <f t="shared" si="44"/>
        <v>0</v>
      </c>
    </row>
    <row r="2568" spans="6:6">
      <c r="F2568" s="37">
        <f t="shared" si="44"/>
        <v>0</v>
      </c>
    </row>
    <row r="2569" spans="6:6">
      <c r="F2569" s="37">
        <f t="shared" si="44"/>
        <v>0</v>
      </c>
    </row>
    <row r="2570" spans="6:6">
      <c r="F2570" s="37">
        <f t="shared" si="44"/>
        <v>0</v>
      </c>
    </row>
    <row r="2571" spans="6:6">
      <c r="F2571" s="37">
        <f t="shared" si="44"/>
        <v>0</v>
      </c>
    </row>
    <row r="2572" spans="6:6">
      <c r="F2572" s="37">
        <f t="shared" si="44"/>
        <v>0</v>
      </c>
    </row>
    <row r="2573" spans="6:6">
      <c r="F2573" s="37">
        <f t="shared" si="44"/>
        <v>0</v>
      </c>
    </row>
    <row r="2574" spans="6:6">
      <c r="F2574" s="37">
        <f t="shared" si="44"/>
        <v>0</v>
      </c>
    </row>
    <row r="2575" spans="6:6">
      <c r="F2575" s="37">
        <f t="shared" si="44"/>
        <v>0</v>
      </c>
    </row>
    <row r="2576" spans="6:6">
      <c r="F2576" s="37">
        <f t="shared" si="44"/>
        <v>0</v>
      </c>
    </row>
    <row r="2577" spans="6:6">
      <c r="F2577" s="37">
        <f t="shared" si="44"/>
        <v>0</v>
      </c>
    </row>
    <row r="2578" spans="6:6">
      <c r="F2578" s="37">
        <f t="shared" si="44"/>
        <v>0</v>
      </c>
    </row>
    <row r="2579" spans="6:6">
      <c r="F2579" s="37">
        <f t="shared" si="44"/>
        <v>0</v>
      </c>
    </row>
    <row r="2580" spans="6:6">
      <c r="F2580" s="37">
        <f t="shared" si="44"/>
        <v>0</v>
      </c>
    </row>
    <row r="2581" spans="6:6">
      <c r="F2581" s="37">
        <f t="shared" si="44"/>
        <v>0</v>
      </c>
    </row>
    <row r="2582" spans="6:6">
      <c r="F2582" s="37">
        <f t="shared" si="44"/>
        <v>0</v>
      </c>
    </row>
    <row r="2583" spans="6:6">
      <c r="F2583" s="37">
        <f t="shared" si="44"/>
        <v>0</v>
      </c>
    </row>
    <row r="2584" spans="6:6">
      <c r="F2584" s="37">
        <f t="shared" si="44"/>
        <v>0</v>
      </c>
    </row>
    <row r="2585" spans="6:6">
      <c r="F2585" s="37">
        <f t="shared" si="44"/>
        <v>0</v>
      </c>
    </row>
    <row r="2586" spans="6:6">
      <c r="F2586" s="37">
        <f t="shared" si="44"/>
        <v>0</v>
      </c>
    </row>
    <row r="2587" spans="6:6">
      <c r="F2587" s="37">
        <f t="shared" si="44"/>
        <v>0</v>
      </c>
    </row>
    <row r="2588" spans="6:6">
      <c r="F2588" s="37">
        <f t="shared" si="44"/>
        <v>0</v>
      </c>
    </row>
    <row r="2589" spans="6:6">
      <c r="F2589" s="37">
        <f t="shared" si="44"/>
        <v>0</v>
      </c>
    </row>
    <row r="2590" spans="6:6">
      <c r="F2590" s="37">
        <f t="shared" si="44"/>
        <v>0</v>
      </c>
    </row>
    <row r="2591" spans="6:6">
      <c r="F2591" s="37">
        <f t="shared" si="44"/>
        <v>0</v>
      </c>
    </row>
    <row r="2592" spans="6:6">
      <c r="F2592" s="37">
        <f t="shared" si="44"/>
        <v>0</v>
      </c>
    </row>
    <row r="2593" spans="6:6">
      <c r="F2593" s="37">
        <f t="shared" si="44"/>
        <v>0</v>
      </c>
    </row>
    <row r="2594" spans="6:6">
      <c r="F2594" s="37">
        <f t="shared" si="44"/>
        <v>0</v>
      </c>
    </row>
    <row r="2595" spans="6:6">
      <c r="F2595" s="37">
        <f t="shared" si="44"/>
        <v>0</v>
      </c>
    </row>
    <row r="2596" spans="6:6">
      <c r="F2596" s="37">
        <f t="shared" si="44"/>
        <v>0</v>
      </c>
    </row>
    <row r="2597" spans="6:6">
      <c r="F2597" s="37">
        <f t="shared" si="44"/>
        <v>0</v>
      </c>
    </row>
    <row r="2598" spans="6:6">
      <c r="F2598" s="37">
        <f t="shared" si="44"/>
        <v>0</v>
      </c>
    </row>
    <row r="2599" spans="6:6">
      <c r="F2599" s="37">
        <f t="shared" si="44"/>
        <v>0</v>
      </c>
    </row>
    <row r="2600" spans="6:6">
      <c r="F2600" s="37">
        <f t="shared" ref="F2600:F2663" si="45">F2599+D2600-E2600</f>
        <v>0</v>
      </c>
    </row>
    <row r="2601" spans="6:6">
      <c r="F2601" s="37">
        <f t="shared" si="45"/>
        <v>0</v>
      </c>
    </row>
    <row r="2602" spans="6:6">
      <c r="F2602" s="37">
        <f t="shared" si="45"/>
        <v>0</v>
      </c>
    </row>
    <row r="2603" spans="6:6">
      <c r="F2603" s="37">
        <f t="shared" si="45"/>
        <v>0</v>
      </c>
    </row>
    <row r="2604" spans="6:6">
      <c r="F2604" s="37">
        <f t="shared" si="45"/>
        <v>0</v>
      </c>
    </row>
    <row r="2605" spans="6:6">
      <c r="F2605" s="37">
        <f t="shared" si="45"/>
        <v>0</v>
      </c>
    </row>
    <row r="2606" spans="6:6">
      <c r="F2606" s="37">
        <f t="shared" si="45"/>
        <v>0</v>
      </c>
    </row>
    <row r="2607" spans="6:6">
      <c r="F2607" s="37">
        <f t="shared" si="45"/>
        <v>0</v>
      </c>
    </row>
    <row r="2608" spans="6:6">
      <c r="F2608" s="37">
        <f t="shared" si="45"/>
        <v>0</v>
      </c>
    </row>
    <row r="2609" spans="6:6">
      <c r="F2609" s="37">
        <f t="shared" si="45"/>
        <v>0</v>
      </c>
    </row>
    <row r="2610" spans="6:6">
      <c r="F2610" s="37">
        <f t="shared" si="45"/>
        <v>0</v>
      </c>
    </row>
    <row r="2611" spans="6:6">
      <c r="F2611" s="37">
        <f t="shared" si="45"/>
        <v>0</v>
      </c>
    </row>
    <row r="2612" spans="6:6">
      <c r="F2612" s="37">
        <f t="shared" si="45"/>
        <v>0</v>
      </c>
    </row>
    <row r="2613" spans="6:6">
      <c r="F2613" s="37">
        <f t="shared" si="45"/>
        <v>0</v>
      </c>
    </row>
    <row r="2614" spans="6:6">
      <c r="F2614" s="37">
        <f t="shared" si="45"/>
        <v>0</v>
      </c>
    </row>
    <row r="2615" spans="6:6">
      <c r="F2615" s="37">
        <f t="shared" si="45"/>
        <v>0</v>
      </c>
    </row>
    <row r="2616" spans="6:6">
      <c r="F2616" s="37">
        <f t="shared" si="45"/>
        <v>0</v>
      </c>
    </row>
    <row r="2617" spans="6:6">
      <c r="F2617" s="37">
        <f t="shared" si="45"/>
        <v>0</v>
      </c>
    </row>
    <row r="2618" spans="6:6">
      <c r="F2618" s="37">
        <f t="shared" si="45"/>
        <v>0</v>
      </c>
    </row>
    <row r="2619" spans="6:6">
      <c r="F2619" s="37">
        <f t="shared" si="45"/>
        <v>0</v>
      </c>
    </row>
    <row r="2620" spans="6:6">
      <c r="F2620" s="37">
        <f t="shared" si="45"/>
        <v>0</v>
      </c>
    </row>
    <row r="2621" spans="6:6">
      <c r="F2621" s="37">
        <f t="shared" si="45"/>
        <v>0</v>
      </c>
    </row>
    <row r="2622" spans="6:6">
      <c r="F2622" s="37">
        <f t="shared" si="45"/>
        <v>0</v>
      </c>
    </row>
    <row r="2623" spans="6:6">
      <c r="F2623" s="37">
        <f t="shared" si="45"/>
        <v>0</v>
      </c>
    </row>
    <row r="2624" spans="6:6">
      <c r="F2624" s="37">
        <f t="shared" si="45"/>
        <v>0</v>
      </c>
    </row>
    <row r="2625" spans="6:6">
      <c r="F2625" s="37">
        <f t="shared" si="45"/>
        <v>0</v>
      </c>
    </row>
    <row r="2626" spans="6:6">
      <c r="F2626" s="37">
        <f t="shared" si="45"/>
        <v>0</v>
      </c>
    </row>
    <row r="2627" spans="6:6">
      <c r="F2627" s="37">
        <f t="shared" si="45"/>
        <v>0</v>
      </c>
    </row>
    <row r="2628" spans="6:6">
      <c r="F2628" s="37">
        <f t="shared" si="45"/>
        <v>0</v>
      </c>
    </row>
    <row r="2629" spans="6:6">
      <c r="F2629" s="37">
        <f t="shared" si="45"/>
        <v>0</v>
      </c>
    </row>
    <row r="2630" spans="6:6">
      <c r="F2630" s="37">
        <f t="shared" si="45"/>
        <v>0</v>
      </c>
    </row>
    <row r="2631" spans="6:6">
      <c r="F2631" s="37">
        <f t="shared" si="45"/>
        <v>0</v>
      </c>
    </row>
    <row r="2632" spans="6:6">
      <c r="F2632" s="37">
        <f t="shared" si="45"/>
        <v>0</v>
      </c>
    </row>
    <row r="2633" spans="6:6">
      <c r="F2633" s="37">
        <f t="shared" si="45"/>
        <v>0</v>
      </c>
    </row>
    <row r="2634" spans="6:6">
      <c r="F2634" s="37">
        <f t="shared" si="45"/>
        <v>0</v>
      </c>
    </row>
    <row r="2635" spans="6:6">
      <c r="F2635" s="37">
        <f t="shared" si="45"/>
        <v>0</v>
      </c>
    </row>
    <row r="2636" spans="6:6">
      <c r="F2636" s="37">
        <f t="shared" si="45"/>
        <v>0</v>
      </c>
    </row>
    <row r="2637" spans="6:6">
      <c r="F2637" s="37">
        <f t="shared" si="45"/>
        <v>0</v>
      </c>
    </row>
    <row r="2638" spans="6:6">
      <c r="F2638" s="37">
        <f t="shared" si="45"/>
        <v>0</v>
      </c>
    </row>
    <row r="2639" spans="6:6">
      <c r="F2639" s="37">
        <f t="shared" si="45"/>
        <v>0</v>
      </c>
    </row>
    <row r="2640" spans="6:6">
      <c r="F2640" s="37">
        <f t="shared" si="45"/>
        <v>0</v>
      </c>
    </row>
    <row r="2641" spans="6:6">
      <c r="F2641" s="37">
        <f t="shared" si="45"/>
        <v>0</v>
      </c>
    </row>
    <row r="2642" spans="6:6">
      <c r="F2642" s="37">
        <f t="shared" si="45"/>
        <v>0</v>
      </c>
    </row>
    <row r="2643" spans="6:6">
      <c r="F2643" s="37">
        <f t="shared" si="45"/>
        <v>0</v>
      </c>
    </row>
    <row r="2644" spans="6:6">
      <c r="F2644" s="37">
        <f t="shared" si="45"/>
        <v>0</v>
      </c>
    </row>
    <row r="2645" spans="6:6">
      <c r="F2645" s="37">
        <f t="shared" si="45"/>
        <v>0</v>
      </c>
    </row>
    <row r="2646" spans="6:6">
      <c r="F2646" s="37">
        <f t="shared" si="45"/>
        <v>0</v>
      </c>
    </row>
    <row r="2647" spans="6:6">
      <c r="F2647" s="37">
        <f t="shared" si="45"/>
        <v>0</v>
      </c>
    </row>
    <row r="2648" spans="6:6">
      <c r="F2648" s="37">
        <f t="shared" si="45"/>
        <v>0</v>
      </c>
    </row>
    <row r="2649" spans="6:6">
      <c r="F2649" s="37">
        <f t="shared" si="45"/>
        <v>0</v>
      </c>
    </row>
    <row r="2650" spans="6:6">
      <c r="F2650" s="37">
        <f t="shared" si="45"/>
        <v>0</v>
      </c>
    </row>
    <row r="2651" spans="6:6">
      <c r="F2651" s="37">
        <f t="shared" si="45"/>
        <v>0</v>
      </c>
    </row>
    <row r="2652" spans="6:6">
      <c r="F2652" s="37">
        <f t="shared" si="45"/>
        <v>0</v>
      </c>
    </row>
    <row r="2653" spans="6:6">
      <c r="F2653" s="37">
        <f t="shared" si="45"/>
        <v>0</v>
      </c>
    </row>
    <row r="2654" spans="6:6">
      <c r="F2654" s="37">
        <f t="shared" si="45"/>
        <v>0</v>
      </c>
    </row>
    <row r="2655" spans="6:6">
      <c r="F2655" s="37">
        <f t="shared" si="45"/>
        <v>0</v>
      </c>
    </row>
    <row r="2656" spans="6:6">
      <c r="F2656" s="37">
        <f t="shared" si="45"/>
        <v>0</v>
      </c>
    </row>
    <row r="2657" spans="6:6">
      <c r="F2657" s="37">
        <f t="shared" si="45"/>
        <v>0</v>
      </c>
    </row>
    <row r="2658" spans="6:6">
      <c r="F2658" s="37">
        <f t="shared" si="45"/>
        <v>0</v>
      </c>
    </row>
    <row r="2659" spans="6:6">
      <c r="F2659" s="37">
        <f t="shared" si="45"/>
        <v>0</v>
      </c>
    </row>
    <row r="2660" spans="6:6">
      <c r="F2660" s="37">
        <f t="shared" si="45"/>
        <v>0</v>
      </c>
    </row>
    <row r="2661" spans="6:6">
      <c r="F2661" s="37">
        <f t="shared" si="45"/>
        <v>0</v>
      </c>
    </row>
    <row r="2662" spans="6:6">
      <c r="F2662" s="37">
        <f t="shared" si="45"/>
        <v>0</v>
      </c>
    </row>
    <row r="2663" spans="6:6">
      <c r="F2663" s="37">
        <f t="shared" si="45"/>
        <v>0</v>
      </c>
    </row>
    <row r="2664" spans="6:6">
      <c r="F2664" s="37">
        <f t="shared" ref="F2664:F2727" si="46">F2663+D2664-E2664</f>
        <v>0</v>
      </c>
    </row>
    <row r="2665" spans="6:6">
      <c r="F2665" s="37">
        <f t="shared" si="46"/>
        <v>0</v>
      </c>
    </row>
    <row r="2666" spans="6:6">
      <c r="F2666" s="37">
        <f t="shared" si="46"/>
        <v>0</v>
      </c>
    </row>
    <row r="2667" spans="6:6">
      <c r="F2667" s="37">
        <f t="shared" si="46"/>
        <v>0</v>
      </c>
    </row>
    <row r="2668" spans="6:6">
      <c r="F2668" s="37">
        <f t="shared" si="46"/>
        <v>0</v>
      </c>
    </row>
    <row r="2669" spans="6:6">
      <c r="F2669" s="37">
        <f t="shared" si="46"/>
        <v>0</v>
      </c>
    </row>
    <row r="2670" spans="6:6">
      <c r="F2670" s="37">
        <f t="shared" si="46"/>
        <v>0</v>
      </c>
    </row>
    <row r="2671" spans="6:6">
      <c r="F2671" s="37">
        <f t="shared" si="46"/>
        <v>0</v>
      </c>
    </row>
    <row r="2672" spans="6:6">
      <c r="F2672" s="37">
        <f t="shared" si="46"/>
        <v>0</v>
      </c>
    </row>
    <row r="2673" spans="6:6">
      <c r="F2673" s="37">
        <f t="shared" si="46"/>
        <v>0</v>
      </c>
    </row>
    <row r="2674" spans="6:6">
      <c r="F2674" s="37">
        <f t="shared" si="46"/>
        <v>0</v>
      </c>
    </row>
    <row r="2675" spans="6:6">
      <c r="F2675" s="37">
        <f t="shared" si="46"/>
        <v>0</v>
      </c>
    </row>
    <row r="2676" spans="6:6">
      <c r="F2676" s="37">
        <f t="shared" si="46"/>
        <v>0</v>
      </c>
    </row>
    <row r="2677" spans="6:6">
      <c r="F2677" s="37">
        <f t="shared" si="46"/>
        <v>0</v>
      </c>
    </row>
    <row r="2678" spans="6:6">
      <c r="F2678" s="37">
        <f t="shared" si="46"/>
        <v>0</v>
      </c>
    </row>
    <row r="2679" spans="6:6">
      <c r="F2679" s="37">
        <f t="shared" si="46"/>
        <v>0</v>
      </c>
    </row>
    <row r="2680" spans="6:6">
      <c r="F2680" s="37">
        <f t="shared" si="46"/>
        <v>0</v>
      </c>
    </row>
    <row r="2681" spans="6:6">
      <c r="F2681" s="37">
        <f t="shared" si="46"/>
        <v>0</v>
      </c>
    </row>
    <row r="2682" spans="6:6">
      <c r="F2682" s="37">
        <f t="shared" si="46"/>
        <v>0</v>
      </c>
    </row>
    <row r="2683" spans="6:6">
      <c r="F2683" s="37">
        <f t="shared" si="46"/>
        <v>0</v>
      </c>
    </row>
    <row r="2684" spans="6:6">
      <c r="F2684" s="37">
        <f t="shared" si="46"/>
        <v>0</v>
      </c>
    </row>
    <row r="2685" spans="6:6">
      <c r="F2685" s="37">
        <f t="shared" si="46"/>
        <v>0</v>
      </c>
    </row>
    <row r="2686" spans="6:6">
      <c r="F2686" s="37">
        <f t="shared" si="46"/>
        <v>0</v>
      </c>
    </row>
    <row r="2687" spans="6:6">
      <c r="F2687" s="37">
        <f t="shared" si="46"/>
        <v>0</v>
      </c>
    </row>
    <row r="2688" spans="6:6">
      <c r="F2688" s="37">
        <f t="shared" si="46"/>
        <v>0</v>
      </c>
    </row>
    <row r="2689" spans="6:6">
      <c r="F2689" s="37">
        <f t="shared" si="46"/>
        <v>0</v>
      </c>
    </row>
    <row r="2690" spans="6:6">
      <c r="F2690" s="37">
        <f t="shared" si="46"/>
        <v>0</v>
      </c>
    </row>
    <row r="2691" spans="6:6">
      <c r="F2691" s="37">
        <f t="shared" si="46"/>
        <v>0</v>
      </c>
    </row>
    <row r="2692" spans="6:6">
      <c r="F2692" s="37">
        <f t="shared" si="46"/>
        <v>0</v>
      </c>
    </row>
    <row r="2693" spans="6:6">
      <c r="F2693" s="37">
        <f t="shared" si="46"/>
        <v>0</v>
      </c>
    </row>
    <row r="2694" spans="6:6">
      <c r="F2694" s="37">
        <f t="shared" si="46"/>
        <v>0</v>
      </c>
    </row>
    <row r="2695" spans="6:6">
      <c r="F2695" s="37">
        <f t="shared" si="46"/>
        <v>0</v>
      </c>
    </row>
    <row r="2696" spans="6:6">
      <c r="F2696" s="37">
        <f t="shared" si="46"/>
        <v>0</v>
      </c>
    </row>
    <row r="2697" spans="6:6">
      <c r="F2697" s="37">
        <f t="shared" si="46"/>
        <v>0</v>
      </c>
    </row>
    <row r="2698" spans="6:6">
      <c r="F2698" s="37">
        <f t="shared" si="46"/>
        <v>0</v>
      </c>
    </row>
    <row r="2699" spans="6:6">
      <c r="F2699" s="37">
        <f t="shared" si="46"/>
        <v>0</v>
      </c>
    </row>
    <row r="2700" spans="6:6">
      <c r="F2700" s="37">
        <f t="shared" si="46"/>
        <v>0</v>
      </c>
    </row>
    <row r="2701" spans="6:6">
      <c r="F2701" s="37">
        <f t="shared" si="46"/>
        <v>0</v>
      </c>
    </row>
    <row r="2702" spans="6:6">
      <c r="F2702" s="37">
        <f t="shared" si="46"/>
        <v>0</v>
      </c>
    </row>
    <row r="2703" spans="6:6">
      <c r="F2703" s="37">
        <f t="shared" si="46"/>
        <v>0</v>
      </c>
    </row>
    <row r="2704" spans="6:6">
      <c r="F2704" s="37">
        <f t="shared" si="46"/>
        <v>0</v>
      </c>
    </row>
    <row r="2705" spans="6:6">
      <c r="F2705" s="37">
        <f t="shared" si="46"/>
        <v>0</v>
      </c>
    </row>
    <row r="2706" spans="6:6">
      <c r="F2706" s="37">
        <f t="shared" si="46"/>
        <v>0</v>
      </c>
    </row>
    <row r="2707" spans="6:6">
      <c r="F2707" s="37">
        <f t="shared" si="46"/>
        <v>0</v>
      </c>
    </row>
    <row r="2708" spans="6:6">
      <c r="F2708" s="37">
        <f t="shared" si="46"/>
        <v>0</v>
      </c>
    </row>
    <row r="2709" spans="6:6">
      <c r="F2709" s="37">
        <f t="shared" si="46"/>
        <v>0</v>
      </c>
    </row>
    <row r="2710" spans="6:6">
      <c r="F2710" s="37">
        <f t="shared" si="46"/>
        <v>0</v>
      </c>
    </row>
    <row r="2711" spans="6:6">
      <c r="F2711" s="37">
        <f t="shared" si="46"/>
        <v>0</v>
      </c>
    </row>
    <row r="2712" spans="6:6">
      <c r="F2712" s="37">
        <f t="shared" si="46"/>
        <v>0</v>
      </c>
    </row>
    <row r="2713" spans="6:6">
      <c r="F2713" s="37">
        <f t="shared" si="46"/>
        <v>0</v>
      </c>
    </row>
    <row r="2714" spans="6:6">
      <c r="F2714" s="37">
        <f t="shared" si="46"/>
        <v>0</v>
      </c>
    </row>
    <row r="2715" spans="6:6">
      <c r="F2715" s="37">
        <f t="shared" si="46"/>
        <v>0</v>
      </c>
    </row>
    <row r="2716" spans="6:6">
      <c r="F2716" s="37">
        <f t="shared" si="46"/>
        <v>0</v>
      </c>
    </row>
    <row r="2717" spans="6:6">
      <c r="F2717" s="37">
        <f t="shared" si="46"/>
        <v>0</v>
      </c>
    </row>
    <row r="2718" spans="6:6">
      <c r="F2718" s="37">
        <f t="shared" si="46"/>
        <v>0</v>
      </c>
    </row>
    <row r="2719" spans="6:6">
      <c r="F2719" s="37">
        <f t="shared" si="46"/>
        <v>0</v>
      </c>
    </row>
    <row r="2720" spans="6:6">
      <c r="F2720" s="37">
        <f t="shared" si="46"/>
        <v>0</v>
      </c>
    </row>
    <row r="2721" spans="6:6">
      <c r="F2721" s="37">
        <f t="shared" si="46"/>
        <v>0</v>
      </c>
    </row>
    <row r="2722" spans="6:6">
      <c r="F2722" s="37">
        <f t="shared" si="46"/>
        <v>0</v>
      </c>
    </row>
    <row r="2723" spans="6:6">
      <c r="F2723" s="37">
        <f t="shared" si="46"/>
        <v>0</v>
      </c>
    </row>
    <row r="2724" spans="6:6">
      <c r="F2724" s="37">
        <f t="shared" si="46"/>
        <v>0</v>
      </c>
    </row>
    <row r="2725" spans="6:6">
      <c r="F2725" s="37">
        <f t="shared" si="46"/>
        <v>0</v>
      </c>
    </row>
    <row r="2726" spans="6:6">
      <c r="F2726" s="37">
        <f t="shared" si="46"/>
        <v>0</v>
      </c>
    </row>
    <row r="2727" spans="6:6">
      <c r="F2727" s="37">
        <f t="shared" si="46"/>
        <v>0</v>
      </c>
    </row>
    <row r="2728" spans="6:6">
      <c r="F2728" s="37">
        <f t="shared" ref="F2728:F2791" si="47">F2727+D2728-E2728</f>
        <v>0</v>
      </c>
    </row>
    <row r="2729" spans="6:6">
      <c r="F2729" s="37">
        <f t="shared" si="47"/>
        <v>0</v>
      </c>
    </row>
    <row r="2730" spans="6:6">
      <c r="F2730" s="37">
        <f t="shared" si="47"/>
        <v>0</v>
      </c>
    </row>
    <row r="2731" spans="6:6">
      <c r="F2731" s="37">
        <f t="shared" si="47"/>
        <v>0</v>
      </c>
    </row>
    <row r="2732" spans="6:6">
      <c r="F2732" s="37">
        <f t="shared" si="47"/>
        <v>0</v>
      </c>
    </row>
    <row r="2733" spans="6:6">
      <c r="F2733" s="37">
        <f t="shared" si="47"/>
        <v>0</v>
      </c>
    </row>
    <row r="2734" spans="6:6">
      <c r="F2734" s="37">
        <f t="shared" si="47"/>
        <v>0</v>
      </c>
    </row>
    <row r="2735" spans="6:6">
      <c r="F2735" s="37">
        <f t="shared" si="47"/>
        <v>0</v>
      </c>
    </row>
    <row r="2736" spans="6:6">
      <c r="F2736" s="37">
        <f t="shared" si="47"/>
        <v>0</v>
      </c>
    </row>
    <row r="2737" spans="6:6">
      <c r="F2737" s="37">
        <f t="shared" si="47"/>
        <v>0</v>
      </c>
    </row>
    <row r="2738" spans="6:6">
      <c r="F2738" s="37">
        <f t="shared" si="47"/>
        <v>0</v>
      </c>
    </row>
    <row r="2739" spans="6:6">
      <c r="F2739" s="37">
        <f t="shared" si="47"/>
        <v>0</v>
      </c>
    </row>
    <row r="2740" spans="6:6">
      <c r="F2740" s="37">
        <f t="shared" si="47"/>
        <v>0</v>
      </c>
    </row>
    <row r="2741" spans="6:6">
      <c r="F2741" s="37">
        <f t="shared" si="47"/>
        <v>0</v>
      </c>
    </row>
    <row r="2742" spans="6:6">
      <c r="F2742" s="37">
        <f t="shared" si="47"/>
        <v>0</v>
      </c>
    </row>
    <row r="2743" spans="6:6">
      <c r="F2743" s="37">
        <f t="shared" si="47"/>
        <v>0</v>
      </c>
    </row>
    <row r="2744" spans="6:6">
      <c r="F2744" s="37">
        <f t="shared" si="47"/>
        <v>0</v>
      </c>
    </row>
    <row r="2745" spans="6:6">
      <c r="F2745" s="37">
        <f t="shared" si="47"/>
        <v>0</v>
      </c>
    </row>
    <row r="2746" spans="6:6">
      <c r="F2746" s="37">
        <f t="shared" si="47"/>
        <v>0</v>
      </c>
    </row>
    <row r="2747" spans="6:6">
      <c r="F2747" s="37">
        <f t="shared" si="47"/>
        <v>0</v>
      </c>
    </row>
    <row r="2748" spans="6:6">
      <c r="F2748" s="37">
        <f t="shared" si="47"/>
        <v>0</v>
      </c>
    </row>
    <row r="2749" spans="6:6">
      <c r="F2749" s="37">
        <f t="shared" si="47"/>
        <v>0</v>
      </c>
    </row>
    <row r="2750" spans="6:6">
      <c r="F2750" s="37">
        <f t="shared" si="47"/>
        <v>0</v>
      </c>
    </row>
    <row r="2751" spans="6:6">
      <c r="F2751" s="37">
        <f t="shared" si="47"/>
        <v>0</v>
      </c>
    </row>
    <row r="2752" spans="6:6">
      <c r="F2752" s="37">
        <f t="shared" si="47"/>
        <v>0</v>
      </c>
    </row>
    <row r="2753" spans="6:6">
      <c r="F2753" s="37">
        <f t="shared" si="47"/>
        <v>0</v>
      </c>
    </row>
    <row r="2754" spans="6:6">
      <c r="F2754" s="37">
        <f t="shared" si="47"/>
        <v>0</v>
      </c>
    </row>
    <row r="2755" spans="6:6">
      <c r="F2755" s="37">
        <f t="shared" si="47"/>
        <v>0</v>
      </c>
    </row>
    <row r="2756" spans="6:6">
      <c r="F2756" s="37">
        <f t="shared" si="47"/>
        <v>0</v>
      </c>
    </row>
    <row r="2757" spans="6:6">
      <c r="F2757" s="37">
        <f t="shared" si="47"/>
        <v>0</v>
      </c>
    </row>
    <row r="2758" spans="6:6">
      <c r="F2758" s="37">
        <f t="shared" si="47"/>
        <v>0</v>
      </c>
    </row>
    <row r="2759" spans="6:6">
      <c r="F2759" s="37">
        <f t="shared" si="47"/>
        <v>0</v>
      </c>
    </row>
    <row r="2760" spans="6:6">
      <c r="F2760" s="37">
        <f t="shared" si="47"/>
        <v>0</v>
      </c>
    </row>
    <row r="2761" spans="6:6">
      <c r="F2761" s="37">
        <f t="shared" si="47"/>
        <v>0</v>
      </c>
    </row>
    <row r="2762" spans="6:6">
      <c r="F2762" s="37">
        <f t="shared" si="47"/>
        <v>0</v>
      </c>
    </row>
    <row r="2763" spans="6:6">
      <c r="F2763" s="37">
        <f t="shared" si="47"/>
        <v>0</v>
      </c>
    </row>
    <row r="2764" spans="6:6">
      <c r="F2764" s="37">
        <f t="shared" si="47"/>
        <v>0</v>
      </c>
    </row>
    <row r="2765" spans="6:6">
      <c r="F2765" s="37">
        <f t="shared" si="47"/>
        <v>0</v>
      </c>
    </row>
    <row r="2766" spans="6:6">
      <c r="F2766" s="37">
        <f t="shared" si="47"/>
        <v>0</v>
      </c>
    </row>
    <row r="2767" spans="6:6">
      <c r="F2767" s="37">
        <f t="shared" si="47"/>
        <v>0</v>
      </c>
    </row>
    <row r="2768" spans="6:6">
      <c r="F2768" s="37">
        <f t="shared" si="47"/>
        <v>0</v>
      </c>
    </row>
    <row r="2769" spans="6:6">
      <c r="F2769" s="37">
        <f t="shared" si="47"/>
        <v>0</v>
      </c>
    </row>
    <row r="2770" spans="6:6">
      <c r="F2770" s="37">
        <f t="shared" si="47"/>
        <v>0</v>
      </c>
    </row>
    <row r="2771" spans="6:6">
      <c r="F2771" s="37">
        <f t="shared" si="47"/>
        <v>0</v>
      </c>
    </row>
    <row r="2772" spans="6:6">
      <c r="F2772" s="37">
        <f t="shared" si="47"/>
        <v>0</v>
      </c>
    </row>
    <row r="2773" spans="6:6">
      <c r="F2773" s="37">
        <f t="shared" si="47"/>
        <v>0</v>
      </c>
    </row>
    <row r="2774" spans="6:6">
      <c r="F2774" s="37">
        <f t="shared" si="47"/>
        <v>0</v>
      </c>
    </row>
    <row r="2775" spans="6:6">
      <c r="F2775" s="37">
        <f t="shared" si="47"/>
        <v>0</v>
      </c>
    </row>
    <row r="2776" spans="6:6">
      <c r="F2776" s="37">
        <f t="shared" si="47"/>
        <v>0</v>
      </c>
    </row>
    <row r="2777" spans="6:6">
      <c r="F2777" s="37">
        <f t="shared" si="47"/>
        <v>0</v>
      </c>
    </row>
    <row r="2778" spans="6:6">
      <c r="F2778" s="37">
        <f t="shared" si="47"/>
        <v>0</v>
      </c>
    </row>
    <row r="2779" spans="6:6">
      <c r="F2779" s="37">
        <f t="shared" si="47"/>
        <v>0</v>
      </c>
    </row>
    <row r="2780" spans="6:6">
      <c r="F2780" s="37">
        <f t="shared" si="47"/>
        <v>0</v>
      </c>
    </row>
    <row r="2781" spans="6:6">
      <c r="F2781" s="37">
        <f t="shared" si="47"/>
        <v>0</v>
      </c>
    </row>
    <row r="2782" spans="6:6">
      <c r="F2782" s="37">
        <f t="shared" si="47"/>
        <v>0</v>
      </c>
    </row>
    <row r="2783" spans="6:6">
      <c r="F2783" s="37">
        <f t="shared" si="47"/>
        <v>0</v>
      </c>
    </row>
    <row r="2784" spans="6:6">
      <c r="F2784" s="37">
        <f t="shared" si="47"/>
        <v>0</v>
      </c>
    </row>
    <row r="2785" spans="6:6">
      <c r="F2785" s="37">
        <f t="shared" si="47"/>
        <v>0</v>
      </c>
    </row>
    <row r="2786" spans="6:6">
      <c r="F2786" s="37">
        <f t="shared" si="47"/>
        <v>0</v>
      </c>
    </row>
    <row r="2787" spans="6:6">
      <c r="F2787" s="37">
        <f t="shared" si="47"/>
        <v>0</v>
      </c>
    </row>
    <row r="2788" spans="6:6">
      <c r="F2788" s="37">
        <f t="shared" si="47"/>
        <v>0</v>
      </c>
    </row>
    <row r="2789" spans="6:6">
      <c r="F2789" s="37">
        <f t="shared" si="47"/>
        <v>0</v>
      </c>
    </row>
    <row r="2790" spans="6:6">
      <c r="F2790" s="37">
        <f t="shared" si="47"/>
        <v>0</v>
      </c>
    </row>
    <row r="2791" spans="6:6">
      <c r="F2791" s="37">
        <f t="shared" si="47"/>
        <v>0</v>
      </c>
    </row>
    <row r="2792" spans="6:6">
      <c r="F2792" s="37">
        <f t="shared" ref="F2792:F2855" si="48">F2791+D2792-E2792</f>
        <v>0</v>
      </c>
    </row>
    <row r="2793" spans="6:6">
      <c r="F2793" s="37">
        <f t="shared" si="48"/>
        <v>0</v>
      </c>
    </row>
    <row r="2794" spans="6:6">
      <c r="F2794" s="37">
        <f t="shared" si="48"/>
        <v>0</v>
      </c>
    </row>
    <row r="2795" spans="6:6">
      <c r="F2795" s="37">
        <f t="shared" si="48"/>
        <v>0</v>
      </c>
    </row>
    <row r="2796" spans="6:6">
      <c r="F2796" s="37">
        <f t="shared" si="48"/>
        <v>0</v>
      </c>
    </row>
    <row r="2797" spans="6:6">
      <c r="F2797" s="37">
        <f t="shared" si="48"/>
        <v>0</v>
      </c>
    </row>
    <row r="2798" spans="6:6">
      <c r="F2798" s="37">
        <f t="shared" si="48"/>
        <v>0</v>
      </c>
    </row>
    <row r="2799" spans="6:6">
      <c r="F2799" s="37">
        <f t="shared" si="48"/>
        <v>0</v>
      </c>
    </row>
    <row r="2800" spans="6:6">
      <c r="F2800" s="37">
        <f t="shared" si="48"/>
        <v>0</v>
      </c>
    </row>
    <row r="2801" spans="6:6">
      <c r="F2801" s="37">
        <f t="shared" si="48"/>
        <v>0</v>
      </c>
    </row>
    <row r="2802" spans="6:6">
      <c r="F2802" s="37">
        <f t="shared" si="48"/>
        <v>0</v>
      </c>
    </row>
    <row r="2803" spans="6:6">
      <c r="F2803" s="37">
        <f t="shared" si="48"/>
        <v>0</v>
      </c>
    </row>
    <row r="2804" spans="6:6">
      <c r="F2804" s="37">
        <f t="shared" si="48"/>
        <v>0</v>
      </c>
    </row>
    <row r="2805" spans="6:6">
      <c r="F2805" s="37">
        <f t="shared" si="48"/>
        <v>0</v>
      </c>
    </row>
    <row r="2806" spans="6:6">
      <c r="F2806" s="37">
        <f t="shared" si="48"/>
        <v>0</v>
      </c>
    </row>
    <row r="2807" spans="6:6">
      <c r="F2807" s="37">
        <f t="shared" si="48"/>
        <v>0</v>
      </c>
    </row>
    <row r="2808" spans="6:6">
      <c r="F2808" s="37">
        <f t="shared" si="48"/>
        <v>0</v>
      </c>
    </row>
    <row r="2809" spans="6:6">
      <c r="F2809" s="37">
        <f t="shared" si="48"/>
        <v>0</v>
      </c>
    </row>
    <row r="2810" spans="6:6">
      <c r="F2810" s="37">
        <f t="shared" si="48"/>
        <v>0</v>
      </c>
    </row>
    <row r="2811" spans="6:6">
      <c r="F2811" s="37">
        <f t="shared" si="48"/>
        <v>0</v>
      </c>
    </row>
    <row r="2812" spans="6:6">
      <c r="F2812" s="37">
        <f t="shared" si="48"/>
        <v>0</v>
      </c>
    </row>
    <row r="2813" spans="6:6">
      <c r="F2813" s="37">
        <f t="shared" si="48"/>
        <v>0</v>
      </c>
    </row>
    <row r="2814" spans="6:6">
      <c r="F2814" s="37">
        <f t="shared" si="48"/>
        <v>0</v>
      </c>
    </row>
    <row r="2815" spans="6:6">
      <c r="F2815" s="37">
        <f t="shared" si="48"/>
        <v>0</v>
      </c>
    </row>
    <row r="2816" spans="6:6">
      <c r="F2816" s="37">
        <f t="shared" si="48"/>
        <v>0</v>
      </c>
    </row>
    <row r="2817" spans="6:6">
      <c r="F2817" s="37">
        <f t="shared" si="48"/>
        <v>0</v>
      </c>
    </row>
    <row r="2818" spans="6:6">
      <c r="F2818" s="37">
        <f t="shared" si="48"/>
        <v>0</v>
      </c>
    </row>
    <row r="2819" spans="6:6">
      <c r="F2819" s="37">
        <f t="shared" si="48"/>
        <v>0</v>
      </c>
    </row>
    <row r="2820" spans="6:6">
      <c r="F2820" s="37">
        <f t="shared" si="48"/>
        <v>0</v>
      </c>
    </row>
    <row r="2821" spans="6:6">
      <c r="F2821" s="37">
        <f t="shared" si="48"/>
        <v>0</v>
      </c>
    </row>
    <row r="2822" spans="6:6">
      <c r="F2822" s="37">
        <f t="shared" si="48"/>
        <v>0</v>
      </c>
    </row>
    <row r="2823" spans="6:6">
      <c r="F2823" s="37">
        <f t="shared" si="48"/>
        <v>0</v>
      </c>
    </row>
    <row r="2824" spans="6:6">
      <c r="F2824" s="37">
        <f t="shared" si="48"/>
        <v>0</v>
      </c>
    </row>
    <row r="2825" spans="6:6">
      <c r="F2825" s="37">
        <f t="shared" si="48"/>
        <v>0</v>
      </c>
    </row>
    <row r="2826" spans="6:6">
      <c r="F2826" s="37">
        <f t="shared" si="48"/>
        <v>0</v>
      </c>
    </row>
    <row r="2827" spans="6:6">
      <c r="F2827" s="37">
        <f t="shared" si="48"/>
        <v>0</v>
      </c>
    </row>
    <row r="2828" spans="6:6">
      <c r="F2828" s="37">
        <f t="shared" si="48"/>
        <v>0</v>
      </c>
    </row>
    <row r="2829" spans="6:6">
      <c r="F2829" s="37">
        <f t="shared" si="48"/>
        <v>0</v>
      </c>
    </row>
    <row r="2830" spans="6:6">
      <c r="F2830" s="37">
        <f t="shared" si="48"/>
        <v>0</v>
      </c>
    </row>
    <row r="2831" spans="6:6">
      <c r="F2831" s="37">
        <f t="shared" si="48"/>
        <v>0</v>
      </c>
    </row>
    <row r="2832" spans="6:6">
      <c r="F2832" s="37">
        <f t="shared" si="48"/>
        <v>0</v>
      </c>
    </row>
    <row r="2833" spans="6:6">
      <c r="F2833" s="37">
        <f t="shared" si="48"/>
        <v>0</v>
      </c>
    </row>
    <row r="2834" spans="6:6">
      <c r="F2834" s="37">
        <f t="shared" si="48"/>
        <v>0</v>
      </c>
    </row>
    <row r="2835" spans="6:6">
      <c r="F2835" s="37">
        <f t="shared" si="48"/>
        <v>0</v>
      </c>
    </row>
    <row r="2836" spans="6:6">
      <c r="F2836" s="37">
        <f t="shared" si="48"/>
        <v>0</v>
      </c>
    </row>
    <row r="2837" spans="6:6">
      <c r="F2837" s="37">
        <f t="shared" si="48"/>
        <v>0</v>
      </c>
    </row>
    <row r="2838" spans="6:6">
      <c r="F2838" s="37">
        <f t="shared" si="48"/>
        <v>0</v>
      </c>
    </row>
    <row r="2839" spans="6:6">
      <c r="F2839" s="37">
        <f t="shared" si="48"/>
        <v>0</v>
      </c>
    </row>
    <row r="2840" spans="6:6">
      <c r="F2840" s="37">
        <f t="shared" si="48"/>
        <v>0</v>
      </c>
    </row>
    <row r="2841" spans="6:6">
      <c r="F2841" s="37">
        <f t="shared" si="48"/>
        <v>0</v>
      </c>
    </row>
    <row r="2842" spans="6:6">
      <c r="F2842" s="37">
        <f t="shared" si="48"/>
        <v>0</v>
      </c>
    </row>
    <row r="2843" spans="6:6">
      <c r="F2843" s="37">
        <f t="shared" si="48"/>
        <v>0</v>
      </c>
    </row>
    <row r="2844" spans="6:6">
      <c r="F2844" s="37">
        <f t="shared" si="48"/>
        <v>0</v>
      </c>
    </row>
    <row r="2845" spans="6:6">
      <c r="F2845" s="37">
        <f t="shared" si="48"/>
        <v>0</v>
      </c>
    </row>
    <row r="2846" spans="6:6">
      <c r="F2846" s="37">
        <f t="shared" si="48"/>
        <v>0</v>
      </c>
    </row>
    <row r="2847" spans="6:6">
      <c r="F2847" s="37">
        <f t="shared" si="48"/>
        <v>0</v>
      </c>
    </row>
    <row r="2848" spans="6:6">
      <c r="F2848" s="37">
        <f t="shared" si="48"/>
        <v>0</v>
      </c>
    </row>
    <row r="2849" spans="6:6">
      <c r="F2849" s="37">
        <f t="shared" si="48"/>
        <v>0</v>
      </c>
    </row>
    <row r="2850" spans="6:6">
      <c r="F2850" s="37">
        <f t="shared" si="48"/>
        <v>0</v>
      </c>
    </row>
    <row r="2851" spans="6:6">
      <c r="F2851" s="37">
        <f t="shared" si="48"/>
        <v>0</v>
      </c>
    </row>
    <row r="2852" spans="6:6">
      <c r="F2852" s="37">
        <f t="shared" si="48"/>
        <v>0</v>
      </c>
    </row>
    <row r="2853" spans="6:6">
      <c r="F2853" s="37">
        <f t="shared" si="48"/>
        <v>0</v>
      </c>
    </row>
    <row r="2854" spans="6:6">
      <c r="F2854" s="37">
        <f t="shared" si="48"/>
        <v>0</v>
      </c>
    </row>
    <row r="2855" spans="6:6">
      <c r="F2855" s="37">
        <f t="shared" si="48"/>
        <v>0</v>
      </c>
    </row>
    <row r="2856" spans="6:6">
      <c r="F2856" s="37">
        <f t="shared" ref="F2856:F2919" si="49">F2855+D2856-E2856</f>
        <v>0</v>
      </c>
    </row>
    <row r="2857" spans="6:6">
      <c r="F2857" s="37">
        <f t="shared" si="49"/>
        <v>0</v>
      </c>
    </row>
    <row r="2858" spans="6:6">
      <c r="F2858" s="37">
        <f t="shared" si="49"/>
        <v>0</v>
      </c>
    </row>
    <row r="2859" spans="6:6">
      <c r="F2859" s="37">
        <f t="shared" si="49"/>
        <v>0</v>
      </c>
    </row>
    <row r="2860" spans="6:6">
      <c r="F2860" s="37">
        <f t="shared" si="49"/>
        <v>0</v>
      </c>
    </row>
    <row r="2861" spans="6:6">
      <c r="F2861" s="37">
        <f t="shared" si="49"/>
        <v>0</v>
      </c>
    </row>
    <row r="2862" spans="6:6">
      <c r="F2862" s="37">
        <f t="shared" si="49"/>
        <v>0</v>
      </c>
    </row>
    <row r="2863" spans="6:6">
      <c r="F2863" s="37">
        <f t="shared" si="49"/>
        <v>0</v>
      </c>
    </row>
    <row r="2864" spans="6:6">
      <c r="F2864" s="37">
        <f t="shared" si="49"/>
        <v>0</v>
      </c>
    </row>
    <row r="2865" spans="6:6">
      <c r="F2865" s="37">
        <f t="shared" si="49"/>
        <v>0</v>
      </c>
    </row>
    <row r="2866" spans="6:6">
      <c r="F2866" s="37">
        <f t="shared" si="49"/>
        <v>0</v>
      </c>
    </row>
    <row r="2867" spans="6:6">
      <c r="F2867" s="37">
        <f t="shared" si="49"/>
        <v>0</v>
      </c>
    </row>
    <row r="2868" spans="6:6">
      <c r="F2868" s="37">
        <f t="shared" si="49"/>
        <v>0</v>
      </c>
    </row>
    <row r="2869" spans="6:6">
      <c r="F2869" s="37">
        <f t="shared" si="49"/>
        <v>0</v>
      </c>
    </row>
    <row r="2870" spans="6:6">
      <c r="F2870" s="37">
        <f t="shared" si="49"/>
        <v>0</v>
      </c>
    </row>
    <row r="2871" spans="6:6">
      <c r="F2871" s="37">
        <f t="shared" si="49"/>
        <v>0</v>
      </c>
    </row>
    <row r="2872" spans="6:6">
      <c r="F2872" s="37">
        <f t="shared" si="49"/>
        <v>0</v>
      </c>
    </row>
    <row r="2873" spans="6:6">
      <c r="F2873" s="37">
        <f t="shared" si="49"/>
        <v>0</v>
      </c>
    </row>
    <row r="2874" spans="6:6">
      <c r="F2874" s="37">
        <f t="shared" si="49"/>
        <v>0</v>
      </c>
    </row>
    <row r="2875" spans="6:6">
      <c r="F2875" s="37">
        <f t="shared" si="49"/>
        <v>0</v>
      </c>
    </row>
    <row r="2876" spans="6:6">
      <c r="F2876" s="37">
        <f t="shared" si="49"/>
        <v>0</v>
      </c>
    </row>
    <row r="2877" spans="6:6">
      <c r="F2877" s="37">
        <f t="shared" si="49"/>
        <v>0</v>
      </c>
    </row>
    <row r="2878" spans="6:6">
      <c r="F2878" s="37">
        <f t="shared" si="49"/>
        <v>0</v>
      </c>
    </row>
    <row r="2879" spans="6:6">
      <c r="F2879" s="37">
        <f t="shared" si="49"/>
        <v>0</v>
      </c>
    </row>
    <row r="2880" spans="6:6">
      <c r="F2880" s="37">
        <f t="shared" si="49"/>
        <v>0</v>
      </c>
    </row>
    <row r="2881" spans="6:6">
      <c r="F2881" s="37">
        <f t="shared" si="49"/>
        <v>0</v>
      </c>
    </row>
    <row r="2882" spans="6:6">
      <c r="F2882" s="37">
        <f t="shared" si="49"/>
        <v>0</v>
      </c>
    </row>
    <row r="2883" spans="6:6">
      <c r="F2883" s="37">
        <f t="shared" si="49"/>
        <v>0</v>
      </c>
    </row>
    <row r="2884" spans="6:6">
      <c r="F2884" s="37">
        <f t="shared" si="49"/>
        <v>0</v>
      </c>
    </row>
    <row r="2885" spans="6:6">
      <c r="F2885" s="37">
        <f t="shared" si="49"/>
        <v>0</v>
      </c>
    </row>
    <row r="2886" spans="6:6">
      <c r="F2886" s="37">
        <f t="shared" si="49"/>
        <v>0</v>
      </c>
    </row>
    <row r="2887" spans="6:6">
      <c r="F2887" s="37">
        <f t="shared" si="49"/>
        <v>0</v>
      </c>
    </row>
    <row r="2888" spans="6:6">
      <c r="F2888" s="37">
        <f t="shared" si="49"/>
        <v>0</v>
      </c>
    </row>
    <row r="2889" spans="6:6">
      <c r="F2889" s="37">
        <f t="shared" si="49"/>
        <v>0</v>
      </c>
    </row>
    <row r="2890" spans="6:6">
      <c r="F2890" s="37">
        <f t="shared" si="49"/>
        <v>0</v>
      </c>
    </row>
    <row r="2891" spans="6:6">
      <c r="F2891" s="37">
        <f t="shared" si="49"/>
        <v>0</v>
      </c>
    </row>
    <row r="2892" spans="6:6">
      <c r="F2892" s="37">
        <f t="shared" si="49"/>
        <v>0</v>
      </c>
    </row>
    <row r="2893" spans="6:6">
      <c r="F2893" s="37">
        <f t="shared" si="49"/>
        <v>0</v>
      </c>
    </row>
    <row r="2894" spans="6:6">
      <c r="F2894" s="37">
        <f t="shared" si="49"/>
        <v>0</v>
      </c>
    </row>
    <row r="2895" spans="6:6">
      <c r="F2895" s="37">
        <f t="shared" si="49"/>
        <v>0</v>
      </c>
    </row>
    <row r="2896" spans="6:6">
      <c r="F2896" s="37">
        <f t="shared" si="49"/>
        <v>0</v>
      </c>
    </row>
    <row r="2897" spans="6:6">
      <c r="F2897" s="37">
        <f t="shared" si="49"/>
        <v>0</v>
      </c>
    </row>
    <row r="2898" spans="6:6">
      <c r="F2898" s="37">
        <f t="shared" si="49"/>
        <v>0</v>
      </c>
    </row>
    <row r="2899" spans="6:6">
      <c r="F2899" s="37">
        <f t="shared" si="49"/>
        <v>0</v>
      </c>
    </row>
    <row r="2900" spans="6:6">
      <c r="F2900" s="37">
        <f t="shared" si="49"/>
        <v>0</v>
      </c>
    </row>
    <row r="2901" spans="6:6">
      <c r="F2901" s="37">
        <f t="shared" si="49"/>
        <v>0</v>
      </c>
    </row>
    <row r="2902" spans="6:6">
      <c r="F2902" s="37">
        <f t="shared" si="49"/>
        <v>0</v>
      </c>
    </row>
    <row r="2903" spans="6:6">
      <c r="F2903" s="37">
        <f t="shared" si="49"/>
        <v>0</v>
      </c>
    </row>
    <row r="2904" spans="6:6">
      <c r="F2904" s="37">
        <f t="shared" si="49"/>
        <v>0</v>
      </c>
    </row>
    <row r="2905" spans="6:6">
      <c r="F2905" s="37">
        <f t="shared" si="49"/>
        <v>0</v>
      </c>
    </row>
    <row r="2906" spans="6:6">
      <c r="F2906" s="37">
        <f t="shared" si="49"/>
        <v>0</v>
      </c>
    </row>
    <row r="2907" spans="6:6">
      <c r="F2907" s="37">
        <f t="shared" si="49"/>
        <v>0</v>
      </c>
    </row>
    <row r="2908" spans="6:6">
      <c r="F2908" s="37">
        <f t="shared" si="49"/>
        <v>0</v>
      </c>
    </row>
    <row r="2909" spans="6:6">
      <c r="F2909" s="37">
        <f t="shared" si="49"/>
        <v>0</v>
      </c>
    </row>
    <row r="2910" spans="6:6">
      <c r="F2910" s="37">
        <f t="shared" si="49"/>
        <v>0</v>
      </c>
    </row>
    <row r="2911" spans="6:6">
      <c r="F2911" s="37">
        <f t="shared" si="49"/>
        <v>0</v>
      </c>
    </row>
    <row r="2912" spans="6:6">
      <c r="F2912" s="37">
        <f t="shared" si="49"/>
        <v>0</v>
      </c>
    </row>
    <row r="2913" spans="6:6">
      <c r="F2913" s="37">
        <f t="shared" si="49"/>
        <v>0</v>
      </c>
    </row>
    <row r="2914" spans="6:6">
      <c r="F2914" s="37">
        <f t="shared" si="49"/>
        <v>0</v>
      </c>
    </row>
    <row r="2915" spans="6:6">
      <c r="F2915" s="37">
        <f t="shared" si="49"/>
        <v>0</v>
      </c>
    </row>
    <row r="2916" spans="6:6">
      <c r="F2916" s="37">
        <f t="shared" si="49"/>
        <v>0</v>
      </c>
    </row>
    <row r="2917" spans="6:6">
      <c r="F2917" s="37">
        <f t="shared" si="49"/>
        <v>0</v>
      </c>
    </row>
    <row r="2918" spans="6:6">
      <c r="F2918" s="37">
        <f t="shared" si="49"/>
        <v>0</v>
      </c>
    </row>
    <row r="2919" spans="6:6">
      <c r="F2919" s="37">
        <f t="shared" si="49"/>
        <v>0</v>
      </c>
    </row>
    <row r="2920" spans="6:6">
      <c r="F2920" s="37">
        <f t="shared" ref="F2920:F2983" si="50">F2919+D2920-E2920</f>
        <v>0</v>
      </c>
    </row>
    <row r="2921" spans="6:6">
      <c r="F2921" s="37">
        <f t="shared" si="50"/>
        <v>0</v>
      </c>
    </row>
    <row r="2922" spans="6:6">
      <c r="F2922" s="37">
        <f t="shared" si="50"/>
        <v>0</v>
      </c>
    </row>
    <row r="2923" spans="6:6">
      <c r="F2923" s="37">
        <f t="shared" si="50"/>
        <v>0</v>
      </c>
    </row>
    <row r="2924" spans="6:6">
      <c r="F2924" s="37">
        <f t="shared" si="50"/>
        <v>0</v>
      </c>
    </row>
    <row r="2925" spans="6:6">
      <c r="F2925" s="37">
        <f t="shared" si="50"/>
        <v>0</v>
      </c>
    </row>
    <row r="2926" spans="6:6">
      <c r="F2926" s="37">
        <f t="shared" si="50"/>
        <v>0</v>
      </c>
    </row>
    <row r="2927" spans="6:6">
      <c r="F2927" s="37">
        <f t="shared" si="50"/>
        <v>0</v>
      </c>
    </row>
    <row r="2928" spans="6:6">
      <c r="F2928" s="37">
        <f t="shared" si="50"/>
        <v>0</v>
      </c>
    </row>
    <row r="2929" spans="6:6">
      <c r="F2929" s="37">
        <f t="shared" si="50"/>
        <v>0</v>
      </c>
    </row>
    <row r="2930" spans="6:6">
      <c r="F2930" s="37">
        <f t="shared" si="50"/>
        <v>0</v>
      </c>
    </row>
    <row r="2931" spans="6:6">
      <c r="F2931" s="37">
        <f t="shared" si="50"/>
        <v>0</v>
      </c>
    </row>
    <row r="2932" spans="6:6">
      <c r="F2932" s="37">
        <f t="shared" si="50"/>
        <v>0</v>
      </c>
    </row>
    <row r="2933" spans="6:6">
      <c r="F2933" s="37">
        <f t="shared" si="50"/>
        <v>0</v>
      </c>
    </row>
    <row r="2934" spans="6:6">
      <c r="F2934" s="37">
        <f t="shared" si="50"/>
        <v>0</v>
      </c>
    </row>
    <row r="2935" spans="6:6">
      <c r="F2935" s="37">
        <f t="shared" si="50"/>
        <v>0</v>
      </c>
    </row>
    <row r="2936" spans="6:6">
      <c r="F2936" s="37">
        <f t="shared" si="50"/>
        <v>0</v>
      </c>
    </row>
    <row r="2937" spans="6:6">
      <c r="F2937" s="37">
        <f t="shared" si="50"/>
        <v>0</v>
      </c>
    </row>
    <row r="2938" spans="6:6">
      <c r="F2938" s="37">
        <f t="shared" si="50"/>
        <v>0</v>
      </c>
    </row>
    <row r="2939" spans="6:6">
      <c r="F2939" s="37">
        <f t="shared" si="50"/>
        <v>0</v>
      </c>
    </row>
    <row r="2940" spans="6:6">
      <c r="F2940" s="37">
        <f t="shared" si="50"/>
        <v>0</v>
      </c>
    </row>
    <row r="2941" spans="6:6">
      <c r="F2941" s="37">
        <f t="shared" si="50"/>
        <v>0</v>
      </c>
    </row>
    <row r="2942" spans="6:6">
      <c r="F2942" s="37">
        <f t="shared" si="50"/>
        <v>0</v>
      </c>
    </row>
    <row r="2943" spans="6:6">
      <c r="F2943" s="37">
        <f t="shared" si="50"/>
        <v>0</v>
      </c>
    </row>
    <row r="2944" spans="6:6">
      <c r="F2944" s="37">
        <f t="shared" si="50"/>
        <v>0</v>
      </c>
    </row>
    <row r="2945" spans="6:6">
      <c r="F2945" s="37">
        <f t="shared" si="50"/>
        <v>0</v>
      </c>
    </row>
    <row r="2946" spans="6:6">
      <c r="F2946" s="37">
        <f t="shared" si="50"/>
        <v>0</v>
      </c>
    </row>
    <row r="2947" spans="6:6">
      <c r="F2947" s="37">
        <f t="shared" si="50"/>
        <v>0</v>
      </c>
    </row>
    <row r="2948" spans="6:6">
      <c r="F2948" s="37">
        <f t="shared" si="50"/>
        <v>0</v>
      </c>
    </row>
    <row r="2949" spans="6:6">
      <c r="F2949" s="37">
        <f t="shared" si="50"/>
        <v>0</v>
      </c>
    </row>
    <row r="2950" spans="6:6">
      <c r="F2950" s="37">
        <f t="shared" si="50"/>
        <v>0</v>
      </c>
    </row>
    <row r="2951" spans="6:6">
      <c r="F2951" s="37">
        <f t="shared" si="50"/>
        <v>0</v>
      </c>
    </row>
    <row r="2952" spans="6:6">
      <c r="F2952" s="37">
        <f t="shared" si="50"/>
        <v>0</v>
      </c>
    </row>
    <row r="2953" spans="6:6">
      <c r="F2953" s="37">
        <f t="shared" si="50"/>
        <v>0</v>
      </c>
    </row>
    <row r="2954" spans="6:6">
      <c r="F2954" s="37">
        <f t="shared" si="50"/>
        <v>0</v>
      </c>
    </row>
    <row r="2955" spans="6:6">
      <c r="F2955" s="37">
        <f t="shared" si="50"/>
        <v>0</v>
      </c>
    </row>
    <row r="2956" spans="6:6">
      <c r="F2956" s="37">
        <f t="shared" si="50"/>
        <v>0</v>
      </c>
    </row>
    <row r="2957" spans="6:6">
      <c r="F2957" s="37">
        <f t="shared" si="50"/>
        <v>0</v>
      </c>
    </row>
    <row r="2958" spans="6:6">
      <c r="F2958" s="37">
        <f t="shared" si="50"/>
        <v>0</v>
      </c>
    </row>
    <row r="2959" spans="6:6">
      <c r="F2959" s="37">
        <f t="shared" si="50"/>
        <v>0</v>
      </c>
    </row>
    <row r="2960" spans="6:6">
      <c r="F2960" s="37">
        <f t="shared" si="50"/>
        <v>0</v>
      </c>
    </row>
    <row r="2961" spans="6:6">
      <c r="F2961" s="37">
        <f t="shared" si="50"/>
        <v>0</v>
      </c>
    </row>
    <row r="2962" spans="6:6">
      <c r="F2962" s="37">
        <f t="shared" si="50"/>
        <v>0</v>
      </c>
    </row>
    <row r="2963" spans="6:6">
      <c r="F2963" s="37">
        <f t="shared" si="50"/>
        <v>0</v>
      </c>
    </row>
    <row r="2964" spans="6:6">
      <c r="F2964" s="37">
        <f t="shared" si="50"/>
        <v>0</v>
      </c>
    </row>
    <row r="2965" spans="6:6">
      <c r="F2965" s="37">
        <f t="shared" si="50"/>
        <v>0</v>
      </c>
    </row>
    <row r="2966" spans="6:6">
      <c r="F2966" s="37">
        <f t="shared" si="50"/>
        <v>0</v>
      </c>
    </row>
    <row r="2967" spans="6:6">
      <c r="F2967" s="37">
        <f t="shared" si="50"/>
        <v>0</v>
      </c>
    </row>
    <row r="2968" spans="6:6">
      <c r="F2968" s="37">
        <f t="shared" si="50"/>
        <v>0</v>
      </c>
    </row>
    <row r="2969" spans="6:6">
      <c r="F2969" s="37">
        <f t="shared" si="50"/>
        <v>0</v>
      </c>
    </row>
    <row r="2970" spans="6:6">
      <c r="F2970" s="37">
        <f t="shared" si="50"/>
        <v>0</v>
      </c>
    </row>
    <row r="2971" spans="6:6">
      <c r="F2971" s="37">
        <f t="shared" si="50"/>
        <v>0</v>
      </c>
    </row>
    <row r="2972" spans="6:6">
      <c r="F2972" s="37">
        <f t="shared" si="50"/>
        <v>0</v>
      </c>
    </row>
    <row r="2973" spans="6:6">
      <c r="F2973" s="37">
        <f t="shared" si="50"/>
        <v>0</v>
      </c>
    </row>
    <row r="2974" spans="6:6">
      <c r="F2974" s="37">
        <f t="shared" si="50"/>
        <v>0</v>
      </c>
    </row>
    <row r="2975" spans="6:6">
      <c r="F2975" s="37">
        <f t="shared" si="50"/>
        <v>0</v>
      </c>
    </row>
    <row r="2976" spans="6:6">
      <c r="F2976" s="37">
        <f t="shared" si="50"/>
        <v>0</v>
      </c>
    </row>
    <row r="2977" spans="6:6">
      <c r="F2977" s="37">
        <f t="shared" si="50"/>
        <v>0</v>
      </c>
    </row>
    <row r="2978" spans="6:6">
      <c r="F2978" s="37">
        <f t="shared" si="50"/>
        <v>0</v>
      </c>
    </row>
    <row r="2979" spans="6:6">
      <c r="F2979" s="37">
        <f t="shared" si="50"/>
        <v>0</v>
      </c>
    </row>
    <row r="2980" spans="6:6">
      <c r="F2980" s="37">
        <f t="shared" si="50"/>
        <v>0</v>
      </c>
    </row>
    <row r="2981" spans="6:6">
      <c r="F2981" s="37">
        <f t="shared" si="50"/>
        <v>0</v>
      </c>
    </row>
    <row r="2982" spans="6:6">
      <c r="F2982" s="37">
        <f t="shared" si="50"/>
        <v>0</v>
      </c>
    </row>
    <row r="2983" spans="6:6">
      <c r="F2983" s="37">
        <f t="shared" si="50"/>
        <v>0</v>
      </c>
    </row>
    <row r="2984" spans="6:6">
      <c r="F2984" s="37">
        <f t="shared" ref="F2984:F3047" si="51">F2983+D2984-E2984</f>
        <v>0</v>
      </c>
    </row>
    <row r="2985" spans="6:6">
      <c r="F2985" s="37">
        <f t="shared" si="51"/>
        <v>0</v>
      </c>
    </row>
    <row r="2986" spans="6:6">
      <c r="F2986" s="37">
        <f t="shared" si="51"/>
        <v>0</v>
      </c>
    </row>
    <row r="2987" spans="6:6">
      <c r="F2987" s="37">
        <f t="shared" si="51"/>
        <v>0</v>
      </c>
    </row>
    <row r="2988" spans="6:6">
      <c r="F2988" s="37">
        <f t="shared" si="51"/>
        <v>0</v>
      </c>
    </row>
    <row r="2989" spans="6:6">
      <c r="F2989" s="37">
        <f t="shared" si="51"/>
        <v>0</v>
      </c>
    </row>
    <row r="2990" spans="6:6">
      <c r="F2990" s="37">
        <f t="shared" si="51"/>
        <v>0</v>
      </c>
    </row>
    <row r="2991" spans="6:6">
      <c r="F2991" s="37">
        <f t="shared" si="51"/>
        <v>0</v>
      </c>
    </row>
    <row r="2992" spans="6:6">
      <c r="F2992" s="37">
        <f t="shared" si="51"/>
        <v>0</v>
      </c>
    </row>
    <row r="2993" spans="6:6">
      <c r="F2993" s="37">
        <f t="shared" si="51"/>
        <v>0</v>
      </c>
    </row>
    <row r="2994" spans="6:6">
      <c r="F2994" s="37">
        <f t="shared" si="51"/>
        <v>0</v>
      </c>
    </row>
    <row r="2995" spans="6:6">
      <c r="F2995" s="37">
        <f t="shared" si="51"/>
        <v>0</v>
      </c>
    </row>
    <row r="2996" spans="6:6">
      <c r="F2996" s="37">
        <f t="shared" si="51"/>
        <v>0</v>
      </c>
    </row>
    <row r="2997" spans="6:6">
      <c r="F2997" s="37">
        <f t="shared" si="51"/>
        <v>0</v>
      </c>
    </row>
    <row r="2998" spans="6:6">
      <c r="F2998" s="37">
        <f t="shared" si="51"/>
        <v>0</v>
      </c>
    </row>
    <row r="2999" spans="6:6">
      <c r="F2999" s="37">
        <f t="shared" si="51"/>
        <v>0</v>
      </c>
    </row>
    <row r="3000" spans="6:6">
      <c r="F3000" s="37">
        <f t="shared" si="51"/>
        <v>0</v>
      </c>
    </row>
    <row r="3001" spans="6:6">
      <c r="F3001" s="37">
        <f t="shared" si="51"/>
        <v>0</v>
      </c>
    </row>
    <row r="3002" spans="6:6">
      <c r="F3002" s="37">
        <f t="shared" si="51"/>
        <v>0</v>
      </c>
    </row>
    <row r="3003" spans="6:6">
      <c r="F3003" s="37">
        <f t="shared" si="51"/>
        <v>0</v>
      </c>
    </row>
    <row r="3004" spans="6:6">
      <c r="F3004" s="37">
        <f t="shared" si="51"/>
        <v>0</v>
      </c>
    </row>
    <row r="3005" spans="6:6">
      <c r="F3005" s="37">
        <f t="shared" si="51"/>
        <v>0</v>
      </c>
    </row>
    <row r="3006" spans="6:6">
      <c r="F3006" s="37">
        <f t="shared" si="51"/>
        <v>0</v>
      </c>
    </row>
    <row r="3007" spans="6:6">
      <c r="F3007" s="37">
        <f t="shared" si="51"/>
        <v>0</v>
      </c>
    </row>
    <row r="3008" spans="6:6">
      <c r="F3008" s="37">
        <f t="shared" si="51"/>
        <v>0</v>
      </c>
    </row>
    <row r="3009" spans="6:6">
      <c r="F3009" s="37">
        <f t="shared" si="51"/>
        <v>0</v>
      </c>
    </row>
    <row r="3010" spans="6:6">
      <c r="F3010" s="37">
        <f t="shared" si="51"/>
        <v>0</v>
      </c>
    </row>
    <row r="3011" spans="6:6">
      <c r="F3011" s="37">
        <f t="shared" si="51"/>
        <v>0</v>
      </c>
    </row>
    <row r="3012" spans="6:6">
      <c r="F3012" s="37">
        <f t="shared" si="51"/>
        <v>0</v>
      </c>
    </row>
    <row r="3013" spans="6:6">
      <c r="F3013" s="37">
        <f t="shared" si="51"/>
        <v>0</v>
      </c>
    </row>
    <row r="3014" spans="6:6">
      <c r="F3014" s="37">
        <f t="shared" si="51"/>
        <v>0</v>
      </c>
    </row>
    <row r="3015" spans="6:6">
      <c r="F3015" s="37">
        <f t="shared" si="51"/>
        <v>0</v>
      </c>
    </row>
    <row r="3016" spans="6:6">
      <c r="F3016" s="37">
        <f t="shared" si="51"/>
        <v>0</v>
      </c>
    </row>
    <row r="3017" spans="6:6">
      <c r="F3017" s="37">
        <f t="shared" si="51"/>
        <v>0</v>
      </c>
    </row>
    <row r="3018" spans="6:6">
      <c r="F3018" s="37">
        <f t="shared" si="51"/>
        <v>0</v>
      </c>
    </row>
    <row r="3019" spans="6:6">
      <c r="F3019" s="37">
        <f t="shared" si="51"/>
        <v>0</v>
      </c>
    </row>
    <row r="3020" spans="6:6">
      <c r="F3020" s="37">
        <f t="shared" si="51"/>
        <v>0</v>
      </c>
    </row>
    <row r="3021" spans="6:6">
      <c r="F3021" s="37">
        <f t="shared" si="51"/>
        <v>0</v>
      </c>
    </row>
    <row r="3022" spans="6:6">
      <c r="F3022" s="37">
        <f t="shared" si="51"/>
        <v>0</v>
      </c>
    </row>
    <row r="3023" spans="6:6">
      <c r="F3023" s="37">
        <f t="shared" si="51"/>
        <v>0</v>
      </c>
    </row>
    <row r="3024" spans="6:6">
      <c r="F3024" s="37">
        <f t="shared" si="51"/>
        <v>0</v>
      </c>
    </row>
    <row r="3025" spans="6:6">
      <c r="F3025" s="37">
        <f t="shared" si="51"/>
        <v>0</v>
      </c>
    </row>
    <row r="3026" spans="6:6">
      <c r="F3026" s="37">
        <f t="shared" si="51"/>
        <v>0</v>
      </c>
    </row>
    <row r="3027" spans="6:6">
      <c r="F3027" s="37">
        <f t="shared" si="51"/>
        <v>0</v>
      </c>
    </row>
    <row r="3028" spans="6:6">
      <c r="F3028" s="37">
        <f t="shared" si="51"/>
        <v>0</v>
      </c>
    </row>
    <row r="3029" spans="6:6">
      <c r="F3029" s="37">
        <f t="shared" si="51"/>
        <v>0</v>
      </c>
    </row>
    <row r="3030" spans="6:6">
      <c r="F3030" s="37">
        <f t="shared" si="51"/>
        <v>0</v>
      </c>
    </row>
    <row r="3031" spans="6:6">
      <c r="F3031" s="37">
        <f t="shared" si="51"/>
        <v>0</v>
      </c>
    </row>
    <row r="3032" spans="6:6">
      <c r="F3032" s="37">
        <f t="shared" si="51"/>
        <v>0</v>
      </c>
    </row>
    <row r="3033" spans="6:6">
      <c r="F3033" s="37">
        <f t="shared" si="51"/>
        <v>0</v>
      </c>
    </row>
    <row r="3034" spans="6:6">
      <c r="F3034" s="37">
        <f t="shared" si="51"/>
        <v>0</v>
      </c>
    </row>
    <row r="3035" spans="6:6">
      <c r="F3035" s="37">
        <f t="shared" si="51"/>
        <v>0</v>
      </c>
    </row>
    <row r="3036" spans="6:6">
      <c r="F3036" s="37">
        <f t="shared" si="51"/>
        <v>0</v>
      </c>
    </row>
    <row r="3037" spans="6:6">
      <c r="F3037" s="37">
        <f t="shared" si="51"/>
        <v>0</v>
      </c>
    </row>
    <row r="3038" spans="6:6">
      <c r="F3038" s="37">
        <f t="shared" si="51"/>
        <v>0</v>
      </c>
    </row>
    <row r="3039" spans="6:6">
      <c r="F3039" s="37">
        <f t="shared" si="51"/>
        <v>0</v>
      </c>
    </row>
    <row r="3040" spans="6:6">
      <c r="F3040" s="37">
        <f t="shared" si="51"/>
        <v>0</v>
      </c>
    </row>
    <row r="3041" spans="6:6">
      <c r="F3041" s="37">
        <f t="shared" si="51"/>
        <v>0</v>
      </c>
    </row>
    <row r="3042" spans="6:6">
      <c r="F3042" s="37">
        <f t="shared" si="51"/>
        <v>0</v>
      </c>
    </row>
    <row r="3043" spans="6:6">
      <c r="F3043" s="37">
        <f t="shared" si="51"/>
        <v>0</v>
      </c>
    </row>
    <row r="3044" spans="6:6">
      <c r="F3044" s="37">
        <f t="shared" si="51"/>
        <v>0</v>
      </c>
    </row>
    <row r="3045" spans="6:6">
      <c r="F3045" s="37">
        <f t="shared" si="51"/>
        <v>0</v>
      </c>
    </row>
    <row r="3046" spans="6:6">
      <c r="F3046" s="37">
        <f t="shared" si="51"/>
        <v>0</v>
      </c>
    </row>
    <row r="3047" spans="6:6">
      <c r="F3047" s="37">
        <f t="shared" si="51"/>
        <v>0</v>
      </c>
    </row>
    <row r="3048" spans="6:6">
      <c r="F3048" s="37">
        <f t="shared" ref="F3048:F3111" si="52">F3047+D3048-E3048</f>
        <v>0</v>
      </c>
    </row>
    <row r="3049" spans="6:6">
      <c r="F3049" s="37">
        <f t="shared" si="52"/>
        <v>0</v>
      </c>
    </row>
    <row r="3050" spans="6:6">
      <c r="F3050" s="37">
        <f t="shared" si="52"/>
        <v>0</v>
      </c>
    </row>
    <row r="3051" spans="6:6">
      <c r="F3051" s="37">
        <f t="shared" si="52"/>
        <v>0</v>
      </c>
    </row>
    <row r="3052" spans="6:6">
      <c r="F3052" s="37">
        <f t="shared" si="52"/>
        <v>0</v>
      </c>
    </row>
    <row r="3053" spans="6:6">
      <c r="F3053" s="37">
        <f t="shared" si="52"/>
        <v>0</v>
      </c>
    </row>
    <row r="3054" spans="6:6">
      <c r="F3054" s="37">
        <f t="shared" si="52"/>
        <v>0</v>
      </c>
    </row>
    <row r="3055" spans="6:6">
      <c r="F3055" s="37">
        <f t="shared" si="52"/>
        <v>0</v>
      </c>
    </row>
    <row r="3056" spans="6:6">
      <c r="F3056" s="37">
        <f t="shared" si="52"/>
        <v>0</v>
      </c>
    </row>
    <row r="3057" spans="6:6">
      <c r="F3057" s="37">
        <f t="shared" si="52"/>
        <v>0</v>
      </c>
    </row>
    <row r="3058" spans="6:6">
      <c r="F3058" s="37">
        <f t="shared" si="52"/>
        <v>0</v>
      </c>
    </row>
    <row r="3059" spans="6:6">
      <c r="F3059" s="37">
        <f t="shared" si="52"/>
        <v>0</v>
      </c>
    </row>
    <row r="3060" spans="6:6">
      <c r="F3060" s="37">
        <f t="shared" si="52"/>
        <v>0</v>
      </c>
    </row>
    <row r="3061" spans="6:6">
      <c r="F3061" s="37">
        <f t="shared" si="52"/>
        <v>0</v>
      </c>
    </row>
    <row r="3062" spans="6:6">
      <c r="F3062" s="37">
        <f t="shared" si="52"/>
        <v>0</v>
      </c>
    </row>
    <row r="3063" spans="6:6">
      <c r="F3063" s="37">
        <f t="shared" si="52"/>
        <v>0</v>
      </c>
    </row>
    <row r="3064" spans="6:6">
      <c r="F3064" s="37">
        <f t="shared" si="52"/>
        <v>0</v>
      </c>
    </row>
    <row r="3065" spans="6:6">
      <c r="F3065" s="37">
        <f t="shared" si="52"/>
        <v>0</v>
      </c>
    </row>
    <row r="3066" spans="6:6">
      <c r="F3066" s="37">
        <f t="shared" si="52"/>
        <v>0</v>
      </c>
    </row>
    <row r="3067" spans="6:6">
      <c r="F3067" s="37">
        <f t="shared" si="52"/>
        <v>0</v>
      </c>
    </row>
    <row r="3068" spans="6:6">
      <c r="F3068" s="37">
        <f t="shared" si="52"/>
        <v>0</v>
      </c>
    </row>
    <row r="3069" spans="6:6">
      <c r="F3069" s="37">
        <f t="shared" si="52"/>
        <v>0</v>
      </c>
    </row>
    <row r="3070" spans="6:6">
      <c r="F3070" s="37">
        <f t="shared" si="52"/>
        <v>0</v>
      </c>
    </row>
    <row r="3071" spans="6:6">
      <c r="F3071" s="37">
        <f t="shared" si="52"/>
        <v>0</v>
      </c>
    </row>
    <row r="3072" spans="6:6">
      <c r="F3072" s="37">
        <f t="shared" si="52"/>
        <v>0</v>
      </c>
    </row>
    <row r="3073" spans="6:6">
      <c r="F3073" s="37">
        <f t="shared" si="52"/>
        <v>0</v>
      </c>
    </row>
    <row r="3074" spans="6:6">
      <c r="F3074" s="37">
        <f t="shared" si="52"/>
        <v>0</v>
      </c>
    </row>
    <row r="3075" spans="6:6">
      <c r="F3075" s="37">
        <f t="shared" si="52"/>
        <v>0</v>
      </c>
    </row>
    <row r="3076" spans="6:6">
      <c r="F3076" s="37">
        <f t="shared" si="52"/>
        <v>0</v>
      </c>
    </row>
    <row r="3077" spans="6:6">
      <c r="F3077" s="37">
        <f t="shared" si="52"/>
        <v>0</v>
      </c>
    </row>
    <row r="3078" spans="6:6">
      <c r="F3078" s="37">
        <f t="shared" si="52"/>
        <v>0</v>
      </c>
    </row>
    <row r="3079" spans="6:6">
      <c r="F3079" s="37">
        <f t="shared" si="52"/>
        <v>0</v>
      </c>
    </row>
    <row r="3080" spans="6:6">
      <c r="F3080" s="37">
        <f t="shared" si="52"/>
        <v>0</v>
      </c>
    </row>
    <row r="3081" spans="6:6">
      <c r="F3081" s="37">
        <f t="shared" si="52"/>
        <v>0</v>
      </c>
    </row>
    <row r="3082" spans="6:6">
      <c r="F3082" s="37">
        <f t="shared" si="52"/>
        <v>0</v>
      </c>
    </row>
    <row r="3083" spans="6:6">
      <c r="F3083" s="37">
        <f t="shared" si="52"/>
        <v>0</v>
      </c>
    </row>
    <row r="3084" spans="6:6">
      <c r="F3084" s="37">
        <f t="shared" si="52"/>
        <v>0</v>
      </c>
    </row>
    <row r="3085" spans="6:6">
      <c r="F3085" s="37">
        <f t="shared" si="52"/>
        <v>0</v>
      </c>
    </row>
    <row r="3086" spans="6:6">
      <c r="F3086" s="37">
        <f t="shared" si="52"/>
        <v>0</v>
      </c>
    </row>
    <row r="3087" spans="6:6">
      <c r="F3087" s="37">
        <f t="shared" si="52"/>
        <v>0</v>
      </c>
    </row>
    <row r="3088" spans="6:6">
      <c r="F3088" s="37">
        <f t="shared" si="52"/>
        <v>0</v>
      </c>
    </row>
    <row r="3089" spans="6:6">
      <c r="F3089" s="37">
        <f t="shared" si="52"/>
        <v>0</v>
      </c>
    </row>
    <row r="3090" spans="6:6">
      <c r="F3090" s="37">
        <f t="shared" si="52"/>
        <v>0</v>
      </c>
    </row>
    <row r="3091" spans="6:6">
      <c r="F3091" s="37">
        <f t="shared" si="52"/>
        <v>0</v>
      </c>
    </row>
    <row r="3092" spans="6:6">
      <c r="F3092" s="37">
        <f t="shared" si="52"/>
        <v>0</v>
      </c>
    </row>
    <row r="3093" spans="6:6">
      <c r="F3093" s="37">
        <f t="shared" si="52"/>
        <v>0</v>
      </c>
    </row>
    <row r="3094" spans="6:6">
      <c r="F3094" s="37">
        <f t="shared" si="52"/>
        <v>0</v>
      </c>
    </row>
    <row r="3095" spans="6:6">
      <c r="F3095" s="37">
        <f t="shared" si="52"/>
        <v>0</v>
      </c>
    </row>
    <row r="3096" spans="6:6">
      <c r="F3096" s="37">
        <f t="shared" si="52"/>
        <v>0</v>
      </c>
    </row>
    <row r="3097" spans="6:6">
      <c r="F3097" s="37">
        <f t="shared" si="52"/>
        <v>0</v>
      </c>
    </row>
    <row r="3098" spans="6:6">
      <c r="F3098" s="37">
        <f t="shared" si="52"/>
        <v>0</v>
      </c>
    </row>
    <row r="3099" spans="6:6">
      <c r="F3099" s="37">
        <f t="shared" si="52"/>
        <v>0</v>
      </c>
    </row>
    <row r="3100" spans="6:6">
      <c r="F3100" s="37">
        <f t="shared" si="52"/>
        <v>0</v>
      </c>
    </row>
    <row r="3101" spans="6:6">
      <c r="F3101" s="37">
        <f t="shared" si="52"/>
        <v>0</v>
      </c>
    </row>
    <row r="3102" spans="6:6">
      <c r="F3102" s="37">
        <f t="shared" si="52"/>
        <v>0</v>
      </c>
    </row>
    <row r="3103" spans="6:6">
      <c r="F3103" s="37">
        <f t="shared" si="52"/>
        <v>0</v>
      </c>
    </row>
    <row r="3104" spans="6:6">
      <c r="F3104" s="37">
        <f t="shared" si="52"/>
        <v>0</v>
      </c>
    </row>
    <row r="3105" spans="6:6">
      <c r="F3105" s="37">
        <f t="shared" si="52"/>
        <v>0</v>
      </c>
    </row>
    <row r="3106" spans="6:6">
      <c r="F3106" s="37">
        <f t="shared" si="52"/>
        <v>0</v>
      </c>
    </row>
    <row r="3107" spans="6:6">
      <c r="F3107" s="37">
        <f t="shared" si="52"/>
        <v>0</v>
      </c>
    </row>
    <row r="3108" spans="6:6">
      <c r="F3108" s="37">
        <f t="shared" si="52"/>
        <v>0</v>
      </c>
    </row>
    <row r="3109" spans="6:6">
      <c r="F3109" s="37">
        <f t="shared" si="52"/>
        <v>0</v>
      </c>
    </row>
    <row r="3110" spans="6:6">
      <c r="F3110" s="37">
        <f t="shared" si="52"/>
        <v>0</v>
      </c>
    </row>
    <row r="3111" spans="6:6">
      <c r="F3111" s="37">
        <f t="shared" si="52"/>
        <v>0</v>
      </c>
    </row>
    <row r="3112" spans="6:6">
      <c r="F3112" s="37">
        <f t="shared" ref="F3112:F3175" si="53">F3111+D3112-E3112</f>
        <v>0</v>
      </c>
    </row>
    <row r="3113" spans="6:6">
      <c r="F3113" s="37">
        <f t="shared" si="53"/>
        <v>0</v>
      </c>
    </row>
    <row r="3114" spans="6:6">
      <c r="F3114" s="37">
        <f t="shared" si="53"/>
        <v>0</v>
      </c>
    </row>
    <row r="3115" spans="6:6">
      <c r="F3115" s="37">
        <f t="shared" si="53"/>
        <v>0</v>
      </c>
    </row>
    <row r="3116" spans="6:6">
      <c r="F3116" s="37">
        <f t="shared" si="53"/>
        <v>0</v>
      </c>
    </row>
    <row r="3117" spans="6:6">
      <c r="F3117" s="37">
        <f t="shared" si="53"/>
        <v>0</v>
      </c>
    </row>
    <row r="3118" spans="6:6">
      <c r="F3118" s="37">
        <f t="shared" si="53"/>
        <v>0</v>
      </c>
    </row>
    <row r="3119" spans="6:6">
      <c r="F3119" s="37">
        <f t="shared" si="53"/>
        <v>0</v>
      </c>
    </row>
    <row r="3120" spans="6:6">
      <c r="F3120" s="37">
        <f t="shared" si="53"/>
        <v>0</v>
      </c>
    </row>
    <row r="3121" spans="6:6">
      <c r="F3121" s="37">
        <f t="shared" si="53"/>
        <v>0</v>
      </c>
    </row>
    <row r="3122" spans="6:6">
      <c r="F3122" s="37">
        <f t="shared" si="53"/>
        <v>0</v>
      </c>
    </row>
    <row r="3123" spans="6:6">
      <c r="F3123" s="37">
        <f t="shared" si="53"/>
        <v>0</v>
      </c>
    </row>
    <row r="3124" spans="6:6">
      <c r="F3124" s="37">
        <f t="shared" si="53"/>
        <v>0</v>
      </c>
    </row>
    <row r="3125" spans="6:6">
      <c r="F3125" s="37">
        <f t="shared" si="53"/>
        <v>0</v>
      </c>
    </row>
    <row r="3126" spans="6:6">
      <c r="F3126" s="37">
        <f t="shared" si="53"/>
        <v>0</v>
      </c>
    </row>
    <row r="3127" spans="6:6">
      <c r="F3127" s="37">
        <f t="shared" si="53"/>
        <v>0</v>
      </c>
    </row>
    <row r="3128" spans="6:6">
      <c r="F3128" s="37">
        <f t="shared" si="53"/>
        <v>0</v>
      </c>
    </row>
    <row r="3129" spans="6:6">
      <c r="F3129" s="37">
        <f t="shared" si="53"/>
        <v>0</v>
      </c>
    </row>
    <row r="3130" spans="6:6">
      <c r="F3130" s="37">
        <f t="shared" si="53"/>
        <v>0</v>
      </c>
    </row>
    <row r="3131" spans="6:6">
      <c r="F3131" s="37">
        <f t="shared" si="53"/>
        <v>0</v>
      </c>
    </row>
    <row r="3132" spans="6:6">
      <c r="F3132" s="37">
        <f t="shared" si="53"/>
        <v>0</v>
      </c>
    </row>
    <row r="3133" spans="6:6">
      <c r="F3133" s="37">
        <f t="shared" si="53"/>
        <v>0</v>
      </c>
    </row>
    <row r="3134" spans="6:6">
      <c r="F3134" s="37">
        <f t="shared" si="53"/>
        <v>0</v>
      </c>
    </row>
    <row r="3135" spans="6:6">
      <c r="F3135" s="37">
        <f t="shared" si="53"/>
        <v>0</v>
      </c>
    </row>
    <row r="3136" spans="6:6">
      <c r="F3136" s="37">
        <f t="shared" si="53"/>
        <v>0</v>
      </c>
    </row>
    <row r="3137" spans="6:6">
      <c r="F3137" s="37">
        <f t="shared" si="53"/>
        <v>0</v>
      </c>
    </row>
    <row r="3138" spans="6:6">
      <c r="F3138" s="37">
        <f t="shared" si="53"/>
        <v>0</v>
      </c>
    </row>
    <row r="3139" spans="6:6">
      <c r="F3139" s="37">
        <f t="shared" si="53"/>
        <v>0</v>
      </c>
    </row>
    <row r="3140" spans="6:6">
      <c r="F3140" s="37">
        <f t="shared" si="53"/>
        <v>0</v>
      </c>
    </row>
    <row r="3141" spans="6:6">
      <c r="F3141" s="37">
        <f t="shared" si="53"/>
        <v>0</v>
      </c>
    </row>
    <row r="3142" spans="6:6">
      <c r="F3142" s="37">
        <f t="shared" si="53"/>
        <v>0</v>
      </c>
    </row>
    <row r="3143" spans="6:6">
      <c r="F3143" s="37">
        <f t="shared" si="53"/>
        <v>0</v>
      </c>
    </row>
    <row r="3144" spans="6:6">
      <c r="F3144" s="37">
        <f t="shared" si="53"/>
        <v>0</v>
      </c>
    </row>
    <row r="3145" spans="6:6">
      <c r="F3145" s="37">
        <f t="shared" si="53"/>
        <v>0</v>
      </c>
    </row>
    <row r="3146" spans="6:6">
      <c r="F3146" s="37">
        <f t="shared" si="53"/>
        <v>0</v>
      </c>
    </row>
    <row r="3147" spans="6:6">
      <c r="F3147" s="37">
        <f t="shared" si="53"/>
        <v>0</v>
      </c>
    </row>
    <row r="3148" spans="6:6">
      <c r="F3148" s="37">
        <f t="shared" si="53"/>
        <v>0</v>
      </c>
    </row>
    <row r="3149" spans="6:6">
      <c r="F3149" s="37">
        <f t="shared" si="53"/>
        <v>0</v>
      </c>
    </row>
    <row r="3150" spans="6:6">
      <c r="F3150" s="37">
        <f t="shared" si="53"/>
        <v>0</v>
      </c>
    </row>
    <row r="3151" spans="6:6">
      <c r="F3151" s="37">
        <f t="shared" si="53"/>
        <v>0</v>
      </c>
    </row>
    <row r="3152" spans="6:6">
      <c r="F3152" s="37">
        <f t="shared" si="53"/>
        <v>0</v>
      </c>
    </row>
    <row r="3153" spans="6:6">
      <c r="F3153" s="37">
        <f t="shared" si="53"/>
        <v>0</v>
      </c>
    </row>
    <row r="3154" spans="6:6">
      <c r="F3154" s="37">
        <f t="shared" si="53"/>
        <v>0</v>
      </c>
    </row>
    <row r="3155" spans="6:6">
      <c r="F3155" s="37">
        <f t="shared" si="53"/>
        <v>0</v>
      </c>
    </row>
    <row r="3156" spans="6:6">
      <c r="F3156" s="37">
        <f t="shared" si="53"/>
        <v>0</v>
      </c>
    </row>
    <row r="3157" spans="6:6">
      <c r="F3157" s="37">
        <f t="shared" si="53"/>
        <v>0</v>
      </c>
    </row>
    <row r="3158" spans="6:6">
      <c r="F3158" s="37">
        <f t="shared" si="53"/>
        <v>0</v>
      </c>
    </row>
    <row r="3159" spans="6:6">
      <c r="F3159" s="37">
        <f t="shared" si="53"/>
        <v>0</v>
      </c>
    </row>
    <row r="3160" spans="6:6">
      <c r="F3160" s="37">
        <f t="shared" si="53"/>
        <v>0</v>
      </c>
    </row>
    <row r="3161" spans="6:6">
      <c r="F3161" s="37">
        <f t="shared" si="53"/>
        <v>0</v>
      </c>
    </row>
    <row r="3162" spans="6:6">
      <c r="F3162" s="37">
        <f t="shared" si="53"/>
        <v>0</v>
      </c>
    </row>
    <row r="3163" spans="6:6">
      <c r="F3163" s="37">
        <f t="shared" si="53"/>
        <v>0</v>
      </c>
    </row>
    <row r="3164" spans="6:6">
      <c r="F3164" s="37">
        <f t="shared" si="53"/>
        <v>0</v>
      </c>
    </row>
    <row r="3165" spans="6:6">
      <c r="F3165" s="37">
        <f t="shared" si="53"/>
        <v>0</v>
      </c>
    </row>
    <row r="3166" spans="6:6">
      <c r="F3166" s="37">
        <f t="shared" si="53"/>
        <v>0</v>
      </c>
    </row>
    <row r="3167" spans="6:6">
      <c r="F3167" s="37">
        <f t="shared" si="53"/>
        <v>0</v>
      </c>
    </row>
    <row r="3168" spans="6:6">
      <c r="F3168" s="37">
        <f t="shared" si="53"/>
        <v>0</v>
      </c>
    </row>
    <row r="3169" spans="6:6">
      <c r="F3169" s="37">
        <f t="shared" si="53"/>
        <v>0</v>
      </c>
    </row>
    <row r="3170" spans="6:6">
      <c r="F3170" s="37">
        <f t="shared" si="53"/>
        <v>0</v>
      </c>
    </row>
    <row r="3171" spans="6:6">
      <c r="F3171" s="37">
        <f t="shared" si="53"/>
        <v>0</v>
      </c>
    </row>
    <row r="3172" spans="6:6">
      <c r="F3172" s="37">
        <f t="shared" si="53"/>
        <v>0</v>
      </c>
    </row>
    <row r="3173" spans="6:6">
      <c r="F3173" s="37">
        <f t="shared" si="53"/>
        <v>0</v>
      </c>
    </row>
    <row r="3174" spans="6:6">
      <c r="F3174" s="37">
        <f t="shared" si="53"/>
        <v>0</v>
      </c>
    </row>
    <row r="3175" spans="6:6">
      <c r="F3175" s="37">
        <f t="shared" si="53"/>
        <v>0</v>
      </c>
    </row>
    <row r="3176" spans="6:6">
      <c r="F3176" s="37">
        <f t="shared" ref="F3176:F3239" si="54">F3175+D3176-E3176</f>
        <v>0</v>
      </c>
    </row>
    <row r="3177" spans="6:6">
      <c r="F3177" s="37">
        <f t="shared" si="54"/>
        <v>0</v>
      </c>
    </row>
    <row r="3178" spans="6:6">
      <c r="F3178" s="37">
        <f t="shared" si="54"/>
        <v>0</v>
      </c>
    </row>
    <row r="3179" spans="6:6">
      <c r="F3179" s="37">
        <f t="shared" si="54"/>
        <v>0</v>
      </c>
    </row>
    <row r="3180" spans="6:6">
      <c r="F3180" s="37">
        <f t="shared" si="54"/>
        <v>0</v>
      </c>
    </row>
    <row r="3181" spans="6:6">
      <c r="F3181" s="37">
        <f t="shared" si="54"/>
        <v>0</v>
      </c>
    </row>
    <row r="3182" spans="6:6">
      <c r="F3182" s="37">
        <f t="shared" si="54"/>
        <v>0</v>
      </c>
    </row>
    <row r="3183" spans="6:6">
      <c r="F3183" s="37">
        <f t="shared" si="54"/>
        <v>0</v>
      </c>
    </row>
    <row r="3184" spans="6:6">
      <c r="F3184" s="37">
        <f t="shared" si="54"/>
        <v>0</v>
      </c>
    </row>
    <row r="3185" spans="6:6">
      <c r="F3185" s="37">
        <f t="shared" si="54"/>
        <v>0</v>
      </c>
    </row>
    <row r="3186" spans="6:6">
      <c r="F3186" s="37">
        <f t="shared" si="54"/>
        <v>0</v>
      </c>
    </row>
    <row r="3187" spans="6:6">
      <c r="F3187" s="37">
        <f t="shared" si="54"/>
        <v>0</v>
      </c>
    </row>
    <row r="3188" spans="6:6">
      <c r="F3188" s="37">
        <f t="shared" si="54"/>
        <v>0</v>
      </c>
    </row>
    <row r="3189" spans="6:6">
      <c r="F3189" s="37">
        <f t="shared" si="54"/>
        <v>0</v>
      </c>
    </row>
    <row r="3190" spans="6:6">
      <c r="F3190" s="37">
        <f t="shared" si="54"/>
        <v>0</v>
      </c>
    </row>
    <row r="3191" spans="6:6">
      <c r="F3191" s="37">
        <f t="shared" si="54"/>
        <v>0</v>
      </c>
    </row>
    <row r="3192" spans="6:6">
      <c r="F3192" s="37">
        <f t="shared" si="54"/>
        <v>0</v>
      </c>
    </row>
    <row r="3193" spans="6:6">
      <c r="F3193" s="37">
        <f t="shared" si="54"/>
        <v>0</v>
      </c>
    </row>
    <row r="3194" spans="6:6">
      <c r="F3194" s="37">
        <f t="shared" si="54"/>
        <v>0</v>
      </c>
    </row>
    <row r="3195" spans="6:6">
      <c r="F3195" s="37">
        <f t="shared" si="54"/>
        <v>0</v>
      </c>
    </row>
    <row r="3196" spans="6:6">
      <c r="F3196" s="37">
        <f t="shared" si="54"/>
        <v>0</v>
      </c>
    </row>
    <row r="3197" spans="6:6">
      <c r="F3197" s="37">
        <f t="shared" si="54"/>
        <v>0</v>
      </c>
    </row>
    <row r="3198" spans="6:6">
      <c r="F3198" s="37">
        <f t="shared" si="54"/>
        <v>0</v>
      </c>
    </row>
    <row r="3199" spans="6:6">
      <c r="F3199" s="37">
        <f t="shared" si="54"/>
        <v>0</v>
      </c>
    </row>
    <row r="3200" spans="6:6">
      <c r="F3200" s="37">
        <f t="shared" si="54"/>
        <v>0</v>
      </c>
    </row>
    <row r="3201" spans="6:6">
      <c r="F3201" s="37">
        <f t="shared" si="54"/>
        <v>0</v>
      </c>
    </row>
    <row r="3202" spans="6:6">
      <c r="F3202" s="37">
        <f t="shared" si="54"/>
        <v>0</v>
      </c>
    </row>
    <row r="3203" spans="6:6">
      <c r="F3203" s="37">
        <f t="shared" si="54"/>
        <v>0</v>
      </c>
    </row>
    <row r="3204" spans="6:6">
      <c r="F3204" s="37">
        <f t="shared" si="54"/>
        <v>0</v>
      </c>
    </row>
    <row r="3205" spans="6:6">
      <c r="F3205" s="37">
        <f t="shared" si="54"/>
        <v>0</v>
      </c>
    </row>
    <row r="3206" spans="6:6">
      <c r="F3206" s="37">
        <f t="shared" si="54"/>
        <v>0</v>
      </c>
    </row>
    <row r="3207" spans="6:6">
      <c r="F3207" s="37">
        <f t="shared" si="54"/>
        <v>0</v>
      </c>
    </row>
    <row r="3208" spans="6:6">
      <c r="F3208" s="37">
        <f t="shared" si="54"/>
        <v>0</v>
      </c>
    </row>
    <row r="3209" spans="6:6">
      <c r="F3209" s="37">
        <f t="shared" si="54"/>
        <v>0</v>
      </c>
    </row>
    <row r="3210" spans="6:6">
      <c r="F3210" s="37">
        <f t="shared" si="54"/>
        <v>0</v>
      </c>
    </row>
    <row r="3211" spans="6:6">
      <c r="F3211" s="37">
        <f t="shared" si="54"/>
        <v>0</v>
      </c>
    </row>
    <row r="3212" spans="6:6">
      <c r="F3212" s="37">
        <f t="shared" si="54"/>
        <v>0</v>
      </c>
    </row>
    <row r="3213" spans="6:6">
      <c r="F3213" s="37">
        <f t="shared" si="54"/>
        <v>0</v>
      </c>
    </row>
    <row r="3214" spans="6:6">
      <c r="F3214" s="37">
        <f t="shared" si="54"/>
        <v>0</v>
      </c>
    </row>
    <row r="3215" spans="6:6">
      <c r="F3215" s="37">
        <f t="shared" si="54"/>
        <v>0</v>
      </c>
    </row>
    <row r="3216" spans="6:6">
      <c r="F3216" s="37">
        <f t="shared" si="54"/>
        <v>0</v>
      </c>
    </row>
    <row r="3217" spans="6:6">
      <c r="F3217" s="37">
        <f t="shared" si="54"/>
        <v>0</v>
      </c>
    </row>
    <row r="3218" spans="6:6">
      <c r="F3218" s="37">
        <f t="shared" si="54"/>
        <v>0</v>
      </c>
    </row>
    <row r="3219" spans="6:6">
      <c r="F3219" s="37">
        <f t="shared" si="54"/>
        <v>0</v>
      </c>
    </row>
    <row r="3220" spans="6:6">
      <c r="F3220" s="37">
        <f t="shared" si="54"/>
        <v>0</v>
      </c>
    </row>
    <row r="3221" spans="6:6">
      <c r="F3221" s="37">
        <f t="shared" si="54"/>
        <v>0</v>
      </c>
    </row>
    <row r="3222" spans="6:6">
      <c r="F3222" s="37">
        <f t="shared" si="54"/>
        <v>0</v>
      </c>
    </row>
    <row r="3223" spans="6:6">
      <c r="F3223" s="37">
        <f t="shared" si="54"/>
        <v>0</v>
      </c>
    </row>
    <row r="3224" spans="6:6">
      <c r="F3224" s="37">
        <f t="shared" si="54"/>
        <v>0</v>
      </c>
    </row>
    <row r="3225" spans="6:6">
      <c r="F3225" s="37">
        <f t="shared" si="54"/>
        <v>0</v>
      </c>
    </row>
    <row r="3226" spans="6:6">
      <c r="F3226" s="37">
        <f t="shared" si="54"/>
        <v>0</v>
      </c>
    </row>
    <row r="3227" spans="6:6">
      <c r="F3227" s="37">
        <f t="shared" si="54"/>
        <v>0</v>
      </c>
    </row>
    <row r="3228" spans="6:6">
      <c r="F3228" s="37">
        <f t="shared" si="54"/>
        <v>0</v>
      </c>
    </row>
    <row r="3229" spans="6:6">
      <c r="F3229" s="37">
        <f t="shared" si="54"/>
        <v>0</v>
      </c>
    </row>
    <row r="3230" spans="6:6">
      <c r="F3230" s="37">
        <f t="shared" si="54"/>
        <v>0</v>
      </c>
    </row>
    <row r="3231" spans="6:6">
      <c r="F3231" s="37">
        <f t="shared" si="54"/>
        <v>0</v>
      </c>
    </row>
    <row r="3232" spans="6:6">
      <c r="F3232" s="37">
        <f t="shared" si="54"/>
        <v>0</v>
      </c>
    </row>
    <row r="3233" spans="6:6">
      <c r="F3233" s="37">
        <f t="shared" si="54"/>
        <v>0</v>
      </c>
    </row>
    <row r="3234" spans="6:6">
      <c r="F3234" s="37">
        <f t="shared" si="54"/>
        <v>0</v>
      </c>
    </row>
    <row r="3235" spans="6:6">
      <c r="F3235" s="37">
        <f t="shared" si="54"/>
        <v>0</v>
      </c>
    </row>
    <row r="3236" spans="6:6">
      <c r="F3236" s="37">
        <f t="shared" si="54"/>
        <v>0</v>
      </c>
    </row>
    <row r="3237" spans="6:6">
      <c r="F3237" s="37">
        <f t="shared" si="54"/>
        <v>0</v>
      </c>
    </row>
    <row r="3238" spans="6:6">
      <c r="F3238" s="37">
        <f t="shared" si="54"/>
        <v>0</v>
      </c>
    </row>
    <row r="3239" spans="6:6">
      <c r="F3239" s="37">
        <f t="shared" si="54"/>
        <v>0</v>
      </c>
    </row>
    <row r="3240" spans="6:6">
      <c r="F3240" s="37">
        <f t="shared" ref="F3240:F3303" si="55">F3239+D3240-E3240</f>
        <v>0</v>
      </c>
    </row>
    <row r="3241" spans="6:6">
      <c r="F3241" s="37">
        <f t="shared" si="55"/>
        <v>0</v>
      </c>
    </row>
    <row r="3242" spans="6:6">
      <c r="F3242" s="37">
        <f t="shared" si="55"/>
        <v>0</v>
      </c>
    </row>
    <row r="3243" spans="6:6">
      <c r="F3243" s="37">
        <f t="shared" si="55"/>
        <v>0</v>
      </c>
    </row>
    <row r="3244" spans="6:6">
      <c r="F3244" s="37">
        <f t="shared" si="55"/>
        <v>0</v>
      </c>
    </row>
    <row r="3245" spans="6:6">
      <c r="F3245" s="37">
        <f t="shared" si="55"/>
        <v>0</v>
      </c>
    </row>
    <row r="3246" spans="6:6">
      <c r="F3246" s="37">
        <f t="shared" si="55"/>
        <v>0</v>
      </c>
    </row>
    <row r="3247" spans="6:6">
      <c r="F3247" s="37">
        <f t="shared" si="55"/>
        <v>0</v>
      </c>
    </row>
    <row r="3248" spans="6:6">
      <c r="F3248" s="37">
        <f t="shared" si="55"/>
        <v>0</v>
      </c>
    </row>
    <row r="3249" spans="6:6">
      <c r="F3249" s="37">
        <f t="shared" si="55"/>
        <v>0</v>
      </c>
    </row>
    <row r="3250" spans="6:6">
      <c r="F3250" s="37">
        <f t="shared" si="55"/>
        <v>0</v>
      </c>
    </row>
    <row r="3251" spans="6:6">
      <c r="F3251" s="37">
        <f t="shared" si="55"/>
        <v>0</v>
      </c>
    </row>
    <row r="3252" spans="6:6">
      <c r="F3252" s="37">
        <f t="shared" si="55"/>
        <v>0</v>
      </c>
    </row>
    <row r="3253" spans="6:6">
      <c r="F3253" s="37">
        <f t="shared" si="55"/>
        <v>0</v>
      </c>
    </row>
    <row r="3254" spans="6:6">
      <c r="F3254" s="37">
        <f t="shared" si="55"/>
        <v>0</v>
      </c>
    </row>
    <row r="3255" spans="6:6">
      <c r="F3255" s="37">
        <f t="shared" si="55"/>
        <v>0</v>
      </c>
    </row>
    <row r="3256" spans="6:6">
      <c r="F3256" s="37">
        <f t="shared" si="55"/>
        <v>0</v>
      </c>
    </row>
    <row r="3257" spans="6:6">
      <c r="F3257" s="37">
        <f t="shared" si="55"/>
        <v>0</v>
      </c>
    </row>
    <row r="3258" spans="6:6">
      <c r="F3258" s="37">
        <f t="shared" si="55"/>
        <v>0</v>
      </c>
    </row>
    <row r="3259" spans="6:6">
      <c r="F3259" s="37">
        <f t="shared" si="55"/>
        <v>0</v>
      </c>
    </row>
    <row r="3260" spans="6:6">
      <c r="F3260" s="37">
        <f t="shared" si="55"/>
        <v>0</v>
      </c>
    </row>
    <row r="3261" spans="6:6">
      <c r="F3261" s="37">
        <f t="shared" si="55"/>
        <v>0</v>
      </c>
    </row>
    <row r="3262" spans="6:6">
      <c r="F3262" s="37">
        <f t="shared" si="55"/>
        <v>0</v>
      </c>
    </row>
    <row r="3263" spans="6:6">
      <c r="F3263" s="37">
        <f t="shared" si="55"/>
        <v>0</v>
      </c>
    </row>
    <row r="3264" spans="6:6">
      <c r="F3264" s="37">
        <f t="shared" si="55"/>
        <v>0</v>
      </c>
    </row>
    <row r="3265" spans="6:6">
      <c r="F3265" s="37">
        <f t="shared" si="55"/>
        <v>0</v>
      </c>
    </row>
    <row r="3266" spans="6:6">
      <c r="F3266" s="37">
        <f t="shared" si="55"/>
        <v>0</v>
      </c>
    </row>
    <row r="3267" spans="6:6">
      <c r="F3267" s="37">
        <f t="shared" si="55"/>
        <v>0</v>
      </c>
    </row>
    <row r="3268" spans="6:6">
      <c r="F3268" s="37">
        <f t="shared" si="55"/>
        <v>0</v>
      </c>
    </row>
    <row r="3269" spans="6:6">
      <c r="F3269" s="37">
        <f t="shared" si="55"/>
        <v>0</v>
      </c>
    </row>
    <row r="3270" spans="6:6">
      <c r="F3270" s="37">
        <f t="shared" si="55"/>
        <v>0</v>
      </c>
    </row>
    <row r="3271" spans="6:6">
      <c r="F3271" s="37">
        <f t="shared" si="55"/>
        <v>0</v>
      </c>
    </row>
    <row r="3272" spans="6:6">
      <c r="F3272" s="37">
        <f t="shared" si="55"/>
        <v>0</v>
      </c>
    </row>
    <row r="3273" spans="6:6">
      <c r="F3273" s="37">
        <f t="shared" si="55"/>
        <v>0</v>
      </c>
    </row>
    <row r="3274" spans="6:6">
      <c r="F3274" s="37">
        <f t="shared" si="55"/>
        <v>0</v>
      </c>
    </row>
    <row r="3275" spans="6:6">
      <c r="F3275" s="37">
        <f t="shared" si="55"/>
        <v>0</v>
      </c>
    </row>
    <row r="3276" spans="6:6">
      <c r="F3276" s="37">
        <f t="shared" si="55"/>
        <v>0</v>
      </c>
    </row>
    <row r="3277" spans="6:6">
      <c r="F3277" s="37">
        <f t="shared" si="55"/>
        <v>0</v>
      </c>
    </row>
    <row r="3278" spans="6:6">
      <c r="F3278" s="37">
        <f t="shared" si="55"/>
        <v>0</v>
      </c>
    </row>
    <row r="3279" spans="6:6">
      <c r="F3279" s="37">
        <f t="shared" si="55"/>
        <v>0</v>
      </c>
    </row>
    <row r="3280" spans="6:6">
      <c r="F3280" s="37">
        <f t="shared" si="55"/>
        <v>0</v>
      </c>
    </row>
    <row r="3281" spans="6:6">
      <c r="F3281" s="37">
        <f t="shared" si="55"/>
        <v>0</v>
      </c>
    </row>
    <row r="3282" spans="6:6">
      <c r="F3282" s="37">
        <f t="shared" si="55"/>
        <v>0</v>
      </c>
    </row>
    <row r="3283" spans="6:6">
      <c r="F3283" s="37">
        <f t="shared" si="55"/>
        <v>0</v>
      </c>
    </row>
    <row r="3284" spans="6:6">
      <c r="F3284" s="37">
        <f t="shared" si="55"/>
        <v>0</v>
      </c>
    </row>
    <row r="3285" spans="6:6">
      <c r="F3285" s="37">
        <f t="shared" si="55"/>
        <v>0</v>
      </c>
    </row>
    <row r="3286" spans="6:6">
      <c r="F3286" s="37">
        <f t="shared" si="55"/>
        <v>0</v>
      </c>
    </row>
    <row r="3287" spans="6:6">
      <c r="F3287" s="37">
        <f t="shared" si="55"/>
        <v>0</v>
      </c>
    </row>
    <row r="3288" spans="6:6">
      <c r="F3288" s="37">
        <f t="shared" si="55"/>
        <v>0</v>
      </c>
    </row>
    <row r="3289" spans="6:6">
      <c r="F3289" s="37">
        <f t="shared" si="55"/>
        <v>0</v>
      </c>
    </row>
    <row r="3290" spans="6:6">
      <c r="F3290" s="37">
        <f t="shared" si="55"/>
        <v>0</v>
      </c>
    </row>
    <row r="3291" spans="6:6">
      <c r="F3291" s="37">
        <f t="shared" si="55"/>
        <v>0</v>
      </c>
    </row>
    <row r="3292" spans="6:6">
      <c r="F3292" s="37">
        <f t="shared" si="55"/>
        <v>0</v>
      </c>
    </row>
    <row r="3293" spans="6:6">
      <c r="F3293" s="37">
        <f t="shared" si="55"/>
        <v>0</v>
      </c>
    </row>
    <row r="3294" spans="6:6">
      <c r="F3294" s="37">
        <f t="shared" si="55"/>
        <v>0</v>
      </c>
    </row>
    <row r="3295" spans="6:6">
      <c r="F3295" s="37">
        <f t="shared" si="55"/>
        <v>0</v>
      </c>
    </row>
    <row r="3296" spans="6:6">
      <c r="F3296" s="37">
        <f t="shared" si="55"/>
        <v>0</v>
      </c>
    </row>
    <row r="3297" spans="6:6">
      <c r="F3297" s="37">
        <f t="shared" si="55"/>
        <v>0</v>
      </c>
    </row>
    <row r="3298" spans="6:6">
      <c r="F3298" s="37">
        <f t="shared" si="55"/>
        <v>0</v>
      </c>
    </row>
    <row r="3299" spans="6:6">
      <c r="F3299" s="37">
        <f t="shared" si="55"/>
        <v>0</v>
      </c>
    </row>
    <row r="3300" spans="6:6">
      <c r="F3300" s="37">
        <f t="shared" si="55"/>
        <v>0</v>
      </c>
    </row>
    <row r="3301" spans="6:6">
      <c r="F3301" s="37">
        <f t="shared" si="55"/>
        <v>0</v>
      </c>
    </row>
    <row r="3302" spans="6:6">
      <c r="F3302" s="37">
        <f t="shared" si="55"/>
        <v>0</v>
      </c>
    </row>
    <row r="3303" spans="6:6">
      <c r="F3303" s="37">
        <f t="shared" si="55"/>
        <v>0</v>
      </c>
    </row>
    <row r="3304" spans="6:6">
      <c r="F3304" s="37">
        <f t="shared" ref="F3304:F3367" si="56">F3303+D3304-E3304</f>
        <v>0</v>
      </c>
    </row>
    <row r="3305" spans="6:6">
      <c r="F3305" s="37">
        <f t="shared" si="56"/>
        <v>0</v>
      </c>
    </row>
    <row r="3306" spans="6:6">
      <c r="F3306" s="37">
        <f t="shared" si="56"/>
        <v>0</v>
      </c>
    </row>
    <row r="3307" spans="6:6">
      <c r="F3307" s="37">
        <f t="shared" si="56"/>
        <v>0</v>
      </c>
    </row>
    <row r="3308" spans="6:6">
      <c r="F3308" s="37">
        <f t="shared" si="56"/>
        <v>0</v>
      </c>
    </row>
    <row r="3309" spans="6:6">
      <c r="F3309" s="37">
        <f t="shared" si="56"/>
        <v>0</v>
      </c>
    </row>
    <row r="3310" spans="6:6">
      <c r="F3310" s="37">
        <f t="shared" si="56"/>
        <v>0</v>
      </c>
    </row>
    <row r="3311" spans="6:6">
      <c r="F3311" s="37">
        <f t="shared" si="56"/>
        <v>0</v>
      </c>
    </row>
    <row r="3312" spans="6:6">
      <c r="F3312" s="37">
        <f t="shared" si="56"/>
        <v>0</v>
      </c>
    </row>
    <row r="3313" spans="6:6">
      <c r="F3313" s="37">
        <f t="shared" si="56"/>
        <v>0</v>
      </c>
    </row>
    <row r="3314" spans="6:6">
      <c r="F3314" s="37">
        <f t="shared" si="56"/>
        <v>0</v>
      </c>
    </row>
    <row r="3315" spans="6:6">
      <c r="F3315" s="37">
        <f t="shared" si="56"/>
        <v>0</v>
      </c>
    </row>
    <row r="3316" spans="6:6">
      <c r="F3316" s="37">
        <f t="shared" si="56"/>
        <v>0</v>
      </c>
    </row>
    <row r="3317" spans="6:6">
      <c r="F3317" s="37">
        <f t="shared" si="56"/>
        <v>0</v>
      </c>
    </row>
    <row r="3318" spans="6:6">
      <c r="F3318" s="37">
        <f t="shared" si="56"/>
        <v>0</v>
      </c>
    </row>
    <row r="3319" spans="6:6">
      <c r="F3319" s="37">
        <f t="shared" si="56"/>
        <v>0</v>
      </c>
    </row>
    <row r="3320" spans="6:6">
      <c r="F3320" s="37">
        <f t="shared" si="56"/>
        <v>0</v>
      </c>
    </row>
    <row r="3321" spans="6:6">
      <c r="F3321" s="37">
        <f t="shared" si="56"/>
        <v>0</v>
      </c>
    </row>
    <row r="3322" spans="6:6">
      <c r="F3322" s="37">
        <f t="shared" si="56"/>
        <v>0</v>
      </c>
    </row>
    <row r="3323" spans="6:6">
      <c r="F3323" s="37">
        <f t="shared" si="56"/>
        <v>0</v>
      </c>
    </row>
    <row r="3324" spans="6:6">
      <c r="F3324" s="37">
        <f t="shared" si="56"/>
        <v>0</v>
      </c>
    </row>
    <row r="3325" spans="6:6">
      <c r="F3325" s="37">
        <f t="shared" si="56"/>
        <v>0</v>
      </c>
    </row>
    <row r="3326" spans="6:6">
      <c r="F3326" s="37">
        <f t="shared" si="56"/>
        <v>0</v>
      </c>
    </row>
    <row r="3327" spans="6:6">
      <c r="F3327" s="37">
        <f t="shared" si="56"/>
        <v>0</v>
      </c>
    </row>
    <row r="3328" spans="6:6">
      <c r="F3328" s="37">
        <f t="shared" si="56"/>
        <v>0</v>
      </c>
    </row>
    <row r="3329" spans="6:6">
      <c r="F3329" s="37">
        <f t="shared" si="56"/>
        <v>0</v>
      </c>
    </row>
    <row r="3330" spans="6:6">
      <c r="F3330" s="37">
        <f t="shared" si="56"/>
        <v>0</v>
      </c>
    </row>
    <row r="3331" spans="6:6">
      <c r="F3331" s="37">
        <f t="shared" si="56"/>
        <v>0</v>
      </c>
    </row>
    <row r="3332" spans="6:6">
      <c r="F3332" s="37">
        <f t="shared" si="56"/>
        <v>0</v>
      </c>
    </row>
    <row r="3333" spans="6:6">
      <c r="F3333" s="37">
        <f t="shared" si="56"/>
        <v>0</v>
      </c>
    </row>
    <row r="3334" spans="6:6">
      <c r="F3334" s="37">
        <f t="shared" si="56"/>
        <v>0</v>
      </c>
    </row>
    <row r="3335" spans="6:6">
      <c r="F3335" s="37">
        <f t="shared" si="56"/>
        <v>0</v>
      </c>
    </row>
    <row r="3336" spans="6:6">
      <c r="F3336" s="37">
        <f t="shared" si="56"/>
        <v>0</v>
      </c>
    </row>
    <row r="3337" spans="6:6">
      <c r="F3337" s="37">
        <f t="shared" si="56"/>
        <v>0</v>
      </c>
    </row>
    <row r="3338" spans="6:6">
      <c r="F3338" s="37">
        <f t="shared" si="56"/>
        <v>0</v>
      </c>
    </row>
    <row r="3339" spans="6:6">
      <c r="F3339" s="37">
        <f t="shared" si="56"/>
        <v>0</v>
      </c>
    </row>
    <row r="3340" spans="6:6">
      <c r="F3340" s="37">
        <f t="shared" si="56"/>
        <v>0</v>
      </c>
    </row>
    <row r="3341" spans="6:6">
      <c r="F3341" s="37">
        <f t="shared" si="56"/>
        <v>0</v>
      </c>
    </row>
    <row r="3342" spans="6:6">
      <c r="F3342" s="37">
        <f t="shared" si="56"/>
        <v>0</v>
      </c>
    </row>
    <row r="3343" spans="6:6">
      <c r="F3343" s="37">
        <f t="shared" si="56"/>
        <v>0</v>
      </c>
    </row>
    <row r="3344" spans="6:6">
      <c r="F3344" s="37">
        <f t="shared" si="56"/>
        <v>0</v>
      </c>
    </row>
    <row r="3345" spans="6:6">
      <c r="F3345" s="37">
        <f t="shared" si="56"/>
        <v>0</v>
      </c>
    </row>
    <row r="3346" spans="6:6">
      <c r="F3346" s="37">
        <f t="shared" si="56"/>
        <v>0</v>
      </c>
    </row>
    <row r="3347" spans="6:6">
      <c r="F3347" s="37">
        <f t="shared" si="56"/>
        <v>0</v>
      </c>
    </row>
    <row r="3348" spans="6:6">
      <c r="F3348" s="37">
        <f t="shared" si="56"/>
        <v>0</v>
      </c>
    </row>
    <row r="3349" spans="6:6">
      <c r="F3349" s="37">
        <f t="shared" si="56"/>
        <v>0</v>
      </c>
    </row>
    <row r="3350" spans="6:6">
      <c r="F3350" s="37">
        <f t="shared" si="56"/>
        <v>0</v>
      </c>
    </row>
    <row r="3351" spans="6:6">
      <c r="F3351" s="37">
        <f t="shared" si="56"/>
        <v>0</v>
      </c>
    </row>
    <row r="3352" spans="6:6">
      <c r="F3352" s="37">
        <f t="shared" si="56"/>
        <v>0</v>
      </c>
    </row>
    <row r="3353" spans="6:6">
      <c r="F3353" s="37">
        <f t="shared" si="56"/>
        <v>0</v>
      </c>
    </row>
    <row r="3354" spans="6:6">
      <c r="F3354" s="37">
        <f t="shared" si="56"/>
        <v>0</v>
      </c>
    </row>
    <row r="3355" spans="6:6">
      <c r="F3355" s="37">
        <f t="shared" si="56"/>
        <v>0</v>
      </c>
    </row>
    <row r="3356" spans="6:6">
      <c r="F3356" s="37">
        <f t="shared" si="56"/>
        <v>0</v>
      </c>
    </row>
    <row r="3357" spans="6:6">
      <c r="F3357" s="37">
        <f t="shared" si="56"/>
        <v>0</v>
      </c>
    </row>
    <row r="3358" spans="6:6">
      <c r="F3358" s="37">
        <f t="shared" si="56"/>
        <v>0</v>
      </c>
    </row>
    <row r="3359" spans="6:6">
      <c r="F3359" s="37">
        <f t="shared" si="56"/>
        <v>0</v>
      </c>
    </row>
    <row r="3360" spans="6:6">
      <c r="F3360" s="37">
        <f t="shared" si="56"/>
        <v>0</v>
      </c>
    </row>
    <row r="3361" spans="6:6">
      <c r="F3361" s="37">
        <f t="shared" si="56"/>
        <v>0</v>
      </c>
    </row>
    <row r="3362" spans="6:6">
      <c r="F3362" s="37">
        <f t="shared" si="56"/>
        <v>0</v>
      </c>
    </row>
    <row r="3363" spans="6:6">
      <c r="F3363" s="37">
        <f t="shared" si="56"/>
        <v>0</v>
      </c>
    </row>
    <row r="3364" spans="6:6">
      <c r="F3364" s="37">
        <f t="shared" si="56"/>
        <v>0</v>
      </c>
    </row>
    <row r="3365" spans="6:6">
      <c r="F3365" s="37">
        <f t="shared" si="56"/>
        <v>0</v>
      </c>
    </row>
    <row r="3366" spans="6:6">
      <c r="F3366" s="37">
        <f t="shared" si="56"/>
        <v>0</v>
      </c>
    </row>
    <row r="3367" spans="6:6">
      <c r="F3367" s="37">
        <f t="shared" si="56"/>
        <v>0</v>
      </c>
    </row>
    <row r="3368" spans="6:6">
      <c r="F3368" s="37">
        <f t="shared" ref="F3368:F3431" si="57">F3367+D3368-E3368</f>
        <v>0</v>
      </c>
    </row>
    <row r="3369" spans="6:6">
      <c r="F3369" s="37">
        <f t="shared" si="57"/>
        <v>0</v>
      </c>
    </row>
    <row r="3370" spans="6:6">
      <c r="F3370" s="37">
        <f t="shared" si="57"/>
        <v>0</v>
      </c>
    </row>
    <row r="3371" spans="6:6">
      <c r="F3371" s="37">
        <f t="shared" si="57"/>
        <v>0</v>
      </c>
    </row>
    <row r="3372" spans="6:6">
      <c r="F3372" s="37">
        <f t="shared" si="57"/>
        <v>0</v>
      </c>
    </row>
    <row r="3373" spans="6:6">
      <c r="F3373" s="37">
        <f t="shared" si="57"/>
        <v>0</v>
      </c>
    </row>
    <row r="3374" spans="6:6">
      <c r="F3374" s="37">
        <f t="shared" si="57"/>
        <v>0</v>
      </c>
    </row>
    <row r="3375" spans="6:6">
      <c r="F3375" s="37">
        <f t="shared" si="57"/>
        <v>0</v>
      </c>
    </row>
    <row r="3376" spans="6:6">
      <c r="F3376" s="37">
        <f t="shared" si="57"/>
        <v>0</v>
      </c>
    </row>
    <row r="3377" spans="6:6">
      <c r="F3377" s="37">
        <f t="shared" si="57"/>
        <v>0</v>
      </c>
    </row>
    <row r="3378" spans="6:6">
      <c r="F3378" s="37">
        <f t="shared" si="57"/>
        <v>0</v>
      </c>
    </row>
    <row r="3379" spans="6:6">
      <c r="F3379" s="37">
        <f t="shared" si="57"/>
        <v>0</v>
      </c>
    </row>
    <row r="3380" spans="6:6">
      <c r="F3380" s="37">
        <f t="shared" si="57"/>
        <v>0</v>
      </c>
    </row>
    <row r="3381" spans="6:6">
      <c r="F3381" s="37">
        <f t="shared" si="57"/>
        <v>0</v>
      </c>
    </row>
    <row r="3382" spans="6:6">
      <c r="F3382" s="37">
        <f t="shared" si="57"/>
        <v>0</v>
      </c>
    </row>
    <row r="3383" spans="6:6">
      <c r="F3383" s="37">
        <f t="shared" si="57"/>
        <v>0</v>
      </c>
    </row>
    <row r="3384" spans="6:6">
      <c r="F3384" s="37">
        <f t="shared" si="57"/>
        <v>0</v>
      </c>
    </row>
    <row r="3385" spans="6:6">
      <c r="F3385" s="37">
        <f t="shared" si="57"/>
        <v>0</v>
      </c>
    </row>
    <row r="3386" spans="6:6">
      <c r="F3386" s="37">
        <f t="shared" si="57"/>
        <v>0</v>
      </c>
    </row>
    <row r="3387" spans="6:6">
      <c r="F3387" s="37">
        <f t="shared" si="57"/>
        <v>0</v>
      </c>
    </row>
    <row r="3388" spans="6:6">
      <c r="F3388" s="37">
        <f t="shared" si="57"/>
        <v>0</v>
      </c>
    </row>
    <row r="3389" spans="6:6">
      <c r="F3389" s="37">
        <f t="shared" si="57"/>
        <v>0</v>
      </c>
    </row>
    <row r="3390" spans="6:6">
      <c r="F3390" s="37">
        <f t="shared" si="57"/>
        <v>0</v>
      </c>
    </row>
    <row r="3391" spans="6:6">
      <c r="F3391" s="37">
        <f t="shared" si="57"/>
        <v>0</v>
      </c>
    </row>
    <row r="3392" spans="6:6">
      <c r="F3392" s="37">
        <f t="shared" si="57"/>
        <v>0</v>
      </c>
    </row>
    <row r="3393" spans="6:6">
      <c r="F3393" s="37">
        <f t="shared" si="57"/>
        <v>0</v>
      </c>
    </row>
    <row r="3394" spans="6:6">
      <c r="F3394" s="37">
        <f t="shared" si="57"/>
        <v>0</v>
      </c>
    </row>
    <row r="3395" spans="6:6">
      <c r="F3395" s="37">
        <f t="shared" si="57"/>
        <v>0</v>
      </c>
    </row>
    <row r="3396" spans="6:6">
      <c r="F3396" s="37">
        <f t="shared" si="57"/>
        <v>0</v>
      </c>
    </row>
    <row r="3397" spans="6:6">
      <c r="F3397" s="37">
        <f t="shared" si="57"/>
        <v>0</v>
      </c>
    </row>
    <row r="3398" spans="6:6">
      <c r="F3398" s="37">
        <f t="shared" si="57"/>
        <v>0</v>
      </c>
    </row>
    <row r="3399" spans="6:6">
      <c r="F3399" s="37">
        <f t="shared" si="57"/>
        <v>0</v>
      </c>
    </row>
    <row r="3400" spans="6:6">
      <c r="F3400" s="37">
        <f t="shared" si="57"/>
        <v>0</v>
      </c>
    </row>
    <row r="3401" spans="6:6">
      <c r="F3401" s="37">
        <f t="shared" si="57"/>
        <v>0</v>
      </c>
    </row>
    <row r="3402" spans="6:6">
      <c r="F3402" s="37">
        <f t="shared" si="57"/>
        <v>0</v>
      </c>
    </row>
    <row r="3403" spans="6:6">
      <c r="F3403" s="37">
        <f t="shared" si="57"/>
        <v>0</v>
      </c>
    </row>
    <row r="3404" spans="6:6">
      <c r="F3404" s="37">
        <f t="shared" si="57"/>
        <v>0</v>
      </c>
    </row>
    <row r="3405" spans="6:6">
      <c r="F3405" s="37">
        <f t="shared" si="57"/>
        <v>0</v>
      </c>
    </row>
    <row r="3406" spans="6:6">
      <c r="F3406" s="37">
        <f t="shared" si="57"/>
        <v>0</v>
      </c>
    </row>
    <row r="3407" spans="6:6">
      <c r="F3407" s="37">
        <f t="shared" si="57"/>
        <v>0</v>
      </c>
    </row>
    <row r="3408" spans="6:6">
      <c r="F3408" s="37">
        <f t="shared" si="57"/>
        <v>0</v>
      </c>
    </row>
    <row r="3409" spans="6:6">
      <c r="F3409" s="37">
        <f t="shared" si="57"/>
        <v>0</v>
      </c>
    </row>
    <row r="3410" spans="6:6">
      <c r="F3410" s="37">
        <f t="shared" si="57"/>
        <v>0</v>
      </c>
    </row>
    <row r="3411" spans="6:6">
      <c r="F3411" s="37">
        <f t="shared" si="57"/>
        <v>0</v>
      </c>
    </row>
    <row r="3412" spans="6:6">
      <c r="F3412" s="37">
        <f t="shared" si="57"/>
        <v>0</v>
      </c>
    </row>
    <row r="3413" spans="6:6">
      <c r="F3413" s="37">
        <f t="shared" si="57"/>
        <v>0</v>
      </c>
    </row>
    <row r="3414" spans="6:6">
      <c r="F3414" s="37">
        <f t="shared" si="57"/>
        <v>0</v>
      </c>
    </row>
    <row r="3415" spans="6:6">
      <c r="F3415" s="37">
        <f t="shared" si="57"/>
        <v>0</v>
      </c>
    </row>
    <row r="3416" spans="6:6">
      <c r="F3416" s="37">
        <f t="shared" si="57"/>
        <v>0</v>
      </c>
    </row>
    <row r="3417" spans="6:6">
      <c r="F3417" s="37">
        <f t="shared" si="57"/>
        <v>0</v>
      </c>
    </row>
    <row r="3418" spans="6:6">
      <c r="F3418" s="37">
        <f t="shared" si="57"/>
        <v>0</v>
      </c>
    </row>
    <row r="3419" spans="6:6">
      <c r="F3419" s="37">
        <f t="shared" si="57"/>
        <v>0</v>
      </c>
    </row>
    <row r="3420" spans="6:6">
      <c r="F3420" s="37">
        <f t="shared" si="57"/>
        <v>0</v>
      </c>
    </row>
    <row r="3421" spans="6:6">
      <c r="F3421" s="37">
        <f t="shared" si="57"/>
        <v>0</v>
      </c>
    </row>
    <row r="3422" spans="6:6">
      <c r="F3422" s="37">
        <f t="shared" si="57"/>
        <v>0</v>
      </c>
    </row>
    <row r="3423" spans="6:6">
      <c r="F3423" s="37">
        <f t="shared" si="57"/>
        <v>0</v>
      </c>
    </row>
    <row r="3424" spans="6:6">
      <c r="F3424" s="37">
        <f t="shared" si="57"/>
        <v>0</v>
      </c>
    </row>
    <row r="3425" spans="6:6">
      <c r="F3425" s="37">
        <f t="shared" si="57"/>
        <v>0</v>
      </c>
    </row>
    <row r="3426" spans="6:6">
      <c r="F3426" s="37">
        <f t="shared" si="57"/>
        <v>0</v>
      </c>
    </row>
    <row r="3427" spans="6:6">
      <c r="F3427" s="37">
        <f t="shared" si="57"/>
        <v>0</v>
      </c>
    </row>
    <row r="3428" spans="6:6">
      <c r="F3428" s="37">
        <f t="shared" si="57"/>
        <v>0</v>
      </c>
    </row>
    <row r="3429" spans="6:6">
      <c r="F3429" s="37">
        <f t="shared" si="57"/>
        <v>0</v>
      </c>
    </row>
    <row r="3430" spans="6:6">
      <c r="F3430" s="37">
        <f t="shared" si="57"/>
        <v>0</v>
      </c>
    </row>
    <row r="3431" spans="6:6">
      <c r="F3431" s="37">
        <f t="shared" si="57"/>
        <v>0</v>
      </c>
    </row>
    <row r="3432" spans="6:6">
      <c r="F3432" s="37">
        <f t="shared" ref="F3432:F3495" si="58">F3431+D3432-E3432</f>
        <v>0</v>
      </c>
    </row>
    <row r="3433" spans="6:6">
      <c r="F3433" s="37">
        <f t="shared" si="58"/>
        <v>0</v>
      </c>
    </row>
    <row r="3434" spans="6:6">
      <c r="F3434" s="37">
        <f t="shared" si="58"/>
        <v>0</v>
      </c>
    </row>
    <row r="3435" spans="6:6">
      <c r="F3435" s="37">
        <f t="shared" si="58"/>
        <v>0</v>
      </c>
    </row>
    <row r="3436" spans="6:6">
      <c r="F3436" s="37">
        <f t="shared" si="58"/>
        <v>0</v>
      </c>
    </row>
    <row r="3437" spans="6:6">
      <c r="F3437" s="37">
        <f t="shared" si="58"/>
        <v>0</v>
      </c>
    </row>
    <row r="3438" spans="6:6">
      <c r="F3438" s="37">
        <f t="shared" si="58"/>
        <v>0</v>
      </c>
    </row>
    <row r="3439" spans="6:6">
      <c r="F3439" s="37">
        <f t="shared" si="58"/>
        <v>0</v>
      </c>
    </row>
    <row r="3440" spans="6:6">
      <c r="F3440" s="37">
        <f t="shared" si="58"/>
        <v>0</v>
      </c>
    </row>
    <row r="3441" spans="6:6">
      <c r="F3441" s="37">
        <f t="shared" si="58"/>
        <v>0</v>
      </c>
    </row>
    <row r="3442" spans="6:6">
      <c r="F3442" s="37">
        <f t="shared" si="58"/>
        <v>0</v>
      </c>
    </row>
    <row r="3443" spans="6:6">
      <c r="F3443" s="37">
        <f t="shared" si="58"/>
        <v>0</v>
      </c>
    </row>
    <row r="3444" spans="6:6">
      <c r="F3444" s="37">
        <f t="shared" si="58"/>
        <v>0</v>
      </c>
    </row>
    <row r="3445" spans="6:6">
      <c r="F3445" s="37">
        <f t="shared" si="58"/>
        <v>0</v>
      </c>
    </row>
    <row r="3446" spans="6:6">
      <c r="F3446" s="37">
        <f t="shared" si="58"/>
        <v>0</v>
      </c>
    </row>
    <row r="3447" spans="6:6">
      <c r="F3447" s="37">
        <f t="shared" si="58"/>
        <v>0</v>
      </c>
    </row>
    <row r="3448" spans="6:6">
      <c r="F3448" s="37">
        <f t="shared" si="58"/>
        <v>0</v>
      </c>
    </row>
    <row r="3449" spans="6:6">
      <c r="F3449" s="37">
        <f t="shared" si="58"/>
        <v>0</v>
      </c>
    </row>
    <row r="3450" spans="6:6">
      <c r="F3450" s="37">
        <f t="shared" si="58"/>
        <v>0</v>
      </c>
    </row>
    <row r="3451" spans="6:6">
      <c r="F3451" s="37">
        <f t="shared" si="58"/>
        <v>0</v>
      </c>
    </row>
    <row r="3452" spans="6:6">
      <c r="F3452" s="37">
        <f t="shared" si="58"/>
        <v>0</v>
      </c>
    </row>
    <row r="3453" spans="6:6">
      <c r="F3453" s="37">
        <f t="shared" si="58"/>
        <v>0</v>
      </c>
    </row>
    <row r="3454" spans="6:6">
      <c r="F3454" s="37">
        <f t="shared" si="58"/>
        <v>0</v>
      </c>
    </row>
    <row r="3455" spans="6:6">
      <c r="F3455" s="37">
        <f t="shared" si="58"/>
        <v>0</v>
      </c>
    </row>
    <row r="3456" spans="6:6">
      <c r="F3456" s="37">
        <f t="shared" si="58"/>
        <v>0</v>
      </c>
    </row>
    <row r="3457" spans="6:6">
      <c r="F3457" s="37">
        <f t="shared" si="58"/>
        <v>0</v>
      </c>
    </row>
    <row r="3458" spans="6:6">
      <c r="F3458" s="37">
        <f t="shared" si="58"/>
        <v>0</v>
      </c>
    </row>
    <row r="3459" spans="6:6">
      <c r="F3459" s="37">
        <f t="shared" si="58"/>
        <v>0</v>
      </c>
    </row>
    <row r="3460" spans="6:6">
      <c r="F3460" s="37">
        <f t="shared" si="58"/>
        <v>0</v>
      </c>
    </row>
    <row r="3461" spans="6:6">
      <c r="F3461" s="37">
        <f t="shared" si="58"/>
        <v>0</v>
      </c>
    </row>
    <row r="3462" spans="6:6">
      <c r="F3462" s="37">
        <f t="shared" si="58"/>
        <v>0</v>
      </c>
    </row>
    <row r="3463" spans="6:6">
      <c r="F3463" s="37">
        <f t="shared" si="58"/>
        <v>0</v>
      </c>
    </row>
    <row r="3464" spans="6:6">
      <c r="F3464" s="37">
        <f t="shared" si="58"/>
        <v>0</v>
      </c>
    </row>
    <row r="3465" spans="6:6">
      <c r="F3465" s="37">
        <f t="shared" si="58"/>
        <v>0</v>
      </c>
    </row>
    <row r="3466" spans="6:6">
      <c r="F3466" s="37">
        <f t="shared" si="58"/>
        <v>0</v>
      </c>
    </row>
    <row r="3467" spans="6:6">
      <c r="F3467" s="37">
        <f t="shared" si="58"/>
        <v>0</v>
      </c>
    </row>
    <row r="3468" spans="6:6">
      <c r="F3468" s="37">
        <f t="shared" si="58"/>
        <v>0</v>
      </c>
    </row>
    <row r="3469" spans="6:6">
      <c r="F3469" s="37">
        <f t="shared" si="58"/>
        <v>0</v>
      </c>
    </row>
    <row r="3470" spans="6:6">
      <c r="F3470" s="37">
        <f t="shared" si="58"/>
        <v>0</v>
      </c>
    </row>
    <row r="3471" spans="6:6">
      <c r="F3471" s="37">
        <f t="shared" si="58"/>
        <v>0</v>
      </c>
    </row>
    <row r="3472" spans="6:6">
      <c r="F3472" s="37">
        <f t="shared" si="58"/>
        <v>0</v>
      </c>
    </row>
    <row r="3473" spans="6:6">
      <c r="F3473" s="37">
        <f t="shared" si="58"/>
        <v>0</v>
      </c>
    </row>
    <row r="3474" spans="6:6">
      <c r="F3474" s="37">
        <f t="shared" si="58"/>
        <v>0</v>
      </c>
    </row>
    <row r="3475" spans="6:6">
      <c r="F3475" s="37">
        <f t="shared" si="58"/>
        <v>0</v>
      </c>
    </row>
    <row r="3476" spans="6:6">
      <c r="F3476" s="37">
        <f t="shared" si="58"/>
        <v>0</v>
      </c>
    </row>
    <row r="3477" spans="6:6">
      <c r="F3477" s="37">
        <f t="shared" si="58"/>
        <v>0</v>
      </c>
    </row>
    <row r="3478" spans="6:6">
      <c r="F3478" s="37">
        <f t="shared" si="58"/>
        <v>0</v>
      </c>
    </row>
    <row r="3479" spans="6:6">
      <c r="F3479" s="37">
        <f t="shared" si="58"/>
        <v>0</v>
      </c>
    </row>
    <row r="3480" spans="6:6">
      <c r="F3480" s="37">
        <f t="shared" si="58"/>
        <v>0</v>
      </c>
    </row>
    <row r="3481" spans="6:6">
      <c r="F3481" s="37">
        <f t="shared" si="58"/>
        <v>0</v>
      </c>
    </row>
    <row r="3482" spans="6:6">
      <c r="F3482" s="37">
        <f t="shared" si="58"/>
        <v>0</v>
      </c>
    </row>
    <row r="3483" spans="6:6">
      <c r="F3483" s="37">
        <f t="shared" si="58"/>
        <v>0</v>
      </c>
    </row>
    <row r="3484" spans="6:6">
      <c r="F3484" s="37">
        <f t="shared" si="58"/>
        <v>0</v>
      </c>
    </row>
    <row r="3485" spans="6:6">
      <c r="F3485" s="37">
        <f t="shared" si="58"/>
        <v>0</v>
      </c>
    </row>
    <row r="3486" spans="6:6">
      <c r="F3486" s="37">
        <f t="shared" si="58"/>
        <v>0</v>
      </c>
    </row>
    <row r="3487" spans="6:6">
      <c r="F3487" s="37">
        <f t="shared" si="58"/>
        <v>0</v>
      </c>
    </row>
    <row r="3488" spans="6:6">
      <c r="F3488" s="37">
        <f t="shared" si="58"/>
        <v>0</v>
      </c>
    </row>
    <row r="3489" spans="6:6">
      <c r="F3489" s="37">
        <f t="shared" si="58"/>
        <v>0</v>
      </c>
    </row>
    <row r="3490" spans="6:6">
      <c r="F3490" s="37">
        <f t="shared" si="58"/>
        <v>0</v>
      </c>
    </row>
    <row r="3491" spans="6:6">
      <c r="F3491" s="37">
        <f t="shared" si="58"/>
        <v>0</v>
      </c>
    </row>
    <row r="3492" spans="6:6">
      <c r="F3492" s="37">
        <f t="shared" si="58"/>
        <v>0</v>
      </c>
    </row>
    <row r="3493" spans="6:6">
      <c r="F3493" s="37">
        <f t="shared" si="58"/>
        <v>0</v>
      </c>
    </row>
    <row r="3494" spans="6:6">
      <c r="F3494" s="37">
        <f t="shared" si="58"/>
        <v>0</v>
      </c>
    </row>
    <row r="3495" spans="6:6">
      <c r="F3495" s="37">
        <f t="shared" si="58"/>
        <v>0</v>
      </c>
    </row>
    <row r="3496" spans="6:6">
      <c r="F3496" s="37">
        <f t="shared" ref="F3496:F3559" si="59">F3495+D3496-E3496</f>
        <v>0</v>
      </c>
    </row>
    <row r="3497" spans="6:6">
      <c r="F3497" s="37">
        <f t="shared" si="59"/>
        <v>0</v>
      </c>
    </row>
    <row r="3498" spans="6:6">
      <c r="F3498" s="37">
        <f t="shared" si="59"/>
        <v>0</v>
      </c>
    </row>
    <row r="3499" spans="6:6">
      <c r="F3499" s="37">
        <f t="shared" si="59"/>
        <v>0</v>
      </c>
    </row>
    <row r="3500" spans="6:6">
      <c r="F3500" s="37">
        <f t="shared" si="59"/>
        <v>0</v>
      </c>
    </row>
    <row r="3501" spans="6:6">
      <c r="F3501" s="37">
        <f t="shared" si="59"/>
        <v>0</v>
      </c>
    </row>
    <row r="3502" spans="6:6">
      <c r="F3502" s="37">
        <f t="shared" si="59"/>
        <v>0</v>
      </c>
    </row>
    <row r="3503" spans="6:6">
      <c r="F3503" s="37">
        <f t="shared" si="59"/>
        <v>0</v>
      </c>
    </row>
    <row r="3504" spans="6:6">
      <c r="F3504" s="37">
        <f t="shared" si="59"/>
        <v>0</v>
      </c>
    </row>
    <row r="3505" spans="6:6">
      <c r="F3505" s="37">
        <f t="shared" si="59"/>
        <v>0</v>
      </c>
    </row>
    <row r="3506" spans="6:6">
      <c r="F3506" s="37">
        <f t="shared" si="59"/>
        <v>0</v>
      </c>
    </row>
    <row r="3507" spans="6:6">
      <c r="F3507" s="37">
        <f t="shared" si="59"/>
        <v>0</v>
      </c>
    </row>
    <row r="3508" spans="6:6">
      <c r="F3508" s="37">
        <f t="shared" si="59"/>
        <v>0</v>
      </c>
    </row>
    <row r="3509" spans="6:6">
      <c r="F3509" s="37">
        <f t="shared" si="59"/>
        <v>0</v>
      </c>
    </row>
    <row r="3510" spans="6:6">
      <c r="F3510" s="37">
        <f t="shared" si="59"/>
        <v>0</v>
      </c>
    </row>
    <row r="3511" spans="6:6">
      <c r="F3511" s="37">
        <f t="shared" si="59"/>
        <v>0</v>
      </c>
    </row>
    <row r="3512" spans="6:6">
      <c r="F3512" s="37">
        <f t="shared" si="59"/>
        <v>0</v>
      </c>
    </row>
    <row r="3513" spans="6:6">
      <c r="F3513" s="37">
        <f t="shared" si="59"/>
        <v>0</v>
      </c>
    </row>
    <row r="3514" spans="6:6">
      <c r="F3514" s="37">
        <f t="shared" si="59"/>
        <v>0</v>
      </c>
    </row>
    <row r="3515" spans="6:6">
      <c r="F3515" s="37">
        <f t="shared" si="59"/>
        <v>0</v>
      </c>
    </row>
    <row r="3516" spans="6:6">
      <c r="F3516" s="37">
        <f t="shared" si="59"/>
        <v>0</v>
      </c>
    </row>
    <row r="3517" spans="6:6">
      <c r="F3517" s="37">
        <f t="shared" si="59"/>
        <v>0</v>
      </c>
    </row>
    <row r="3518" spans="6:6">
      <c r="F3518" s="37">
        <f t="shared" si="59"/>
        <v>0</v>
      </c>
    </row>
    <row r="3519" spans="6:6">
      <c r="F3519" s="37">
        <f t="shared" si="59"/>
        <v>0</v>
      </c>
    </row>
    <row r="3520" spans="6:6">
      <c r="F3520" s="37">
        <f t="shared" si="59"/>
        <v>0</v>
      </c>
    </row>
    <row r="3521" spans="6:6">
      <c r="F3521" s="37">
        <f t="shared" si="59"/>
        <v>0</v>
      </c>
    </row>
    <row r="3522" spans="6:6">
      <c r="F3522" s="37">
        <f t="shared" si="59"/>
        <v>0</v>
      </c>
    </row>
    <row r="3523" spans="6:6">
      <c r="F3523" s="37">
        <f t="shared" si="59"/>
        <v>0</v>
      </c>
    </row>
    <row r="3524" spans="6:6">
      <c r="F3524" s="37">
        <f t="shared" si="59"/>
        <v>0</v>
      </c>
    </row>
    <row r="3525" spans="6:6">
      <c r="F3525" s="37">
        <f t="shared" si="59"/>
        <v>0</v>
      </c>
    </row>
    <row r="3526" spans="6:6">
      <c r="F3526" s="37">
        <f t="shared" si="59"/>
        <v>0</v>
      </c>
    </row>
    <row r="3527" spans="6:6">
      <c r="F3527" s="37">
        <f t="shared" si="59"/>
        <v>0</v>
      </c>
    </row>
    <row r="3528" spans="6:6">
      <c r="F3528" s="37">
        <f t="shared" si="59"/>
        <v>0</v>
      </c>
    </row>
    <row r="3529" spans="6:6">
      <c r="F3529" s="37">
        <f t="shared" si="59"/>
        <v>0</v>
      </c>
    </row>
    <row r="3530" spans="6:6">
      <c r="F3530" s="37">
        <f t="shared" si="59"/>
        <v>0</v>
      </c>
    </row>
    <row r="3531" spans="6:6">
      <c r="F3531" s="37">
        <f t="shared" si="59"/>
        <v>0</v>
      </c>
    </row>
    <row r="3532" spans="6:6">
      <c r="F3532" s="37">
        <f t="shared" si="59"/>
        <v>0</v>
      </c>
    </row>
    <row r="3533" spans="6:6">
      <c r="F3533" s="37">
        <f t="shared" si="59"/>
        <v>0</v>
      </c>
    </row>
    <row r="3534" spans="6:6">
      <c r="F3534" s="37">
        <f t="shared" si="59"/>
        <v>0</v>
      </c>
    </row>
    <row r="3535" spans="6:6">
      <c r="F3535" s="37">
        <f t="shared" si="59"/>
        <v>0</v>
      </c>
    </row>
    <row r="3536" spans="6:6">
      <c r="F3536" s="37">
        <f t="shared" si="59"/>
        <v>0</v>
      </c>
    </row>
    <row r="3537" spans="6:6">
      <c r="F3537" s="37">
        <f t="shared" si="59"/>
        <v>0</v>
      </c>
    </row>
    <row r="3538" spans="6:6">
      <c r="F3538" s="37">
        <f t="shared" si="59"/>
        <v>0</v>
      </c>
    </row>
    <row r="3539" spans="6:6">
      <c r="F3539" s="37">
        <f t="shared" si="59"/>
        <v>0</v>
      </c>
    </row>
    <row r="3540" spans="6:6">
      <c r="F3540" s="37">
        <f t="shared" si="59"/>
        <v>0</v>
      </c>
    </row>
    <row r="3541" spans="6:6">
      <c r="F3541" s="37">
        <f t="shared" si="59"/>
        <v>0</v>
      </c>
    </row>
    <row r="3542" spans="6:6">
      <c r="F3542" s="37">
        <f t="shared" si="59"/>
        <v>0</v>
      </c>
    </row>
    <row r="3543" spans="6:6">
      <c r="F3543" s="37">
        <f t="shared" si="59"/>
        <v>0</v>
      </c>
    </row>
    <row r="3544" spans="6:6">
      <c r="F3544" s="37">
        <f t="shared" si="59"/>
        <v>0</v>
      </c>
    </row>
    <row r="3545" spans="6:6">
      <c r="F3545" s="37">
        <f t="shared" si="59"/>
        <v>0</v>
      </c>
    </row>
    <row r="3546" spans="6:6">
      <c r="F3546" s="37">
        <f t="shared" si="59"/>
        <v>0</v>
      </c>
    </row>
    <row r="3547" spans="6:6">
      <c r="F3547" s="37">
        <f t="shared" si="59"/>
        <v>0</v>
      </c>
    </row>
    <row r="3548" spans="6:6">
      <c r="F3548" s="37">
        <f t="shared" si="59"/>
        <v>0</v>
      </c>
    </row>
    <row r="3549" spans="6:6">
      <c r="F3549" s="37">
        <f t="shared" si="59"/>
        <v>0</v>
      </c>
    </row>
    <row r="3550" spans="6:6">
      <c r="F3550" s="37">
        <f t="shared" si="59"/>
        <v>0</v>
      </c>
    </row>
    <row r="3551" spans="6:6">
      <c r="F3551" s="37">
        <f t="shared" si="59"/>
        <v>0</v>
      </c>
    </row>
    <row r="3552" spans="6:6">
      <c r="F3552" s="37">
        <f t="shared" si="59"/>
        <v>0</v>
      </c>
    </row>
    <row r="3553" spans="6:6">
      <c r="F3553" s="37">
        <f t="shared" si="59"/>
        <v>0</v>
      </c>
    </row>
    <row r="3554" spans="6:6">
      <c r="F3554" s="37">
        <f t="shared" si="59"/>
        <v>0</v>
      </c>
    </row>
    <row r="3555" spans="6:6">
      <c r="F3555" s="37">
        <f t="shared" si="59"/>
        <v>0</v>
      </c>
    </row>
    <row r="3556" spans="6:6">
      <c r="F3556" s="37">
        <f t="shared" si="59"/>
        <v>0</v>
      </c>
    </row>
    <row r="3557" spans="6:6">
      <c r="F3557" s="37">
        <f t="shared" si="59"/>
        <v>0</v>
      </c>
    </row>
    <row r="3558" spans="6:6">
      <c r="F3558" s="37">
        <f t="shared" si="59"/>
        <v>0</v>
      </c>
    </row>
    <row r="3559" spans="6:6">
      <c r="F3559" s="37">
        <f t="shared" si="59"/>
        <v>0</v>
      </c>
    </row>
    <row r="3560" spans="6:6">
      <c r="F3560" s="37">
        <f t="shared" ref="F3560:F3623" si="60">F3559+D3560-E3560</f>
        <v>0</v>
      </c>
    </row>
    <row r="3561" spans="6:6">
      <c r="F3561" s="37">
        <f t="shared" si="60"/>
        <v>0</v>
      </c>
    </row>
    <row r="3562" spans="6:6">
      <c r="F3562" s="37">
        <f t="shared" si="60"/>
        <v>0</v>
      </c>
    </row>
    <row r="3563" spans="6:6">
      <c r="F3563" s="37">
        <f t="shared" si="60"/>
        <v>0</v>
      </c>
    </row>
    <row r="3564" spans="6:6">
      <c r="F3564" s="37">
        <f t="shared" si="60"/>
        <v>0</v>
      </c>
    </row>
    <row r="3565" spans="6:6">
      <c r="F3565" s="37">
        <f t="shared" si="60"/>
        <v>0</v>
      </c>
    </row>
    <row r="3566" spans="6:6">
      <c r="F3566" s="37">
        <f t="shared" si="60"/>
        <v>0</v>
      </c>
    </row>
    <row r="3567" spans="6:6">
      <c r="F3567" s="37">
        <f t="shared" si="60"/>
        <v>0</v>
      </c>
    </row>
    <row r="3568" spans="6:6">
      <c r="F3568" s="37">
        <f t="shared" si="60"/>
        <v>0</v>
      </c>
    </row>
    <row r="3569" spans="6:6">
      <c r="F3569" s="37">
        <f t="shared" si="60"/>
        <v>0</v>
      </c>
    </row>
    <row r="3570" spans="6:6">
      <c r="F3570" s="37">
        <f t="shared" si="60"/>
        <v>0</v>
      </c>
    </row>
    <row r="3571" spans="6:6">
      <c r="F3571" s="37">
        <f t="shared" si="60"/>
        <v>0</v>
      </c>
    </row>
    <row r="3572" spans="6:6">
      <c r="F3572" s="37">
        <f t="shared" si="60"/>
        <v>0</v>
      </c>
    </row>
    <row r="3573" spans="6:6">
      <c r="F3573" s="37">
        <f t="shared" si="60"/>
        <v>0</v>
      </c>
    </row>
    <row r="3574" spans="6:6">
      <c r="F3574" s="37">
        <f t="shared" si="60"/>
        <v>0</v>
      </c>
    </row>
    <row r="3575" spans="6:6">
      <c r="F3575" s="37">
        <f t="shared" si="60"/>
        <v>0</v>
      </c>
    </row>
    <row r="3576" spans="6:6">
      <c r="F3576" s="37">
        <f t="shared" si="60"/>
        <v>0</v>
      </c>
    </row>
    <row r="3577" spans="6:6">
      <c r="F3577" s="37">
        <f t="shared" si="60"/>
        <v>0</v>
      </c>
    </row>
    <row r="3578" spans="6:6">
      <c r="F3578" s="37">
        <f t="shared" si="60"/>
        <v>0</v>
      </c>
    </row>
    <row r="3579" spans="6:6">
      <c r="F3579" s="37">
        <f t="shared" si="60"/>
        <v>0</v>
      </c>
    </row>
    <row r="3580" spans="6:6">
      <c r="F3580" s="37">
        <f t="shared" si="60"/>
        <v>0</v>
      </c>
    </row>
    <row r="3581" spans="6:6">
      <c r="F3581" s="37">
        <f t="shared" si="60"/>
        <v>0</v>
      </c>
    </row>
    <row r="3582" spans="6:6">
      <c r="F3582" s="37">
        <f t="shared" si="60"/>
        <v>0</v>
      </c>
    </row>
    <row r="3583" spans="6:6">
      <c r="F3583" s="37">
        <f t="shared" si="60"/>
        <v>0</v>
      </c>
    </row>
    <row r="3584" spans="6:6">
      <c r="F3584" s="37">
        <f t="shared" si="60"/>
        <v>0</v>
      </c>
    </row>
    <row r="3585" spans="6:6">
      <c r="F3585" s="37">
        <f t="shared" si="60"/>
        <v>0</v>
      </c>
    </row>
    <row r="3586" spans="6:6">
      <c r="F3586" s="37">
        <f t="shared" si="60"/>
        <v>0</v>
      </c>
    </row>
    <row r="3587" spans="6:6">
      <c r="F3587" s="37">
        <f t="shared" si="60"/>
        <v>0</v>
      </c>
    </row>
    <row r="3588" spans="6:6">
      <c r="F3588" s="37">
        <f t="shared" si="60"/>
        <v>0</v>
      </c>
    </row>
    <row r="3589" spans="6:6">
      <c r="F3589" s="37">
        <f t="shared" si="60"/>
        <v>0</v>
      </c>
    </row>
    <row r="3590" spans="6:6">
      <c r="F3590" s="37">
        <f t="shared" si="60"/>
        <v>0</v>
      </c>
    </row>
    <row r="3591" spans="6:6">
      <c r="F3591" s="37">
        <f t="shared" si="60"/>
        <v>0</v>
      </c>
    </row>
    <row r="3592" spans="6:6">
      <c r="F3592" s="37">
        <f t="shared" si="60"/>
        <v>0</v>
      </c>
    </row>
    <row r="3593" spans="6:6">
      <c r="F3593" s="37">
        <f t="shared" si="60"/>
        <v>0</v>
      </c>
    </row>
    <row r="3594" spans="6:6">
      <c r="F3594" s="37">
        <f t="shared" si="60"/>
        <v>0</v>
      </c>
    </row>
    <row r="3595" spans="6:6">
      <c r="F3595" s="37">
        <f t="shared" si="60"/>
        <v>0</v>
      </c>
    </row>
    <row r="3596" spans="6:6">
      <c r="F3596" s="37">
        <f t="shared" si="60"/>
        <v>0</v>
      </c>
    </row>
    <row r="3597" spans="6:6">
      <c r="F3597" s="37">
        <f t="shared" si="60"/>
        <v>0</v>
      </c>
    </row>
    <row r="3598" spans="6:6">
      <c r="F3598" s="37">
        <f t="shared" si="60"/>
        <v>0</v>
      </c>
    </row>
    <row r="3599" spans="6:6">
      <c r="F3599" s="37">
        <f t="shared" si="60"/>
        <v>0</v>
      </c>
    </row>
    <row r="3600" spans="6:6">
      <c r="F3600" s="37">
        <f t="shared" si="60"/>
        <v>0</v>
      </c>
    </row>
    <row r="3601" spans="6:6">
      <c r="F3601" s="37">
        <f t="shared" si="60"/>
        <v>0</v>
      </c>
    </row>
    <row r="3602" spans="6:6">
      <c r="F3602" s="37">
        <f t="shared" si="60"/>
        <v>0</v>
      </c>
    </row>
    <row r="3603" spans="6:6">
      <c r="F3603" s="37">
        <f t="shared" si="60"/>
        <v>0</v>
      </c>
    </row>
    <row r="3604" spans="6:6">
      <c r="F3604" s="37">
        <f t="shared" si="60"/>
        <v>0</v>
      </c>
    </row>
    <row r="3605" spans="6:6">
      <c r="F3605" s="37">
        <f t="shared" si="60"/>
        <v>0</v>
      </c>
    </row>
    <row r="3606" spans="6:6">
      <c r="F3606" s="37">
        <f t="shared" si="60"/>
        <v>0</v>
      </c>
    </row>
    <row r="3607" spans="6:6">
      <c r="F3607" s="37">
        <f t="shared" si="60"/>
        <v>0</v>
      </c>
    </row>
    <row r="3608" spans="6:6">
      <c r="F3608" s="37">
        <f t="shared" si="60"/>
        <v>0</v>
      </c>
    </row>
    <row r="3609" spans="6:6">
      <c r="F3609" s="37">
        <f t="shared" si="60"/>
        <v>0</v>
      </c>
    </row>
    <row r="3610" spans="6:6">
      <c r="F3610" s="37">
        <f t="shared" si="60"/>
        <v>0</v>
      </c>
    </row>
    <row r="3611" spans="6:6">
      <c r="F3611" s="37">
        <f t="shared" si="60"/>
        <v>0</v>
      </c>
    </row>
    <row r="3612" spans="6:6">
      <c r="F3612" s="37">
        <f t="shared" si="60"/>
        <v>0</v>
      </c>
    </row>
    <row r="3613" spans="6:6">
      <c r="F3613" s="37">
        <f t="shared" si="60"/>
        <v>0</v>
      </c>
    </row>
    <row r="3614" spans="6:6">
      <c r="F3614" s="37">
        <f t="shared" si="60"/>
        <v>0</v>
      </c>
    </row>
    <row r="3615" spans="6:6">
      <c r="F3615" s="37">
        <f t="shared" si="60"/>
        <v>0</v>
      </c>
    </row>
    <row r="3616" spans="6:6">
      <c r="F3616" s="37">
        <f t="shared" si="60"/>
        <v>0</v>
      </c>
    </row>
    <row r="3617" spans="6:6">
      <c r="F3617" s="37">
        <f t="shared" si="60"/>
        <v>0</v>
      </c>
    </row>
    <row r="3618" spans="6:6">
      <c r="F3618" s="37">
        <f t="shared" si="60"/>
        <v>0</v>
      </c>
    </row>
    <row r="3619" spans="6:6">
      <c r="F3619" s="37">
        <f t="shared" si="60"/>
        <v>0</v>
      </c>
    </row>
    <row r="3620" spans="6:6">
      <c r="F3620" s="37">
        <f t="shared" si="60"/>
        <v>0</v>
      </c>
    </row>
    <row r="3621" spans="6:6">
      <c r="F3621" s="37">
        <f t="shared" si="60"/>
        <v>0</v>
      </c>
    </row>
    <row r="3622" spans="6:6">
      <c r="F3622" s="37">
        <f t="shared" si="60"/>
        <v>0</v>
      </c>
    </row>
    <row r="3623" spans="6:6">
      <c r="F3623" s="37">
        <f t="shared" si="60"/>
        <v>0</v>
      </c>
    </row>
    <row r="3624" spans="6:6">
      <c r="F3624" s="37">
        <f t="shared" ref="F3624:F3687" si="61">F3623+D3624-E3624</f>
        <v>0</v>
      </c>
    </row>
    <row r="3625" spans="6:6">
      <c r="F3625" s="37">
        <f t="shared" si="61"/>
        <v>0</v>
      </c>
    </row>
    <row r="3626" spans="6:6">
      <c r="F3626" s="37">
        <f t="shared" si="61"/>
        <v>0</v>
      </c>
    </row>
    <row r="3627" spans="6:6">
      <c r="F3627" s="37">
        <f t="shared" si="61"/>
        <v>0</v>
      </c>
    </row>
    <row r="3628" spans="6:6">
      <c r="F3628" s="37">
        <f t="shared" si="61"/>
        <v>0</v>
      </c>
    </row>
    <row r="3629" spans="6:6">
      <c r="F3629" s="37">
        <f t="shared" si="61"/>
        <v>0</v>
      </c>
    </row>
    <row r="3630" spans="6:6">
      <c r="F3630" s="37">
        <f t="shared" si="61"/>
        <v>0</v>
      </c>
    </row>
    <row r="3631" spans="6:6">
      <c r="F3631" s="37">
        <f t="shared" si="61"/>
        <v>0</v>
      </c>
    </row>
    <row r="3632" spans="6:6">
      <c r="F3632" s="37">
        <f t="shared" si="61"/>
        <v>0</v>
      </c>
    </row>
    <row r="3633" spans="6:6">
      <c r="F3633" s="37">
        <f t="shared" si="61"/>
        <v>0</v>
      </c>
    </row>
    <row r="3634" spans="6:6">
      <c r="F3634" s="37">
        <f t="shared" si="61"/>
        <v>0</v>
      </c>
    </row>
    <row r="3635" spans="6:6">
      <c r="F3635" s="37">
        <f t="shared" si="61"/>
        <v>0</v>
      </c>
    </row>
    <row r="3636" spans="6:6">
      <c r="F3636" s="37">
        <f t="shared" si="61"/>
        <v>0</v>
      </c>
    </row>
    <row r="3637" spans="6:6">
      <c r="F3637" s="37">
        <f t="shared" si="61"/>
        <v>0</v>
      </c>
    </row>
    <row r="3638" spans="6:6">
      <c r="F3638" s="37">
        <f t="shared" si="61"/>
        <v>0</v>
      </c>
    </row>
    <row r="3639" spans="6:6">
      <c r="F3639" s="37">
        <f t="shared" si="61"/>
        <v>0</v>
      </c>
    </row>
    <row r="3640" spans="6:6">
      <c r="F3640" s="37">
        <f t="shared" si="61"/>
        <v>0</v>
      </c>
    </row>
    <row r="3641" spans="6:6">
      <c r="F3641" s="37">
        <f t="shared" si="61"/>
        <v>0</v>
      </c>
    </row>
    <row r="3642" spans="6:6">
      <c r="F3642" s="37">
        <f t="shared" si="61"/>
        <v>0</v>
      </c>
    </row>
    <row r="3643" spans="6:6">
      <c r="F3643" s="37">
        <f t="shared" si="61"/>
        <v>0</v>
      </c>
    </row>
    <row r="3644" spans="6:6">
      <c r="F3644" s="37">
        <f t="shared" si="61"/>
        <v>0</v>
      </c>
    </row>
    <row r="3645" spans="6:6">
      <c r="F3645" s="37">
        <f t="shared" si="61"/>
        <v>0</v>
      </c>
    </row>
    <row r="3646" spans="6:6">
      <c r="F3646" s="37">
        <f t="shared" si="61"/>
        <v>0</v>
      </c>
    </row>
    <row r="3647" spans="6:6">
      <c r="F3647" s="37">
        <f t="shared" si="61"/>
        <v>0</v>
      </c>
    </row>
    <row r="3648" spans="6:6">
      <c r="F3648" s="37">
        <f t="shared" si="61"/>
        <v>0</v>
      </c>
    </row>
    <row r="3649" spans="6:6">
      <c r="F3649" s="37">
        <f t="shared" si="61"/>
        <v>0</v>
      </c>
    </row>
    <row r="3650" spans="6:6">
      <c r="F3650" s="37">
        <f t="shared" si="61"/>
        <v>0</v>
      </c>
    </row>
    <row r="3651" spans="6:6">
      <c r="F3651" s="37">
        <f t="shared" si="61"/>
        <v>0</v>
      </c>
    </row>
    <row r="3652" spans="6:6">
      <c r="F3652" s="37">
        <f t="shared" si="61"/>
        <v>0</v>
      </c>
    </row>
    <row r="3653" spans="6:6">
      <c r="F3653" s="37">
        <f t="shared" si="61"/>
        <v>0</v>
      </c>
    </row>
    <row r="3654" spans="6:6">
      <c r="F3654" s="37">
        <f t="shared" si="61"/>
        <v>0</v>
      </c>
    </row>
    <row r="3655" spans="6:6">
      <c r="F3655" s="37">
        <f t="shared" si="61"/>
        <v>0</v>
      </c>
    </row>
    <row r="3656" spans="6:6">
      <c r="F3656" s="37">
        <f t="shared" si="61"/>
        <v>0</v>
      </c>
    </row>
    <row r="3657" spans="6:6">
      <c r="F3657" s="37">
        <f t="shared" si="61"/>
        <v>0</v>
      </c>
    </row>
    <row r="3658" spans="6:6">
      <c r="F3658" s="37">
        <f t="shared" si="61"/>
        <v>0</v>
      </c>
    </row>
    <row r="3659" spans="6:6">
      <c r="F3659" s="37">
        <f t="shared" si="61"/>
        <v>0</v>
      </c>
    </row>
    <row r="3660" spans="6:6">
      <c r="F3660" s="37">
        <f t="shared" si="61"/>
        <v>0</v>
      </c>
    </row>
    <row r="3661" spans="6:6">
      <c r="F3661" s="37">
        <f t="shared" si="61"/>
        <v>0</v>
      </c>
    </row>
    <row r="3662" spans="6:6">
      <c r="F3662" s="37">
        <f t="shared" si="61"/>
        <v>0</v>
      </c>
    </row>
    <row r="3663" spans="6:6">
      <c r="F3663" s="37">
        <f t="shared" si="61"/>
        <v>0</v>
      </c>
    </row>
    <row r="3664" spans="6:6">
      <c r="F3664" s="37">
        <f t="shared" si="61"/>
        <v>0</v>
      </c>
    </row>
    <row r="3665" spans="6:6">
      <c r="F3665" s="37">
        <f t="shared" si="61"/>
        <v>0</v>
      </c>
    </row>
    <row r="3666" spans="6:6">
      <c r="F3666" s="37">
        <f t="shared" si="61"/>
        <v>0</v>
      </c>
    </row>
    <row r="3667" spans="6:6">
      <c r="F3667" s="37">
        <f t="shared" si="61"/>
        <v>0</v>
      </c>
    </row>
    <row r="3668" spans="6:6">
      <c r="F3668" s="37">
        <f t="shared" si="61"/>
        <v>0</v>
      </c>
    </row>
    <row r="3669" spans="6:6">
      <c r="F3669" s="37">
        <f t="shared" si="61"/>
        <v>0</v>
      </c>
    </row>
    <row r="3670" spans="6:6">
      <c r="F3670" s="37">
        <f t="shared" si="61"/>
        <v>0</v>
      </c>
    </row>
    <row r="3671" spans="6:6">
      <c r="F3671" s="37">
        <f t="shared" si="61"/>
        <v>0</v>
      </c>
    </row>
    <row r="3672" spans="6:6">
      <c r="F3672" s="37">
        <f t="shared" si="61"/>
        <v>0</v>
      </c>
    </row>
    <row r="3673" spans="6:6">
      <c r="F3673" s="37">
        <f t="shared" si="61"/>
        <v>0</v>
      </c>
    </row>
    <row r="3674" spans="6:6">
      <c r="F3674" s="37">
        <f t="shared" si="61"/>
        <v>0</v>
      </c>
    </row>
    <row r="3675" spans="6:6">
      <c r="F3675" s="37">
        <f t="shared" si="61"/>
        <v>0</v>
      </c>
    </row>
    <row r="3676" spans="6:6">
      <c r="F3676" s="37">
        <f t="shared" si="61"/>
        <v>0</v>
      </c>
    </row>
    <row r="3677" spans="6:6">
      <c r="F3677" s="37">
        <f t="shared" si="61"/>
        <v>0</v>
      </c>
    </row>
    <row r="3678" spans="6:6">
      <c r="F3678" s="37">
        <f t="shared" si="61"/>
        <v>0</v>
      </c>
    </row>
    <row r="3679" spans="6:6">
      <c r="F3679" s="37">
        <f t="shared" si="61"/>
        <v>0</v>
      </c>
    </row>
    <row r="3680" spans="6:6">
      <c r="F3680" s="37">
        <f t="shared" si="61"/>
        <v>0</v>
      </c>
    </row>
    <row r="3681" spans="6:6">
      <c r="F3681" s="37">
        <f t="shared" si="61"/>
        <v>0</v>
      </c>
    </row>
    <row r="3682" spans="6:6">
      <c r="F3682" s="37">
        <f t="shared" si="61"/>
        <v>0</v>
      </c>
    </row>
    <row r="3683" spans="6:6">
      <c r="F3683" s="37">
        <f t="shared" si="61"/>
        <v>0</v>
      </c>
    </row>
    <row r="3684" spans="6:6">
      <c r="F3684" s="37">
        <f t="shared" si="61"/>
        <v>0</v>
      </c>
    </row>
    <row r="3685" spans="6:6">
      <c r="F3685" s="37">
        <f t="shared" si="61"/>
        <v>0</v>
      </c>
    </row>
    <row r="3686" spans="6:6">
      <c r="F3686" s="37">
        <f t="shared" si="61"/>
        <v>0</v>
      </c>
    </row>
    <row r="3687" spans="6:6">
      <c r="F3687" s="37">
        <f t="shared" si="61"/>
        <v>0</v>
      </c>
    </row>
    <row r="3688" spans="6:6">
      <c r="F3688" s="37">
        <f t="shared" ref="F3688:F3751" si="62">F3687+D3688-E3688</f>
        <v>0</v>
      </c>
    </row>
    <row r="3689" spans="6:6">
      <c r="F3689" s="37">
        <f t="shared" si="62"/>
        <v>0</v>
      </c>
    </row>
    <row r="3690" spans="6:6">
      <c r="F3690" s="37">
        <f t="shared" si="62"/>
        <v>0</v>
      </c>
    </row>
    <row r="3691" spans="6:6">
      <c r="F3691" s="37">
        <f t="shared" si="62"/>
        <v>0</v>
      </c>
    </row>
    <row r="3692" spans="6:6">
      <c r="F3692" s="37">
        <f t="shared" si="62"/>
        <v>0</v>
      </c>
    </row>
    <row r="3693" spans="6:6">
      <c r="F3693" s="37">
        <f t="shared" si="62"/>
        <v>0</v>
      </c>
    </row>
    <row r="3694" spans="6:6">
      <c r="F3694" s="37">
        <f t="shared" si="62"/>
        <v>0</v>
      </c>
    </row>
    <row r="3695" spans="6:6">
      <c r="F3695" s="37">
        <f t="shared" si="62"/>
        <v>0</v>
      </c>
    </row>
    <row r="3696" spans="6:6">
      <c r="F3696" s="37">
        <f t="shared" si="62"/>
        <v>0</v>
      </c>
    </row>
    <row r="3697" spans="6:6">
      <c r="F3697" s="37">
        <f t="shared" si="62"/>
        <v>0</v>
      </c>
    </row>
    <row r="3698" spans="6:6">
      <c r="F3698" s="37">
        <f t="shared" si="62"/>
        <v>0</v>
      </c>
    </row>
    <row r="3699" spans="6:6">
      <c r="F3699" s="37">
        <f t="shared" si="62"/>
        <v>0</v>
      </c>
    </row>
    <row r="3700" spans="6:6">
      <c r="F3700" s="37">
        <f t="shared" si="62"/>
        <v>0</v>
      </c>
    </row>
    <row r="3701" spans="6:6">
      <c r="F3701" s="37">
        <f t="shared" si="62"/>
        <v>0</v>
      </c>
    </row>
    <row r="3702" spans="6:6">
      <c r="F3702" s="37">
        <f t="shared" si="62"/>
        <v>0</v>
      </c>
    </row>
    <row r="3703" spans="6:6">
      <c r="F3703" s="37">
        <f t="shared" si="62"/>
        <v>0</v>
      </c>
    </row>
    <row r="3704" spans="6:6">
      <c r="F3704" s="37">
        <f t="shared" si="62"/>
        <v>0</v>
      </c>
    </row>
    <row r="3705" spans="6:6">
      <c r="F3705" s="37">
        <f t="shared" si="62"/>
        <v>0</v>
      </c>
    </row>
    <row r="3706" spans="6:6">
      <c r="F3706" s="37">
        <f t="shared" si="62"/>
        <v>0</v>
      </c>
    </row>
    <row r="3707" spans="6:6">
      <c r="F3707" s="37">
        <f t="shared" si="62"/>
        <v>0</v>
      </c>
    </row>
    <row r="3708" spans="6:6">
      <c r="F3708" s="37">
        <f t="shared" si="62"/>
        <v>0</v>
      </c>
    </row>
    <row r="3709" spans="6:6">
      <c r="F3709" s="37">
        <f t="shared" si="62"/>
        <v>0</v>
      </c>
    </row>
    <row r="3710" spans="6:6">
      <c r="F3710" s="37">
        <f t="shared" si="62"/>
        <v>0</v>
      </c>
    </row>
    <row r="3711" spans="6:6">
      <c r="F3711" s="37">
        <f t="shared" si="62"/>
        <v>0</v>
      </c>
    </row>
    <row r="3712" spans="6:6">
      <c r="F3712" s="37">
        <f t="shared" si="62"/>
        <v>0</v>
      </c>
    </row>
    <row r="3713" spans="6:6">
      <c r="F3713" s="37">
        <f t="shared" si="62"/>
        <v>0</v>
      </c>
    </row>
    <row r="3714" spans="6:6">
      <c r="F3714" s="37">
        <f t="shared" si="62"/>
        <v>0</v>
      </c>
    </row>
    <row r="3715" spans="6:6">
      <c r="F3715" s="37">
        <f t="shared" si="62"/>
        <v>0</v>
      </c>
    </row>
    <row r="3716" spans="6:6">
      <c r="F3716" s="37">
        <f t="shared" si="62"/>
        <v>0</v>
      </c>
    </row>
    <row r="3717" spans="6:6">
      <c r="F3717" s="37">
        <f t="shared" si="62"/>
        <v>0</v>
      </c>
    </row>
    <row r="3718" spans="6:6">
      <c r="F3718" s="37">
        <f t="shared" si="62"/>
        <v>0</v>
      </c>
    </row>
    <row r="3719" spans="6:6">
      <c r="F3719" s="37">
        <f t="shared" si="62"/>
        <v>0</v>
      </c>
    </row>
    <row r="3720" spans="6:6">
      <c r="F3720" s="37">
        <f t="shared" si="62"/>
        <v>0</v>
      </c>
    </row>
    <row r="3721" spans="6:6">
      <c r="F3721" s="37">
        <f t="shared" si="62"/>
        <v>0</v>
      </c>
    </row>
    <row r="3722" spans="6:6">
      <c r="F3722" s="37">
        <f t="shared" si="62"/>
        <v>0</v>
      </c>
    </row>
    <row r="3723" spans="6:6">
      <c r="F3723" s="37">
        <f t="shared" si="62"/>
        <v>0</v>
      </c>
    </row>
    <row r="3724" spans="6:6">
      <c r="F3724" s="37">
        <f t="shared" si="62"/>
        <v>0</v>
      </c>
    </row>
    <row r="3725" spans="6:6">
      <c r="F3725" s="37">
        <f t="shared" si="62"/>
        <v>0</v>
      </c>
    </row>
    <row r="3726" spans="6:6">
      <c r="F3726" s="37">
        <f t="shared" si="62"/>
        <v>0</v>
      </c>
    </row>
    <row r="3727" spans="6:6">
      <c r="F3727" s="37">
        <f t="shared" si="62"/>
        <v>0</v>
      </c>
    </row>
    <row r="3728" spans="6:6">
      <c r="F3728" s="37">
        <f t="shared" si="62"/>
        <v>0</v>
      </c>
    </row>
    <row r="3729" spans="6:6">
      <c r="F3729" s="37">
        <f t="shared" si="62"/>
        <v>0</v>
      </c>
    </row>
    <row r="3730" spans="6:6">
      <c r="F3730" s="37">
        <f t="shared" si="62"/>
        <v>0</v>
      </c>
    </row>
    <row r="3731" spans="6:6">
      <c r="F3731" s="37">
        <f t="shared" si="62"/>
        <v>0</v>
      </c>
    </row>
    <row r="3732" spans="6:6">
      <c r="F3732" s="37">
        <f t="shared" si="62"/>
        <v>0</v>
      </c>
    </row>
    <row r="3733" spans="6:6">
      <c r="F3733" s="37">
        <f t="shared" si="62"/>
        <v>0</v>
      </c>
    </row>
    <row r="3734" spans="6:6">
      <c r="F3734" s="37">
        <f t="shared" si="62"/>
        <v>0</v>
      </c>
    </row>
    <row r="3735" spans="6:6">
      <c r="F3735" s="37">
        <f t="shared" si="62"/>
        <v>0</v>
      </c>
    </row>
    <row r="3736" spans="6:6">
      <c r="F3736" s="37">
        <f t="shared" si="62"/>
        <v>0</v>
      </c>
    </row>
    <row r="3737" spans="6:6">
      <c r="F3737" s="37">
        <f t="shared" si="62"/>
        <v>0</v>
      </c>
    </row>
    <row r="3738" spans="6:6">
      <c r="F3738" s="37">
        <f t="shared" si="62"/>
        <v>0</v>
      </c>
    </row>
    <row r="3739" spans="6:6">
      <c r="F3739" s="37">
        <f t="shared" si="62"/>
        <v>0</v>
      </c>
    </row>
    <row r="3740" spans="6:6">
      <c r="F3740" s="37">
        <f t="shared" si="62"/>
        <v>0</v>
      </c>
    </row>
    <row r="3741" spans="6:6">
      <c r="F3741" s="37">
        <f t="shared" si="62"/>
        <v>0</v>
      </c>
    </row>
    <row r="3742" spans="6:6">
      <c r="F3742" s="37">
        <f t="shared" si="62"/>
        <v>0</v>
      </c>
    </row>
    <row r="3743" spans="6:6">
      <c r="F3743" s="37">
        <f t="shared" si="62"/>
        <v>0</v>
      </c>
    </row>
    <row r="3744" spans="6:6">
      <c r="F3744" s="37">
        <f t="shared" si="62"/>
        <v>0</v>
      </c>
    </row>
    <row r="3745" spans="6:6">
      <c r="F3745" s="37">
        <f t="shared" si="62"/>
        <v>0</v>
      </c>
    </row>
    <row r="3746" spans="6:6">
      <c r="F3746" s="37">
        <f t="shared" si="62"/>
        <v>0</v>
      </c>
    </row>
    <row r="3747" spans="6:6">
      <c r="F3747" s="37">
        <f t="shared" si="62"/>
        <v>0</v>
      </c>
    </row>
    <row r="3748" spans="6:6">
      <c r="F3748" s="37">
        <f t="shared" si="62"/>
        <v>0</v>
      </c>
    </row>
    <row r="3749" spans="6:6">
      <c r="F3749" s="37">
        <f t="shared" si="62"/>
        <v>0</v>
      </c>
    </row>
    <row r="3750" spans="6:6">
      <c r="F3750" s="37">
        <f t="shared" si="62"/>
        <v>0</v>
      </c>
    </row>
    <row r="3751" spans="6:6">
      <c r="F3751" s="37">
        <f t="shared" si="62"/>
        <v>0</v>
      </c>
    </row>
    <row r="3752" spans="6:6">
      <c r="F3752" s="37">
        <f t="shared" ref="F3752:F3815" si="63">F3751+D3752-E3752</f>
        <v>0</v>
      </c>
    </row>
    <row r="3753" spans="6:6">
      <c r="F3753" s="37">
        <f t="shared" si="63"/>
        <v>0</v>
      </c>
    </row>
    <row r="3754" spans="6:6">
      <c r="F3754" s="37">
        <f t="shared" si="63"/>
        <v>0</v>
      </c>
    </row>
    <row r="3755" spans="6:6">
      <c r="F3755" s="37">
        <f t="shared" si="63"/>
        <v>0</v>
      </c>
    </row>
    <row r="3756" spans="6:6">
      <c r="F3756" s="37">
        <f t="shared" si="63"/>
        <v>0</v>
      </c>
    </row>
    <row r="3757" spans="6:6">
      <c r="F3757" s="37">
        <f t="shared" si="63"/>
        <v>0</v>
      </c>
    </row>
    <row r="3758" spans="6:6">
      <c r="F3758" s="37">
        <f t="shared" si="63"/>
        <v>0</v>
      </c>
    </row>
    <row r="3759" spans="6:6">
      <c r="F3759" s="37">
        <f t="shared" si="63"/>
        <v>0</v>
      </c>
    </row>
    <row r="3760" spans="6:6">
      <c r="F3760" s="37">
        <f t="shared" si="63"/>
        <v>0</v>
      </c>
    </row>
    <row r="3761" spans="6:6">
      <c r="F3761" s="37">
        <f t="shared" si="63"/>
        <v>0</v>
      </c>
    </row>
    <row r="3762" spans="6:6">
      <c r="F3762" s="37">
        <f t="shared" si="63"/>
        <v>0</v>
      </c>
    </row>
    <row r="3763" spans="6:6">
      <c r="F3763" s="37">
        <f t="shared" si="63"/>
        <v>0</v>
      </c>
    </row>
    <row r="3764" spans="6:6">
      <c r="F3764" s="37">
        <f t="shared" si="63"/>
        <v>0</v>
      </c>
    </row>
    <row r="3765" spans="6:6">
      <c r="F3765" s="37">
        <f t="shared" si="63"/>
        <v>0</v>
      </c>
    </row>
    <row r="3766" spans="6:6">
      <c r="F3766" s="37">
        <f t="shared" si="63"/>
        <v>0</v>
      </c>
    </row>
    <row r="3767" spans="6:6">
      <c r="F3767" s="37">
        <f t="shared" si="63"/>
        <v>0</v>
      </c>
    </row>
    <row r="3768" spans="6:6">
      <c r="F3768" s="37">
        <f t="shared" si="63"/>
        <v>0</v>
      </c>
    </row>
    <row r="3769" spans="6:6">
      <c r="F3769" s="37">
        <f t="shared" si="63"/>
        <v>0</v>
      </c>
    </row>
    <row r="3770" spans="6:6">
      <c r="F3770" s="37">
        <f t="shared" si="63"/>
        <v>0</v>
      </c>
    </row>
    <row r="3771" spans="6:6">
      <c r="F3771" s="37">
        <f t="shared" si="63"/>
        <v>0</v>
      </c>
    </row>
    <row r="3772" spans="6:6">
      <c r="F3772" s="37">
        <f t="shared" si="63"/>
        <v>0</v>
      </c>
    </row>
    <row r="3773" spans="6:6">
      <c r="F3773" s="37">
        <f t="shared" si="63"/>
        <v>0</v>
      </c>
    </row>
    <row r="3774" spans="6:6">
      <c r="F3774" s="37">
        <f t="shared" si="63"/>
        <v>0</v>
      </c>
    </row>
    <row r="3775" spans="6:6">
      <c r="F3775" s="37">
        <f t="shared" si="63"/>
        <v>0</v>
      </c>
    </row>
    <row r="3776" spans="6:6">
      <c r="F3776" s="37">
        <f t="shared" si="63"/>
        <v>0</v>
      </c>
    </row>
    <row r="3777" spans="6:6">
      <c r="F3777" s="37">
        <f t="shared" si="63"/>
        <v>0</v>
      </c>
    </row>
    <row r="3778" spans="6:6">
      <c r="F3778" s="37">
        <f t="shared" si="63"/>
        <v>0</v>
      </c>
    </row>
    <row r="3779" spans="6:6">
      <c r="F3779" s="37">
        <f t="shared" si="63"/>
        <v>0</v>
      </c>
    </row>
    <row r="3780" spans="6:6">
      <c r="F3780" s="37">
        <f t="shared" si="63"/>
        <v>0</v>
      </c>
    </row>
    <row r="3781" spans="6:6">
      <c r="F3781" s="37">
        <f t="shared" si="63"/>
        <v>0</v>
      </c>
    </row>
    <row r="3782" spans="6:6">
      <c r="F3782" s="37">
        <f t="shared" si="63"/>
        <v>0</v>
      </c>
    </row>
    <row r="3783" spans="6:6">
      <c r="F3783" s="37">
        <f t="shared" si="63"/>
        <v>0</v>
      </c>
    </row>
    <row r="3784" spans="6:6">
      <c r="F3784" s="37">
        <f t="shared" si="63"/>
        <v>0</v>
      </c>
    </row>
    <row r="3785" spans="6:6">
      <c r="F3785" s="37">
        <f t="shared" si="63"/>
        <v>0</v>
      </c>
    </row>
    <row r="3786" spans="6:6">
      <c r="F3786" s="37">
        <f t="shared" si="63"/>
        <v>0</v>
      </c>
    </row>
    <row r="3787" spans="6:6">
      <c r="F3787" s="37">
        <f t="shared" si="63"/>
        <v>0</v>
      </c>
    </row>
    <row r="3788" spans="6:6">
      <c r="F3788" s="37">
        <f t="shared" si="63"/>
        <v>0</v>
      </c>
    </row>
    <row r="3789" spans="6:6">
      <c r="F3789" s="37">
        <f t="shared" si="63"/>
        <v>0</v>
      </c>
    </row>
    <row r="3790" spans="6:6">
      <c r="F3790" s="37">
        <f t="shared" si="63"/>
        <v>0</v>
      </c>
    </row>
    <row r="3791" spans="6:6">
      <c r="F3791" s="37">
        <f t="shared" si="63"/>
        <v>0</v>
      </c>
    </row>
    <row r="3792" spans="6:6">
      <c r="F3792" s="37">
        <f t="shared" si="63"/>
        <v>0</v>
      </c>
    </row>
    <row r="3793" spans="6:6">
      <c r="F3793" s="37">
        <f t="shared" si="63"/>
        <v>0</v>
      </c>
    </row>
    <row r="3794" spans="6:6">
      <c r="F3794" s="37">
        <f t="shared" si="63"/>
        <v>0</v>
      </c>
    </row>
    <row r="3795" spans="6:6">
      <c r="F3795" s="37">
        <f t="shared" si="63"/>
        <v>0</v>
      </c>
    </row>
    <row r="3796" spans="6:6">
      <c r="F3796" s="37">
        <f t="shared" si="63"/>
        <v>0</v>
      </c>
    </row>
    <row r="3797" spans="6:6">
      <c r="F3797" s="37">
        <f t="shared" si="63"/>
        <v>0</v>
      </c>
    </row>
    <row r="3798" spans="6:6">
      <c r="F3798" s="37">
        <f t="shared" si="63"/>
        <v>0</v>
      </c>
    </row>
    <row r="3799" spans="6:6">
      <c r="F3799" s="37">
        <f t="shared" si="63"/>
        <v>0</v>
      </c>
    </row>
    <row r="3800" spans="6:6">
      <c r="F3800" s="37">
        <f t="shared" si="63"/>
        <v>0</v>
      </c>
    </row>
    <row r="3801" spans="6:6">
      <c r="F3801" s="37">
        <f t="shared" si="63"/>
        <v>0</v>
      </c>
    </row>
    <row r="3802" spans="6:6">
      <c r="F3802" s="37">
        <f t="shared" si="63"/>
        <v>0</v>
      </c>
    </row>
    <row r="3803" spans="6:6">
      <c r="F3803" s="37">
        <f t="shared" si="63"/>
        <v>0</v>
      </c>
    </row>
    <row r="3804" spans="6:6">
      <c r="F3804" s="37">
        <f t="shared" si="63"/>
        <v>0</v>
      </c>
    </row>
    <row r="3805" spans="6:6">
      <c r="F3805" s="37">
        <f t="shared" si="63"/>
        <v>0</v>
      </c>
    </row>
    <row r="3806" spans="6:6">
      <c r="F3806" s="37">
        <f t="shared" si="63"/>
        <v>0</v>
      </c>
    </row>
    <row r="3807" spans="6:6">
      <c r="F3807" s="37">
        <f t="shared" si="63"/>
        <v>0</v>
      </c>
    </row>
    <row r="3808" spans="6:6">
      <c r="F3808" s="37">
        <f t="shared" si="63"/>
        <v>0</v>
      </c>
    </row>
    <row r="3809" spans="6:6">
      <c r="F3809" s="37">
        <f t="shared" si="63"/>
        <v>0</v>
      </c>
    </row>
    <row r="3810" spans="6:6">
      <c r="F3810" s="37">
        <f t="shared" si="63"/>
        <v>0</v>
      </c>
    </row>
    <row r="3811" spans="6:6">
      <c r="F3811" s="37">
        <f t="shared" si="63"/>
        <v>0</v>
      </c>
    </row>
    <row r="3812" spans="6:6">
      <c r="F3812" s="37">
        <f t="shared" si="63"/>
        <v>0</v>
      </c>
    </row>
    <row r="3813" spans="6:6">
      <c r="F3813" s="37">
        <f t="shared" si="63"/>
        <v>0</v>
      </c>
    </row>
    <row r="3814" spans="6:6">
      <c r="F3814" s="37">
        <f t="shared" si="63"/>
        <v>0</v>
      </c>
    </row>
    <row r="3815" spans="6:6">
      <c r="F3815" s="37">
        <f t="shared" si="63"/>
        <v>0</v>
      </c>
    </row>
    <row r="3816" spans="6:6">
      <c r="F3816" s="37">
        <f t="shared" ref="F3816:F3856" si="64">F3815+D3816-E3816</f>
        <v>0</v>
      </c>
    </row>
    <row r="3817" spans="6:6">
      <c r="F3817" s="37">
        <f t="shared" si="64"/>
        <v>0</v>
      </c>
    </row>
    <row r="3818" spans="6:6">
      <c r="F3818" s="37">
        <f t="shared" si="64"/>
        <v>0</v>
      </c>
    </row>
    <row r="3819" spans="6:6">
      <c r="F3819" s="37">
        <f t="shared" si="64"/>
        <v>0</v>
      </c>
    </row>
    <row r="3820" spans="6:6">
      <c r="F3820" s="37">
        <f t="shared" si="64"/>
        <v>0</v>
      </c>
    </row>
    <row r="3821" spans="6:6">
      <c r="F3821" s="37">
        <f t="shared" si="64"/>
        <v>0</v>
      </c>
    </row>
    <row r="3822" spans="6:6">
      <c r="F3822" s="37">
        <f t="shared" si="64"/>
        <v>0</v>
      </c>
    </row>
    <row r="3823" spans="6:6">
      <c r="F3823" s="37">
        <f t="shared" si="64"/>
        <v>0</v>
      </c>
    </row>
    <row r="3824" spans="6:6">
      <c r="F3824" s="37">
        <f t="shared" si="64"/>
        <v>0</v>
      </c>
    </row>
    <row r="3825" spans="6:6">
      <c r="F3825" s="37">
        <f t="shared" si="64"/>
        <v>0</v>
      </c>
    </row>
    <row r="3826" spans="6:6">
      <c r="F3826" s="37">
        <f t="shared" si="64"/>
        <v>0</v>
      </c>
    </row>
    <row r="3827" spans="6:6">
      <c r="F3827" s="37">
        <f t="shared" si="64"/>
        <v>0</v>
      </c>
    </row>
    <row r="3828" spans="6:6">
      <c r="F3828" s="37">
        <f t="shared" si="64"/>
        <v>0</v>
      </c>
    </row>
    <row r="3829" spans="6:6">
      <c r="F3829" s="37">
        <f t="shared" si="64"/>
        <v>0</v>
      </c>
    </row>
    <row r="3830" spans="6:6">
      <c r="F3830" s="37">
        <f t="shared" si="64"/>
        <v>0</v>
      </c>
    </row>
    <row r="3831" spans="6:6">
      <c r="F3831" s="37">
        <f t="shared" si="64"/>
        <v>0</v>
      </c>
    </row>
    <row r="3832" spans="6:6">
      <c r="F3832" s="37">
        <f t="shared" si="64"/>
        <v>0</v>
      </c>
    </row>
    <row r="3833" spans="6:6">
      <c r="F3833" s="37">
        <f t="shared" si="64"/>
        <v>0</v>
      </c>
    </row>
    <row r="3834" spans="6:6">
      <c r="F3834" s="37">
        <f t="shared" si="64"/>
        <v>0</v>
      </c>
    </row>
    <row r="3835" spans="6:6">
      <c r="F3835" s="37">
        <f t="shared" si="64"/>
        <v>0</v>
      </c>
    </row>
    <row r="3836" spans="6:6">
      <c r="F3836" s="37">
        <f t="shared" si="64"/>
        <v>0</v>
      </c>
    </row>
    <row r="3837" spans="6:6">
      <c r="F3837" s="37">
        <f t="shared" si="64"/>
        <v>0</v>
      </c>
    </row>
    <row r="3838" spans="6:6">
      <c r="F3838" s="37">
        <f t="shared" si="64"/>
        <v>0</v>
      </c>
    </row>
    <row r="3839" spans="6:6">
      <c r="F3839" s="37">
        <f t="shared" si="64"/>
        <v>0</v>
      </c>
    </row>
    <row r="3840" spans="6:6">
      <c r="F3840" s="37">
        <f t="shared" si="64"/>
        <v>0</v>
      </c>
    </row>
    <row r="3841" spans="6:6">
      <c r="F3841" s="37">
        <f t="shared" si="64"/>
        <v>0</v>
      </c>
    </row>
    <row r="3842" spans="6:6">
      <c r="F3842" s="37">
        <f t="shared" si="64"/>
        <v>0</v>
      </c>
    </row>
    <row r="3843" spans="6:6">
      <c r="F3843" s="37">
        <f t="shared" si="64"/>
        <v>0</v>
      </c>
    </row>
    <row r="3844" spans="6:6">
      <c r="F3844" s="37">
        <f t="shared" si="64"/>
        <v>0</v>
      </c>
    </row>
    <row r="3845" spans="6:6">
      <c r="F3845" s="37">
        <f t="shared" si="64"/>
        <v>0</v>
      </c>
    </row>
    <row r="3846" spans="6:6">
      <c r="F3846" s="37">
        <f t="shared" si="64"/>
        <v>0</v>
      </c>
    </row>
    <row r="3847" spans="6:6">
      <c r="F3847" s="37">
        <f t="shared" si="64"/>
        <v>0</v>
      </c>
    </row>
    <row r="3848" spans="6:6">
      <c r="F3848" s="37">
        <f t="shared" si="64"/>
        <v>0</v>
      </c>
    </row>
    <row r="3849" spans="6:6">
      <c r="F3849" s="37">
        <f t="shared" si="64"/>
        <v>0</v>
      </c>
    </row>
    <row r="3850" spans="6:6">
      <c r="F3850" s="37">
        <f t="shared" si="64"/>
        <v>0</v>
      </c>
    </row>
    <row r="3851" spans="6:6">
      <c r="F3851" s="37">
        <f t="shared" si="64"/>
        <v>0</v>
      </c>
    </row>
    <row r="3852" spans="6:6">
      <c r="F3852" s="37">
        <f t="shared" si="64"/>
        <v>0</v>
      </c>
    </row>
    <row r="3853" spans="6:6">
      <c r="F3853" s="37">
        <f t="shared" si="64"/>
        <v>0</v>
      </c>
    </row>
    <row r="3854" spans="6:6">
      <c r="F3854" s="37">
        <f t="shared" si="64"/>
        <v>0</v>
      </c>
    </row>
    <row r="3855" spans="6:6">
      <c r="F3855" s="37">
        <f t="shared" si="64"/>
        <v>0</v>
      </c>
    </row>
    <row r="3856" spans="6:6">
      <c r="F3856" s="37">
        <f t="shared" si="64"/>
        <v>0</v>
      </c>
    </row>
  </sheetData>
  <pageMargins left="0.78740157499999996" right="0.78740157499999996" top="0.984251969" bottom="0.984251969" header="0.4921259845" footer="0.492125984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J159"/>
  <sheetViews>
    <sheetView zoomScale="90" zoomScaleNormal="90" workbookViewId="0">
      <pane ySplit="1" topLeftCell="A44" activePane="bottomLeft" state="frozen"/>
      <selection activeCell="B1" sqref="B1"/>
      <selection pane="bottomLeft" activeCell="D135" sqref="D135"/>
    </sheetView>
  </sheetViews>
  <sheetFormatPr baseColWidth="10" defaultRowHeight="12.75"/>
  <cols>
    <col min="1" max="1" width="12.5703125" style="20" customWidth="1"/>
    <col min="2" max="2" width="34.42578125" style="21" bestFit="1" customWidth="1"/>
    <col min="3" max="3" width="43" style="21" customWidth="1"/>
    <col min="4" max="4" width="31.42578125" style="21" customWidth="1"/>
    <col min="5" max="6" width="23" style="21" bestFit="1" customWidth="1"/>
    <col min="7" max="7" width="12.42578125" style="21" customWidth="1"/>
    <col min="8" max="8" width="21" style="20" customWidth="1"/>
    <col min="9" max="9" width="20.5703125" style="20" customWidth="1"/>
    <col min="10" max="10" width="29" style="21" customWidth="1"/>
    <col min="11" max="256" width="11.42578125" style="21"/>
    <col min="257" max="257" width="10.42578125" style="21" bestFit="1" customWidth="1"/>
    <col min="258" max="258" width="34.42578125" style="21" bestFit="1" customWidth="1"/>
    <col min="259" max="259" width="43" style="21" customWidth="1"/>
    <col min="260" max="260" width="31.42578125" style="21" customWidth="1"/>
    <col min="261" max="262" width="23" style="21" bestFit="1" customWidth="1"/>
    <col min="263" max="263" width="12.42578125" style="21" customWidth="1"/>
    <col min="264" max="264" width="19" style="21" bestFit="1" customWidth="1"/>
    <col min="265" max="265" width="18.5703125" style="21" bestFit="1" customWidth="1"/>
    <col min="266" max="266" width="29" style="21" customWidth="1"/>
    <col min="267" max="512" width="11.42578125" style="21"/>
    <col min="513" max="513" width="10.42578125" style="21" bestFit="1" customWidth="1"/>
    <col min="514" max="514" width="34.42578125" style="21" bestFit="1" customWidth="1"/>
    <col min="515" max="515" width="43" style="21" customWidth="1"/>
    <col min="516" max="516" width="31.42578125" style="21" customWidth="1"/>
    <col min="517" max="518" width="23" style="21" bestFit="1" customWidth="1"/>
    <col min="519" max="519" width="12.42578125" style="21" customWidth="1"/>
    <col min="520" max="520" width="19" style="21" bestFit="1" customWidth="1"/>
    <col min="521" max="521" width="18.5703125" style="21" bestFit="1" customWidth="1"/>
    <col min="522" max="522" width="29" style="21" customWidth="1"/>
    <col min="523" max="768" width="11.42578125" style="21"/>
    <col min="769" max="769" width="10.42578125" style="21" bestFit="1" customWidth="1"/>
    <col min="770" max="770" width="34.42578125" style="21" bestFit="1" customWidth="1"/>
    <col min="771" max="771" width="43" style="21" customWidth="1"/>
    <col min="772" max="772" width="31.42578125" style="21" customWidth="1"/>
    <col min="773" max="774" width="23" style="21" bestFit="1" customWidth="1"/>
    <col min="775" max="775" width="12.42578125" style="21" customWidth="1"/>
    <col min="776" max="776" width="19" style="21" bestFit="1" customWidth="1"/>
    <col min="777" max="777" width="18.5703125" style="21" bestFit="1" customWidth="1"/>
    <col min="778" max="778" width="29" style="21" customWidth="1"/>
    <col min="779" max="1024" width="11.42578125" style="21"/>
    <col min="1025" max="1025" width="10.42578125" style="21" bestFit="1" customWidth="1"/>
    <col min="1026" max="1026" width="34.42578125" style="21" bestFit="1" customWidth="1"/>
    <col min="1027" max="1027" width="43" style="21" customWidth="1"/>
    <col min="1028" max="1028" width="31.42578125" style="21" customWidth="1"/>
    <col min="1029" max="1030" width="23" style="21" bestFit="1" customWidth="1"/>
    <col min="1031" max="1031" width="12.42578125" style="21" customWidth="1"/>
    <col min="1032" max="1032" width="19" style="21" bestFit="1" customWidth="1"/>
    <col min="1033" max="1033" width="18.5703125" style="21" bestFit="1" customWidth="1"/>
    <col min="1034" max="1034" width="29" style="21" customWidth="1"/>
    <col min="1035" max="1280" width="11.42578125" style="21"/>
    <col min="1281" max="1281" width="10.42578125" style="21" bestFit="1" customWidth="1"/>
    <col min="1282" max="1282" width="34.42578125" style="21" bestFit="1" customWidth="1"/>
    <col min="1283" max="1283" width="43" style="21" customWidth="1"/>
    <col min="1284" max="1284" width="31.42578125" style="21" customWidth="1"/>
    <col min="1285" max="1286" width="23" style="21" bestFit="1" customWidth="1"/>
    <col min="1287" max="1287" width="12.42578125" style="21" customWidth="1"/>
    <col min="1288" max="1288" width="19" style="21" bestFit="1" customWidth="1"/>
    <col min="1289" max="1289" width="18.5703125" style="21" bestFit="1" customWidth="1"/>
    <col min="1290" max="1290" width="29" style="21" customWidth="1"/>
    <col min="1291" max="1536" width="11.42578125" style="21"/>
    <col min="1537" max="1537" width="10.42578125" style="21" bestFit="1" customWidth="1"/>
    <col min="1538" max="1538" width="34.42578125" style="21" bestFit="1" customWidth="1"/>
    <col min="1539" max="1539" width="43" style="21" customWidth="1"/>
    <col min="1540" max="1540" width="31.42578125" style="21" customWidth="1"/>
    <col min="1541" max="1542" width="23" style="21" bestFit="1" customWidth="1"/>
    <col min="1543" max="1543" width="12.42578125" style="21" customWidth="1"/>
    <col min="1544" max="1544" width="19" style="21" bestFit="1" customWidth="1"/>
    <col min="1545" max="1545" width="18.5703125" style="21" bestFit="1" customWidth="1"/>
    <col min="1546" max="1546" width="29" style="21" customWidth="1"/>
    <col min="1547" max="1792" width="11.42578125" style="21"/>
    <col min="1793" max="1793" width="10.42578125" style="21" bestFit="1" customWidth="1"/>
    <col min="1794" max="1794" width="34.42578125" style="21" bestFit="1" customWidth="1"/>
    <col min="1795" max="1795" width="43" style="21" customWidth="1"/>
    <col min="1796" max="1796" width="31.42578125" style="21" customWidth="1"/>
    <col min="1797" max="1798" width="23" style="21" bestFit="1" customWidth="1"/>
    <col min="1799" max="1799" width="12.42578125" style="21" customWidth="1"/>
    <col min="1800" max="1800" width="19" style="21" bestFit="1" customWidth="1"/>
    <col min="1801" max="1801" width="18.5703125" style="21" bestFit="1" customWidth="1"/>
    <col min="1802" max="1802" width="29" style="21" customWidth="1"/>
    <col min="1803" max="2048" width="11.42578125" style="21"/>
    <col min="2049" max="2049" width="10.42578125" style="21" bestFit="1" customWidth="1"/>
    <col min="2050" max="2050" width="34.42578125" style="21" bestFit="1" customWidth="1"/>
    <col min="2051" max="2051" width="43" style="21" customWidth="1"/>
    <col min="2052" max="2052" width="31.42578125" style="21" customWidth="1"/>
    <col min="2053" max="2054" width="23" style="21" bestFit="1" customWidth="1"/>
    <col min="2055" max="2055" width="12.42578125" style="21" customWidth="1"/>
    <col min="2056" max="2056" width="19" style="21" bestFit="1" customWidth="1"/>
    <col min="2057" max="2057" width="18.5703125" style="21" bestFit="1" customWidth="1"/>
    <col min="2058" max="2058" width="29" style="21" customWidth="1"/>
    <col min="2059" max="2304" width="11.42578125" style="21"/>
    <col min="2305" max="2305" width="10.42578125" style="21" bestFit="1" customWidth="1"/>
    <col min="2306" max="2306" width="34.42578125" style="21" bestFit="1" customWidth="1"/>
    <col min="2307" max="2307" width="43" style="21" customWidth="1"/>
    <col min="2308" max="2308" width="31.42578125" style="21" customWidth="1"/>
    <col min="2309" max="2310" width="23" style="21" bestFit="1" customWidth="1"/>
    <col min="2311" max="2311" width="12.42578125" style="21" customWidth="1"/>
    <col min="2312" max="2312" width="19" style="21" bestFit="1" customWidth="1"/>
    <col min="2313" max="2313" width="18.5703125" style="21" bestFit="1" customWidth="1"/>
    <col min="2314" max="2314" width="29" style="21" customWidth="1"/>
    <col min="2315" max="2560" width="11.42578125" style="21"/>
    <col min="2561" max="2561" width="10.42578125" style="21" bestFit="1" customWidth="1"/>
    <col min="2562" max="2562" width="34.42578125" style="21" bestFit="1" customWidth="1"/>
    <col min="2563" max="2563" width="43" style="21" customWidth="1"/>
    <col min="2564" max="2564" width="31.42578125" style="21" customWidth="1"/>
    <col min="2565" max="2566" width="23" style="21" bestFit="1" customWidth="1"/>
    <col min="2567" max="2567" width="12.42578125" style="21" customWidth="1"/>
    <col min="2568" max="2568" width="19" style="21" bestFit="1" customWidth="1"/>
    <col min="2569" max="2569" width="18.5703125" style="21" bestFit="1" customWidth="1"/>
    <col min="2570" max="2570" width="29" style="21" customWidth="1"/>
    <col min="2571" max="2816" width="11.42578125" style="21"/>
    <col min="2817" max="2817" width="10.42578125" style="21" bestFit="1" customWidth="1"/>
    <col min="2818" max="2818" width="34.42578125" style="21" bestFit="1" customWidth="1"/>
    <col min="2819" max="2819" width="43" style="21" customWidth="1"/>
    <col min="2820" max="2820" width="31.42578125" style="21" customWidth="1"/>
    <col min="2821" max="2822" width="23" style="21" bestFit="1" customWidth="1"/>
    <col min="2823" max="2823" width="12.42578125" style="21" customWidth="1"/>
    <col min="2824" max="2824" width="19" style="21" bestFit="1" customWidth="1"/>
    <col min="2825" max="2825" width="18.5703125" style="21" bestFit="1" customWidth="1"/>
    <col min="2826" max="2826" width="29" style="21" customWidth="1"/>
    <col min="2827" max="3072" width="11.42578125" style="21"/>
    <col min="3073" max="3073" width="10.42578125" style="21" bestFit="1" customWidth="1"/>
    <col min="3074" max="3074" width="34.42578125" style="21" bestFit="1" customWidth="1"/>
    <col min="3075" max="3075" width="43" style="21" customWidth="1"/>
    <col min="3076" max="3076" width="31.42578125" style="21" customWidth="1"/>
    <col min="3077" max="3078" width="23" style="21" bestFit="1" customWidth="1"/>
    <col min="3079" max="3079" width="12.42578125" style="21" customWidth="1"/>
    <col min="3080" max="3080" width="19" style="21" bestFit="1" customWidth="1"/>
    <col min="3081" max="3081" width="18.5703125" style="21" bestFit="1" customWidth="1"/>
    <col min="3082" max="3082" width="29" style="21" customWidth="1"/>
    <col min="3083" max="3328" width="11.42578125" style="21"/>
    <col min="3329" max="3329" width="10.42578125" style="21" bestFit="1" customWidth="1"/>
    <col min="3330" max="3330" width="34.42578125" style="21" bestFit="1" customWidth="1"/>
    <col min="3331" max="3331" width="43" style="21" customWidth="1"/>
    <col min="3332" max="3332" width="31.42578125" style="21" customWidth="1"/>
    <col min="3333" max="3334" width="23" style="21" bestFit="1" customWidth="1"/>
    <col min="3335" max="3335" width="12.42578125" style="21" customWidth="1"/>
    <col min="3336" max="3336" width="19" style="21" bestFit="1" customWidth="1"/>
    <col min="3337" max="3337" width="18.5703125" style="21" bestFit="1" customWidth="1"/>
    <col min="3338" max="3338" width="29" style="21" customWidth="1"/>
    <col min="3339" max="3584" width="11.42578125" style="21"/>
    <col min="3585" max="3585" width="10.42578125" style="21" bestFit="1" customWidth="1"/>
    <col min="3586" max="3586" width="34.42578125" style="21" bestFit="1" customWidth="1"/>
    <col min="3587" max="3587" width="43" style="21" customWidth="1"/>
    <col min="3588" max="3588" width="31.42578125" style="21" customWidth="1"/>
    <col min="3589" max="3590" width="23" style="21" bestFit="1" customWidth="1"/>
    <col min="3591" max="3591" width="12.42578125" style="21" customWidth="1"/>
    <col min="3592" max="3592" width="19" style="21" bestFit="1" customWidth="1"/>
    <col min="3593" max="3593" width="18.5703125" style="21" bestFit="1" customWidth="1"/>
    <col min="3594" max="3594" width="29" style="21" customWidth="1"/>
    <col min="3595" max="3840" width="11.42578125" style="21"/>
    <col min="3841" max="3841" width="10.42578125" style="21" bestFit="1" customWidth="1"/>
    <col min="3842" max="3842" width="34.42578125" style="21" bestFit="1" customWidth="1"/>
    <col min="3843" max="3843" width="43" style="21" customWidth="1"/>
    <col min="3844" max="3844" width="31.42578125" style="21" customWidth="1"/>
    <col min="3845" max="3846" width="23" style="21" bestFit="1" customWidth="1"/>
    <col min="3847" max="3847" width="12.42578125" style="21" customWidth="1"/>
    <col min="3848" max="3848" width="19" style="21" bestFit="1" customWidth="1"/>
    <col min="3849" max="3849" width="18.5703125" style="21" bestFit="1" customWidth="1"/>
    <col min="3850" max="3850" width="29" style="21" customWidth="1"/>
    <col min="3851" max="4096" width="11.42578125" style="21"/>
    <col min="4097" max="4097" width="10.42578125" style="21" bestFit="1" customWidth="1"/>
    <col min="4098" max="4098" width="34.42578125" style="21" bestFit="1" customWidth="1"/>
    <col min="4099" max="4099" width="43" style="21" customWidth="1"/>
    <col min="4100" max="4100" width="31.42578125" style="21" customWidth="1"/>
    <col min="4101" max="4102" width="23" style="21" bestFit="1" customWidth="1"/>
    <col min="4103" max="4103" width="12.42578125" style="21" customWidth="1"/>
    <col min="4104" max="4104" width="19" style="21" bestFit="1" customWidth="1"/>
    <col min="4105" max="4105" width="18.5703125" style="21" bestFit="1" customWidth="1"/>
    <col min="4106" max="4106" width="29" style="21" customWidth="1"/>
    <col min="4107" max="4352" width="11.42578125" style="21"/>
    <col min="4353" max="4353" width="10.42578125" style="21" bestFit="1" customWidth="1"/>
    <col min="4354" max="4354" width="34.42578125" style="21" bestFit="1" customWidth="1"/>
    <col min="4355" max="4355" width="43" style="21" customWidth="1"/>
    <col min="4356" max="4356" width="31.42578125" style="21" customWidth="1"/>
    <col min="4357" max="4358" width="23" style="21" bestFit="1" customWidth="1"/>
    <col min="4359" max="4359" width="12.42578125" style="21" customWidth="1"/>
    <col min="4360" max="4360" width="19" style="21" bestFit="1" customWidth="1"/>
    <col min="4361" max="4361" width="18.5703125" style="21" bestFit="1" customWidth="1"/>
    <col min="4362" max="4362" width="29" style="21" customWidth="1"/>
    <col min="4363" max="4608" width="11.42578125" style="21"/>
    <col min="4609" max="4609" width="10.42578125" style="21" bestFit="1" customWidth="1"/>
    <col min="4610" max="4610" width="34.42578125" style="21" bestFit="1" customWidth="1"/>
    <col min="4611" max="4611" width="43" style="21" customWidth="1"/>
    <col min="4612" max="4612" width="31.42578125" style="21" customWidth="1"/>
    <col min="4613" max="4614" width="23" style="21" bestFit="1" customWidth="1"/>
    <col min="4615" max="4615" width="12.42578125" style="21" customWidth="1"/>
    <col min="4616" max="4616" width="19" style="21" bestFit="1" customWidth="1"/>
    <col min="4617" max="4617" width="18.5703125" style="21" bestFit="1" customWidth="1"/>
    <col min="4618" max="4618" width="29" style="21" customWidth="1"/>
    <col min="4619" max="4864" width="11.42578125" style="21"/>
    <col min="4865" max="4865" width="10.42578125" style="21" bestFit="1" customWidth="1"/>
    <col min="4866" max="4866" width="34.42578125" style="21" bestFit="1" customWidth="1"/>
    <col min="4867" max="4867" width="43" style="21" customWidth="1"/>
    <col min="4868" max="4868" width="31.42578125" style="21" customWidth="1"/>
    <col min="4869" max="4870" width="23" style="21" bestFit="1" customWidth="1"/>
    <col min="4871" max="4871" width="12.42578125" style="21" customWidth="1"/>
    <col min="4872" max="4872" width="19" style="21" bestFit="1" customWidth="1"/>
    <col min="4873" max="4873" width="18.5703125" style="21" bestFit="1" customWidth="1"/>
    <col min="4874" max="4874" width="29" style="21" customWidth="1"/>
    <col min="4875" max="5120" width="11.42578125" style="21"/>
    <col min="5121" max="5121" width="10.42578125" style="21" bestFit="1" customWidth="1"/>
    <col min="5122" max="5122" width="34.42578125" style="21" bestFit="1" customWidth="1"/>
    <col min="5123" max="5123" width="43" style="21" customWidth="1"/>
    <col min="5124" max="5124" width="31.42578125" style="21" customWidth="1"/>
    <col min="5125" max="5126" width="23" style="21" bestFit="1" customWidth="1"/>
    <col min="5127" max="5127" width="12.42578125" style="21" customWidth="1"/>
    <col min="5128" max="5128" width="19" style="21" bestFit="1" customWidth="1"/>
    <col min="5129" max="5129" width="18.5703125" style="21" bestFit="1" customWidth="1"/>
    <col min="5130" max="5130" width="29" style="21" customWidth="1"/>
    <col min="5131" max="5376" width="11.42578125" style="21"/>
    <col min="5377" max="5377" width="10.42578125" style="21" bestFit="1" customWidth="1"/>
    <col min="5378" max="5378" width="34.42578125" style="21" bestFit="1" customWidth="1"/>
    <col min="5379" max="5379" width="43" style="21" customWidth="1"/>
    <col min="5380" max="5380" width="31.42578125" style="21" customWidth="1"/>
    <col min="5381" max="5382" width="23" style="21" bestFit="1" customWidth="1"/>
    <col min="5383" max="5383" width="12.42578125" style="21" customWidth="1"/>
    <col min="5384" max="5384" width="19" style="21" bestFit="1" customWidth="1"/>
    <col min="5385" max="5385" width="18.5703125" style="21" bestFit="1" customWidth="1"/>
    <col min="5386" max="5386" width="29" style="21" customWidth="1"/>
    <col min="5387" max="5632" width="11.42578125" style="21"/>
    <col min="5633" max="5633" width="10.42578125" style="21" bestFit="1" customWidth="1"/>
    <col min="5634" max="5634" width="34.42578125" style="21" bestFit="1" customWidth="1"/>
    <col min="5635" max="5635" width="43" style="21" customWidth="1"/>
    <col min="5636" max="5636" width="31.42578125" style="21" customWidth="1"/>
    <col min="5637" max="5638" width="23" style="21" bestFit="1" customWidth="1"/>
    <col min="5639" max="5639" width="12.42578125" style="21" customWidth="1"/>
    <col min="5640" max="5640" width="19" style="21" bestFit="1" customWidth="1"/>
    <col min="5641" max="5641" width="18.5703125" style="21" bestFit="1" customWidth="1"/>
    <col min="5642" max="5642" width="29" style="21" customWidth="1"/>
    <col min="5643" max="5888" width="11.42578125" style="21"/>
    <col min="5889" max="5889" width="10.42578125" style="21" bestFit="1" customWidth="1"/>
    <col min="5890" max="5890" width="34.42578125" style="21" bestFit="1" customWidth="1"/>
    <col min="5891" max="5891" width="43" style="21" customWidth="1"/>
    <col min="5892" max="5892" width="31.42578125" style="21" customWidth="1"/>
    <col min="5893" max="5894" width="23" style="21" bestFit="1" customWidth="1"/>
    <col min="5895" max="5895" width="12.42578125" style="21" customWidth="1"/>
    <col min="5896" max="5896" width="19" style="21" bestFit="1" customWidth="1"/>
    <col min="5897" max="5897" width="18.5703125" style="21" bestFit="1" customWidth="1"/>
    <col min="5898" max="5898" width="29" style="21" customWidth="1"/>
    <col min="5899" max="6144" width="11.42578125" style="21"/>
    <col min="6145" max="6145" width="10.42578125" style="21" bestFit="1" customWidth="1"/>
    <col min="6146" max="6146" width="34.42578125" style="21" bestFit="1" customWidth="1"/>
    <col min="6147" max="6147" width="43" style="21" customWidth="1"/>
    <col min="6148" max="6148" width="31.42578125" style="21" customWidth="1"/>
    <col min="6149" max="6150" width="23" style="21" bestFit="1" customWidth="1"/>
    <col min="6151" max="6151" width="12.42578125" style="21" customWidth="1"/>
    <col min="6152" max="6152" width="19" style="21" bestFit="1" customWidth="1"/>
    <col min="6153" max="6153" width="18.5703125" style="21" bestFit="1" customWidth="1"/>
    <col min="6154" max="6154" width="29" style="21" customWidth="1"/>
    <col min="6155" max="6400" width="11.42578125" style="21"/>
    <col min="6401" max="6401" width="10.42578125" style="21" bestFit="1" customWidth="1"/>
    <col min="6402" max="6402" width="34.42578125" style="21" bestFit="1" customWidth="1"/>
    <col min="6403" max="6403" width="43" style="21" customWidth="1"/>
    <col min="6404" max="6404" width="31.42578125" style="21" customWidth="1"/>
    <col min="6405" max="6406" width="23" style="21" bestFit="1" customWidth="1"/>
    <col min="6407" max="6407" width="12.42578125" style="21" customWidth="1"/>
    <col min="6408" max="6408" width="19" style="21" bestFit="1" customWidth="1"/>
    <col min="6409" max="6409" width="18.5703125" style="21" bestFit="1" customWidth="1"/>
    <col min="6410" max="6410" width="29" style="21" customWidth="1"/>
    <col min="6411" max="6656" width="11.42578125" style="21"/>
    <col min="6657" max="6657" width="10.42578125" style="21" bestFit="1" customWidth="1"/>
    <col min="6658" max="6658" width="34.42578125" style="21" bestFit="1" customWidth="1"/>
    <col min="6659" max="6659" width="43" style="21" customWidth="1"/>
    <col min="6660" max="6660" width="31.42578125" style="21" customWidth="1"/>
    <col min="6661" max="6662" width="23" style="21" bestFit="1" customWidth="1"/>
    <col min="6663" max="6663" width="12.42578125" style="21" customWidth="1"/>
    <col min="6664" max="6664" width="19" style="21" bestFit="1" customWidth="1"/>
    <col min="6665" max="6665" width="18.5703125" style="21" bestFit="1" customWidth="1"/>
    <col min="6666" max="6666" width="29" style="21" customWidth="1"/>
    <col min="6667" max="6912" width="11.42578125" style="21"/>
    <col min="6913" max="6913" width="10.42578125" style="21" bestFit="1" customWidth="1"/>
    <col min="6914" max="6914" width="34.42578125" style="21" bestFit="1" customWidth="1"/>
    <col min="6915" max="6915" width="43" style="21" customWidth="1"/>
    <col min="6916" max="6916" width="31.42578125" style="21" customWidth="1"/>
    <col min="6917" max="6918" width="23" style="21" bestFit="1" customWidth="1"/>
    <col min="6919" max="6919" width="12.42578125" style="21" customWidth="1"/>
    <col min="6920" max="6920" width="19" style="21" bestFit="1" customWidth="1"/>
    <col min="6921" max="6921" width="18.5703125" style="21" bestFit="1" customWidth="1"/>
    <col min="6922" max="6922" width="29" style="21" customWidth="1"/>
    <col min="6923" max="7168" width="11.42578125" style="21"/>
    <col min="7169" max="7169" width="10.42578125" style="21" bestFit="1" customWidth="1"/>
    <col min="7170" max="7170" width="34.42578125" style="21" bestFit="1" customWidth="1"/>
    <col min="7171" max="7171" width="43" style="21" customWidth="1"/>
    <col min="7172" max="7172" width="31.42578125" style="21" customWidth="1"/>
    <col min="7173" max="7174" width="23" style="21" bestFit="1" customWidth="1"/>
    <col min="7175" max="7175" width="12.42578125" style="21" customWidth="1"/>
    <col min="7176" max="7176" width="19" style="21" bestFit="1" customWidth="1"/>
    <col min="7177" max="7177" width="18.5703125" style="21" bestFit="1" customWidth="1"/>
    <col min="7178" max="7178" width="29" style="21" customWidth="1"/>
    <col min="7179" max="7424" width="11.42578125" style="21"/>
    <col min="7425" max="7425" width="10.42578125" style="21" bestFit="1" customWidth="1"/>
    <col min="7426" max="7426" width="34.42578125" style="21" bestFit="1" customWidth="1"/>
    <col min="7427" max="7427" width="43" style="21" customWidth="1"/>
    <col min="7428" max="7428" width="31.42578125" style="21" customWidth="1"/>
    <col min="7429" max="7430" width="23" style="21" bestFit="1" customWidth="1"/>
    <col min="7431" max="7431" width="12.42578125" style="21" customWidth="1"/>
    <col min="7432" max="7432" width="19" style="21" bestFit="1" customWidth="1"/>
    <col min="7433" max="7433" width="18.5703125" style="21" bestFit="1" customWidth="1"/>
    <col min="7434" max="7434" width="29" style="21" customWidth="1"/>
    <col min="7435" max="7680" width="11.42578125" style="21"/>
    <col min="7681" max="7681" width="10.42578125" style="21" bestFit="1" customWidth="1"/>
    <col min="7682" max="7682" width="34.42578125" style="21" bestFit="1" customWidth="1"/>
    <col min="7683" max="7683" width="43" style="21" customWidth="1"/>
    <col min="7684" max="7684" width="31.42578125" style="21" customWidth="1"/>
    <col min="7685" max="7686" width="23" style="21" bestFit="1" customWidth="1"/>
    <col min="7687" max="7687" width="12.42578125" style="21" customWidth="1"/>
    <col min="7688" max="7688" width="19" style="21" bestFit="1" customWidth="1"/>
    <col min="7689" max="7689" width="18.5703125" style="21" bestFit="1" customWidth="1"/>
    <col min="7690" max="7690" width="29" style="21" customWidth="1"/>
    <col min="7691" max="7936" width="11.42578125" style="21"/>
    <col min="7937" max="7937" width="10.42578125" style="21" bestFit="1" customWidth="1"/>
    <col min="7938" max="7938" width="34.42578125" style="21" bestFit="1" customWidth="1"/>
    <col min="7939" max="7939" width="43" style="21" customWidth="1"/>
    <col min="7940" max="7940" width="31.42578125" style="21" customWidth="1"/>
    <col min="7941" max="7942" width="23" style="21" bestFit="1" customWidth="1"/>
    <col min="7943" max="7943" width="12.42578125" style="21" customWidth="1"/>
    <col min="7944" max="7944" width="19" style="21" bestFit="1" customWidth="1"/>
    <col min="7945" max="7945" width="18.5703125" style="21" bestFit="1" customWidth="1"/>
    <col min="7946" max="7946" width="29" style="21" customWidth="1"/>
    <col min="7947" max="8192" width="11.42578125" style="21"/>
    <col min="8193" max="8193" width="10.42578125" style="21" bestFit="1" customWidth="1"/>
    <col min="8194" max="8194" width="34.42578125" style="21" bestFit="1" customWidth="1"/>
    <col min="8195" max="8195" width="43" style="21" customWidth="1"/>
    <col min="8196" max="8196" width="31.42578125" style="21" customWidth="1"/>
    <col min="8197" max="8198" width="23" style="21" bestFit="1" customWidth="1"/>
    <col min="8199" max="8199" width="12.42578125" style="21" customWidth="1"/>
    <col min="8200" max="8200" width="19" style="21" bestFit="1" customWidth="1"/>
    <col min="8201" max="8201" width="18.5703125" style="21" bestFit="1" customWidth="1"/>
    <col min="8202" max="8202" width="29" style="21" customWidth="1"/>
    <col min="8203" max="8448" width="11.42578125" style="21"/>
    <col min="8449" max="8449" width="10.42578125" style="21" bestFit="1" customWidth="1"/>
    <col min="8450" max="8450" width="34.42578125" style="21" bestFit="1" customWidth="1"/>
    <col min="8451" max="8451" width="43" style="21" customWidth="1"/>
    <col min="8452" max="8452" width="31.42578125" style="21" customWidth="1"/>
    <col min="8453" max="8454" width="23" style="21" bestFit="1" customWidth="1"/>
    <col min="8455" max="8455" width="12.42578125" style="21" customWidth="1"/>
    <col min="8456" max="8456" width="19" style="21" bestFit="1" customWidth="1"/>
    <col min="8457" max="8457" width="18.5703125" style="21" bestFit="1" customWidth="1"/>
    <col min="8458" max="8458" width="29" style="21" customWidth="1"/>
    <col min="8459" max="8704" width="11.42578125" style="21"/>
    <col min="8705" max="8705" width="10.42578125" style="21" bestFit="1" customWidth="1"/>
    <col min="8706" max="8706" width="34.42578125" style="21" bestFit="1" customWidth="1"/>
    <col min="8707" max="8707" width="43" style="21" customWidth="1"/>
    <col min="8708" max="8708" width="31.42578125" style="21" customWidth="1"/>
    <col min="8709" max="8710" width="23" style="21" bestFit="1" customWidth="1"/>
    <col min="8711" max="8711" width="12.42578125" style="21" customWidth="1"/>
    <col min="8712" max="8712" width="19" style="21" bestFit="1" customWidth="1"/>
    <col min="8713" max="8713" width="18.5703125" style="21" bestFit="1" customWidth="1"/>
    <col min="8714" max="8714" width="29" style="21" customWidth="1"/>
    <col min="8715" max="8960" width="11.42578125" style="21"/>
    <col min="8961" max="8961" width="10.42578125" style="21" bestFit="1" customWidth="1"/>
    <col min="8962" max="8962" width="34.42578125" style="21" bestFit="1" customWidth="1"/>
    <col min="8963" max="8963" width="43" style="21" customWidth="1"/>
    <col min="8964" max="8964" width="31.42578125" style="21" customWidth="1"/>
    <col min="8965" max="8966" width="23" style="21" bestFit="1" customWidth="1"/>
    <col min="8967" max="8967" width="12.42578125" style="21" customWidth="1"/>
    <col min="8968" max="8968" width="19" style="21" bestFit="1" customWidth="1"/>
    <col min="8969" max="8969" width="18.5703125" style="21" bestFit="1" customWidth="1"/>
    <col min="8970" max="8970" width="29" style="21" customWidth="1"/>
    <col min="8971" max="9216" width="11.42578125" style="21"/>
    <col min="9217" max="9217" width="10.42578125" style="21" bestFit="1" customWidth="1"/>
    <col min="9218" max="9218" width="34.42578125" style="21" bestFit="1" customWidth="1"/>
    <col min="9219" max="9219" width="43" style="21" customWidth="1"/>
    <col min="9220" max="9220" width="31.42578125" style="21" customWidth="1"/>
    <col min="9221" max="9222" width="23" style="21" bestFit="1" customWidth="1"/>
    <col min="9223" max="9223" width="12.42578125" style="21" customWidth="1"/>
    <col min="9224" max="9224" width="19" style="21" bestFit="1" customWidth="1"/>
    <col min="9225" max="9225" width="18.5703125" style="21" bestFit="1" customWidth="1"/>
    <col min="9226" max="9226" width="29" style="21" customWidth="1"/>
    <col min="9227" max="9472" width="11.42578125" style="21"/>
    <col min="9473" max="9473" width="10.42578125" style="21" bestFit="1" customWidth="1"/>
    <col min="9474" max="9474" width="34.42578125" style="21" bestFit="1" customWidth="1"/>
    <col min="9475" max="9475" width="43" style="21" customWidth="1"/>
    <col min="9476" max="9476" width="31.42578125" style="21" customWidth="1"/>
    <col min="9477" max="9478" width="23" style="21" bestFit="1" customWidth="1"/>
    <col min="9479" max="9479" width="12.42578125" style="21" customWidth="1"/>
    <col min="9480" max="9480" width="19" style="21" bestFit="1" customWidth="1"/>
    <col min="9481" max="9481" width="18.5703125" style="21" bestFit="1" customWidth="1"/>
    <col min="9482" max="9482" width="29" style="21" customWidth="1"/>
    <col min="9483" max="9728" width="11.42578125" style="21"/>
    <col min="9729" max="9729" width="10.42578125" style="21" bestFit="1" customWidth="1"/>
    <col min="9730" max="9730" width="34.42578125" style="21" bestFit="1" customWidth="1"/>
    <col min="9731" max="9731" width="43" style="21" customWidth="1"/>
    <col min="9732" max="9732" width="31.42578125" style="21" customWidth="1"/>
    <col min="9733" max="9734" width="23" style="21" bestFit="1" customWidth="1"/>
    <col min="9735" max="9735" width="12.42578125" style="21" customWidth="1"/>
    <col min="9736" max="9736" width="19" style="21" bestFit="1" customWidth="1"/>
    <col min="9737" max="9737" width="18.5703125" style="21" bestFit="1" customWidth="1"/>
    <col min="9738" max="9738" width="29" style="21" customWidth="1"/>
    <col min="9739" max="9984" width="11.42578125" style="21"/>
    <col min="9985" max="9985" width="10.42578125" style="21" bestFit="1" customWidth="1"/>
    <col min="9986" max="9986" width="34.42578125" style="21" bestFit="1" customWidth="1"/>
    <col min="9987" max="9987" width="43" style="21" customWidth="1"/>
    <col min="9988" max="9988" width="31.42578125" style="21" customWidth="1"/>
    <col min="9989" max="9990" width="23" style="21" bestFit="1" customWidth="1"/>
    <col min="9991" max="9991" width="12.42578125" style="21" customWidth="1"/>
    <col min="9992" max="9992" width="19" style="21" bestFit="1" customWidth="1"/>
    <col min="9993" max="9993" width="18.5703125" style="21" bestFit="1" customWidth="1"/>
    <col min="9994" max="9994" width="29" style="21" customWidth="1"/>
    <col min="9995" max="10240" width="11.42578125" style="21"/>
    <col min="10241" max="10241" width="10.42578125" style="21" bestFit="1" customWidth="1"/>
    <col min="10242" max="10242" width="34.42578125" style="21" bestFit="1" customWidth="1"/>
    <col min="10243" max="10243" width="43" style="21" customWidth="1"/>
    <col min="10244" max="10244" width="31.42578125" style="21" customWidth="1"/>
    <col min="10245" max="10246" width="23" style="21" bestFit="1" customWidth="1"/>
    <col min="10247" max="10247" width="12.42578125" style="21" customWidth="1"/>
    <col min="10248" max="10248" width="19" style="21" bestFit="1" customWidth="1"/>
    <col min="10249" max="10249" width="18.5703125" style="21" bestFit="1" customWidth="1"/>
    <col min="10250" max="10250" width="29" style="21" customWidth="1"/>
    <col min="10251" max="10496" width="11.42578125" style="21"/>
    <col min="10497" max="10497" width="10.42578125" style="21" bestFit="1" customWidth="1"/>
    <col min="10498" max="10498" width="34.42578125" style="21" bestFit="1" customWidth="1"/>
    <col min="10499" max="10499" width="43" style="21" customWidth="1"/>
    <col min="10500" max="10500" width="31.42578125" style="21" customWidth="1"/>
    <col min="10501" max="10502" width="23" style="21" bestFit="1" customWidth="1"/>
    <col min="10503" max="10503" width="12.42578125" style="21" customWidth="1"/>
    <col min="10504" max="10504" width="19" style="21" bestFit="1" customWidth="1"/>
    <col min="10505" max="10505" width="18.5703125" style="21" bestFit="1" customWidth="1"/>
    <col min="10506" max="10506" width="29" style="21" customWidth="1"/>
    <col min="10507" max="10752" width="11.42578125" style="21"/>
    <col min="10753" max="10753" width="10.42578125" style="21" bestFit="1" customWidth="1"/>
    <col min="10754" max="10754" width="34.42578125" style="21" bestFit="1" customWidth="1"/>
    <col min="10755" max="10755" width="43" style="21" customWidth="1"/>
    <col min="10756" max="10756" width="31.42578125" style="21" customWidth="1"/>
    <col min="10757" max="10758" width="23" style="21" bestFit="1" customWidth="1"/>
    <col min="10759" max="10759" width="12.42578125" style="21" customWidth="1"/>
    <col min="10760" max="10760" width="19" style="21" bestFit="1" customWidth="1"/>
    <col min="10761" max="10761" width="18.5703125" style="21" bestFit="1" customWidth="1"/>
    <col min="10762" max="10762" width="29" style="21" customWidth="1"/>
    <col min="10763" max="11008" width="11.42578125" style="21"/>
    <col min="11009" max="11009" width="10.42578125" style="21" bestFit="1" customWidth="1"/>
    <col min="11010" max="11010" width="34.42578125" style="21" bestFit="1" customWidth="1"/>
    <col min="11011" max="11011" width="43" style="21" customWidth="1"/>
    <col min="11012" max="11012" width="31.42578125" style="21" customWidth="1"/>
    <col min="11013" max="11014" width="23" style="21" bestFit="1" customWidth="1"/>
    <col min="11015" max="11015" width="12.42578125" style="21" customWidth="1"/>
    <col min="11016" max="11016" width="19" style="21" bestFit="1" customWidth="1"/>
    <col min="11017" max="11017" width="18.5703125" style="21" bestFit="1" customWidth="1"/>
    <col min="11018" max="11018" width="29" style="21" customWidth="1"/>
    <col min="11019" max="11264" width="11.42578125" style="21"/>
    <col min="11265" max="11265" width="10.42578125" style="21" bestFit="1" customWidth="1"/>
    <col min="11266" max="11266" width="34.42578125" style="21" bestFit="1" customWidth="1"/>
    <col min="11267" max="11267" width="43" style="21" customWidth="1"/>
    <col min="11268" max="11268" width="31.42578125" style="21" customWidth="1"/>
    <col min="11269" max="11270" width="23" style="21" bestFit="1" customWidth="1"/>
    <col min="11271" max="11271" width="12.42578125" style="21" customWidth="1"/>
    <col min="11272" max="11272" width="19" style="21" bestFit="1" customWidth="1"/>
    <col min="11273" max="11273" width="18.5703125" style="21" bestFit="1" customWidth="1"/>
    <col min="11274" max="11274" width="29" style="21" customWidth="1"/>
    <col min="11275" max="11520" width="11.42578125" style="21"/>
    <col min="11521" max="11521" width="10.42578125" style="21" bestFit="1" customWidth="1"/>
    <col min="11522" max="11522" width="34.42578125" style="21" bestFit="1" customWidth="1"/>
    <col min="11523" max="11523" width="43" style="21" customWidth="1"/>
    <col min="11524" max="11524" width="31.42578125" style="21" customWidth="1"/>
    <col min="11525" max="11526" width="23" style="21" bestFit="1" customWidth="1"/>
    <col min="11527" max="11527" width="12.42578125" style="21" customWidth="1"/>
    <col min="11528" max="11528" width="19" style="21" bestFit="1" customWidth="1"/>
    <col min="11529" max="11529" width="18.5703125" style="21" bestFit="1" customWidth="1"/>
    <col min="11530" max="11530" width="29" style="21" customWidth="1"/>
    <col min="11531" max="11776" width="11.42578125" style="21"/>
    <col min="11777" max="11777" width="10.42578125" style="21" bestFit="1" customWidth="1"/>
    <col min="11778" max="11778" width="34.42578125" style="21" bestFit="1" customWidth="1"/>
    <col min="11779" max="11779" width="43" style="21" customWidth="1"/>
    <col min="11780" max="11780" width="31.42578125" style="21" customWidth="1"/>
    <col min="11781" max="11782" width="23" style="21" bestFit="1" customWidth="1"/>
    <col min="11783" max="11783" width="12.42578125" style="21" customWidth="1"/>
    <col min="11784" max="11784" width="19" style="21" bestFit="1" customWidth="1"/>
    <col min="11785" max="11785" width="18.5703125" style="21" bestFit="1" customWidth="1"/>
    <col min="11786" max="11786" width="29" style="21" customWidth="1"/>
    <col min="11787" max="12032" width="11.42578125" style="21"/>
    <col min="12033" max="12033" width="10.42578125" style="21" bestFit="1" customWidth="1"/>
    <col min="12034" max="12034" width="34.42578125" style="21" bestFit="1" customWidth="1"/>
    <col min="12035" max="12035" width="43" style="21" customWidth="1"/>
    <col min="12036" max="12036" width="31.42578125" style="21" customWidth="1"/>
    <col min="12037" max="12038" width="23" style="21" bestFit="1" customWidth="1"/>
    <col min="12039" max="12039" width="12.42578125" style="21" customWidth="1"/>
    <col min="12040" max="12040" width="19" style="21" bestFit="1" customWidth="1"/>
    <col min="12041" max="12041" width="18.5703125" style="21" bestFit="1" customWidth="1"/>
    <col min="12042" max="12042" width="29" style="21" customWidth="1"/>
    <col min="12043" max="12288" width="11.42578125" style="21"/>
    <col min="12289" max="12289" width="10.42578125" style="21" bestFit="1" customWidth="1"/>
    <col min="12290" max="12290" width="34.42578125" style="21" bestFit="1" customWidth="1"/>
    <col min="12291" max="12291" width="43" style="21" customWidth="1"/>
    <col min="12292" max="12292" width="31.42578125" style="21" customWidth="1"/>
    <col min="12293" max="12294" width="23" style="21" bestFit="1" customWidth="1"/>
    <col min="12295" max="12295" width="12.42578125" style="21" customWidth="1"/>
    <col min="12296" max="12296" width="19" style="21" bestFit="1" customWidth="1"/>
    <col min="12297" max="12297" width="18.5703125" style="21" bestFit="1" customWidth="1"/>
    <col min="12298" max="12298" width="29" style="21" customWidth="1"/>
    <col min="12299" max="12544" width="11.42578125" style="21"/>
    <col min="12545" max="12545" width="10.42578125" style="21" bestFit="1" customWidth="1"/>
    <col min="12546" max="12546" width="34.42578125" style="21" bestFit="1" customWidth="1"/>
    <col min="12547" max="12547" width="43" style="21" customWidth="1"/>
    <col min="12548" max="12548" width="31.42578125" style="21" customWidth="1"/>
    <col min="12549" max="12550" width="23" style="21" bestFit="1" customWidth="1"/>
    <col min="12551" max="12551" width="12.42578125" style="21" customWidth="1"/>
    <col min="12552" max="12552" width="19" style="21" bestFit="1" customWidth="1"/>
    <col min="12553" max="12553" width="18.5703125" style="21" bestFit="1" customWidth="1"/>
    <col min="12554" max="12554" width="29" style="21" customWidth="1"/>
    <col min="12555" max="12800" width="11.42578125" style="21"/>
    <col min="12801" max="12801" width="10.42578125" style="21" bestFit="1" customWidth="1"/>
    <col min="12802" max="12802" width="34.42578125" style="21" bestFit="1" customWidth="1"/>
    <col min="12803" max="12803" width="43" style="21" customWidth="1"/>
    <col min="12804" max="12804" width="31.42578125" style="21" customWidth="1"/>
    <col min="12805" max="12806" width="23" style="21" bestFit="1" customWidth="1"/>
    <col min="12807" max="12807" width="12.42578125" style="21" customWidth="1"/>
    <col min="12808" max="12808" width="19" style="21" bestFit="1" customWidth="1"/>
    <col min="12809" max="12809" width="18.5703125" style="21" bestFit="1" customWidth="1"/>
    <col min="12810" max="12810" width="29" style="21" customWidth="1"/>
    <col min="12811" max="13056" width="11.42578125" style="21"/>
    <col min="13057" max="13057" width="10.42578125" style="21" bestFit="1" customWidth="1"/>
    <col min="13058" max="13058" width="34.42578125" style="21" bestFit="1" customWidth="1"/>
    <col min="13059" max="13059" width="43" style="21" customWidth="1"/>
    <col min="13060" max="13060" width="31.42578125" style="21" customWidth="1"/>
    <col min="13061" max="13062" width="23" style="21" bestFit="1" customWidth="1"/>
    <col min="13063" max="13063" width="12.42578125" style="21" customWidth="1"/>
    <col min="13064" max="13064" width="19" style="21" bestFit="1" customWidth="1"/>
    <col min="13065" max="13065" width="18.5703125" style="21" bestFit="1" customWidth="1"/>
    <col min="13066" max="13066" width="29" style="21" customWidth="1"/>
    <col min="13067" max="13312" width="11.42578125" style="21"/>
    <col min="13313" max="13313" width="10.42578125" style="21" bestFit="1" customWidth="1"/>
    <col min="13314" max="13314" width="34.42578125" style="21" bestFit="1" customWidth="1"/>
    <col min="13315" max="13315" width="43" style="21" customWidth="1"/>
    <col min="13316" max="13316" width="31.42578125" style="21" customWidth="1"/>
    <col min="13317" max="13318" width="23" style="21" bestFit="1" customWidth="1"/>
    <col min="13319" max="13319" width="12.42578125" style="21" customWidth="1"/>
    <col min="13320" max="13320" width="19" style="21" bestFit="1" customWidth="1"/>
    <col min="13321" max="13321" width="18.5703125" style="21" bestFit="1" customWidth="1"/>
    <col min="13322" max="13322" width="29" style="21" customWidth="1"/>
    <col min="13323" max="13568" width="11.42578125" style="21"/>
    <col min="13569" max="13569" width="10.42578125" style="21" bestFit="1" customWidth="1"/>
    <col min="13570" max="13570" width="34.42578125" style="21" bestFit="1" customWidth="1"/>
    <col min="13571" max="13571" width="43" style="21" customWidth="1"/>
    <col min="13572" max="13572" width="31.42578125" style="21" customWidth="1"/>
    <col min="13573" max="13574" width="23" style="21" bestFit="1" customWidth="1"/>
    <col min="13575" max="13575" width="12.42578125" style="21" customWidth="1"/>
    <col min="13576" max="13576" width="19" style="21" bestFit="1" customWidth="1"/>
    <col min="13577" max="13577" width="18.5703125" style="21" bestFit="1" customWidth="1"/>
    <col min="13578" max="13578" width="29" style="21" customWidth="1"/>
    <col min="13579" max="13824" width="11.42578125" style="21"/>
    <col min="13825" max="13825" width="10.42578125" style="21" bestFit="1" customWidth="1"/>
    <col min="13826" max="13826" width="34.42578125" style="21" bestFit="1" customWidth="1"/>
    <col min="13827" max="13827" width="43" style="21" customWidth="1"/>
    <col min="13828" max="13828" width="31.42578125" style="21" customWidth="1"/>
    <col min="13829" max="13830" width="23" style="21" bestFit="1" customWidth="1"/>
    <col min="13831" max="13831" width="12.42578125" style="21" customWidth="1"/>
    <col min="13832" max="13832" width="19" style="21" bestFit="1" customWidth="1"/>
    <col min="13833" max="13833" width="18.5703125" style="21" bestFit="1" customWidth="1"/>
    <col min="13834" max="13834" width="29" style="21" customWidth="1"/>
    <col min="13835" max="14080" width="11.42578125" style="21"/>
    <col min="14081" max="14081" width="10.42578125" style="21" bestFit="1" customWidth="1"/>
    <col min="14082" max="14082" width="34.42578125" style="21" bestFit="1" customWidth="1"/>
    <col min="14083" max="14083" width="43" style="21" customWidth="1"/>
    <col min="14084" max="14084" width="31.42578125" style="21" customWidth="1"/>
    <col min="14085" max="14086" width="23" style="21" bestFit="1" customWidth="1"/>
    <col min="14087" max="14087" width="12.42578125" style="21" customWidth="1"/>
    <col min="14088" max="14088" width="19" style="21" bestFit="1" customWidth="1"/>
    <col min="14089" max="14089" width="18.5703125" style="21" bestFit="1" customWidth="1"/>
    <col min="14090" max="14090" width="29" style="21" customWidth="1"/>
    <col min="14091" max="14336" width="11.42578125" style="21"/>
    <col min="14337" max="14337" width="10.42578125" style="21" bestFit="1" customWidth="1"/>
    <col min="14338" max="14338" width="34.42578125" style="21" bestFit="1" customWidth="1"/>
    <col min="14339" max="14339" width="43" style="21" customWidth="1"/>
    <col min="14340" max="14340" width="31.42578125" style="21" customWidth="1"/>
    <col min="14341" max="14342" width="23" style="21" bestFit="1" customWidth="1"/>
    <col min="14343" max="14343" width="12.42578125" style="21" customWidth="1"/>
    <col min="14344" max="14344" width="19" style="21" bestFit="1" customWidth="1"/>
    <col min="14345" max="14345" width="18.5703125" style="21" bestFit="1" customWidth="1"/>
    <col min="14346" max="14346" width="29" style="21" customWidth="1"/>
    <col min="14347" max="14592" width="11.42578125" style="21"/>
    <col min="14593" max="14593" width="10.42578125" style="21" bestFit="1" customWidth="1"/>
    <col min="14594" max="14594" width="34.42578125" style="21" bestFit="1" customWidth="1"/>
    <col min="14595" max="14595" width="43" style="21" customWidth="1"/>
    <col min="14596" max="14596" width="31.42578125" style="21" customWidth="1"/>
    <col min="14597" max="14598" width="23" style="21" bestFit="1" customWidth="1"/>
    <col min="14599" max="14599" width="12.42578125" style="21" customWidth="1"/>
    <col min="14600" max="14600" width="19" style="21" bestFit="1" customWidth="1"/>
    <col min="14601" max="14601" width="18.5703125" style="21" bestFit="1" customWidth="1"/>
    <col min="14602" max="14602" width="29" style="21" customWidth="1"/>
    <col min="14603" max="14848" width="11.42578125" style="21"/>
    <col min="14849" max="14849" width="10.42578125" style="21" bestFit="1" customWidth="1"/>
    <col min="14850" max="14850" width="34.42578125" style="21" bestFit="1" customWidth="1"/>
    <col min="14851" max="14851" width="43" style="21" customWidth="1"/>
    <col min="14852" max="14852" width="31.42578125" style="21" customWidth="1"/>
    <col min="14853" max="14854" width="23" style="21" bestFit="1" customWidth="1"/>
    <col min="14855" max="14855" width="12.42578125" style="21" customWidth="1"/>
    <col min="14856" max="14856" width="19" style="21" bestFit="1" customWidth="1"/>
    <col min="14857" max="14857" width="18.5703125" style="21" bestFit="1" customWidth="1"/>
    <col min="14858" max="14858" width="29" style="21" customWidth="1"/>
    <col min="14859" max="15104" width="11.42578125" style="21"/>
    <col min="15105" max="15105" width="10.42578125" style="21" bestFit="1" customWidth="1"/>
    <col min="15106" max="15106" width="34.42578125" style="21" bestFit="1" customWidth="1"/>
    <col min="15107" max="15107" width="43" style="21" customWidth="1"/>
    <col min="15108" max="15108" width="31.42578125" style="21" customWidth="1"/>
    <col min="15109" max="15110" width="23" style="21" bestFit="1" customWidth="1"/>
    <col min="15111" max="15111" width="12.42578125" style="21" customWidth="1"/>
    <col min="15112" max="15112" width="19" style="21" bestFit="1" customWidth="1"/>
    <col min="15113" max="15113" width="18.5703125" style="21" bestFit="1" customWidth="1"/>
    <col min="15114" max="15114" width="29" style="21" customWidth="1"/>
    <col min="15115" max="15360" width="11.42578125" style="21"/>
    <col min="15361" max="15361" width="10.42578125" style="21" bestFit="1" customWidth="1"/>
    <col min="15362" max="15362" width="34.42578125" style="21" bestFit="1" customWidth="1"/>
    <col min="15363" max="15363" width="43" style="21" customWidth="1"/>
    <col min="15364" max="15364" width="31.42578125" style="21" customWidth="1"/>
    <col min="15365" max="15366" width="23" style="21" bestFit="1" customWidth="1"/>
    <col min="15367" max="15367" width="12.42578125" style="21" customWidth="1"/>
    <col min="15368" max="15368" width="19" style="21" bestFit="1" customWidth="1"/>
    <col min="15369" max="15369" width="18.5703125" style="21" bestFit="1" customWidth="1"/>
    <col min="15370" max="15370" width="29" style="21" customWidth="1"/>
    <col min="15371" max="15616" width="11.42578125" style="21"/>
    <col min="15617" max="15617" width="10.42578125" style="21" bestFit="1" customWidth="1"/>
    <col min="15618" max="15618" width="34.42578125" style="21" bestFit="1" customWidth="1"/>
    <col min="15619" max="15619" width="43" style="21" customWidth="1"/>
    <col min="15620" max="15620" width="31.42578125" style="21" customWidth="1"/>
    <col min="15621" max="15622" width="23" style="21" bestFit="1" customWidth="1"/>
    <col min="15623" max="15623" width="12.42578125" style="21" customWidth="1"/>
    <col min="15624" max="15624" width="19" style="21" bestFit="1" customWidth="1"/>
    <col min="15625" max="15625" width="18.5703125" style="21" bestFit="1" customWidth="1"/>
    <col min="15626" max="15626" width="29" style="21" customWidth="1"/>
    <col min="15627" max="15872" width="11.42578125" style="21"/>
    <col min="15873" max="15873" width="10.42578125" style="21" bestFit="1" customWidth="1"/>
    <col min="15874" max="15874" width="34.42578125" style="21" bestFit="1" customWidth="1"/>
    <col min="15875" max="15875" width="43" style="21" customWidth="1"/>
    <col min="15876" max="15876" width="31.42578125" style="21" customWidth="1"/>
    <col min="15877" max="15878" width="23" style="21" bestFit="1" customWidth="1"/>
    <col min="15879" max="15879" width="12.42578125" style="21" customWidth="1"/>
    <col min="15880" max="15880" width="19" style="21" bestFit="1" customWidth="1"/>
    <col min="15881" max="15881" width="18.5703125" style="21" bestFit="1" customWidth="1"/>
    <col min="15882" max="15882" width="29" style="21" customWidth="1"/>
    <col min="15883" max="16128" width="11.42578125" style="21"/>
    <col min="16129" max="16129" width="10.42578125" style="21" bestFit="1" customWidth="1"/>
    <col min="16130" max="16130" width="34.42578125" style="21" bestFit="1" customWidth="1"/>
    <col min="16131" max="16131" width="43" style="21" customWidth="1"/>
    <col min="16132" max="16132" width="31.42578125" style="21" customWidth="1"/>
    <col min="16133" max="16134" width="23" style="21" bestFit="1" customWidth="1"/>
    <col min="16135" max="16135" width="12.42578125" style="21" customWidth="1"/>
    <col min="16136" max="16136" width="19" style="21" bestFit="1" customWidth="1"/>
    <col min="16137" max="16137" width="18.5703125" style="21" bestFit="1" customWidth="1"/>
    <col min="16138" max="16138" width="29" style="21" customWidth="1"/>
    <col min="16139" max="16384" width="11.42578125" style="21"/>
  </cols>
  <sheetData>
    <row r="1" spans="1:9" s="19" customFormat="1">
      <c r="A1" s="17" t="s">
        <v>6389</v>
      </c>
      <c r="B1" s="18" t="s">
        <v>4691</v>
      </c>
      <c r="C1" s="19" t="s">
        <v>5830</v>
      </c>
      <c r="D1" s="19" t="s">
        <v>5831</v>
      </c>
      <c r="E1" s="19" t="s">
        <v>5832</v>
      </c>
      <c r="F1" s="19" t="s">
        <v>5833</v>
      </c>
      <c r="G1" s="19" t="s">
        <v>5834</v>
      </c>
      <c r="H1" s="17" t="s">
        <v>5835</v>
      </c>
      <c r="I1" s="17" t="s">
        <v>5836</v>
      </c>
    </row>
    <row r="2" spans="1:9">
      <c r="A2" s="20">
        <v>1</v>
      </c>
      <c r="B2" s="21" t="s">
        <v>5837</v>
      </c>
      <c r="C2" s="21" t="s">
        <v>5838</v>
      </c>
      <c r="D2" s="21" t="s">
        <v>5839</v>
      </c>
      <c r="E2" s="21" t="s">
        <v>5840</v>
      </c>
      <c r="F2" s="21" t="s">
        <v>5841</v>
      </c>
      <c r="G2" s="21" t="s">
        <v>5842</v>
      </c>
      <c r="H2" s="20" t="s">
        <v>5843</v>
      </c>
      <c r="I2" s="20" t="s">
        <v>5844</v>
      </c>
    </row>
    <row r="3" spans="1:9">
      <c r="A3" s="20">
        <v>2</v>
      </c>
      <c r="B3" s="21" t="s">
        <v>5845</v>
      </c>
      <c r="C3" s="21" t="s">
        <v>5846</v>
      </c>
      <c r="D3" s="21" t="s">
        <v>5847</v>
      </c>
      <c r="E3" s="21" t="s">
        <v>5841</v>
      </c>
      <c r="F3" s="21" t="s">
        <v>5841</v>
      </c>
      <c r="G3" s="21" t="s">
        <v>5842</v>
      </c>
      <c r="H3" s="20" t="s">
        <v>5844</v>
      </c>
      <c r="I3" s="20" t="s">
        <v>5844</v>
      </c>
    </row>
    <row r="4" spans="1:9">
      <c r="A4" s="20">
        <v>3</v>
      </c>
      <c r="B4" s="21" t="s">
        <v>5848</v>
      </c>
      <c r="C4" s="21" t="s">
        <v>5849</v>
      </c>
      <c r="D4" s="21" t="s">
        <v>5847</v>
      </c>
      <c r="E4" s="21" t="s">
        <v>5850</v>
      </c>
      <c r="F4" s="21" t="s">
        <v>5841</v>
      </c>
      <c r="G4" s="21" t="s">
        <v>5842</v>
      </c>
      <c r="H4" s="20" t="s">
        <v>5851</v>
      </c>
      <c r="I4" s="20" t="s">
        <v>5844</v>
      </c>
    </row>
    <row r="5" spans="1:9">
      <c r="A5" s="20">
        <v>4</v>
      </c>
      <c r="B5" s="21" t="s">
        <v>5852</v>
      </c>
      <c r="C5" s="21" t="s">
        <v>5853</v>
      </c>
      <c r="D5" s="21" t="s">
        <v>5854</v>
      </c>
      <c r="E5" s="21" t="s">
        <v>5855</v>
      </c>
      <c r="F5" s="21" t="s">
        <v>5856</v>
      </c>
      <c r="G5" s="21" t="s">
        <v>5842</v>
      </c>
      <c r="H5" s="20" t="s">
        <v>5857</v>
      </c>
      <c r="I5" s="20" t="s">
        <v>5857</v>
      </c>
    </row>
    <row r="6" spans="1:9">
      <c r="A6" s="20">
        <v>5</v>
      </c>
      <c r="B6" s="21" t="s">
        <v>5858</v>
      </c>
      <c r="C6" s="21" t="s">
        <v>5859</v>
      </c>
      <c r="D6" s="21" t="s">
        <v>5860</v>
      </c>
      <c r="E6" s="21" t="s">
        <v>5861</v>
      </c>
      <c r="F6" s="21" t="s">
        <v>5862</v>
      </c>
      <c r="G6" s="21" t="s">
        <v>5863</v>
      </c>
    </row>
    <row r="7" spans="1:9">
      <c r="A7" s="20">
        <v>6</v>
      </c>
      <c r="B7" s="21" t="s">
        <v>5864</v>
      </c>
      <c r="C7" s="21" t="s">
        <v>5865</v>
      </c>
      <c r="D7" s="21" t="s">
        <v>5865</v>
      </c>
      <c r="E7" s="21" t="s">
        <v>5840</v>
      </c>
      <c r="F7" s="21" t="s">
        <v>5840</v>
      </c>
      <c r="G7" s="21" t="s">
        <v>5842</v>
      </c>
      <c r="H7" s="20" t="s">
        <v>5866</v>
      </c>
      <c r="I7" s="20" t="s">
        <v>5866</v>
      </c>
    </row>
    <row r="8" spans="1:9">
      <c r="A8" s="20">
        <v>7</v>
      </c>
      <c r="B8" s="21" t="s">
        <v>5867</v>
      </c>
      <c r="C8" s="21" t="s">
        <v>5868</v>
      </c>
      <c r="D8" s="21" t="s">
        <v>5868</v>
      </c>
      <c r="E8" s="21" t="s">
        <v>5869</v>
      </c>
      <c r="F8" s="21" t="s">
        <v>5869</v>
      </c>
      <c r="G8" s="21" t="s">
        <v>5842</v>
      </c>
      <c r="H8" s="20" t="s">
        <v>5870</v>
      </c>
      <c r="I8" s="20" t="s">
        <v>5870</v>
      </c>
    </row>
    <row r="9" spans="1:9">
      <c r="A9" s="20">
        <v>8</v>
      </c>
      <c r="B9" s="21" t="s">
        <v>5871</v>
      </c>
      <c r="C9" s="21" t="s">
        <v>5872</v>
      </c>
      <c r="D9" s="21" t="s">
        <v>5872</v>
      </c>
      <c r="E9" s="21" t="s">
        <v>5840</v>
      </c>
      <c r="F9" s="21" t="s">
        <v>5840</v>
      </c>
      <c r="G9" s="21" t="s">
        <v>5842</v>
      </c>
      <c r="H9" s="20" t="s">
        <v>5873</v>
      </c>
      <c r="I9" s="20" t="s">
        <v>5873</v>
      </c>
    </row>
    <row r="10" spans="1:9">
      <c r="A10" s="20">
        <v>9</v>
      </c>
      <c r="B10" s="21" t="s">
        <v>5874</v>
      </c>
      <c r="C10" s="21" t="s">
        <v>5875</v>
      </c>
      <c r="D10" s="21" t="s">
        <v>5875</v>
      </c>
      <c r="E10" s="21" t="s">
        <v>5876</v>
      </c>
      <c r="F10" s="21" t="s">
        <v>5876</v>
      </c>
      <c r="G10" s="21" t="s">
        <v>5842</v>
      </c>
      <c r="H10" s="20" t="s">
        <v>5877</v>
      </c>
      <c r="I10" s="20" t="s">
        <v>5877</v>
      </c>
    </row>
    <row r="11" spans="1:9">
      <c r="A11" s="20">
        <v>10</v>
      </c>
      <c r="B11" s="21" t="s">
        <v>5878</v>
      </c>
      <c r="C11" s="315" t="s">
        <v>5879</v>
      </c>
      <c r="D11" s="315" t="s">
        <v>5879</v>
      </c>
      <c r="E11" s="315" t="s">
        <v>5880</v>
      </c>
      <c r="F11" s="21" t="s">
        <v>5880</v>
      </c>
      <c r="G11" s="21" t="s">
        <v>5842</v>
      </c>
      <c r="H11" s="20" t="s">
        <v>5881</v>
      </c>
      <c r="I11" s="20" t="s">
        <v>5881</v>
      </c>
    </row>
    <row r="12" spans="1:9">
      <c r="A12" s="313" t="s">
        <v>6823</v>
      </c>
      <c r="B12" s="21" t="s">
        <v>5878</v>
      </c>
      <c r="C12" s="309" t="s">
        <v>6824</v>
      </c>
      <c r="D12" s="315" t="s">
        <v>5879</v>
      </c>
      <c r="E12" s="309" t="s">
        <v>6825</v>
      </c>
      <c r="F12" s="21" t="s">
        <v>5880</v>
      </c>
      <c r="G12" s="310" t="s">
        <v>5842</v>
      </c>
      <c r="H12" s="313" t="s">
        <v>6826</v>
      </c>
      <c r="I12" s="20" t="s">
        <v>5881</v>
      </c>
    </row>
    <row r="13" spans="1:9">
      <c r="A13" s="20">
        <v>11</v>
      </c>
      <c r="B13" s="21" t="s">
        <v>5882</v>
      </c>
      <c r="C13" s="21" t="s">
        <v>5883</v>
      </c>
      <c r="D13" s="21" t="s">
        <v>5883</v>
      </c>
      <c r="E13" s="21" t="s">
        <v>5840</v>
      </c>
      <c r="F13" s="21" t="s">
        <v>5840</v>
      </c>
      <c r="G13" s="21" t="s">
        <v>5842</v>
      </c>
      <c r="H13" s="20" t="s">
        <v>5884</v>
      </c>
      <c r="I13" s="20" t="s">
        <v>5884</v>
      </c>
    </row>
    <row r="14" spans="1:9">
      <c r="A14" s="20">
        <v>12</v>
      </c>
      <c r="B14" s="21" t="s">
        <v>5885</v>
      </c>
      <c r="C14" s="21" t="s">
        <v>5886</v>
      </c>
      <c r="D14" s="21" t="s">
        <v>5886</v>
      </c>
      <c r="E14" s="21" t="s">
        <v>5840</v>
      </c>
      <c r="F14" s="21" t="s">
        <v>5840</v>
      </c>
      <c r="G14" s="21" t="s">
        <v>5842</v>
      </c>
      <c r="H14" s="20" t="s">
        <v>5887</v>
      </c>
      <c r="I14" s="20" t="s">
        <v>5887</v>
      </c>
    </row>
    <row r="15" spans="1:9">
      <c r="A15" s="20">
        <v>13</v>
      </c>
      <c r="B15" s="21" t="s">
        <v>5888</v>
      </c>
      <c r="C15" s="21" t="s">
        <v>5889</v>
      </c>
      <c r="D15" s="21" t="s">
        <v>5889</v>
      </c>
      <c r="E15" s="21" t="s">
        <v>5840</v>
      </c>
      <c r="F15" s="21" t="s">
        <v>5840</v>
      </c>
      <c r="G15" s="21" t="s">
        <v>5842</v>
      </c>
      <c r="H15" s="20" t="s">
        <v>5890</v>
      </c>
      <c r="I15" s="20" t="s">
        <v>5890</v>
      </c>
    </row>
    <row r="16" spans="1:9">
      <c r="A16" s="20">
        <v>14</v>
      </c>
      <c r="B16" s="21" t="s">
        <v>5891</v>
      </c>
      <c r="C16" s="21" t="s">
        <v>5892</v>
      </c>
      <c r="D16" s="21" t="s">
        <v>5892</v>
      </c>
      <c r="E16" s="21" t="s">
        <v>5893</v>
      </c>
      <c r="F16" s="21" t="s">
        <v>5893</v>
      </c>
      <c r="G16" s="21" t="s">
        <v>5842</v>
      </c>
      <c r="H16" s="20" t="s">
        <v>5894</v>
      </c>
      <c r="I16" s="20" t="s">
        <v>5894</v>
      </c>
    </row>
    <row r="17" spans="1:9">
      <c r="A17" s="20">
        <v>15</v>
      </c>
      <c r="B17" s="21" t="s">
        <v>5895</v>
      </c>
      <c r="C17" s="21" t="s">
        <v>5896</v>
      </c>
      <c r="D17" s="21" t="s">
        <v>5896</v>
      </c>
      <c r="E17" s="21" t="s">
        <v>5897</v>
      </c>
      <c r="F17" s="21" t="s">
        <v>5897</v>
      </c>
      <c r="G17" s="21" t="s">
        <v>5842</v>
      </c>
      <c r="H17" s="20" t="s">
        <v>5898</v>
      </c>
      <c r="I17" s="20" t="s">
        <v>5898</v>
      </c>
    </row>
    <row r="18" spans="1:9">
      <c r="A18" s="314">
        <v>16</v>
      </c>
      <c r="B18" s="315" t="s">
        <v>5899</v>
      </c>
      <c r="C18" s="21" t="s">
        <v>5900</v>
      </c>
      <c r="D18" s="21" t="s">
        <v>5901</v>
      </c>
      <c r="E18" s="21" t="s">
        <v>5902</v>
      </c>
      <c r="F18" s="21" t="s">
        <v>5903</v>
      </c>
      <c r="G18" s="21" t="s">
        <v>5842</v>
      </c>
      <c r="H18" s="20" t="s">
        <v>5904</v>
      </c>
      <c r="I18" s="20" t="s">
        <v>5905</v>
      </c>
    </row>
    <row r="19" spans="1:9">
      <c r="A19" s="20">
        <v>17</v>
      </c>
      <c r="B19" s="21" t="s">
        <v>5906</v>
      </c>
      <c r="C19" s="21" t="s">
        <v>5907</v>
      </c>
      <c r="D19" s="21" t="s">
        <v>5908</v>
      </c>
      <c r="E19" s="21" t="s">
        <v>5909</v>
      </c>
      <c r="F19" s="21" t="s">
        <v>5910</v>
      </c>
      <c r="G19" s="21" t="s">
        <v>5842</v>
      </c>
      <c r="H19" s="20" t="s">
        <v>5911</v>
      </c>
      <c r="I19" s="20" t="s">
        <v>5912</v>
      </c>
    </row>
    <row r="20" spans="1:9">
      <c r="A20" s="20">
        <v>18</v>
      </c>
      <c r="B20" s="21" t="s">
        <v>5913</v>
      </c>
      <c r="C20" s="21" t="s">
        <v>5914</v>
      </c>
      <c r="D20" s="21" t="s">
        <v>5915</v>
      </c>
      <c r="E20" s="21" t="s">
        <v>5880</v>
      </c>
      <c r="F20" s="21" t="s">
        <v>5916</v>
      </c>
      <c r="G20" s="21" t="s">
        <v>5842</v>
      </c>
      <c r="H20" s="20" t="s">
        <v>5917</v>
      </c>
      <c r="I20" s="20" t="s">
        <v>5918</v>
      </c>
    </row>
    <row r="21" spans="1:9">
      <c r="A21" s="20">
        <v>19</v>
      </c>
      <c r="B21" s="21" t="s">
        <v>5919</v>
      </c>
      <c r="C21" s="21" t="s">
        <v>5920</v>
      </c>
      <c r="D21" s="21" t="s">
        <v>5921</v>
      </c>
      <c r="E21" s="21" t="s">
        <v>5922</v>
      </c>
      <c r="F21" s="21" t="s">
        <v>5916</v>
      </c>
      <c r="G21" s="21" t="s">
        <v>5842</v>
      </c>
      <c r="I21" s="20" t="s">
        <v>5923</v>
      </c>
    </row>
    <row r="22" spans="1:9">
      <c r="A22" s="20">
        <v>20</v>
      </c>
      <c r="B22" s="21" t="s">
        <v>5924</v>
      </c>
      <c r="C22" s="21" t="s">
        <v>5925</v>
      </c>
      <c r="D22" s="21" t="s">
        <v>5925</v>
      </c>
      <c r="E22" s="21" t="s">
        <v>5926</v>
      </c>
      <c r="F22" s="21" t="s">
        <v>5926</v>
      </c>
      <c r="G22" s="21" t="s">
        <v>5842</v>
      </c>
      <c r="H22" s="20" t="s">
        <v>5927</v>
      </c>
      <c r="I22" s="20" t="s">
        <v>5927</v>
      </c>
    </row>
    <row r="23" spans="1:9">
      <c r="A23" s="20">
        <v>21</v>
      </c>
      <c r="B23" s="21" t="s">
        <v>5928</v>
      </c>
      <c r="C23" s="21" t="s">
        <v>5929</v>
      </c>
      <c r="D23" s="21" t="s">
        <v>5930</v>
      </c>
      <c r="E23" s="21" t="s">
        <v>5876</v>
      </c>
      <c r="F23" s="21" t="s">
        <v>5916</v>
      </c>
      <c r="G23" s="21" t="s">
        <v>5842</v>
      </c>
      <c r="H23" s="20" t="s">
        <v>5931</v>
      </c>
      <c r="I23" s="20" t="s">
        <v>5932</v>
      </c>
    </row>
    <row r="24" spans="1:9">
      <c r="A24" s="20">
        <v>22</v>
      </c>
      <c r="B24" s="21" t="s">
        <v>5933</v>
      </c>
      <c r="C24" s="315" t="s">
        <v>6884</v>
      </c>
      <c r="D24" s="21" t="s">
        <v>5934</v>
      </c>
      <c r="E24" s="315" t="s">
        <v>6275</v>
      </c>
      <c r="F24" s="21" t="s">
        <v>5840</v>
      </c>
      <c r="G24" s="21" t="s">
        <v>5842</v>
      </c>
      <c r="H24" s="314" t="s">
        <v>6885</v>
      </c>
      <c r="I24" s="20" t="s">
        <v>5884</v>
      </c>
    </row>
    <row r="25" spans="1:9">
      <c r="A25" s="20">
        <v>23</v>
      </c>
      <c r="B25" s="21" t="s">
        <v>5935</v>
      </c>
      <c r="C25" s="21" t="s">
        <v>5936</v>
      </c>
      <c r="D25" s="21" t="s">
        <v>5936</v>
      </c>
      <c r="E25" s="21" t="s">
        <v>5840</v>
      </c>
      <c r="F25" s="21" t="s">
        <v>5840</v>
      </c>
      <c r="G25" s="21" t="s">
        <v>5842</v>
      </c>
      <c r="H25" s="20" t="s">
        <v>5937</v>
      </c>
      <c r="I25" s="20" t="s">
        <v>5937</v>
      </c>
    </row>
    <row r="26" spans="1:9">
      <c r="A26" s="20">
        <v>24</v>
      </c>
      <c r="B26" s="21" t="s">
        <v>5938</v>
      </c>
      <c r="C26" s="21" t="s">
        <v>5939</v>
      </c>
      <c r="D26" s="21" t="s">
        <v>5939</v>
      </c>
      <c r="E26" s="21" t="s">
        <v>5940</v>
      </c>
      <c r="F26" s="21" t="s">
        <v>5940</v>
      </c>
      <c r="G26" s="21" t="s">
        <v>5842</v>
      </c>
      <c r="H26" s="20" t="s">
        <v>5941</v>
      </c>
      <c r="I26" s="20" t="s">
        <v>5941</v>
      </c>
    </row>
    <row r="27" spans="1:9">
      <c r="A27" s="20">
        <v>25</v>
      </c>
      <c r="B27" s="21" t="s">
        <v>5942</v>
      </c>
      <c r="C27" s="21" t="s">
        <v>5943</v>
      </c>
      <c r="D27" s="21" t="s">
        <v>5943</v>
      </c>
      <c r="E27" s="21" t="s">
        <v>5944</v>
      </c>
      <c r="F27" s="21" t="s">
        <v>5944</v>
      </c>
      <c r="G27" s="21" t="s">
        <v>5842</v>
      </c>
      <c r="H27" s="20" t="s">
        <v>5945</v>
      </c>
      <c r="I27" s="20" t="s">
        <v>5945</v>
      </c>
    </row>
    <row r="28" spans="1:9">
      <c r="A28" s="20">
        <v>26</v>
      </c>
      <c r="B28" s="21" t="s">
        <v>5946</v>
      </c>
      <c r="C28" s="21" t="s">
        <v>5947</v>
      </c>
      <c r="D28" s="21" t="s">
        <v>5948</v>
      </c>
      <c r="E28" s="21" t="s">
        <v>5949</v>
      </c>
      <c r="F28" s="21" t="s">
        <v>5950</v>
      </c>
      <c r="G28" s="21" t="s">
        <v>5842</v>
      </c>
      <c r="H28" s="20" t="s">
        <v>5951</v>
      </c>
      <c r="I28" s="20" t="s">
        <v>5952</v>
      </c>
    </row>
    <row r="29" spans="1:9">
      <c r="A29" s="20" t="s">
        <v>4910</v>
      </c>
      <c r="B29" s="21" t="s">
        <v>5946</v>
      </c>
      <c r="C29" s="21" t="s">
        <v>5953</v>
      </c>
      <c r="D29" s="21" t="s">
        <v>5954</v>
      </c>
      <c r="E29" s="21" t="s">
        <v>5955</v>
      </c>
      <c r="F29" s="21" t="s">
        <v>5950</v>
      </c>
      <c r="G29" s="21" t="s">
        <v>5842</v>
      </c>
      <c r="H29" s="20" t="s">
        <v>5884</v>
      </c>
      <c r="I29" s="20" t="s">
        <v>5952</v>
      </c>
    </row>
    <row r="30" spans="1:9">
      <c r="A30" s="20">
        <v>27</v>
      </c>
      <c r="B30" s="21" t="s">
        <v>5956</v>
      </c>
      <c r="C30" s="21" t="s">
        <v>5957</v>
      </c>
      <c r="D30" s="21" t="s">
        <v>5957</v>
      </c>
      <c r="E30" s="21" t="s">
        <v>5958</v>
      </c>
      <c r="F30" s="21" t="s">
        <v>5958</v>
      </c>
      <c r="G30" s="21" t="s">
        <v>5842</v>
      </c>
      <c r="H30" s="20" t="s">
        <v>5959</v>
      </c>
      <c r="I30" s="20" t="s">
        <v>5959</v>
      </c>
    </row>
    <row r="31" spans="1:9">
      <c r="A31" s="20">
        <v>28</v>
      </c>
      <c r="B31" s="21" t="s">
        <v>5960</v>
      </c>
      <c r="C31" s="21" t="s">
        <v>5961</v>
      </c>
      <c r="D31" s="21" t="s">
        <v>5961</v>
      </c>
      <c r="E31" s="21" t="s">
        <v>5962</v>
      </c>
      <c r="F31" s="21" t="s">
        <v>5962</v>
      </c>
      <c r="G31" s="21" t="s">
        <v>5842</v>
      </c>
      <c r="H31" s="20" t="s">
        <v>5963</v>
      </c>
      <c r="I31" s="20" t="s">
        <v>5963</v>
      </c>
    </row>
    <row r="32" spans="1:9">
      <c r="A32" s="20">
        <v>29</v>
      </c>
      <c r="B32" s="21" t="s">
        <v>5964</v>
      </c>
      <c r="C32" s="21" t="s">
        <v>5965</v>
      </c>
      <c r="D32" s="21" t="s">
        <v>5965</v>
      </c>
      <c r="E32" s="21" t="s">
        <v>5880</v>
      </c>
      <c r="F32" s="21" t="s">
        <v>5880</v>
      </c>
      <c r="G32" s="21" t="s">
        <v>5842</v>
      </c>
      <c r="H32" s="20" t="s">
        <v>5966</v>
      </c>
      <c r="I32" s="20" t="s">
        <v>5966</v>
      </c>
    </row>
    <row r="33" spans="1:10">
      <c r="A33" s="20">
        <v>30</v>
      </c>
      <c r="B33" s="21" t="s">
        <v>5967</v>
      </c>
      <c r="C33" s="21" t="s">
        <v>5968</v>
      </c>
      <c r="D33" s="21" t="s">
        <v>5969</v>
      </c>
      <c r="E33" s="21" t="s">
        <v>5970</v>
      </c>
      <c r="F33" s="21" t="s">
        <v>5971</v>
      </c>
      <c r="G33" s="21" t="s">
        <v>5842</v>
      </c>
      <c r="H33" s="20" t="s">
        <v>5972</v>
      </c>
      <c r="I33" s="20" t="s">
        <v>5973</v>
      </c>
    </row>
    <row r="34" spans="1:10">
      <c r="A34" s="20">
        <v>31</v>
      </c>
      <c r="B34" s="21" t="s">
        <v>5974</v>
      </c>
      <c r="C34" s="21" t="s">
        <v>5975</v>
      </c>
      <c r="D34" s="21" t="s">
        <v>5975</v>
      </c>
      <c r="E34" s="21" t="s">
        <v>5840</v>
      </c>
      <c r="F34" s="21" t="s">
        <v>5840</v>
      </c>
      <c r="G34" s="21" t="s">
        <v>5842</v>
      </c>
      <c r="H34" s="20" t="s">
        <v>5976</v>
      </c>
      <c r="I34" s="20" t="s">
        <v>5976</v>
      </c>
    </row>
    <row r="35" spans="1:10">
      <c r="A35" s="20">
        <v>32</v>
      </c>
      <c r="B35" s="21" t="s">
        <v>5977</v>
      </c>
      <c r="C35" s="21" t="s">
        <v>5978</v>
      </c>
      <c r="D35" s="21" t="s">
        <v>5978</v>
      </c>
      <c r="E35" s="21" t="s">
        <v>5979</v>
      </c>
      <c r="F35" s="21" t="s">
        <v>5979</v>
      </c>
      <c r="G35" s="21" t="s">
        <v>5842</v>
      </c>
      <c r="H35" s="20" t="s">
        <v>5980</v>
      </c>
      <c r="I35" s="20" t="s">
        <v>5980</v>
      </c>
    </row>
    <row r="36" spans="1:10">
      <c r="A36" s="20">
        <v>33</v>
      </c>
      <c r="B36" s="21" t="s">
        <v>5981</v>
      </c>
      <c r="C36" s="21" t="s">
        <v>5982</v>
      </c>
      <c r="D36" s="21" t="s">
        <v>5982</v>
      </c>
      <c r="E36" s="21" t="s">
        <v>5983</v>
      </c>
      <c r="F36" s="21" t="s">
        <v>5983</v>
      </c>
      <c r="G36" s="21" t="s">
        <v>5842</v>
      </c>
      <c r="H36" s="20" t="s">
        <v>5984</v>
      </c>
      <c r="I36" s="20" t="s">
        <v>5984</v>
      </c>
      <c r="J36" s="21" t="s">
        <v>5985</v>
      </c>
    </row>
    <row r="37" spans="1:10">
      <c r="A37" s="20">
        <v>34</v>
      </c>
      <c r="B37" s="21" t="s">
        <v>5986</v>
      </c>
      <c r="D37" s="21" t="s">
        <v>5987</v>
      </c>
      <c r="F37" s="21" t="s">
        <v>5988</v>
      </c>
      <c r="G37" s="21" t="s">
        <v>5989</v>
      </c>
      <c r="I37" s="20">
        <v>44601</v>
      </c>
    </row>
    <row r="38" spans="1:10">
      <c r="A38" s="20">
        <v>37</v>
      </c>
      <c r="B38" s="21" t="s">
        <v>5990</v>
      </c>
      <c r="C38" s="21" t="s">
        <v>5991</v>
      </c>
      <c r="D38" s="21" t="s">
        <v>5991</v>
      </c>
      <c r="E38" s="21" t="s">
        <v>5992</v>
      </c>
      <c r="F38" s="21" t="s">
        <v>5992</v>
      </c>
      <c r="G38" s="21" t="s">
        <v>5842</v>
      </c>
      <c r="H38" s="20" t="s">
        <v>5993</v>
      </c>
      <c r="I38" s="20" t="s">
        <v>5993</v>
      </c>
    </row>
    <row r="39" spans="1:10">
      <c r="A39" s="20">
        <v>38</v>
      </c>
      <c r="B39" s="21" t="s">
        <v>5994</v>
      </c>
      <c r="C39" s="21" t="s">
        <v>5995</v>
      </c>
      <c r="D39" s="21" t="s">
        <v>5995</v>
      </c>
      <c r="E39" s="21" t="s">
        <v>5996</v>
      </c>
      <c r="F39" s="21" t="s">
        <v>5996</v>
      </c>
      <c r="G39" s="21" t="s">
        <v>5842</v>
      </c>
      <c r="H39" s="20" t="s">
        <v>5997</v>
      </c>
      <c r="I39" s="20" t="s">
        <v>5997</v>
      </c>
    </row>
    <row r="40" spans="1:10">
      <c r="A40" s="20">
        <v>39</v>
      </c>
      <c r="B40" s="21" t="s">
        <v>5998</v>
      </c>
      <c r="C40" s="22" t="s">
        <v>5999</v>
      </c>
      <c r="D40" s="22" t="s">
        <v>6000</v>
      </c>
      <c r="E40" s="21" t="s">
        <v>5922</v>
      </c>
      <c r="F40" s="21" t="s">
        <v>5910</v>
      </c>
      <c r="G40" s="21" t="s">
        <v>5842</v>
      </c>
      <c r="H40" s="20" t="s">
        <v>6001</v>
      </c>
      <c r="I40" s="20" t="s">
        <v>5912</v>
      </c>
    </row>
    <row r="41" spans="1:10">
      <c r="A41" s="20">
        <v>40</v>
      </c>
      <c r="B41" s="21" t="s">
        <v>6002</v>
      </c>
      <c r="C41" s="21" t="s">
        <v>6003</v>
      </c>
      <c r="D41" s="21" t="s">
        <v>6003</v>
      </c>
      <c r="E41" s="21" t="s">
        <v>5880</v>
      </c>
      <c r="F41" s="21" t="s">
        <v>5880</v>
      </c>
      <c r="G41" s="21" t="s">
        <v>5842</v>
      </c>
      <c r="H41" s="20" t="s">
        <v>6004</v>
      </c>
      <c r="I41" s="20" t="s">
        <v>6004</v>
      </c>
    </row>
    <row r="42" spans="1:10">
      <c r="A42" s="20">
        <v>41</v>
      </c>
      <c r="B42" s="21" t="s">
        <v>6005</v>
      </c>
      <c r="C42" s="21" t="s">
        <v>6006</v>
      </c>
      <c r="D42" s="21" t="s">
        <v>6007</v>
      </c>
      <c r="E42" s="21" t="s">
        <v>5840</v>
      </c>
      <c r="F42" s="21" t="s">
        <v>5840</v>
      </c>
      <c r="G42" s="21" t="s">
        <v>5842</v>
      </c>
      <c r="H42" s="20" t="s">
        <v>5884</v>
      </c>
      <c r="I42" s="20" t="s">
        <v>6008</v>
      </c>
    </row>
    <row r="43" spans="1:10">
      <c r="A43" s="20">
        <v>42</v>
      </c>
      <c r="B43" s="21" t="s">
        <v>6009</v>
      </c>
      <c r="C43" s="21" t="s">
        <v>6010</v>
      </c>
      <c r="D43" s="21" t="s">
        <v>6011</v>
      </c>
      <c r="E43" s="21" t="s">
        <v>6012</v>
      </c>
      <c r="F43" s="21" t="s">
        <v>6012</v>
      </c>
      <c r="G43" s="21" t="s">
        <v>5842</v>
      </c>
      <c r="H43" s="20" t="s">
        <v>6013</v>
      </c>
      <c r="I43" s="20" t="s">
        <v>6013</v>
      </c>
    </row>
    <row r="44" spans="1:10">
      <c r="A44" s="20">
        <v>43</v>
      </c>
      <c r="B44" s="21" t="s">
        <v>6014</v>
      </c>
      <c r="C44" s="21" t="s">
        <v>6015</v>
      </c>
      <c r="D44" s="21" t="s">
        <v>6015</v>
      </c>
      <c r="E44" s="21" t="s">
        <v>5880</v>
      </c>
      <c r="F44" s="21" t="s">
        <v>5880</v>
      </c>
      <c r="G44" s="21" t="s">
        <v>5842</v>
      </c>
      <c r="H44" s="20" t="s">
        <v>6016</v>
      </c>
      <c r="I44" s="20" t="s">
        <v>6016</v>
      </c>
    </row>
    <row r="45" spans="1:10">
      <c r="A45" s="20">
        <v>44</v>
      </c>
      <c r="B45" s="21" t="s">
        <v>6017</v>
      </c>
      <c r="C45" s="21" t="s">
        <v>6018</v>
      </c>
      <c r="D45" s="21" t="s">
        <v>6018</v>
      </c>
      <c r="E45" s="21" t="s">
        <v>5840</v>
      </c>
      <c r="F45" s="21" t="s">
        <v>5840</v>
      </c>
      <c r="G45" s="21" t="s">
        <v>5842</v>
      </c>
      <c r="H45" s="20" t="s">
        <v>6019</v>
      </c>
      <c r="I45" s="20" t="s">
        <v>6019</v>
      </c>
    </row>
    <row r="46" spans="1:10">
      <c r="A46" s="20">
        <v>45</v>
      </c>
      <c r="B46" s="21" t="s">
        <v>6020</v>
      </c>
      <c r="C46" s="21" t="s">
        <v>6021</v>
      </c>
      <c r="D46" s="21" t="s">
        <v>6021</v>
      </c>
      <c r="E46" s="21" t="s">
        <v>6012</v>
      </c>
      <c r="F46" s="21" t="s">
        <v>6012</v>
      </c>
      <c r="G46" s="21" t="s">
        <v>5842</v>
      </c>
    </row>
    <row r="47" spans="1:10">
      <c r="A47" s="20">
        <v>46</v>
      </c>
      <c r="B47" s="21" t="s">
        <v>6022</v>
      </c>
      <c r="C47" s="21" t="s">
        <v>6023</v>
      </c>
      <c r="D47" s="21" t="s">
        <v>6024</v>
      </c>
      <c r="E47" s="21" t="s">
        <v>5880</v>
      </c>
      <c r="F47" s="21" t="s">
        <v>5880</v>
      </c>
      <c r="G47" s="21" t="s">
        <v>5842</v>
      </c>
      <c r="H47" s="20" t="s">
        <v>6025</v>
      </c>
      <c r="I47" s="20" t="s">
        <v>6026</v>
      </c>
    </row>
    <row r="48" spans="1:10">
      <c r="A48" s="20">
        <v>47</v>
      </c>
      <c r="B48" s="21" t="s">
        <v>6027</v>
      </c>
      <c r="C48" s="21" t="s">
        <v>6028</v>
      </c>
      <c r="D48" s="21" t="s">
        <v>6028</v>
      </c>
      <c r="E48" s="21" t="s">
        <v>6029</v>
      </c>
      <c r="F48" s="21" t="s">
        <v>6029</v>
      </c>
      <c r="G48" s="21" t="s">
        <v>6030</v>
      </c>
      <c r="H48" s="23" t="s">
        <v>6031</v>
      </c>
      <c r="I48" s="23">
        <v>42452</v>
      </c>
      <c r="J48" s="21" t="s">
        <v>6032</v>
      </c>
    </row>
    <row r="49" spans="1:9">
      <c r="A49" s="20">
        <v>48</v>
      </c>
      <c r="B49" s="21" t="s">
        <v>6033</v>
      </c>
      <c r="C49" s="21" t="s">
        <v>6034</v>
      </c>
      <c r="D49" s="21" t="s">
        <v>6034</v>
      </c>
      <c r="E49" s="21" t="s">
        <v>6035</v>
      </c>
      <c r="F49" s="21" t="s">
        <v>6035</v>
      </c>
      <c r="G49" s="21" t="s">
        <v>5842</v>
      </c>
      <c r="H49" s="20" t="s">
        <v>6036</v>
      </c>
      <c r="I49" s="20" t="s">
        <v>6036</v>
      </c>
    </row>
    <row r="50" spans="1:9">
      <c r="A50" s="20">
        <v>49</v>
      </c>
      <c r="B50" s="21" t="s">
        <v>6037</v>
      </c>
      <c r="C50" s="21" t="s">
        <v>5838</v>
      </c>
      <c r="D50" s="21" t="s">
        <v>6038</v>
      </c>
      <c r="E50" s="21" t="s">
        <v>6039</v>
      </c>
      <c r="F50" s="21" t="s">
        <v>6040</v>
      </c>
      <c r="G50" s="21" t="s">
        <v>5842</v>
      </c>
      <c r="H50" s="20" t="s">
        <v>5844</v>
      </c>
      <c r="I50" s="20" t="s">
        <v>6041</v>
      </c>
    </row>
    <row r="51" spans="1:9">
      <c r="A51" s="20">
        <v>50</v>
      </c>
      <c r="B51" s="21" t="s">
        <v>6042</v>
      </c>
      <c r="C51" s="21" t="s">
        <v>6043</v>
      </c>
      <c r="D51" s="21" t="s">
        <v>6044</v>
      </c>
      <c r="E51" s="21" t="s">
        <v>6045</v>
      </c>
      <c r="F51" s="21" t="s">
        <v>6046</v>
      </c>
      <c r="G51" s="21" t="s">
        <v>5842</v>
      </c>
      <c r="H51" s="20" t="s">
        <v>6047</v>
      </c>
      <c r="I51" s="20" t="s">
        <v>6048</v>
      </c>
    </row>
    <row r="52" spans="1:9">
      <c r="A52" s="20">
        <v>51</v>
      </c>
      <c r="B52" s="21" t="s">
        <v>6049</v>
      </c>
      <c r="C52" s="21" t="s">
        <v>6050</v>
      </c>
      <c r="D52" s="21" t="s">
        <v>6050</v>
      </c>
      <c r="E52" s="21" t="s">
        <v>6051</v>
      </c>
      <c r="F52" s="21" t="s">
        <v>6051</v>
      </c>
      <c r="G52" s="21" t="s">
        <v>5842</v>
      </c>
      <c r="H52" s="20" t="s">
        <v>6052</v>
      </c>
      <c r="I52" s="20" t="s">
        <v>6052</v>
      </c>
    </row>
    <row r="53" spans="1:9">
      <c r="A53" s="20">
        <v>52</v>
      </c>
      <c r="B53" s="21" t="s">
        <v>6053</v>
      </c>
      <c r="C53" s="21" t="s">
        <v>5865</v>
      </c>
      <c r="D53" s="21" t="s">
        <v>6054</v>
      </c>
      <c r="E53" s="21" t="s">
        <v>5840</v>
      </c>
      <c r="F53" s="21" t="s">
        <v>6055</v>
      </c>
      <c r="G53" s="21" t="s">
        <v>5842</v>
      </c>
      <c r="H53" s="20" t="s">
        <v>5866</v>
      </c>
      <c r="I53" s="20" t="s">
        <v>6056</v>
      </c>
    </row>
    <row r="54" spans="1:9">
      <c r="A54" s="20">
        <v>53</v>
      </c>
      <c r="B54" s="21" t="s">
        <v>6057</v>
      </c>
      <c r="C54" s="21" t="s">
        <v>6058</v>
      </c>
      <c r="D54" s="21" t="s">
        <v>6058</v>
      </c>
      <c r="E54" s="21" t="s">
        <v>6059</v>
      </c>
      <c r="F54" s="21" t="s">
        <v>6059</v>
      </c>
      <c r="G54" s="21" t="s">
        <v>5842</v>
      </c>
      <c r="H54" s="20" t="s">
        <v>6060</v>
      </c>
      <c r="I54" s="20" t="s">
        <v>6060</v>
      </c>
    </row>
    <row r="55" spans="1:9">
      <c r="A55" s="20">
        <v>54</v>
      </c>
      <c r="B55" s="21" t="s">
        <v>6061</v>
      </c>
      <c r="C55" s="21" t="s">
        <v>6062</v>
      </c>
      <c r="D55" s="21" t="s">
        <v>6062</v>
      </c>
      <c r="E55" s="21" t="s">
        <v>6063</v>
      </c>
      <c r="F55" s="21" t="s">
        <v>6063</v>
      </c>
    </row>
    <row r="56" spans="1:9">
      <c r="A56" s="20">
        <v>55</v>
      </c>
      <c r="B56" s="21" t="s">
        <v>6064</v>
      </c>
      <c r="C56" s="21" t="s">
        <v>5853</v>
      </c>
      <c r="D56" s="21" t="s">
        <v>6065</v>
      </c>
      <c r="E56" s="21" t="s">
        <v>6066</v>
      </c>
      <c r="F56" s="21" t="s">
        <v>5840</v>
      </c>
      <c r="G56" s="21" t="s">
        <v>5842</v>
      </c>
      <c r="H56" s="20" t="s">
        <v>5857</v>
      </c>
      <c r="I56" s="20" t="s">
        <v>5884</v>
      </c>
    </row>
    <row r="57" spans="1:9">
      <c r="A57" s="20">
        <v>56</v>
      </c>
      <c r="B57" s="21" t="s">
        <v>6067</v>
      </c>
      <c r="C57" s="21" t="s">
        <v>6068</v>
      </c>
      <c r="D57" s="21" t="s">
        <v>5915</v>
      </c>
      <c r="E57" s="21" t="s">
        <v>6069</v>
      </c>
      <c r="F57" s="21" t="s">
        <v>5916</v>
      </c>
      <c r="G57" s="21" t="s">
        <v>5842</v>
      </c>
      <c r="H57" s="20" t="s">
        <v>6070</v>
      </c>
      <c r="I57" s="20" t="s">
        <v>6071</v>
      </c>
    </row>
    <row r="58" spans="1:9">
      <c r="A58" s="20">
        <v>57</v>
      </c>
      <c r="B58" s="21" t="s">
        <v>6072</v>
      </c>
      <c r="C58" s="21" t="s">
        <v>6073</v>
      </c>
      <c r="D58" s="21" t="s">
        <v>6073</v>
      </c>
      <c r="E58" s="21" t="s">
        <v>5880</v>
      </c>
      <c r="F58" s="21" t="s">
        <v>5880</v>
      </c>
      <c r="G58" s="21" t="s">
        <v>5842</v>
      </c>
      <c r="H58" s="20" t="s">
        <v>6074</v>
      </c>
      <c r="I58" s="20" t="s">
        <v>6074</v>
      </c>
    </row>
    <row r="59" spans="1:9">
      <c r="A59" s="20">
        <v>58</v>
      </c>
      <c r="B59" s="21" t="s">
        <v>6075</v>
      </c>
      <c r="C59" s="21" t="s">
        <v>6076</v>
      </c>
      <c r="D59" s="21" t="s">
        <v>6076</v>
      </c>
      <c r="E59" s="21" t="s">
        <v>6077</v>
      </c>
      <c r="F59" s="21" t="s">
        <v>6077</v>
      </c>
      <c r="G59" s="21" t="s">
        <v>5842</v>
      </c>
      <c r="H59" s="20" t="s">
        <v>6078</v>
      </c>
      <c r="I59" s="20" t="s">
        <v>6078</v>
      </c>
    </row>
    <row r="60" spans="1:9">
      <c r="A60" s="20">
        <v>59</v>
      </c>
      <c r="B60" s="21" t="s">
        <v>6079</v>
      </c>
      <c r="C60" s="21" t="s">
        <v>6080</v>
      </c>
      <c r="D60" s="21" t="s">
        <v>6080</v>
      </c>
      <c r="E60" s="21" t="s">
        <v>6081</v>
      </c>
      <c r="F60" s="21" t="s">
        <v>6081</v>
      </c>
      <c r="G60" s="21" t="s">
        <v>5842</v>
      </c>
      <c r="H60" s="20" t="s">
        <v>6082</v>
      </c>
      <c r="I60" s="20" t="s">
        <v>6082</v>
      </c>
    </row>
    <row r="61" spans="1:9">
      <c r="A61" s="20">
        <v>60</v>
      </c>
      <c r="B61" s="21" t="s">
        <v>6083</v>
      </c>
      <c r="C61" s="21" t="s">
        <v>6084</v>
      </c>
      <c r="D61" s="24" t="s">
        <v>6085</v>
      </c>
      <c r="E61" s="21" t="s">
        <v>6086</v>
      </c>
      <c r="F61" s="24" t="s">
        <v>6087</v>
      </c>
      <c r="G61" s="21" t="s">
        <v>5842</v>
      </c>
      <c r="H61" s="20" t="s">
        <v>6088</v>
      </c>
      <c r="I61" s="25" t="s">
        <v>6089</v>
      </c>
    </row>
    <row r="62" spans="1:9">
      <c r="A62" s="20">
        <v>61</v>
      </c>
      <c r="B62" s="21" t="s">
        <v>6090</v>
      </c>
      <c r="C62" s="21" t="s">
        <v>6091</v>
      </c>
      <c r="D62" s="21" t="s">
        <v>6091</v>
      </c>
      <c r="E62" s="21" t="s">
        <v>6092</v>
      </c>
      <c r="F62" s="21" t="s">
        <v>6092</v>
      </c>
      <c r="G62" s="21" t="s">
        <v>5842</v>
      </c>
      <c r="H62" s="20" t="s">
        <v>6093</v>
      </c>
      <c r="I62" s="20" t="s">
        <v>6093</v>
      </c>
    </row>
    <row r="63" spans="1:9">
      <c r="A63" s="20">
        <v>62</v>
      </c>
      <c r="B63" s="21" t="s">
        <v>6094</v>
      </c>
      <c r="C63" s="21" t="s">
        <v>6095</v>
      </c>
      <c r="D63" s="21" t="s">
        <v>5915</v>
      </c>
      <c r="E63" s="21" t="s">
        <v>5880</v>
      </c>
      <c r="F63" s="21" t="s">
        <v>6040</v>
      </c>
      <c r="G63" s="21" t="s">
        <v>5842</v>
      </c>
      <c r="H63" s="20" t="s">
        <v>6096</v>
      </c>
      <c r="I63" s="20" t="s">
        <v>5918</v>
      </c>
    </row>
    <row r="64" spans="1:9">
      <c r="A64" s="26">
        <v>63</v>
      </c>
      <c r="B64" s="21" t="s">
        <v>6097</v>
      </c>
      <c r="C64" s="21" t="s">
        <v>6098</v>
      </c>
      <c r="D64" s="21" t="s">
        <v>6098</v>
      </c>
      <c r="E64" s="21" t="s">
        <v>6099</v>
      </c>
      <c r="F64" s="21" t="s">
        <v>6099</v>
      </c>
      <c r="G64" s="21" t="s">
        <v>5842</v>
      </c>
      <c r="H64" s="20" t="s">
        <v>6100</v>
      </c>
      <c r="I64" s="20" t="s">
        <v>6100</v>
      </c>
    </row>
    <row r="65" spans="1:9">
      <c r="A65" s="20">
        <v>64</v>
      </c>
      <c r="B65" s="21" t="s">
        <v>6101</v>
      </c>
      <c r="C65" s="21" t="s">
        <v>6102</v>
      </c>
      <c r="D65" s="21" t="s">
        <v>6103</v>
      </c>
      <c r="E65" s="21" t="s">
        <v>6104</v>
      </c>
      <c r="F65" s="21" t="s">
        <v>6105</v>
      </c>
      <c r="G65" s="21" t="s">
        <v>5842</v>
      </c>
      <c r="H65" s="20" t="s">
        <v>5881</v>
      </c>
      <c r="I65" s="20" t="s">
        <v>6106</v>
      </c>
    </row>
    <row r="66" spans="1:9">
      <c r="A66" s="20">
        <v>65</v>
      </c>
      <c r="B66" s="21" t="s">
        <v>6107</v>
      </c>
      <c r="C66" s="21" t="s">
        <v>6108</v>
      </c>
      <c r="D66" s="21" t="s">
        <v>6109</v>
      </c>
      <c r="E66" s="21" t="s">
        <v>6110</v>
      </c>
      <c r="F66" s="21" t="s">
        <v>6111</v>
      </c>
      <c r="G66" s="21" t="s">
        <v>5842</v>
      </c>
      <c r="H66" s="20" t="s">
        <v>6112</v>
      </c>
      <c r="I66" s="20" t="s">
        <v>6113</v>
      </c>
    </row>
    <row r="67" spans="1:9">
      <c r="A67" s="27">
        <v>66</v>
      </c>
      <c r="B67" s="28" t="s">
        <v>6114</v>
      </c>
      <c r="C67" s="28" t="s">
        <v>6115</v>
      </c>
      <c r="D67" s="28" t="s">
        <v>6115</v>
      </c>
      <c r="E67" s="28" t="s">
        <v>6116</v>
      </c>
      <c r="F67" s="28" t="s">
        <v>6117</v>
      </c>
      <c r="G67" s="28" t="s">
        <v>5842</v>
      </c>
      <c r="H67" s="20" t="s">
        <v>6118</v>
      </c>
      <c r="I67" s="20" t="s">
        <v>6118</v>
      </c>
    </row>
    <row r="68" spans="1:9">
      <c r="A68" s="20">
        <v>67</v>
      </c>
      <c r="B68" s="21" t="s">
        <v>2065</v>
      </c>
      <c r="C68" s="21" t="s">
        <v>6119</v>
      </c>
      <c r="D68" s="21" t="s">
        <v>6119</v>
      </c>
      <c r="E68" s="21" t="s">
        <v>6120</v>
      </c>
      <c r="F68" s="21" t="s">
        <v>6120</v>
      </c>
      <c r="G68" s="21" t="s">
        <v>5842</v>
      </c>
      <c r="H68" s="20" t="s">
        <v>6121</v>
      </c>
      <c r="I68" s="20" t="s">
        <v>6121</v>
      </c>
    </row>
    <row r="69" spans="1:9">
      <c r="A69" s="20">
        <v>68</v>
      </c>
      <c r="B69" s="21" t="s">
        <v>6122</v>
      </c>
      <c r="C69" s="21" t="s">
        <v>6123</v>
      </c>
      <c r="D69" s="21" t="s">
        <v>6124</v>
      </c>
      <c r="E69" s="29" t="s">
        <v>6125</v>
      </c>
      <c r="G69" s="21" t="s">
        <v>5842</v>
      </c>
    </row>
    <row r="70" spans="1:9">
      <c r="A70" s="20">
        <v>69</v>
      </c>
      <c r="B70" s="21" t="s">
        <v>6126</v>
      </c>
      <c r="C70" s="21" t="s">
        <v>6126</v>
      </c>
      <c r="D70" s="21" t="s">
        <v>6127</v>
      </c>
      <c r="E70" s="21" t="s">
        <v>6039</v>
      </c>
      <c r="F70" s="21" t="s">
        <v>6039</v>
      </c>
      <c r="G70" s="21" t="s">
        <v>5842</v>
      </c>
      <c r="H70" s="20" t="s">
        <v>5884</v>
      </c>
    </row>
    <row r="71" spans="1:9">
      <c r="A71" s="20">
        <v>70</v>
      </c>
      <c r="B71" s="21" t="s">
        <v>6128</v>
      </c>
      <c r="C71" s="21" t="s">
        <v>6129</v>
      </c>
      <c r="D71" s="21" t="s">
        <v>6129</v>
      </c>
      <c r="E71" s="21" t="s">
        <v>6081</v>
      </c>
      <c r="F71" s="21" t="s">
        <v>6081</v>
      </c>
      <c r="G71" s="21" t="s">
        <v>5842</v>
      </c>
      <c r="H71" s="20" t="s">
        <v>6130</v>
      </c>
    </row>
    <row r="72" spans="1:9">
      <c r="A72" s="20">
        <v>71</v>
      </c>
      <c r="B72" s="21" t="s">
        <v>6131</v>
      </c>
      <c r="C72" s="21" t="s">
        <v>6132</v>
      </c>
      <c r="D72" s="21" t="s">
        <v>6132</v>
      </c>
      <c r="E72" s="21" t="s">
        <v>6133</v>
      </c>
      <c r="F72" s="21" t="s">
        <v>6133</v>
      </c>
      <c r="G72" s="21" t="s">
        <v>5842</v>
      </c>
      <c r="H72" s="20" t="s">
        <v>6134</v>
      </c>
      <c r="I72" s="20" t="s">
        <v>6134</v>
      </c>
    </row>
    <row r="73" spans="1:9">
      <c r="A73" s="20">
        <v>72</v>
      </c>
      <c r="B73" s="21" t="s">
        <v>6135</v>
      </c>
      <c r="C73" s="21" t="s">
        <v>6136</v>
      </c>
      <c r="D73" s="21" t="s">
        <v>6137</v>
      </c>
      <c r="E73" s="21" t="s">
        <v>6138</v>
      </c>
      <c r="F73" s="21" t="s">
        <v>6138</v>
      </c>
      <c r="G73" s="21" t="s">
        <v>5842</v>
      </c>
      <c r="H73" s="20" t="s">
        <v>6139</v>
      </c>
      <c r="I73" s="20" t="s">
        <v>6139</v>
      </c>
    </row>
    <row r="74" spans="1:9">
      <c r="A74" s="20">
        <v>73</v>
      </c>
      <c r="B74" s="21" t="s">
        <v>6140</v>
      </c>
      <c r="C74" s="21" t="s">
        <v>6141</v>
      </c>
      <c r="D74" s="21" t="s">
        <v>6142</v>
      </c>
      <c r="E74" s="21" t="s">
        <v>6039</v>
      </c>
      <c r="F74" s="21" t="s">
        <v>6143</v>
      </c>
      <c r="G74" s="21" t="s">
        <v>5842</v>
      </c>
      <c r="H74" s="20" t="s">
        <v>6144</v>
      </c>
      <c r="I74" s="20" t="s">
        <v>6145</v>
      </c>
    </row>
    <row r="75" spans="1:9">
      <c r="A75" s="20">
        <v>74</v>
      </c>
      <c r="B75" s="21" t="s">
        <v>6146</v>
      </c>
      <c r="C75" s="21" t="s">
        <v>6147</v>
      </c>
      <c r="D75" s="21" t="s">
        <v>6147</v>
      </c>
      <c r="E75" s="21" t="s">
        <v>6148</v>
      </c>
      <c r="F75" s="21" t="s">
        <v>6148</v>
      </c>
      <c r="G75" s="21" t="s">
        <v>5842</v>
      </c>
      <c r="H75" s="20" t="s">
        <v>6149</v>
      </c>
      <c r="I75" s="20" t="s">
        <v>6149</v>
      </c>
    </row>
    <row r="76" spans="1:9">
      <c r="A76" s="20">
        <v>75</v>
      </c>
      <c r="B76" s="21" t="s">
        <v>6037</v>
      </c>
      <c r="C76" s="21" t="s">
        <v>5849</v>
      </c>
      <c r="D76" s="21" t="s">
        <v>6038</v>
      </c>
      <c r="E76" s="21" t="s">
        <v>5850</v>
      </c>
      <c r="F76" s="21" t="s">
        <v>6040</v>
      </c>
      <c r="G76" s="21" t="s">
        <v>5842</v>
      </c>
      <c r="H76" s="20" t="s">
        <v>5851</v>
      </c>
      <c r="I76" s="20" t="s">
        <v>6041</v>
      </c>
    </row>
    <row r="77" spans="1:9">
      <c r="A77" s="20">
        <v>76</v>
      </c>
      <c r="B77" s="21" t="s">
        <v>6150</v>
      </c>
      <c r="C77" s="21" t="s">
        <v>6151</v>
      </c>
      <c r="D77" s="21" t="s">
        <v>6151</v>
      </c>
      <c r="E77" s="21" t="s">
        <v>5926</v>
      </c>
      <c r="F77" s="21" t="s">
        <v>5926</v>
      </c>
      <c r="G77" s="21" t="s">
        <v>5842</v>
      </c>
      <c r="H77" s="20" t="s">
        <v>6152</v>
      </c>
    </row>
    <row r="78" spans="1:9">
      <c r="A78" s="20">
        <v>77</v>
      </c>
      <c r="B78" s="21" t="s">
        <v>6153</v>
      </c>
      <c r="C78" s="21" t="s">
        <v>6154</v>
      </c>
      <c r="D78" s="21" t="s">
        <v>6154</v>
      </c>
      <c r="E78" s="21" t="s">
        <v>5840</v>
      </c>
      <c r="F78" s="21" t="s">
        <v>5840</v>
      </c>
      <c r="G78" s="21" t="s">
        <v>5842</v>
      </c>
      <c r="H78" s="20" t="s">
        <v>6155</v>
      </c>
      <c r="I78" s="20" t="s">
        <v>6155</v>
      </c>
    </row>
    <row r="79" spans="1:9">
      <c r="A79" s="20">
        <v>78</v>
      </c>
      <c r="B79" s="21" t="s">
        <v>6156</v>
      </c>
      <c r="C79" s="21" t="s">
        <v>6157</v>
      </c>
      <c r="D79" s="21" t="s">
        <v>6158</v>
      </c>
      <c r="E79" s="21" t="s">
        <v>5840</v>
      </c>
      <c r="F79" s="21" t="s">
        <v>5840</v>
      </c>
      <c r="G79" s="21" t="s">
        <v>6159</v>
      </c>
      <c r="H79" s="20" t="s">
        <v>6160</v>
      </c>
      <c r="I79" s="20" t="s">
        <v>6160</v>
      </c>
    </row>
    <row r="80" spans="1:9">
      <c r="A80" s="20">
        <v>79</v>
      </c>
      <c r="B80" s="21" t="s">
        <v>6161</v>
      </c>
      <c r="C80" s="21" t="s">
        <v>6162</v>
      </c>
      <c r="D80" s="21" t="s">
        <v>6162</v>
      </c>
      <c r="E80" s="21" t="s">
        <v>6163</v>
      </c>
      <c r="F80" s="21" t="s">
        <v>6163</v>
      </c>
      <c r="G80" s="21" t="s">
        <v>5842</v>
      </c>
      <c r="H80" s="20" t="s">
        <v>6164</v>
      </c>
      <c r="I80" s="20" t="s">
        <v>6164</v>
      </c>
    </row>
    <row r="81" spans="1:9">
      <c r="A81" s="20">
        <v>80</v>
      </c>
      <c r="B81" s="21" t="s">
        <v>6165</v>
      </c>
      <c r="C81" s="21" t="s">
        <v>6166</v>
      </c>
      <c r="D81" s="21" t="s">
        <v>6166</v>
      </c>
      <c r="E81" s="21" t="s">
        <v>6167</v>
      </c>
      <c r="F81" s="21" t="s">
        <v>6167</v>
      </c>
      <c r="G81" s="21" t="s">
        <v>5842</v>
      </c>
      <c r="H81" s="20" t="s">
        <v>6168</v>
      </c>
      <c r="I81" s="20" t="s">
        <v>6168</v>
      </c>
    </row>
    <row r="82" spans="1:9">
      <c r="A82" s="20">
        <v>81</v>
      </c>
      <c r="B82" s="21" t="s">
        <v>6169</v>
      </c>
      <c r="C82" s="21" t="s">
        <v>6166</v>
      </c>
      <c r="D82" s="21" t="s">
        <v>6170</v>
      </c>
      <c r="E82" s="21" t="s">
        <v>6167</v>
      </c>
      <c r="F82" s="21" t="s">
        <v>6171</v>
      </c>
      <c r="G82" s="21" t="s">
        <v>5842</v>
      </c>
      <c r="H82" s="20" t="s">
        <v>6168</v>
      </c>
    </row>
    <row r="83" spans="1:9">
      <c r="A83" s="20">
        <v>82</v>
      </c>
      <c r="B83" s="21" t="s">
        <v>6172</v>
      </c>
      <c r="C83" s="21" t="s">
        <v>6173</v>
      </c>
      <c r="D83" s="21" t="s">
        <v>6024</v>
      </c>
      <c r="E83" s="21" t="s">
        <v>5880</v>
      </c>
      <c r="F83" s="21" t="s">
        <v>5880</v>
      </c>
      <c r="G83" s="21" t="s">
        <v>5842</v>
      </c>
      <c r="H83" s="20" t="s">
        <v>6174</v>
      </c>
      <c r="I83" s="20" t="s">
        <v>6174</v>
      </c>
    </row>
    <row r="84" spans="1:9">
      <c r="A84" s="20">
        <v>83</v>
      </c>
      <c r="B84" s="21" t="s">
        <v>5928</v>
      </c>
      <c r="C84" s="21" t="s">
        <v>6175</v>
      </c>
      <c r="D84" s="21" t="s">
        <v>6176</v>
      </c>
      <c r="E84" s="21" t="s">
        <v>5876</v>
      </c>
      <c r="F84" s="21" t="s">
        <v>5916</v>
      </c>
      <c r="G84" s="21" t="s">
        <v>5842</v>
      </c>
      <c r="H84" s="20" t="s">
        <v>6177</v>
      </c>
      <c r="I84" s="20" t="s">
        <v>6071</v>
      </c>
    </row>
    <row r="85" spans="1:9">
      <c r="A85" s="20">
        <v>84</v>
      </c>
      <c r="B85" s="21" t="s">
        <v>6178</v>
      </c>
      <c r="C85" s="21" t="s">
        <v>6179</v>
      </c>
      <c r="D85" s="21" t="s">
        <v>6179</v>
      </c>
      <c r="E85" s="21" t="s">
        <v>6104</v>
      </c>
      <c r="F85" s="21" t="s">
        <v>6104</v>
      </c>
      <c r="G85" s="21" t="s">
        <v>5842</v>
      </c>
      <c r="H85" s="20" t="s">
        <v>6180</v>
      </c>
      <c r="I85" s="20" t="s">
        <v>6180</v>
      </c>
    </row>
    <row r="86" spans="1:9">
      <c r="A86" s="20">
        <v>85</v>
      </c>
      <c r="B86" s="21" t="s">
        <v>6181</v>
      </c>
      <c r="C86" s="21" t="s">
        <v>6182</v>
      </c>
      <c r="D86" s="21" t="s">
        <v>6182</v>
      </c>
      <c r="E86" s="21" t="s">
        <v>6059</v>
      </c>
      <c r="F86" s="21" t="s">
        <v>6059</v>
      </c>
      <c r="G86" s="21" t="s">
        <v>5842</v>
      </c>
      <c r="H86" s="20" t="s">
        <v>6183</v>
      </c>
      <c r="I86" s="20" t="s">
        <v>6183</v>
      </c>
    </row>
    <row r="87" spans="1:9">
      <c r="A87" s="20">
        <v>86</v>
      </c>
      <c r="B87" s="21" t="s">
        <v>6184</v>
      </c>
      <c r="C87" s="21" t="s">
        <v>6185</v>
      </c>
      <c r="D87" s="21" t="s">
        <v>6185</v>
      </c>
      <c r="E87" s="21" t="s">
        <v>6039</v>
      </c>
      <c r="F87" s="21" t="s">
        <v>6039</v>
      </c>
      <c r="G87" s="21" t="s">
        <v>5842</v>
      </c>
      <c r="H87" s="20" t="s">
        <v>6186</v>
      </c>
      <c r="I87" s="20" t="s">
        <v>6186</v>
      </c>
    </row>
    <row r="88" spans="1:9">
      <c r="A88" s="20">
        <v>87</v>
      </c>
      <c r="B88" s="21" t="s">
        <v>6187</v>
      </c>
      <c r="C88" s="21" t="s">
        <v>6188</v>
      </c>
      <c r="D88" s="21" t="s">
        <v>6188</v>
      </c>
      <c r="E88" s="21" t="s">
        <v>6125</v>
      </c>
      <c r="F88" s="21" t="s">
        <v>6087</v>
      </c>
      <c r="G88" s="21" t="s">
        <v>5842</v>
      </c>
      <c r="H88" s="20" t="s">
        <v>6189</v>
      </c>
      <c r="I88" s="20" t="s">
        <v>6189</v>
      </c>
    </row>
    <row r="89" spans="1:9">
      <c r="A89" s="20">
        <v>88</v>
      </c>
      <c r="B89" s="21" t="s">
        <v>6190</v>
      </c>
      <c r="C89" s="21" t="s">
        <v>6191</v>
      </c>
      <c r="D89" s="21" t="s">
        <v>6191</v>
      </c>
      <c r="E89" s="21" t="s">
        <v>5840</v>
      </c>
      <c r="F89" s="21" t="s">
        <v>5840</v>
      </c>
      <c r="G89" s="21" t="s">
        <v>5842</v>
      </c>
      <c r="H89" s="20" t="s">
        <v>6192</v>
      </c>
      <c r="I89" s="20" t="s">
        <v>6192</v>
      </c>
    </row>
    <row r="90" spans="1:9">
      <c r="A90" s="20">
        <v>89</v>
      </c>
      <c r="B90" s="21" t="s">
        <v>6193</v>
      </c>
      <c r="C90" s="30" t="s">
        <v>6194</v>
      </c>
      <c r="D90" s="30" t="s">
        <v>6194</v>
      </c>
      <c r="E90" s="30" t="s">
        <v>6195</v>
      </c>
      <c r="F90" s="30" t="s">
        <v>5880</v>
      </c>
      <c r="G90" s="21" t="s">
        <v>5842</v>
      </c>
      <c r="H90" s="20" t="s">
        <v>6196</v>
      </c>
      <c r="I90" s="20" t="s">
        <v>6196</v>
      </c>
    </row>
    <row r="91" spans="1:9">
      <c r="A91" s="20">
        <v>90</v>
      </c>
      <c r="B91" s="21" t="s">
        <v>6197</v>
      </c>
      <c r="C91" s="21" t="s">
        <v>6198</v>
      </c>
      <c r="D91" s="21" t="s">
        <v>6198</v>
      </c>
      <c r="E91" s="30" t="s">
        <v>5880</v>
      </c>
      <c r="F91" s="30" t="s">
        <v>5880</v>
      </c>
      <c r="G91" s="21" t="s">
        <v>5842</v>
      </c>
      <c r="H91" s="20" t="s">
        <v>6199</v>
      </c>
      <c r="I91" s="20" t="s">
        <v>6199</v>
      </c>
    </row>
    <row r="92" spans="1:9">
      <c r="A92" s="20">
        <v>91</v>
      </c>
      <c r="B92" s="21" t="s">
        <v>6200</v>
      </c>
      <c r="C92" s="21" t="s">
        <v>6201</v>
      </c>
      <c r="D92" s="21" t="s">
        <v>6201</v>
      </c>
      <c r="E92" s="21" t="s">
        <v>6202</v>
      </c>
      <c r="F92" s="21" t="s">
        <v>6202</v>
      </c>
      <c r="G92" s="21" t="s">
        <v>5842</v>
      </c>
      <c r="H92" s="20" t="s">
        <v>6203</v>
      </c>
      <c r="I92" s="20" t="s">
        <v>6203</v>
      </c>
    </row>
    <row r="93" spans="1:9">
      <c r="A93" s="20">
        <v>92</v>
      </c>
      <c r="B93" s="21" t="s">
        <v>6204</v>
      </c>
      <c r="C93" s="315" t="s">
        <v>6969</v>
      </c>
      <c r="D93" s="315" t="s">
        <v>6970</v>
      </c>
      <c r="E93" s="21" t="s">
        <v>5992</v>
      </c>
      <c r="F93" s="21" t="s">
        <v>5992</v>
      </c>
      <c r="G93" s="21" t="s">
        <v>5842</v>
      </c>
      <c r="H93" s="314" t="s">
        <v>7095</v>
      </c>
      <c r="I93" s="314" t="s">
        <v>6971</v>
      </c>
    </row>
    <row r="94" spans="1:9">
      <c r="A94" s="20">
        <v>93</v>
      </c>
      <c r="B94" s="21" t="s">
        <v>6205</v>
      </c>
      <c r="C94" s="21" t="s">
        <v>6206</v>
      </c>
      <c r="D94" s="21" t="s">
        <v>6206</v>
      </c>
      <c r="E94" s="21" t="s">
        <v>6207</v>
      </c>
      <c r="F94" s="21" t="s">
        <v>6207</v>
      </c>
      <c r="G94" s="21" t="s">
        <v>5842</v>
      </c>
      <c r="H94" s="20" t="s">
        <v>6208</v>
      </c>
      <c r="I94" s="20" t="s">
        <v>6208</v>
      </c>
    </row>
    <row r="95" spans="1:9" ht="15">
      <c r="A95" s="20">
        <v>94</v>
      </c>
      <c r="B95" s="21" t="s">
        <v>6209</v>
      </c>
      <c r="C95" s="31" t="s">
        <v>6210</v>
      </c>
      <c r="D95" s="21" t="s">
        <v>6211</v>
      </c>
      <c r="E95" s="21" t="s">
        <v>6212</v>
      </c>
      <c r="F95" s="21" t="s">
        <v>6212</v>
      </c>
      <c r="G95" s="21" t="s">
        <v>5842</v>
      </c>
      <c r="H95" s="20" t="s">
        <v>6213</v>
      </c>
      <c r="I95" s="20" t="s">
        <v>6213</v>
      </c>
    </row>
    <row r="96" spans="1:9">
      <c r="A96" s="20">
        <v>95</v>
      </c>
      <c r="B96" s="21" t="s">
        <v>6214</v>
      </c>
      <c r="C96" s="21" t="s">
        <v>6215</v>
      </c>
      <c r="D96" s="21" t="s">
        <v>6215</v>
      </c>
      <c r="E96" s="21" t="s">
        <v>6216</v>
      </c>
      <c r="F96" s="21" t="s">
        <v>6216</v>
      </c>
      <c r="G96" s="21" t="s">
        <v>5842</v>
      </c>
      <c r="H96" s="20" t="s">
        <v>6217</v>
      </c>
      <c r="I96" s="20" t="s">
        <v>6217</v>
      </c>
    </row>
    <row r="97" spans="1:9" ht="15">
      <c r="A97" s="20">
        <v>96</v>
      </c>
      <c r="B97" s="21" t="s">
        <v>6218</v>
      </c>
      <c r="C97" s="32" t="s">
        <v>6219</v>
      </c>
      <c r="D97" s="21" t="s">
        <v>6219</v>
      </c>
      <c r="E97" s="21" t="s">
        <v>6220</v>
      </c>
      <c r="F97" s="21" t="s">
        <v>6220</v>
      </c>
      <c r="G97" s="21" t="s">
        <v>5842</v>
      </c>
      <c r="H97" s="20" t="s">
        <v>5951</v>
      </c>
      <c r="I97" s="20" t="s">
        <v>5951</v>
      </c>
    </row>
    <row r="98" spans="1:9" ht="15">
      <c r="A98" s="20">
        <v>97</v>
      </c>
      <c r="B98" s="21" t="s">
        <v>3199</v>
      </c>
      <c r="C98" s="33"/>
    </row>
    <row r="99" spans="1:9">
      <c r="A99" s="20">
        <v>98</v>
      </c>
      <c r="B99" s="21" t="s">
        <v>6221</v>
      </c>
      <c r="C99" s="21" t="s">
        <v>6222</v>
      </c>
      <c r="D99" s="21" t="s">
        <v>6223</v>
      </c>
      <c r="E99" s="21" t="s">
        <v>6059</v>
      </c>
      <c r="F99" s="21" t="s">
        <v>6224</v>
      </c>
      <c r="G99" s="21" t="s">
        <v>5842</v>
      </c>
      <c r="H99" s="20" t="s">
        <v>6225</v>
      </c>
      <c r="I99" s="20" t="s">
        <v>6226</v>
      </c>
    </row>
    <row r="100" spans="1:9">
      <c r="A100" s="20">
        <v>99</v>
      </c>
      <c r="B100" s="21" t="s">
        <v>3939</v>
      </c>
      <c r="C100" s="21" t="s">
        <v>6227</v>
      </c>
      <c r="D100" s="21" t="s">
        <v>6227</v>
      </c>
      <c r="E100" s="21" t="s">
        <v>6228</v>
      </c>
      <c r="F100" s="21" t="s">
        <v>6228</v>
      </c>
      <c r="G100" s="21" t="s">
        <v>5842</v>
      </c>
      <c r="H100" s="20" t="s">
        <v>6229</v>
      </c>
      <c r="I100" s="20" t="s">
        <v>6229</v>
      </c>
    </row>
    <row r="101" spans="1:9">
      <c r="A101" s="20">
        <v>100</v>
      </c>
      <c r="B101" s="21" t="s">
        <v>6230</v>
      </c>
    </row>
    <row r="102" spans="1:9">
      <c r="A102" s="20">
        <v>101</v>
      </c>
      <c r="B102" s="21" t="s">
        <v>6231</v>
      </c>
      <c r="C102" s="21" t="s">
        <v>6232</v>
      </c>
      <c r="D102" s="21" t="s">
        <v>6232</v>
      </c>
      <c r="E102" s="30" t="s">
        <v>5880</v>
      </c>
      <c r="F102" s="30" t="s">
        <v>5880</v>
      </c>
      <c r="G102" s="21" t="s">
        <v>5842</v>
      </c>
      <c r="H102" s="20" t="s">
        <v>6233</v>
      </c>
      <c r="I102" s="20" t="s">
        <v>6233</v>
      </c>
    </row>
    <row r="103" spans="1:9">
      <c r="A103" s="20">
        <v>102</v>
      </c>
      <c r="B103" s="21" t="s">
        <v>6234</v>
      </c>
      <c r="C103" s="21" t="s">
        <v>6235</v>
      </c>
      <c r="D103" s="21" t="s">
        <v>6235</v>
      </c>
      <c r="E103" s="21" t="s">
        <v>6236</v>
      </c>
      <c r="F103" s="21" t="s">
        <v>6236</v>
      </c>
      <c r="G103" s="21" t="s">
        <v>5842</v>
      </c>
      <c r="I103" s="20" t="s">
        <v>5973</v>
      </c>
    </row>
    <row r="104" spans="1:9">
      <c r="A104" s="20">
        <v>103</v>
      </c>
      <c r="B104" s="21" t="s">
        <v>6237</v>
      </c>
      <c r="C104" s="21" t="s">
        <v>6238</v>
      </c>
      <c r="D104" s="21" t="s">
        <v>1744</v>
      </c>
      <c r="E104" s="21" t="s">
        <v>6239</v>
      </c>
      <c r="F104" s="21" t="s">
        <v>1744</v>
      </c>
      <c r="G104" s="21" t="s">
        <v>5842</v>
      </c>
      <c r="H104" s="20" t="s">
        <v>6240</v>
      </c>
      <c r="I104" s="20" t="s">
        <v>1744</v>
      </c>
    </row>
    <row r="105" spans="1:9">
      <c r="A105" s="20">
        <v>104</v>
      </c>
      <c r="B105" s="21" t="s">
        <v>6241</v>
      </c>
      <c r="C105" s="21" t="s">
        <v>6242</v>
      </c>
      <c r="D105" s="21" t="s">
        <v>6176</v>
      </c>
      <c r="E105" s="21" t="s">
        <v>5840</v>
      </c>
      <c r="F105" s="21" t="s">
        <v>5916</v>
      </c>
      <c r="G105" s="21" t="s">
        <v>5842</v>
      </c>
      <c r="H105" s="20" t="s">
        <v>5884</v>
      </c>
      <c r="I105" s="20" t="s">
        <v>6071</v>
      </c>
    </row>
    <row r="106" spans="1:9">
      <c r="A106" s="20">
        <v>105</v>
      </c>
      <c r="B106" s="21" t="s">
        <v>6243</v>
      </c>
      <c r="C106" s="21" t="s">
        <v>5934</v>
      </c>
      <c r="D106" s="21" t="s">
        <v>5934</v>
      </c>
      <c r="E106" s="21" t="s">
        <v>5840</v>
      </c>
      <c r="F106" s="21" t="s">
        <v>5840</v>
      </c>
      <c r="G106" s="21" t="s">
        <v>5842</v>
      </c>
      <c r="H106" s="20" t="s">
        <v>5884</v>
      </c>
      <c r="I106" s="20" t="s">
        <v>5884</v>
      </c>
    </row>
    <row r="107" spans="1:9">
      <c r="A107" s="20">
        <v>106</v>
      </c>
      <c r="B107" s="21" t="s">
        <v>6244</v>
      </c>
      <c r="C107" s="21" t="s">
        <v>6245</v>
      </c>
      <c r="D107" s="21" t="s">
        <v>6245</v>
      </c>
      <c r="E107" s="21" t="s">
        <v>6246</v>
      </c>
      <c r="F107" s="21" t="s">
        <v>6246</v>
      </c>
      <c r="G107" s="21" t="s">
        <v>5842</v>
      </c>
      <c r="H107" s="20" t="s">
        <v>6247</v>
      </c>
      <c r="I107" s="20" t="s">
        <v>6247</v>
      </c>
    </row>
    <row r="108" spans="1:9" ht="15">
      <c r="A108" s="20">
        <v>107</v>
      </c>
      <c r="B108" s="32" t="s">
        <v>6248</v>
      </c>
      <c r="C108" s="21" t="s">
        <v>6249</v>
      </c>
      <c r="D108" s="21" t="s">
        <v>6249</v>
      </c>
      <c r="E108" s="21" t="s">
        <v>6104</v>
      </c>
      <c r="F108" s="21" t="s">
        <v>6104</v>
      </c>
      <c r="G108" s="21" t="s">
        <v>5842</v>
      </c>
      <c r="H108" s="20" t="s">
        <v>5881</v>
      </c>
      <c r="I108" s="20" t="s">
        <v>5881</v>
      </c>
    </row>
    <row r="109" spans="1:9">
      <c r="A109" s="20">
        <v>108</v>
      </c>
      <c r="B109" s="21" t="s">
        <v>6231</v>
      </c>
      <c r="C109" s="21" t="s">
        <v>5975</v>
      </c>
      <c r="D109" s="21" t="s">
        <v>6232</v>
      </c>
      <c r="E109" s="21" t="s">
        <v>5840</v>
      </c>
      <c r="F109" s="21" t="s">
        <v>5880</v>
      </c>
      <c r="G109" s="21" t="s">
        <v>5842</v>
      </c>
      <c r="H109" s="20" t="s">
        <v>5976</v>
      </c>
      <c r="I109" s="20" t="s">
        <v>6180</v>
      </c>
    </row>
    <row r="110" spans="1:9">
      <c r="A110" s="20">
        <v>109</v>
      </c>
      <c r="B110" s="21" t="s">
        <v>6250</v>
      </c>
      <c r="C110" s="21" t="s">
        <v>6251</v>
      </c>
      <c r="D110" s="21" t="s">
        <v>6251</v>
      </c>
      <c r="E110" s="21" t="s">
        <v>5992</v>
      </c>
      <c r="F110" s="21" t="s">
        <v>5992</v>
      </c>
      <c r="G110" s="21" t="s">
        <v>5842</v>
      </c>
      <c r="H110" s="20" t="s">
        <v>6252</v>
      </c>
      <c r="I110" s="20" t="s">
        <v>6252</v>
      </c>
    </row>
    <row r="111" spans="1:9">
      <c r="A111" s="20">
        <v>110</v>
      </c>
      <c r="B111" s="21" t="s">
        <v>6253</v>
      </c>
      <c r="C111" s="21" t="s">
        <v>6254</v>
      </c>
      <c r="D111" s="21" t="s">
        <v>6254</v>
      </c>
      <c r="E111" s="21" t="s">
        <v>6077</v>
      </c>
      <c r="F111" s="21" t="s">
        <v>6077</v>
      </c>
      <c r="G111" s="21" t="s">
        <v>5842</v>
      </c>
      <c r="H111" s="20" t="s">
        <v>6255</v>
      </c>
      <c r="I111" s="20" t="s">
        <v>6255</v>
      </c>
    </row>
    <row r="112" spans="1:9">
      <c r="A112" s="313" t="s">
        <v>6733</v>
      </c>
      <c r="B112" s="21" t="s">
        <v>6253</v>
      </c>
      <c r="C112" s="309" t="s">
        <v>6734</v>
      </c>
      <c r="D112" s="309" t="s">
        <v>6735</v>
      </c>
      <c r="E112" s="309" t="s">
        <v>5840</v>
      </c>
      <c r="F112" s="309" t="s">
        <v>6295</v>
      </c>
      <c r="G112" s="310" t="s">
        <v>5842</v>
      </c>
      <c r="H112" s="313" t="s">
        <v>6736</v>
      </c>
      <c r="I112" s="313" t="s">
        <v>6737</v>
      </c>
    </row>
    <row r="113" spans="1:9">
      <c r="A113" s="20">
        <v>111</v>
      </c>
      <c r="B113" s="21" t="s">
        <v>6256</v>
      </c>
      <c r="C113" s="21" t="s">
        <v>6257</v>
      </c>
      <c r="D113" s="21" t="s">
        <v>6257</v>
      </c>
      <c r="E113" s="21" t="s">
        <v>5840</v>
      </c>
      <c r="F113" s="21" t="s">
        <v>5840</v>
      </c>
      <c r="G113" s="21" t="s">
        <v>5842</v>
      </c>
      <c r="H113" s="20" t="s">
        <v>6258</v>
      </c>
      <c r="I113" s="20" t="s">
        <v>6258</v>
      </c>
    </row>
    <row r="114" spans="1:9">
      <c r="A114" s="20">
        <v>112</v>
      </c>
      <c r="B114" s="21" t="s">
        <v>6259</v>
      </c>
      <c r="C114" s="21" t="s">
        <v>6260</v>
      </c>
      <c r="D114" s="21" t="s">
        <v>6260</v>
      </c>
      <c r="E114" s="21" t="s">
        <v>6261</v>
      </c>
      <c r="F114" s="21" t="s">
        <v>6261</v>
      </c>
      <c r="G114" s="21" t="s">
        <v>5842</v>
      </c>
    </row>
    <row r="115" spans="1:9">
      <c r="A115" s="20">
        <v>113</v>
      </c>
      <c r="B115" s="21" t="s">
        <v>6262</v>
      </c>
      <c r="C115" s="21" t="s">
        <v>6263</v>
      </c>
      <c r="D115" s="21" t="s">
        <v>6263</v>
      </c>
      <c r="E115" s="21" t="s">
        <v>6264</v>
      </c>
      <c r="F115" s="21" t="s">
        <v>6264</v>
      </c>
      <c r="G115" s="21" t="s">
        <v>5842</v>
      </c>
      <c r="H115" s="20" t="s">
        <v>5972</v>
      </c>
      <c r="I115" s="20" t="s">
        <v>5972</v>
      </c>
    </row>
    <row r="116" spans="1:9">
      <c r="A116" s="20">
        <v>114</v>
      </c>
      <c r="B116" s="21" t="s">
        <v>6265</v>
      </c>
      <c r="C116" s="21" t="s">
        <v>6266</v>
      </c>
      <c r="D116" s="21" t="s">
        <v>6267</v>
      </c>
      <c r="E116" s="21" t="s">
        <v>6268</v>
      </c>
      <c r="F116" s="21" t="s">
        <v>6269</v>
      </c>
      <c r="G116" s="21" t="s">
        <v>6030</v>
      </c>
      <c r="H116" s="20">
        <v>47630</v>
      </c>
      <c r="I116" s="20">
        <v>79998</v>
      </c>
    </row>
    <row r="117" spans="1:9">
      <c r="A117" s="20">
        <v>115</v>
      </c>
      <c r="B117" s="21" t="s">
        <v>6270</v>
      </c>
    </row>
    <row r="118" spans="1:9">
      <c r="A118" s="20">
        <v>116</v>
      </c>
      <c r="B118" s="21" t="s">
        <v>6271</v>
      </c>
      <c r="C118" s="21" t="s">
        <v>6272</v>
      </c>
      <c r="D118" s="21" t="s">
        <v>6273</v>
      </c>
      <c r="E118" s="21" t="s">
        <v>6274</v>
      </c>
      <c r="F118" s="21" t="s">
        <v>6275</v>
      </c>
      <c r="G118" s="21" t="s">
        <v>5842</v>
      </c>
      <c r="H118" s="20" t="s">
        <v>6276</v>
      </c>
      <c r="I118" s="20" t="s">
        <v>6277</v>
      </c>
    </row>
    <row r="119" spans="1:9">
      <c r="A119" s="20">
        <v>117</v>
      </c>
      <c r="B119" s="21" t="s">
        <v>6278</v>
      </c>
      <c r="C119" s="21">
        <v>0</v>
      </c>
      <c r="D119" s="21" t="s">
        <v>6278</v>
      </c>
      <c r="E119" s="21">
        <v>0</v>
      </c>
      <c r="F119" s="21">
        <v>0</v>
      </c>
      <c r="G119" s="21" t="s">
        <v>5842</v>
      </c>
      <c r="H119" s="20">
        <v>0</v>
      </c>
      <c r="I119" s="20">
        <v>0</v>
      </c>
    </row>
    <row r="120" spans="1:9">
      <c r="A120" s="20">
        <v>118</v>
      </c>
      <c r="B120" s="21" t="s">
        <v>6279</v>
      </c>
      <c r="C120" s="21" t="s">
        <v>6280</v>
      </c>
      <c r="D120" s="21" t="s">
        <v>6281</v>
      </c>
      <c r="E120" s="21" t="s">
        <v>6282</v>
      </c>
      <c r="F120" s="21" t="s">
        <v>6040</v>
      </c>
      <c r="G120" s="21" t="s">
        <v>5842</v>
      </c>
      <c r="H120" s="20" t="s">
        <v>6283</v>
      </c>
      <c r="I120" s="20" t="s">
        <v>6284</v>
      </c>
    </row>
    <row r="121" spans="1:9">
      <c r="A121" s="20">
        <v>119</v>
      </c>
      <c r="B121" s="21" t="s">
        <v>6285</v>
      </c>
      <c r="C121" s="21" t="s">
        <v>6286</v>
      </c>
      <c r="E121" s="21" t="s">
        <v>6287</v>
      </c>
    </row>
    <row r="122" spans="1:9">
      <c r="A122" s="20">
        <v>120</v>
      </c>
      <c r="B122" s="21" t="s">
        <v>5253</v>
      </c>
    </row>
    <row r="123" spans="1:9">
      <c r="A123" s="20">
        <v>121</v>
      </c>
      <c r="B123" s="21" t="s">
        <v>6288</v>
      </c>
      <c r="C123" s="21" t="s">
        <v>6289</v>
      </c>
      <c r="D123" s="21" t="s">
        <v>6281</v>
      </c>
      <c r="E123" s="21" t="s">
        <v>6282</v>
      </c>
      <c r="F123" s="21" t="s">
        <v>6040</v>
      </c>
      <c r="G123" s="21" t="s">
        <v>5842</v>
      </c>
      <c r="H123" s="20" t="s">
        <v>6290</v>
      </c>
      <c r="I123" s="20" t="s">
        <v>6284</v>
      </c>
    </row>
    <row r="124" spans="1:9">
      <c r="A124" s="20">
        <v>122</v>
      </c>
      <c r="B124" s="21" t="s">
        <v>6291</v>
      </c>
      <c r="C124" s="21" t="s">
        <v>6292</v>
      </c>
      <c r="D124" s="21" t="s">
        <v>6293</v>
      </c>
      <c r="E124" s="21" t="s">
        <v>6294</v>
      </c>
      <c r="F124" s="21" t="s">
        <v>6295</v>
      </c>
      <c r="G124" s="21" t="s">
        <v>5842</v>
      </c>
      <c r="H124" s="20" t="s">
        <v>6296</v>
      </c>
      <c r="I124" s="20" t="s">
        <v>6297</v>
      </c>
    </row>
    <row r="125" spans="1:9">
      <c r="A125" s="20" t="s">
        <v>4956</v>
      </c>
      <c r="B125" s="21" t="s">
        <v>6298</v>
      </c>
      <c r="C125" s="21" t="s">
        <v>6299</v>
      </c>
      <c r="D125" s="21" t="s">
        <v>6293</v>
      </c>
      <c r="E125" s="21" t="s">
        <v>6300</v>
      </c>
      <c r="F125" s="21" t="s">
        <v>6295</v>
      </c>
      <c r="G125" s="21" t="s">
        <v>5842</v>
      </c>
      <c r="H125" s="20" t="s">
        <v>6301</v>
      </c>
      <c r="I125" s="20" t="s">
        <v>6297</v>
      </c>
    </row>
    <row r="126" spans="1:9">
      <c r="A126" s="20">
        <v>123</v>
      </c>
      <c r="B126" s="21" t="s">
        <v>6302</v>
      </c>
      <c r="C126" s="21" t="s">
        <v>6303</v>
      </c>
      <c r="D126" s="21" t="s">
        <v>6304</v>
      </c>
      <c r="E126" s="34" t="s">
        <v>6305</v>
      </c>
      <c r="F126" s="34" t="s">
        <v>6117</v>
      </c>
      <c r="G126" s="34" t="s">
        <v>5842</v>
      </c>
      <c r="H126" s="26" t="s">
        <v>6118</v>
      </c>
      <c r="I126" s="26" t="s">
        <v>6118</v>
      </c>
    </row>
    <row r="127" spans="1:9">
      <c r="A127" s="20">
        <v>124</v>
      </c>
      <c r="B127" s="21" t="s">
        <v>6306</v>
      </c>
      <c r="C127" s="21" t="s">
        <v>6307</v>
      </c>
      <c r="D127" s="21" t="s">
        <v>6307</v>
      </c>
      <c r="E127" s="21" t="s">
        <v>5840</v>
      </c>
      <c r="F127" s="21" t="s">
        <v>5840</v>
      </c>
      <c r="G127" s="34" t="s">
        <v>5842</v>
      </c>
      <c r="H127" s="20" t="s">
        <v>5937</v>
      </c>
      <c r="I127" s="20" t="s">
        <v>5937</v>
      </c>
    </row>
    <row r="128" spans="1:9">
      <c r="A128" s="20">
        <v>125</v>
      </c>
      <c r="B128" s="315" t="s">
        <v>6244</v>
      </c>
      <c r="C128" s="315" t="s">
        <v>6888</v>
      </c>
      <c r="D128" s="315" t="s">
        <v>6888</v>
      </c>
      <c r="E128" s="315" t="s">
        <v>6275</v>
      </c>
      <c r="F128" s="315" t="s">
        <v>6275</v>
      </c>
      <c r="G128" s="315" t="s">
        <v>5842</v>
      </c>
      <c r="H128" s="20" t="s">
        <v>1744</v>
      </c>
      <c r="I128" s="20" t="s">
        <v>1744</v>
      </c>
    </row>
    <row r="129" spans="1:9">
      <c r="A129" s="20">
        <v>126</v>
      </c>
      <c r="B129" s="21" t="s">
        <v>6244</v>
      </c>
      <c r="C129" s="21" t="s">
        <v>6308</v>
      </c>
      <c r="D129" s="21" t="s">
        <v>6308</v>
      </c>
      <c r="E129" s="21" t="s">
        <v>6275</v>
      </c>
      <c r="F129" s="21" t="s">
        <v>6275</v>
      </c>
      <c r="G129" s="34" t="s">
        <v>5842</v>
      </c>
      <c r="H129" s="20" t="s">
        <v>6247</v>
      </c>
      <c r="I129" s="20" t="s">
        <v>6247</v>
      </c>
    </row>
    <row r="130" spans="1:9">
      <c r="A130" s="20">
        <v>127</v>
      </c>
      <c r="B130" s="21" t="s">
        <v>6309</v>
      </c>
      <c r="C130" s="21" t="s">
        <v>6310</v>
      </c>
      <c r="D130" s="21" t="s">
        <v>6310</v>
      </c>
      <c r="E130" s="21" t="s">
        <v>6311</v>
      </c>
      <c r="F130" s="21" t="s">
        <v>6311</v>
      </c>
      <c r="G130" s="34" t="s">
        <v>5842</v>
      </c>
      <c r="H130" s="20" t="s">
        <v>6312</v>
      </c>
      <c r="I130" s="20" t="s">
        <v>6312</v>
      </c>
    </row>
    <row r="131" spans="1:9">
      <c r="A131" s="20">
        <v>128</v>
      </c>
      <c r="B131" s="21" t="s">
        <v>5858</v>
      </c>
      <c r="C131" s="35" t="s">
        <v>6313</v>
      </c>
      <c r="D131" s="21" t="s">
        <v>6314</v>
      </c>
      <c r="E131" s="315" t="s">
        <v>7247</v>
      </c>
      <c r="F131" s="21" t="s">
        <v>6314</v>
      </c>
      <c r="G131" s="21" t="s">
        <v>5863</v>
      </c>
    </row>
    <row r="132" spans="1:9">
      <c r="A132" s="20">
        <v>129</v>
      </c>
      <c r="B132" s="21" t="s">
        <v>6315</v>
      </c>
      <c r="C132" s="21" t="s">
        <v>6316</v>
      </c>
      <c r="D132" s="21" t="s">
        <v>6316</v>
      </c>
      <c r="E132" s="21" t="s">
        <v>6275</v>
      </c>
      <c r="F132" s="21" t="s">
        <v>6275</v>
      </c>
      <c r="G132" s="34" t="s">
        <v>5842</v>
      </c>
      <c r="H132" s="20" t="s">
        <v>6317</v>
      </c>
      <c r="I132" s="20" t="s">
        <v>6317</v>
      </c>
    </row>
    <row r="133" spans="1:9">
      <c r="A133" s="20">
        <v>130</v>
      </c>
      <c r="B133" s="21" t="s">
        <v>6318</v>
      </c>
      <c r="C133" s="21" t="s">
        <v>6319</v>
      </c>
      <c r="D133" s="21" t="s">
        <v>6320</v>
      </c>
      <c r="E133" s="21" t="s">
        <v>6111</v>
      </c>
      <c r="F133" s="21" t="s">
        <v>6117</v>
      </c>
      <c r="G133" s="34" t="s">
        <v>5842</v>
      </c>
      <c r="H133" s="20" t="s">
        <v>6321</v>
      </c>
      <c r="I133" s="20" t="s">
        <v>6118</v>
      </c>
    </row>
    <row r="134" spans="1:9">
      <c r="A134" s="314" t="s">
        <v>6322</v>
      </c>
      <c r="B134" s="21" t="s">
        <v>6323</v>
      </c>
      <c r="C134" s="21" t="s">
        <v>6324</v>
      </c>
      <c r="D134" s="315" t="s">
        <v>7102</v>
      </c>
      <c r="E134" s="21" t="s">
        <v>6325</v>
      </c>
      <c r="F134" s="315" t="s">
        <v>6111</v>
      </c>
      <c r="G134" s="34" t="s">
        <v>5842</v>
      </c>
      <c r="H134" s="20" t="s">
        <v>6326</v>
      </c>
      <c r="I134" s="314" t="s">
        <v>7103</v>
      </c>
    </row>
    <row r="135" spans="1:9">
      <c r="A135" s="20" t="s">
        <v>5765</v>
      </c>
      <c r="B135" s="21" t="s">
        <v>6327</v>
      </c>
      <c r="C135" s="21" t="s">
        <v>6328</v>
      </c>
      <c r="D135" s="21" t="s">
        <v>6328</v>
      </c>
      <c r="E135" s="21" t="s">
        <v>6329</v>
      </c>
      <c r="F135" s="21" t="s">
        <v>6329</v>
      </c>
      <c r="G135" s="34" t="s">
        <v>5842</v>
      </c>
      <c r="H135" s="20" t="s">
        <v>6330</v>
      </c>
      <c r="I135" s="20" t="s">
        <v>6330</v>
      </c>
    </row>
    <row r="136" spans="1:9">
      <c r="A136" s="20">
        <v>132</v>
      </c>
      <c r="B136" s="21" t="s">
        <v>6331</v>
      </c>
      <c r="C136" s="21" t="s">
        <v>6332</v>
      </c>
      <c r="D136" s="21" t="s">
        <v>6333</v>
      </c>
      <c r="E136" s="21" t="s">
        <v>6334</v>
      </c>
      <c r="F136" s="21" t="s">
        <v>6335</v>
      </c>
      <c r="G136" s="34"/>
      <c r="H136" s="20" t="s">
        <v>6336</v>
      </c>
      <c r="I136" s="20" t="s">
        <v>6337</v>
      </c>
    </row>
    <row r="137" spans="1:9">
      <c r="A137" s="20">
        <v>133</v>
      </c>
      <c r="B137" s="21" t="s">
        <v>6338</v>
      </c>
      <c r="C137" s="35" t="s">
        <v>6339</v>
      </c>
      <c r="D137" s="35" t="s">
        <v>6340</v>
      </c>
      <c r="E137" s="21" t="s">
        <v>6341</v>
      </c>
      <c r="F137" s="21" t="s">
        <v>6342</v>
      </c>
      <c r="G137" s="34" t="s">
        <v>5842</v>
      </c>
      <c r="H137" s="20" t="s">
        <v>6343</v>
      </c>
      <c r="I137" s="20" t="s">
        <v>6344</v>
      </c>
    </row>
    <row r="138" spans="1:9">
      <c r="A138" s="20">
        <v>134</v>
      </c>
      <c r="B138" s="21" t="s">
        <v>6345</v>
      </c>
      <c r="C138" s="21" t="s">
        <v>6346</v>
      </c>
      <c r="D138" s="21" t="s">
        <v>6347</v>
      </c>
      <c r="E138" s="21" t="s">
        <v>6348</v>
      </c>
      <c r="F138" s="21" t="s">
        <v>6349</v>
      </c>
      <c r="G138" s="34" t="s">
        <v>5842</v>
      </c>
      <c r="H138" s="20">
        <v>27407</v>
      </c>
      <c r="I138" s="20" t="s">
        <v>6350</v>
      </c>
    </row>
    <row r="139" spans="1:9">
      <c r="A139" s="20" t="s">
        <v>5211</v>
      </c>
      <c r="B139" s="21" t="s">
        <v>6345</v>
      </c>
      <c r="C139" s="21" t="s">
        <v>6351</v>
      </c>
      <c r="D139" s="21" t="s">
        <v>6352</v>
      </c>
      <c r="E139" s="21" t="s">
        <v>6353</v>
      </c>
      <c r="F139" s="21" t="s">
        <v>6354</v>
      </c>
      <c r="G139" s="34" t="s">
        <v>5842</v>
      </c>
      <c r="H139" s="20" t="s">
        <v>6355</v>
      </c>
      <c r="I139" s="20">
        <v>15205</v>
      </c>
    </row>
    <row r="140" spans="1:9">
      <c r="A140" s="20">
        <v>135</v>
      </c>
      <c r="B140" s="21" t="s">
        <v>6356</v>
      </c>
      <c r="C140" s="315" t="s">
        <v>6357</v>
      </c>
      <c r="D140" s="21" t="s">
        <v>6358</v>
      </c>
      <c r="E140" s="21" t="s">
        <v>6359</v>
      </c>
      <c r="F140" s="21" t="s">
        <v>6360</v>
      </c>
      <c r="G140" s="34" t="s">
        <v>5842</v>
      </c>
      <c r="H140" s="20" t="s">
        <v>6361</v>
      </c>
      <c r="I140" s="20" t="s">
        <v>6362</v>
      </c>
    </row>
    <row r="141" spans="1:9">
      <c r="A141" s="313" t="s">
        <v>6833</v>
      </c>
      <c r="B141" s="21" t="s">
        <v>6356</v>
      </c>
      <c r="C141" s="315" t="s">
        <v>6834</v>
      </c>
      <c r="D141" s="315" t="s">
        <v>6835</v>
      </c>
      <c r="E141" s="21" t="s">
        <v>6359</v>
      </c>
      <c r="F141" s="21" t="s">
        <v>6359</v>
      </c>
      <c r="G141" s="34" t="s">
        <v>5842</v>
      </c>
      <c r="H141" s="20" t="s">
        <v>6361</v>
      </c>
      <c r="I141" s="20" t="s">
        <v>6361</v>
      </c>
    </row>
    <row r="142" spans="1:9">
      <c r="A142" s="20">
        <v>136</v>
      </c>
      <c r="B142" s="21" t="s">
        <v>6363</v>
      </c>
      <c r="C142" s="21" t="s">
        <v>6364</v>
      </c>
      <c r="D142" s="21" t="s">
        <v>6281</v>
      </c>
      <c r="E142" s="21" t="s">
        <v>6365</v>
      </c>
      <c r="F142" s="21" t="s">
        <v>6040</v>
      </c>
      <c r="G142" s="34" t="s">
        <v>5842</v>
      </c>
      <c r="H142" s="20" t="s">
        <v>6366</v>
      </c>
      <c r="I142" s="20" t="s">
        <v>6284</v>
      </c>
    </row>
    <row r="143" spans="1:9">
      <c r="A143" s="20">
        <v>137</v>
      </c>
      <c r="B143" s="21" t="s">
        <v>6367</v>
      </c>
      <c r="C143" s="21" t="s">
        <v>6368</v>
      </c>
      <c r="D143" s="21" t="s">
        <v>6368</v>
      </c>
      <c r="E143" s="21" t="s">
        <v>6369</v>
      </c>
      <c r="F143" s="21" t="s">
        <v>6369</v>
      </c>
      <c r="G143" s="21" t="s">
        <v>6370</v>
      </c>
      <c r="H143" s="20">
        <v>44436</v>
      </c>
      <c r="I143" s="20">
        <v>44436</v>
      </c>
    </row>
    <row r="144" spans="1:9">
      <c r="A144" s="20">
        <v>138</v>
      </c>
      <c r="B144" s="21" t="s">
        <v>6371</v>
      </c>
      <c r="C144" s="21" t="s">
        <v>6372</v>
      </c>
      <c r="D144" s="21" t="s">
        <v>6372</v>
      </c>
      <c r="E144" s="21" t="s">
        <v>6341</v>
      </c>
      <c r="F144" s="21" t="s">
        <v>5910</v>
      </c>
      <c r="G144" s="34" t="s">
        <v>5842</v>
      </c>
      <c r="H144" s="20" t="s">
        <v>6373</v>
      </c>
      <c r="I144" s="20" t="s">
        <v>6373</v>
      </c>
    </row>
    <row r="145" spans="1:9">
      <c r="A145" s="313" t="s">
        <v>6715</v>
      </c>
      <c r="B145" s="21" t="s">
        <v>6371</v>
      </c>
      <c r="C145" s="309" t="s">
        <v>6716</v>
      </c>
      <c r="D145" s="309" t="s">
        <v>6716</v>
      </c>
      <c r="E145" s="309" t="s">
        <v>6717</v>
      </c>
      <c r="F145" s="312" t="s">
        <v>6717</v>
      </c>
      <c r="G145" s="310" t="s">
        <v>5842</v>
      </c>
      <c r="H145" s="313" t="s">
        <v>6718</v>
      </c>
      <c r="I145" s="313" t="s">
        <v>6718</v>
      </c>
    </row>
    <row r="146" spans="1:9">
      <c r="A146" s="20">
        <v>139</v>
      </c>
      <c r="B146" s="315" t="s">
        <v>6945</v>
      </c>
      <c r="C146" s="21" t="s">
        <v>6374</v>
      </c>
      <c r="D146" s="21" t="s">
        <v>6375</v>
      </c>
      <c r="E146" s="21" t="s">
        <v>6376</v>
      </c>
      <c r="F146" s="21" t="s">
        <v>6376</v>
      </c>
      <c r="G146" s="34" t="s">
        <v>5842</v>
      </c>
      <c r="H146" s="20" t="s">
        <v>6377</v>
      </c>
      <c r="I146" s="20" t="s">
        <v>6378</v>
      </c>
    </row>
    <row r="147" spans="1:9">
      <c r="A147" s="20">
        <v>140</v>
      </c>
      <c r="B147" s="21" t="s">
        <v>6379</v>
      </c>
      <c r="C147" s="21" t="s">
        <v>6380</v>
      </c>
      <c r="D147" s="21" t="s">
        <v>6380</v>
      </c>
      <c r="E147" s="21" t="s">
        <v>6381</v>
      </c>
      <c r="F147" s="21" t="s">
        <v>6381</v>
      </c>
      <c r="G147" s="34" t="s">
        <v>5842</v>
      </c>
      <c r="H147" s="20" t="s">
        <v>6382</v>
      </c>
      <c r="I147" s="20" t="s">
        <v>6382</v>
      </c>
    </row>
    <row r="148" spans="1:9">
      <c r="A148" s="20">
        <v>141</v>
      </c>
      <c r="B148" s="21" t="s">
        <v>6383</v>
      </c>
      <c r="C148" s="21" t="s">
        <v>5865</v>
      </c>
      <c r="D148" s="21" t="s">
        <v>5865</v>
      </c>
      <c r="E148" s="21" t="s">
        <v>5840</v>
      </c>
      <c r="F148" s="21" t="s">
        <v>5840</v>
      </c>
      <c r="G148" s="21" t="s">
        <v>5842</v>
      </c>
      <c r="H148" s="20" t="s">
        <v>5866</v>
      </c>
      <c r="I148" s="20" t="s">
        <v>5866</v>
      </c>
    </row>
    <row r="149" spans="1:9">
      <c r="A149" s="20">
        <v>142</v>
      </c>
      <c r="B149" s="21" t="s">
        <v>5946</v>
      </c>
      <c r="C149" s="21" t="s">
        <v>5947</v>
      </c>
      <c r="D149" s="21" t="s">
        <v>6384</v>
      </c>
      <c r="E149" s="21" t="s">
        <v>5949</v>
      </c>
      <c r="F149" s="21" t="s">
        <v>6385</v>
      </c>
      <c r="G149" s="408" t="s">
        <v>5842</v>
      </c>
      <c r="H149" s="20" t="s">
        <v>5951</v>
      </c>
      <c r="I149" s="20">
        <v>18017</v>
      </c>
    </row>
    <row r="150" spans="1:9">
      <c r="A150" s="308">
        <v>143</v>
      </c>
      <c r="B150" s="309" t="s">
        <v>6619</v>
      </c>
      <c r="C150" s="309" t="s">
        <v>6621</v>
      </c>
      <c r="D150" s="309" t="s">
        <v>6620</v>
      </c>
      <c r="E150" s="309" t="s">
        <v>6623</v>
      </c>
      <c r="F150" s="401" t="s">
        <v>6622</v>
      </c>
      <c r="G150" s="406" t="s">
        <v>6624</v>
      </c>
      <c r="H150" s="308"/>
      <c r="I150" s="311" t="s">
        <v>6625</v>
      </c>
    </row>
    <row r="151" spans="1:9">
      <c r="A151" s="308">
        <v>144</v>
      </c>
      <c r="B151" s="309" t="s">
        <v>6632</v>
      </c>
      <c r="C151" s="309" t="s">
        <v>6633</v>
      </c>
      <c r="D151" s="312" t="s">
        <v>6633</v>
      </c>
      <c r="E151" s="309" t="s">
        <v>5850</v>
      </c>
      <c r="F151" s="401" t="s">
        <v>5850</v>
      </c>
      <c r="G151" s="404" t="s">
        <v>5842</v>
      </c>
      <c r="H151" s="313" t="s">
        <v>5997</v>
      </c>
      <c r="I151" s="313" t="s">
        <v>5997</v>
      </c>
    </row>
    <row r="152" spans="1:9">
      <c r="A152" s="308">
        <v>145</v>
      </c>
      <c r="B152" s="312" t="s">
        <v>6637</v>
      </c>
      <c r="C152" s="309" t="s">
        <v>6643</v>
      </c>
      <c r="D152" s="312" t="s">
        <v>5901</v>
      </c>
      <c r="E152" s="312" t="s">
        <v>6638</v>
      </c>
      <c r="F152" s="405" t="s">
        <v>5903</v>
      </c>
      <c r="G152" s="403" t="s">
        <v>5842</v>
      </c>
      <c r="H152" s="308" t="s">
        <v>6639</v>
      </c>
      <c r="I152" s="308" t="s">
        <v>5905</v>
      </c>
    </row>
    <row r="153" spans="1:9">
      <c r="A153" s="308">
        <v>146</v>
      </c>
      <c r="B153" s="309" t="s">
        <v>6686</v>
      </c>
      <c r="C153" s="324" t="s">
        <v>6691</v>
      </c>
      <c r="D153" s="309" t="s">
        <v>6687</v>
      </c>
      <c r="E153" s="309" t="s">
        <v>6688</v>
      </c>
      <c r="F153" s="401" t="s">
        <v>6688</v>
      </c>
      <c r="G153" s="402" t="s">
        <v>6370</v>
      </c>
      <c r="H153" s="308">
        <v>16833</v>
      </c>
      <c r="I153" s="308">
        <v>16833</v>
      </c>
    </row>
    <row r="154" spans="1:9">
      <c r="A154" s="308">
        <v>147</v>
      </c>
      <c r="B154" s="309" t="s">
        <v>6770</v>
      </c>
      <c r="C154" s="309" t="s">
        <v>6771</v>
      </c>
      <c r="D154" s="309" t="s">
        <v>6771</v>
      </c>
      <c r="E154" s="309" t="s">
        <v>5876</v>
      </c>
      <c r="F154" s="401" t="s">
        <v>5876</v>
      </c>
      <c r="G154" s="407" t="s">
        <v>5842</v>
      </c>
      <c r="H154" s="313" t="s">
        <v>6772</v>
      </c>
      <c r="I154" s="313" t="s">
        <v>6772</v>
      </c>
    </row>
    <row r="155" spans="1:9">
      <c r="A155" s="308">
        <v>148</v>
      </c>
      <c r="B155" s="309" t="s">
        <v>6869</v>
      </c>
      <c r="C155" s="312"/>
      <c r="D155" s="312"/>
      <c r="E155" s="312"/>
      <c r="F155" s="405"/>
      <c r="G155" s="403"/>
      <c r="H155" s="308"/>
      <c r="I155" s="308"/>
    </row>
    <row r="156" spans="1:9">
      <c r="A156" s="308">
        <v>150</v>
      </c>
      <c r="B156" s="309" t="s">
        <v>6896</v>
      </c>
      <c r="C156" s="309" t="s">
        <v>6897</v>
      </c>
      <c r="D156" s="312" t="s">
        <v>6897</v>
      </c>
      <c r="E156" s="309" t="s">
        <v>5880</v>
      </c>
      <c r="F156" s="401" t="s">
        <v>5880</v>
      </c>
      <c r="G156" s="404" t="s">
        <v>5842</v>
      </c>
      <c r="H156" s="313" t="s">
        <v>6898</v>
      </c>
      <c r="I156" s="313" t="s">
        <v>6898</v>
      </c>
    </row>
    <row r="157" spans="1:9">
      <c r="A157" s="308">
        <v>151</v>
      </c>
      <c r="B157" s="309" t="s">
        <v>6982</v>
      </c>
      <c r="C157" s="309" t="s">
        <v>6983</v>
      </c>
      <c r="D157" s="309" t="s">
        <v>6984</v>
      </c>
      <c r="E157" s="309" t="s">
        <v>5992</v>
      </c>
      <c r="F157" s="401" t="s">
        <v>5992</v>
      </c>
      <c r="G157" s="404" t="s">
        <v>5842</v>
      </c>
      <c r="H157" s="313" t="s">
        <v>6985</v>
      </c>
      <c r="I157" s="313" t="s">
        <v>6986</v>
      </c>
    </row>
    <row r="158" spans="1:9">
      <c r="A158" s="308">
        <v>152</v>
      </c>
      <c r="B158" s="309" t="s">
        <v>6994</v>
      </c>
      <c r="C158" s="309" t="s">
        <v>6995</v>
      </c>
      <c r="D158" s="309" t="s">
        <v>6995</v>
      </c>
      <c r="E158" s="309" t="s">
        <v>6996</v>
      </c>
      <c r="F158" s="309" t="s">
        <v>6996</v>
      </c>
      <c r="G158" s="310" t="s">
        <v>5842</v>
      </c>
      <c r="H158" s="313" t="s">
        <v>6997</v>
      </c>
      <c r="I158" s="313" t="s">
        <v>6997</v>
      </c>
    </row>
    <row r="159" spans="1:9">
      <c r="A159" s="308">
        <v>153</v>
      </c>
      <c r="B159" s="309" t="s">
        <v>1744</v>
      </c>
      <c r="C159" s="309" t="s">
        <v>1744</v>
      </c>
      <c r="D159" s="309" t="s">
        <v>1744</v>
      </c>
      <c r="E159" s="309" t="s">
        <v>1744</v>
      </c>
      <c r="F159" s="309" t="s">
        <v>1744</v>
      </c>
      <c r="G159" s="310" t="s">
        <v>1744</v>
      </c>
      <c r="H159" s="313" t="s">
        <v>1744</v>
      </c>
      <c r="I159" s="313" t="s">
        <v>1744</v>
      </c>
    </row>
  </sheetData>
  <hyperlinks>
    <hyperlink ref="B1" location="Livraison!B1" display="Client "/>
  </hyperlinks>
  <pageMargins left="0.78740157499999996" right="0.78740157499999996" top="0.984251969" bottom="0.984251969" header="0.4921259845" footer="0.4921259845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AG186"/>
  <sheetViews>
    <sheetView topLeftCell="G1" workbookViewId="0">
      <pane ySplit="1" topLeftCell="A154" activePane="bottomLeft" state="frozen"/>
      <selection pane="bottomLeft" activeCell="R185" sqref="R185"/>
    </sheetView>
  </sheetViews>
  <sheetFormatPr baseColWidth="10" defaultRowHeight="12.75"/>
  <cols>
    <col min="1" max="5" width="11.42578125" style="21"/>
    <col min="6" max="6" width="32.140625" style="21" customWidth="1"/>
    <col min="7" max="8" width="11.42578125" style="21"/>
    <col min="9" max="9" width="13.85546875" style="21" customWidth="1"/>
    <col min="10" max="11" width="12.42578125" style="82" customWidth="1"/>
    <col min="12" max="18" width="11.42578125" style="21"/>
    <col min="19" max="19" width="27.42578125" style="21" customWidth="1"/>
    <col min="20" max="20" width="12.42578125" style="21" customWidth="1"/>
    <col min="21" max="21" width="11.42578125" style="21"/>
    <col min="22" max="22" width="12.85546875" style="21" customWidth="1"/>
    <col min="23" max="261" width="11.42578125" style="21"/>
    <col min="262" max="262" width="32.140625" style="21" customWidth="1"/>
    <col min="263" max="265" width="11.42578125" style="21"/>
    <col min="266" max="267" width="12.42578125" style="21" customWidth="1"/>
    <col min="268" max="274" width="11.42578125" style="21"/>
    <col min="275" max="275" width="27.42578125" style="21" customWidth="1"/>
    <col min="276" max="517" width="11.42578125" style="21"/>
    <col min="518" max="518" width="32.140625" style="21" customWidth="1"/>
    <col min="519" max="521" width="11.42578125" style="21"/>
    <col min="522" max="523" width="12.42578125" style="21" customWidth="1"/>
    <col min="524" max="530" width="11.42578125" style="21"/>
    <col min="531" max="531" width="27.42578125" style="21" customWidth="1"/>
    <col min="532" max="773" width="11.42578125" style="21"/>
    <col min="774" max="774" width="32.140625" style="21" customWidth="1"/>
    <col min="775" max="777" width="11.42578125" style="21"/>
    <col min="778" max="779" width="12.42578125" style="21" customWidth="1"/>
    <col min="780" max="786" width="11.42578125" style="21"/>
    <col min="787" max="787" width="27.42578125" style="21" customWidth="1"/>
    <col min="788" max="1029" width="11.42578125" style="21"/>
    <col min="1030" max="1030" width="32.140625" style="21" customWidth="1"/>
    <col min="1031" max="1033" width="11.42578125" style="21"/>
    <col min="1034" max="1035" width="12.42578125" style="21" customWidth="1"/>
    <col min="1036" max="1042" width="11.42578125" style="21"/>
    <col min="1043" max="1043" width="27.42578125" style="21" customWidth="1"/>
    <col min="1044" max="1285" width="11.42578125" style="21"/>
    <col min="1286" max="1286" width="32.140625" style="21" customWidth="1"/>
    <col min="1287" max="1289" width="11.42578125" style="21"/>
    <col min="1290" max="1291" width="12.42578125" style="21" customWidth="1"/>
    <col min="1292" max="1298" width="11.42578125" style="21"/>
    <col min="1299" max="1299" width="27.42578125" style="21" customWidth="1"/>
    <col min="1300" max="1541" width="11.42578125" style="21"/>
    <col min="1542" max="1542" width="32.140625" style="21" customWidth="1"/>
    <col min="1543" max="1545" width="11.42578125" style="21"/>
    <col min="1546" max="1547" width="12.42578125" style="21" customWidth="1"/>
    <col min="1548" max="1554" width="11.42578125" style="21"/>
    <col min="1555" max="1555" width="27.42578125" style="21" customWidth="1"/>
    <col min="1556" max="1797" width="11.42578125" style="21"/>
    <col min="1798" max="1798" width="32.140625" style="21" customWidth="1"/>
    <col min="1799" max="1801" width="11.42578125" style="21"/>
    <col min="1802" max="1803" width="12.42578125" style="21" customWidth="1"/>
    <col min="1804" max="1810" width="11.42578125" style="21"/>
    <col min="1811" max="1811" width="27.42578125" style="21" customWidth="1"/>
    <col min="1812" max="2053" width="11.42578125" style="21"/>
    <col min="2054" max="2054" width="32.140625" style="21" customWidth="1"/>
    <col min="2055" max="2057" width="11.42578125" style="21"/>
    <col min="2058" max="2059" width="12.42578125" style="21" customWidth="1"/>
    <col min="2060" max="2066" width="11.42578125" style="21"/>
    <col min="2067" max="2067" width="27.42578125" style="21" customWidth="1"/>
    <col min="2068" max="2309" width="11.42578125" style="21"/>
    <col min="2310" max="2310" width="32.140625" style="21" customWidth="1"/>
    <col min="2311" max="2313" width="11.42578125" style="21"/>
    <col min="2314" max="2315" width="12.42578125" style="21" customWidth="1"/>
    <col min="2316" max="2322" width="11.42578125" style="21"/>
    <col min="2323" max="2323" width="27.42578125" style="21" customWidth="1"/>
    <col min="2324" max="2565" width="11.42578125" style="21"/>
    <col min="2566" max="2566" width="32.140625" style="21" customWidth="1"/>
    <col min="2567" max="2569" width="11.42578125" style="21"/>
    <col min="2570" max="2571" width="12.42578125" style="21" customWidth="1"/>
    <col min="2572" max="2578" width="11.42578125" style="21"/>
    <col min="2579" max="2579" width="27.42578125" style="21" customWidth="1"/>
    <col min="2580" max="2821" width="11.42578125" style="21"/>
    <col min="2822" max="2822" width="32.140625" style="21" customWidth="1"/>
    <col min="2823" max="2825" width="11.42578125" style="21"/>
    <col min="2826" max="2827" width="12.42578125" style="21" customWidth="1"/>
    <col min="2828" max="2834" width="11.42578125" style="21"/>
    <col min="2835" max="2835" width="27.42578125" style="21" customWidth="1"/>
    <col min="2836" max="3077" width="11.42578125" style="21"/>
    <col min="3078" max="3078" width="32.140625" style="21" customWidth="1"/>
    <col min="3079" max="3081" width="11.42578125" style="21"/>
    <col min="3082" max="3083" width="12.42578125" style="21" customWidth="1"/>
    <col min="3084" max="3090" width="11.42578125" style="21"/>
    <col min="3091" max="3091" width="27.42578125" style="21" customWidth="1"/>
    <col min="3092" max="3333" width="11.42578125" style="21"/>
    <col min="3334" max="3334" width="32.140625" style="21" customWidth="1"/>
    <col min="3335" max="3337" width="11.42578125" style="21"/>
    <col min="3338" max="3339" width="12.42578125" style="21" customWidth="1"/>
    <col min="3340" max="3346" width="11.42578125" style="21"/>
    <col min="3347" max="3347" width="27.42578125" style="21" customWidth="1"/>
    <col min="3348" max="3589" width="11.42578125" style="21"/>
    <col min="3590" max="3590" width="32.140625" style="21" customWidth="1"/>
    <col min="3591" max="3593" width="11.42578125" style="21"/>
    <col min="3594" max="3595" width="12.42578125" style="21" customWidth="1"/>
    <col min="3596" max="3602" width="11.42578125" style="21"/>
    <col min="3603" max="3603" width="27.42578125" style="21" customWidth="1"/>
    <col min="3604" max="3845" width="11.42578125" style="21"/>
    <col min="3846" max="3846" width="32.140625" style="21" customWidth="1"/>
    <col min="3847" max="3849" width="11.42578125" style="21"/>
    <col min="3850" max="3851" width="12.42578125" style="21" customWidth="1"/>
    <col min="3852" max="3858" width="11.42578125" style="21"/>
    <col min="3859" max="3859" width="27.42578125" style="21" customWidth="1"/>
    <col min="3860" max="4101" width="11.42578125" style="21"/>
    <col min="4102" max="4102" width="32.140625" style="21" customWidth="1"/>
    <col min="4103" max="4105" width="11.42578125" style="21"/>
    <col min="4106" max="4107" width="12.42578125" style="21" customWidth="1"/>
    <col min="4108" max="4114" width="11.42578125" style="21"/>
    <col min="4115" max="4115" width="27.42578125" style="21" customWidth="1"/>
    <col min="4116" max="4357" width="11.42578125" style="21"/>
    <col min="4358" max="4358" width="32.140625" style="21" customWidth="1"/>
    <col min="4359" max="4361" width="11.42578125" style="21"/>
    <col min="4362" max="4363" width="12.42578125" style="21" customWidth="1"/>
    <col min="4364" max="4370" width="11.42578125" style="21"/>
    <col min="4371" max="4371" width="27.42578125" style="21" customWidth="1"/>
    <col min="4372" max="4613" width="11.42578125" style="21"/>
    <col min="4614" max="4614" width="32.140625" style="21" customWidth="1"/>
    <col min="4615" max="4617" width="11.42578125" style="21"/>
    <col min="4618" max="4619" width="12.42578125" style="21" customWidth="1"/>
    <col min="4620" max="4626" width="11.42578125" style="21"/>
    <col min="4627" max="4627" width="27.42578125" style="21" customWidth="1"/>
    <col min="4628" max="4869" width="11.42578125" style="21"/>
    <col min="4870" max="4870" width="32.140625" style="21" customWidth="1"/>
    <col min="4871" max="4873" width="11.42578125" style="21"/>
    <col min="4874" max="4875" width="12.42578125" style="21" customWidth="1"/>
    <col min="4876" max="4882" width="11.42578125" style="21"/>
    <col min="4883" max="4883" width="27.42578125" style="21" customWidth="1"/>
    <col min="4884" max="5125" width="11.42578125" style="21"/>
    <col min="5126" max="5126" width="32.140625" style="21" customWidth="1"/>
    <col min="5127" max="5129" width="11.42578125" style="21"/>
    <col min="5130" max="5131" width="12.42578125" style="21" customWidth="1"/>
    <col min="5132" max="5138" width="11.42578125" style="21"/>
    <col min="5139" max="5139" width="27.42578125" style="21" customWidth="1"/>
    <col min="5140" max="5381" width="11.42578125" style="21"/>
    <col min="5382" max="5382" width="32.140625" style="21" customWidth="1"/>
    <col min="5383" max="5385" width="11.42578125" style="21"/>
    <col min="5386" max="5387" width="12.42578125" style="21" customWidth="1"/>
    <col min="5388" max="5394" width="11.42578125" style="21"/>
    <col min="5395" max="5395" width="27.42578125" style="21" customWidth="1"/>
    <col min="5396" max="5637" width="11.42578125" style="21"/>
    <col min="5638" max="5638" width="32.140625" style="21" customWidth="1"/>
    <col min="5639" max="5641" width="11.42578125" style="21"/>
    <col min="5642" max="5643" width="12.42578125" style="21" customWidth="1"/>
    <col min="5644" max="5650" width="11.42578125" style="21"/>
    <col min="5651" max="5651" width="27.42578125" style="21" customWidth="1"/>
    <col min="5652" max="5893" width="11.42578125" style="21"/>
    <col min="5894" max="5894" width="32.140625" style="21" customWidth="1"/>
    <col min="5895" max="5897" width="11.42578125" style="21"/>
    <col min="5898" max="5899" width="12.42578125" style="21" customWidth="1"/>
    <col min="5900" max="5906" width="11.42578125" style="21"/>
    <col min="5907" max="5907" width="27.42578125" style="21" customWidth="1"/>
    <col min="5908" max="6149" width="11.42578125" style="21"/>
    <col min="6150" max="6150" width="32.140625" style="21" customWidth="1"/>
    <col min="6151" max="6153" width="11.42578125" style="21"/>
    <col min="6154" max="6155" width="12.42578125" style="21" customWidth="1"/>
    <col min="6156" max="6162" width="11.42578125" style="21"/>
    <col min="6163" max="6163" width="27.42578125" style="21" customWidth="1"/>
    <col min="6164" max="6405" width="11.42578125" style="21"/>
    <col min="6406" max="6406" width="32.140625" style="21" customWidth="1"/>
    <col min="6407" max="6409" width="11.42578125" style="21"/>
    <col min="6410" max="6411" width="12.42578125" style="21" customWidth="1"/>
    <col min="6412" max="6418" width="11.42578125" style="21"/>
    <col min="6419" max="6419" width="27.42578125" style="21" customWidth="1"/>
    <col min="6420" max="6661" width="11.42578125" style="21"/>
    <col min="6662" max="6662" width="32.140625" style="21" customWidth="1"/>
    <col min="6663" max="6665" width="11.42578125" style="21"/>
    <col min="6666" max="6667" width="12.42578125" style="21" customWidth="1"/>
    <col min="6668" max="6674" width="11.42578125" style="21"/>
    <col min="6675" max="6675" width="27.42578125" style="21" customWidth="1"/>
    <col min="6676" max="6917" width="11.42578125" style="21"/>
    <col min="6918" max="6918" width="32.140625" style="21" customWidth="1"/>
    <col min="6919" max="6921" width="11.42578125" style="21"/>
    <col min="6922" max="6923" width="12.42578125" style="21" customWidth="1"/>
    <col min="6924" max="6930" width="11.42578125" style="21"/>
    <col min="6931" max="6931" width="27.42578125" style="21" customWidth="1"/>
    <col min="6932" max="7173" width="11.42578125" style="21"/>
    <col min="7174" max="7174" width="32.140625" style="21" customWidth="1"/>
    <col min="7175" max="7177" width="11.42578125" style="21"/>
    <col min="7178" max="7179" width="12.42578125" style="21" customWidth="1"/>
    <col min="7180" max="7186" width="11.42578125" style="21"/>
    <col min="7187" max="7187" width="27.42578125" style="21" customWidth="1"/>
    <col min="7188" max="7429" width="11.42578125" style="21"/>
    <col min="7430" max="7430" width="32.140625" style="21" customWidth="1"/>
    <col min="7431" max="7433" width="11.42578125" style="21"/>
    <col min="7434" max="7435" width="12.42578125" style="21" customWidth="1"/>
    <col min="7436" max="7442" width="11.42578125" style="21"/>
    <col min="7443" max="7443" width="27.42578125" style="21" customWidth="1"/>
    <col min="7444" max="7685" width="11.42578125" style="21"/>
    <col min="7686" max="7686" width="32.140625" style="21" customWidth="1"/>
    <col min="7687" max="7689" width="11.42578125" style="21"/>
    <col min="7690" max="7691" width="12.42578125" style="21" customWidth="1"/>
    <col min="7692" max="7698" width="11.42578125" style="21"/>
    <col min="7699" max="7699" width="27.42578125" style="21" customWidth="1"/>
    <col min="7700" max="7941" width="11.42578125" style="21"/>
    <col min="7942" max="7942" width="32.140625" style="21" customWidth="1"/>
    <col min="7943" max="7945" width="11.42578125" style="21"/>
    <col min="7946" max="7947" width="12.42578125" style="21" customWidth="1"/>
    <col min="7948" max="7954" width="11.42578125" style="21"/>
    <col min="7955" max="7955" width="27.42578125" style="21" customWidth="1"/>
    <col min="7956" max="8197" width="11.42578125" style="21"/>
    <col min="8198" max="8198" width="32.140625" style="21" customWidth="1"/>
    <col min="8199" max="8201" width="11.42578125" style="21"/>
    <col min="8202" max="8203" width="12.42578125" style="21" customWidth="1"/>
    <col min="8204" max="8210" width="11.42578125" style="21"/>
    <col min="8211" max="8211" width="27.42578125" style="21" customWidth="1"/>
    <col min="8212" max="8453" width="11.42578125" style="21"/>
    <col min="8454" max="8454" width="32.140625" style="21" customWidth="1"/>
    <col min="8455" max="8457" width="11.42578125" style="21"/>
    <col min="8458" max="8459" width="12.42578125" style="21" customWidth="1"/>
    <col min="8460" max="8466" width="11.42578125" style="21"/>
    <col min="8467" max="8467" width="27.42578125" style="21" customWidth="1"/>
    <col min="8468" max="8709" width="11.42578125" style="21"/>
    <col min="8710" max="8710" width="32.140625" style="21" customWidth="1"/>
    <col min="8711" max="8713" width="11.42578125" style="21"/>
    <col min="8714" max="8715" width="12.42578125" style="21" customWidth="1"/>
    <col min="8716" max="8722" width="11.42578125" style="21"/>
    <col min="8723" max="8723" width="27.42578125" style="21" customWidth="1"/>
    <col min="8724" max="8965" width="11.42578125" style="21"/>
    <col min="8966" max="8966" width="32.140625" style="21" customWidth="1"/>
    <col min="8967" max="8969" width="11.42578125" style="21"/>
    <col min="8970" max="8971" width="12.42578125" style="21" customWidth="1"/>
    <col min="8972" max="8978" width="11.42578125" style="21"/>
    <col min="8979" max="8979" width="27.42578125" style="21" customWidth="1"/>
    <col min="8980" max="9221" width="11.42578125" style="21"/>
    <col min="9222" max="9222" width="32.140625" style="21" customWidth="1"/>
    <col min="9223" max="9225" width="11.42578125" style="21"/>
    <col min="9226" max="9227" width="12.42578125" style="21" customWidth="1"/>
    <col min="9228" max="9234" width="11.42578125" style="21"/>
    <col min="9235" max="9235" width="27.42578125" style="21" customWidth="1"/>
    <col min="9236" max="9477" width="11.42578125" style="21"/>
    <col min="9478" max="9478" width="32.140625" style="21" customWidth="1"/>
    <col min="9479" max="9481" width="11.42578125" style="21"/>
    <col min="9482" max="9483" width="12.42578125" style="21" customWidth="1"/>
    <col min="9484" max="9490" width="11.42578125" style="21"/>
    <col min="9491" max="9491" width="27.42578125" style="21" customWidth="1"/>
    <col min="9492" max="9733" width="11.42578125" style="21"/>
    <col min="9734" max="9734" width="32.140625" style="21" customWidth="1"/>
    <col min="9735" max="9737" width="11.42578125" style="21"/>
    <col min="9738" max="9739" width="12.42578125" style="21" customWidth="1"/>
    <col min="9740" max="9746" width="11.42578125" style="21"/>
    <col min="9747" max="9747" width="27.42578125" style="21" customWidth="1"/>
    <col min="9748" max="9989" width="11.42578125" style="21"/>
    <col min="9990" max="9990" width="32.140625" style="21" customWidth="1"/>
    <col min="9991" max="9993" width="11.42578125" style="21"/>
    <col min="9994" max="9995" width="12.42578125" style="21" customWidth="1"/>
    <col min="9996" max="10002" width="11.42578125" style="21"/>
    <col min="10003" max="10003" width="27.42578125" style="21" customWidth="1"/>
    <col min="10004" max="10245" width="11.42578125" style="21"/>
    <col min="10246" max="10246" width="32.140625" style="21" customWidth="1"/>
    <col min="10247" max="10249" width="11.42578125" style="21"/>
    <col min="10250" max="10251" width="12.42578125" style="21" customWidth="1"/>
    <col min="10252" max="10258" width="11.42578125" style="21"/>
    <col min="10259" max="10259" width="27.42578125" style="21" customWidth="1"/>
    <col min="10260" max="10501" width="11.42578125" style="21"/>
    <col min="10502" max="10502" width="32.140625" style="21" customWidth="1"/>
    <col min="10503" max="10505" width="11.42578125" style="21"/>
    <col min="10506" max="10507" width="12.42578125" style="21" customWidth="1"/>
    <col min="10508" max="10514" width="11.42578125" style="21"/>
    <col min="10515" max="10515" width="27.42578125" style="21" customWidth="1"/>
    <col min="10516" max="10757" width="11.42578125" style="21"/>
    <col min="10758" max="10758" width="32.140625" style="21" customWidth="1"/>
    <col min="10759" max="10761" width="11.42578125" style="21"/>
    <col min="10762" max="10763" width="12.42578125" style="21" customWidth="1"/>
    <col min="10764" max="10770" width="11.42578125" style="21"/>
    <col min="10771" max="10771" width="27.42578125" style="21" customWidth="1"/>
    <col min="10772" max="11013" width="11.42578125" style="21"/>
    <col min="11014" max="11014" width="32.140625" style="21" customWidth="1"/>
    <col min="11015" max="11017" width="11.42578125" style="21"/>
    <col min="11018" max="11019" width="12.42578125" style="21" customWidth="1"/>
    <col min="11020" max="11026" width="11.42578125" style="21"/>
    <col min="11027" max="11027" width="27.42578125" style="21" customWidth="1"/>
    <col min="11028" max="11269" width="11.42578125" style="21"/>
    <col min="11270" max="11270" width="32.140625" style="21" customWidth="1"/>
    <col min="11271" max="11273" width="11.42578125" style="21"/>
    <col min="11274" max="11275" width="12.42578125" style="21" customWidth="1"/>
    <col min="11276" max="11282" width="11.42578125" style="21"/>
    <col min="11283" max="11283" width="27.42578125" style="21" customWidth="1"/>
    <col min="11284" max="11525" width="11.42578125" style="21"/>
    <col min="11526" max="11526" width="32.140625" style="21" customWidth="1"/>
    <col min="11527" max="11529" width="11.42578125" style="21"/>
    <col min="11530" max="11531" width="12.42578125" style="21" customWidth="1"/>
    <col min="11532" max="11538" width="11.42578125" style="21"/>
    <col min="11539" max="11539" width="27.42578125" style="21" customWidth="1"/>
    <col min="11540" max="11781" width="11.42578125" style="21"/>
    <col min="11782" max="11782" width="32.140625" style="21" customWidth="1"/>
    <col min="11783" max="11785" width="11.42578125" style="21"/>
    <col min="11786" max="11787" width="12.42578125" style="21" customWidth="1"/>
    <col min="11788" max="11794" width="11.42578125" style="21"/>
    <col min="11795" max="11795" width="27.42578125" style="21" customWidth="1"/>
    <col min="11796" max="12037" width="11.42578125" style="21"/>
    <col min="12038" max="12038" width="32.140625" style="21" customWidth="1"/>
    <col min="12039" max="12041" width="11.42578125" style="21"/>
    <col min="12042" max="12043" width="12.42578125" style="21" customWidth="1"/>
    <col min="12044" max="12050" width="11.42578125" style="21"/>
    <col min="12051" max="12051" width="27.42578125" style="21" customWidth="1"/>
    <col min="12052" max="12293" width="11.42578125" style="21"/>
    <col min="12294" max="12294" width="32.140625" style="21" customWidth="1"/>
    <col min="12295" max="12297" width="11.42578125" style="21"/>
    <col min="12298" max="12299" width="12.42578125" style="21" customWidth="1"/>
    <col min="12300" max="12306" width="11.42578125" style="21"/>
    <col min="12307" max="12307" width="27.42578125" style="21" customWidth="1"/>
    <col min="12308" max="12549" width="11.42578125" style="21"/>
    <col min="12550" max="12550" width="32.140625" style="21" customWidth="1"/>
    <col min="12551" max="12553" width="11.42578125" style="21"/>
    <col min="12554" max="12555" width="12.42578125" style="21" customWidth="1"/>
    <col min="12556" max="12562" width="11.42578125" style="21"/>
    <col min="12563" max="12563" width="27.42578125" style="21" customWidth="1"/>
    <col min="12564" max="12805" width="11.42578125" style="21"/>
    <col min="12806" max="12806" width="32.140625" style="21" customWidth="1"/>
    <col min="12807" max="12809" width="11.42578125" style="21"/>
    <col min="12810" max="12811" width="12.42578125" style="21" customWidth="1"/>
    <col min="12812" max="12818" width="11.42578125" style="21"/>
    <col min="12819" max="12819" width="27.42578125" style="21" customWidth="1"/>
    <col min="12820" max="13061" width="11.42578125" style="21"/>
    <col min="13062" max="13062" width="32.140625" style="21" customWidth="1"/>
    <col min="13063" max="13065" width="11.42578125" style="21"/>
    <col min="13066" max="13067" width="12.42578125" style="21" customWidth="1"/>
    <col min="13068" max="13074" width="11.42578125" style="21"/>
    <col min="13075" max="13075" width="27.42578125" style="21" customWidth="1"/>
    <col min="13076" max="13317" width="11.42578125" style="21"/>
    <col min="13318" max="13318" width="32.140625" style="21" customWidth="1"/>
    <col min="13319" max="13321" width="11.42578125" style="21"/>
    <col min="13322" max="13323" width="12.42578125" style="21" customWidth="1"/>
    <col min="13324" max="13330" width="11.42578125" style="21"/>
    <col min="13331" max="13331" width="27.42578125" style="21" customWidth="1"/>
    <col min="13332" max="13573" width="11.42578125" style="21"/>
    <col min="13574" max="13574" width="32.140625" style="21" customWidth="1"/>
    <col min="13575" max="13577" width="11.42578125" style="21"/>
    <col min="13578" max="13579" width="12.42578125" style="21" customWidth="1"/>
    <col min="13580" max="13586" width="11.42578125" style="21"/>
    <col min="13587" max="13587" width="27.42578125" style="21" customWidth="1"/>
    <col min="13588" max="13829" width="11.42578125" style="21"/>
    <col min="13830" max="13830" width="32.140625" style="21" customWidth="1"/>
    <col min="13831" max="13833" width="11.42578125" style="21"/>
    <col min="13834" max="13835" width="12.42578125" style="21" customWidth="1"/>
    <col min="13836" max="13842" width="11.42578125" style="21"/>
    <col min="13843" max="13843" width="27.42578125" style="21" customWidth="1"/>
    <col min="13844" max="14085" width="11.42578125" style="21"/>
    <col min="14086" max="14086" width="32.140625" style="21" customWidth="1"/>
    <col min="14087" max="14089" width="11.42578125" style="21"/>
    <col min="14090" max="14091" width="12.42578125" style="21" customWidth="1"/>
    <col min="14092" max="14098" width="11.42578125" style="21"/>
    <col min="14099" max="14099" width="27.42578125" style="21" customWidth="1"/>
    <col min="14100" max="14341" width="11.42578125" style="21"/>
    <col min="14342" max="14342" width="32.140625" style="21" customWidth="1"/>
    <col min="14343" max="14345" width="11.42578125" style="21"/>
    <col min="14346" max="14347" width="12.42578125" style="21" customWidth="1"/>
    <col min="14348" max="14354" width="11.42578125" style="21"/>
    <col min="14355" max="14355" width="27.42578125" style="21" customWidth="1"/>
    <col min="14356" max="14597" width="11.42578125" style="21"/>
    <col min="14598" max="14598" width="32.140625" style="21" customWidth="1"/>
    <col min="14599" max="14601" width="11.42578125" style="21"/>
    <col min="14602" max="14603" width="12.42578125" style="21" customWidth="1"/>
    <col min="14604" max="14610" width="11.42578125" style="21"/>
    <col min="14611" max="14611" width="27.42578125" style="21" customWidth="1"/>
    <col min="14612" max="14853" width="11.42578125" style="21"/>
    <col min="14854" max="14854" width="32.140625" style="21" customWidth="1"/>
    <col min="14855" max="14857" width="11.42578125" style="21"/>
    <col min="14858" max="14859" width="12.42578125" style="21" customWidth="1"/>
    <col min="14860" max="14866" width="11.42578125" style="21"/>
    <col min="14867" max="14867" width="27.42578125" style="21" customWidth="1"/>
    <col min="14868" max="15109" width="11.42578125" style="21"/>
    <col min="15110" max="15110" width="32.140625" style="21" customWidth="1"/>
    <col min="15111" max="15113" width="11.42578125" style="21"/>
    <col min="15114" max="15115" width="12.42578125" style="21" customWidth="1"/>
    <col min="15116" max="15122" width="11.42578125" style="21"/>
    <col min="15123" max="15123" width="27.42578125" style="21" customWidth="1"/>
    <col min="15124" max="15365" width="11.42578125" style="21"/>
    <col min="15366" max="15366" width="32.140625" style="21" customWidth="1"/>
    <col min="15367" max="15369" width="11.42578125" style="21"/>
    <col min="15370" max="15371" width="12.42578125" style="21" customWidth="1"/>
    <col min="15372" max="15378" width="11.42578125" style="21"/>
    <col min="15379" max="15379" width="27.42578125" style="21" customWidth="1"/>
    <col min="15380" max="15621" width="11.42578125" style="21"/>
    <col min="15622" max="15622" width="32.140625" style="21" customWidth="1"/>
    <col min="15623" max="15625" width="11.42578125" style="21"/>
    <col min="15626" max="15627" width="12.42578125" style="21" customWidth="1"/>
    <col min="15628" max="15634" width="11.42578125" style="21"/>
    <col min="15635" max="15635" width="27.42578125" style="21" customWidth="1"/>
    <col min="15636" max="15877" width="11.42578125" style="21"/>
    <col min="15878" max="15878" width="32.140625" style="21" customWidth="1"/>
    <col min="15879" max="15881" width="11.42578125" style="21"/>
    <col min="15882" max="15883" width="12.42578125" style="21" customWidth="1"/>
    <col min="15884" max="15890" width="11.42578125" style="21"/>
    <col min="15891" max="15891" width="27.42578125" style="21" customWidth="1"/>
    <col min="15892" max="16133" width="11.42578125" style="21"/>
    <col min="16134" max="16134" width="32.140625" style="21" customWidth="1"/>
    <col min="16135" max="16137" width="11.42578125" style="21"/>
    <col min="16138" max="16139" width="12.42578125" style="21" customWidth="1"/>
    <col min="16140" max="16146" width="11.42578125" style="21"/>
    <col min="16147" max="16147" width="27.42578125" style="21" customWidth="1"/>
    <col min="16148" max="16384" width="11.42578125" style="21"/>
  </cols>
  <sheetData>
    <row r="1" spans="1:31">
      <c r="J1" s="51" t="s">
        <v>6462</v>
      </c>
      <c r="K1" s="51" t="s">
        <v>6463</v>
      </c>
      <c r="M1" s="21">
        <f>M6</f>
        <v>-64</v>
      </c>
    </row>
    <row r="2" spans="1:31">
      <c r="J2" s="52"/>
      <c r="K2" s="52"/>
      <c r="N2" s="539"/>
      <c r="O2" s="539"/>
      <c r="P2" s="539"/>
      <c r="Q2" s="539"/>
      <c r="R2" s="539"/>
      <c r="S2" s="539"/>
      <c r="T2" s="539"/>
      <c r="Y2" s="539" t="s">
        <v>6464</v>
      </c>
      <c r="Z2" s="539"/>
      <c r="AA2" s="539"/>
      <c r="AB2" s="539"/>
      <c r="AC2" s="539"/>
      <c r="AD2" s="539"/>
      <c r="AE2" s="539"/>
    </row>
    <row r="3" spans="1:31">
      <c r="J3" s="52"/>
      <c r="K3" s="52"/>
      <c r="L3" s="53" t="s">
        <v>6465</v>
      </c>
      <c r="N3" s="54"/>
      <c r="O3" s="55"/>
      <c r="P3" s="54"/>
      <c r="Q3" s="54"/>
      <c r="R3" s="54"/>
      <c r="S3" s="54"/>
      <c r="T3" s="56"/>
      <c r="Y3" s="54">
        <v>3467</v>
      </c>
      <c r="Z3" s="55">
        <v>42555</v>
      </c>
      <c r="AA3" s="54" t="s">
        <v>6466</v>
      </c>
      <c r="AB3" s="54" t="s">
        <v>6467</v>
      </c>
      <c r="AC3" s="54">
        <v>40</v>
      </c>
      <c r="AD3" s="54" t="s">
        <v>6468</v>
      </c>
      <c r="AE3" s="56">
        <v>72</v>
      </c>
    </row>
    <row r="4" spans="1:31">
      <c r="J4" s="52"/>
      <c r="K4" s="52"/>
      <c r="L4" s="57" t="s">
        <v>6469</v>
      </c>
      <c r="M4" s="57">
        <f>SUM(AC3:AC155)</f>
        <v>800</v>
      </c>
      <c r="N4" s="54"/>
      <c r="O4" s="55"/>
      <c r="P4" s="54"/>
      <c r="Q4" s="54"/>
      <c r="R4" s="54"/>
      <c r="S4" s="54"/>
      <c r="T4" s="56"/>
      <c r="Y4" s="54">
        <v>3557</v>
      </c>
      <c r="Z4" s="55">
        <v>42626</v>
      </c>
      <c r="AA4" s="54" t="s">
        <v>6466</v>
      </c>
      <c r="AB4" s="54" t="s">
        <v>6467</v>
      </c>
      <c r="AC4" s="54">
        <v>40</v>
      </c>
      <c r="AD4" s="54" t="s">
        <v>6468</v>
      </c>
      <c r="AE4" s="56">
        <v>72</v>
      </c>
    </row>
    <row r="5" spans="1:31">
      <c r="A5" s="54">
        <v>6381</v>
      </c>
      <c r="B5" s="54"/>
      <c r="C5" s="54"/>
      <c r="D5" s="54">
        <v>32999</v>
      </c>
      <c r="E5" s="54">
        <v>10</v>
      </c>
      <c r="F5" s="58" t="s">
        <v>579</v>
      </c>
      <c r="G5" s="54"/>
      <c r="H5" s="59"/>
      <c r="I5" s="60"/>
      <c r="J5" s="52"/>
      <c r="K5" s="52"/>
      <c r="L5" s="57" t="s">
        <v>6470</v>
      </c>
      <c r="M5" s="57">
        <f>SUM(J:J)</f>
        <v>864</v>
      </c>
      <c r="N5" s="54"/>
      <c r="O5" s="55"/>
      <c r="P5" s="54"/>
      <c r="Q5" s="54"/>
      <c r="R5" s="20"/>
      <c r="S5" s="20"/>
      <c r="T5" s="61"/>
      <c r="Y5" s="54">
        <v>3597</v>
      </c>
      <c r="Z5" s="55">
        <v>42657</v>
      </c>
      <c r="AA5" s="54" t="s">
        <v>6466</v>
      </c>
      <c r="AB5" s="54" t="s">
        <v>6467</v>
      </c>
      <c r="AC5" s="20">
        <v>40</v>
      </c>
      <c r="AD5" s="20" t="s">
        <v>6468</v>
      </c>
      <c r="AE5" s="61">
        <v>72</v>
      </c>
    </row>
    <row r="6" spans="1:31">
      <c r="A6" s="54">
        <v>6381</v>
      </c>
      <c r="B6" s="54">
        <v>4</v>
      </c>
      <c r="C6" s="54">
        <v>4500276254</v>
      </c>
      <c r="D6" s="54">
        <v>33990</v>
      </c>
      <c r="E6" s="54">
        <v>10</v>
      </c>
      <c r="F6" s="58" t="s">
        <v>580</v>
      </c>
      <c r="G6" s="54">
        <v>5</v>
      </c>
      <c r="H6" s="54">
        <v>15000</v>
      </c>
      <c r="I6" s="60">
        <v>42548</v>
      </c>
      <c r="J6" s="52"/>
      <c r="K6" s="52"/>
      <c r="L6" s="57" t="s">
        <v>6471</v>
      </c>
      <c r="M6" s="57">
        <f>M4-M5</f>
        <v>-64</v>
      </c>
      <c r="N6" s="54"/>
      <c r="O6" s="55"/>
      <c r="P6" s="54"/>
      <c r="Q6" s="54"/>
      <c r="R6" s="54"/>
      <c r="S6" s="54"/>
      <c r="T6" s="61"/>
      <c r="Y6" s="54">
        <v>3655</v>
      </c>
      <c r="Z6" s="55">
        <v>42696</v>
      </c>
      <c r="AA6" s="54" t="s">
        <v>6466</v>
      </c>
      <c r="AB6" s="54" t="s">
        <v>6467</v>
      </c>
      <c r="AC6" s="54">
        <v>40</v>
      </c>
      <c r="AD6" s="54" t="s">
        <v>6468</v>
      </c>
      <c r="AE6" s="61">
        <v>72</v>
      </c>
    </row>
    <row r="7" spans="1:31">
      <c r="A7" s="62"/>
      <c r="B7" s="62"/>
      <c r="C7" s="62"/>
      <c r="D7" s="62"/>
      <c r="E7" s="62"/>
      <c r="F7" s="62"/>
      <c r="G7" s="62"/>
      <c r="H7" s="62"/>
      <c r="I7" s="62"/>
      <c r="J7" s="52"/>
      <c r="K7" s="52"/>
      <c r="N7" s="54"/>
      <c r="O7" s="63"/>
      <c r="P7" s="54"/>
      <c r="Q7" s="54"/>
      <c r="R7" s="54"/>
      <c r="S7" s="54"/>
      <c r="Y7" s="54">
        <v>4174</v>
      </c>
      <c r="Z7" s="63">
        <v>42947</v>
      </c>
      <c r="AA7" s="54" t="s">
        <v>6466</v>
      </c>
      <c r="AB7" s="54" t="s">
        <v>6467</v>
      </c>
      <c r="AC7" s="54">
        <v>40</v>
      </c>
      <c r="AD7" s="54" t="s">
        <v>6468</v>
      </c>
    </row>
    <row r="8" spans="1:31">
      <c r="A8" s="54">
        <v>6421</v>
      </c>
      <c r="B8" s="54"/>
      <c r="C8" s="54"/>
      <c r="D8" s="54">
        <v>32999</v>
      </c>
      <c r="E8" s="54">
        <v>10</v>
      </c>
      <c r="F8" s="58" t="s">
        <v>579</v>
      </c>
      <c r="G8" s="54"/>
      <c r="H8" s="59"/>
      <c r="I8" s="60"/>
      <c r="J8" s="52"/>
      <c r="K8" s="52"/>
      <c r="N8" s="20"/>
      <c r="O8" s="64"/>
      <c r="P8" s="20"/>
      <c r="Q8" s="20"/>
      <c r="R8" s="20"/>
      <c r="S8" s="20"/>
      <c r="Y8" s="20">
        <v>4680</v>
      </c>
      <c r="Z8" s="64">
        <v>43101</v>
      </c>
      <c r="AA8" s="20" t="s">
        <v>6466</v>
      </c>
      <c r="AB8" s="20" t="s">
        <v>6467</v>
      </c>
      <c r="AC8" s="20">
        <v>40</v>
      </c>
      <c r="AD8" s="20" t="s">
        <v>6468</v>
      </c>
    </row>
    <row r="9" spans="1:31">
      <c r="A9" s="54">
        <v>6421</v>
      </c>
      <c r="B9" s="54">
        <v>4</v>
      </c>
      <c r="C9" s="54">
        <v>4500277400</v>
      </c>
      <c r="D9" s="54">
        <v>33990</v>
      </c>
      <c r="E9" s="54">
        <v>10</v>
      </c>
      <c r="F9" s="58" t="s">
        <v>580</v>
      </c>
      <c r="G9" s="54">
        <v>5</v>
      </c>
      <c r="H9" s="54">
        <v>15000</v>
      </c>
      <c r="I9" s="60">
        <v>42572</v>
      </c>
      <c r="J9" s="52">
        <v>0</v>
      </c>
      <c r="K9" s="52">
        <v>20</v>
      </c>
      <c r="N9" s="20"/>
      <c r="R9" s="20"/>
      <c r="Y9" s="20">
        <v>4741</v>
      </c>
      <c r="AC9" s="20">
        <v>40</v>
      </c>
    </row>
    <row r="10" spans="1:31">
      <c r="A10" s="62"/>
      <c r="B10" s="62"/>
      <c r="C10" s="62"/>
      <c r="D10" s="62"/>
      <c r="E10" s="62"/>
      <c r="F10" s="62"/>
      <c r="G10" s="62"/>
      <c r="H10" s="62"/>
      <c r="I10" s="62"/>
      <c r="J10" s="52"/>
      <c r="K10" s="52"/>
      <c r="N10" s="20"/>
      <c r="R10" s="20"/>
      <c r="Y10" s="20">
        <v>4796</v>
      </c>
      <c r="AC10" s="20">
        <v>40</v>
      </c>
    </row>
    <row r="11" spans="1:31">
      <c r="A11" s="54">
        <v>6460</v>
      </c>
      <c r="B11" s="54"/>
      <c r="C11" s="54"/>
      <c r="D11" s="54">
        <v>32999</v>
      </c>
      <c r="E11" s="54">
        <v>10</v>
      </c>
      <c r="F11" s="58" t="s">
        <v>579</v>
      </c>
      <c r="G11" s="54"/>
      <c r="H11" s="59"/>
      <c r="I11" s="60"/>
      <c r="J11" s="52"/>
      <c r="K11" s="52"/>
      <c r="N11" s="20"/>
      <c r="R11" s="20"/>
      <c r="Y11" s="20">
        <v>4864</v>
      </c>
      <c r="AC11" s="20">
        <v>40</v>
      </c>
    </row>
    <row r="12" spans="1:31">
      <c r="A12" s="54">
        <v>6460</v>
      </c>
      <c r="B12" s="54">
        <v>4</v>
      </c>
      <c r="C12" s="54">
        <v>4500277921</v>
      </c>
      <c r="D12" s="54">
        <v>33990</v>
      </c>
      <c r="E12" s="54">
        <v>10</v>
      </c>
      <c r="F12" s="58" t="s">
        <v>580</v>
      </c>
      <c r="G12" s="54">
        <v>5</v>
      </c>
      <c r="H12" s="54">
        <v>15000</v>
      </c>
      <c r="I12" s="60">
        <v>42590</v>
      </c>
      <c r="J12" s="52">
        <v>20</v>
      </c>
      <c r="K12" s="52">
        <v>0</v>
      </c>
      <c r="N12" s="20"/>
      <c r="R12" s="20"/>
      <c r="Y12" s="20">
        <v>4986</v>
      </c>
      <c r="AC12" s="20">
        <v>40</v>
      </c>
    </row>
    <row r="13" spans="1:31">
      <c r="A13" s="62"/>
      <c r="B13" s="62"/>
      <c r="C13" s="62"/>
      <c r="D13" s="62"/>
      <c r="E13" s="62"/>
      <c r="F13" s="62"/>
      <c r="G13" s="62"/>
      <c r="H13" s="62"/>
      <c r="I13" s="62"/>
      <c r="J13" s="52"/>
      <c r="K13" s="52"/>
      <c r="N13" s="20"/>
      <c r="R13" s="20"/>
      <c r="Y13" s="20">
        <v>5050</v>
      </c>
      <c r="AC13" s="20">
        <v>40</v>
      </c>
    </row>
    <row r="14" spans="1:31">
      <c r="A14" s="54">
        <v>6495</v>
      </c>
      <c r="B14" s="54"/>
      <c r="C14" s="54"/>
      <c r="D14" s="54">
        <v>32999</v>
      </c>
      <c r="E14" s="54">
        <v>10</v>
      </c>
      <c r="F14" s="58" t="s">
        <v>579</v>
      </c>
      <c r="G14" s="54"/>
      <c r="H14" s="59"/>
      <c r="I14" s="60"/>
      <c r="J14" s="52"/>
      <c r="K14" s="52"/>
      <c r="N14" s="20"/>
      <c r="R14" s="20"/>
      <c r="Y14" s="20">
        <v>5084</v>
      </c>
      <c r="AC14" s="20">
        <v>40</v>
      </c>
    </row>
    <row r="15" spans="1:31">
      <c r="A15" s="54">
        <v>6495</v>
      </c>
      <c r="B15" s="54">
        <v>4</v>
      </c>
      <c r="C15" s="54">
        <v>4500277921</v>
      </c>
      <c r="D15" s="54">
        <v>33990</v>
      </c>
      <c r="E15" s="54">
        <v>10</v>
      </c>
      <c r="F15" s="58" t="s">
        <v>580</v>
      </c>
      <c r="G15" s="54">
        <v>5</v>
      </c>
      <c r="H15" s="54">
        <v>17500</v>
      </c>
      <c r="I15" s="60">
        <v>42606</v>
      </c>
      <c r="J15" s="52">
        <v>0</v>
      </c>
      <c r="K15" s="52">
        <v>20</v>
      </c>
      <c r="N15" s="20"/>
      <c r="Y15" s="20">
        <v>5363</v>
      </c>
      <c r="AC15" s="20">
        <v>40</v>
      </c>
    </row>
    <row r="16" spans="1:31">
      <c r="A16" s="21" t="s">
        <v>6472</v>
      </c>
      <c r="C16" s="21" t="s">
        <v>6473</v>
      </c>
      <c r="D16" s="21" t="s">
        <v>1</v>
      </c>
      <c r="E16" s="21" t="s">
        <v>6474</v>
      </c>
      <c r="I16" s="21" t="s">
        <v>6</v>
      </c>
      <c r="J16" s="52" t="s">
        <v>6475</v>
      </c>
      <c r="K16" s="52" t="s">
        <v>6476</v>
      </c>
      <c r="O16" s="21" t="s">
        <v>6477</v>
      </c>
      <c r="Y16" s="20">
        <v>5455</v>
      </c>
      <c r="AC16" s="20">
        <v>40</v>
      </c>
    </row>
    <row r="17" spans="1:29" ht="25.5">
      <c r="A17" s="54">
        <v>6572</v>
      </c>
      <c r="B17" s="54"/>
      <c r="C17" s="54"/>
      <c r="D17" s="54">
        <v>32999</v>
      </c>
      <c r="E17" s="54">
        <v>10</v>
      </c>
      <c r="F17" s="58" t="s">
        <v>579</v>
      </c>
      <c r="G17" s="54"/>
      <c r="H17" s="59"/>
      <c r="I17" s="60"/>
      <c r="J17" s="65"/>
      <c r="K17" s="65"/>
      <c r="O17" s="36" t="s">
        <v>6472</v>
      </c>
      <c r="P17" s="36" t="s">
        <v>6473</v>
      </c>
      <c r="Q17" s="36" t="s">
        <v>1</v>
      </c>
      <c r="R17" s="36" t="s">
        <v>6474</v>
      </c>
      <c r="S17" s="36"/>
      <c r="T17" s="36" t="s">
        <v>6</v>
      </c>
      <c r="U17" s="66" t="s">
        <v>6478</v>
      </c>
      <c r="V17" s="66" t="s">
        <v>6479</v>
      </c>
      <c r="Y17" s="20">
        <v>5598</v>
      </c>
      <c r="AC17" s="20">
        <v>40</v>
      </c>
    </row>
    <row r="18" spans="1:29">
      <c r="A18" s="54">
        <v>6572</v>
      </c>
      <c r="B18" s="54">
        <v>4</v>
      </c>
      <c r="C18" s="54">
        <v>4500277921</v>
      </c>
      <c r="D18" s="54">
        <v>33990</v>
      </c>
      <c r="E18" s="54">
        <v>10</v>
      </c>
      <c r="F18" s="58" t="s">
        <v>580</v>
      </c>
      <c r="G18" s="54">
        <v>5</v>
      </c>
      <c r="H18" s="54">
        <v>17500</v>
      </c>
      <c r="I18" s="60">
        <v>42641</v>
      </c>
      <c r="J18" s="65">
        <v>20</v>
      </c>
      <c r="K18" s="65">
        <v>0</v>
      </c>
      <c r="O18" s="37">
        <v>6572</v>
      </c>
      <c r="P18" s="37"/>
      <c r="Q18" s="37">
        <v>32999</v>
      </c>
      <c r="R18" s="37">
        <v>10</v>
      </c>
      <c r="S18" s="67" t="s">
        <v>579</v>
      </c>
      <c r="T18" s="38"/>
      <c r="U18" s="52"/>
      <c r="V18" s="52"/>
      <c r="Y18" s="20">
        <v>5738</v>
      </c>
      <c r="AC18" s="20">
        <v>40</v>
      </c>
    </row>
    <row r="19" spans="1:29">
      <c r="A19" s="62"/>
      <c r="B19" s="62"/>
      <c r="C19" s="62"/>
      <c r="D19" s="62"/>
      <c r="E19" s="62"/>
      <c r="F19" s="62"/>
      <c r="G19" s="62"/>
      <c r="H19" s="62"/>
      <c r="I19" s="62"/>
      <c r="J19" s="65"/>
      <c r="K19" s="65"/>
      <c r="O19" s="37">
        <v>6572</v>
      </c>
      <c r="P19" s="37">
        <v>4500277921</v>
      </c>
      <c r="Q19" s="37">
        <v>33990</v>
      </c>
      <c r="R19" s="37">
        <v>10</v>
      </c>
      <c r="S19" s="67" t="s">
        <v>580</v>
      </c>
      <c r="T19" s="38">
        <v>42641</v>
      </c>
      <c r="U19" s="52">
        <v>20</v>
      </c>
      <c r="V19" s="52">
        <v>0</v>
      </c>
      <c r="Y19" s="20">
        <v>5913</v>
      </c>
      <c r="AC19" s="20">
        <v>40</v>
      </c>
    </row>
    <row r="20" spans="1:29">
      <c r="A20" s="54">
        <v>6637</v>
      </c>
      <c r="B20" s="54"/>
      <c r="C20" s="54"/>
      <c r="D20" s="54">
        <v>32999</v>
      </c>
      <c r="E20" s="54">
        <v>5</v>
      </c>
      <c r="F20" s="58" t="s">
        <v>579</v>
      </c>
      <c r="G20" s="54"/>
      <c r="H20" s="59"/>
      <c r="I20" s="60"/>
      <c r="J20" s="65"/>
      <c r="K20" s="65"/>
      <c r="O20" s="57"/>
      <c r="P20" s="57"/>
      <c r="Q20" s="57"/>
      <c r="R20" s="57"/>
      <c r="S20" s="57"/>
      <c r="T20" s="57"/>
      <c r="U20" s="52"/>
      <c r="V20" s="52"/>
      <c r="Y20" s="21">
        <v>6500</v>
      </c>
      <c r="AC20" s="21">
        <v>40</v>
      </c>
    </row>
    <row r="21" spans="1:29">
      <c r="A21" s="54">
        <v>6637</v>
      </c>
      <c r="B21" s="54">
        <v>4</v>
      </c>
      <c r="C21" s="54">
        <v>4500280526</v>
      </c>
      <c r="D21" s="54">
        <v>33990</v>
      </c>
      <c r="E21" s="54">
        <v>5</v>
      </c>
      <c r="F21" s="58" t="s">
        <v>580</v>
      </c>
      <c r="G21" s="54">
        <v>3</v>
      </c>
      <c r="H21" s="54">
        <v>7500</v>
      </c>
      <c r="I21" s="60">
        <v>42661</v>
      </c>
      <c r="J21" s="65">
        <v>0</v>
      </c>
      <c r="K21" s="65">
        <v>10</v>
      </c>
      <c r="O21" s="37">
        <v>6637</v>
      </c>
      <c r="P21" s="37"/>
      <c r="Q21" s="37">
        <v>32999</v>
      </c>
      <c r="R21" s="37">
        <v>5</v>
      </c>
      <c r="S21" s="67" t="s">
        <v>579</v>
      </c>
      <c r="T21" s="38"/>
      <c r="U21" s="52"/>
      <c r="V21" s="52"/>
      <c r="Y21" s="21">
        <v>6739</v>
      </c>
      <c r="AC21" s="21">
        <v>40</v>
      </c>
    </row>
    <row r="22" spans="1:29">
      <c r="A22" s="62"/>
      <c r="B22" s="62"/>
      <c r="C22" s="62"/>
      <c r="D22" s="62"/>
      <c r="E22" s="62"/>
      <c r="F22" s="62"/>
      <c r="G22" s="62"/>
      <c r="H22" s="62"/>
      <c r="I22" s="62"/>
      <c r="J22" s="65"/>
      <c r="K22" s="65"/>
      <c r="O22" s="37">
        <v>6637</v>
      </c>
      <c r="P22" s="37">
        <v>4500280526</v>
      </c>
      <c r="Q22" s="37">
        <v>33990</v>
      </c>
      <c r="R22" s="37">
        <v>5</v>
      </c>
      <c r="S22" s="67" t="s">
        <v>580</v>
      </c>
      <c r="T22" s="38">
        <v>42661</v>
      </c>
      <c r="U22" s="52">
        <v>0</v>
      </c>
      <c r="V22" s="52">
        <v>10</v>
      </c>
      <c r="Y22" s="21">
        <v>6863</v>
      </c>
      <c r="AC22" s="21">
        <v>40</v>
      </c>
    </row>
    <row r="23" spans="1:29">
      <c r="A23" s="54">
        <v>6643</v>
      </c>
      <c r="B23" s="54"/>
      <c r="C23" s="54"/>
      <c r="D23" s="54">
        <v>32999</v>
      </c>
      <c r="E23" s="54">
        <v>5</v>
      </c>
      <c r="F23" s="58" t="s">
        <v>579</v>
      </c>
      <c r="G23" s="54"/>
      <c r="H23" s="59"/>
      <c r="I23" s="60"/>
      <c r="J23" s="65"/>
      <c r="K23" s="65"/>
      <c r="O23" s="57"/>
      <c r="P23" s="57"/>
      <c r="Q23" s="57"/>
      <c r="R23" s="57"/>
      <c r="S23" s="57"/>
      <c r="T23" s="57"/>
      <c r="U23" s="52"/>
      <c r="V23" s="52"/>
    </row>
    <row r="24" spans="1:29">
      <c r="A24" s="54">
        <v>6643</v>
      </c>
      <c r="B24" s="54">
        <v>4</v>
      </c>
      <c r="C24" s="54">
        <v>4500280526</v>
      </c>
      <c r="D24" s="54">
        <v>33990</v>
      </c>
      <c r="E24" s="54">
        <v>5</v>
      </c>
      <c r="F24" s="58" t="s">
        <v>580</v>
      </c>
      <c r="G24" s="54">
        <v>3</v>
      </c>
      <c r="H24" s="54">
        <v>7500</v>
      </c>
      <c r="I24" s="60">
        <v>42663</v>
      </c>
      <c r="J24" s="65">
        <v>10</v>
      </c>
      <c r="K24" s="65">
        <v>0</v>
      </c>
      <c r="O24" s="37">
        <v>6643</v>
      </c>
      <c r="P24" s="37"/>
      <c r="Q24" s="37">
        <v>32999</v>
      </c>
      <c r="R24" s="37">
        <v>5</v>
      </c>
      <c r="S24" s="67" t="s">
        <v>579</v>
      </c>
      <c r="T24" s="38"/>
      <c r="U24" s="52"/>
      <c r="V24" s="52"/>
    </row>
    <row r="25" spans="1:29">
      <c r="A25" s="62"/>
      <c r="B25" s="62"/>
      <c r="C25" s="62"/>
      <c r="D25" s="62"/>
      <c r="E25" s="62"/>
      <c r="F25" s="62"/>
      <c r="G25" s="62"/>
      <c r="H25" s="62"/>
      <c r="I25" s="62"/>
      <c r="J25" s="65"/>
      <c r="K25" s="65"/>
      <c r="O25" s="37">
        <v>6643</v>
      </c>
      <c r="P25" s="37">
        <v>4500280526</v>
      </c>
      <c r="Q25" s="37">
        <v>33990</v>
      </c>
      <c r="R25" s="37">
        <v>5</v>
      </c>
      <c r="S25" s="67" t="s">
        <v>580</v>
      </c>
      <c r="T25" s="38">
        <v>42663</v>
      </c>
      <c r="U25" s="52">
        <v>10</v>
      </c>
      <c r="V25" s="52">
        <v>0</v>
      </c>
    </row>
    <row r="26" spans="1:29">
      <c r="A26" s="54">
        <v>6648</v>
      </c>
      <c r="B26" s="54"/>
      <c r="C26" s="54"/>
      <c r="D26" s="54">
        <v>32999</v>
      </c>
      <c r="E26" s="54">
        <v>10</v>
      </c>
      <c r="F26" s="58" t="s">
        <v>579</v>
      </c>
      <c r="G26" s="54"/>
      <c r="H26" s="59"/>
      <c r="I26" s="60"/>
      <c r="J26" s="65"/>
      <c r="K26" s="65"/>
      <c r="O26" s="57"/>
      <c r="P26" s="57"/>
      <c r="Q26" s="57"/>
      <c r="R26" s="57"/>
      <c r="S26" s="57"/>
      <c r="T26" s="57"/>
      <c r="U26" s="52"/>
      <c r="V26" s="52"/>
    </row>
    <row r="27" spans="1:29">
      <c r="A27" s="54">
        <v>6648</v>
      </c>
      <c r="B27" s="54">
        <v>4</v>
      </c>
      <c r="C27" s="54">
        <v>4500280526</v>
      </c>
      <c r="D27" s="54">
        <v>33990</v>
      </c>
      <c r="E27" s="54">
        <v>10</v>
      </c>
      <c r="F27" s="58" t="s">
        <v>580</v>
      </c>
      <c r="G27" s="54">
        <v>5</v>
      </c>
      <c r="H27" s="54">
        <v>15000</v>
      </c>
      <c r="I27" s="60">
        <v>42667</v>
      </c>
      <c r="J27" s="65">
        <v>20</v>
      </c>
      <c r="K27" s="65">
        <v>0</v>
      </c>
      <c r="O27" s="37">
        <v>6648</v>
      </c>
      <c r="P27" s="37"/>
      <c r="Q27" s="37">
        <v>32999</v>
      </c>
      <c r="R27" s="37">
        <v>10</v>
      </c>
      <c r="S27" s="67" t="s">
        <v>579</v>
      </c>
      <c r="T27" s="38"/>
      <c r="U27" s="52"/>
      <c r="V27" s="52"/>
    </row>
    <row r="28" spans="1:29">
      <c r="A28" s="62"/>
      <c r="B28" s="62"/>
      <c r="C28" s="62"/>
      <c r="D28" s="62"/>
      <c r="E28" s="62"/>
      <c r="F28" s="62"/>
      <c r="G28" s="62"/>
      <c r="H28" s="62"/>
      <c r="I28" s="62"/>
      <c r="J28" s="65"/>
      <c r="K28" s="65"/>
      <c r="O28" s="37">
        <v>6648</v>
      </c>
      <c r="P28" s="37">
        <v>4500280526</v>
      </c>
      <c r="Q28" s="37">
        <v>33990</v>
      </c>
      <c r="R28" s="37">
        <v>10</v>
      </c>
      <c r="S28" s="67" t="s">
        <v>580</v>
      </c>
      <c r="T28" s="38">
        <v>42667</v>
      </c>
      <c r="U28" s="52">
        <v>20</v>
      </c>
      <c r="V28" s="52">
        <v>0</v>
      </c>
    </row>
    <row r="29" spans="1:29">
      <c r="A29" s="54">
        <v>6668</v>
      </c>
      <c r="B29" s="54"/>
      <c r="C29" s="54"/>
      <c r="D29" s="54">
        <v>32999</v>
      </c>
      <c r="E29" s="54">
        <v>5</v>
      </c>
      <c r="F29" s="58" t="s">
        <v>579</v>
      </c>
      <c r="G29" s="62"/>
      <c r="H29" s="62"/>
      <c r="I29" s="62"/>
      <c r="J29" s="65"/>
      <c r="K29" s="65"/>
      <c r="O29" s="57"/>
      <c r="P29" s="57"/>
      <c r="Q29" s="57"/>
      <c r="R29" s="57"/>
      <c r="S29" s="57"/>
      <c r="T29" s="57"/>
      <c r="U29" s="52"/>
      <c r="V29" s="52"/>
    </row>
    <row r="30" spans="1:29">
      <c r="A30" s="54">
        <v>6668</v>
      </c>
      <c r="B30" s="54">
        <v>4</v>
      </c>
      <c r="C30" s="54">
        <v>4500281283</v>
      </c>
      <c r="D30" s="54">
        <v>33990</v>
      </c>
      <c r="E30" s="54">
        <v>5</v>
      </c>
      <c r="F30" s="58" t="s">
        <v>580</v>
      </c>
      <c r="G30" s="54">
        <v>13</v>
      </c>
      <c r="H30" s="54">
        <f>35000+7500</f>
        <v>42500</v>
      </c>
      <c r="I30" s="60">
        <v>42674</v>
      </c>
      <c r="J30" s="65">
        <v>10</v>
      </c>
      <c r="K30" s="65">
        <v>0</v>
      </c>
      <c r="O30" s="37">
        <v>6668</v>
      </c>
      <c r="P30" s="37"/>
      <c r="Q30" s="37">
        <v>32999</v>
      </c>
      <c r="R30" s="37">
        <v>5</v>
      </c>
      <c r="S30" s="67" t="s">
        <v>579</v>
      </c>
      <c r="T30" s="57"/>
      <c r="U30" s="52"/>
      <c r="V30" s="52"/>
    </row>
    <row r="31" spans="1:29">
      <c r="A31" s="62"/>
      <c r="B31" s="62"/>
      <c r="C31" s="62"/>
      <c r="D31" s="62"/>
      <c r="E31" s="62"/>
      <c r="F31" s="62"/>
      <c r="G31" s="62"/>
      <c r="H31" s="62"/>
      <c r="I31" s="62"/>
      <c r="J31" s="65"/>
      <c r="K31" s="65"/>
      <c r="O31" s="37">
        <v>6668</v>
      </c>
      <c r="P31" s="37">
        <v>4500281283</v>
      </c>
      <c r="Q31" s="37">
        <v>33990</v>
      </c>
      <c r="R31" s="37">
        <v>5</v>
      </c>
      <c r="S31" s="67" t="s">
        <v>580</v>
      </c>
      <c r="T31" s="38">
        <v>42674</v>
      </c>
      <c r="U31" s="52">
        <v>10</v>
      </c>
      <c r="V31" s="52">
        <v>0</v>
      </c>
    </row>
    <row r="32" spans="1:29">
      <c r="A32" s="54">
        <v>6721</v>
      </c>
      <c r="B32" s="54"/>
      <c r="C32" s="54"/>
      <c r="D32" s="54">
        <v>32999</v>
      </c>
      <c r="E32" s="54">
        <v>15</v>
      </c>
      <c r="F32" s="58" t="s">
        <v>579</v>
      </c>
      <c r="G32" s="54"/>
      <c r="H32" s="59"/>
      <c r="I32" s="60"/>
      <c r="J32" s="65"/>
      <c r="K32" s="65"/>
      <c r="O32" s="57"/>
      <c r="P32" s="57"/>
      <c r="Q32" s="57"/>
      <c r="R32" s="57"/>
      <c r="S32" s="57"/>
      <c r="T32" s="57"/>
      <c r="U32" s="52"/>
      <c r="V32" s="52"/>
    </row>
    <row r="33" spans="1:23">
      <c r="A33" s="54">
        <v>6721</v>
      </c>
      <c r="B33" s="54">
        <v>4</v>
      </c>
      <c r="C33" s="54">
        <v>4500281283</v>
      </c>
      <c r="D33" s="54">
        <v>33990</v>
      </c>
      <c r="E33" s="54">
        <v>15</v>
      </c>
      <c r="F33" s="58" t="s">
        <v>580</v>
      </c>
      <c r="G33" s="54">
        <v>8</v>
      </c>
      <c r="H33" s="54">
        <v>22700</v>
      </c>
      <c r="I33" s="60">
        <v>42691</v>
      </c>
      <c r="J33" s="65">
        <v>20</v>
      </c>
      <c r="K33" s="65">
        <v>10</v>
      </c>
      <c r="O33" s="37">
        <v>6721</v>
      </c>
      <c r="P33" s="37"/>
      <c r="Q33" s="37">
        <v>32999</v>
      </c>
      <c r="R33" s="37">
        <v>15</v>
      </c>
      <c r="S33" s="67" t="s">
        <v>579</v>
      </c>
      <c r="T33" s="38"/>
      <c r="U33" s="52"/>
      <c r="V33" s="52"/>
    </row>
    <row r="34" spans="1:23">
      <c r="A34" s="62"/>
      <c r="B34" s="62"/>
      <c r="C34" s="62"/>
      <c r="D34" s="62"/>
      <c r="E34" s="62"/>
      <c r="F34" s="62"/>
      <c r="G34" s="62"/>
      <c r="H34" s="62"/>
      <c r="I34" s="62"/>
      <c r="J34" s="65"/>
      <c r="K34" s="65"/>
      <c r="O34" s="37">
        <v>6721</v>
      </c>
      <c r="P34" s="37">
        <v>4500281283</v>
      </c>
      <c r="Q34" s="37">
        <v>33990</v>
      </c>
      <c r="R34" s="37">
        <v>15</v>
      </c>
      <c r="S34" s="67" t="s">
        <v>580</v>
      </c>
      <c r="T34" s="38">
        <v>42691</v>
      </c>
      <c r="U34" s="52">
        <v>20</v>
      </c>
      <c r="V34" s="52">
        <v>10</v>
      </c>
    </row>
    <row r="35" spans="1:23">
      <c r="A35" s="54">
        <v>6771</v>
      </c>
      <c r="B35" s="54"/>
      <c r="C35" s="54"/>
      <c r="D35" s="54">
        <v>32999</v>
      </c>
      <c r="E35" s="54">
        <v>10</v>
      </c>
      <c r="F35" s="58" t="s">
        <v>579</v>
      </c>
      <c r="G35" s="54"/>
      <c r="H35" s="59"/>
      <c r="I35" s="60"/>
      <c r="J35" s="65"/>
      <c r="K35" s="65"/>
      <c r="O35" s="57"/>
      <c r="P35" s="57"/>
      <c r="Q35" s="57"/>
      <c r="R35" s="57"/>
      <c r="S35" s="57"/>
      <c r="T35" s="57"/>
      <c r="U35" s="52"/>
      <c r="V35" s="52"/>
    </row>
    <row r="36" spans="1:23">
      <c r="A36" s="54">
        <v>6771</v>
      </c>
      <c r="B36" s="54">
        <v>4</v>
      </c>
      <c r="C36" s="54">
        <v>4500282899</v>
      </c>
      <c r="D36" s="54">
        <v>33990</v>
      </c>
      <c r="E36" s="54">
        <v>10</v>
      </c>
      <c r="F36" s="58" t="s">
        <v>580</v>
      </c>
      <c r="G36" s="54">
        <v>5</v>
      </c>
      <c r="H36" s="54">
        <v>17500</v>
      </c>
      <c r="I36" s="60">
        <v>42710</v>
      </c>
      <c r="J36" s="65">
        <v>0</v>
      </c>
      <c r="K36" s="65">
        <v>20</v>
      </c>
      <c r="O36" s="37">
        <v>6771</v>
      </c>
      <c r="P36" s="37"/>
      <c r="Q36" s="37">
        <v>32999</v>
      </c>
      <c r="R36" s="37">
        <v>10</v>
      </c>
      <c r="S36" s="67" t="s">
        <v>579</v>
      </c>
      <c r="T36" s="38"/>
      <c r="U36" s="52"/>
      <c r="V36" s="52"/>
    </row>
    <row r="37" spans="1:23">
      <c r="A37" s="62"/>
      <c r="B37" s="62"/>
      <c r="C37" s="62"/>
      <c r="D37" s="62"/>
      <c r="E37" s="62"/>
      <c r="F37" s="62"/>
      <c r="G37" s="62"/>
      <c r="H37" s="62"/>
      <c r="I37" s="62"/>
      <c r="J37" s="65"/>
      <c r="K37" s="65"/>
      <c r="O37" s="37">
        <v>6771</v>
      </c>
      <c r="P37" s="37">
        <v>4500282899</v>
      </c>
      <c r="Q37" s="37">
        <v>33990</v>
      </c>
      <c r="R37" s="37">
        <v>10</v>
      </c>
      <c r="S37" s="67" t="s">
        <v>580</v>
      </c>
      <c r="T37" s="38">
        <v>42710</v>
      </c>
      <c r="U37" s="52">
        <v>0</v>
      </c>
      <c r="V37" s="52">
        <v>20</v>
      </c>
    </row>
    <row r="38" spans="1:23">
      <c r="A38" s="54">
        <v>6785</v>
      </c>
      <c r="B38" s="54"/>
      <c r="C38" s="54"/>
      <c r="D38" s="54">
        <v>32999</v>
      </c>
      <c r="E38" s="54">
        <v>10</v>
      </c>
      <c r="F38" s="58" t="s">
        <v>579</v>
      </c>
      <c r="G38" s="54"/>
      <c r="H38" s="59"/>
      <c r="I38" s="60"/>
      <c r="J38" s="65"/>
      <c r="K38" s="65"/>
      <c r="O38" s="57"/>
      <c r="P38" s="57"/>
      <c r="Q38" s="57"/>
      <c r="R38" s="57"/>
      <c r="S38" s="57"/>
      <c r="T38" s="57"/>
      <c r="U38" s="52"/>
      <c r="V38" s="52"/>
    </row>
    <row r="39" spans="1:23">
      <c r="A39" s="54">
        <v>6785</v>
      </c>
      <c r="B39" s="54">
        <v>4</v>
      </c>
      <c r="C39" s="54">
        <v>4500282899</v>
      </c>
      <c r="D39" s="54">
        <v>33990</v>
      </c>
      <c r="E39" s="54">
        <v>10</v>
      </c>
      <c r="F39" s="58" t="s">
        <v>580</v>
      </c>
      <c r="G39" s="54">
        <v>5</v>
      </c>
      <c r="H39" s="54">
        <v>17500</v>
      </c>
      <c r="I39" s="60">
        <v>42717</v>
      </c>
      <c r="J39" s="68">
        <v>0</v>
      </c>
      <c r="K39" s="68">
        <v>20</v>
      </c>
      <c r="O39" s="37">
        <v>6785</v>
      </c>
      <c r="P39" s="37"/>
      <c r="Q39" s="37">
        <v>32999</v>
      </c>
      <c r="R39" s="37">
        <v>10</v>
      </c>
      <c r="S39" s="67" t="s">
        <v>579</v>
      </c>
      <c r="T39" s="38"/>
      <c r="U39" s="52"/>
      <c r="V39" s="52"/>
    </row>
    <row r="40" spans="1:23" ht="13.5" thickBot="1">
      <c r="A40" s="69"/>
      <c r="B40" s="69"/>
      <c r="C40" s="69"/>
      <c r="D40" s="69"/>
      <c r="E40" s="69"/>
      <c r="F40" s="69"/>
      <c r="G40" s="69"/>
      <c r="H40" s="69"/>
      <c r="I40" s="69"/>
      <c r="J40" s="70"/>
      <c r="K40" s="70"/>
      <c r="O40" s="37">
        <v>6785</v>
      </c>
      <c r="P40" s="37">
        <v>4500282899</v>
      </c>
      <c r="Q40" s="37">
        <v>33990</v>
      </c>
      <c r="R40" s="37">
        <v>10</v>
      </c>
      <c r="S40" s="67" t="s">
        <v>580</v>
      </c>
      <c r="T40" s="38">
        <v>42717</v>
      </c>
      <c r="U40" s="52">
        <v>0</v>
      </c>
      <c r="V40" s="52">
        <v>20</v>
      </c>
    </row>
    <row r="41" spans="1:23" ht="14.25" thickTop="1" thickBot="1">
      <c r="J41" s="71"/>
      <c r="K41" s="71"/>
    </row>
    <row r="42" spans="1:23" ht="13.5" thickBot="1">
      <c r="I42" s="21" t="s">
        <v>6</v>
      </c>
      <c r="J42" s="52" t="s">
        <v>6475</v>
      </c>
      <c r="K42" s="52" t="s">
        <v>6476</v>
      </c>
      <c r="T42" s="72" t="s">
        <v>6480</v>
      </c>
      <c r="U42" s="73">
        <f>SUM(U18:U40)</f>
        <v>80</v>
      </c>
      <c r="V42" s="74">
        <f>SUM(V18:V40)</f>
        <v>60</v>
      </c>
    </row>
    <row r="43" spans="1:23" ht="13.5" thickBot="1">
      <c r="A43" s="20">
        <v>6838</v>
      </c>
      <c r="B43" s="20"/>
      <c r="C43" s="20"/>
      <c r="D43" s="20">
        <v>32999</v>
      </c>
      <c r="E43" s="20">
        <v>15</v>
      </c>
      <c r="F43" s="23" t="s">
        <v>579</v>
      </c>
      <c r="G43" s="20"/>
      <c r="H43" s="75"/>
      <c r="I43" s="76"/>
      <c r="J43" s="52"/>
      <c r="K43" s="52"/>
      <c r="S43" s="538" t="s">
        <v>6481</v>
      </c>
      <c r="T43" s="540"/>
      <c r="U43" s="537"/>
      <c r="V43" s="77">
        <f>(538-485)*60</f>
        <v>3180</v>
      </c>
      <c r="W43" s="21" t="s">
        <v>6482</v>
      </c>
    </row>
    <row r="44" spans="1:23">
      <c r="A44" s="20">
        <v>6838</v>
      </c>
      <c r="B44" s="20">
        <v>4</v>
      </c>
      <c r="C44" s="20">
        <v>4500283279</v>
      </c>
      <c r="D44" s="20">
        <v>33990</v>
      </c>
      <c r="E44" s="20">
        <v>15</v>
      </c>
      <c r="F44" s="23" t="s">
        <v>580</v>
      </c>
      <c r="G44" s="20">
        <v>8</v>
      </c>
      <c r="H44" s="20">
        <v>22500</v>
      </c>
      <c r="I44" s="76">
        <v>42739</v>
      </c>
      <c r="J44" s="52">
        <v>20</v>
      </c>
      <c r="K44" s="52">
        <v>10</v>
      </c>
    </row>
    <row r="45" spans="1:23">
      <c r="J45" s="52"/>
      <c r="K45" s="52"/>
    </row>
    <row r="46" spans="1:23">
      <c r="A46" s="20">
        <v>6893</v>
      </c>
      <c r="B46" s="20"/>
      <c r="C46" s="20"/>
      <c r="D46" s="20">
        <v>32999</v>
      </c>
      <c r="E46" s="20">
        <v>10</v>
      </c>
      <c r="F46" s="23" t="s">
        <v>579</v>
      </c>
      <c r="G46" s="20"/>
      <c r="H46" s="75"/>
      <c r="I46" s="76"/>
      <c r="J46" s="52"/>
      <c r="K46" s="52"/>
    </row>
    <row r="47" spans="1:23">
      <c r="A47" s="20">
        <v>6893</v>
      </c>
      <c r="B47" s="20">
        <v>4</v>
      </c>
      <c r="C47" s="20">
        <v>4500283279</v>
      </c>
      <c r="D47" s="20">
        <v>33990</v>
      </c>
      <c r="E47" s="20">
        <v>10</v>
      </c>
      <c r="F47" s="23" t="s">
        <v>580</v>
      </c>
      <c r="G47" s="20">
        <v>5</v>
      </c>
      <c r="H47" s="20">
        <v>15000</v>
      </c>
      <c r="I47" s="76">
        <v>42761</v>
      </c>
      <c r="J47" s="52">
        <v>0</v>
      </c>
      <c r="K47" s="52">
        <v>20</v>
      </c>
    </row>
    <row r="48" spans="1:23">
      <c r="J48" s="52"/>
      <c r="K48" s="52"/>
      <c r="O48" s="21" t="s">
        <v>6483</v>
      </c>
    </row>
    <row r="49" spans="1:23" ht="25.5">
      <c r="A49" s="20">
        <v>6975</v>
      </c>
      <c r="B49" s="20"/>
      <c r="C49" s="20"/>
      <c r="D49" s="20">
        <v>32999</v>
      </c>
      <c r="E49" s="20">
        <v>15</v>
      </c>
      <c r="F49" s="23" t="s">
        <v>579</v>
      </c>
      <c r="G49" s="20"/>
      <c r="H49" s="75"/>
      <c r="I49" s="76"/>
      <c r="J49" s="52"/>
      <c r="K49" s="52"/>
      <c r="O49" s="36" t="s">
        <v>6472</v>
      </c>
      <c r="P49" s="36" t="s">
        <v>6473</v>
      </c>
      <c r="Q49" s="36" t="s">
        <v>1</v>
      </c>
      <c r="R49" s="36" t="s">
        <v>6474</v>
      </c>
      <c r="S49" s="36"/>
      <c r="T49" s="36" t="s">
        <v>6</v>
      </c>
      <c r="U49" s="66" t="s">
        <v>6478</v>
      </c>
      <c r="V49" s="66" t="s">
        <v>6479</v>
      </c>
    </row>
    <row r="50" spans="1:23">
      <c r="A50" s="20">
        <v>6975</v>
      </c>
      <c r="B50" s="20">
        <v>4</v>
      </c>
      <c r="C50" s="20">
        <v>4500283279</v>
      </c>
      <c r="D50" s="20">
        <v>33990</v>
      </c>
      <c r="E50" s="20">
        <v>15</v>
      </c>
      <c r="F50" s="23" t="s">
        <v>580</v>
      </c>
      <c r="G50" s="20">
        <v>8</v>
      </c>
      <c r="H50" s="20">
        <v>22500</v>
      </c>
      <c r="I50" s="76">
        <v>42786</v>
      </c>
      <c r="J50" s="78">
        <v>0</v>
      </c>
      <c r="K50" s="78">
        <v>30</v>
      </c>
      <c r="O50" s="37">
        <v>6838</v>
      </c>
      <c r="P50" s="37"/>
      <c r="Q50" s="37">
        <v>32999</v>
      </c>
      <c r="R50" s="37">
        <v>15</v>
      </c>
      <c r="S50" s="67" t="s">
        <v>579</v>
      </c>
      <c r="T50" s="38"/>
      <c r="U50" s="52"/>
      <c r="V50" s="52"/>
    </row>
    <row r="51" spans="1:23" ht="13.5" thickBot="1">
      <c r="A51" s="69"/>
      <c r="B51" s="69"/>
      <c r="C51" s="69"/>
      <c r="D51" s="69"/>
      <c r="E51" s="69"/>
      <c r="F51" s="69"/>
      <c r="G51" s="69"/>
      <c r="H51" s="69"/>
      <c r="I51" s="69"/>
      <c r="J51" s="70"/>
      <c r="K51" s="70"/>
      <c r="O51" s="79">
        <v>6838</v>
      </c>
      <c r="P51" s="79">
        <v>4500283279</v>
      </c>
      <c r="Q51" s="79">
        <v>33990</v>
      </c>
      <c r="R51" s="79">
        <v>15</v>
      </c>
      <c r="S51" s="80" t="s">
        <v>580</v>
      </c>
      <c r="T51" s="81">
        <v>42739</v>
      </c>
      <c r="U51" s="70">
        <v>20</v>
      </c>
      <c r="V51" s="70">
        <v>10</v>
      </c>
    </row>
    <row r="52" spans="1:23" ht="13.5" thickTop="1">
      <c r="A52" s="19" t="s">
        <v>6484</v>
      </c>
      <c r="O52" s="37">
        <v>6893</v>
      </c>
      <c r="P52" s="37"/>
      <c r="Q52" s="37">
        <v>32999</v>
      </c>
      <c r="R52" s="37">
        <v>10</v>
      </c>
      <c r="S52" s="67" t="s">
        <v>579</v>
      </c>
      <c r="T52" s="38"/>
      <c r="U52" s="52"/>
      <c r="V52" s="52"/>
    </row>
    <row r="53" spans="1:23" ht="13.5" thickBot="1">
      <c r="O53" s="79">
        <v>6893</v>
      </c>
      <c r="P53" s="79">
        <v>4500283279</v>
      </c>
      <c r="Q53" s="79">
        <v>33990</v>
      </c>
      <c r="R53" s="79">
        <v>10</v>
      </c>
      <c r="S53" s="80" t="s">
        <v>580</v>
      </c>
      <c r="T53" s="81">
        <v>42761</v>
      </c>
      <c r="U53" s="70">
        <v>0</v>
      </c>
      <c r="V53" s="70">
        <v>20</v>
      </c>
    </row>
    <row r="54" spans="1:23" ht="13.5" thickTop="1">
      <c r="O54" s="37">
        <v>6975</v>
      </c>
      <c r="P54" s="37"/>
      <c r="Q54" s="37">
        <v>32999</v>
      </c>
      <c r="R54" s="37">
        <v>15</v>
      </c>
      <c r="S54" s="67" t="s">
        <v>579</v>
      </c>
      <c r="T54" s="38"/>
      <c r="U54" s="52"/>
      <c r="V54" s="52"/>
    </row>
    <row r="55" spans="1:23" ht="13.5" thickBot="1">
      <c r="J55" s="52" t="s">
        <v>6475</v>
      </c>
      <c r="K55" s="52" t="s">
        <v>6476</v>
      </c>
      <c r="O55" s="79">
        <v>6975</v>
      </c>
      <c r="P55" s="79">
        <v>4500283279</v>
      </c>
      <c r="Q55" s="79">
        <v>33990</v>
      </c>
      <c r="R55" s="79">
        <v>15</v>
      </c>
      <c r="S55" s="80" t="s">
        <v>580</v>
      </c>
      <c r="T55" s="81">
        <v>42786</v>
      </c>
      <c r="U55" s="70">
        <v>0</v>
      </c>
      <c r="V55" s="70">
        <v>30</v>
      </c>
    </row>
    <row r="56" spans="1:23" ht="14.25" thickTop="1" thickBot="1">
      <c r="A56" s="20">
        <v>7072</v>
      </c>
      <c r="B56" s="20"/>
      <c r="C56" s="20"/>
      <c r="D56" s="20">
        <v>32999</v>
      </c>
      <c r="E56" s="83">
        <v>10</v>
      </c>
      <c r="F56" s="23" t="s">
        <v>579</v>
      </c>
      <c r="G56" s="20"/>
      <c r="H56" s="75"/>
      <c r="I56" s="76"/>
      <c r="U56" s="71"/>
      <c r="V56" s="71"/>
    </row>
    <row r="57" spans="1:23" ht="13.5" thickBot="1">
      <c r="A57" s="20">
        <v>7072</v>
      </c>
      <c r="B57" s="20">
        <v>4</v>
      </c>
      <c r="C57" s="20">
        <v>4500287740</v>
      </c>
      <c r="D57" s="20">
        <v>33990</v>
      </c>
      <c r="E57" s="83">
        <v>10</v>
      </c>
      <c r="F57" s="23" t="s">
        <v>580</v>
      </c>
      <c r="G57" s="20"/>
      <c r="H57" s="20"/>
      <c r="I57" s="76">
        <v>42830</v>
      </c>
      <c r="J57" s="82">
        <v>0</v>
      </c>
      <c r="K57" s="82">
        <v>20</v>
      </c>
      <c r="T57" s="72" t="s">
        <v>6480</v>
      </c>
      <c r="U57" s="84">
        <f>SUM(U51:U55)</f>
        <v>20</v>
      </c>
      <c r="V57" s="85">
        <f>SUM(V50:V55)</f>
        <v>60</v>
      </c>
    </row>
    <row r="58" spans="1:23" ht="15.75" thickBot="1">
      <c r="S58" s="538" t="s">
        <v>6481</v>
      </c>
      <c r="T58" s="540"/>
      <c r="U58" s="537"/>
      <c r="V58" s="86">
        <f>(538-485)*V57</f>
        <v>3180</v>
      </c>
      <c r="W58" s="21" t="s">
        <v>6485</v>
      </c>
    </row>
    <row r="59" spans="1:23">
      <c r="A59" s="20">
        <v>7087</v>
      </c>
      <c r="B59" s="20"/>
      <c r="C59" s="20"/>
      <c r="D59" s="20">
        <v>32999</v>
      </c>
      <c r="E59" s="83">
        <v>10</v>
      </c>
      <c r="F59" s="23" t="s">
        <v>579</v>
      </c>
      <c r="G59" s="20"/>
      <c r="H59" s="75"/>
      <c r="I59" s="76"/>
      <c r="L59" s="19"/>
    </row>
    <row r="60" spans="1:23">
      <c r="A60" s="20">
        <v>7087</v>
      </c>
      <c r="B60" s="20">
        <v>4</v>
      </c>
      <c r="C60" s="20">
        <v>4500287740</v>
      </c>
      <c r="D60" s="20">
        <v>33990</v>
      </c>
      <c r="E60" s="83">
        <v>10</v>
      </c>
      <c r="F60" s="23" t="s">
        <v>580</v>
      </c>
      <c r="G60" s="20"/>
      <c r="H60" s="20"/>
      <c r="I60" s="76">
        <v>42836</v>
      </c>
      <c r="J60" s="82">
        <v>20</v>
      </c>
      <c r="K60" s="82">
        <v>0</v>
      </c>
    </row>
    <row r="62" spans="1:23">
      <c r="A62" s="20">
        <v>7267</v>
      </c>
      <c r="B62" s="20"/>
      <c r="C62" s="20"/>
      <c r="D62" s="20">
        <v>32999</v>
      </c>
      <c r="E62" s="83">
        <v>10</v>
      </c>
      <c r="F62" s="23" t="s">
        <v>579</v>
      </c>
      <c r="G62" s="20"/>
      <c r="H62" s="75"/>
      <c r="I62" s="76"/>
    </row>
    <row r="63" spans="1:23">
      <c r="A63" s="20">
        <v>7267</v>
      </c>
      <c r="B63" s="20">
        <v>4</v>
      </c>
      <c r="C63" s="20">
        <v>4500291234</v>
      </c>
      <c r="D63" s="20">
        <v>33990</v>
      </c>
      <c r="E63" s="83">
        <v>10</v>
      </c>
      <c r="F63" s="23" t="s">
        <v>580</v>
      </c>
      <c r="G63" s="20"/>
      <c r="H63" s="20"/>
      <c r="I63" s="76">
        <v>42913</v>
      </c>
      <c r="J63" s="82">
        <v>0</v>
      </c>
      <c r="K63" s="82">
        <v>20</v>
      </c>
      <c r="O63" s="21" t="s">
        <v>6486</v>
      </c>
    </row>
    <row r="64" spans="1:23" ht="25.5">
      <c r="O64" s="36" t="s">
        <v>6472</v>
      </c>
      <c r="P64" s="36" t="s">
        <v>6473</v>
      </c>
      <c r="Q64" s="36" t="s">
        <v>1</v>
      </c>
      <c r="R64" s="36" t="s">
        <v>6474</v>
      </c>
      <c r="S64" s="36"/>
      <c r="T64" s="36" t="s">
        <v>6</v>
      </c>
      <c r="U64" s="66" t="s">
        <v>6478</v>
      </c>
      <c r="V64" s="66" t="s">
        <v>6479</v>
      </c>
    </row>
    <row r="65" spans="1:22">
      <c r="A65" s="20">
        <v>7317</v>
      </c>
      <c r="B65" s="20"/>
      <c r="C65" s="20"/>
      <c r="D65" s="20">
        <v>32999</v>
      </c>
      <c r="E65" s="83">
        <v>10</v>
      </c>
      <c r="F65" s="23" t="s">
        <v>579</v>
      </c>
      <c r="G65" s="20"/>
      <c r="H65" s="75"/>
      <c r="I65" s="76"/>
      <c r="O65" s="37">
        <v>7072</v>
      </c>
      <c r="P65" s="37"/>
      <c r="Q65" s="37">
        <v>32999</v>
      </c>
      <c r="R65" s="87">
        <v>10</v>
      </c>
      <c r="S65" s="67" t="s">
        <v>579</v>
      </c>
      <c r="T65" s="38"/>
      <c r="U65" s="52"/>
      <c r="V65" s="52"/>
    </row>
    <row r="66" spans="1:22" ht="13.5" thickBot="1">
      <c r="A66" s="20">
        <v>7317</v>
      </c>
      <c r="B66" s="20">
        <v>4</v>
      </c>
      <c r="C66" s="20">
        <v>4500291867</v>
      </c>
      <c r="D66" s="20">
        <v>33990</v>
      </c>
      <c r="E66" s="83">
        <v>10</v>
      </c>
      <c r="F66" s="23" t="s">
        <v>580</v>
      </c>
      <c r="G66" s="20"/>
      <c r="H66" s="20"/>
      <c r="I66" s="76">
        <v>42933</v>
      </c>
      <c r="J66" s="82">
        <v>20</v>
      </c>
      <c r="K66" s="82">
        <v>0</v>
      </c>
      <c r="O66" s="79">
        <v>7072</v>
      </c>
      <c r="P66" s="79">
        <v>4500287740</v>
      </c>
      <c r="Q66" s="79">
        <v>33990</v>
      </c>
      <c r="R66" s="88">
        <v>10</v>
      </c>
      <c r="S66" s="80" t="s">
        <v>580</v>
      </c>
      <c r="T66" s="81">
        <v>42830</v>
      </c>
      <c r="U66" s="70">
        <v>0</v>
      </c>
      <c r="V66" s="70">
        <v>20</v>
      </c>
    </row>
    <row r="67" spans="1:22" ht="13.5" thickTop="1">
      <c r="O67" s="89">
        <v>7087</v>
      </c>
      <c r="P67" s="89"/>
      <c r="Q67" s="89">
        <v>32999</v>
      </c>
      <c r="R67" s="90">
        <v>10</v>
      </c>
      <c r="S67" s="91" t="s">
        <v>579</v>
      </c>
      <c r="T67" s="92"/>
      <c r="U67" s="93"/>
      <c r="V67" s="93"/>
    </row>
    <row r="68" spans="1:22" ht="13.5" thickBot="1">
      <c r="A68" s="20">
        <v>7419</v>
      </c>
      <c r="B68" s="20"/>
      <c r="C68" s="20"/>
      <c r="D68" s="20">
        <v>32999</v>
      </c>
      <c r="E68" s="83">
        <v>15</v>
      </c>
      <c r="F68" s="23" t="s">
        <v>579</v>
      </c>
      <c r="G68" s="20"/>
      <c r="H68" s="75"/>
      <c r="I68" s="76"/>
      <c r="O68" s="79">
        <v>7087</v>
      </c>
      <c r="P68" s="79">
        <v>4500287740</v>
      </c>
      <c r="Q68" s="79">
        <v>33990</v>
      </c>
      <c r="R68" s="88">
        <v>10</v>
      </c>
      <c r="S68" s="80" t="s">
        <v>580</v>
      </c>
      <c r="T68" s="81">
        <v>42836</v>
      </c>
      <c r="U68" s="70">
        <v>20</v>
      </c>
      <c r="V68" s="70">
        <v>0</v>
      </c>
    </row>
    <row r="69" spans="1:22" ht="13.5" thickTop="1">
      <c r="A69" s="20">
        <v>7419</v>
      </c>
      <c r="B69" s="20">
        <v>4</v>
      </c>
      <c r="C69" s="20">
        <v>4500293687</v>
      </c>
      <c r="D69" s="20">
        <v>33990</v>
      </c>
      <c r="E69" s="83">
        <v>15</v>
      </c>
      <c r="F69" s="23" t="s">
        <v>580</v>
      </c>
      <c r="G69" s="20"/>
      <c r="H69" s="20"/>
      <c r="I69" s="76">
        <v>42977</v>
      </c>
      <c r="J69" s="82">
        <v>0</v>
      </c>
      <c r="K69" s="82">
        <v>30</v>
      </c>
      <c r="O69" s="89">
        <v>7267</v>
      </c>
      <c r="P69" s="89"/>
      <c r="Q69" s="89">
        <v>32999</v>
      </c>
      <c r="R69" s="90">
        <v>10</v>
      </c>
      <c r="S69" s="91" t="s">
        <v>579</v>
      </c>
      <c r="T69" s="92"/>
      <c r="U69" s="93"/>
      <c r="V69" s="93"/>
    </row>
    <row r="70" spans="1:22" ht="13.5" thickBot="1">
      <c r="O70" s="79">
        <v>7267</v>
      </c>
      <c r="P70" s="79">
        <v>4500291234</v>
      </c>
      <c r="Q70" s="79">
        <v>33990</v>
      </c>
      <c r="R70" s="88">
        <v>10</v>
      </c>
      <c r="S70" s="80" t="s">
        <v>580</v>
      </c>
      <c r="T70" s="81">
        <v>42913</v>
      </c>
      <c r="U70" s="70">
        <v>0</v>
      </c>
      <c r="V70" s="70">
        <v>20</v>
      </c>
    </row>
    <row r="71" spans="1:22" ht="13.5" thickTop="1">
      <c r="A71" s="20">
        <v>7438</v>
      </c>
      <c r="B71" s="20"/>
      <c r="C71" s="20"/>
      <c r="D71" s="20">
        <v>32999</v>
      </c>
      <c r="E71" s="83">
        <v>5</v>
      </c>
      <c r="F71" s="23" t="s">
        <v>579</v>
      </c>
      <c r="G71" s="20"/>
      <c r="H71" s="75"/>
      <c r="I71" s="76"/>
      <c r="O71" s="89">
        <v>7317</v>
      </c>
      <c r="P71" s="89"/>
      <c r="Q71" s="89">
        <v>32999</v>
      </c>
      <c r="R71" s="90">
        <v>10</v>
      </c>
      <c r="S71" s="91" t="s">
        <v>579</v>
      </c>
      <c r="T71" s="92"/>
      <c r="U71" s="93"/>
      <c r="V71" s="93"/>
    </row>
    <row r="72" spans="1:22" ht="13.5" thickBot="1">
      <c r="A72" s="94">
        <v>7438</v>
      </c>
      <c r="B72" s="94">
        <v>4</v>
      </c>
      <c r="C72" s="94">
        <v>4500293687</v>
      </c>
      <c r="D72" s="94">
        <v>33990</v>
      </c>
      <c r="E72" s="95">
        <v>5</v>
      </c>
      <c r="F72" s="96" t="s">
        <v>580</v>
      </c>
      <c r="G72" s="94"/>
      <c r="H72" s="94"/>
      <c r="I72" s="97">
        <v>42983</v>
      </c>
      <c r="J72" s="98">
        <v>10</v>
      </c>
      <c r="K72" s="98">
        <v>0</v>
      </c>
      <c r="O72" s="79">
        <v>7317</v>
      </c>
      <c r="P72" s="79">
        <v>4500291867</v>
      </c>
      <c r="Q72" s="79">
        <v>33990</v>
      </c>
      <c r="R72" s="88">
        <v>10</v>
      </c>
      <c r="S72" s="80" t="s">
        <v>580</v>
      </c>
      <c r="T72" s="81">
        <v>42933</v>
      </c>
      <c r="U72" s="70">
        <v>20</v>
      </c>
      <c r="V72" s="70">
        <v>0</v>
      </c>
    </row>
    <row r="73" spans="1:22" ht="13.5" thickTop="1">
      <c r="A73" s="19" t="s">
        <v>6484</v>
      </c>
      <c r="O73" s="89">
        <v>7419</v>
      </c>
      <c r="P73" s="89"/>
      <c r="Q73" s="89">
        <v>32999</v>
      </c>
      <c r="R73" s="90">
        <v>15</v>
      </c>
      <c r="S73" s="91" t="s">
        <v>579</v>
      </c>
      <c r="T73" s="92"/>
      <c r="U73" s="93"/>
      <c r="V73" s="93"/>
    </row>
    <row r="74" spans="1:22" ht="13.5" thickBot="1">
      <c r="O74" s="79">
        <v>7419</v>
      </c>
      <c r="P74" s="79">
        <v>4500293687</v>
      </c>
      <c r="Q74" s="79">
        <v>33990</v>
      </c>
      <c r="R74" s="88">
        <v>15</v>
      </c>
      <c r="S74" s="80" t="s">
        <v>580</v>
      </c>
      <c r="T74" s="81">
        <v>42977</v>
      </c>
      <c r="U74" s="70">
        <v>0</v>
      </c>
      <c r="V74" s="70">
        <v>30</v>
      </c>
    </row>
    <row r="75" spans="1:22" ht="13.5" thickTop="1">
      <c r="O75" s="89">
        <v>7438</v>
      </c>
      <c r="P75" s="89"/>
      <c r="Q75" s="89">
        <v>32999</v>
      </c>
      <c r="R75" s="90">
        <v>5</v>
      </c>
      <c r="S75" s="91" t="s">
        <v>579</v>
      </c>
      <c r="T75" s="92"/>
      <c r="U75" s="93"/>
      <c r="V75" s="93"/>
    </row>
    <row r="76" spans="1:22" ht="13.5" thickBot="1">
      <c r="A76" s="20">
        <v>7658</v>
      </c>
      <c r="B76" s="20"/>
      <c r="C76" s="20"/>
      <c r="D76" s="20">
        <v>32999</v>
      </c>
      <c r="E76" s="83">
        <v>10</v>
      </c>
      <c r="F76" s="23" t="s">
        <v>4086</v>
      </c>
      <c r="G76" s="20"/>
      <c r="H76" s="20"/>
      <c r="I76" s="20"/>
      <c r="O76" s="79">
        <v>7438</v>
      </c>
      <c r="P76" s="79">
        <v>4500293687</v>
      </c>
      <c r="Q76" s="79">
        <v>33990</v>
      </c>
      <c r="R76" s="88">
        <v>5</v>
      </c>
      <c r="S76" s="80" t="s">
        <v>580</v>
      </c>
      <c r="T76" s="81">
        <v>42983</v>
      </c>
      <c r="U76" s="70">
        <v>10</v>
      </c>
      <c r="V76" s="70">
        <v>0</v>
      </c>
    </row>
    <row r="77" spans="1:22" ht="14.25" thickTop="1" thickBot="1">
      <c r="A77" s="20">
        <v>7658</v>
      </c>
      <c r="B77" s="20">
        <v>4</v>
      </c>
      <c r="C77" s="20">
        <v>4500295745</v>
      </c>
      <c r="D77" s="20">
        <v>33990</v>
      </c>
      <c r="E77" s="83">
        <v>10</v>
      </c>
      <c r="F77" s="23" t="s">
        <v>4087</v>
      </c>
      <c r="G77" s="20">
        <v>10</v>
      </c>
      <c r="H77" s="20">
        <v>32500</v>
      </c>
      <c r="I77" s="76">
        <v>43026</v>
      </c>
      <c r="K77" s="82">
        <v>20</v>
      </c>
    </row>
    <row r="78" spans="1:22" ht="13.5" thickBot="1">
      <c r="T78" s="72" t="s">
        <v>6480</v>
      </c>
      <c r="U78" s="84">
        <f>SUM(U65:U76)</f>
        <v>50</v>
      </c>
      <c r="V78" s="85">
        <f>SUM(V65:V76)</f>
        <v>70</v>
      </c>
    </row>
    <row r="79" spans="1:22" ht="15.75" thickBot="1">
      <c r="A79" s="20">
        <v>7701</v>
      </c>
      <c r="B79" s="20"/>
      <c r="C79" s="20"/>
      <c r="D79" s="20">
        <v>32999</v>
      </c>
      <c r="E79" s="83">
        <v>10</v>
      </c>
      <c r="F79" s="23" t="s">
        <v>4086</v>
      </c>
      <c r="G79" s="20"/>
      <c r="H79" s="20"/>
      <c r="I79" s="20"/>
      <c r="S79" s="538" t="s">
        <v>6481</v>
      </c>
      <c r="T79" s="540"/>
      <c r="U79" s="537"/>
      <c r="V79" s="86">
        <f>(538-485)*V78</f>
        <v>3710</v>
      </c>
    </row>
    <row r="80" spans="1:22">
      <c r="A80" s="20">
        <v>7701</v>
      </c>
      <c r="B80" s="20">
        <v>4</v>
      </c>
      <c r="C80" s="20">
        <v>4500296458</v>
      </c>
      <c r="D80" s="20">
        <v>33990</v>
      </c>
      <c r="E80" s="83">
        <v>10</v>
      </c>
      <c r="F80" s="23" t="s">
        <v>4087</v>
      </c>
      <c r="G80" s="20">
        <v>5</v>
      </c>
      <c r="H80" s="20">
        <v>15000</v>
      </c>
      <c r="I80" s="76">
        <v>43040</v>
      </c>
      <c r="J80" s="82">
        <v>20</v>
      </c>
    </row>
    <row r="81" spans="1:22">
      <c r="O81" s="21" t="s">
        <v>6487</v>
      </c>
    </row>
    <row r="82" spans="1:22" ht="25.5">
      <c r="A82" s="20">
        <v>7761</v>
      </c>
      <c r="B82" s="20"/>
      <c r="C82" s="20"/>
      <c r="D82" s="20">
        <v>32999</v>
      </c>
      <c r="E82" s="83">
        <v>10</v>
      </c>
      <c r="F82" s="23" t="s">
        <v>4086</v>
      </c>
      <c r="G82" s="20"/>
      <c r="H82" s="20"/>
      <c r="I82" s="20"/>
      <c r="O82" s="36" t="s">
        <v>6472</v>
      </c>
      <c r="P82" s="36" t="s">
        <v>6473</v>
      </c>
      <c r="Q82" s="36" t="s">
        <v>1</v>
      </c>
      <c r="R82" s="36" t="s">
        <v>6474</v>
      </c>
      <c r="S82" s="36"/>
      <c r="T82" s="36" t="s">
        <v>6</v>
      </c>
      <c r="U82" s="66" t="s">
        <v>6478</v>
      </c>
      <c r="V82" s="66" t="s">
        <v>6479</v>
      </c>
    </row>
    <row r="83" spans="1:22">
      <c r="A83" s="20">
        <v>7761</v>
      </c>
      <c r="B83" s="20">
        <v>4</v>
      </c>
      <c r="C83" s="20">
        <v>4500297257</v>
      </c>
      <c r="D83" s="20">
        <v>33990</v>
      </c>
      <c r="E83" s="83">
        <v>10</v>
      </c>
      <c r="F83" s="23" t="s">
        <v>4087</v>
      </c>
      <c r="G83" s="20">
        <v>5</v>
      </c>
      <c r="H83" s="20">
        <v>15000</v>
      </c>
      <c r="I83" s="76">
        <v>43060</v>
      </c>
      <c r="J83" s="82">
        <v>10</v>
      </c>
      <c r="K83" s="82">
        <v>10</v>
      </c>
      <c r="O83" s="37">
        <v>7658</v>
      </c>
      <c r="P83" s="37"/>
      <c r="Q83" s="37">
        <v>32999</v>
      </c>
      <c r="R83" s="87">
        <v>10</v>
      </c>
      <c r="S83" s="67" t="s">
        <v>579</v>
      </c>
      <c r="T83" s="37"/>
      <c r="U83" s="52"/>
      <c r="V83" s="52"/>
    </row>
    <row r="84" spans="1:22" ht="13.5" thickBot="1">
      <c r="O84" s="79">
        <v>7658</v>
      </c>
      <c r="P84" s="79">
        <v>4500295745</v>
      </c>
      <c r="Q84" s="79">
        <v>33990</v>
      </c>
      <c r="R84" s="88">
        <v>10</v>
      </c>
      <c r="S84" s="80" t="s">
        <v>580</v>
      </c>
      <c r="T84" s="81">
        <v>43026</v>
      </c>
      <c r="U84" s="70">
        <v>0</v>
      </c>
      <c r="V84" s="70">
        <v>20</v>
      </c>
    </row>
    <row r="85" spans="1:22" ht="13.5" thickTop="1">
      <c r="A85" s="20">
        <v>7849</v>
      </c>
      <c r="B85" s="20"/>
      <c r="C85" s="20"/>
      <c r="D85" s="20">
        <v>32999</v>
      </c>
      <c r="E85" s="83">
        <v>10</v>
      </c>
      <c r="F85" s="23" t="s">
        <v>4086</v>
      </c>
      <c r="G85" s="20"/>
      <c r="H85" s="20"/>
      <c r="I85" s="20"/>
      <c r="O85" s="89">
        <v>7701</v>
      </c>
      <c r="P85" s="89"/>
      <c r="Q85" s="89">
        <v>32999</v>
      </c>
      <c r="R85" s="90">
        <v>10</v>
      </c>
      <c r="S85" s="91" t="s">
        <v>579</v>
      </c>
      <c r="T85" s="89"/>
      <c r="U85" s="93"/>
      <c r="V85" s="93"/>
    </row>
    <row r="86" spans="1:22" ht="13.5" thickBot="1">
      <c r="A86" s="20">
        <v>7849</v>
      </c>
      <c r="B86" s="20">
        <v>4</v>
      </c>
      <c r="C86" s="20">
        <v>4500298251</v>
      </c>
      <c r="D86" s="20">
        <v>33990</v>
      </c>
      <c r="E86" s="83">
        <v>10</v>
      </c>
      <c r="F86" s="23" t="s">
        <v>4087</v>
      </c>
      <c r="G86" s="20">
        <v>5</v>
      </c>
      <c r="H86" s="20">
        <v>15000</v>
      </c>
      <c r="I86" s="76">
        <v>43087</v>
      </c>
      <c r="K86" s="82">
        <v>20</v>
      </c>
      <c r="O86" s="79">
        <v>7701</v>
      </c>
      <c r="P86" s="79">
        <v>4500296458</v>
      </c>
      <c r="Q86" s="79">
        <v>33990</v>
      </c>
      <c r="R86" s="88">
        <v>10</v>
      </c>
      <c r="S86" s="80" t="s">
        <v>580</v>
      </c>
      <c r="T86" s="81">
        <v>43040</v>
      </c>
      <c r="U86" s="70">
        <v>20</v>
      </c>
      <c r="V86" s="70">
        <v>0</v>
      </c>
    </row>
    <row r="87" spans="1:22" ht="13.5" thickTop="1">
      <c r="O87" s="89">
        <v>7761</v>
      </c>
      <c r="P87" s="89"/>
      <c r="Q87" s="89">
        <v>32999</v>
      </c>
      <c r="R87" s="90">
        <v>10</v>
      </c>
      <c r="S87" s="91" t="s">
        <v>579</v>
      </c>
      <c r="T87" s="89"/>
      <c r="U87" s="93"/>
      <c r="V87" s="93"/>
    </row>
    <row r="88" spans="1:22" ht="13.5" thickBot="1">
      <c r="A88" s="20">
        <v>7857</v>
      </c>
      <c r="B88" s="20"/>
      <c r="C88" s="20"/>
      <c r="D88" s="20">
        <v>32999</v>
      </c>
      <c r="E88" s="83">
        <v>10</v>
      </c>
      <c r="F88" s="23" t="s">
        <v>4086</v>
      </c>
      <c r="G88" s="20"/>
      <c r="H88" s="20"/>
      <c r="I88" s="20"/>
      <c r="O88" s="79">
        <v>7761</v>
      </c>
      <c r="P88" s="79">
        <v>4500297257</v>
      </c>
      <c r="Q88" s="79">
        <v>33990</v>
      </c>
      <c r="R88" s="88">
        <v>10</v>
      </c>
      <c r="S88" s="80" t="s">
        <v>580</v>
      </c>
      <c r="T88" s="81">
        <v>43060</v>
      </c>
      <c r="U88" s="70">
        <v>10</v>
      </c>
      <c r="V88" s="70">
        <v>10</v>
      </c>
    </row>
    <row r="89" spans="1:22" ht="13.5" thickTop="1">
      <c r="A89" s="20">
        <v>7857</v>
      </c>
      <c r="B89" s="20">
        <v>4</v>
      </c>
      <c r="C89" s="20">
        <v>4500298251</v>
      </c>
      <c r="D89" s="20">
        <v>33990</v>
      </c>
      <c r="E89" s="83">
        <v>10</v>
      </c>
      <c r="F89" s="23" t="s">
        <v>4087</v>
      </c>
      <c r="G89" s="20">
        <v>5</v>
      </c>
      <c r="H89" s="20">
        <v>15000</v>
      </c>
      <c r="I89" s="76">
        <v>43090</v>
      </c>
      <c r="K89" s="82">
        <v>20</v>
      </c>
      <c r="O89" s="89">
        <v>7849</v>
      </c>
      <c r="P89" s="89"/>
      <c r="Q89" s="89">
        <v>32999</v>
      </c>
      <c r="R89" s="90">
        <v>10</v>
      </c>
      <c r="S89" s="91" t="s">
        <v>579</v>
      </c>
      <c r="T89" s="89"/>
      <c r="U89" s="93"/>
      <c r="V89" s="93"/>
    </row>
    <row r="90" spans="1:22" ht="13.5" thickBot="1">
      <c r="O90" s="79">
        <v>7849</v>
      </c>
      <c r="P90" s="79">
        <v>4500298251</v>
      </c>
      <c r="Q90" s="79">
        <v>33990</v>
      </c>
      <c r="R90" s="88">
        <v>10</v>
      </c>
      <c r="S90" s="80" t="s">
        <v>580</v>
      </c>
      <c r="T90" s="81">
        <v>43087</v>
      </c>
      <c r="U90" s="70">
        <v>0</v>
      </c>
      <c r="V90" s="70">
        <v>20</v>
      </c>
    </row>
    <row r="91" spans="1:22" ht="13.5" thickTop="1">
      <c r="A91" s="20">
        <v>7907</v>
      </c>
      <c r="B91" s="20"/>
      <c r="C91" s="20"/>
      <c r="D91" s="20">
        <v>32999</v>
      </c>
      <c r="E91" s="83">
        <v>10</v>
      </c>
      <c r="F91" s="23" t="s">
        <v>4086</v>
      </c>
      <c r="G91" s="20"/>
      <c r="H91" s="20"/>
      <c r="I91" s="20"/>
      <c r="O91" s="89">
        <v>7857</v>
      </c>
      <c r="P91" s="89"/>
      <c r="Q91" s="89">
        <v>32999</v>
      </c>
      <c r="R91" s="90">
        <v>10</v>
      </c>
      <c r="S91" s="91" t="s">
        <v>579</v>
      </c>
      <c r="T91" s="89"/>
      <c r="U91" s="93"/>
      <c r="V91" s="93"/>
    </row>
    <row r="92" spans="1:22" ht="13.5" thickBot="1">
      <c r="A92" s="20">
        <v>7907</v>
      </c>
      <c r="B92" s="20">
        <v>4</v>
      </c>
      <c r="C92" s="20">
        <v>4500299797</v>
      </c>
      <c r="D92" s="20">
        <v>33990</v>
      </c>
      <c r="E92" s="83">
        <v>10</v>
      </c>
      <c r="F92" s="23" t="s">
        <v>4087</v>
      </c>
      <c r="G92" s="20">
        <v>5</v>
      </c>
      <c r="H92" s="20">
        <v>15000</v>
      </c>
      <c r="I92" s="76">
        <v>43116</v>
      </c>
      <c r="K92" s="82">
        <v>20</v>
      </c>
      <c r="O92" s="79">
        <v>7857</v>
      </c>
      <c r="P92" s="79">
        <v>4500298251</v>
      </c>
      <c r="Q92" s="79">
        <v>33990</v>
      </c>
      <c r="R92" s="88">
        <v>10</v>
      </c>
      <c r="S92" s="80" t="s">
        <v>580</v>
      </c>
      <c r="T92" s="81">
        <v>43090</v>
      </c>
      <c r="U92" s="70">
        <v>0</v>
      </c>
      <c r="V92" s="70">
        <v>20</v>
      </c>
    </row>
    <row r="93" spans="1:22" ht="13.5" thickTop="1">
      <c r="O93" s="89">
        <v>7907</v>
      </c>
      <c r="P93" s="89"/>
      <c r="Q93" s="89">
        <v>32999</v>
      </c>
      <c r="R93" s="90">
        <v>10</v>
      </c>
      <c r="S93" s="91" t="s">
        <v>579</v>
      </c>
      <c r="T93" s="89"/>
      <c r="U93" s="93"/>
      <c r="V93" s="93"/>
    </row>
    <row r="94" spans="1:22" ht="13.5" thickBot="1">
      <c r="A94" s="20">
        <v>7929</v>
      </c>
      <c r="B94" s="20"/>
      <c r="C94" s="20"/>
      <c r="D94" s="20">
        <v>32999</v>
      </c>
      <c r="E94" s="83">
        <v>10</v>
      </c>
      <c r="F94" s="23" t="s">
        <v>4086</v>
      </c>
      <c r="G94" s="20"/>
      <c r="H94" s="20"/>
      <c r="I94" s="20"/>
      <c r="O94" s="79">
        <v>7907</v>
      </c>
      <c r="P94" s="79">
        <v>4500299797</v>
      </c>
      <c r="Q94" s="79">
        <v>33990</v>
      </c>
      <c r="R94" s="88">
        <v>10</v>
      </c>
      <c r="S94" s="80" t="s">
        <v>580</v>
      </c>
      <c r="T94" s="81">
        <v>43116</v>
      </c>
      <c r="U94" s="70">
        <v>0</v>
      </c>
      <c r="V94" s="70">
        <v>20</v>
      </c>
    </row>
    <row r="95" spans="1:22" ht="14.25" thickTop="1" thickBot="1">
      <c r="A95" s="94">
        <v>7929</v>
      </c>
      <c r="B95" s="94">
        <v>4</v>
      </c>
      <c r="C95" s="94">
        <v>4500299797</v>
      </c>
      <c r="D95" s="94">
        <v>33990</v>
      </c>
      <c r="E95" s="95">
        <v>10</v>
      </c>
      <c r="F95" s="96" t="s">
        <v>4087</v>
      </c>
      <c r="G95" s="94">
        <v>5</v>
      </c>
      <c r="H95" s="94">
        <v>15000</v>
      </c>
      <c r="I95" s="97">
        <v>43122</v>
      </c>
      <c r="J95" s="98">
        <v>20</v>
      </c>
      <c r="K95" s="98"/>
      <c r="O95" s="89">
        <v>7929</v>
      </c>
      <c r="P95" s="89"/>
      <c r="Q95" s="89">
        <v>32999</v>
      </c>
      <c r="R95" s="90">
        <v>10</v>
      </c>
      <c r="S95" s="91" t="s">
        <v>579</v>
      </c>
      <c r="T95" s="89"/>
      <c r="U95" s="93"/>
      <c r="V95" s="93"/>
    </row>
    <row r="96" spans="1:22" ht="14.25" thickTop="1" thickBot="1">
      <c r="O96" s="79">
        <v>7929</v>
      </c>
      <c r="P96" s="79">
        <v>4500299797</v>
      </c>
      <c r="Q96" s="79">
        <v>33990</v>
      </c>
      <c r="R96" s="88">
        <v>10</v>
      </c>
      <c r="S96" s="80" t="s">
        <v>580</v>
      </c>
      <c r="T96" s="81">
        <v>43122</v>
      </c>
      <c r="U96" s="70">
        <v>20</v>
      </c>
      <c r="V96" s="70">
        <v>0</v>
      </c>
    </row>
    <row r="97" spans="1:23" ht="14.25" thickTop="1" thickBot="1">
      <c r="A97" s="19" t="s">
        <v>6484</v>
      </c>
    </row>
    <row r="98" spans="1:23" ht="13.5" thickBot="1">
      <c r="T98" s="72" t="s">
        <v>6480</v>
      </c>
      <c r="U98" s="84">
        <f>SUM(U83:U96)</f>
        <v>50</v>
      </c>
      <c r="V98" s="85">
        <f>SUM(V83:V96)</f>
        <v>90</v>
      </c>
    </row>
    <row r="99" spans="1:23" ht="13.5" thickBot="1">
      <c r="T99" s="538" t="s">
        <v>6488</v>
      </c>
      <c r="U99" s="537"/>
      <c r="V99" s="99">
        <f>53*V98</f>
        <v>4770</v>
      </c>
      <c r="W99" s="21" t="s">
        <v>6489</v>
      </c>
    </row>
    <row r="101" spans="1:23">
      <c r="A101" s="20">
        <v>8029</v>
      </c>
      <c r="B101" s="20"/>
      <c r="C101" s="20"/>
      <c r="D101" s="20">
        <v>32999</v>
      </c>
      <c r="E101" s="83">
        <v>20</v>
      </c>
      <c r="F101" s="23" t="s">
        <v>4086</v>
      </c>
      <c r="G101" s="20"/>
      <c r="H101" s="20"/>
      <c r="I101" s="20"/>
    </row>
    <row r="102" spans="1:23">
      <c r="A102" s="20">
        <v>8029</v>
      </c>
      <c r="B102" s="20">
        <v>4</v>
      </c>
      <c r="C102" s="20">
        <v>4500301745</v>
      </c>
      <c r="D102" s="20">
        <v>33990</v>
      </c>
      <c r="E102" s="83">
        <v>20</v>
      </c>
      <c r="F102" s="23" t="s">
        <v>4087</v>
      </c>
      <c r="G102" s="20">
        <v>10</v>
      </c>
      <c r="H102" s="20">
        <v>30000</v>
      </c>
      <c r="I102" s="76">
        <v>43157</v>
      </c>
      <c r="J102" s="82">
        <v>40</v>
      </c>
      <c r="K102" s="82">
        <v>0</v>
      </c>
    </row>
    <row r="103" spans="1:23">
      <c r="A103" s="20"/>
      <c r="B103" s="20"/>
      <c r="C103" s="20"/>
      <c r="D103" s="20"/>
      <c r="E103" s="83"/>
      <c r="F103" s="23"/>
      <c r="G103" s="20"/>
      <c r="H103" s="20"/>
      <c r="I103" s="76"/>
    </row>
    <row r="104" spans="1:23">
      <c r="A104" s="20">
        <v>8085</v>
      </c>
      <c r="B104" s="20"/>
      <c r="C104" s="20"/>
      <c r="D104" s="20">
        <v>32999</v>
      </c>
      <c r="E104" s="83">
        <v>20</v>
      </c>
      <c r="F104" s="23" t="s">
        <v>4086</v>
      </c>
      <c r="G104" s="20"/>
      <c r="H104" s="20"/>
      <c r="I104" s="20"/>
      <c r="J104" s="65"/>
      <c r="K104" s="52"/>
    </row>
    <row r="105" spans="1:23">
      <c r="A105" s="20">
        <v>8085</v>
      </c>
      <c r="B105" s="20">
        <v>4</v>
      </c>
      <c r="C105" s="20">
        <v>4500302744</v>
      </c>
      <c r="D105" s="20">
        <v>33990</v>
      </c>
      <c r="E105" s="83">
        <v>20</v>
      </c>
      <c r="F105" s="23" t="s">
        <v>4087</v>
      </c>
      <c r="G105" s="20">
        <v>10</v>
      </c>
      <c r="H105" s="20">
        <v>30000</v>
      </c>
      <c r="I105" s="76">
        <v>43185</v>
      </c>
      <c r="J105" s="52">
        <v>24</v>
      </c>
      <c r="K105" s="52">
        <v>16</v>
      </c>
    </row>
    <row r="107" spans="1:23">
      <c r="A107" s="20">
        <v>8152</v>
      </c>
      <c r="B107" s="20"/>
      <c r="C107" s="20"/>
      <c r="D107" s="20">
        <v>32999</v>
      </c>
      <c r="E107" s="83">
        <v>18</v>
      </c>
      <c r="F107" s="23" t="s">
        <v>4086</v>
      </c>
      <c r="G107" s="20"/>
      <c r="H107" s="20"/>
      <c r="I107" s="20"/>
    </row>
    <row r="108" spans="1:23">
      <c r="A108" s="20">
        <v>8152</v>
      </c>
      <c r="B108" s="20">
        <v>4</v>
      </c>
      <c r="C108" s="20">
        <v>4500304214</v>
      </c>
      <c r="D108" s="20">
        <v>33990</v>
      </c>
      <c r="E108" s="83">
        <v>18</v>
      </c>
      <c r="F108" s="23" t="s">
        <v>4087</v>
      </c>
      <c r="G108" s="20">
        <v>9</v>
      </c>
      <c r="H108" s="20">
        <v>27000</v>
      </c>
      <c r="I108" s="76">
        <v>43208</v>
      </c>
      <c r="J108" s="82">
        <v>36</v>
      </c>
      <c r="K108" s="82">
        <v>0</v>
      </c>
      <c r="O108" s="21" t="s">
        <v>6490</v>
      </c>
    </row>
    <row r="109" spans="1:23" ht="25.5">
      <c r="O109" s="100" t="s">
        <v>6472</v>
      </c>
      <c r="P109" s="100" t="s">
        <v>6473</v>
      </c>
      <c r="Q109" s="100" t="s">
        <v>1</v>
      </c>
      <c r="R109" s="100" t="s">
        <v>6474</v>
      </c>
      <c r="S109" s="100"/>
      <c r="T109" s="100" t="s">
        <v>6</v>
      </c>
      <c r="U109" s="101" t="s">
        <v>6478</v>
      </c>
      <c r="V109" s="101" t="s">
        <v>6479</v>
      </c>
    </row>
    <row r="110" spans="1:23">
      <c r="A110" s="20">
        <v>8211</v>
      </c>
      <c r="B110" s="20"/>
      <c r="C110" s="20"/>
      <c r="D110" s="20">
        <v>32999</v>
      </c>
      <c r="E110" s="83">
        <v>16</v>
      </c>
      <c r="F110" s="23" t="s">
        <v>4086</v>
      </c>
      <c r="G110" s="20"/>
      <c r="H110" s="20"/>
      <c r="I110" s="20"/>
      <c r="O110" s="37">
        <v>8029</v>
      </c>
      <c r="P110" s="37"/>
      <c r="Q110" s="37">
        <v>32999</v>
      </c>
      <c r="R110" s="87">
        <v>20</v>
      </c>
      <c r="S110" s="67" t="s">
        <v>579</v>
      </c>
      <c r="T110" s="37"/>
      <c r="U110" s="52"/>
      <c r="V110" s="52"/>
    </row>
    <row r="111" spans="1:23" ht="13.5" thickBot="1">
      <c r="A111" s="20">
        <v>8211</v>
      </c>
      <c r="B111" s="20">
        <v>4</v>
      </c>
      <c r="C111" s="20">
        <v>4500305879</v>
      </c>
      <c r="D111" s="20">
        <v>33990</v>
      </c>
      <c r="E111" s="83">
        <v>16</v>
      </c>
      <c r="F111" s="23" t="s">
        <v>4087</v>
      </c>
      <c r="G111" s="20">
        <v>8</v>
      </c>
      <c r="H111" s="20">
        <v>24000</v>
      </c>
      <c r="I111" s="76">
        <v>43244</v>
      </c>
      <c r="J111" s="82">
        <v>32</v>
      </c>
      <c r="K111" s="82">
        <v>0</v>
      </c>
      <c r="O111" s="79">
        <v>8029</v>
      </c>
      <c r="P111" s="79">
        <v>4500301745</v>
      </c>
      <c r="Q111" s="79">
        <v>33990</v>
      </c>
      <c r="R111" s="88">
        <v>20</v>
      </c>
      <c r="S111" s="80" t="s">
        <v>580</v>
      </c>
      <c r="T111" s="81">
        <v>43157</v>
      </c>
      <c r="U111" s="70">
        <v>40</v>
      </c>
      <c r="V111" s="70">
        <v>0</v>
      </c>
    </row>
    <row r="112" spans="1:23" ht="13.5" thickTop="1">
      <c r="O112" s="102">
        <v>8085</v>
      </c>
      <c r="P112" s="102"/>
      <c r="Q112" s="102">
        <v>32999</v>
      </c>
      <c r="R112" s="103">
        <v>20</v>
      </c>
      <c r="S112" s="104" t="s">
        <v>4086</v>
      </c>
      <c r="T112" s="102"/>
      <c r="U112" s="105"/>
      <c r="V112" s="71"/>
    </row>
    <row r="113" spans="1:22" ht="13.5" thickBot="1">
      <c r="A113" s="20">
        <v>8259</v>
      </c>
      <c r="B113" s="20"/>
      <c r="C113" s="20"/>
      <c r="D113" s="20">
        <v>32999</v>
      </c>
      <c r="E113" s="83">
        <v>4</v>
      </c>
      <c r="F113" s="23" t="s">
        <v>4086</v>
      </c>
      <c r="G113" s="20"/>
      <c r="H113" s="20"/>
      <c r="I113" s="20"/>
      <c r="O113" s="79">
        <v>8085</v>
      </c>
      <c r="P113" s="79">
        <v>4500302744</v>
      </c>
      <c r="Q113" s="79">
        <v>33990</v>
      </c>
      <c r="R113" s="88">
        <v>20</v>
      </c>
      <c r="S113" s="80" t="s">
        <v>4087</v>
      </c>
      <c r="T113" s="81">
        <v>43185</v>
      </c>
      <c r="U113" s="70">
        <v>24</v>
      </c>
      <c r="V113" s="70">
        <v>16</v>
      </c>
    </row>
    <row r="114" spans="1:22" ht="13.5" thickTop="1">
      <c r="A114" s="20">
        <v>8259</v>
      </c>
      <c r="B114" s="20">
        <v>4</v>
      </c>
      <c r="C114" s="20">
        <v>4500305879</v>
      </c>
      <c r="D114" s="20">
        <v>33990</v>
      </c>
      <c r="E114" s="83">
        <v>4</v>
      </c>
      <c r="F114" s="23" t="s">
        <v>4087</v>
      </c>
      <c r="G114" s="20">
        <v>2</v>
      </c>
      <c r="H114" s="20">
        <v>6000</v>
      </c>
      <c r="I114" s="76">
        <v>43270</v>
      </c>
      <c r="J114" s="82">
        <v>8</v>
      </c>
      <c r="K114" s="82">
        <v>0</v>
      </c>
      <c r="O114" s="102">
        <v>8152</v>
      </c>
      <c r="P114" s="102"/>
      <c r="Q114" s="102">
        <v>32999</v>
      </c>
      <c r="R114" s="103">
        <v>18</v>
      </c>
      <c r="S114" s="104" t="s">
        <v>579</v>
      </c>
      <c r="T114" s="102"/>
      <c r="U114" s="71"/>
      <c r="V114" s="71"/>
    </row>
    <row r="115" spans="1:22" ht="13.5" thickBot="1">
      <c r="O115" s="79">
        <v>8152</v>
      </c>
      <c r="P115" s="79">
        <v>4500304214</v>
      </c>
      <c r="Q115" s="79">
        <v>33990</v>
      </c>
      <c r="R115" s="88">
        <v>18</v>
      </c>
      <c r="S115" s="80" t="s">
        <v>580</v>
      </c>
      <c r="T115" s="81">
        <v>43208</v>
      </c>
      <c r="U115" s="70">
        <v>36</v>
      </c>
      <c r="V115" s="70">
        <v>0</v>
      </c>
    </row>
    <row r="116" spans="1:22" ht="13.5" thickTop="1">
      <c r="A116" s="20">
        <v>8270</v>
      </c>
      <c r="B116" s="20"/>
      <c r="C116" s="20"/>
      <c r="D116" s="20">
        <v>32999</v>
      </c>
      <c r="E116" s="83">
        <v>20</v>
      </c>
      <c r="F116" s="23" t="s">
        <v>4086</v>
      </c>
      <c r="G116" s="20"/>
      <c r="H116" s="20"/>
      <c r="I116" s="20"/>
      <c r="O116" s="102">
        <v>8211</v>
      </c>
      <c r="P116" s="102"/>
      <c r="Q116" s="102">
        <v>32999</v>
      </c>
      <c r="R116" s="103">
        <v>16</v>
      </c>
      <c r="S116" s="104" t="s">
        <v>579</v>
      </c>
      <c r="T116" s="102"/>
      <c r="U116" s="71"/>
      <c r="V116" s="71"/>
    </row>
    <row r="117" spans="1:22" ht="13.5" thickBot="1">
      <c r="A117" s="20">
        <v>8270</v>
      </c>
      <c r="B117" s="20">
        <v>4</v>
      </c>
      <c r="C117" s="20">
        <v>4500307022</v>
      </c>
      <c r="D117" s="20">
        <v>33990</v>
      </c>
      <c r="E117" s="83">
        <v>20</v>
      </c>
      <c r="F117" s="23" t="s">
        <v>4087</v>
      </c>
      <c r="G117" s="20">
        <v>10</v>
      </c>
      <c r="H117" s="20">
        <v>30000</v>
      </c>
      <c r="I117" s="76">
        <v>43277</v>
      </c>
      <c r="J117" s="82">
        <v>12</v>
      </c>
      <c r="K117" s="82">
        <v>8</v>
      </c>
      <c r="O117" s="79">
        <v>8211</v>
      </c>
      <c r="P117" s="79">
        <v>4500305879</v>
      </c>
      <c r="Q117" s="79">
        <v>33990</v>
      </c>
      <c r="R117" s="88">
        <v>16</v>
      </c>
      <c r="S117" s="80" t="s">
        <v>580</v>
      </c>
      <c r="T117" s="81">
        <v>43244</v>
      </c>
      <c r="U117" s="70">
        <v>32</v>
      </c>
      <c r="V117" s="70">
        <v>0</v>
      </c>
    </row>
    <row r="118" spans="1:22" ht="13.5" thickTop="1">
      <c r="O118" s="102">
        <v>8259</v>
      </c>
      <c r="P118" s="102"/>
      <c r="Q118" s="102">
        <v>32999</v>
      </c>
      <c r="R118" s="103">
        <v>4</v>
      </c>
      <c r="S118" s="104" t="s">
        <v>579</v>
      </c>
      <c r="T118" s="102"/>
      <c r="U118" s="71"/>
      <c r="V118" s="71"/>
    </row>
    <row r="119" spans="1:22" ht="13.5" thickBot="1">
      <c r="A119" s="20">
        <v>8352</v>
      </c>
      <c r="B119" s="20"/>
      <c r="C119" s="20"/>
      <c r="D119" s="20">
        <v>32999</v>
      </c>
      <c r="E119" s="83">
        <v>20</v>
      </c>
      <c r="F119" s="23" t="s">
        <v>4086</v>
      </c>
      <c r="G119" s="20"/>
      <c r="H119" s="20"/>
      <c r="I119" s="20"/>
      <c r="O119" s="79">
        <v>8259</v>
      </c>
      <c r="P119" s="79">
        <v>4500305879</v>
      </c>
      <c r="Q119" s="79">
        <v>33990</v>
      </c>
      <c r="R119" s="88">
        <v>4</v>
      </c>
      <c r="S119" s="80" t="s">
        <v>580</v>
      </c>
      <c r="T119" s="81">
        <v>43270</v>
      </c>
      <c r="U119" s="70">
        <v>8</v>
      </c>
      <c r="V119" s="70">
        <v>0</v>
      </c>
    </row>
    <row r="120" spans="1:22" ht="13.5" thickTop="1">
      <c r="A120" s="20">
        <v>8352</v>
      </c>
      <c r="B120" s="20">
        <v>4</v>
      </c>
      <c r="C120" s="20">
        <v>4500308705</v>
      </c>
      <c r="D120" s="20">
        <v>33990</v>
      </c>
      <c r="E120" s="83">
        <v>20</v>
      </c>
      <c r="F120" s="23" t="s">
        <v>4087</v>
      </c>
      <c r="G120" s="20">
        <v>10</v>
      </c>
      <c r="H120" s="20">
        <v>30000</v>
      </c>
      <c r="I120" s="76">
        <v>43313</v>
      </c>
      <c r="J120" s="82">
        <v>40</v>
      </c>
      <c r="K120" s="82">
        <v>0</v>
      </c>
      <c r="O120" s="102">
        <v>8270</v>
      </c>
      <c r="P120" s="102"/>
      <c r="Q120" s="102">
        <v>32999</v>
      </c>
      <c r="R120" s="103">
        <v>20</v>
      </c>
      <c r="S120" s="104" t="s">
        <v>579</v>
      </c>
      <c r="T120" s="102"/>
      <c r="U120" s="71"/>
      <c r="V120" s="71"/>
    </row>
    <row r="121" spans="1:22" ht="13.5" thickBot="1">
      <c r="O121" s="79">
        <v>8270</v>
      </c>
      <c r="P121" s="79">
        <v>4500307022</v>
      </c>
      <c r="Q121" s="79">
        <v>33990</v>
      </c>
      <c r="R121" s="88">
        <v>20</v>
      </c>
      <c r="S121" s="80" t="s">
        <v>580</v>
      </c>
      <c r="T121" s="81">
        <v>43277</v>
      </c>
      <c r="U121" s="70">
        <v>12</v>
      </c>
      <c r="V121" s="70">
        <v>8</v>
      </c>
    </row>
    <row r="122" spans="1:22" ht="13.5" thickTop="1">
      <c r="A122" s="20">
        <v>8554</v>
      </c>
      <c r="B122" s="20"/>
      <c r="C122" s="20"/>
      <c r="D122" s="20">
        <v>32999</v>
      </c>
      <c r="E122" s="83">
        <v>20</v>
      </c>
      <c r="F122" s="23" t="s">
        <v>4086</v>
      </c>
      <c r="G122" s="20"/>
      <c r="H122" s="20"/>
      <c r="I122" s="20"/>
      <c r="O122" s="102">
        <v>8352</v>
      </c>
      <c r="P122" s="102"/>
      <c r="Q122" s="102">
        <v>32999</v>
      </c>
      <c r="R122" s="103">
        <v>20</v>
      </c>
      <c r="S122" s="104" t="s">
        <v>579</v>
      </c>
      <c r="T122" s="102"/>
      <c r="U122" s="71"/>
      <c r="V122" s="71"/>
    </row>
    <row r="123" spans="1:22" ht="13.5" thickBot="1">
      <c r="A123" s="20">
        <v>8554</v>
      </c>
      <c r="B123" s="20">
        <v>4</v>
      </c>
      <c r="C123" s="20">
        <v>4500310953</v>
      </c>
      <c r="D123" s="20">
        <v>33990</v>
      </c>
      <c r="E123" s="83">
        <v>20</v>
      </c>
      <c r="F123" s="23" t="s">
        <v>4087</v>
      </c>
      <c r="G123" s="20">
        <v>10</v>
      </c>
      <c r="H123" s="20">
        <v>30000</v>
      </c>
      <c r="I123" s="76">
        <v>43370</v>
      </c>
      <c r="J123" s="82">
        <v>24</v>
      </c>
      <c r="K123" s="82">
        <v>16</v>
      </c>
      <c r="O123" s="79">
        <v>8352</v>
      </c>
      <c r="P123" s="79">
        <v>4500308705</v>
      </c>
      <c r="Q123" s="79">
        <v>33990</v>
      </c>
      <c r="R123" s="88">
        <v>20</v>
      </c>
      <c r="S123" s="80" t="s">
        <v>580</v>
      </c>
      <c r="T123" s="81">
        <v>43313</v>
      </c>
      <c r="U123" s="70">
        <v>40</v>
      </c>
      <c r="V123" s="70">
        <v>0</v>
      </c>
    </row>
    <row r="124" spans="1:22" ht="13.5" thickTop="1">
      <c r="O124" s="102">
        <v>8554</v>
      </c>
      <c r="P124" s="102"/>
      <c r="Q124" s="102">
        <v>32999</v>
      </c>
      <c r="R124" s="103">
        <v>20</v>
      </c>
      <c r="S124" s="104" t="s">
        <v>579</v>
      </c>
      <c r="T124" s="102"/>
      <c r="U124" s="71"/>
      <c r="V124" s="71"/>
    </row>
    <row r="125" spans="1:22" ht="13.5" thickBot="1">
      <c r="A125" s="20">
        <v>8613</v>
      </c>
      <c r="B125" s="20"/>
      <c r="C125" s="20"/>
      <c r="D125" s="20">
        <v>32999</v>
      </c>
      <c r="E125" s="83">
        <v>20</v>
      </c>
      <c r="F125" s="23" t="s">
        <v>4086</v>
      </c>
      <c r="G125" s="20"/>
      <c r="H125" s="20"/>
      <c r="I125" s="20"/>
      <c r="O125" s="79">
        <v>8554</v>
      </c>
      <c r="P125" s="79">
        <v>4500310953</v>
      </c>
      <c r="Q125" s="79">
        <v>33990</v>
      </c>
      <c r="R125" s="88">
        <v>20</v>
      </c>
      <c r="S125" s="80" t="s">
        <v>580</v>
      </c>
      <c r="T125" s="81">
        <v>43370</v>
      </c>
      <c r="U125" s="70">
        <v>24</v>
      </c>
      <c r="V125" s="70">
        <v>16</v>
      </c>
    </row>
    <row r="126" spans="1:22" ht="13.5" thickTop="1">
      <c r="A126" s="20">
        <v>8613</v>
      </c>
      <c r="B126" s="20">
        <v>4</v>
      </c>
      <c r="C126" s="20">
        <v>4500312949</v>
      </c>
      <c r="D126" s="20">
        <v>33990</v>
      </c>
      <c r="E126" s="83">
        <v>20</v>
      </c>
      <c r="F126" s="23" t="s">
        <v>4087</v>
      </c>
      <c r="G126" s="20">
        <v>10</v>
      </c>
      <c r="H126" s="20">
        <v>30000</v>
      </c>
      <c r="I126" s="76">
        <v>43416</v>
      </c>
      <c r="J126" s="82">
        <v>28</v>
      </c>
      <c r="K126" s="82">
        <v>12</v>
      </c>
      <c r="O126" s="102">
        <v>8613</v>
      </c>
      <c r="P126" s="102"/>
      <c r="Q126" s="102">
        <v>32999</v>
      </c>
      <c r="R126" s="103">
        <v>20</v>
      </c>
      <c r="S126" s="104" t="s">
        <v>579</v>
      </c>
      <c r="T126" s="102"/>
      <c r="U126" s="71"/>
      <c r="V126" s="71"/>
    </row>
    <row r="127" spans="1:22" ht="13.5" thickBot="1">
      <c r="O127" s="79">
        <v>8613</v>
      </c>
      <c r="P127" s="79">
        <v>4500312949</v>
      </c>
      <c r="Q127" s="79">
        <v>33990</v>
      </c>
      <c r="R127" s="88">
        <v>20</v>
      </c>
      <c r="S127" s="80" t="s">
        <v>580</v>
      </c>
      <c r="T127" s="81">
        <v>43416</v>
      </c>
      <c r="U127" s="70">
        <v>28</v>
      </c>
      <c r="V127" s="70">
        <v>12</v>
      </c>
    </row>
    <row r="128" spans="1:22" ht="13.5" thickTop="1">
      <c r="A128" s="20">
        <v>8690</v>
      </c>
      <c r="B128" s="20"/>
      <c r="C128" s="20"/>
      <c r="D128" s="20">
        <v>32999</v>
      </c>
      <c r="E128" s="83">
        <v>20</v>
      </c>
      <c r="F128" s="23" t="s">
        <v>4086</v>
      </c>
      <c r="G128" s="20"/>
      <c r="H128" s="20"/>
      <c r="I128" s="20"/>
      <c r="O128" s="102">
        <v>8690</v>
      </c>
      <c r="P128" s="102"/>
      <c r="Q128" s="102">
        <v>32999</v>
      </c>
      <c r="R128" s="103">
        <v>20</v>
      </c>
      <c r="S128" s="104" t="s">
        <v>579</v>
      </c>
      <c r="T128" s="102"/>
      <c r="U128" s="71"/>
      <c r="V128" s="71"/>
    </row>
    <row r="129" spans="1:33" ht="13.5" thickBot="1">
      <c r="A129" s="20">
        <v>8690</v>
      </c>
      <c r="B129" s="20">
        <v>4</v>
      </c>
      <c r="C129" s="20">
        <v>4500314585</v>
      </c>
      <c r="D129" s="20">
        <v>33990</v>
      </c>
      <c r="E129" s="83">
        <v>20</v>
      </c>
      <c r="F129" s="23" t="s">
        <v>4087</v>
      </c>
      <c r="G129" s="20">
        <v>10</v>
      </c>
      <c r="H129" s="20">
        <v>30000</v>
      </c>
      <c r="I129" s="76">
        <v>43453</v>
      </c>
      <c r="J129" s="82">
        <v>40</v>
      </c>
      <c r="K129" s="82">
        <v>0</v>
      </c>
      <c r="O129" s="79">
        <v>8690</v>
      </c>
      <c r="P129" s="79">
        <v>4500314585</v>
      </c>
      <c r="Q129" s="79">
        <v>33990</v>
      </c>
      <c r="R129" s="88">
        <v>20</v>
      </c>
      <c r="S129" s="80" t="s">
        <v>580</v>
      </c>
      <c r="T129" s="81">
        <v>43453</v>
      </c>
      <c r="U129" s="70">
        <v>40</v>
      </c>
      <c r="V129" s="70">
        <v>0</v>
      </c>
    </row>
    <row r="130" spans="1:33" ht="14.25" thickTop="1" thickBot="1"/>
    <row r="131" spans="1:33" ht="13.5" thickBot="1">
      <c r="T131" s="72" t="s">
        <v>6480</v>
      </c>
      <c r="U131" s="84">
        <f>SUM(U110:U129)</f>
        <v>284</v>
      </c>
      <c r="V131" s="85">
        <f>SUM(V110:V129)</f>
        <v>52</v>
      </c>
    </row>
    <row r="132" spans="1:33" s="106" customFormat="1" ht="13.5" thickBot="1">
      <c r="A132" s="21"/>
      <c r="B132" s="21"/>
      <c r="C132" s="21"/>
      <c r="D132" s="21"/>
      <c r="E132" s="21"/>
      <c r="F132" s="21"/>
      <c r="G132" s="21"/>
      <c r="H132" s="21"/>
      <c r="I132" s="21"/>
      <c r="J132" s="82"/>
      <c r="K132" s="82"/>
      <c r="L132" s="21"/>
      <c r="M132" s="21"/>
      <c r="N132" s="21"/>
      <c r="O132" s="21"/>
      <c r="P132" s="21"/>
      <c r="Q132" s="21"/>
      <c r="R132" s="21"/>
      <c r="S132" s="21"/>
      <c r="T132" s="538" t="s">
        <v>6488</v>
      </c>
      <c r="U132" s="537"/>
      <c r="V132" s="99">
        <f>53*V131</f>
        <v>2756</v>
      </c>
      <c r="W132" s="21" t="s">
        <v>6491</v>
      </c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4" spans="1:33" ht="13.5" thickBo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98"/>
      <c r="K134" s="98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</row>
    <row r="135" spans="1:33" ht="13.5" thickTop="1"/>
    <row r="136" spans="1:33">
      <c r="A136" s="19" t="s">
        <v>6484</v>
      </c>
    </row>
    <row r="138" spans="1:33">
      <c r="A138" s="20">
        <v>8913</v>
      </c>
      <c r="B138" s="20"/>
      <c r="C138" s="20"/>
      <c r="D138" s="20">
        <v>32999</v>
      </c>
      <c r="E138" s="83">
        <v>21</v>
      </c>
      <c r="F138" s="23" t="s">
        <v>4086</v>
      </c>
      <c r="G138" s="20"/>
      <c r="H138" s="20"/>
      <c r="I138" s="20"/>
    </row>
    <row r="139" spans="1:33">
      <c r="A139" s="20">
        <v>8913</v>
      </c>
      <c r="B139" s="20">
        <v>4</v>
      </c>
      <c r="C139" s="20">
        <v>4500318305</v>
      </c>
      <c r="D139" s="20">
        <v>33990</v>
      </c>
      <c r="E139" s="83">
        <v>21</v>
      </c>
      <c r="F139" s="23" t="s">
        <v>4087</v>
      </c>
      <c r="G139" s="20">
        <v>11</v>
      </c>
      <c r="H139" s="20">
        <v>31500</v>
      </c>
      <c r="I139" s="76">
        <v>43542</v>
      </c>
      <c r="J139" s="82">
        <v>38</v>
      </c>
      <c r="K139" s="82">
        <v>4</v>
      </c>
    </row>
    <row r="140" spans="1:33">
      <c r="O140" s="21" t="s">
        <v>6492</v>
      </c>
    </row>
    <row r="141" spans="1:33" ht="25.5">
      <c r="A141" s="20">
        <v>9021</v>
      </c>
      <c r="B141" s="20"/>
      <c r="C141" s="20"/>
      <c r="D141" s="20">
        <v>32999</v>
      </c>
      <c r="E141" s="83">
        <v>20</v>
      </c>
      <c r="F141" s="23" t="s">
        <v>4086</v>
      </c>
      <c r="G141" s="20"/>
      <c r="H141" s="20"/>
      <c r="I141" s="20"/>
      <c r="O141" s="100" t="s">
        <v>6472</v>
      </c>
      <c r="P141" s="100" t="s">
        <v>6473</v>
      </c>
      <c r="Q141" s="100" t="s">
        <v>1</v>
      </c>
      <c r="R141" s="100" t="s">
        <v>6474</v>
      </c>
      <c r="S141" s="100"/>
      <c r="T141" s="100" t="s">
        <v>6</v>
      </c>
      <c r="U141" s="101" t="s">
        <v>6478</v>
      </c>
      <c r="V141" s="101" t="s">
        <v>6479</v>
      </c>
    </row>
    <row r="142" spans="1:33">
      <c r="A142" s="20">
        <v>9021</v>
      </c>
      <c r="B142" s="20">
        <v>4</v>
      </c>
      <c r="C142" s="20">
        <v>4500320620</v>
      </c>
      <c r="D142" s="20">
        <v>33990</v>
      </c>
      <c r="E142" s="83">
        <v>20</v>
      </c>
      <c r="F142" s="23" t="s">
        <v>4087</v>
      </c>
      <c r="G142" s="20">
        <v>10</v>
      </c>
      <c r="H142" s="20">
        <v>30000</v>
      </c>
      <c r="I142" s="76">
        <v>43591</v>
      </c>
      <c r="J142" s="82">
        <v>26</v>
      </c>
      <c r="K142" s="82">
        <v>14</v>
      </c>
      <c r="O142" s="37">
        <v>8913</v>
      </c>
      <c r="P142" s="37"/>
      <c r="Q142" s="37">
        <v>32999</v>
      </c>
      <c r="R142" s="87">
        <v>21</v>
      </c>
      <c r="S142" s="67" t="s">
        <v>4086</v>
      </c>
      <c r="T142" s="37"/>
      <c r="U142" s="52"/>
      <c r="V142" s="52"/>
    </row>
    <row r="143" spans="1:33" ht="13.5" thickBot="1">
      <c r="O143" s="79">
        <v>8913</v>
      </c>
      <c r="P143" s="79">
        <v>4500318305</v>
      </c>
      <c r="Q143" s="79">
        <v>33990</v>
      </c>
      <c r="R143" s="88">
        <v>21</v>
      </c>
      <c r="S143" s="80" t="s">
        <v>4087</v>
      </c>
      <c r="T143" s="81">
        <v>43542</v>
      </c>
      <c r="U143" s="70">
        <v>38</v>
      </c>
      <c r="V143" s="70">
        <v>4</v>
      </c>
    </row>
    <row r="144" spans="1:33" ht="13.5" thickTop="1">
      <c r="A144" s="20">
        <v>9071</v>
      </c>
      <c r="B144" s="20"/>
      <c r="C144" s="20"/>
      <c r="D144" s="20">
        <v>32999</v>
      </c>
      <c r="E144" s="83">
        <v>20</v>
      </c>
      <c r="F144" s="23" t="s">
        <v>4086</v>
      </c>
      <c r="G144" s="20"/>
      <c r="H144" s="20"/>
      <c r="I144" s="20"/>
      <c r="O144" s="37">
        <v>9021</v>
      </c>
      <c r="P144" s="37"/>
      <c r="Q144" s="37">
        <v>32999</v>
      </c>
      <c r="R144" s="87">
        <v>20</v>
      </c>
      <c r="S144" s="67" t="s">
        <v>4086</v>
      </c>
      <c r="T144" s="37"/>
      <c r="U144" s="52"/>
      <c r="V144" s="52"/>
    </row>
    <row r="145" spans="1:23" ht="13.5" thickBot="1">
      <c r="A145" s="20">
        <v>9071</v>
      </c>
      <c r="B145" s="20">
        <v>4</v>
      </c>
      <c r="C145" s="20">
        <v>4500321482</v>
      </c>
      <c r="D145" s="20">
        <v>33990</v>
      </c>
      <c r="E145" s="83">
        <v>20</v>
      </c>
      <c r="F145" s="23" t="s">
        <v>4087</v>
      </c>
      <c r="G145" s="20">
        <v>10</v>
      </c>
      <c r="H145" s="20">
        <v>30000</v>
      </c>
      <c r="I145" s="76">
        <v>43615</v>
      </c>
      <c r="J145" s="82">
        <v>32</v>
      </c>
      <c r="K145" s="82">
        <v>8</v>
      </c>
      <c r="O145" s="79">
        <v>9021</v>
      </c>
      <c r="P145" s="79">
        <v>4500320620</v>
      </c>
      <c r="Q145" s="79">
        <v>33990</v>
      </c>
      <c r="R145" s="88">
        <v>20</v>
      </c>
      <c r="S145" s="80" t="s">
        <v>4087</v>
      </c>
      <c r="T145" s="81">
        <v>43591</v>
      </c>
      <c r="U145" s="70">
        <v>26</v>
      </c>
      <c r="V145" s="70">
        <v>14</v>
      </c>
    </row>
    <row r="146" spans="1:23" ht="13.5" thickTop="1">
      <c r="O146" s="37">
        <v>9071</v>
      </c>
      <c r="P146" s="37"/>
      <c r="Q146" s="37">
        <v>32999</v>
      </c>
      <c r="R146" s="87">
        <v>20</v>
      </c>
      <c r="S146" s="67" t="s">
        <v>4086</v>
      </c>
      <c r="T146" s="37"/>
      <c r="U146" s="52"/>
      <c r="V146" s="52"/>
    </row>
    <row r="147" spans="1:23" ht="13.5" thickBot="1">
      <c r="A147" s="20">
        <v>9191</v>
      </c>
      <c r="B147" s="20"/>
      <c r="C147" s="20"/>
      <c r="D147" s="20">
        <v>32999</v>
      </c>
      <c r="E147" s="83">
        <v>20</v>
      </c>
      <c r="F147" s="23" t="s">
        <v>4086</v>
      </c>
      <c r="G147" s="20"/>
      <c r="H147" s="20"/>
      <c r="I147" s="20"/>
      <c r="O147" s="79">
        <v>9071</v>
      </c>
      <c r="P147" s="79">
        <v>4500321482</v>
      </c>
      <c r="Q147" s="79">
        <v>33990</v>
      </c>
      <c r="R147" s="88">
        <v>20</v>
      </c>
      <c r="S147" s="80" t="s">
        <v>4087</v>
      </c>
      <c r="T147" s="81">
        <v>43615</v>
      </c>
      <c r="U147" s="70">
        <v>32</v>
      </c>
      <c r="V147" s="70">
        <v>8</v>
      </c>
    </row>
    <row r="148" spans="1:23" ht="13.5" thickTop="1">
      <c r="A148" s="20">
        <v>9191</v>
      </c>
      <c r="B148" s="20">
        <v>4</v>
      </c>
      <c r="C148" s="20">
        <v>4500323794</v>
      </c>
      <c r="D148" s="20">
        <v>33990</v>
      </c>
      <c r="E148" s="83">
        <v>20</v>
      </c>
      <c r="F148" s="23" t="s">
        <v>4087</v>
      </c>
      <c r="G148" s="20">
        <v>10</v>
      </c>
      <c r="H148" s="20">
        <v>35000</v>
      </c>
      <c r="I148" s="76">
        <v>43669</v>
      </c>
      <c r="J148" s="82">
        <v>40</v>
      </c>
      <c r="K148" s="82">
        <v>0</v>
      </c>
      <c r="O148" s="37">
        <v>9191</v>
      </c>
      <c r="P148" s="37"/>
      <c r="Q148" s="37">
        <v>32999</v>
      </c>
      <c r="R148" s="87">
        <v>20</v>
      </c>
      <c r="S148" s="67" t="s">
        <v>4086</v>
      </c>
      <c r="T148" s="37"/>
      <c r="U148" s="52"/>
      <c r="V148" s="52"/>
    </row>
    <row r="149" spans="1:23" ht="13.5" thickBot="1">
      <c r="O149" s="79">
        <v>9191</v>
      </c>
      <c r="P149" s="79">
        <v>4500323794</v>
      </c>
      <c r="Q149" s="79">
        <v>33990</v>
      </c>
      <c r="R149" s="88">
        <v>20</v>
      </c>
      <c r="S149" s="80" t="s">
        <v>4087</v>
      </c>
      <c r="T149" s="81">
        <v>43669</v>
      </c>
      <c r="U149" s="70">
        <v>40</v>
      </c>
      <c r="V149" s="70">
        <v>0</v>
      </c>
    </row>
    <row r="150" spans="1:23" ht="13.5" thickTop="1">
      <c r="A150" s="20">
        <v>9327</v>
      </c>
      <c r="B150" s="20"/>
      <c r="C150" s="20"/>
      <c r="D150" s="20">
        <v>32999</v>
      </c>
      <c r="E150" s="83">
        <v>20</v>
      </c>
      <c r="F150" s="23" t="s">
        <v>4086</v>
      </c>
      <c r="G150" s="20"/>
      <c r="H150" s="20"/>
      <c r="I150" s="20"/>
      <c r="O150" s="37">
        <v>9327</v>
      </c>
      <c r="P150" s="37"/>
      <c r="Q150" s="37">
        <v>32999</v>
      </c>
      <c r="R150" s="87">
        <v>20</v>
      </c>
      <c r="S150" s="67" t="s">
        <v>4086</v>
      </c>
      <c r="T150" s="37"/>
      <c r="U150" s="52"/>
      <c r="V150" s="52"/>
    </row>
    <row r="151" spans="1:23" ht="13.5" thickBot="1">
      <c r="A151" s="20">
        <v>9327</v>
      </c>
      <c r="B151" s="20">
        <v>4</v>
      </c>
      <c r="C151" s="20">
        <v>4500326824</v>
      </c>
      <c r="D151" s="20">
        <v>33990</v>
      </c>
      <c r="E151" s="83">
        <v>20</v>
      </c>
      <c r="F151" s="23" t="s">
        <v>4087</v>
      </c>
      <c r="G151" s="20">
        <v>10</v>
      </c>
      <c r="H151" s="20">
        <v>30000</v>
      </c>
      <c r="I151" s="76">
        <v>43734</v>
      </c>
      <c r="J151" s="82">
        <v>16</v>
      </c>
      <c r="K151" s="82">
        <v>24</v>
      </c>
      <c r="O151" s="79">
        <v>9327</v>
      </c>
      <c r="P151" s="79">
        <v>4500326824</v>
      </c>
      <c r="Q151" s="79">
        <v>33990</v>
      </c>
      <c r="R151" s="88">
        <v>20</v>
      </c>
      <c r="S151" s="80" t="s">
        <v>4087</v>
      </c>
      <c r="T151" s="81">
        <v>43734</v>
      </c>
      <c r="U151" s="70">
        <v>16</v>
      </c>
      <c r="V151" s="70">
        <v>24</v>
      </c>
    </row>
    <row r="152" spans="1:23" ht="13.5" thickTop="1">
      <c r="O152" s="37">
        <v>9481</v>
      </c>
      <c r="P152" s="37">
        <v>4500329727</v>
      </c>
      <c r="Q152" s="37">
        <v>32999</v>
      </c>
      <c r="R152" s="87">
        <v>20</v>
      </c>
      <c r="S152" s="67" t="s">
        <v>4086</v>
      </c>
      <c r="T152" s="107">
        <v>43803</v>
      </c>
      <c r="U152" s="52"/>
      <c r="V152" s="52"/>
    </row>
    <row r="153" spans="1:23" ht="13.5" thickBot="1">
      <c r="A153" s="20">
        <v>9481</v>
      </c>
      <c r="B153" s="20">
        <v>4</v>
      </c>
      <c r="C153" s="20">
        <v>4500329727</v>
      </c>
      <c r="D153" s="20">
        <v>32999</v>
      </c>
      <c r="E153" s="83">
        <v>20</v>
      </c>
      <c r="F153" s="23" t="s">
        <v>4086</v>
      </c>
      <c r="G153" s="20">
        <v>5</v>
      </c>
      <c r="H153" s="20">
        <v>15000</v>
      </c>
      <c r="I153" s="76">
        <v>43803</v>
      </c>
      <c r="O153" s="79">
        <v>9482</v>
      </c>
      <c r="P153" s="79">
        <v>4500329147</v>
      </c>
      <c r="Q153" s="79">
        <v>33990</v>
      </c>
      <c r="R153" s="88">
        <v>20</v>
      </c>
      <c r="S153" s="80" t="s">
        <v>4087</v>
      </c>
      <c r="T153" s="108">
        <v>43803</v>
      </c>
      <c r="U153" s="70">
        <v>30</v>
      </c>
      <c r="V153" s="70">
        <v>10</v>
      </c>
    </row>
    <row r="154" spans="1:23" ht="13.5" thickTop="1">
      <c r="A154" s="20">
        <v>9482</v>
      </c>
      <c r="B154" s="20">
        <v>4</v>
      </c>
      <c r="C154" s="20">
        <v>4500329147</v>
      </c>
      <c r="D154" s="20">
        <v>33990</v>
      </c>
      <c r="E154" s="83">
        <v>20</v>
      </c>
      <c r="F154" s="23" t="s">
        <v>4087</v>
      </c>
      <c r="G154" s="20">
        <v>5</v>
      </c>
      <c r="H154" s="20">
        <v>15000</v>
      </c>
      <c r="I154" s="76">
        <v>43803</v>
      </c>
      <c r="J154" s="82">
        <v>30</v>
      </c>
      <c r="K154" s="82">
        <v>10</v>
      </c>
      <c r="O154" s="37">
        <v>9583</v>
      </c>
      <c r="P154" s="37"/>
      <c r="Q154" s="37">
        <v>32999</v>
      </c>
      <c r="R154" s="87">
        <v>20</v>
      </c>
      <c r="S154" s="67" t="s">
        <v>4086</v>
      </c>
      <c r="T154" s="37"/>
      <c r="U154" s="52"/>
      <c r="V154" s="52"/>
    </row>
    <row r="155" spans="1:23" ht="13.5" thickBot="1">
      <c r="O155" s="79">
        <v>9583</v>
      </c>
      <c r="P155" s="79">
        <v>4500331629</v>
      </c>
      <c r="Q155" s="79">
        <v>33990</v>
      </c>
      <c r="R155" s="88">
        <v>20</v>
      </c>
      <c r="S155" s="80" t="s">
        <v>4087</v>
      </c>
      <c r="T155" s="81">
        <v>43844</v>
      </c>
      <c r="U155" s="70">
        <v>28</v>
      </c>
      <c r="V155" s="70">
        <v>12</v>
      </c>
    </row>
    <row r="156" spans="1:23" ht="14.25" thickTop="1" thickBot="1">
      <c r="A156" s="20">
        <v>9583</v>
      </c>
      <c r="B156" s="20"/>
      <c r="C156" s="20"/>
      <c r="D156" s="20">
        <v>32999</v>
      </c>
      <c r="E156" s="83">
        <v>20</v>
      </c>
      <c r="F156" s="23" t="s">
        <v>4086</v>
      </c>
      <c r="G156" s="20"/>
      <c r="H156" s="20"/>
      <c r="I156" s="76"/>
    </row>
    <row r="157" spans="1:23" ht="13.5" thickBot="1">
      <c r="A157" s="20">
        <v>9583</v>
      </c>
      <c r="B157" s="20">
        <v>4</v>
      </c>
      <c r="C157" s="20">
        <v>4500331629</v>
      </c>
      <c r="D157" s="20">
        <v>33990</v>
      </c>
      <c r="E157" s="83">
        <v>20</v>
      </c>
      <c r="F157" s="23" t="s">
        <v>4087</v>
      </c>
      <c r="G157" s="20">
        <v>10</v>
      </c>
      <c r="H157" s="20">
        <v>35000</v>
      </c>
      <c r="I157" s="76">
        <v>43844</v>
      </c>
      <c r="J157" s="82">
        <v>28</v>
      </c>
      <c r="K157" s="82">
        <v>12</v>
      </c>
      <c r="T157" s="72" t="s">
        <v>6480</v>
      </c>
      <c r="U157" s="84">
        <f>SUM(U136:U155)</f>
        <v>210</v>
      </c>
      <c r="V157" s="85">
        <f>SUM(V136:V155)</f>
        <v>72</v>
      </c>
    </row>
    <row r="158" spans="1:23" ht="13.5" thickBot="1">
      <c r="T158" s="538" t="s">
        <v>6488</v>
      </c>
      <c r="U158" s="537"/>
      <c r="V158" s="99">
        <f>53*V157</f>
        <v>3816</v>
      </c>
      <c r="W158" s="21" t="s">
        <v>6493</v>
      </c>
    </row>
    <row r="160" spans="1:23" s="106" customFormat="1" ht="13.5" thickBot="1">
      <c r="J160" s="98"/>
      <c r="K160" s="98"/>
    </row>
    <row r="161" spans="1:22" ht="13.5" thickTop="1"/>
    <row r="162" spans="1:22">
      <c r="A162" s="19" t="s">
        <v>6484</v>
      </c>
    </row>
    <row r="163" spans="1:22">
      <c r="O163" s="315" t="s">
        <v>7144</v>
      </c>
    </row>
    <row r="164" spans="1:22" ht="25.5">
      <c r="A164" s="455">
        <v>9843</v>
      </c>
      <c r="B164" s="455">
        <v>4</v>
      </c>
      <c r="C164" s="455">
        <v>4500335671</v>
      </c>
      <c r="D164" s="455">
        <v>32999</v>
      </c>
      <c r="E164" s="453">
        <v>20</v>
      </c>
      <c r="F164" s="456" t="s">
        <v>4086</v>
      </c>
      <c r="G164" s="455">
        <v>5</v>
      </c>
      <c r="H164" s="455">
        <v>17500</v>
      </c>
      <c r="I164" s="454">
        <v>43920</v>
      </c>
      <c r="J164" s="82">
        <v>20</v>
      </c>
      <c r="K164" s="82">
        <v>0</v>
      </c>
      <c r="O164" s="100" t="s">
        <v>6472</v>
      </c>
      <c r="P164" s="100" t="s">
        <v>6473</v>
      </c>
      <c r="Q164" s="100" t="s">
        <v>1</v>
      </c>
      <c r="R164" s="100" t="s">
        <v>6474</v>
      </c>
      <c r="S164" s="100"/>
      <c r="T164" s="100" t="s">
        <v>6</v>
      </c>
      <c r="U164" s="101" t="s">
        <v>6478</v>
      </c>
      <c r="V164" s="101" t="s">
        <v>6479</v>
      </c>
    </row>
    <row r="165" spans="1:22">
      <c r="A165" s="455">
        <v>9844</v>
      </c>
      <c r="B165" s="455">
        <v>4</v>
      </c>
      <c r="C165" s="455">
        <v>4500335397</v>
      </c>
      <c r="D165" s="455">
        <v>33990</v>
      </c>
      <c r="E165" s="453">
        <v>20</v>
      </c>
      <c r="F165" s="456" t="s">
        <v>4087</v>
      </c>
      <c r="G165" s="455">
        <v>5</v>
      </c>
      <c r="H165" s="455">
        <v>17500</v>
      </c>
      <c r="I165" s="454">
        <v>43920</v>
      </c>
      <c r="J165" s="82">
        <v>20</v>
      </c>
      <c r="K165" s="82">
        <v>0</v>
      </c>
      <c r="O165" s="457">
        <v>9843</v>
      </c>
      <c r="P165" s="457">
        <v>4500335671</v>
      </c>
      <c r="Q165" s="457">
        <v>32999</v>
      </c>
      <c r="R165" s="458">
        <v>20</v>
      </c>
      <c r="S165" s="459" t="s">
        <v>4086</v>
      </c>
      <c r="T165" s="460">
        <v>43920</v>
      </c>
      <c r="U165" s="57">
        <v>20</v>
      </c>
      <c r="V165" s="57">
        <v>0</v>
      </c>
    </row>
    <row r="166" spans="1:22" ht="13.5" thickBot="1">
      <c r="A166" s="455">
        <v>9930</v>
      </c>
      <c r="B166" s="455"/>
      <c r="C166" s="455"/>
      <c r="D166" s="455">
        <v>32999</v>
      </c>
      <c r="E166" s="453">
        <v>20</v>
      </c>
      <c r="F166" s="456" t="s">
        <v>4086</v>
      </c>
      <c r="G166" s="455"/>
      <c r="H166" s="455"/>
      <c r="I166" s="454"/>
      <c r="O166" s="466">
        <v>9844</v>
      </c>
      <c r="P166" s="466">
        <v>4500335397</v>
      </c>
      <c r="Q166" s="466">
        <v>33990</v>
      </c>
      <c r="R166" s="467">
        <v>20</v>
      </c>
      <c r="S166" s="468" t="s">
        <v>4087</v>
      </c>
      <c r="T166" s="469">
        <v>43920</v>
      </c>
      <c r="U166" s="470">
        <v>20</v>
      </c>
      <c r="V166" s="470">
        <v>0</v>
      </c>
    </row>
    <row r="167" spans="1:22" ht="13.5" thickTop="1">
      <c r="A167" s="455">
        <v>9930</v>
      </c>
      <c r="B167" s="455">
        <v>4</v>
      </c>
      <c r="C167" s="455">
        <v>4500337779</v>
      </c>
      <c r="D167" s="455">
        <v>33990</v>
      </c>
      <c r="E167" s="453">
        <v>20</v>
      </c>
      <c r="F167" s="456" t="s">
        <v>4087</v>
      </c>
      <c r="G167" s="455">
        <v>10</v>
      </c>
      <c r="H167" s="455">
        <v>35000</v>
      </c>
      <c r="I167" s="454">
        <v>43970</v>
      </c>
      <c r="J167" s="82">
        <v>12</v>
      </c>
      <c r="K167" s="82">
        <v>28</v>
      </c>
      <c r="O167" s="461">
        <v>9930</v>
      </c>
      <c r="P167" s="461"/>
      <c r="Q167" s="461">
        <v>32999</v>
      </c>
      <c r="R167" s="462">
        <v>20</v>
      </c>
      <c r="S167" s="463" t="s">
        <v>4086</v>
      </c>
      <c r="T167" s="464"/>
      <c r="U167" s="465"/>
      <c r="V167" s="465"/>
    </row>
    <row r="168" spans="1:22" ht="13.5" thickBot="1">
      <c r="A168" s="455">
        <v>9999</v>
      </c>
      <c r="B168" s="455"/>
      <c r="C168" s="455"/>
      <c r="D168" s="455">
        <v>32999</v>
      </c>
      <c r="E168" s="453">
        <v>20</v>
      </c>
      <c r="F168" s="456" t="s">
        <v>4086</v>
      </c>
      <c r="G168" s="455"/>
      <c r="H168" s="455"/>
      <c r="I168" s="454"/>
      <c r="O168" s="466">
        <v>9930</v>
      </c>
      <c r="P168" s="466">
        <v>4500337779</v>
      </c>
      <c r="Q168" s="466">
        <v>33990</v>
      </c>
      <c r="R168" s="467">
        <v>20</v>
      </c>
      <c r="S168" s="468" t="s">
        <v>4087</v>
      </c>
      <c r="T168" s="469">
        <v>43970</v>
      </c>
      <c r="U168" s="470">
        <v>12</v>
      </c>
      <c r="V168" s="470">
        <v>28</v>
      </c>
    </row>
    <row r="169" spans="1:22" ht="13.5" thickTop="1">
      <c r="A169" s="455">
        <v>9999</v>
      </c>
      <c r="B169" s="455">
        <v>4</v>
      </c>
      <c r="C169" s="455">
        <v>4500338804</v>
      </c>
      <c r="D169" s="455">
        <v>33990</v>
      </c>
      <c r="E169" s="453">
        <v>20</v>
      </c>
      <c r="F169" s="456" t="s">
        <v>4087</v>
      </c>
      <c r="G169" s="455">
        <v>10</v>
      </c>
      <c r="H169" s="455">
        <v>35000</v>
      </c>
      <c r="I169" s="454">
        <v>44001</v>
      </c>
      <c r="J169" s="82">
        <v>40</v>
      </c>
      <c r="K169" s="82">
        <v>0</v>
      </c>
      <c r="O169" s="461">
        <v>9999</v>
      </c>
      <c r="P169" s="461"/>
      <c r="Q169" s="461">
        <v>32999</v>
      </c>
      <c r="R169" s="462">
        <v>20</v>
      </c>
      <c r="S169" s="463" t="s">
        <v>4086</v>
      </c>
      <c r="T169" s="464"/>
      <c r="U169" s="465"/>
      <c r="V169" s="465"/>
    </row>
    <row r="170" spans="1:22" ht="13.5" thickBot="1">
      <c r="A170" s="455">
        <v>10121</v>
      </c>
      <c r="B170" s="455"/>
      <c r="C170" s="455"/>
      <c r="D170" s="455">
        <v>32999</v>
      </c>
      <c r="E170" s="453">
        <v>20</v>
      </c>
      <c r="F170" s="456" t="s">
        <v>4086</v>
      </c>
      <c r="G170" s="455"/>
      <c r="H170" s="455"/>
      <c r="I170" s="454"/>
      <c r="O170" s="466">
        <v>9999</v>
      </c>
      <c r="P170" s="466">
        <v>4500338804</v>
      </c>
      <c r="Q170" s="466">
        <v>33990</v>
      </c>
      <c r="R170" s="467">
        <v>20</v>
      </c>
      <c r="S170" s="468" t="s">
        <v>4087</v>
      </c>
      <c r="T170" s="469">
        <v>44001</v>
      </c>
      <c r="U170" s="470">
        <v>40</v>
      </c>
      <c r="V170" s="470">
        <v>0</v>
      </c>
    </row>
    <row r="171" spans="1:22" ht="13.5" thickTop="1">
      <c r="A171" s="455">
        <v>10121</v>
      </c>
      <c r="B171" s="455">
        <v>4</v>
      </c>
      <c r="C171" s="455">
        <v>4500340925</v>
      </c>
      <c r="D171" s="455">
        <v>33990</v>
      </c>
      <c r="E171" s="453">
        <v>20</v>
      </c>
      <c r="F171" s="456" t="s">
        <v>4087</v>
      </c>
      <c r="G171" s="455">
        <v>10</v>
      </c>
      <c r="H171" s="455">
        <v>35000</v>
      </c>
      <c r="I171" s="454">
        <v>44056</v>
      </c>
      <c r="J171" s="82">
        <v>22</v>
      </c>
      <c r="K171" s="82">
        <v>18</v>
      </c>
      <c r="O171" s="461">
        <v>10121</v>
      </c>
      <c r="P171" s="461"/>
      <c r="Q171" s="461">
        <v>32999</v>
      </c>
      <c r="R171" s="462">
        <v>20</v>
      </c>
      <c r="S171" s="463" t="s">
        <v>4086</v>
      </c>
      <c r="T171" s="464"/>
      <c r="U171" s="465"/>
      <c r="V171" s="465"/>
    </row>
    <row r="172" spans="1:22" ht="13.5" thickBot="1">
      <c r="A172" s="455">
        <v>10230</v>
      </c>
      <c r="B172" s="455"/>
      <c r="C172" s="455"/>
      <c r="D172" s="455">
        <v>32999</v>
      </c>
      <c r="E172" s="453">
        <v>20</v>
      </c>
      <c r="F172" s="456" t="s">
        <v>4086</v>
      </c>
      <c r="G172" s="455"/>
      <c r="H172" s="455"/>
      <c r="I172" s="454"/>
      <c r="O172" s="466">
        <v>10121</v>
      </c>
      <c r="P172" s="466">
        <v>4500340925</v>
      </c>
      <c r="Q172" s="466">
        <v>33990</v>
      </c>
      <c r="R172" s="467">
        <v>20</v>
      </c>
      <c r="S172" s="468" t="s">
        <v>4087</v>
      </c>
      <c r="T172" s="469">
        <v>44056</v>
      </c>
      <c r="U172" s="470">
        <v>22</v>
      </c>
      <c r="V172" s="470">
        <v>18</v>
      </c>
    </row>
    <row r="173" spans="1:22" ht="13.5" thickTop="1">
      <c r="A173" s="455">
        <v>10230</v>
      </c>
      <c r="B173" s="455">
        <v>4</v>
      </c>
      <c r="C173" s="455">
        <v>4500342618</v>
      </c>
      <c r="D173" s="455">
        <v>33990</v>
      </c>
      <c r="E173" s="453">
        <v>20</v>
      </c>
      <c r="F173" s="456" t="s">
        <v>4087</v>
      </c>
      <c r="G173" s="455">
        <v>10</v>
      </c>
      <c r="H173" s="455">
        <v>35000</v>
      </c>
      <c r="I173" s="454">
        <v>44104</v>
      </c>
      <c r="J173" s="82">
        <v>34</v>
      </c>
      <c r="K173" s="82">
        <v>6</v>
      </c>
      <c r="O173" s="461">
        <v>10230</v>
      </c>
      <c r="P173" s="461"/>
      <c r="Q173" s="461">
        <v>32999</v>
      </c>
      <c r="R173" s="462">
        <v>20</v>
      </c>
      <c r="S173" s="463" t="s">
        <v>4086</v>
      </c>
      <c r="T173" s="464"/>
      <c r="U173" s="465"/>
      <c r="V173" s="465"/>
    </row>
    <row r="174" spans="1:22" ht="13.5" thickBot="1">
      <c r="A174" s="455">
        <v>10404</v>
      </c>
      <c r="B174" s="455">
        <v>4</v>
      </c>
      <c r="C174" s="455">
        <v>4500345624</v>
      </c>
      <c r="D174" s="455">
        <v>33990</v>
      </c>
      <c r="E174" s="453">
        <v>20</v>
      </c>
      <c r="F174" s="456" t="s">
        <v>4087</v>
      </c>
      <c r="G174" s="455">
        <v>5</v>
      </c>
      <c r="H174" s="455">
        <v>17500</v>
      </c>
      <c r="I174" s="454">
        <v>44173</v>
      </c>
      <c r="J174" s="82">
        <v>2</v>
      </c>
      <c r="K174" s="82">
        <v>18</v>
      </c>
      <c r="O174" s="466">
        <v>10230</v>
      </c>
      <c r="P174" s="466">
        <v>4500342618</v>
      </c>
      <c r="Q174" s="466">
        <v>33990</v>
      </c>
      <c r="R174" s="467">
        <v>20</v>
      </c>
      <c r="S174" s="468" t="s">
        <v>4087</v>
      </c>
      <c r="T174" s="469">
        <v>44104</v>
      </c>
      <c r="U174" s="470">
        <v>34</v>
      </c>
      <c r="V174" s="470">
        <v>6</v>
      </c>
    </row>
    <row r="175" spans="1:22" ht="14.25" thickTop="1" thickBot="1">
      <c r="A175" s="481"/>
      <c r="B175" s="481"/>
      <c r="C175" s="481"/>
      <c r="D175" s="481"/>
      <c r="E175" s="482"/>
      <c r="F175" s="483"/>
      <c r="G175" s="481"/>
      <c r="H175" s="481"/>
      <c r="I175" s="484"/>
      <c r="O175" s="466">
        <v>10404</v>
      </c>
      <c r="P175" s="466">
        <v>4500345624</v>
      </c>
      <c r="Q175" s="466">
        <v>33990</v>
      </c>
      <c r="R175" s="467">
        <v>20</v>
      </c>
      <c r="S175" s="468" t="s">
        <v>4087</v>
      </c>
      <c r="T175" s="469">
        <v>44173</v>
      </c>
      <c r="U175" s="470">
        <v>2</v>
      </c>
      <c r="V175" s="470">
        <v>18</v>
      </c>
    </row>
    <row r="176" spans="1:22" ht="14.25" thickTop="1" thickBot="1">
      <c r="A176" s="481"/>
      <c r="B176" s="481"/>
      <c r="C176" s="481"/>
      <c r="D176" s="481"/>
      <c r="E176" s="482"/>
      <c r="F176" s="483"/>
      <c r="G176" s="481"/>
      <c r="H176" s="481"/>
      <c r="I176" s="484"/>
    </row>
    <row r="177" spans="1:23" ht="13.5" thickBot="1">
      <c r="A177" s="481"/>
      <c r="B177" s="481"/>
      <c r="C177" s="481"/>
      <c r="D177" s="481"/>
      <c r="E177" s="482"/>
      <c r="F177" s="483"/>
      <c r="G177" s="481"/>
      <c r="H177" s="481"/>
      <c r="I177" s="484"/>
      <c r="T177" s="72" t="s">
        <v>6480</v>
      </c>
      <c r="U177" s="84">
        <f>SUM(U165:U175)</f>
        <v>150</v>
      </c>
      <c r="V177" s="85">
        <f>SUM(V165:V175)</f>
        <v>70</v>
      </c>
    </row>
    <row r="178" spans="1:23" ht="13.5" thickBot="1">
      <c r="A178" s="481"/>
      <c r="B178" s="481"/>
      <c r="C178" s="481"/>
      <c r="D178" s="481"/>
      <c r="E178" s="482"/>
      <c r="F178" s="483"/>
      <c r="G178" s="481"/>
      <c r="H178" s="481"/>
      <c r="I178" s="484"/>
      <c r="T178" s="536" t="s">
        <v>7147</v>
      </c>
      <c r="U178" s="537"/>
      <c r="V178" s="99">
        <f>61*V177</f>
        <v>4270</v>
      </c>
      <c r="W178" s="315" t="s">
        <v>7145</v>
      </c>
    </row>
    <row r="179" spans="1:23">
      <c r="A179" s="481"/>
      <c r="B179" s="481"/>
      <c r="C179" s="481"/>
      <c r="D179" s="481"/>
      <c r="E179" s="482"/>
      <c r="F179" s="483"/>
      <c r="G179" s="481"/>
      <c r="H179" s="481"/>
      <c r="I179" s="484"/>
    </row>
    <row r="184" spans="1:23" s="106" customFormat="1" ht="13.5" thickBot="1">
      <c r="J184" s="98"/>
      <c r="K184" s="98"/>
    </row>
    <row r="185" spans="1:23" ht="13.5" thickTop="1"/>
    <row r="186" spans="1:23">
      <c r="A186" s="19" t="s">
        <v>6484</v>
      </c>
    </row>
  </sheetData>
  <mergeCells count="9">
    <mergeCell ref="T178:U178"/>
    <mergeCell ref="T132:U132"/>
    <mergeCell ref="T158:U158"/>
    <mergeCell ref="N2:T2"/>
    <mergeCell ref="Y2:AE2"/>
    <mergeCell ref="S43:U43"/>
    <mergeCell ref="S58:U58"/>
    <mergeCell ref="S79:U79"/>
    <mergeCell ref="T99:U9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AO104"/>
  <sheetViews>
    <sheetView topLeftCell="L65" workbookViewId="0">
      <selection activeCell="Y96" sqref="Y96"/>
    </sheetView>
  </sheetViews>
  <sheetFormatPr baseColWidth="10" defaultRowHeight="12.75"/>
  <cols>
    <col min="1" max="5" width="11.42578125" style="21"/>
    <col min="6" max="6" width="32.140625" style="21" customWidth="1"/>
    <col min="7" max="9" width="11.42578125" style="21"/>
    <col min="10" max="11" width="12.42578125" style="82" customWidth="1"/>
    <col min="12" max="18" width="11.42578125" style="21"/>
    <col min="19" max="19" width="36" style="21" customWidth="1"/>
    <col min="20" max="20" width="11.42578125" style="21"/>
    <col min="21" max="21" width="11.42578125" style="20"/>
    <col min="22" max="22" width="11.85546875" style="20" customWidth="1"/>
    <col min="23" max="261" width="11.42578125" style="21"/>
    <col min="262" max="262" width="32.140625" style="21" customWidth="1"/>
    <col min="263" max="265" width="11.42578125" style="21"/>
    <col min="266" max="267" width="12.42578125" style="21" customWidth="1"/>
    <col min="268" max="274" width="11.42578125" style="21"/>
    <col min="275" max="275" width="36" style="21" customWidth="1"/>
    <col min="276" max="517" width="11.42578125" style="21"/>
    <col min="518" max="518" width="32.140625" style="21" customWidth="1"/>
    <col min="519" max="521" width="11.42578125" style="21"/>
    <col min="522" max="523" width="12.42578125" style="21" customWidth="1"/>
    <col min="524" max="530" width="11.42578125" style="21"/>
    <col min="531" max="531" width="36" style="21" customWidth="1"/>
    <col min="532" max="773" width="11.42578125" style="21"/>
    <col min="774" max="774" width="32.140625" style="21" customWidth="1"/>
    <col min="775" max="777" width="11.42578125" style="21"/>
    <col min="778" max="779" width="12.42578125" style="21" customWidth="1"/>
    <col min="780" max="786" width="11.42578125" style="21"/>
    <col min="787" max="787" width="36" style="21" customWidth="1"/>
    <col min="788" max="1029" width="11.42578125" style="21"/>
    <col min="1030" max="1030" width="32.140625" style="21" customWidth="1"/>
    <col min="1031" max="1033" width="11.42578125" style="21"/>
    <col min="1034" max="1035" width="12.42578125" style="21" customWidth="1"/>
    <col min="1036" max="1042" width="11.42578125" style="21"/>
    <col min="1043" max="1043" width="36" style="21" customWidth="1"/>
    <col min="1044" max="1285" width="11.42578125" style="21"/>
    <col min="1286" max="1286" width="32.140625" style="21" customWidth="1"/>
    <col min="1287" max="1289" width="11.42578125" style="21"/>
    <col min="1290" max="1291" width="12.42578125" style="21" customWidth="1"/>
    <col min="1292" max="1298" width="11.42578125" style="21"/>
    <col min="1299" max="1299" width="36" style="21" customWidth="1"/>
    <col min="1300" max="1541" width="11.42578125" style="21"/>
    <col min="1542" max="1542" width="32.140625" style="21" customWidth="1"/>
    <col min="1543" max="1545" width="11.42578125" style="21"/>
    <col min="1546" max="1547" width="12.42578125" style="21" customWidth="1"/>
    <col min="1548" max="1554" width="11.42578125" style="21"/>
    <col min="1555" max="1555" width="36" style="21" customWidth="1"/>
    <col min="1556" max="1797" width="11.42578125" style="21"/>
    <col min="1798" max="1798" width="32.140625" style="21" customWidth="1"/>
    <col min="1799" max="1801" width="11.42578125" style="21"/>
    <col min="1802" max="1803" width="12.42578125" style="21" customWidth="1"/>
    <col min="1804" max="1810" width="11.42578125" style="21"/>
    <col min="1811" max="1811" width="36" style="21" customWidth="1"/>
    <col min="1812" max="2053" width="11.42578125" style="21"/>
    <col min="2054" max="2054" width="32.140625" style="21" customWidth="1"/>
    <col min="2055" max="2057" width="11.42578125" style="21"/>
    <col min="2058" max="2059" width="12.42578125" style="21" customWidth="1"/>
    <col min="2060" max="2066" width="11.42578125" style="21"/>
    <col min="2067" max="2067" width="36" style="21" customWidth="1"/>
    <col min="2068" max="2309" width="11.42578125" style="21"/>
    <col min="2310" max="2310" width="32.140625" style="21" customWidth="1"/>
    <col min="2311" max="2313" width="11.42578125" style="21"/>
    <col min="2314" max="2315" width="12.42578125" style="21" customWidth="1"/>
    <col min="2316" max="2322" width="11.42578125" style="21"/>
    <col min="2323" max="2323" width="36" style="21" customWidth="1"/>
    <col min="2324" max="2565" width="11.42578125" style="21"/>
    <col min="2566" max="2566" width="32.140625" style="21" customWidth="1"/>
    <col min="2567" max="2569" width="11.42578125" style="21"/>
    <col min="2570" max="2571" width="12.42578125" style="21" customWidth="1"/>
    <col min="2572" max="2578" width="11.42578125" style="21"/>
    <col min="2579" max="2579" width="36" style="21" customWidth="1"/>
    <col min="2580" max="2821" width="11.42578125" style="21"/>
    <col min="2822" max="2822" width="32.140625" style="21" customWidth="1"/>
    <col min="2823" max="2825" width="11.42578125" style="21"/>
    <col min="2826" max="2827" width="12.42578125" style="21" customWidth="1"/>
    <col min="2828" max="2834" width="11.42578125" style="21"/>
    <col min="2835" max="2835" width="36" style="21" customWidth="1"/>
    <col min="2836" max="3077" width="11.42578125" style="21"/>
    <col min="3078" max="3078" width="32.140625" style="21" customWidth="1"/>
    <col min="3079" max="3081" width="11.42578125" style="21"/>
    <col min="3082" max="3083" width="12.42578125" style="21" customWidth="1"/>
    <col min="3084" max="3090" width="11.42578125" style="21"/>
    <col min="3091" max="3091" width="36" style="21" customWidth="1"/>
    <col min="3092" max="3333" width="11.42578125" style="21"/>
    <col min="3334" max="3334" width="32.140625" style="21" customWidth="1"/>
    <col min="3335" max="3337" width="11.42578125" style="21"/>
    <col min="3338" max="3339" width="12.42578125" style="21" customWidth="1"/>
    <col min="3340" max="3346" width="11.42578125" style="21"/>
    <col min="3347" max="3347" width="36" style="21" customWidth="1"/>
    <col min="3348" max="3589" width="11.42578125" style="21"/>
    <col min="3590" max="3590" width="32.140625" style="21" customWidth="1"/>
    <col min="3591" max="3593" width="11.42578125" style="21"/>
    <col min="3594" max="3595" width="12.42578125" style="21" customWidth="1"/>
    <col min="3596" max="3602" width="11.42578125" style="21"/>
    <col min="3603" max="3603" width="36" style="21" customWidth="1"/>
    <col min="3604" max="3845" width="11.42578125" style="21"/>
    <col min="3846" max="3846" width="32.140625" style="21" customWidth="1"/>
    <col min="3847" max="3849" width="11.42578125" style="21"/>
    <col min="3850" max="3851" width="12.42578125" style="21" customWidth="1"/>
    <col min="3852" max="3858" width="11.42578125" style="21"/>
    <col min="3859" max="3859" width="36" style="21" customWidth="1"/>
    <col min="3860" max="4101" width="11.42578125" style="21"/>
    <col min="4102" max="4102" width="32.140625" style="21" customWidth="1"/>
    <col min="4103" max="4105" width="11.42578125" style="21"/>
    <col min="4106" max="4107" width="12.42578125" style="21" customWidth="1"/>
    <col min="4108" max="4114" width="11.42578125" style="21"/>
    <col min="4115" max="4115" width="36" style="21" customWidth="1"/>
    <col min="4116" max="4357" width="11.42578125" style="21"/>
    <col min="4358" max="4358" width="32.140625" style="21" customWidth="1"/>
    <col min="4359" max="4361" width="11.42578125" style="21"/>
    <col min="4362" max="4363" width="12.42578125" style="21" customWidth="1"/>
    <col min="4364" max="4370" width="11.42578125" style="21"/>
    <col min="4371" max="4371" width="36" style="21" customWidth="1"/>
    <col min="4372" max="4613" width="11.42578125" style="21"/>
    <col min="4614" max="4614" width="32.140625" style="21" customWidth="1"/>
    <col min="4615" max="4617" width="11.42578125" style="21"/>
    <col min="4618" max="4619" width="12.42578125" style="21" customWidth="1"/>
    <col min="4620" max="4626" width="11.42578125" style="21"/>
    <col min="4627" max="4627" width="36" style="21" customWidth="1"/>
    <col min="4628" max="4869" width="11.42578125" style="21"/>
    <col min="4870" max="4870" width="32.140625" style="21" customWidth="1"/>
    <col min="4871" max="4873" width="11.42578125" style="21"/>
    <col min="4874" max="4875" width="12.42578125" style="21" customWidth="1"/>
    <col min="4876" max="4882" width="11.42578125" style="21"/>
    <col min="4883" max="4883" width="36" style="21" customWidth="1"/>
    <col min="4884" max="5125" width="11.42578125" style="21"/>
    <col min="5126" max="5126" width="32.140625" style="21" customWidth="1"/>
    <col min="5127" max="5129" width="11.42578125" style="21"/>
    <col min="5130" max="5131" width="12.42578125" style="21" customWidth="1"/>
    <col min="5132" max="5138" width="11.42578125" style="21"/>
    <col min="5139" max="5139" width="36" style="21" customWidth="1"/>
    <col min="5140" max="5381" width="11.42578125" style="21"/>
    <col min="5382" max="5382" width="32.140625" style="21" customWidth="1"/>
    <col min="5383" max="5385" width="11.42578125" style="21"/>
    <col min="5386" max="5387" width="12.42578125" style="21" customWidth="1"/>
    <col min="5388" max="5394" width="11.42578125" style="21"/>
    <col min="5395" max="5395" width="36" style="21" customWidth="1"/>
    <col min="5396" max="5637" width="11.42578125" style="21"/>
    <col min="5638" max="5638" width="32.140625" style="21" customWidth="1"/>
    <col min="5639" max="5641" width="11.42578125" style="21"/>
    <col min="5642" max="5643" width="12.42578125" style="21" customWidth="1"/>
    <col min="5644" max="5650" width="11.42578125" style="21"/>
    <col min="5651" max="5651" width="36" style="21" customWidth="1"/>
    <col min="5652" max="5893" width="11.42578125" style="21"/>
    <col min="5894" max="5894" width="32.140625" style="21" customWidth="1"/>
    <col min="5895" max="5897" width="11.42578125" style="21"/>
    <col min="5898" max="5899" width="12.42578125" style="21" customWidth="1"/>
    <col min="5900" max="5906" width="11.42578125" style="21"/>
    <col min="5907" max="5907" width="36" style="21" customWidth="1"/>
    <col min="5908" max="6149" width="11.42578125" style="21"/>
    <col min="6150" max="6150" width="32.140625" style="21" customWidth="1"/>
    <col min="6151" max="6153" width="11.42578125" style="21"/>
    <col min="6154" max="6155" width="12.42578125" style="21" customWidth="1"/>
    <col min="6156" max="6162" width="11.42578125" style="21"/>
    <col min="6163" max="6163" width="36" style="21" customWidth="1"/>
    <col min="6164" max="6405" width="11.42578125" style="21"/>
    <col min="6406" max="6406" width="32.140625" style="21" customWidth="1"/>
    <col min="6407" max="6409" width="11.42578125" style="21"/>
    <col min="6410" max="6411" width="12.42578125" style="21" customWidth="1"/>
    <col min="6412" max="6418" width="11.42578125" style="21"/>
    <col min="6419" max="6419" width="36" style="21" customWidth="1"/>
    <col min="6420" max="6661" width="11.42578125" style="21"/>
    <col min="6662" max="6662" width="32.140625" style="21" customWidth="1"/>
    <col min="6663" max="6665" width="11.42578125" style="21"/>
    <col min="6666" max="6667" width="12.42578125" style="21" customWidth="1"/>
    <col min="6668" max="6674" width="11.42578125" style="21"/>
    <col min="6675" max="6675" width="36" style="21" customWidth="1"/>
    <col min="6676" max="6917" width="11.42578125" style="21"/>
    <col min="6918" max="6918" width="32.140625" style="21" customWidth="1"/>
    <col min="6919" max="6921" width="11.42578125" style="21"/>
    <col min="6922" max="6923" width="12.42578125" style="21" customWidth="1"/>
    <col min="6924" max="6930" width="11.42578125" style="21"/>
    <col min="6931" max="6931" width="36" style="21" customWidth="1"/>
    <col min="6932" max="7173" width="11.42578125" style="21"/>
    <col min="7174" max="7174" width="32.140625" style="21" customWidth="1"/>
    <col min="7175" max="7177" width="11.42578125" style="21"/>
    <col min="7178" max="7179" width="12.42578125" style="21" customWidth="1"/>
    <col min="7180" max="7186" width="11.42578125" style="21"/>
    <col min="7187" max="7187" width="36" style="21" customWidth="1"/>
    <col min="7188" max="7429" width="11.42578125" style="21"/>
    <col min="7430" max="7430" width="32.140625" style="21" customWidth="1"/>
    <col min="7431" max="7433" width="11.42578125" style="21"/>
    <col min="7434" max="7435" width="12.42578125" style="21" customWidth="1"/>
    <col min="7436" max="7442" width="11.42578125" style="21"/>
    <col min="7443" max="7443" width="36" style="21" customWidth="1"/>
    <col min="7444" max="7685" width="11.42578125" style="21"/>
    <col min="7686" max="7686" width="32.140625" style="21" customWidth="1"/>
    <col min="7687" max="7689" width="11.42578125" style="21"/>
    <col min="7690" max="7691" width="12.42578125" style="21" customWidth="1"/>
    <col min="7692" max="7698" width="11.42578125" style="21"/>
    <col min="7699" max="7699" width="36" style="21" customWidth="1"/>
    <col min="7700" max="7941" width="11.42578125" style="21"/>
    <col min="7942" max="7942" width="32.140625" style="21" customWidth="1"/>
    <col min="7943" max="7945" width="11.42578125" style="21"/>
    <col min="7946" max="7947" width="12.42578125" style="21" customWidth="1"/>
    <col min="7948" max="7954" width="11.42578125" style="21"/>
    <col min="7955" max="7955" width="36" style="21" customWidth="1"/>
    <col min="7956" max="8197" width="11.42578125" style="21"/>
    <col min="8198" max="8198" width="32.140625" style="21" customWidth="1"/>
    <col min="8199" max="8201" width="11.42578125" style="21"/>
    <col min="8202" max="8203" width="12.42578125" style="21" customWidth="1"/>
    <col min="8204" max="8210" width="11.42578125" style="21"/>
    <col min="8211" max="8211" width="36" style="21" customWidth="1"/>
    <col min="8212" max="8453" width="11.42578125" style="21"/>
    <col min="8454" max="8454" width="32.140625" style="21" customWidth="1"/>
    <col min="8455" max="8457" width="11.42578125" style="21"/>
    <col min="8458" max="8459" width="12.42578125" style="21" customWidth="1"/>
    <col min="8460" max="8466" width="11.42578125" style="21"/>
    <col min="8467" max="8467" width="36" style="21" customWidth="1"/>
    <col min="8468" max="8709" width="11.42578125" style="21"/>
    <col min="8710" max="8710" width="32.140625" style="21" customWidth="1"/>
    <col min="8711" max="8713" width="11.42578125" style="21"/>
    <col min="8714" max="8715" width="12.42578125" style="21" customWidth="1"/>
    <col min="8716" max="8722" width="11.42578125" style="21"/>
    <col min="8723" max="8723" width="36" style="21" customWidth="1"/>
    <col min="8724" max="8965" width="11.42578125" style="21"/>
    <col min="8966" max="8966" width="32.140625" style="21" customWidth="1"/>
    <col min="8967" max="8969" width="11.42578125" style="21"/>
    <col min="8970" max="8971" width="12.42578125" style="21" customWidth="1"/>
    <col min="8972" max="8978" width="11.42578125" style="21"/>
    <col min="8979" max="8979" width="36" style="21" customWidth="1"/>
    <col min="8980" max="9221" width="11.42578125" style="21"/>
    <col min="9222" max="9222" width="32.140625" style="21" customWidth="1"/>
    <col min="9223" max="9225" width="11.42578125" style="21"/>
    <col min="9226" max="9227" width="12.42578125" style="21" customWidth="1"/>
    <col min="9228" max="9234" width="11.42578125" style="21"/>
    <col min="9235" max="9235" width="36" style="21" customWidth="1"/>
    <col min="9236" max="9477" width="11.42578125" style="21"/>
    <col min="9478" max="9478" width="32.140625" style="21" customWidth="1"/>
    <col min="9479" max="9481" width="11.42578125" style="21"/>
    <col min="9482" max="9483" width="12.42578125" style="21" customWidth="1"/>
    <col min="9484" max="9490" width="11.42578125" style="21"/>
    <col min="9491" max="9491" width="36" style="21" customWidth="1"/>
    <col min="9492" max="9733" width="11.42578125" style="21"/>
    <col min="9734" max="9734" width="32.140625" style="21" customWidth="1"/>
    <col min="9735" max="9737" width="11.42578125" style="21"/>
    <col min="9738" max="9739" width="12.42578125" style="21" customWidth="1"/>
    <col min="9740" max="9746" width="11.42578125" style="21"/>
    <col min="9747" max="9747" width="36" style="21" customWidth="1"/>
    <col min="9748" max="9989" width="11.42578125" style="21"/>
    <col min="9990" max="9990" width="32.140625" style="21" customWidth="1"/>
    <col min="9991" max="9993" width="11.42578125" style="21"/>
    <col min="9994" max="9995" width="12.42578125" style="21" customWidth="1"/>
    <col min="9996" max="10002" width="11.42578125" style="21"/>
    <col min="10003" max="10003" width="36" style="21" customWidth="1"/>
    <col min="10004" max="10245" width="11.42578125" style="21"/>
    <col min="10246" max="10246" width="32.140625" style="21" customWidth="1"/>
    <col min="10247" max="10249" width="11.42578125" style="21"/>
    <col min="10250" max="10251" width="12.42578125" style="21" customWidth="1"/>
    <col min="10252" max="10258" width="11.42578125" style="21"/>
    <col min="10259" max="10259" width="36" style="21" customWidth="1"/>
    <col min="10260" max="10501" width="11.42578125" style="21"/>
    <col min="10502" max="10502" width="32.140625" style="21" customWidth="1"/>
    <col min="10503" max="10505" width="11.42578125" style="21"/>
    <col min="10506" max="10507" width="12.42578125" style="21" customWidth="1"/>
    <col min="10508" max="10514" width="11.42578125" style="21"/>
    <col min="10515" max="10515" width="36" style="21" customWidth="1"/>
    <col min="10516" max="10757" width="11.42578125" style="21"/>
    <col min="10758" max="10758" width="32.140625" style="21" customWidth="1"/>
    <col min="10759" max="10761" width="11.42578125" style="21"/>
    <col min="10762" max="10763" width="12.42578125" style="21" customWidth="1"/>
    <col min="10764" max="10770" width="11.42578125" style="21"/>
    <col min="10771" max="10771" width="36" style="21" customWidth="1"/>
    <col min="10772" max="11013" width="11.42578125" style="21"/>
    <col min="11014" max="11014" width="32.140625" style="21" customWidth="1"/>
    <col min="11015" max="11017" width="11.42578125" style="21"/>
    <col min="11018" max="11019" width="12.42578125" style="21" customWidth="1"/>
    <col min="11020" max="11026" width="11.42578125" style="21"/>
    <col min="11027" max="11027" width="36" style="21" customWidth="1"/>
    <col min="11028" max="11269" width="11.42578125" style="21"/>
    <col min="11270" max="11270" width="32.140625" style="21" customWidth="1"/>
    <col min="11271" max="11273" width="11.42578125" style="21"/>
    <col min="11274" max="11275" width="12.42578125" style="21" customWidth="1"/>
    <col min="11276" max="11282" width="11.42578125" style="21"/>
    <col min="11283" max="11283" width="36" style="21" customWidth="1"/>
    <col min="11284" max="11525" width="11.42578125" style="21"/>
    <col min="11526" max="11526" width="32.140625" style="21" customWidth="1"/>
    <col min="11527" max="11529" width="11.42578125" style="21"/>
    <col min="11530" max="11531" width="12.42578125" style="21" customWidth="1"/>
    <col min="11532" max="11538" width="11.42578125" style="21"/>
    <col min="11539" max="11539" width="36" style="21" customWidth="1"/>
    <col min="11540" max="11781" width="11.42578125" style="21"/>
    <col min="11782" max="11782" width="32.140625" style="21" customWidth="1"/>
    <col min="11783" max="11785" width="11.42578125" style="21"/>
    <col min="11786" max="11787" width="12.42578125" style="21" customWidth="1"/>
    <col min="11788" max="11794" width="11.42578125" style="21"/>
    <col min="11795" max="11795" width="36" style="21" customWidth="1"/>
    <col min="11796" max="12037" width="11.42578125" style="21"/>
    <col min="12038" max="12038" width="32.140625" style="21" customWidth="1"/>
    <col min="12039" max="12041" width="11.42578125" style="21"/>
    <col min="12042" max="12043" width="12.42578125" style="21" customWidth="1"/>
    <col min="12044" max="12050" width="11.42578125" style="21"/>
    <col min="12051" max="12051" width="36" style="21" customWidth="1"/>
    <col min="12052" max="12293" width="11.42578125" style="21"/>
    <col min="12294" max="12294" width="32.140625" style="21" customWidth="1"/>
    <col min="12295" max="12297" width="11.42578125" style="21"/>
    <col min="12298" max="12299" width="12.42578125" style="21" customWidth="1"/>
    <col min="12300" max="12306" width="11.42578125" style="21"/>
    <col min="12307" max="12307" width="36" style="21" customWidth="1"/>
    <col min="12308" max="12549" width="11.42578125" style="21"/>
    <col min="12550" max="12550" width="32.140625" style="21" customWidth="1"/>
    <col min="12551" max="12553" width="11.42578125" style="21"/>
    <col min="12554" max="12555" width="12.42578125" style="21" customWidth="1"/>
    <col min="12556" max="12562" width="11.42578125" style="21"/>
    <col min="12563" max="12563" width="36" style="21" customWidth="1"/>
    <col min="12564" max="12805" width="11.42578125" style="21"/>
    <col min="12806" max="12806" width="32.140625" style="21" customWidth="1"/>
    <col min="12807" max="12809" width="11.42578125" style="21"/>
    <col min="12810" max="12811" width="12.42578125" style="21" customWidth="1"/>
    <col min="12812" max="12818" width="11.42578125" style="21"/>
    <col min="12819" max="12819" width="36" style="21" customWidth="1"/>
    <col min="12820" max="13061" width="11.42578125" style="21"/>
    <col min="13062" max="13062" width="32.140625" style="21" customWidth="1"/>
    <col min="13063" max="13065" width="11.42578125" style="21"/>
    <col min="13066" max="13067" width="12.42578125" style="21" customWidth="1"/>
    <col min="13068" max="13074" width="11.42578125" style="21"/>
    <col min="13075" max="13075" width="36" style="21" customWidth="1"/>
    <col min="13076" max="13317" width="11.42578125" style="21"/>
    <col min="13318" max="13318" width="32.140625" style="21" customWidth="1"/>
    <col min="13319" max="13321" width="11.42578125" style="21"/>
    <col min="13322" max="13323" width="12.42578125" style="21" customWidth="1"/>
    <col min="13324" max="13330" width="11.42578125" style="21"/>
    <col min="13331" max="13331" width="36" style="21" customWidth="1"/>
    <col min="13332" max="13573" width="11.42578125" style="21"/>
    <col min="13574" max="13574" width="32.140625" style="21" customWidth="1"/>
    <col min="13575" max="13577" width="11.42578125" style="21"/>
    <col min="13578" max="13579" width="12.42578125" style="21" customWidth="1"/>
    <col min="13580" max="13586" width="11.42578125" style="21"/>
    <col min="13587" max="13587" width="36" style="21" customWidth="1"/>
    <col min="13588" max="13829" width="11.42578125" style="21"/>
    <col min="13830" max="13830" width="32.140625" style="21" customWidth="1"/>
    <col min="13831" max="13833" width="11.42578125" style="21"/>
    <col min="13834" max="13835" width="12.42578125" style="21" customWidth="1"/>
    <col min="13836" max="13842" width="11.42578125" style="21"/>
    <col min="13843" max="13843" width="36" style="21" customWidth="1"/>
    <col min="13844" max="14085" width="11.42578125" style="21"/>
    <col min="14086" max="14086" width="32.140625" style="21" customWidth="1"/>
    <col min="14087" max="14089" width="11.42578125" style="21"/>
    <col min="14090" max="14091" width="12.42578125" style="21" customWidth="1"/>
    <col min="14092" max="14098" width="11.42578125" style="21"/>
    <col min="14099" max="14099" width="36" style="21" customWidth="1"/>
    <col min="14100" max="14341" width="11.42578125" style="21"/>
    <col min="14342" max="14342" width="32.140625" style="21" customWidth="1"/>
    <col min="14343" max="14345" width="11.42578125" style="21"/>
    <col min="14346" max="14347" width="12.42578125" style="21" customWidth="1"/>
    <col min="14348" max="14354" width="11.42578125" style="21"/>
    <col min="14355" max="14355" width="36" style="21" customWidth="1"/>
    <col min="14356" max="14597" width="11.42578125" style="21"/>
    <col min="14598" max="14598" width="32.140625" style="21" customWidth="1"/>
    <col min="14599" max="14601" width="11.42578125" style="21"/>
    <col min="14602" max="14603" width="12.42578125" style="21" customWidth="1"/>
    <col min="14604" max="14610" width="11.42578125" style="21"/>
    <col min="14611" max="14611" width="36" style="21" customWidth="1"/>
    <col min="14612" max="14853" width="11.42578125" style="21"/>
    <col min="14854" max="14854" width="32.140625" style="21" customWidth="1"/>
    <col min="14855" max="14857" width="11.42578125" style="21"/>
    <col min="14858" max="14859" width="12.42578125" style="21" customWidth="1"/>
    <col min="14860" max="14866" width="11.42578125" style="21"/>
    <col min="14867" max="14867" width="36" style="21" customWidth="1"/>
    <col min="14868" max="15109" width="11.42578125" style="21"/>
    <col min="15110" max="15110" width="32.140625" style="21" customWidth="1"/>
    <col min="15111" max="15113" width="11.42578125" style="21"/>
    <col min="15114" max="15115" width="12.42578125" style="21" customWidth="1"/>
    <col min="15116" max="15122" width="11.42578125" style="21"/>
    <col min="15123" max="15123" width="36" style="21" customWidth="1"/>
    <col min="15124" max="15365" width="11.42578125" style="21"/>
    <col min="15366" max="15366" width="32.140625" style="21" customWidth="1"/>
    <col min="15367" max="15369" width="11.42578125" style="21"/>
    <col min="15370" max="15371" width="12.42578125" style="21" customWidth="1"/>
    <col min="15372" max="15378" width="11.42578125" style="21"/>
    <col min="15379" max="15379" width="36" style="21" customWidth="1"/>
    <col min="15380" max="15621" width="11.42578125" style="21"/>
    <col min="15622" max="15622" width="32.140625" style="21" customWidth="1"/>
    <col min="15623" max="15625" width="11.42578125" style="21"/>
    <col min="15626" max="15627" width="12.42578125" style="21" customWidth="1"/>
    <col min="15628" max="15634" width="11.42578125" style="21"/>
    <col min="15635" max="15635" width="36" style="21" customWidth="1"/>
    <col min="15636" max="15877" width="11.42578125" style="21"/>
    <col min="15878" max="15878" width="32.140625" style="21" customWidth="1"/>
    <col min="15879" max="15881" width="11.42578125" style="21"/>
    <col min="15882" max="15883" width="12.42578125" style="21" customWidth="1"/>
    <col min="15884" max="15890" width="11.42578125" style="21"/>
    <col min="15891" max="15891" width="36" style="21" customWidth="1"/>
    <col min="15892" max="16133" width="11.42578125" style="21"/>
    <col min="16134" max="16134" width="32.140625" style="21" customWidth="1"/>
    <col min="16135" max="16137" width="11.42578125" style="21"/>
    <col min="16138" max="16139" width="12.42578125" style="21" customWidth="1"/>
    <col min="16140" max="16146" width="11.42578125" style="21"/>
    <col min="16147" max="16147" width="36" style="21" customWidth="1"/>
    <col min="16148" max="16384" width="11.42578125" style="21"/>
  </cols>
  <sheetData>
    <row r="1" spans="1:22">
      <c r="J1" s="51" t="s">
        <v>6462</v>
      </c>
      <c r="K1" s="51" t="s">
        <v>6463</v>
      </c>
    </row>
    <row r="2" spans="1:22">
      <c r="J2" s="52"/>
      <c r="K2" s="52"/>
      <c r="N2" s="539"/>
      <c r="O2" s="539"/>
      <c r="P2" s="539"/>
      <c r="Q2" s="539"/>
      <c r="R2" s="539"/>
      <c r="S2" s="539"/>
      <c r="T2" s="539"/>
    </row>
    <row r="3" spans="1:22">
      <c r="J3" s="52"/>
      <c r="K3" s="52"/>
      <c r="N3" s="54"/>
      <c r="O3" s="55"/>
      <c r="P3" s="54"/>
      <c r="Q3" s="54"/>
      <c r="R3" s="54"/>
      <c r="S3" s="54"/>
      <c r="T3" s="56"/>
    </row>
    <row r="4" spans="1:22">
      <c r="J4" s="52"/>
      <c r="K4" s="52"/>
      <c r="L4" s="57" t="s">
        <v>6469</v>
      </c>
      <c r="M4" s="57"/>
      <c r="N4" s="54"/>
      <c r="O4" s="55"/>
      <c r="P4" s="54"/>
      <c r="Q4" s="54"/>
      <c r="R4" s="54"/>
      <c r="S4" s="54"/>
      <c r="T4" s="56"/>
    </row>
    <row r="5" spans="1:22">
      <c r="A5" s="20">
        <v>7170</v>
      </c>
      <c r="B5" s="20"/>
      <c r="C5" s="20"/>
      <c r="D5" s="20">
        <v>112145</v>
      </c>
      <c r="E5" s="83">
        <v>10</v>
      </c>
      <c r="F5" s="23" t="s">
        <v>2696</v>
      </c>
      <c r="G5" s="20"/>
      <c r="H5" s="20"/>
      <c r="I5" s="20"/>
      <c r="J5" s="52"/>
      <c r="K5" s="52"/>
      <c r="L5" s="57" t="s">
        <v>6470</v>
      </c>
      <c r="M5" s="57"/>
      <c r="N5" s="54"/>
      <c r="O5" s="55"/>
      <c r="P5" s="54"/>
      <c r="Q5" s="54"/>
      <c r="R5" s="20"/>
      <c r="S5" s="20"/>
      <c r="T5" s="61"/>
    </row>
    <row r="6" spans="1:22">
      <c r="A6" s="20">
        <v>7170</v>
      </c>
      <c r="B6" s="20">
        <v>4</v>
      </c>
      <c r="C6" s="20">
        <v>4500289509</v>
      </c>
      <c r="D6" s="20">
        <v>112146</v>
      </c>
      <c r="E6" s="83">
        <v>10</v>
      </c>
      <c r="F6" s="23" t="s">
        <v>2697</v>
      </c>
      <c r="G6" s="20">
        <v>5</v>
      </c>
      <c r="H6" s="20">
        <v>17500</v>
      </c>
      <c r="I6" s="76">
        <v>42871</v>
      </c>
      <c r="J6" s="52">
        <v>0</v>
      </c>
      <c r="K6" s="52">
        <v>20</v>
      </c>
      <c r="L6" s="57" t="s">
        <v>6471</v>
      </c>
      <c r="M6" s="57"/>
      <c r="N6" s="20"/>
      <c r="O6" s="109"/>
      <c r="P6" s="20"/>
      <c r="Q6" s="20"/>
      <c r="R6" s="20"/>
      <c r="S6" s="20"/>
      <c r="T6" s="61"/>
    </row>
    <row r="7" spans="1:22">
      <c r="A7" s="62"/>
      <c r="B7" s="62"/>
      <c r="C7" s="62"/>
      <c r="D7" s="62"/>
      <c r="E7" s="62"/>
      <c r="F7" s="62"/>
      <c r="G7" s="62"/>
      <c r="H7" s="62"/>
      <c r="I7" s="62"/>
      <c r="J7" s="52"/>
      <c r="K7" s="52"/>
      <c r="N7" s="20"/>
      <c r="O7" s="64"/>
      <c r="P7" s="20"/>
      <c r="Q7" s="20"/>
      <c r="R7" s="20"/>
      <c r="S7" s="20"/>
    </row>
    <row r="8" spans="1:22">
      <c r="A8" s="20">
        <v>7235</v>
      </c>
      <c r="B8" s="20"/>
      <c r="C8" s="20"/>
      <c r="D8" s="20">
        <v>112145</v>
      </c>
      <c r="E8" s="83">
        <v>10</v>
      </c>
      <c r="F8" s="23" t="s">
        <v>2696</v>
      </c>
      <c r="G8" s="20"/>
      <c r="H8" s="20"/>
      <c r="I8" s="20"/>
      <c r="J8" s="52"/>
      <c r="K8" s="52"/>
    </row>
    <row r="9" spans="1:22">
      <c r="A9" s="20">
        <v>7235</v>
      </c>
      <c r="B9" s="20">
        <v>4</v>
      </c>
      <c r="C9" s="20">
        <v>4500290703</v>
      </c>
      <c r="D9" s="20">
        <v>112146</v>
      </c>
      <c r="E9" s="83">
        <v>10</v>
      </c>
      <c r="F9" s="23" t="s">
        <v>2697</v>
      </c>
      <c r="G9" s="20">
        <v>5</v>
      </c>
      <c r="H9" s="20">
        <v>17500</v>
      </c>
      <c r="I9" s="76">
        <v>42898</v>
      </c>
      <c r="J9" s="52">
        <v>0</v>
      </c>
      <c r="K9" s="52">
        <v>20</v>
      </c>
    </row>
    <row r="10" spans="1:22" ht="13.5" thickBot="1">
      <c r="A10" s="110"/>
      <c r="B10" s="110"/>
      <c r="C10" s="110"/>
      <c r="D10" s="110"/>
      <c r="E10" s="110"/>
      <c r="F10" s="110"/>
      <c r="G10" s="110"/>
      <c r="H10" s="110"/>
      <c r="I10" s="110"/>
      <c r="J10" s="70"/>
      <c r="K10" s="70"/>
    </row>
    <row r="11" spans="1:22" ht="13.5" thickTop="1">
      <c r="B11" s="54"/>
      <c r="C11" s="54"/>
      <c r="D11" s="54"/>
      <c r="E11" s="54"/>
      <c r="F11" s="58"/>
      <c r="G11" s="54"/>
      <c r="H11" s="59"/>
      <c r="I11" s="60"/>
      <c r="J11" s="71"/>
      <c r="K11" s="71"/>
      <c r="O11" s="21" t="s">
        <v>6486</v>
      </c>
    </row>
    <row r="12" spans="1:22" ht="25.5">
      <c r="A12" s="19" t="s">
        <v>6484</v>
      </c>
      <c r="B12" s="54"/>
      <c r="C12" s="54"/>
      <c r="D12" s="54"/>
      <c r="E12" s="54"/>
      <c r="F12" s="58"/>
      <c r="G12" s="54"/>
      <c r="H12" s="54"/>
      <c r="I12" s="60"/>
      <c r="J12" s="52"/>
      <c r="K12" s="52"/>
      <c r="O12" s="36" t="s">
        <v>6472</v>
      </c>
      <c r="P12" s="36" t="s">
        <v>6473</v>
      </c>
      <c r="Q12" s="36" t="s">
        <v>1</v>
      </c>
      <c r="R12" s="36" t="s">
        <v>6474</v>
      </c>
      <c r="S12" s="36"/>
      <c r="T12" s="36" t="s">
        <v>6</v>
      </c>
      <c r="U12" s="66" t="s">
        <v>6478</v>
      </c>
      <c r="V12" s="66" t="s">
        <v>6479</v>
      </c>
    </row>
    <row r="13" spans="1:22">
      <c r="A13" s="62"/>
      <c r="B13" s="62"/>
      <c r="C13" s="62"/>
      <c r="D13" s="62"/>
      <c r="E13" s="62"/>
      <c r="F13" s="62"/>
      <c r="G13" s="62"/>
      <c r="H13" s="62"/>
      <c r="I13" s="62"/>
      <c r="J13" s="52"/>
      <c r="K13" s="52"/>
      <c r="O13" s="37">
        <v>7170</v>
      </c>
      <c r="P13" s="37"/>
      <c r="Q13" s="37">
        <v>112145</v>
      </c>
      <c r="R13" s="87">
        <v>10</v>
      </c>
      <c r="S13" s="67" t="s">
        <v>2696</v>
      </c>
      <c r="T13" s="37"/>
      <c r="U13" s="52">
        <v>0</v>
      </c>
      <c r="V13" s="52">
        <v>10</v>
      </c>
    </row>
    <row r="14" spans="1:22" ht="13.5" thickBot="1">
      <c r="A14" s="20"/>
      <c r="B14" s="20"/>
      <c r="C14" s="20"/>
      <c r="G14" s="20"/>
      <c r="H14" s="20"/>
      <c r="I14" s="20"/>
      <c r="J14" s="52"/>
      <c r="K14" s="52"/>
      <c r="O14" s="79">
        <v>7170</v>
      </c>
      <c r="P14" s="79">
        <v>4500289509</v>
      </c>
      <c r="Q14" s="79">
        <v>112146</v>
      </c>
      <c r="R14" s="88">
        <v>10</v>
      </c>
      <c r="S14" s="80" t="s">
        <v>2697</v>
      </c>
      <c r="T14" s="81">
        <v>42871</v>
      </c>
      <c r="U14" s="70">
        <v>0</v>
      </c>
      <c r="V14" s="70">
        <v>10</v>
      </c>
    </row>
    <row r="15" spans="1:22" ht="13.5" thickTop="1">
      <c r="A15" s="20"/>
      <c r="B15" s="20"/>
      <c r="C15" s="20"/>
      <c r="G15" s="20"/>
      <c r="H15" s="20"/>
      <c r="I15" s="20"/>
      <c r="J15" s="52"/>
      <c r="K15" s="52"/>
      <c r="O15" s="89">
        <v>7235</v>
      </c>
      <c r="P15" s="89"/>
      <c r="Q15" s="89">
        <v>112145</v>
      </c>
      <c r="R15" s="90">
        <v>10</v>
      </c>
      <c r="S15" s="91" t="s">
        <v>2696</v>
      </c>
      <c r="T15" s="89"/>
      <c r="U15" s="93">
        <v>0</v>
      </c>
      <c r="V15" s="93">
        <v>10</v>
      </c>
    </row>
    <row r="16" spans="1:22" ht="13.5" thickBot="1">
      <c r="A16" s="20">
        <v>7658</v>
      </c>
      <c r="B16" s="20"/>
      <c r="C16" s="20"/>
      <c r="D16" s="20">
        <v>112145</v>
      </c>
      <c r="E16" s="83">
        <v>10</v>
      </c>
      <c r="F16" s="23" t="s">
        <v>2696</v>
      </c>
      <c r="G16" s="20"/>
      <c r="H16" s="20"/>
      <c r="I16" s="20"/>
      <c r="J16" s="52"/>
      <c r="K16" s="52"/>
      <c r="O16" s="79">
        <v>7235</v>
      </c>
      <c r="P16" s="79">
        <v>4500290703</v>
      </c>
      <c r="Q16" s="79">
        <v>112146</v>
      </c>
      <c r="R16" s="88">
        <v>10</v>
      </c>
      <c r="S16" s="80" t="s">
        <v>2697</v>
      </c>
      <c r="T16" s="81">
        <v>42898</v>
      </c>
      <c r="U16" s="70">
        <v>0</v>
      </c>
      <c r="V16" s="70">
        <v>10</v>
      </c>
    </row>
    <row r="17" spans="1:22" ht="13.5" thickTop="1">
      <c r="A17" s="20">
        <v>7658</v>
      </c>
      <c r="B17" s="20">
        <v>4</v>
      </c>
      <c r="C17" s="20">
        <v>4500295745</v>
      </c>
      <c r="D17" s="20">
        <v>112146</v>
      </c>
      <c r="E17" s="83">
        <v>10</v>
      </c>
      <c r="F17" s="23" t="s">
        <v>2697</v>
      </c>
      <c r="G17" s="20">
        <v>10</v>
      </c>
      <c r="H17" s="20">
        <v>32500</v>
      </c>
      <c r="I17" s="76">
        <v>43026</v>
      </c>
      <c r="J17" s="65"/>
      <c r="K17" s="52">
        <v>20</v>
      </c>
    </row>
    <row r="18" spans="1:22">
      <c r="A18" s="54"/>
      <c r="B18" s="54"/>
      <c r="C18" s="54"/>
      <c r="D18" s="54"/>
      <c r="E18" s="54"/>
      <c r="F18" s="58"/>
      <c r="G18" s="54"/>
      <c r="H18" s="54"/>
      <c r="I18" s="60"/>
      <c r="J18" s="65"/>
      <c r="K18" s="52"/>
      <c r="T18" s="111" t="s">
        <v>6494</v>
      </c>
      <c r="U18" s="36">
        <f>SUM(U13:U16)</f>
        <v>0</v>
      </c>
      <c r="V18" s="36">
        <v>20</v>
      </c>
    </row>
    <row r="19" spans="1:22">
      <c r="A19" s="20">
        <v>7860</v>
      </c>
      <c r="B19" s="20"/>
      <c r="C19" s="20"/>
      <c r="D19" s="20">
        <v>112145</v>
      </c>
      <c r="E19" s="83">
        <v>10</v>
      </c>
      <c r="F19" s="23" t="s">
        <v>2696</v>
      </c>
      <c r="G19" s="20"/>
      <c r="H19" s="20"/>
      <c r="I19" s="20"/>
      <c r="J19" s="65"/>
      <c r="K19" s="52"/>
      <c r="T19" s="111" t="s">
        <v>6495</v>
      </c>
      <c r="U19" s="51">
        <v>0</v>
      </c>
      <c r="V19" s="51">
        <v>20</v>
      </c>
    </row>
    <row r="20" spans="1:22" ht="13.5" thickBot="1">
      <c r="A20" s="20">
        <v>7860</v>
      </c>
      <c r="B20" s="20">
        <v>4</v>
      </c>
      <c r="C20" s="20">
        <v>4500298665</v>
      </c>
      <c r="D20" s="20">
        <v>112146</v>
      </c>
      <c r="E20" s="83">
        <v>10</v>
      </c>
      <c r="F20" s="23" t="s">
        <v>2697</v>
      </c>
      <c r="G20" s="20">
        <v>5</v>
      </c>
      <c r="H20" s="20">
        <v>17500</v>
      </c>
      <c r="I20" s="76">
        <v>43090</v>
      </c>
      <c r="J20" s="65"/>
      <c r="K20" s="52">
        <v>20</v>
      </c>
    </row>
    <row r="21" spans="1:22" ht="15.75" thickBot="1">
      <c r="A21" s="54"/>
      <c r="B21" s="54"/>
      <c r="C21" s="54"/>
      <c r="D21" s="54"/>
      <c r="E21" s="54"/>
      <c r="F21" s="58"/>
      <c r="G21" s="54"/>
      <c r="H21" s="54"/>
      <c r="I21" s="60"/>
      <c r="J21" s="65"/>
      <c r="K21" s="52"/>
      <c r="S21" s="538" t="s">
        <v>6496</v>
      </c>
      <c r="T21" s="540"/>
      <c r="U21" s="537"/>
      <c r="V21" s="475">
        <f>(627-538)*V18</f>
        <v>1780</v>
      </c>
    </row>
    <row r="22" spans="1:22" ht="15.75" thickBot="1">
      <c r="A22" s="20">
        <v>7962</v>
      </c>
      <c r="B22" s="20"/>
      <c r="C22" s="20"/>
      <c r="D22" s="20">
        <v>112145</v>
      </c>
      <c r="E22" s="83">
        <v>10</v>
      </c>
      <c r="F22" s="23" t="s">
        <v>2696</v>
      </c>
      <c r="G22" s="20"/>
      <c r="H22" s="20"/>
      <c r="I22" s="20"/>
      <c r="J22" s="65"/>
      <c r="K22" s="52"/>
      <c r="S22" s="538" t="s">
        <v>6497</v>
      </c>
      <c r="T22" s="540"/>
      <c r="U22" s="537"/>
      <c r="V22" s="475">
        <f>(723-633)*V19</f>
        <v>1800</v>
      </c>
    </row>
    <row r="23" spans="1:22" ht="13.5" thickBot="1">
      <c r="A23" s="94">
        <v>7962</v>
      </c>
      <c r="B23" s="94">
        <v>4</v>
      </c>
      <c r="C23" s="94">
        <v>4500300868</v>
      </c>
      <c r="D23" s="94">
        <v>112146</v>
      </c>
      <c r="E23" s="95">
        <v>10</v>
      </c>
      <c r="F23" s="96" t="s">
        <v>2697</v>
      </c>
      <c r="G23" s="94">
        <v>5</v>
      </c>
      <c r="H23" s="94">
        <v>17500</v>
      </c>
      <c r="I23" s="97">
        <v>43136</v>
      </c>
      <c r="J23" s="112"/>
      <c r="K23" s="70">
        <v>20</v>
      </c>
    </row>
    <row r="24" spans="1:22" ht="13.5" thickTop="1">
      <c r="A24" s="54"/>
      <c r="B24" s="54"/>
      <c r="C24" s="54"/>
      <c r="D24" s="54"/>
      <c r="E24" s="54"/>
      <c r="F24" s="58"/>
      <c r="G24" s="54"/>
      <c r="H24" s="54"/>
      <c r="I24" s="60"/>
      <c r="J24" s="105"/>
      <c r="K24" s="71"/>
      <c r="U24" s="452" t="s">
        <v>6498</v>
      </c>
      <c r="V24" s="476">
        <f>SUM(V21:V22)</f>
        <v>3580</v>
      </c>
    </row>
    <row r="25" spans="1:22">
      <c r="A25" s="62"/>
      <c r="B25" s="62"/>
      <c r="C25" s="62"/>
      <c r="D25" s="62"/>
      <c r="E25" s="62"/>
      <c r="F25" s="62"/>
      <c r="G25" s="62"/>
      <c r="H25" s="62"/>
      <c r="I25" s="62"/>
      <c r="J25" s="65"/>
      <c r="K25" s="52"/>
      <c r="O25" s="21" t="s">
        <v>6499</v>
      </c>
    </row>
    <row r="26" spans="1:22" ht="25.5">
      <c r="A26" s="19" t="s">
        <v>6484</v>
      </c>
      <c r="B26" s="54"/>
      <c r="C26" s="54"/>
      <c r="D26" s="54"/>
      <c r="E26" s="54"/>
      <c r="F26" s="58"/>
      <c r="G26" s="54"/>
      <c r="H26" s="59"/>
      <c r="I26" s="60"/>
      <c r="J26" s="65"/>
      <c r="K26" s="52"/>
      <c r="O26" s="36" t="s">
        <v>6472</v>
      </c>
      <c r="P26" s="36" t="s">
        <v>6473</v>
      </c>
      <c r="Q26" s="36" t="s">
        <v>1</v>
      </c>
      <c r="R26" s="36" t="s">
        <v>6474</v>
      </c>
      <c r="S26" s="36"/>
      <c r="T26" s="36" t="s">
        <v>6</v>
      </c>
      <c r="U26" s="66" t="s">
        <v>6478</v>
      </c>
      <c r="V26" s="66" t="s">
        <v>6479</v>
      </c>
    </row>
    <row r="27" spans="1:22">
      <c r="A27" s="54"/>
      <c r="B27" s="54"/>
      <c r="C27" s="54"/>
      <c r="D27" s="54"/>
      <c r="E27" s="54"/>
      <c r="F27" s="58"/>
      <c r="G27" s="54"/>
      <c r="H27" s="54"/>
      <c r="I27" s="60"/>
      <c r="J27" s="65"/>
      <c r="K27" s="52"/>
      <c r="O27" s="37">
        <v>7658</v>
      </c>
      <c r="P27" s="37"/>
      <c r="Q27" s="37">
        <v>112145</v>
      </c>
      <c r="R27" s="87">
        <v>10</v>
      </c>
      <c r="S27" s="67" t="s">
        <v>2696</v>
      </c>
      <c r="T27" s="37"/>
      <c r="U27" s="52"/>
      <c r="V27" s="52"/>
    </row>
    <row r="28" spans="1:22">
      <c r="A28" s="62"/>
      <c r="B28" s="62"/>
      <c r="C28" s="62"/>
      <c r="D28" s="62"/>
      <c r="E28" s="62"/>
      <c r="F28" s="62"/>
      <c r="G28" s="62"/>
      <c r="H28" s="62"/>
      <c r="I28" s="62"/>
      <c r="J28" s="65"/>
      <c r="K28" s="52"/>
      <c r="O28" s="37">
        <v>7658</v>
      </c>
      <c r="P28" s="37">
        <v>4500295745</v>
      </c>
      <c r="Q28" s="37">
        <v>112146</v>
      </c>
      <c r="R28" s="87">
        <v>10</v>
      </c>
      <c r="S28" s="67" t="s">
        <v>2697</v>
      </c>
      <c r="T28" s="38">
        <v>43026</v>
      </c>
      <c r="U28" s="65"/>
      <c r="V28" s="52">
        <v>20</v>
      </c>
    </row>
    <row r="29" spans="1:22">
      <c r="A29" s="54"/>
      <c r="B29" s="54"/>
      <c r="C29" s="54"/>
      <c r="D29" s="54"/>
      <c r="E29" s="54"/>
      <c r="F29" s="58"/>
      <c r="G29" s="62"/>
      <c r="H29" s="62"/>
      <c r="I29" s="62"/>
      <c r="J29" s="65"/>
      <c r="K29" s="52"/>
      <c r="O29" s="37">
        <v>7860</v>
      </c>
      <c r="P29" s="37"/>
      <c r="Q29" s="37">
        <v>112145</v>
      </c>
      <c r="R29" s="87">
        <v>10</v>
      </c>
      <c r="S29" s="67" t="s">
        <v>2696</v>
      </c>
      <c r="T29" s="37"/>
      <c r="U29" s="65"/>
      <c r="V29" s="52"/>
    </row>
    <row r="30" spans="1:22">
      <c r="A30" s="54"/>
      <c r="B30" s="54"/>
      <c r="C30" s="54"/>
      <c r="D30" s="54"/>
      <c r="E30" s="54"/>
      <c r="F30" s="58"/>
      <c r="G30" s="54"/>
      <c r="H30" s="54"/>
      <c r="I30" s="60"/>
      <c r="J30" s="65"/>
      <c r="K30" s="52"/>
      <c r="O30" s="37">
        <v>7860</v>
      </c>
      <c r="P30" s="37">
        <v>4500298665</v>
      </c>
      <c r="Q30" s="37">
        <v>112146</v>
      </c>
      <c r="R30" s="87">
        <v>10</v>
      </c>
      <c r="S30" s="67" t="s">
        <v>2697</v>
      </c>
      <c r="T30" s="38">
        <v>43090</v>
      </c>
      <c r="U30" s="65"/>
      <c r="V30" s="52">
        <v>20</v>
      </c>
    </row>
    <row r="31" spans="1:22">
      <c r="A31" s="62"/>
      <c r="B31" s="62"/>
      <c r="C31" s="62"/>
      <c r="D31" s="62"/>
      <c r="E31" s="62"/>
      <c r="F31" s="62"/>
      <c r="G31" s="62"/>
      <c r="H31" s="62"/>
      <c r="I31" s="62"/>
      <c r="J31" s="65"/>
      <c r="K31" s="52"/>
      <c r="O31" s="37">
        <v>7962</v>
      </c>
      <c r="P31" s="37"/>
      <c r="Q31" s="37">
        <v>112145</v>
      </c>
      <c r="R31" s="87">
        <v>10</v>
      </c>
      <c r="S31" s="67" t="s">
        <v>2696</v>
      </c>
      <c r="T31" s="37"/>
      <c r="U31" s="65"/>
      <c r="V31" s="52"/>
    </row>
    <row r="32" spans="1:22">
      <c r="A32" s="54"/>
      <c r="B32" s="54"/>
      <c r="C32" s="54"/>
      <c r="D32" s="54"/>
      <c r="E32" s="54"/>
      <c r="F32" s="58"/>
      <c r="G32" s="54"/>
      <c r="H32" s="59"/>
      <c r="I32" s="60"/>
      <c r="J32" s="65"/>
      <c r="K32" s="52"/>
      <c r="O32" s="37">
        <v>7962</v>
      </c>
      <c r="P32" s="37">
        <v>4500300868</v>
      </c>
      <c r="Q32" s="37">
        <v>112146</v>
      </c>
      <c r="R32" s="87">
        <v>10</v>
      </c>
      <c r="S32" s="67" t="s">
        <v>2697</v>
      </c>
      <c r="T32" s="38">
        <v>43136</v>
      </c>
      <c r="U32" s="65"/>
      <c r="V32" s="52">
        <v>20</v>
      </c>
    </row>
    <row r="33" spans="1:41">
      <c r="A33" s="54"/>
      <c r="B33" s="54"/>
      <c r="C33" s="54"/>
      <c r="D33" s="54"/>
      <c r="E33" s="54"/>
      <c r="F33" s="58"/>
      <c r="G33" s="54"/>
      <c r="H33" s="54"/>
      <c r="I33" s="60"/>
      <c r="J33" s="65"/>
      <c r="K33" s="52"/>
      <c r="T33" s="111" t="s">
        <v>6494</v>
      </c>
      <c r="U33" s="36">
        <f>SUM(U29:U32)</f>
        <v>0</v>
      </c>
      <c r="V33" s="36">
        <v>30</v>
      </c>
    </row>
    <row r="34" spans="1:41">
      <c r="A34" s="62"/>
      <c r="B34" s="62"/>
      <c r="C34" s="62"/>
      <c r="D34" s="62"/>
      <c r="E34" s="62"/>
      <c r="F34" s="62"/>
      <c r="G34" s="62"/>
      <c r="H34" s="62"/>
      <c r="I34" s="62"/>
      <c r="J34" s="65"/>
      <c r="K34" s="52"/>
      <c r="T34" s="111" t="s">
        <v>6495</v>
      </c>
      <c r="U34" s="51">
        <v>0</v>
      </c>
      <c r="V34" s="51">
        <v>30</v>
      </c>
    </row>
    <row r="35" spans="1:41" ht="13.5" thickBot="1">
      <c r="A35" s="20">
        <v>8030</v>
      </c>
      <c r="B35" s="20"/>
      <c r="C35" s="20"/>
      <c r="D35" s="20">
        <v>112145</v>
      </c>
      <c r="E35" s="83">
        <v>20</v>
      </c>
      <c r="F35" s="23" t="s">
        <v>2696</v>
      </c>
      <c r="G35" s="20"/>
      <c r="H35" s="20"/>
      <c r="I35" s="20"/>
      <c r="J35" s="37"/>
      <c r="K35" s="37"/>
      <c r="L35" s="113"/>
      <c r="M35" s="23"/>
      <c r="N35" s="20"/>
      <c r="O35" s="20"/>
      <c r="P35" s="113"/>
      <c r="Q35" s="20"/>
      <c r="R35" s="20"/>
      <c r="S35" s="20"/>
      <c r="T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ht="15.75" thickBot="1">
      <c r="A36" s="20">
        <v>8030</v>
      </c>
      <c r="B36" s="20">
        <v>4</v>
      </c>
      <c r="C36" s="20">
        <v>4500301748</v>
      </c>
      <c r="D36" s="20">
        <v>112146</v>
      </c>
      <c r="E36" s="83">
        <v>20</v>
      </c>
      <c r="F36" s="23" t="s">
        <v>2697</v>
      </c>
      <c r="G36" s="20">
        <v>10</v>
      </c>
      <c r="H36" s="20">
        <v>35000</v>
      </c>
      <c r="I36" s="76">
        <v>43157</v>
      </c>
      <c r="J36" s="37">
        <v>40</v>
      </c>
      <c r="K36" s="37"/>
      <c r="L36" s="113"/>
      <c r="M36" s="23"/>
      <c r="N36" s="20"/>
      <c r="O36" s="20"/>
      <c r="P36" s="113"/>
      <c r="Q36" s="20"/>
      <c r="R36" s="20"/>
      <c r="S36" s="20"/>
      <c r="T36" s="538" t="s">
        <v>6500</v>
      </c>
      <c r="U36" s="537"/>
      <c r="V36" s="475">
        <f>89*V33</f>
        <v>2670</v>
      </c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ht="15.75" thickBot="1">
      <c r="A37" s="62"/>
      <c r="B37" s="62"/>
      <c r="C37" s="62"/>
      <c r="D37" s="62"/>
      <c r="E37" s="62"/>
      <c r="F37" s="62"/>
      <c r="G37" s="62"/>
      <c r="H37" s="62"/>
      <c r="I37" s="62"/>
      <c r="J37" s="65"/>
      <c r="K37" s="52"/>
      <c r="T37" s="538" t="s">
        <v>6501</v>
      </c>
      <c r="U37" s="537"/>
      <c r="V37" s="475">
        <f>90*V34</f>
        <v>2700</v>
      </c>
    </row>
    <row r="38" spans="1:41">
      <c r="J38" s="71"/>
      <c r="K38" s="52"/>
      <c r="U38" s="452" t="s">
        <v>6498</v>
      </c>
      <c r="V38" s="476">
        <f>SUM(V36:V37)</f>
        <v>5370</v>
      </c>
      <c r="W38" s="21" t="s">
        <v>6489</v>
      </c>
    </row>
    <row r="39" spans="1:41">
      <c r="A39" s="20">
        <v>8313</v>
      </c>
      <c r="B39" s="20"/>
      <c r="C39" s="20"/>
      <c r="D39" s="20">
        <v>145200</v>
      </c>
      <c r="E39" s="83">
        <v>24</v>
      </c>
      <c r="F39" s="23" t="s">
        <v>4637</v>
      </c>
      <c r="G39" s="20"/>
      <c r="H39" s="20"/>
      <c r="I39" s="20"/>
      <c r="J39" s="52"/>
      <c r="K39" s="52"/>
    </row>
    <row r="40" spans="1:41">
      <c r="A40" s="20">
        <v>8313</v>
      </c>
      <c r="B40" s="20">
        <v>4</v>
      </c>
      <c r="C40" s="20">
        <v>4500307679</v>
      </c>
      <c r="D40" s="20">
        <v>145199</v>
      </c>
      <c r="E40" s="83">
        <v>24</v>
      </c>
      <c r="F40" s="23" t="s">
        <v>4638</v>
      </c>
      <c r="G40" s="20">
        <v>12</v>
      </c>
      <c r="H40" s="20">
        <v>42000</v>
      </c>
      <c r="I40" s="76">
        <v>43293</v>
      </c>
      <c r="J40" s="52">
        <v>48</v>
      </c>
      <c r="K40" s="52"/>
    </row>
    <row r="41" spans="1:41">
      <c r="A41" s="20"/>
      <c r="B41" s="20"/>
      <c r="C41" s="20"/>
      <c r="D41" s="20"/>
      <c r="E41" s="20"/>
      <c r="F41" s="23"/>
      <c r="G41" s="20"/>
      <c r="H41" s="20"/>
      <c r="I41" s="76"/>
      <c r="J41" s="52"/>
      <c r="K41" s="52"/>
      <c r="O41" s="21" t="s">
        <v>6490</v>
      </c>
    </row>
    <row r="42" spans="1:41" ht="25.5">
      <c r="A42" s="20">
        <v>8534</v>
      </c>
      <c r="B42" s="20"/>
      <c r="C42" s="20"/>
      <c r="D42" s="20">
        <v>145200</v>
      </c>
      <c r="E42" s="83">
        <v>24</v>
      </c>
      <c r="F42" s="23" t="s">
        <v>4637</v>
      </c>
      <c r="G42" s="20"/>
      <c r="H42" s="20"/>
      <c r="I42" s="20"/>
      <c r="J42" s="52"/>
      <c r="K42" s="52"/>
      <c r="O42" s="36" t="s">
        <v>6472</v>
      </c>
      <c r="P42" s="36" t="s">
        <v>6473</v>
      </c>
      <c r="Q42" s="36" t="s">
        <v>1</v>
      </c>
      <c r="R42" s="36" t="s">
        <v>6474</v>
      </c>
      <c r="S42" s="36"/>
      <c r="T42" s="36" t="s">
        <v>6</v>
      </c>
      <c r="U42" s="66" t="s">
        <v>6478</v>
      </c>
      <c r="V42" s="66" t="s">
        <v>6479</v>
      </c>
    </row>
    <row r="43" spans="1:41">
      <c r="A43" s="20">
        <v>8534</v>
      </c>
      <c r="B43" s="20">
        <v>4</v>
      </c>
      <c r="C43" s="20">
        <v>4500309014</v>
      </c>
      <c r="D43" s="20">
        <v>145199</v>
      </c>
      <c r="E43" s="83">
        <v>24</v>
      </c>
      <c r="F43" s="23" t="s">
        <v>4638</v>
      </c>
      <c r="G43" s="20">
        <v>12</v>
      </c>
      <c r="H43" s="20">
        <v>42000</v>
      </c>
      <c r="I43" s="76">
        <v>43363</v>
      </c>
      <c r="J43" s="52">
        <v>48</v>
      </c>
      <c r="K43" s="52"/>
      <c r="O43" s="37">
        <v>8030</v>
      </c>
      <c r="P43" s="37"/>
      <c r="Q43" s="37">
        <v>112145</v>
      </c>
      <c r="R43" s="87">
        <v>20</v>
      </c>
      <c r="S43" s="67" t="s">
        <v>2696</v>
      </c>
      <c r="T43" s="37"/>
      <c r="U43" s="37"/>
      <c r="V43" s="37"/>
      <c r="W43" s="20"/>
      <c r="X43" s="20"/>
    </row>
    <row r="44" spans="1:41" ht="13.5" thickBot="1">
      <c r="A44" s="20"/>
      <c r="B44" s="20"/>
      <c r="C44" s="20"/>
      <c r="D44" s="20"/>
      <c r="E44" s="20"/>
      <c r="F44" s="23"/>
      <c r="G44" s="20"/>
      <c r="H44" s="20"/>
      <c r="I44" s="76"/>
      <c r="J44" s="52"/>
      <c r="K44" s="52"/>
      <c r="O44" s="79">
        <v>8030</v>
      </c>
      <c r="P44" s="79">
        <v>4500301748</v>
      </c>
      <c r="Q44" s="79">
        <v>112146</v>
      </c>
      <c r="R44" s="88">
        <v>20</v>
      </c>
      <c r="S44" s="80" t="s">
        <v>2697</v>
      </c>
      <c r="T44" s="81">
        <v>43157</v>
      </c>
      <c r="U44" s="79">
        <v>40</v>
      </c>
      <c r="V44" s="79"/>
    </row>
    <row r="45" spans="1:41" ht="13.5" thickTop="1">
      <c r="J45" s="52"/>
      <c r="K45" s="52"/>
      <c r="O45" s="102">
        <v>8313</v>
      </c>
      <c r="P45" s="102"/>
      <c r="Q45" s="102">
        <v>145200</v>
      </c>
      <c r="R45" s="103">
        <v>24</v>
      </c>
      <c r="S45" s="104" t="s">
        <v>4637</v>
      </c>
      <c r="T45" s="102"/>
      <c r="U45" s="71"/>
      <c r="V45" s="71"/>
    </row>
    <row r="46" spans="1:41" ht="13.5" thickBot="1">
      <c r="A46" s="20"/>
      <c r="B46" s="20"/>
      <c r="C46" s="20"/>
      <c r="D46" s="20"/>
      <c r="E46" s="20"/>
      <c r="F46" s="23"/>
      <c r="G46" s="20"/>
      <c r="H46" s="75"/>
      <c r="I46" s="76"/>
      <c r="J46" s="52"/>
      <c r="K46" s="52"/>
      <c r="O46" s="79">
        <v>8313</v>
      </c>
      <c r="P46" s="79">
        <v>4500307679</v>
      </c>
      <c r="Q46" s="79">
        <v>145199</v>
      </c>
      <c r="R46" s="88">
        <v>24</v>
      </c>
      <c r="S46" s="80" t="s">
        <v>4638</v>
      </c>
      <c r="T46" s="81">
        <v>43293</v>
      </c>
      <c r="U46" s="70">
        <v>48</v>
      </c>
      <c r="V46" s="70"/>
    </row>
    <row r="47" spans="1:41" ht="13.5" thickTop="1">
      <c r="A47" s="20"/>
      <c r="B47" s="20"/>
      <c r="C47" s="20"/>
      <c r="D47" s="20"/>
      <c r="E47" s="20"/>
      <c r="F47" s="23"/>
      <c r="G47" s="20"/>
      <c r="H47" s="20"/>
      <c r="I47" s="76"/>
      <c r="J47" s="52"/>
      <c r="K47" s="52"/>
      <c r="O47" s="102">
        <v>8534</v>
      </c>
      <c r="P47" s="102"/>
      <c r="Q47" s="102">
        <v>145200</v>
      </c>
      <c r="R47" s="103">
        <v>24</v>
      </c>
      <c r="S47" s="104" t="s">
        <v>4637</v>
      </c>
      <c r="T47" s="102"/>
      <c r="U47" s="71"/>
      <c r="V47" s="71"/>
    </row>
    <row r="48" spans="1:41" ht="13.5" thickBot="1">
      <c r="J48" s="52"/>
      <c r="K48" s="52"/>
      <c r="O48" s="79">
        <v>8534</v>
      </c>
      <c r="P48" s="79">
        <v>4500309014</v>
      </c>
      <c r="Q48" s="79">
        <v>145199</v>
      </c>
      <c r="R48" s="88">
        <v>24</v>
      </c>
      <c r="S48" s="80" t="s">
        <v>4638</v>
      </c>
      <c r="T48" s="81">
        <v>43363</v>
      </c>
      <c r="U48" s="70">
        <v>48</v>
      </c>
      <c r="V48" s="70"/>
    </row>
    <row r="49" spans="1:23" ht="13.5" thickTop="1">
      <c r="K49" s="52"/>
      <c r="O49" s="20"/>
      <c r="P49" s="20"/>
      <c r="Q49" s="20"/>
      <c r="R49" s="83"/>
      <c r="S49" s="23"/>
      <c r="T49" s="114" t="s">
        <v>6494</v>
      </c>
      <c r="U49" s="115">
        <v>68</v>
      </c>
      <c r="V49" s="115">
        <v>0</v>
      </c>
    </row>
    <row r="50" spans="1:23">
      <c r="K50" s="52"/>
      <c r="O50" s="20"/>
      <c r="P50" s="20"/>
      <c r="Q50" s="20"/>
      <c r="R50" s="83"/>
      <c r="S50" s="23"/>
      <c r="T50" s="111" t="s">
        <v>6495</v>
      </c>
      <c r="U50" s="36">
        <v>68</v>
      </c>
      <c r="V50" s="51">
        <v>0</v>
      </c>
    </row>
    <row r="51" spans="1:23" ht="13.5" thickBot="1">
      <c r="K51" s="52"/>
      <c r="O51" s="20"/>
      <c r="P51" s="20"/>
      <c r="Q51" s="20"/>
      <c r="R51" s="83"/>
      <c r="S51" s="23"/>
      <c r="T51" s="19"/>
      <c r="U51" s="452"/>
      <c r="V51" s="116"/>
    </row>
    <row r="52" spans="1:23" ht="15.75" thickBot="1">
      <c r="K52" s="52"/>
      <c r="T52" s="538" t="s">
        <v>6501</v>
      </c>
      <c r="U52" s="537"/>
      <c r="V52" s="475">
        <f>90*V49</f>
        <v>0</v>
      </c>
    </row>
    <row r="53" spans="1:23" ht="15.75" thickBot="1">
      <c r="A53" s="20"/>
      <c r="B53" s="20"/>
      <c r="C53" s="20"/>
      <c r="D53" s="20"/>
      <c r="E53" s="83"/>
      <c r="F53" s="23"/>
      <c r="G53" s="20"/>
      <c r="H53" s="75"/>
      <c r="I53" s="76"/>
      <c r="K53" s="52"/>
      <c r="L53" s="19"/>
      <c r="T53" s="538" t="s">
        <v>6500</v>
      </c>
      <c r="U53" s="537"/>
      <c r="V53" s="475">
        <f>89*V50</f>
        <v>0</v>
      </c>
    </row>
    <row r="54" spans="1:23" s="106" customFormat="1" ht="13.5" thickBot="1">
      <c r="J54" s="98"/>
      <c r="K54" s="98"/>
      <c r="U54" s="477" t="s">
        <v>6498</v>
      </c>
      <c r="V54" s="478">
        <f>SUM(V52:V53)</f>
        <v>0</v>
      </c>
      <c r="W54" s="106" t="s">
        <v>6491</v>
      </c>
    </row>
    <row r="55" spans="1:23" ht="13.5" thickTop="1"/>
    <row r="56" spans="1:23">
      <c r="A56" s="19" t="s">
        <v>6484</v>
      </c>
    </row>
    <row r="58" spans="1:23">
      <c r="A58" s="20">
        <v>8932</v>
      </c>
      <c r="B58" s="20"/>
      <c r="C58" s="20"/>
      <c r="D58" s="20">
        <v>145200</v>
      </c>
      <c r="E58" s="83">
        <v>24</v>
      </c>
      <c r="F58" s="23" t="s">
        <v>4637</v>
      </c>
      <c r="G58" s="20"/>
      <c r="H58" s="20"/>
      <c r="I58" s="20"/>
    </row>
    <row r="59" spans="1:23">
      <c r="A59" s="20">
        <v>8932</v>
      </c>
      <c r="B59" s="20">
        <v>4</v>
      </c>
      <c r="C59" s="20">
        <v>4500316712</v>
      </c>
      <c r="D59" s="20">
        <v>145199</v>
      </c>
      <c r="E59" s="83">
        <v>24</v>
      </c>
      <c r="F59" s="23" t="s">
        <v>4638</v>
      </c>
      <c r="G59" s="20">
        <v>12</v>
      </c>
      <c r="H59" s="20">
        <v>42000</v>
      </c>
      <c r="I59" s="76">
        <v>43550</v>
      </c>
      <c r="J59" s="82">
        <v>48</v>
      </c>
      <c r="K59" s="82">
        <v>0</v>
      </c>
      <c r="O59" s="21" t="s">
        <v>6492</v>
      </c>
    </row>
    <row r="60" spans="1:23" ht="25.5">
      <c r="O60" s="36" t="s">
        <v>6472</v>
      </c>
      <c r="P60" s="36" t="s">
        <v>6473</v>
      </c>
      <c r="Q60" s="36" t="s">
        <v>1</v>
      </c>
      <c r="R60" s="36" t="s">
        <v>6474</v>
      </c>
      <c r="S60" s="36"/>
      <c r="T60" s="36" t="s">
        <v>6</v>
      </c>
      <c r="U60" s="66" t="s">
        <v>6478</v>
      </c>
      <c r="V60" s="66" t="s">
        <v>6479</v>
      </c>
    </row>
    <row r="61" spans="1:23">
      <c r="A61" s="20">
        <v>8970</v>
      </c>
      <c r="B61" s="20"/>
      <c r="C61" s="20"/>
      <c r="D61" s="20">
        <v>112145</v>
      </c>
      <c r="E61" s="83">
        <v>4</v>
      </c>
      <c r="F61" s="23" t="s">
        <v>5105</v>
      </c>
      <c r="G61" s="20"/>
      <c r="H61" s="20"/>
      <c r="I61" s="76"/>
      <c r="O61" s="37">
        <v>8932</v>
      </c>
      <c r="P61" s="37"/>
      <c r="Q61" s="37">
        <v>145200</v>
      </c>
      <c r="R61" s="87">
        <v>24</v>
      </c>
      <c r="S61" s="67" t="s">
        <v>4637</v>
      </c>
      <c r="T61" s="37"/>
      <c r="U61" s="37"/>
      <c r="V61" s="37"/>
    </row>
    <row r="62" spans="1:23" ht="13.5" thickBot="1">
      <c r="A62" s="20">
        <v>8970</v>
      </c>
      <c r="B62" s="20">
        <v>4</v>
      </c>
      <c r="C62" s="20">
        <v>4500317932</v>
      </c>
      <c r="D62" s="20">
        <v>112146</v>
      </c>
      <c r="E62" s="83">
        <v>4</v>
      </c>
      <c r="F62" s="23" t="s">
        <v>5106</v>
      </c>
      <c r="G62" s="20">
        <v>2</v>
      </c>
      <c r="H62" s="20">
        <v>7000</v>
      </c>
      <c r="I62" s="76">
        <v>43565</v>
      </c>
      <c r="J62" s="82">
        <v>0</v>
      </c>
      <c r="K62" s="82">
        <v>8</v>
      </c>
      <c r="O62" s="79">
        <v>8932</v>
      </c>
      <c r="P62" s="79">
        <v>4500316712</v>
      </c>
      <c r="Q62" s="79">
        <v>145199</v>
      </c>
      <c r="R62" s="88">
        <v>24</v>
      </c>
      <c r="S62" s="80" t="s">
        <v>4638</v>
      </c>
      <c r="T62" s="81">
        <v>43550</v>
      </c>
      <c r="U62" s="79">
        <v>48</v>
      </c>
      <c r="V62" s="79">
        <v>0</v>
      </c>
    </row>
    <row r="63" spans="1:23" ht="13.5" thickTop="1">
      <c r="O63" s="37">
        <v>8970</v>
      </c>
      <c r="P63" s="37"/>
      <c r="Q63" s="37">
        <v>112145</v>
      </c>
      <c r="R63" s="87">
        <v>4</v>
      </c>
      <c r="S63" s="67" t="s">
        <v>5105</v>
      </c>
      <c r="T63" s="37"/>
      <c r="U63" s="37"/>
      <c r="V63" s="37"/>
    </row>
    <row r="64" spans="1:23" ht="13.5" thickBot="1">
      <c r="A64" s="20">
        <v>9192</v>
      </c>
      <c r="B64" s="20"/>
      <c r="C64" s="20"/>
      <c r="D64" s="20">
        <v>112145</v>
      </c>
      <c r="E64" s="83">
        <v>10</v>
      </c>
      <c r="F64" s="23" t="s">
        <v>2696</v>
      </c>
      <c r="G64" s="20"/>
      <c r="H64" s="20"/>
      <c r="I64" s="20"/>
      <c r="O64" s="79">
        <v>8970</v>
      </c>
      <c r="P64" s="79">
        <v>4500317932</v>
      </c>
      <c r="Q64" s="79">
        <v>112146</v>
      </c>
      <c r="R64" s="88">
        <v>4</v>
      </c>
      <c r="S64" s="80" t="s">
        <v>5106</v>
      </c>
      <c r="T64" s="81">
        <v>43565</v>
      </c>
      <c r="U64" s="79">
        <v>0</v>
      </c>
      <c r="V64" s="79">
        <v>8</v>
      </c>
    </row>
    <row r="65" spans="1:23" ht="13.5" thickTop="1">
      <c r="A65" s="20">
        <v>9192</v>
      </c>
      <c r="B65" s="20">
        <v>4</v>
      </c>
      <c r="C65" s="20">
        <v>4500323838</v>
      </c>
      <c r="D65" s="20">
        <v>112146</v>
      </c>
      <c r="E65" s="83">
        <v>10</v>
      </c>
      <c r="F65" s="23" t="s">
        <v>2697</v>
      </c>
      <c r="G65" s="20">
        <v>5</v>
      </c>
      <c r="H65" s="20">
        <v>15000</v>
      </c>
      <c r="I65" s="76">
        <v>43669</v>
      </c>
      <c r="J65" s="82">
        <v>0</v>
      </c>
      <c r="K65" s="82">
        <v>20</v>
      </c>
      <c r="O65" s="37">
        <v>9192</v>
      </c>
      <c r="P65" s="37"/>
      <c r="Q65" s="37">
        <v>112145</v>
      </c>
      <c r="R65" s="87">
        <v>10</v>
      </c>
      <c r="S65" s="67" t="s">
        <v>2696</v>
      </c>
      <c r="T65" s="37"/>
      <c r="U65" s="37"/>
      <c r="V65" s="37"/>
    </row>
    <row r="66" spans="1:23" ht="13.5" thickBot="1">
      <c r="O66" s="79">
        <v>9192</v>
      </c>
      <c r="P66" s="79">
        <v>4500323838</v>
      </c>
      <c r="Q66" s="79">
        <v>112146</v>
      </c>
      <c r="R66" s="88">
        <v>10</v>
      </c>
      <c r="S66" s="80" t="s">
        <v>2697</v>
      </c>
      <c r="T66" s="81">
        <v>43669</v>
      </c>
      <c r="U66" s="79">
        <v>0</v>
      </c>
      <c r="V66" s="79">
        <v>20</v>
      </c>
    </row>
    <row r="67" spans="1:23" ht="13.5" thickTop="1">
      <c r="A67" s="20">
        <v>9466</v>
      </c>
      <c r="B67" s="20"/>
      <c r="C67" s="20"/>
      <c r="D67" s="20">
        <v>112145</v>
      </c>
      <c r="E67" s="83">
        <v>20</v>
      </c>
      <c r="F67" s="23" t="s">
        <v>2696</v>
      </c>
      <c r="G67" s="20"/>
      <c r="H67" s="20"/>
      <c r="I67" s="20"/>
      <c r="O67" s="37">
        <v>9466</v>
      </c>
      <c r="P67" s="37"/>
      <c r="Q67" s="37">
        <v>112145</v>
      </c>
      <c r="R67" s="87">
        <v>20</v>
      </c>
      <c r="S67" s="67" t="s">
        <v>2696</v>
      </c>
      <c r="T67" s="37"/>
      <c r="U67" s="37"/>
      <c r="V67" s="37"/>
    </row>
    <row r="68" spans="1:23" ht="13.5" thickBot="1">
      <c r="A68" s="20">
        <v>9466</v>
      </c>
      <c r="B68" s="20">
        <v>4</v>
      </c>
      <c r="C68" s="20">
        <v>450039292</v>
      </c>
      <c r="D68" s="20">
        <v>112146</v>
      </c>
      <c r="E68" s="83">
        <v>20</v>
      </c>
      <c r="F68" s="23" t="s">
        <v>2697</v>
      </c>
      <c r="G68" s="20">
        <v>10</v>
      </c>
      <c r="H68" s="20">
        <v>30000</v>
      </c>
      <c r="I68" s="76">
        <v>43669</v>
      </c>
      <c r="J68" s="82">
        <v>36</v>
      </c>
      <c r="K68" s="82">
        <v>4</v>
      </c>
      <c r="O68" s="79">
        <v>9466</v>
      </c>
      <c r="P68" s="79">
        <v>450039292</v>
      </c>
      <c r="Q68" s="79">
        <v>112146</v>
      </c>
      <c r="R68" s="88">
        <v>20</v>
      </c>
      <c r="S68" s="80" t="s">
        <v>2697</v>
      </c>
      <c r="T68" s="81">
        <v>43669</v>
      </c>
      <c r="U68" s="79">
        <v>36</v>
      </c>
      <c r="V68" s="79">
        <v>4</v>
      </c>
    </row>
    <row r="69" spans="1:23" ht="13.5" thickTop="1">
      <c r="O69" s="37">
        <v>9665</v>
      </c>
      <c r="P69" s="37"/>
      <c r="Q69" s="37">
        <v>112145</v>
      </c>
      <c r="R69" s="87">
        <v>20</v>
      </c>
      <c r="S69" s="67" t="s">
        <v>2696</v>
      </c>
      <c r="T69" s="37"/>
      <c r="U69" s="37"/>
      <c r="V69" s="37"/>
    </row>
    <row r="70" spans="1:23" ht="13.5" thickBot="1">
      <c r="A70" s="20">
        <v>9665</v>
      </c>
      <c r="B70" s="20"/>
      <c r="C70" s="20"/>
      <c r="D70" s="20">
        <v>112145</v>
      </c>
      <c r="E70" s="83">
        <v>20</v>
      </c>
      <c r="F70" s="23" t="s">
        <v>2696</v>
      </c>
      <c r="G70" s="20"/>
      <c r="H70" s="20"/>
      <c r="I70" s="20"/>
      <c r="O70" s="79">
        <v>9665</v>
      </c>
      <c r="P70" s="79">
        <v>4500332622</v>
      </c>
      <c r="Q70" s="79">
        <v>112146</v>
      </c>
      <c r="R70" s="88">
        <v>20</v>
      </c>
      <c r="S70" s="80" t="s">
        <v>2697</v>
      </c>
      <c r="T70" s="81">
        <v>43864</v>
      </c>
      <c r="U70" s="79">
        <v>32</v>
      </c>
      <c r="V70" s="79">
        <v>8</v>
      </c>
    </row>
    <row r="71" spans="1:23" ht="13.5" thickTop="1">
      <c r="A71" s="20">
        <v>9665</v>
      </c>
      <c r="B71" s="20">
        <v>4</v>
      </c>
      <c r="C71" s="20">
        <v>4500332622</v>
      </c>
      <c r="D71" s="20">
        <v>112146</v>
      </c>
      <c r="E71" s="83">
        <v>20</v>
      </c>
      <c r="F71" s="23" t="s">
        <v>2697</v>
      </c>
      <c r="G71" s="20">
        <v>10</v>
      </c>
      <c r="H71" s="20">
        <v>30000</v>
      </c>
      <c r="I71" s="76">
        <v>43864</v>
      </c>
      <c r="J71" s="82">
        <v>32</v>
      </c>
      <c r="K71" s="82">
        <v>8</v>
      </c>
      <c r="T71" s="114" t="s">
        <v>6494</v>
      </c>
      <c r="U71" s="115">
        <v>56</v>
      </c>
      <c r="V71" s="115">
        <v>22</v>
      </c>
    </row>
    <row r="72" spans="1:23">
      <c r="T72" s="111" t="s">
        <v>6495</v>
      </c>
      <c r="U72" s="36">
        <v>60</v>
      </c>
      <c r="V72" s="51">
        <v>18</v>
      </c>
    </row>
    <row r="73" spans="1:23" s="106" customFormat="1" ht="13.5" thickBot="1">
      <c r="J73" s="98"/>
      <c r="K73" s="98"/>
      <c r="U73" s="477" t="s">
        <v>6498</v>
      </c>
      <c r="V73" s="478">
        <f>SUM(V71:V72)</f>
        <v>40</v>
      </c>
      <c r="W73" s="106" t="s">
        <v>6491</v>
      </c>
    </row>
    <row r="74" spans="1:23" ht="13.5" thickTop="1"/>
    <row r="75" spans="1:23">
      <c r="A75" s="19" t="s">
        <v>6484</v>
      </c>
    </row>
    <row r="76" spans="1:23" ht="13.5" thickBot="1">
      <c r="T76" s="106"/>
      <c r="U76" s="477" t="s">
        <v>6498</v>
      </c>
      <c r="V76" s="478">
        <f>SUM(V74:V75)</f>
        <v>0</v>
      </c>
      <c r="W76" s="106" t="s">
        <v>6493</v>
      </c>
    </row>
    <row r="77" spans="1:23" ht="13.5" thickTop="1">
      <c r="A77" s="455">
        <v>9871</v>
      </c>
      <c r="B77" s="455"/>
      <c r="C77" s="455"/>
      <c r="D77" s="455">
        <v>145199</v>
      </c>
      <c r="E77" s="453">
        <v>4</v>
      </c>
      <c r="F77" s="456" t="s">
        <v>6586</v>
      </c>
      <c r="G77" s="455"/>
      <c r="H77" s="455"/>
      <c r="I77" s="454"/>
    </row>
    <row r="78" spans="1:23">
      <c r="A78" s="455">
        <v>9871</v>
      </c>
      <c r="B78" s="455">
        <v>4</v>
      </c>
      <c r="C78" s="455">
        <v>4500335491</v>
      </c>
      <c r="D78" s="455">
        <v>145200</v>
      </c>
      <c r="E78" s="453">
        <v>4</v>
      </c>
      <c r="F78" s="456" t="s">
        <v>6587</v>
      </c>
      <c r="G78" s="455">
        <v>2</v>
      </c>
      <c r="H78" s="455">
        <v>6000</v>
      </c>
      <c r="I78" s="454">
        <v>43935</v>
      </c>
      <c r="O78" s="315" t="s">
        <v>7144</v>
      </c>
    </row>
    <row r="79" spans="1:23" ht="25.5">
      <c r="O79" s="36" t="s">
        <v>6472</v>
      </c>
      <c r="P79" s="36" t="s">
        <v>6473</v>
      </c>
      <c r="Q79" s="36" t="s">
        <v>1</v>
      </c>
      <c r="R79" s="36" t="s">
        <v>6474</v>
      </c>
      <c r="S79" s="36"/>
      <c r="T79" s="36" t="s">
        <v>6</v>
      </c>
      <c r="U79" s="66" t="s">
        <v>6478</v>
      </c>
      <c r="V79" s="66" t="s">
        <v>6479</v>
      </c>
    </row>
    <row r="80" spans="1:23">
      <c r="A80" s="455">
        <v>9891</v>
      </c>
      <c r="B80" s="455"/>
      <c r="C80" s="455"/>
      <c r="D80" s="455">
        <v>145199</v>
      </c>
      <c r="E80" s="453">
        <v>20</v>
      </c>
      <c r="F80" s="456" t="s">
        <v>6586</v>
      </c>
      <c r="G80" s="455"/>
      <c r="H80" s="455"/>
      <c r="I80" s="454"/>
      <c r="O80" s="457">
        <v>9871</v>
      </c>
      <c r="P80" s="457"/>
      <c r="Q80" s="457">
        <v>145199</v>
      </c>
      <c r="R80" s="458">
        <v>4</v>
      </c>
      <c r="S80" s="459" t="s">
        <v>6941</v>
      </c>
      <c r="T80" s="460"/>
      <c r="U80" s="37"/>
      <c r="V80" s="37"/>
    </row>
    <row r="81" spans="1:22" ht="13.5" thickBot="1">
      <c r="A81" s="455">
        <v>9891</v>
      </c>
      <c r="B81" s="455">
        <v>4</v>
      </c>
      <c r="C81" s="455">
        <v>4500335491</v>
      </c>
      <c r="D81" s="455">
        <v>145200</v>
      </c>
      <c r="E81" s="453">
        <v>20</v>
      </c>
      <c r="F81" s="456" t="s">
        <v>6587</v>
      </c>
      <c r="G81" s="455">
        <v>10</v>
      </c>
      <c r="H81" s="455">
        <v>30000</v>
      </c>
      <c r="I81" s="454">
        <v>43949</v>
      </c>
      <c r="O81" s="466">
        <v>9871</v>
      </c>
      <c r="P81" s="466">
        <v>4500335491</v>
      </c>
      <c r="Q81" s="466">
        <v>145200</v>
      </c>
      <c r="R81" s="467">
        <v>4</v>
      </c>
      <c r="S81" s="468" t="s">
        <v>6942</v>
      </c>
      <c r="T81" s="469">
        <v>43935</v>
      </c>
      <c r="U81" s="79">
        <v>8</v>
      </c>
      <c r="V81" s="79">
        <v>0</v>
      </c>
    </row>
    <row r="82" spans="1:22" ht="13.5" thickTop="1">
      <c r="O82" s="461">
        <v>9891</v>
      </c>
      <c r="P82" s="461"/>
      <c r="Q82" s="461">
        <v>145199</v>
      </c>
      <c r="R82" s="462">
        <v>20</v>
      </c>
      <c r="S82" s="463" t="s">
        <v>6941</v>
      </c>
      <c r="T82" s="464"/>
      <c r="U82" s="102"/>
      <c r="V82" s="102"/>
    </row>
    <row r="83" spans="1:22" ht="13.5" thickBot="1">
      <c r="A83" s="455">
        <v>9918</v>
      </c>
      <c r="B83" s="455">
        <v>4</v>
      </c>
      <c r="C83" s="455">
        <v>4500337223</v>
      </c>
      <c r="D83" s="455">
        <v>112145</v>
      </c>
      <c r="E83" s="453">
        <v>20</v>
      </c>
      <c r="F83" s="456" t="s">
        <v>6648</v>
      </c>
      <c r="G83" s="455">
        <v>5</v>
      </c>
      <c r="H83" s="455">
        <v>20500</v>
      </c>
      <c r="I83" s="454">
        <v>43958</v>
      </c>
      <c r="O83" s="466">
        <v>9891</v>
      </c>
      <c r="P83" s="466">
        <v>4500335491</v>
      </c>
      <c r="Q83" s="466">
        <v>145200</v>
      </c>
      <c r="R83" s="467">
        <v>20</v>
      </c>
      <c r="S83" s="468" t="s">
        <v>6942</v>
      </c>
      <c r="T83" s="469">
        <v>43949</v>
      </c>
      <c r="U83" s="79">
        <v>40</v>
      </c>
      <c r="V83" s="79"/>
    </row>
    <row r="84" spans="1:22" ht="14.25" thickTop="1" thickBot="1">
      <c r="A84" s="455">
        <v>9919</v>
      </c>
      <c r="B84" s="455">
        <v>4</v>
      </c>
      <c r="C84" s="455">
        <v>4500337158</v>
      </c>
      <c r="D84" s="455">
        <v>112146</v>
      </c>
      <c r="E84" s="453">
        <v>20</v>
      </c>
      <c r="F84" s="456" t="s">
        <v>6647</v>
      </c>
      <c r="G84" s="455">
        <v>5</v>
      </c>
      <c r="H84" s="455">
        <v>20500</v>
      </c>
      <c r="I84" s="454">
        <v>43958</v>
      </c>
      <c r="O84" s="471">
        <v>9918</v>
      </c>
      <c r="P84" s="471">
        <v>4500337223</v>
      </c>
      <c r="Q84" s="471">
        <v>112145</v>
      </c>
      <c r="R84" s="472">
        <v>20</v>
      </c>
      <c r="S84" s="473" t="s">
        <v>6648</v>
      </c>
      <c r="T84" s="474">
        <v>43958</v>
      </c>
      <c r="U84" s="479">
        <v>0</v>
      </c>
      <c r="V84" s="479">
        <v>20</v>
      </c>
    </row>
    <row r="85" spans="1:22" ht="14.25" thickTop="1" thickBot="1">
      <c r="O85" s="466">
        <v>9919</v>
      </c>
      <c r="P85" s="466">
        <v>4500337158</v>
      </c>
      <c r="Q85" s="466">
        <v>112146</v>
      </c>
      <c r="R85" s="467">
        <v>20</v>
      </c>
      <c r="S85" s="468" t="s">
        <v>6647</v>
      </c>
      <c r="T85" s="469">
        <v>43958</v>
      </c>
      <c r="U85" s="79">
        <v>0</v>
      </c>
      <c r="V85" s="79">
        <v>20</v>
      </c>
    </row>
    <row r="86" spans="1:22" ht="13.5" thickTop="1">
      <c r="A86" s="455">
        <v>9983</v>
      </c>
      <c r="B86" s="455"/>
      <c r="C86" s="455"/>
      <c r="D86" s="455">
        <v>112145</v>
      </c>
      <c r="E86" s="453">
        <v>20</v>
      </c>
      <c r="F86" s="456" t="s">
        <v>6648</v>
      </c>
      <c r="G86" s="455"/>
      <c r="H86" s="455"/>
      <c r="I86" s="454"/>
      <c r="O86" s="461">
        <v>9983</v>
      </c>
      <c r="P86" s="461"/>
      <c r="Q86" s="461">
        <v>112145</v>
      </c>
      <c r="R86" s="462">
        <v>20</v>
      </c>
      <c r="S86" s="463" t="s">
        <v>6648</v>
      </c>
      <c r="T86" s="464"/>
      <c r="U86" s="102"/>
      <c r="V86" s="102"/>
    </row>
    <row r="87" spans="1:22" ht="13.5" thickBot="1">
      <c r="A87" s="455">
        <v>9983</v>
      </c>
      <c r="B87" s="455">
        <v>4</v>
      </c>
      <c r="C87" s="455">
        <v>4500338186</v>
      </c>
      <c r="D87" s="455">
        <v>112146</v>
      </c>
      <c r="E87" s="453">
        <v>20</v>
      </c>
      <c r="F87" s="456" t="s">
        <v>6647</v>
      </c>
      <c r="G87" s="455">
        <v>10</v>
      </c>
      <c r="H87" s="455">
        <v>41000</v>
      </c>
      <c r="I87" s="454">
        <v>43991</v>
      </c>
      <c r="O87" s="466">
        <v>9983</v>
      </c>
      <c r="P87" s="466">
        <v>4500338186</v>
      </c>
      <c r="Q87" s="466">
        <v>112146</v>
      </c>
      <c r="R87" s="467">
        <v>20</v>
      </c>
      <c r="S87" s="468" t="s">
        <v>6647</v>
      </c>
      <c r="T87" s="469">
        <v>43991</v>
      </c>
      <c r="U87" s="79">
        <v>16</v>
      </c>
      <c r="V87" s="79">
        <v>24</v>
      </c>
    </row>
    <row r="88" spans="1:22" ht="13.5" thickTop="1">
      <c r="O88" s="461">
        <v>10247</v>
      </c>
      <c r="P88" s="461"/>
      <c r="Q88" s="461">
        <v>145199</v>
      </c>
      <c r="R88" s="462">
        <v>10</v>
      </c>
      <c r="S88" s="463" t="s">
        <v>6941</v>
      </c>
      <c r="T88" s="464"/>
      <c r="U88" s="102"/>
      <c r="V88" s="102"/>
    </row>
    <row r="89" spans="1:22" ht="13.5" thickBot="1">
      <c r="A89" s="455">
        <v>10247</v>
      </c>
      <c r="B89" s="455"/>
      <c r="C89" s="455"/>
      <c r="D89" s="455">
        <v>145199</v>
      </c>
      <c r="E89" s="453">
        <v>10</v>
      </c>
      <c r="F89" s="456" t="s">
        <v>6941</v>
      </c>
      <c r="G89" s="455"/>
      <c r="H89" s="455"/>
      <c r="I89" s="454"/>
      <c r="O89" s="466">
        <v>10247</v>
      </c>
      <c r="P89" s="466">
        <v>4500342618</v>
      </c>
      <c r="Q89" s="466">
        <v>145200</v>
      </c>
      <c r="R89" s="467">
        <v>10</v>
      </c>
      <c r="S89" s="468" t="s">
        <v>6942</v>
      </c>
      <c r="T89" s="469">
        <v>44109</v>
      </c>
      <c r="U89" s="79">
        <v>20</v>
      </c>
      <c r="V89" s="79">
        <v>0</v>
      </c>
    </row>
    <row r="90" spans="1:22" ht="13.5" thickTop="1">
      <c r="A90" s="455">
        <v>10247</v>
      </c>
      <c r="B90" s="455">
        <v>4</v>
      </c>
      <c r="C90" s="455">
        <v>4500342618</v>
      </c>
      <c r="D90" s="455">
        <v>145200</v>
      </c>
      <c r="E90" s="453">
        <v>10</v>
      </c>
      <c r="F90" s="456" t="s">
        <v>6942</v>
      </c>
      <c r="G90" s="455">
        <v>5</v>
      </c>
      <c r="H90" s="455">
        <v>17500</v>
      </c>
      <c r="I90" s="454">
        <v>44109</v>
      </c>
      <c r="O90" s="461">
        <v>10266</v>
      </c>
      <c r="P90" s="461"/>
      <c r="Q90" s="461">
        <v>145199</v>
      </c>
      <c r="R90" s="462">
        <v>14</v>
      </c>
      <c r="S90" s="463" t="s">
        <v>6941</v>
      </c>
      <c r="T90" s="464"/>
      <c r="U90" s="102"/>
      <c r="V90" s="102"/>
    </row>
    <row r="91" spans="1:22" ht="13.5" thickBot="1">
      <c r="O91" s="466">
        <v>10266</v>
      </c>
      <c r="P91" s="466">
        <v>4500342618</v>
      </c>
      <c r="Q91" s="466">
        <v>145200</v>
      </c>
      <c r="R91" s="467">
        <v>14</v>
      </c>
      <c r="S91" s="468" t="s">
        <v>6942</v>
      </c>
      <c r="T91" s="469">
        <v>44113</v>
      </c>
      <c r="U91" s="79">
        <v>28</v>
      </c>
      <c r="V91" s="79">
        <v>0</v>
      </c>
    </row>
    <row r="92" spans="1:22" ht="13.5" thickTop="1">
      <c r="A92" s="455">
        <v>10266</v>
      </c>
      <c r="B92" s="455"/>
      <c r="C92" s="455"/>
      <c r="D92" s="455">
        <v>145199</v>
      </c>
      <c r="E92" s="453">
        <v>14</v>
      </c>
      <c r="F92" s="456" t="s">
        <v>6941</v>
      </c>
      <c r="G92" s="455"/>
      <c r="H92" s="455"/>
      <c r="I92" s="454"/>
      <c r="O92" s="461">
        <v>10327</v>
      </c>
      <c r="P92" s="461"/>
      <c r="Q92" s="461">
        <v>112145</v>
      </c>
      <c r="R92" s="462">
        <v>20</v>
      </c>
      <c r="S92" s="463" t="s">
        <v>6648</v>
      </c>
      <c r="T92" s="464"/>
      <c r="U92" s="102"/>
      <c r="V92" s="102"/>
    </row>
    <row r="93" spans="1:22" ht="13.5" thickBot="1">
      <c r="A93" s="455">
        <v>10266</v>
      </c>
      <c r="B93" s="455">
        <v>4</v>
      </c>
      <c r="C93" s="455">
        <v>4500342618</v>
      </c>
      <c r="D93" s="455">
        <v>145200</v>
      </c>
      <c r="E93" s="453">
        <v>14</v>
      </c>
      <c r="F93" s="456" t="s">
        <v>6942</v>
      </c>
      <c r="G93" s="455">
        <v>7</v>
      </c>
      <c r="H93" s="455">
        <v>24500</v>
      </c>
      <c r="I93" s="454">
        <v>44113</v>
      </c>
      <c r="O93" s="466">
        <v>10327</v>
      </c>
      <c r="P93" s="466">
        <v>4500344299</v>
      </c>
      <c r="Q93" s="466">
        <v>112146</v>
      </c>
      <c r="R93" s="467">
        <v>20</v>
      </c>
      <c r="S93" s="468" t="s">
        <v>6647</v>
      </c>
      <c r="T93" s="469">
        <v>44140</v>
      </c>
      <c r="U93" s="79">
        <v>18</v>
      </c>
      <c r="V93" s="79">
        <v>22</v>
      </c>
    </row>
    <row r="94" spans="1:22" ht="13.5" thickTop="1">
      <c r="O94" s="461">
        <v>10405</v>
      </c>
      <c r="P94" s="461"/>
      <c r="Q94" s="461">
        <v>112145</v>
      </c>
      <c r="R94" s="462">
        <v>20</v>
      </c>
      <c r="S94" s="463" t="s">
        <v>6648</v>
      </c>
      <c r="T94" s="464"/>
      <c r="U94" s="102"/>
      <c r="V94" s="102"/>
    </row>
    <row r="95" spans="1:22" ht="13.5" thickBot="1">
      <c r="A95" s="455">
        <v>10327</v>
      </c>
      <c r="B95" s="455"/>
      <c r="C95" s="455"/>
      <c r="D95" s="455">
        <v>112145</v>
      </c>
      <c r="E95" s="453">
        <v>20</v>
      </c>
      <c r="F95" s="456" t="s">
        <v>6648</v>
      </c>
      <c r="G95" s="455"/>
      <c r="H95" s="455"/>
      <c r="I95" s="454"/>
      <c r="O95" s="466">
        <v>10405</v>
      </c>
      <c r="P95" s="466">
        <v>4500345661</v>
      </c>
      <c r="Q95" s="466">
        <v>112146</v>
      </c>
      <c r="R95" s="467">
        <v>20</v>
      </c>
      <c r="S95" s="468" t="s">
        <v>6647</v>
      </c>
      <c r="T95" s="469">
        <v>44173</v>
      </c>
      <c r="U95" s="79">
        <v>29</v>
      </c>
      <c r="V95" s="79">
        <v>11</v>
      </c>
    </row>
    <row r="96" spans="1:22" ht="13.5" thickTop="1">
      <c r="A96" s="455">
        <v>10327</v>
      </c>
      <c r="B96" s="455">
        <v>4</v>
      </c>
      <c r="C96" s="455">
        <v>4500344299</v>
      </c>
      <c r="D96" s="455">
        <v>112146</v>
      </c>
      <c r="E96" s="453">
        <v>20</v>
      </c>
      <c r="F96" s="456" t="s">
        <v>6647</v>
      </c>
      <c r="G96" s="455">
        <v>10</v>
      </c>
      <c r="H96" s="455">
        <v>41000</v>
      </c>
      <c r="I96" s="454">
        <v>44140</v>
      </c>
      <c r="T96" s="114" t="s">
        <v>6494</v>
      </c>
      <c r="U96" s="115">
        <v>76</v>
      </c>
      <c r="V96" s="115">
        <v>53</v>
      </c>
    </row>
    <row r="97" spans="1:23">
      <c r="T97" s="111" t="s">
        <v>6495</v>
      </c>
      <c r="U97" s="36">
        <v>83</v>
      </c>
      <c r="V97" s="51">
        <v>44</v>
      </c>
    </row>
    <row r="98" spans="1:23" ht="13.5" thickBot="1">
      <c r="A98" s="455">
        <v>10405</v>
      </c>
      <c r="B98" s="455"/>
      <c r="C98" s="455"/>
      <c r="D98" s="455">
        <v>112145</v>
      </c>
      <c r="E98" s="453">
        <v>20</v>
      </c>
      <c r="F98" s="456" t="s">
        <v>6648</v>
      </c>
      <c r="G98" s="455"/>
      <c r="H98" s="455"/>
      <c r="I98" s="454"/>
      <c r="T98" s="19"/>
      <c r="U98" s="452"/>
      <c r="V98" s="116"/>
    </row>
    <row r="99" spans="1:23" ht="15.75" thickBot="1">
      <c r="A99" s="455">
        <v>10405</v>
      </c>
      <c r="B99" s="455">
        <v>4</v>
      </c>
      <c r="C99" s="455">
        <v>4500345661</v>
      </c>
      <c r="D99" s="455">
        <v>112146</v>
      </c>
      <c r="E99" s="453">
        <v>20</v>
      </c>
      <c r="F99" s="456" t="s">
        <v>6647</v>
      </c>
      <c r="G99" s="455">
        <v>10</v>
      </c>
      <c r="H99" s="455">
        <v>41000</v>
      </c>
      <c r="I99" s="454">
        <v>44173</v>
      </c>
      <c r="T99" s="538" t="s">
        <v>6501</v>
      </c>
      <c r="U99" s="537"/>
      <c r="V99" s="475">
        <f>90*V96</f>
        <v>4770</v>
      </c>
    </row>
    <row r="100" spans="1:23" ht="15.75" thickBot="1">
      <c r="T100" s="538" t="s">
        <v>6500</v>
      </c>
      <c r="U100" s="537"/>
      <c r="V100" s="475">
        <f>89*V97</f>
        <v>3916</v>
      </c>
    </row>
    <row r="101" spans="1:23" ht="13.5" thickBot="1">
      <c r="T101" s="106"/>
      <c r="U101" s="477" t="s">
        <v>6498</v>
      </c>
      <c r="V101" s="478">
        <f>SUM(V99:V100)</f>
        <v>8686</v>
      </c>
      <c r="W101" s="480" t="s">
        <v>7145</v>
      </c>
    </row>
    <row r="102" spans="1:23" s="106" customFormat="1" ht="14.25" thickTop="1" thickBot="1">
      <c r="J102" s="98"/>
      <c r="K102" s="98"/>
      <c r="U102" s="94"/>
      <c r="V102" s="94"/>
    </row>
    <row r="103" spans="1:23" ht="13.5" thickTop="1"/>
    <row r="104" spans="1:23">
      <c r="A104" s="19" t="s">
        <v>6484</v>
      </c>
    </row>
  </sheetData>
  <mergeCells count="9">
    <mergeCell ref="T99:U99"/>
    <mergeCell ref="T100:U100"/>
    <mergeCell ref="T53:U53"/>
    <mergeCell ref="N2:T2"/>
    <mergeCell ref="S21:U21"/>
    <mergeCell ref="S22:U22"/>
    <mergeCell ref="T36:U36"/>
    <mergeCell ref="T37:U37"/>
    <mergeCell ref="T52:U5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K292"/>
  <sheetViews>
    <sheetView workbookViewId="0">
      <pane ySplit="2" topLeftCell="A258" activePane="bottomLeft" state="frozen"/>
      <selection pane="bottomLeft" activeCell="D230" sqref="D230"/>
    </sheetView>
  </sheetViews>
  <sheetFormatPr baseColWidth="10" defaultRowHeight="12.75"/>
  <cols>
    <col min="1" max="2" width="11.42578125" style="21"/>
    <col min="3" max="3" width="11.42578125" style="121" customWidth="1"/>
    <col min="4" max="5" width="11.42578125" style="20" customWidth="1"/>
    <col min="6" max="6" width="9.5703125" style="121" customWidth="1"/>
    <col min="7" max="7" width="10.85546875" style="122" customWidth="1"/>
    <col min="8" max="8" width="10" style="121" customWidth="1"/>
    <col min="9" max="9" width="10.5703125" style="122" customWidth="1"/>
    <col min="10" max="10" width="10.85546875" style="121" customWidth="1"/>
    <col min="11" max="11" width="10.5703125" style="122" customWidth="1"/>
    <col min="12" max="261" width="11.42578125" style="21"/>
    <col min="262" max="262" width="9.5703125" style="21" customWidth="1"/>
    <col min="263" max="263" width="10.85546875" style="21" customWidth="1"/>
    <col min="264" max="264" width="10" style="21" customWidth="1"/>
    <col min="265" max="265" width="10.5703125" style="21" customWidth="1"/>
    <col min="266" max="266" width="10.85546875" style="21" customWidth="1"/>
    <col min="267" max="267" width="10.5703125" style="21" customWidth="1"/>
    <col min="268" max="517" width="11.42578125" style="21"/>
    <col min="518" max="518" width="9.5703125" style="21" customWidth="1"/>
    <col min="519" max="519" width="10.85546875" style="21" customWidth="1"/>
    <col min="520" max="520" width="10" style="21" customWidth="1"/>
    <col min="521" max="521" width="10.5703125" style="21" customWidth="1"/>
    <col min="522" max="522" width="10.85546875" style="21" customWidth="1"/>
    <col min="523" max="523" width="10.5703125" style="21" customWidth="1"/>
    <col min="524" max="773" width="11.42578125" style="21"/>
    <col min="774" max="774" width="9.5703125" style="21" customWidth="1"/>
    <col min="775" max="775" width="10.85546875" style="21" customWidth="1"/>
    <col min="776" max="776" width="10" style="21" customWidth="1"/>
    <col min="777" max="777" width="10.5703125" style="21" customWidth="1"/>
    <col min="778" max="778" width="10.85546875" style="21" customWidth="1"/>
    <col min="779" max="779" width="10.5703125" style="21" customWidth="1"/>
    <col min="780" max="1029" width="11.42578125" style="21"/>
    <col min="1030" max="1030" width="9.5703125" style="21" customWidth="1"/>
    <col min="1031" max="1031" width="10.85546875" style="21" customWidth="1"/>
    <col min="1032" max="1032" width="10" style="21" customWidth="1"/>
    <col min="1033" max="1033" width="10.5703125" style="21" customWidth="1"/>
    <col min="1034" max="1034" width="10.85546875" style="21" customWidth="1"/>
    <col min="1035" max="1035" width="10.5703125" style="21" customWidth="1"/>
    <col min="1036" max="1285" width="11.42578125" style="21"/>
    <col min="1286" max="1286" width="9.5703125" style="21" customWidth="1"/>
    <col min="1287" max="1287" width="10.85546875" style="21" customWidth="1"/>
    <col min="1288" max="1288" width="10" style="21" customWidth="1"/>
    <col min="1289" max="1289" width="10.5703125" style="21" customWidth="1"/>
    <col min="1290" max="1290" width="10.85546875" style="21" customWidth="1"/>
    <col min="1291" max="1291" width="10.5703125" style="21" customWidth="1"/>
    <col min="1292" max="1541" width="11.42578125" style="21"/>
    <col min="1542" max="1542" width="9.5703125" style="21" customWidth="1"/>
    <col min="1543" max="1543" width="10.85546875" style="21" customWidth="1"/>
    <col min="1544" max="1544" width="10" style="21" customWidth="1"/>
    <col min="1545" max="1545" width="10.5703125" style="21" customWidth="1"/>
    <col min="1546" max="1546" width="10.85546875" style="21" customWidth="1"/>
    <col min="1547" max="1547" width="10.5703125" style="21" customWidth="1"/>
    <col min="1548" max="1797" width="11.42578125" style="21"/>
    <col min="1798" max="1798" width="9.5703125" style="21" customWidth="1"/>
    <col min="1799" max="1799" width="10.85546875" style="21" customWidth="1"/>
    <col min="1800" max="1800" width="10" style="21" customWidth="1"/>
    <col min="1801" max="1801" width="10.5703125" style="21" customWidth="1"/>
    <col min="1802" max="1802" width="10.85546875" style="21" customWidth="1"/>
    <col min="1803" max="1803" width="10.5703125" style="21" customWidth="1"/>
    <col min="1804" max="2053" width="11.42578125" style="21"/>
    <col min="2054" max="2054" width="9.5703125" style="21" customWidth="1"/>
    <col min="2055" max="2055" width="10.85546875" style="21" customWidth="1"/>
    <col min="2056" max="2056" width="10" style="21" customWidth="1"/>
    <col min="2057" max="2057" width="10.5703125" style="21" customWidth="1"/>
    <col min="2058" max="2058" width="10.85546875" style="21" customWidth="1"/>
    <col min="2059" max="2059" width="10.5703125" style="21" customWidth="1"/>
    <col min="2060" max="2309" width="11.42578125" style="21"/>
    <col min="2310" max="2310" width="9.5703125" style="21" customWidth="1"/>
    <col min="2311" max="2311" width="10.85546875" style="21" customWidth="1"/>
    <col min="2312" max="2312" width="10" style="21" customWidth="1"/>
    <col min="2313" max="2313" width="10.5703125" style="21" customWidth="1"/>
    <col min="2314" max="2314" width="10.85546875" style="21" customWidth="1"/>
    <col min="2315" max="2315" width="10.5703125" style="21" customWidth="1"/>
    <col min="2316" max="2565" width="11.42578125" style="21"/>
    <col min="2566" max="2566" width="9.5703125" style="21" customWidth="1"/>
    <col min="2567" max="2567" width="10.85546875" style="21" customWidth="1"/>
    <col min="2568" max="2568" width="10" style="21" customWidth="1"/>
    <col min="2569" max="2569" width="10.5703125" style="21" customWidth="1"/>
    <col min="2570" max="2570" width="10.85546875" style="21" customWidth="1"/>
    <col min="2571" max="2571" width="10.5703125" style="21" customWidth="1"/>
    <col min="2572" max="2821" width="11.42578125" style="21"/>
    <col min="2822" max="2822" width="9.5703125" style="21" customWidth="1"/>
    <col min="2823" max="2823" width="10.85546875" style="21" customWidth="1"/>
    <col min="2824" max="2824" width="10" style="21" customWidth="1"/>
    <col min="2825" max="2825" width="10.5703125" style="21" customWidth="1"/>
    <col min="2826" max="2826" width="10.85546875" style="21" customWidth="1"/>
    <col min="2827" max="2827" width="10.5703125" style="21" customWidth="1"/>
    <col min="2828" max="3077" width="11.42578125" style="21"/>
    <col min="3078" max="3078" width="9.5703125" style="21" customWidth="1"/>
    <col min="3079" max="3079" width="10.85546875" style="21" customWidth="1"/>
    <col min="3080" max="3080" width="10" style="21" customWidth="1"/>
    <col min="3081" max="3081" width="10.5703125" style="21" customWidth="1"/>
    <col min="3082" max="3082" width="10.85546875" style="21" customWidth="1"/>
    <col min="3083" max="3083" width="10.5703125" style="21" customWidth="1"/>
    <col min="3084" max="3333" width="11.42578125" style="21"/>
    <col min="3334" max="3334" width="9.5703125" style="21" customWidth="1"/>
    <col min="3335" max="3335" width="10.85546875" style="21" customWidth="1"/>
    <col min="3336" max="3336" width="10" style="21" customWidth="1"/>
    <col min="3337" max="3337" width="10.5703125" style="21" customWidth="1"/>
    <col min="3338" max="3338" width="10.85546875" style="21" customWidth="1"/>
    <col min="3339" max="3339" width="10.5703125" style="21" customWidth="1"/>
    <col min="3340" max="3589" width="11.42578125" style="21"/>
    <col min="3590" max="3590" width="9.5703125" style="21" customWidth="1"/>
    <col min="3591" max="3591" width="10.85546875" style="21" customWidth="1"/>
    <col min="3592" max="3592" width="10" style="21" customWidth="1"/>
    <col min="3593" max="3593" width="10.5703125" style="21" customWidth="1"/>
    <col min="3594" max="3594" width="10.85546875" style="21" customWidth="1"/>
    <col min="3595" max="3595" width="10.5703125" style="21" customWidth="1"/>
    <col min="3596" max="3845" width="11.42578125" style="21"/>
    <col min="3846" max="3846" width="9.5703125" style="21" customWidth="1"/>
    <col min="3847" max="3847" width="10.85546875" style="21" customWidth="1"/>
    <col min="3848" max="3848" width="10" style="21" customWidth="1"/>
    <col min="3849" max="3849" width="10.5703125" style="21" customWidth="1"/>
    <col min="3850" max="3850" width="10.85546875" style="21" customWidth="1"/>
    <col min="3851" max="3851" width="10.5703125" style="21" customWidth="1"/>
    <col min="3852" max="4101" width="11.42578125" style="21"/>
    <col min="4102" max="4102" width="9.5703125" style="21" customWidth="1"/>
    <col min="4103" max="4103" width="10.85546875" style="21" customWidth="1"/>
    <col min="4104" max="4104" width="10" style="21" customWidth="1"/>
    <col min="4105" max="4105" width="10.5703125" style="21" customWidth="1"/>
    <col min="4106" max="4106" width="10.85546875" style="21" customWidth="1"/>
    <col min="4107" max="4107" width="10.5703125" style="21" customWidth="1"/>
    <col min="4108" max="4357" width="11.42578125" style="21"/>
    <col min="4358" max="4358" width="9.5703125" style="21" customWidth="1"/>
    <col min="4359" max="4359" width="10.85546875" style="21" customWidth="1"/>
    <col min="4360" max="4360" width="10" style="21" customWidth="1"/>
    <col min="4361" max="4361" width="10.5703125" style="21" customWidth="1"/>
    <col min="4362" max="4362" width="10.85546875" style="21" customWidth="1"/>
    <col min="4363" max="4363" width="10.5703125" style="21" customWidth="1"/>
    <col min="4364" max="4613" width="11.42578125" style="21"/>
    <col min="4614" max="4614" width="9.5703125" style="21" customWidth="1"/>
    <col min="4615" max="4615" width="10.85546875" style="21" customWidth="1"/>
    <col min="4616" max="4616" width="10" style="21" customWidth="1"/>
    <col min="4617" max="4617" width="10.5703125" style="21" customWidth="1"/>
    <col min="4618" max="4618" width="10.85546875" style="21" customWidth="1"/>
    <col min="4619" max="4619" width="10.5703125" style="21" customWidth="1"/>
    <col min="4620" max="4869" width="11.42578125" style="21"/>
    <col min="4870" max="4870" width="9.5703125" style="21" customWidth="1"/>
    <col min="4871" max="4871" width="10.85546875" style="21" customWidth="1"/>
    <col min="4872" max="4872" width="10" style="21" customWidth="1"/>
    <col min="4873" max="4873" width="10.5703125" style="21" customWidth="1"/>
    <col min="4874" max="4874" width="10.85546875" style="21" customWidth="1"/>
    <col min="4875" max="4875" width="10.5703125" style="21" customWidth="1"/>
    <col min="4876" max="5125" width="11.42578125" style="21"/>
    <col min="5126" max="5126" width="9.5703125" style="21" customWidth="1"/>
    <col min="5127" max="5127" width="10.85546875" style="21" customWidth="1"/>
    <col min="5128" max="5128" width="10" style="21" customWidth="1"/>
    <col min="5129" max="5129" width="10.5703125" style="21" customWidth="1"/>
    <col min="5130" max="5130" width="10.85546875" style="21" customWidth="1"/>
    <col min="5131" max="5131" width="10.5703125" style="21" customWidth="1"/>
    <col min="5132" max="5381" width="11.42578125" style="21"/>
    <col min="5382" max="5382" width="9.5703125" style="21" customWidth="1"/>
    <col min="5383" max="5383" width="10.85546875" style="21" customWidth="1"/>
    <col min="5384" max="5384" width="10" style="21" customWidth="1"/>
    <col min="5385" max="5385" width="10.5703125" style="21" customWidth="1"/>
    <col min="5386" max="5386" width="10.85546875" style="21" customWidth="1"/>
    <col min="5387" max="5387" width="10.5703125" style="21" customWidth="1"/>
    <col min="5388" max="5637" width="11.42578125" style="21"/>
    <col min="5638" max="5638" width="9.5703125" style="21" customWidth="1"/>
    <col min="5639" max="5639" width="10.85546875" style="21" customWidth="1"/>
    <col min="5640" max="5640" width="10" style="21" customWidth="1"/>
    <col min="5641" max="5641" width="10.5703125" style="21" customWidth="1"/>
    <col min="5642" max="5642" width="10.85546875" style="21" customWidth="1"/>
    <col min="5643" max="5643" width="10.5703125" style="21" customWidth="1"/>
    <col min="5644" max="5893" width="11.42578125" style="21"/>
    <col min="5894" max="5894" width="9.5703125" style="21" customWidth="1"/>
    <col min="5895" max="5895" width="10.85546875" style="21" customWidth="1"/>
    <col min="5896" max="5896" width="10" style="21" customWidth="1"/>
    <col min="5897" max="5897" width="10.5703125" style="21" customWidth="1"/>
    <col min="5898" max="5898" width="10.85546875" style="21" customWidth="1"/>
    <col min="5899" max="5899" width="10.5703125" style="21" customWidth="1"/>
    <col min="5900" max="6149" width="11.42578125" style="21"/>
    <col min="6150" max="6150" width="9.5703125" style="21" customWidth="1"/>
    <col min="6151" max="6151" width="10.85546875" style="21" customWidth="1"/>
    <col min="6152" max="6152" width="10" style="21" customWidth="1"/>
    <col min="6153" max="6153" width="10.5703125" style="21" customWidth="1"/>
    <col min="6154" max="6154" width="10.85546875" style="21" customWidth="1"/>
    <col min="6155" max="6155" width="10.5703125" style="21" customWidth="1"/>
    <col min="6156" max="6405" width="11.42578125" style="21"/>
    <col min="6406" max="6406" width="9.5703125" style="21" customWidth="1"/>
    <col min="6407" max="6407" width="10.85546875" style="21" customWidth="1"/>
    <col min="6408" max="6408" width="10" style="21" customWidth="1"/>
    <col min="6409" max="6409" width="10.5703125" style="21" customWidth="1"/>
    <col min="6410" max="6410" width="10.85546875" style="21" customWidth="1"/>
    <col min="6411" max="6411" width="10.5703125" style="21" customWidth="1"/>
    <col min="6412" max="6661" width="11.42578125" style="21"/>
    <col min="6662" max="6662" width="9.5703125" style="21" customWidth="1"/>
    <col min="6663" max="6663" width="10.85546875" style="21" customWidth="1"/>
    <col min="6664" max="6664" width="10" style="21" customWidth="1"/>
    <col min="6665" max="6665" width="10.5703125" style="21" customWidth="1"/>
    <col min="6666" max="6666" width="10.85546875" style="21" customWidth="1"/>
    <col min="6667" max="6667" width="10.5703125" style="21" customWidth="1"/>
    <col min="6668" max="6917" width="11.42578125" style="21"/>
    <col min="6918" max="6918" width="9.5703125" style="21" customWidth="1"/>
    <col min="6919" max="6919" width="10.85546875" style="21" customWidth="1"/>
    <col min="6920" max="6920" width="10" style="21" customWidth="1"/>
    <col min="6921" max="6921" width="10.5703125" style="21" customWidth="1"/>
    <col min="6922" max="6922" width="10.85546875" style="21" customWidth="1"/>
    <col min="6923" max="6923" width="10.5703125" style="21" customWidth="1"/>
    <col min="6924" max="7173" width="11.42578125" style="21"/>
    <col min="7174" max="7174" width="9.5703125" style="21" customWidth="1"/>
    <col min="7175" max="7175" width="10.85546875" style="21" customWidth="1"/>
    <col min="7176" max="7176" width="10" style="21" customWidth="1"/>
    <col min="7177" max="7177" width="10.5703125" style="21" customWidth="1"/>
    <col min="7178" max="7178" width="10.85546875" style="21" customWidth="1"/>
    <col min="7179" max="7179" width="10.5703125" style="21" customWidth="1"/>
    <col min="7180" max="7429" width="11.42578125" style="21"/>
    <col min="7430" max="7430" width="9.5703125" style="21" customWidth="1"/>
    <col min="7431" max="7431" width="10.85546875" style="21" customWidth="1"/>
    <col min="7432" max="7432" width="10" style="21" customWidth="1"/>
    <col min="7433" max="7433" width="10.5703125" style="21" customWidth="1"/>
    <col min="7434" max="7434" width="10.85546875" style="21" customWidth="1"/>
    <col min="7435" max="7435" width="10.5703125" style="21" customWidth="1"/>
    <col min="7436" max="7685" width="11.42578125" style="21"/>
    <col min="7686" max="7686" width="9.5703125" style="21" customWidth="1"/>
    <col min="7687" max="7687" width="10.85546875" style="21" customWidth="1"/>
    <col min="7688" max="7688" width="10" style="21" customWidth="1"/>
    <col min="7689" max="7689" width="10.5703125" style="21" customWidth="1"/>
    <col min="7690" max="7690" width="10.85546875" style="21" customWidth="1"/>
    <col min="7691" max="7691" width="10.5703125" style="21" customWidth="1"/>
    <col min="7692" max="7941" width="11.42578125" style="21"/>
    <col min="7942" max="7942" width="9.5703125" style="21" customWidth="1"/>
    <col min="7943" max="7943" width="10.85546875" style="21" customWidth="1"/>
    <col min="7944" max="7944" width="10" style="21" customWidth="1"/>
    <col min="7945" max="7945" width="10.5703125" style="21" customWidth="1"/>
    <col min="7946" max="7946" width="10.85546875" style="21" customWidth="1"/>
    <col min="7947" max="7947" width="10.5703125" style="21" customWidth="1"/>
    <col min="7948" max="8197" width="11.42578125" style="21"/>
    <col min="8198" max="8198" width="9.5703125" style="21" customWidth="1"/>
    <col min="8199" max="8199" width="10.85546875" style="21" customWidth="1"/>
    <col min="8200" max="8200" width="10" style="21" customWidth="1"/>
    <col min="8201" max="8201" width="10.5703125" style="21" customWidth="1"/>
    <col min="8202" max="8202" width="10.85546875" style="21" customWidth="1"/>
    <col min="8203" max="8203" width="10.5703125" style="21" customWidth="1"/>
    <col min="8204" max="8453" width="11.42578125" style="21"/>
    <col min="8454" max="8454" width="9.5703125" style="21" customWidth="1"/>
    <col min="8455" max="8455" width="10.85546875" style="21" customWidth="1"/>
    <col min="8456" max="8456" width="10" style="21" customWidth="1"/>
    <col min="8457" max="8457" width="10.5703125" style="21" customWidth="1"/>
    <col min="8458" max="8458" width="10.85546875" style="21" customWidth="1"/>
    <col min="8459" max="8459" width="10.5703125" style="21" customWidth="1"/>
    <col min="8460" max="8709" width="11.42578125" style="21"/>
    <col min="8710" max="8710" width="9.5703125" style="21" customWidth="1"/>
    <col min="8711" max="8711" width="10.85546875" style="21" customWidth="1"/>
    <col min="8712" max="8712" width="10" style="21" customWidth="1"/>
    <col min="8713" max="8713" width="10.5703125" style="21" customWidth="1"/>
    <col min="8714" max="8714" width="10.85546875" style="21" customWidth="1"/>
    <col min="8715" max="8715" width="10.5703125" style="21" customWidth="1"/>
    <col min="8716" max="8965" width="11.42578125" style="21"/>
    <col min="8966" max="8966" width="9.5703125" style="21" customWidth="1"/>
    <col min="8967" max="8967" width="10.85546875" style="21" customWidth="1"/>
    <col min="8968" max="8968" width="10" style="21" customWidth="1"/>
    <col min="8969" max="8969" width="10.5703125" style="21" customWidth="1"/>
    <col min="8970" max="8970" width="10.85546875" style="21" customWidth="1"/>
    <col min="8971" max="8971" width="10.5703125" style="21" customWidth="1"/>
    <col min="8972" max="9221" width="11.42578125" style="21"/>
    <col min="9222" max="9222" width="9.5703125" style="21" customWidth="1"/>
    <col min="9223" max="9223" width="10.85546875" style="21" customWidth="1"/>
    <col min="9224" max="9224" width="10" style="21" customWidth="1"/>
    <col min="9225" max="9225" width="10.5703125" style="21" customWidth="1"/>
    <col min="9226" max="9226" width="10.85546875" style="21" customWidth="1"/>
    <col min="9227" max="9227" width="10.5703125" style="21" customWidth="1"/>
    <col min="9228" max="9477" width="11.42578125" style="21"/>
    <col min="9478" max="9478" width="9.5703125" style="21" customWidth="1"/>
    <col min="9479" max="9479" width="10.85546875" style="21" customWidth="1"/>
    <col min="9480" max="9480" width="10" style="21" customWidth="1"/>
    <col min="9481" max="9481" width="10.5703125" style="21" customWidth="1"/>
    <col min="9482" max="9482" width="10.85546875" style="21" customWidth="1"/>
    <col min="9483" max="9483" width="10.5703125" style="21" customWidth="1"/>
    <col min="9484" max="9733" width="11.42578125" style="21"/>
    <col min="9734" max="9734" width="9.5703125" style="21" customWidth="1"/>
    <col min="9735" max="9735" width="10.85546875" style="21" customWidth="1"/>
    <col min="9736" max="9736" width="10" style="21" customWidth="1"/>
    <col min="9737" max="9737" width="10.5703125" style="21" customWidth="1"/>
    <col min="9738" max="9738" width="10.85546875" style="21" customWidth="1"/>
    <col min="9739" max="9739" width="10.5703125" style="21" customWidth="1"/>
    <col min="9740" max="9989" width="11.42578125" style="21"/>
    <col min="9990" max="9990" width="9.5703125" style="21" customWidth="1"/>
    <col min="9991" max="9991" width="10.85546875" style="21" customWidth="1"/>
    <col min="9992" max="9992" width="10" style="21" customWidth="1"/>
    <col min="9993" max="9993" width="10.5703125" style="21" customWidth="1"/>
    <col min="9994" max="9994" width="10.85546875" style="21" customWidth="1"/>
    <col min="9995" max="9995" width="10.5703125" style="21" customWidth="1"/>
    <col min="9996" max="10245" width="11.42578125" style="21"/>
    <col min="10246" max="10246" width="9.5703125" style="21" customWidth="1"/>
    <col min="10247" max="10247" width="10.85546875" style="21" customWidth="1"/>
    <col min="10248" max="10248" width="10" style="21" customWidth="1"/>
    <col min="10249" max="10249" width="10.5703125" style="21" customWidth="1"/>
    <col min="10250" max="10250" width="10.85546875" style="21" customWidth="1"/>
    <col min="10251" max="10251" width="10.5703125" style="21" customWidth="1"/>
    <col min="10252" max="10501" width="11.42578125" style="21"/>
    <col min="10502" max="10502" width="9.5703125" style="21" customWidth="1"/>
    <col min="10503" max="10503" width="10.85546875" style="21" customWidth="1"/>
    <col min="10504" max="10504" width="10" style="21" customWidth="1"/>
    <col min="10505" max="10505" width="10.5703125" style="21" customWidth="1"/>
    <col min="10506" max="10506" width="10.85546875" style="21" customWidth="1"/>
    <col min="10507" max="10507" width="10.5703125" style="21" customWidth="1"/>
    <col min="10508" max="10757" width="11.42578125" style="21"/>
    <col min="10758" max="10758" width="9.5703125" style="21" customWidth="1"/>
    <col min="10759" max="10759" width="10.85546875" style="21" customWidth="1"/>
    <col min="10760" max="10760" width="10" style="21" customWidth="1"/>
    <col min="10761" max="10761" width="10.5703125" style="21" customWidth="1"/>
    <col min="10762" max="10762" width="10.85546875" style="21" customWidth="1"/>
    <col min="10763" max="10763" width="10.5703125" style="21" customWidth="1"/>
    <col min="10764" max="11013" width="11.42578125" style="21"/>
    <col min="11014" max="11014" width="9.5703125" style="21" customWidth="1"/>
    <col min="11015" max="11015" width="10.85546875" style="21" customWidth="1"/>
    <col min="11016" max="11016" width="10" style="21" customWidth="1"/>
    <col min="11017" max="11017" width="10.5703125" style="21" customWidth="1"/>
    <col min="11018" max="11018" width="10.85546875" style="21" customWidth="1"/>
    <col min="11019" max="11019" width="10.5703125" style="21" customWidth="1"/>
    <col min="11020" max="11269" width="11.42578125" style="21"/>
    <col min="11270" max="11270" width="9.5703125" style="21" customWidth="1"/>
    <col min="11271" max="11271" width="10.85546875" style="21" customWidth="1"/>
    <col min="11272" max="11272" width="10" style="21" customWidth="1"/>
    <col min="11273" max="11273" width="10.5703125" style="21" customWidth="1"/>
    <col min="11274" max="11274" width="10.85546875" style="21" customWidth="1"/>
    <col min="11275" max="11275" width="10.5703125" style="21" customWidth="1"/>
    <col min="11276" max="11525" width="11.42578125" style="21"/>
    <col min="11526" max="11526" width="9.5703125" style="21" customWidth="1"/>
    <col min="11527" max="11527" width="10.85546875" style="21" customWidth="1"/>
    <col min="11528" max="11528" width="10" style="21" customWidth="1"/>
    <col min="11529" max="11529" width="10.5703125" style="21" customWidth="1"/>
    <col min="11530" max="11530" width="10.85546875" style="21" customWidth="1"/>
    <col min="11531" max="11531" width="10.5703125" style="21" customWidth="1"/>
    <col min="11532" max="11781" width="11.42578125" style="21"/>
    <col min="11782" max="11782" width="9.5703125" style="21" customWidth="1"/>
    <col min="11783" max="11783" width="10.85546875" style="21" customWidth="1"/>
    <col min="11784" max="11784" width="10" style="21" customWidth="1"/>
    <col min="11785" max="11785" width="10.5703125" style="21" customWidth="1"/>
    <col min="11786" max="11786" width="10.85546875" style="21" customWidth="1"/>
    <col min="11787" max="11787" width="10.5703125" style="21" customWidth="1"/>
    <col min="11788" max="12037" width="11.42578125" style="21"/>
    <col min="12038" max="12038" width="9.5703125" style="21" customWidth="1"/>
    <col min="12039" max="12039" width="10.85546875" style="21" customWidth="1"/>
    <col min="12040" max="12040" width="10" style="21" customWidth="1"/>
    <col min="12041" max="12041" width="10.5703125" style="21" customWidth="1"/>
    <col min="12042" max="12042" width="10.85546875" style="21" customWidth="1"/>
    <col min="12043" max="12043" width="10.5703125" style="21" customWidth="1"/>
    <col min="12044" max="12293" width="11.42578125" style="21"/>
    <col min="12294" max="12294" width="9.5703125" style="21" customWidth="1"/>
    <col min="12295" max="12295" width="10.85546875" style="21" customWidth="1"/>
    <col min="12296" max="12296" width="10" style="21" customWidth="1"/>
    <col min="12297" max="12297" width="10.5703125" style="21" customWidth="1"/>
    <col min="12298" max="12298" width="10.85546875" style="21" customWidth="1"/>
    <col min="12299" max="12299" width="10.5703125" style="21" customWidth="1"/>
    <col min="12300" max="12549" width="11.42578125" style="21"/>
    <col min="12550" max="12550" width="9.5703125" style="21" customWidth="1"/>
    <col min="12551" max="12551" width="10.85546875" style="21" customWidth="1"/>
    <col min="12552" max="12552" width="10" style="21" customWidth="1"/>
    <col min="12553" max="12553" width="10.5703125" style="21" customWidth="1"/>
    <col min="12554" max="12554" width="10.85546875" style="21" customWidth="1"/>
    <col min="12555" max="12555" width="10.5703125" style="21" customWidth="1"/>
    <col min="12556" max="12805" width="11.42578125" style="21"/>
    <col min="12806" max="12806" width="9.5703125" style="21" customWidth="1"/>
    <col min="12807" max="12807" width="10.85546875" style="21" customWidth="1"/>
    <col min="12808" max="12808" width="10" style="21" customWidth="1"/>
    <col min="12809" max="12809" width="10.5703125" style="21" customWidth="1"/>
    <col min="12810" max="12810" width="10.85546875" style="21" customWidth="1"/>
    <col min="12811" max="12811" width="10.5703125" style="21" customWidth="1"/>
    <col min="12812" max="13061" width="11.42578125" style="21"/>
    <col min="13062" max="13062" width="9.5703125" style="21" customWidth="1"/>
    <col min="13063" max="13063" width="10.85546875" style="21" customWidth="1"/>
    <col min="13064" max="13064" width="10" style="21" customWidth="1"/>
    <col min="13065" max="13065" width="10.5703125" style="21" customWidth="1"/>
    <col min="13066" max="13066" width="10.85546875" style="21" customWidth="1"/>
    <col min="13067" max="13067" width="10.5703125" style="21" customWidth="1"/>
    <col min="13068" max="13317" width="11.42578125" style="21"/>
    <col min="13318" max="13318" width="9.5703125" style="21" customWidth="1"/>
    <col min="13319" max="13319" width="10.85546875" style="21" customWidth="1"/>
    <col min="13320" max="13320" width="10" style="21" customWidth="1"/>
    <col min="13321" max="13321" width="10.5703125" style="21" customWidth="1"/>
    <col min="13322" max="13322" width="10.85546875" style="21" customWidth="1"/>
    <col min="13323" max="13323" width="10.5703125" style="21" customWidth="1"/>
    <col min="13324" max="13573" width="11.42578125" style="21"/>
    <col min="13574" max="13574" width="9.5703125" style="21" customWidth="1"/>
    <col min="13575" max="13575" width="10.85546875" style="21" customWidth="1"/>
    <col min="13576" max="13576" width="10" style="21" customWidth="1"/>
    <col min="13577" max="13577" width="10.5703125" style="21" customWidth="1"/>
    <col min="13578" max="13578" width="10.85546875" style="21" customWidth="1"/>
    <col min="13579" max="13579" width="10.5703125" style="21" customWidth="1"/>
    <col min="13580" max="13829" width="11.42578125" style="21"/>
    <col min="13830" max="13830" width="9.5703125" style="21" customWidth="1"/>
    <col min="13831" max="13831" width="10.85546875" style="21" customWidth="1"/>
    <col min="13832" max="13832" width="10" style="21" customWidth="1"/>
    <col min="13833" max="13833" width="10.5703125" style="21" customWidth="1"/>
    <col min="13834" max="13834" width="10.85546875" style="21" customWidth="1"/>
    <col min="13835" max="13835" width="10.5703125" style="21" customWidth="1"/>
    <col min="13836" max="14085" width="11.42578125" style="21"/>
    <col min="14086" max="14086" width="9.5703125" style="21" customWidth="1"/>
    <col min="14087" max="14087" width="10.85546875" style="21" customWidth="1"/>
    <col min="14088" max="14088" width="10" style="21" customWidth="1"/>
    <col min="14089" max="14089" width="10.5703125" style="21" customWidth="1"/>
    <col min="14090" max="14090" width="10.85546875" style="21" customWidth="1"/>
    <col min="14091" max="14091" width="10.5703125" style="21" customWidth="1"/>
    <col min="14092" max="14341" width="11.42578125" style="21"/>
    <col min="14342" max="14342" width="9.5703125" style="21" customWidth="1"/>
    <col min="14343" max="14343" width="10.85546875" style="21" customWidth="1"/>
    <col min="14344" max="14344" width="10" style="21" customWidth="1"/>
    <col min="14345" max="14345" width="10.5703125" style="21" customWidth="1"/>
    <col min="14346" max="14346" width="10.85546875" style="21" customWidth="1"/>
    <col min="14347" max="14347" width="10.5703125" style="21" customWidth="1"/>
    <col min="14348" max="14597" width="11.42578125" style="21"/>
    <col min="14598" max="14598" width="9.5703125" style="21" customWidth="1"/>
    <col min="14599" max="14599" width="10.85546875" style="21" customWidth="1"/>
    <col min="14600" max="14600" width="10" style="21" customWidth="1"/>
    <col min="14601" max="14601" width="10.5703125" style="21" customWidth="1"/>
    <col min="14602" max="14602" width="10.85546875" style="21" customWidth="1"/>
    <col min="14603" max="14603" width="10.5703125" style="21" customWidth="1"/>
    <col min="14604" max="14853" width="11.42578125" style="21"/>
    <col min="14854" max="14854" width="9.5703125" style="21" customWidth="1"/>
    <col min="14855" max="14855" width="10.85546875" style="21" customWidth="1"/>
    <col min="14856" max="14856" width="10" style="21" customWidth="1"/>
    <col min="14857" max="14857" width="10.5703125" style="21" customWidth="1"/>
    <col min="14858" max="14858" width="10.85546875" style="21" customWidth="1"/>
    <col min="14859" max="14859" width="10.5703125" style="21" customWidth="1"/>
    <col min="14860" max="15109" width="11.42578125" style="21"/>
    <col min="15110" max="15110" width="9.5703125" style="21" customWidth="1"/>
    <col min="15111" max="15111" width="10.85546875" style="21" customWidth="1"/>
    <col min="15112" max="15112" width="10" style="21" customWidth="1"/>
    <col min="15113" max="15113" width="10.5703125" style="21" customWidth="1"/>
    <col min="15114" max="15114" width="10.85546875" style="21" customWidth="1"/>
    <col min="15115" max="15115" width="10.5703125" style="21" customWidth="1"/>
    <col min="15116" max="15365" width="11.42578125" style="21"/>
    <col min="15366" max="15366" width="9.5703125" style="21" customWidth="1"/>
    <col min="15367" max="15367" width="10.85546875" style="21" customWidth="1"/>
    <col min="15368" max="15368" width="10" style="21" customWidth="1"/>
    <col min="15369" max="15369" width="10.5703125" style="21" customWidth="1"/>
    <col min="15370" max="15370" width="10.85546875" style="21" customWidth="1"/>
    <col min="15371" max="15371" width="10.5703125" style="21" customWidth="1"/>
    <col min="15372" max="15621" width="11.42578125" style="21"/>
    <col min="15622" max="15622" width="9.5703125" style="21" customWidth="1"/>
    <col min="15623" max="15623" width="10.85546875" style="21" customWidth="1"/>
    <col min="15624" max="15624" width="10" style="21" customWidth="1"/>
    <col min="15625" max="15625" width="10.5703125" style="21" customWidth="1"/>
    <col min="15626" max="15626" width="10.85546875" style="21" customWidth="1"/>
    <col min="15627" max="15627" width="10.5703125" style="21" customWidth="1"/>
    <col min="15628" max="15877" width="11.42578125" style="21"/>
    <col min="15878" max="15878" width="9.5703125" style="21" customWidth="1"/>
    <col min="15879" max="15879" width="10.85546875" style="21" customWidth="1"/>
    <col min="15880" max="15880" width="10" style="21" customWidth="1"/>
    <col min="15881" max="15881" width="10.5703125" style="21" customWidth="1"/>
    <col min="15882" max="15882" width="10.85546875" style="21" customWidth="1"/>
    <col min="15883" max="15883" width="10.5703125" style="21" customWidth="1"/>
    <col min="15884" max="16133" width="11.42578125" style="21"/>
    <col min="16134" max="16134" width="9.5703125" style="21" customWidth="1"/>
    <col min="16135" max="16135" width="10.85546875" style="21" customWidth="1"/>
    <col min="16136" max="16136" width="10" style="21" customWidth="1"/>
    <col min="16137" max="16137" width="10.5703125" style="21" customWidth="1"/>
    <col min="16138" max="16138" width="10.85546875" style="21" customWidth="1"/>
    <col min="16139" max="16139" width="10.5703125" style="21" customWidth="1"/>
    <col min="16140" max="16384" width="11.42578125" style="21"/>
  </cols>
  <sheetData>
    <row r="1" spans="1:11">
      <c r="A1" s="41"/>
      <c r="B1" s="21" t="s">
        <v>6502</v>
      </c>
      <c r="C1" s="541" t="s">
        <v>6503</v>
      </c>
      <c r="D1" s="542"/>
      <c r="E1" s="543"/>
      <c r="F1" s="541" t="s">
        <v>6504</v>
      </c>
      <c r="G1" s="543"/>
      <c r="H1" s="541" t="s">
        <v>6505</v>
      </c>
      <c r="I1" s="543"/>
      <c r="J1" s="541" t="s">
        <v>637</v>
      </c>
      <c r="K1" s="543"/>
    </row>
    <row r="2" spans="1:11">
      <c r="A2" s="117"/>
      <c r="B2" s="21" t="s">
        <v>6506</v>
      </c>
      <c r="C2" s="118" t="s">
        <v>6507</v>
      </c>
      <c r="D2" s="17" t="s">
        <v>3460</v>
      </c>
      <c r="E2" s="17" t="s">
        <v>2541</v>
      </c>
      <c r="F2" s="118" t="s">
        <v>3460</v>
      </c>
      <c r="G2" s="119" t="s">
        <v>2541</v>
      </c>
      <c r="H2" s="118" t="s">
        <v>3460</v>
      </c>
      <c r="I2" s="119" t="s">
        <v>2541</v>
      </c>
      <c r="J2" s="118" t="s">
        <v>3460</v>
      </c>
      <c r="K2" s="119" t="s">
        <v>2541</v>
      </c>
    </row>
    <row r="3" spans="1:11">
      <c r="A3" s="120">
        <v>39524</v>
      </c>
      <c r="B3" s="120" t="s">
        <v>6508</v>
      </c>
      <c r="D3" s="20">
        <v>4</v>
      </c>
    </row>
    <row r="4" spans="1:11">
      <c r="A4" s="120">
        <v>39525</v>
      </c>
      <c r="B4" s="21" t="s">
        <v>6509</v>
      </c>
      <c r="E4" s="20">
        <f t="shared" ref="E4:E67" si="0">D4+E3-C3</f>
        <v>0</v>
      </c>
      <c r="G4" s="122">
        <f>F4+G3-(C3*4)</f>
        <v>0</v>
      </c>
      <c r="I4" s="122">
        <f>H4+I3-(C3*3)</f>
        <v>0</v>
      </c>
      <c r="K4" s="122">
        <f>J4+K3-C3</f>
        <v>0</v>
      </c>
    </row>
    <row r="5" spans="1:11">
      <c r="A5" s="120">
        <v>39526</v>
      </c>
      <c r="B5" s="21" t="s">
        <v>6510</v>
      </c>
      <c r="E5" s="20">
        <f t="shared" si="0"/>
        <v>0</v>
      </c>
      <c r="G5" s="122">
        <f t="shared" ref="G5:G68" si="1">F5+G4-(C4*4)</f>
        <v>0</v>
      </c>
      <c r="I5" s="122">
        <f t="shared" ref="I5:I68" si="2">H5+I4-(C4*3)</f>
        <v>0</v>
      </c>
      <c r="K5" s="122">
        <f t="shared" ref="K5:K68" si="3">J5+K4-C4</f>
        <v>0</v>
      </c>
    </row>
    <row r="6" spans="1:11">
      <c r="A6" s="120">
        <v>39527</v>
      </c>
      <c r="B6" s="21" t="s">
        <v>6511</v>
      </c>
      <c r="D6" s="20">
        <v>6</v>
      </c>
      <c r="E6" s="20">
        <f t="shared" si="0"/>
        <v>6</v>
      </c>
      <c r="G6" s="122">
        <f t="shared" si="1"/>
        <v>0</v>
      </c>
      <c r="I6" s="122">
        <f t="shared" si="2"/>
        <v>0</v>
      </c>
      <c r="K6" s="122">
        <f t="shared" si="3"/>
        <v>0</v>
      </c>
    </row>
    <row r="7" spans="1:11">
      <c r="A7" s="120">
        <v>39528</v>
      </c>
      <c r="B7" s="21" t="s">
        <v>6512</v>
      </c>
      <c r="E7" s="20">
        <f t="shared" si="0"/>
        <v>6</v>
      </c>
      <c r="G7" s="122">
        <f t="shared" si="1"/>
        <v>0</v>
      </c>
      <c r="I7" s="122">
        <f t="shared" si="2"/>
        <v>0</v>
      </c>
      <c r="K7" s="122">
        <f t="shared" si="3"/>
        <v>0</v>
      </c>
    </row>
    <row r="8" spans="1:11" s="124" customFormat="1">
      <c r="A8" s="123">
        <v>39529</v>
      </c>
      <c r="B8" s="124" t="s">
        <v>6513</v>
      </c>
      <c r="C8" s="125"/>
      <c r="D8" s="126"/>
      <c r="E8" s="126">
        <f t="shared" si="0"/>
        <v>6</v>
      </c>
      <c r="F8" s="125"/>
      <c r="G8" s="127">
        <f t="shared" si="1"/>
        <v>0</v>
      </c>
      <c r="H8" s="125"/>
      <c r="I8" s="127">
        <f t="shared" si="2"/>
        <v>0</v>
      </c>
      <c r="J8" s="125"/>
      <c r="K8" s="127">
        <f t="shared" si="3"/>
        <v>0</v>
      </c>
    </row>
    <row r="9" spans="1:11" s="124" customFormat="1">
      <c r="A9" s="123">
        <v>39530</v>
      </c>
      <c r="B9" s="124" t="s">
        <v>6514</v>
      </c>
      <c r="C9" s="125"/>
      <c r="D9" s="126"/>
      <c r="E9" s="126">
        <f t="shared" si="0"/>
        <v>6</v>
      </c>
      <c r="F9" s="125"/>
      <c r="G9" s="127">
        <f t="shared" si="1"/>
        <v>0</v>
      </c>
      <c r="H9" s="125"/>
      <c r="I9" s="127">
        <f t="shared" si="2"/>
        <v>0</v>
      </c>
      <c r="J9" s="125"/>
      <c r="K9" s="127">
        <f t="shared" si="3"/>
        <v>0</v>
      </c>
    </row>
    <row r="10" spans="1:11">
      <c r="A10" s="120">
        <v>39531</v>
      </c>
      <c r="B10" s="21" t="s">
        <v>6508</v>
      </c>
      <c r="E10" s="20">
        <f t="shared" si="0"/>
        <v>6</v>
      </c>
      <c r="G10" s="122">
        <f t="shared" si="1"/>
        <v>0</v>
      </c>
      <c r="I10" s="122">
        <f t="shared" si="2"/>
        <v>0</v>
      </c>
      <c r="K10" s="122">
        <f t="shared" si="3"/>
        <v>0</v>
      </c>
    </row>
    <row r="11" spans="1:11">
      <c r="A11" s="120">
        <v>39532</v>
      </c>
      <c r="B11" s="21" t="s">
        <v>6515</v>
      </c>
      <c r="C11" s="121">
        <v>3</v>
      </c>
      <c r="E11" s="20">
        <f t="shared" si="0"/>
        <v>6</v>
      </c>
      <c r="G11" s="122">
        <f t="shared" si="1"/>
        <v>0</v>
      </c>
      <c r="I11" s="122">
        <f t="shared" si="2"/>
        <v>0</v>
      </c>
      <c r="K11" s="122">
        <f t="shared" si="3"/>
        <v>0</v>
      </c>
    </row>
    <row r="12" spans="1:11">
      <c r="A12" s="120">
        <v>39533</v>
      </c>
      <c r="B12" s="21" t="s">
        <v>6510</v>
      </c>
      <c r="C12" s="121">
        <v>3</v>
      </c>
      <c r="D12" s="20">
        <v>6</v>
      </c>
      <c r="E12" s="20">
        <f t="shared" si="0"/>
        <v>9</v>
      </c>
      <c r="G12" s="122">
        <f t="shared" si="1"/>
        <v>-12</v>
      </c>
      <c r="I12" s="122">
        <f t="shared" si="2"/>
        <v>-9</v>
      </c>
      <c r="K12" s="122">
        <f t="shared" si="3"/>
        <v>-3</v>
      </c>
    </row>
    <row r="13" spans="1:11">
      <c r="A13" s="120">
        <v>39534</v>
      </c>
      <c r="B13" s="21" t="s">
        <v>6511</v>
      </c>
      <c r="C13" s="121">
        <v>3</v>
      </c>
      <c r="E13" s="20">
        <f>D13+E12-C12</f>
        <v>6</v>
      </c>
      <c r="G13" s="122">
        <f t="shared" si="1"/>
        <v>-24</v>
      </c>
      <c r="I13" s="122">
        <f t="shared" si="2"/>
        <v>-18</v>
      </c>
      <c r="K13" s="122">
        <f t="shared" si="3"/>
        <v>-6</v>
      </c>
    </row>
    <row r="14" spans="1:11">
      <c r="A14" s="120">
        <v>39535</v>
      </c>
      <c r="B14" s="21" t="s">
        <v>6512</v>
      </c>
      <c r="E14" s="20">
        <f t="shared" si="0"/>
        <v>3</v>
      </c>
      <c r="G14" s="122">
        <f t="shared" si="1"/>
        <v>-36</v>
      </c>
      <c r="I14" s="122">
        <f t="shared" si="2"/>
        <v>-27</v>
      </c>
      <c r="K14" s="122">
        <f t="shared" si="3"/>
        <v>-9</v>
      </c>
    </row>
    <row r="15" spans="1:11" s="124" customFormat="1">
      <c r="A15" s="123">
        <v>39536</v>
      </c>
      <c r="B15" s="124" t="s">
        <v>6513</v>
      </c>
      <c r="C15" s="125"/>
      <c r="D15" s="126"/>
      <c r="E15" s="126">
        <f t="shared" si="0"/>
        <v>3</v>
      </c>
      <c r="F15" s="125"/>
      <c r="G15" s="127">
        <f t="shared" si="1"/>
        <v>-36</v>
      </c>
      <c r="H15" s="125"/>
      <c r="I15" s="127">
        <f t="shared" si="2"/>
        <v>-27</v>
      </c>
      <c r="J15" s="125"/>
      <c r="K15" s="127">
        <f t="shared" si="3"/>
        <v>-9</v>
      </c>
    </row>
    <row r="16" spans="1:11" s="124" customFormat="1">
      <c r="A16" s="123">
        <v>39537</v>
      </c>
      <c r="B16" s="124" t="s">
        <v>6514</v>
      </c>
      <c r="C16" s="125"/>
      <c r="D16" s="126"/>
      <c r="E16" s="126">
        <f t="shared" si="0"/>
        <v>3</v>
      </c>
      <c r="F16" s="125"/>
      <c r="G16" s="127">
        <f t="shared" si="1"/>
        <v>-36</v>
      </c>
      <c r="H16" s="125"/>
      <c r="I16" s="127">
        <f t="shared" si="2"/>
        <v>-27</v>
      </c>
      <c r="J16" s="125"/>
      <c r="K16" s="127">
        <f t="shared" si="3"/>
        <v>-9</v>
      </c>
    </row>
    <row r="17" spans="1:11">
      <c r="A17" s="120">
        <v>39538</v>
      </c>
      <c r="B17" s="21" t="s">
        <v>6508</v>
      </c>
      <c r="C17" s="121">
        <v>3</v>
      </c>
      <c r="E17" s="20">
        <f t="shared" si="0"/>
        <v>3</v>
      </c>
      <c r="G17" s="122">
        <f t="shared" si="1"/>
        <v>-36</v>
      </c>
      <c r="I17" s="122">
        <f t="shared" si="2"/>
        <v>-27</v>
      </c>
      <c r="K17" s="122">
        <f t="shared" si="3"/>
        <v>-9</v>
      </c>
    </row>
    <row r="18" spans="1:11">
      <c r="A18" s="120">
        <v>39539</v>
      </c>
      <c r="B18" s="21" t="s">
        <v>6515</v>
      </c>
      <c r="C18" s="121">
        <v>3</v>
      </c>
      <c r="D18" s="20">
        <v>6</v>
      </c>
      <c r="E18" s="20">
        <f t="shared" si="0"/>
        <v>6</v>
      </c>
      <c r="G18" s="122">
        <f t="shared" si="1"/>
        <v>-48</v>
      </c>
      <c r="I18" s="122">
        <f t="shared" si="2"/>
        <v>-36</v>
      </c>
      <c r="K18" s="122">
        <f t="shared" si="3"/>
        <v>-12</v>
      </c>
    </row>
    <row r="19" spans="1:11">
      <c r="A19" s="120">
        <v>39540</v>
      </c>
      <c r="B19" s="21" t="s">
        <v>6510</v>
      </c>
      <c r="C19" s="121">
        <v>3</v>
      </c>
      <c r="D19" s="128">
        <v>2</v>
      </c>
      <c r="E19" s="20">
        <f t="shared" si="0"/>
        <v>5</v>
      </c>
      <c r="F19" s="129">
        <v>72</v>
      </c>
      <c r="G19" s="122">
        <f t="shared" si="1"/>
        <v>12</v>
      </c>
      <c r="H19" s="129">
        <v>222</v>
      </c>
      <c r="I19" s="122">
        <f t="shared" si="2"/>
        <v>177</v>
      </c>
      <c r="J19" s="129">
        <v>94</v>
      </c>
      <c r="K19" s="122">
        <f t="shared" si="3"/>
        <v>79</v>
      </c>
    </row>
    <row r="20" spans="1:11">
      <c r="A20" s="120">
        <v>39541</v>
      </c>
      <c r="B20" s="21" t="s">
        <v>6511</v>
      </c>
      <c r="D20" s="20">
        <v>7</v>
      </c>
      <c r="E20" s="130">
        <f t="shared" si="0"/>
        <v>9</v>
      </c>
      <c r="F20" s="121">
        <v>56</v>
      </c>
      <c r="G20" s="131">
        <f t="shared" si="1"/>
        <v>56</v>
      </c>
      <c r="I20" s="131">
        <f t="shared" si="2"/>
        <v>168</v>
      </c>
      <c r="K20" s="131">
        <f t="shared" si="3"/>
        <v>76</v>
      </c>
    </row>
    <row r="21" spans="1:11">
      <c r="A21" s="120">
        <v>39542</v>
      </c>
      <c r="B21" s="21" t="s">
        <v>6512</v>
      </c>
      <c r="E21" s="20">
        <f t="shared" si="0"/>
        <v>9</v>
      </c>
      <c r="G21" s="122">
        <f t="shared" si="1"/>
        <v>56</v>
      </c>
      <c r="I21" s="122">
        <f t="shared" si="2"/>
        <v>168</v>
      </c>
      <c r="K21" s="122">
        <f t="shared" si="3"/>
        <v>76</v>
      </c>
    </row>
    <row r="22" spans="1:11" s="124" customFormat="1">
      <c r="A22" s="123">
        <v>39543</v>
      </c>
      <c r="B22" s="124" t="s">
        <v>6513</v>
      </c>
      <c r="C22" s="125"/>
      <c r="D22" s="126"/>
      <c r="E22" s="126">
        <f t="shared" si="0"/>
        <v>9</v>
      </c>
      <c r="F22" s="125"/>
      <c r="G22" s="127">
        <f t="shared" si="1"/>
        <v>56</v>
      </c>
      <c r="H22" s="125"/>
      <c r="I22" s="127">
        <f t="shared" si="2"/>
        <v>168</v>
      </c>
      <c r="J22" s="125"/>
      <c r="K22" s="127">
        <f t="shared" si="3"/>
        <v>76</v>
      </c>
    </row>
    <row r="23" spans="1:11" s="124" customFormat="1">
      <c r="A23" s="123">
        <v>39544</v>
      </c>
      <c r="B23" s="124" t="s">
        <v>6514</v>
      </c>
      <c r="C23" s="125"/>
      <c r="D23" s="126"/>
      <c r="E23" s="126">
        <f t="shared" si="0"/>
        <v>9</v>
      </c>
      <c r="F23" s="125"/>
      <c r="G23" s="127">
        <f t="shared" si="1"/>
        <v>56</v>
      </c>
      <c r="H23" s="125"/>
      <c r="I23" s="127">
        <f t="shared" si="2"/>
        <v>168</v>
      </c>
      <c r="J23" s="125"/>
      <c r="K23" s="127">
        <f t="shared" si="3"/>
        <v>76</v>
      </c>
    </row>
    <row r="24" spans="1:11">
      <c r="A24" s="120">
        <v>39545</v>
      </c>
      <c r="B24" s="21" t="s">
        <v>6508</v>
      </c>
      <c r="C24" s="121">
        <v>3</v>
      </c>
      <c r="E24" s="20">
        <f t="shared" si="0"/>
        <v>9</v>
      </c>
      <c r="G24" s="122">
        <f t="shared" si="1"/>
        <v>56</v>
      </c>
      <c r="I24" s="122">
        <f t="shared" si="2"/>
        <v>168</v>
      </c>
      <c r="K24" s="122">
        <f t="shared" si="3"/>
        <v>76</v>
      </c>
    </row>
    <row r="25" spans="1:11">
      <c r="A25" s="120">
        <v>39546</v>
      </c>
      <c r="B25" s="21" t="s">
        <v>6515</v>
      </c>
      <c r="C25" s="121">
        <v>3</v>
      </c>
      <c r="E25" s="20">
        <f t="shared" si="0"/>
        <v>6</v>
      </c>
      <c r="G25" s="122">
        <f t="shared" si="1"/>
        <v>44</v>
      </c>
      <c r="I25" s="122">
        <f t="shared" si="2"/>
        <v>159</v>
      </c>
      <c r="K25" s="122">
        <f t="shared" si="3"/>
        <v>73</v>
      </c>
    </row>
    <row r="26" spans="1:11">
      <c r="A26" s="120">
        <v>39547</v>
      </c>
      <c r="B26" s="21" t="s">
        <v>6510</v>
      </c>
      <c r="C26" s="121">
        <v>3</v>
      </c>
      <c r="E26" s="20">
        <f t="shared" si="0"/>
        <v>3</v>
      </c>
      <c r="G26" s="122">
        <f t="shared" si="1"/>
        <v>32</v>
      </c>
      <c r="I26" s="122">
        <f t="shared" si="2"/>
        <v>150</v>
      </c>
      <c r="K26" s="122">
        <f t="shared" si="3"/>
        <v>70</v>
      </c>
    </row>
    <row r="27" spans="1:11">
      <c r="A27" s="120">
        <v>39548</v>
      </c>
      <c r="B27" s="21" t="s">
        <v>6511</v>
      </c>
      <c r="C27" s="121">
        <v>3</v>
      </c>
      <c r="D27" s="20">
        <v>6</v>
      </c>
      <c r="E27" s="20">
        <f t="shared" si="0"/>
        <v>6</v>
      </c>
      <c r="F27" s="121">
        <v>56</v>
      </c>
      <c r="G27" s="122">
        <f t="shared" si="1"/>
        <v>76</v>
      </c>
      <c r="I27" s="122">
        <f t="shared" si="2"/>
        <v>141</v>
      </c>
      <c r="K27" s="122">
        <f t="shared" si="3"/>
        <v>67</v>
      </c>
    </row>
    <row r="28" spans="1:11">
      <c r="A28" s="120">
        <v>39549</v>
      </c>
      <c r="B28" s="21" t="s">
        <v>6512</v>
      </c>
      <c r="D28" s="20">
        <v>6</v>
      </c>
      <c r="E28" s="20">
        <f t="shared" si="0"/>
        <v>9</v>
      </c>
      <c r="G28" s="122">
        <f t="shared" si="1"/>
        <v>64</v>
      </c>
      <c r="I28" s="122">
        <f t="shared" si="2"/>
        <v>132</v>
      </c>
      <c r="K28" s="122">
        <f t="shared" si="3"/>
        <v>64</v>
      </c>
    </row>
    <row r="29" spans="1:11" s="124" customFormat="1">
      <c r="A29" s="123">
        <v>39550</v>
      </c>
      <c r="B29" s="124" t="s">
        <v>6513</v>
      </c>
      <c r="C29" s="125">
        <v>3</v>
      </c>
      <c r="D29" s="126"/>
      <c r="E29" s="126">
        <f t="shared" si="0"/>
        <v>9</v>
      </c>
      <c r="F29" s="125"/>
      <c r="G29" s="127">
        <f t="shared" si="1"/>
        <v>64</v>
      </c>
      <c r="H29" s="125"/>
      <c r="I29" s="127">
        <f t="shared" si="2"/>
        <v>132</v>
      </c>
      <c r="J29" s="125"/>
      <c r="K29" s="127">
        <f t="shared" si="3"/>
        <v>64</v>
      </c>
    </row>
    <row r="30" spans="1:11" s="124" customFormat="1">
      <c r="A30" s="123">
        <v>39551</v>
      </c>
      <c r="B30" s="124" t="s">
        <v>6514</v>
      </c>
      <c r="C30" s="125">
        <v>3</v>
      </c>
      <c r="D30" s="126"/>
      <c r="E30" s="126">
        <f t="shared" si="0"/>
        <v>6</v>
      </c>
      <c r="F30" s="125"/>
      <c r="G30" s="127">
        <f t="shared" si="1"/>
        <v>52</v>
      </c>
      <c r="H30" s="125"/>
      <c r="I30" s="127">
        <f t="shared" si="2"/>
        <v>123</v>
      </c>
      <c r="J30" s="125"/>
      <c r="K30" s="127">
        <f t="shared" si="3"/>
        <v>61</v>
      </c>
    </row>
    <row r="31" spans="1:11">
      <c r="A31" s="120">
        <v>39552</v>
      </c>
      <c r="B31" s="21" t="s">
        <v>6508</v>
      </c>
      <c r="C31" s="121">
        <v>3</v>
      </c>
      <c r="D31" s="128"/>
      <c r="E31" s="20">
        <f t="shared" si="0"/>
        <v>3</v>
      </c>
      <c r="F31" s="121">
        <v>56</v>
      </c>
      <c r="G31" s="122">
        <f t="shared" si="1"/>
        <v>96</v>
      </c>
      <c r="I31" s="122">
        <f t="shared" si="2"/>
        <v>114</v>
      </c>
      <c r="K31" s="122">
        <f t="shared" si="3"/>
        <v>58</v>
      </c>
    </row>
    <row r="32" spans="1:11">
      <c r="A32" s="120">
        <v>39553</v>
      </c>
      <c r="B32" s="21" t="s">
        <v>6515</v>
      </c>
      <c r="C32" s="132">
        <v>3</v>
      </c>
      <c r="D32" s="133">
        <v>8</v>
      </c>
      <c r="E32" s="20">
        <f t="shared" si="0"/>
        <v>8</v>
      </c>
      <c r="G32" s="122">
        <f t="shared" si="1"/>
        <v>84</v>
      </c>
      <c r="I32" s="122">
        <f t="shared" si="2"/>
        <v>105</v>
      </c>
      <c r="J32" s="129">
        <v>9</v>
      </c>
      <c r="K32" s="122">
        <f t="shared" si="3"/>
        <v>64</v>
      </c>
    </row>
    <row r="33" spans="1:11">
      <c r="A33" s="120">
        <v>39554</v>
      </c>
      <c r="B33" s="21" t="s">
        <v>6510</v>
      </c>
      <c r="C33" s="132">
        <v>3</v>
      </c>
      <c r="D33" s="134">
        <v>1</v>
      </c>
      <c r="E33" s="20">
        <f t="shared" si="0"/>
        <v>6</v>
      </c>
      <c r="G33" s="122">
        <f t="shared" si="1"/>
        <v>72</v>
      </c>
      <c r="I33" s="122">
        <f t="shared" si="2"/>
        <v>96</v>
      </c>
      <c r="K33" s="122">
        <f t="shared" si="3"/>
        <v>61</v>
      </c>
    </row>
    <row r="34" spans="1:11">
      <c r="A34" s="120">
        <v>39555</v>
      </c>
      <c r="B34" s="21" t="s">
        <v>6511</v>
      </c>
      <c r="C34" s="132">
        <v>3</v>
      </c>
      <c r="E34" s="20">
        <f t="shared" si="0"/>
        <v>3</v>
      </c>
      <c r="G34" s="122">
        <f t="shared" si="1"/>
        <v>60</v>
      </c>
      <c r="I34" s="122">
        <f t="shared" si="2"/>
        <v>87</v>
      </c>
      <c r="K34" s="122">
        <f t="shared" si="3"/>
        <v>58</v>
      </c>
    </row>
    <row r="35" spans="1:11">
      <c r="A35" s="120">
        <v>39556</v>
      </c>
      <c r="B35" s="21" t="s">
        <v>6512</v>
      </c>
      <c r="C35" s="121">
        <v>3</v>
      </c>
      <c r="D35" s="20">
        <v>9</v>
      </c>
      <c r="E35" s="20">
        <f t="shared" si="0"/>
        <v>9</v>
      </c>
      <c r="F35" s="121">
        <v>35</v>
      </c>
      <c r="G35" s="122">
        <f t="shared" si="1"/>
        <v>83</v>
      </c>
      <c r="I35" s="122">
        <f t="shared" si="2"/>
        <v>78</v>
      </c>
      <c r="K35" s="122">
        <f t="shared" si="3"/>
        <v>55</v>
      </c>
    </row>
    <row r="36" spans="1:11" s="124" customFormat="1">
      <c r="A36" s="123">
        <v>39557</v>
      </c>
      <c r="B36" s="124" t="s">
        <v>6513</v>
      </c>
      <c r="C36" s="125"/>
      <c r="D36" s="126"/>
      <c r="E36" s="126">
        <f t="shared" si="0"/>
        <v>6</v>
      </c>
      <c r="F36" s="125"/>
      <c r="G36" s="127">
        <f t="shared" si="1"/>
        <v>71</v>
      </c>
      <c r="H36" s="125"/>
      <c r="I36" s="127">
        <f t="shared" si="2"/>
        <v>69</v>
      </c>
      <c r="J36" s="125"/>
      <c r="K36" s="127">
        <f t="shared" si="3"/>
        <v>52</v>
      </c>
    </row>
    <row r="37" spans="1:11" s="124" customFormat="1">
      <c r="A37" s="123">
        <v>39558</v>
      </c>
      <c r="B37" s="124" t="s">
        <v>6514</v>
      </c>
      <c r="C37" s="125">
        <v>3</v>
      </c>
      <c r="D37" s="126"/>
      <c r="E37" s="126">
        <f t="shared" si="0"/>
        <v>6</v>
      </c>
      <c r="F37" s="125"/>
      <c r="G37" s="127">
        <f t="shared" si="1"/>
        <v>71</v>
      </c>
      <c r="H37" s="125"/>
      <c r="I37" s="127">
        <f t="shared" si="2"/>
        <v>69</v>
      </c>
      <c r="J37" s="125"/>
      <c r="K37" s="127">
        <f t="shared" si="3"/>
        <v>52</v>
      </c>
    </row>
    <row r="38" spans="1:11">
      <c r="A38" s="120">
        <v>39559</v>
      </c>
      <c r="B38" s="21" t="s">
        <v>6508</v>
      </c>
      <c r="C38" s="121">
        <v>3</v>
      </c>
      <c r="E38" s="20">
        <f t="shared" si="0"/>
        <v>3</v>
      </c>
      <c r="G38" s="122">
        <f t="shared" si="1"/>
        <v>59</v>
      </c>
      <c r="I38" s="122">
        <f t="shared" si="2"/>
        <v>60</v>
      </c>
      <c r="K38" s="122">
        <f t="shared" si="3"/>
        <v>49</v>
      </c>
    </row>
    <row r="39" spans="1:11">
      <c r="A39" s="120">
        <v>39560</v>
      </c>
      <c r="B39" s="21" t="s">
        <v>6515</v>
      </c>
      <c r="C39" s="121">
        <v>3</v>
      </c>
      <c r="D39" s="20">
        <v>3</v>
      </c>
      <c r="E39" s="20">
        <f t="shared" si="0"/>
        <v>3</v>
      </c>
      <c r="G39" s="122">
        <f t="shared" si="1"/>
        <v>47</v>
      </c>
      <c r="I39" s="122">
        <f t="shared" si="2"/>
        <v>51</v>
      </c>
      <c r="K39" s="122">
        <f t="shared" si="3"/>
        <v>46</v>
      </c>
    </row>
    <row r="40" spans="1:11">
      <c r="A40" s="120">
        <v>39561</v>
      </c>
      <c r="B40" s="21" t="s">
        <v>6510</v>
      </c>
      <c r="C40" s="121">
        <v>3</v>
      </c>
      <c r="D40" s="20">
        <v>6</v>
      </c>
      <c r="E40" s="20">
        <f t="shared" si="0"/>
        <v>6</v>
      </c>
      <c r="F40" s="121">
        <v>56</v>
      </c>
      <c r="G40" s="122">
        <f t="shared" si="1"/>
        <v>91</v>
      </c>
      <c r="I40" s="122">
        <f t="shared" si="2"/>
        <v>42</v>
      </c>
      <c r="K40" s="122">
        <f t="shared" si="3"/>
        <v>43</v>
      </c>
    </row>
    <row r="41" spans="1:11">
      <c r="A41" s="120">
        <v>39562</v>
      </c>
      <c r="B41" s="21" t="s">
        <v>6511</v>
      </c>
      <c r="C41" s="121">
        <v>3</v>
      </c>
      <c r="E41" s="20">
        <f t="shared" si="0"/>
        <v>3</v>
      </c>
      <c r="G41" s="122">
        <f t="shared" si="1"/>
        <v>79</v>
      </c>
      <c r="I41" s="122">
        <f t="shared" si="2"/>
        <v>33</v>
      </c>
      <c r="K41" s="122">
        <f t="shared" si="3"/>
        <v>40</v>
      </c>
    </row>
    <row r="42" spans="1:11">
      <c r="A42" s="120">
        <v>39563</v>
      </c>
      <c r="B42" s="21" t="s">
        <v>6512</v>
      </c>
      <c r="C42" s="121">
        <v>3</v>
      </c>
      <c r="D42" s="20">
        <v>12</v>
      </c>
      <c r="E42" s="20">
        <f t="shared" si="0"/>
        <v>12</v>
      </c>
      <c r="G42" s="122">
        <f t="shared" si="1"/>
        <v>67</v>
      </c>
      <c r="H42" s="121">
        <v>56</v>
      </c>
      <c r="I42" s="122">
        <f t="shared" si="2"/>
        <v>80</v>
      </c>
      <c r="K42" s="122">
        <f t="shared" si="3"/>
        <v>37</v>
      </c>
    </row>
    <row r="43" spans="1:11" s="124" customFormat="1">
      <c r="A43" s="123">
        <v>39564</v>
      </c>
      <c r="B43" s="124" t="s">
        <v>6513</v>
      </c>
      <c r="C43" s="125">
        <v>3</v>
      </c>
      <c r="D43" s="126"/>
      <c r="E43" s="126">
        <f t="shared" si="0"/>
        <v>9</v>
      </c>
      <c r="F43" s="125"/>
      <c r="G43" s="127">
        <f t="shared" si="1"/>
        <v>55</v>
      </c>
      <c r="H43" s="125"/>
      <c r="I43" s="127">
        <f t="shared" si="2"/>
        <v>71</v>
      </c>
      <c r="J43" s="125"/>
      <c r="K43" s="127">
        <f t="shared" si="3"/>
        <v>34</v>
      </c>
    </row>
    <row r="44" spans="1:11" s="124" customFormat="1">
      <c r="A44" s="123">
        <v>39565</v>
      </c>
      <c r="B44" s="124" t="s">
        <v>6514</v>
      </c>
      <c r="C44" s="125">
        <v>3</v>
      </c>
      <c r="D44" s="126"/>
      <c r="E44" s="126">
        <f t="shared" si="0"/>
        <v>6</v>
      </c>
      <c r="F44" s="125"/>
      <c r="G44" s="127">
        <f t="shared" si="1"/>
        <v>43</v>
      </c>
      <c r="H44" s="125"/>
      <c r="I44" s="127">
        <f t="shared" si="2"/>
        <v>62</v>
      </c>
      <c r="J44" s="125"/>
      <c r="K44" s="127">
        <f t="shared" si="3"/>
        <v>31</v>
      </c>
    </row>
    <row r="45" spans="1:11">
      <c r="A45" s="120">
        <v>39566</v>
      </c>
      <c r="B45" s="21" t="s">
        <v>6508</v>
      </c>
      <c r="C45" s="121">
        <v>3</v>
      </c>
      <c r="E45" s="20">
        <f t="shared" si="0"/>
        <v>3</v>
      </c>
      <c r="G45" s="122">
        <f t="shared" si="1"/>
        <v>31</v>
      </c>
      <c r="I45" s="122">
        <f t="shared" si="2"/>
        <v>53</v>
      </c>
      <c r="K45" s="122">
        <f t="shared" si="3"/>
        <v>28</v>
      </c>
    </row>
    <row r="46" spans="1:11">
      <c r="A46" s="120">
        <v>39567</v>
      </c>
      <c r="B46" s="21" t="s">
        <v>6515</v>
      </c>
      <c r="C46" s="121">
        <v>3</v>
      </c>
      <c r="D46" s="20">
        <v>6</v>
      </c>
      <c r="E46" s="20">
        <f t="shared" si="0"/>
        <v>6</v>
      </c>
      <c r="F46" s="121">
        <v>56</v>
      </c>
      <c r="G46" s="122">
        <f t="shared" si="1"/>
        <v>75</v>
      </c>
      <c r="I46" s="122">
        <f t="shared" si="2"/>
        <v>44</v>
      </c>
      <c r="K46" s="122">
        <f t="shared" si="3"/>
        <v>25</v>
      </c>
    </row>
    <row r="47" spans="1:11">
      <c r="A47" s="120">
        <v>39568</v>
      </c>
      <c r="B47" s="21" t="s">
        <v>6510</v>
      </c>
      <c r="C47" s="121">
        <v>3</v>
      </c>
      <c r="E47" s="20">
        <f t="shared" si="0"/>
        <v>3</v>
      </c>
      <c r="G47" s="122">
        <f t="shared" si="1"/>
        <v>63</v>
      </c>
      <c r="I47" s="122">
        <f t="shared" si="2"/>
        <v>35</v>
      </c>
      <c r="K47" s="122">
        <f t="shared" si="3"/>
        <v>22</v>
      </c>
    </row>
    <row r="48" spans="1:11">
      <c r="A48" s="120">
        <v>39569</v>
      </c>
      <c r="B48" s="21" t="s">
        <v>6511</v>
      </c>
      <c r="C48" s="121">
        <v>3</v>
      </c>
      <c r="D48" s="20">
        <v>12</v>
      </c>
      <c r="E48" s="20">
        <f t="shared" si="0"/>
        <v>12</v>
      </c>
      <c r="G48" s="122">
        <f t="shared" si="1"/>
        <v>51</v>
      </c>
      <c r="H48" s="121">
        <v>56</v>
      </c>
      <c r="I48" s="122">
        <f t="shared" si="2"/>
        <v>82</v>
      </c>
      <c r="J48" s="121">
        <v>38</v>
      </c>
      <c r="K48" s="122">
        <f t="shared" si="3"/>
        <v>57</v>
      </c>
    </row>
    <row r="49" spans="1:11">
      <c r="A49" s="120">
        <v>39570</v>
      </c>
      <c r="B49" s="21" t="s">
        <v>6512</v>
      </c>
      <c r="C49" s="121">
        <v>3</v>
      </c>
      <c r="E49" s="20">
        <f t="shared" si="0"/>
        <v>9</v>
      </c>
      <c r="G49" s="122">
        <f t="shared" si="1"/>
        <v>39</v>
      </c>
      <c r="I49" s="122">
        <f t="shared" si="2"/>
        <v>73</v>
      </c>
      <c r="K49" s="122">
        <f t="shared" si="3"/>
        <v>54</v>
      </c>
    </row>
    <row r="50" spans="1:11" s="124" customFormat="1">
      <c r="A50" s="123">
        <v>39571</v>
      </c>
      <c r="B50" s="124" t="s">
        <v>6513</v>
      </c>
      <c r="C50" s="125">
        <v>3</v>
      </c>
      <c r="D50" s="126"/>
      <c r="E50" s="126">
        <f t="shared" si="0"/>
        <v>6</v>
      </c>
      <c r="F50" s="135">
        <v>-59</v>
      </c>
      <c r="G50" s="127">
        <f t="shared" si="1"/>
        <v>-32</v>
      </c>
      <c r="H50" s="135">
        <v>112</v>
      </c>
      <c r="I50" s="127">
        <f t="shared" si="2"/>
        <v>176</v>
      </c>
      <c r="J50" s="125"/>
      <c r="K50" s="127">
        <f t="shared" si="3"/>
        <v>51</v>
      </c>
    </row>
    <row r="51" spans="1:11" s="124" customFormat="1">
      <c r="A51" s="123">
        <v>39572</v>
      </c>
      <c r="B51" s="124" t="s">
        <v>6514</v>
      </c>
      <c r="C51" s="125">
        <v>3</v>
      </c>
      <c r="D51" s="126"/>
      <c r="E51" s="126">
        <f t="shared" si="0"/>
        <v>3</v>
      </c>
      <c r="F51" s="125"/>
      <c r="G51" s="127">
        <f t="shared" si="1"/>
        <v>-44</v>
      </c>
      <c r="H51" s="125"/>
      <c r="I51" s="127">
        <f t="shared" si="2"/>
        <v>167</v>
      </c>
      <c r="J51" s="125"/>
      <c r="K51" s="127">
        <f t="shared" si="3"/>
        <v>48</v>
      </c>
    </row>
    <row r="52" spans="1:11">
      <c r="A52" s="120">
        <v>39573</v>
      </c>
      <c r="B52" s="21" t="s">
        <v>6508</v>
      </c>
      <c r="C52" s="121">
        <v>3</v>
      </c>
      <c r="D52" s="134">
        <v>9</v>
      </c>
      <c r="E52" s="20">
        <f t="shared" si="0"/>
        <v>9</v>
      </c>
      <c r="F52" s="121">
        <v>56</v>
      </c>
      <c r="G52" s="131">
        <f t="shared" si="1"/>
        <v>0</v>
      </c>
      <c r="I52" s="122">
        <f t="shared" si="2"/>
        <v>158</v>
      </c>
      <c r="K52" s="122">
        <f t="shared" si="3"/>
        <v>45</v>
      </c>
    </row>
    <row r="53" spans="1:11">
      <c r="A53" s="120">
        <v>39574</v>
      </c>
      <c r="B53" s="21" t="s">
        <v>6515</v>
      </c>
      <c r="C53" s="132">
        <v>4</v>
      </c>
      <c r="E53" s="20">
        <f t="shared" si="0"/>
        <v>6</v>
      </c>
      <c r="G53" s="122">
        <f t="shared" si="1"/>
        <v>-12</v>
      </c>
      <c r="I53" s="122">
        <f t="shared" si="2"/>
        <v>149</v>
      </c>
      <c r="K53" s="122">
        <f t="shared" si="3"/>
        <v>42</v>
      </c>
    </row>
    <row r="54" spans="1:11">
      <c r="A54" s="120">
        <v>39575</v>
      </c>
      <c r="B54" s="21" t="s">
        <v>6510</v>
      </c>
      <c r="C54" s="132">
        <v>3</v>
      </c>
      <c r="D54" s="134">
        <v>7</v>
      </c>
      <c r="E54" s="20">
        <f t="shared" si="0"/>
        <v>9</v>
      </c>
      <c r="F54" s="121">
        <v>56</v>
      </c>
      <c r="G54" s="122">
        <f t="shared" si="1"/>
        <v>28</v>
      </c>
      <c r="I54" s="122">
        <f t="shared" si="2"/>
        <v>137</v>
      </c>
      <c r="K54" s="122">
        <f t="shared" si="3"/>
        <v>38</v>
      </c>
    </row>
    <row r="55" spans="1:11">
      <c r="A55" s="120">
        <v>39576</v>
      </c>
      <c r="B55" s="21" t="s">
        <v>6511</v>
      </c>
      <c r="C55" s="132">
        <v>3</v>
      </c>
      <c r="D55" s="134">
        <v>6</v>
      </c>
      <c r="E55" s="20">
        <f t="shared" si="0"/>
        <v>12</v>
      </c>
      <c r="G55" s="122">
        <f t="shared" si="1"/>
        <v>16</v>
      </c>
      <c r="I55" s="122">
        <f t="shared" si="2"/>
        <v>128</v>
      </c>
      <c r="K55" s="122">
        <f t="shared" si="3"/>
        <v>35</v>
      </c>
    </row>
    <row r="56" spans="1:11">
      <c r="A56" s="120">
        <v>39577</v>
      </c>
      <c r="B56" s="21" t="s">
        <v>6512</v>
      </c>
      <c r="C56" s="132">
        <v>3</v>
      </c>
      <c r="D56" s="134">
        <v>6</v>
      </c>
      <c r="E56" s="20">
        <f t="shared" si="0"/>
        <v>15</v>
      </c>
      <c r="G56" s="122">
        <f t="shared" si="1"/>
        <v>4</v>
      </c>
      <c r="I56" s="122">
        <f t="shared" si="2"/>
        <v>119</v>
      </c>
      <c r="K56" s="122">
        <f t="shared" si="3"/>
        <v>32</v>
      </c>
    </row>
    <row r="57" spans="1:11" s="124" customFormat="1">
      <c r="A57" s="123">
        <v>39578</v>
      </c>
      <c r="B57" s="124" t="s">
        <v>6513</v>
      </c>
      <c r="C57" s="132">
        <v>3</v>
      </c>
      <c r="D57" s="126"/>
      <c r="E57" s="126">
        <f t="shared" si="0"/>
        <v>12</v>
      </c>
      <c r="F57" s="125"/>
      <c r="G57" s="127">
        <f t="shared" si="1"/>
        <v>-8</v>
      </c>
      <c r="H57" s="125"/>
      <c r="I57" s="127">
        <f t="shared" si="2"/>
        <v>110</v>
      </c>
      <c r="J57" s="125"/>
      <c r="K57" s="127">
        <f t="shared" si="3"/>
        <v>29</v>
      </c>
    </row>
    <row r="58" spans="1:11" s="124" customFormat="1">
      <c r="A58" s="123">
        <v>39579</v>
      </c>
      <c r="B58" s="124" t="s">
        <v>6514</v>
      </c>
      <c r="C58" s="132">
        <v>3</v>
      </c>
      <c r="D58" s="126"/>
      <c r="E58" s="126">
        <f t="shared" si="0"/>
        <v>9</v>
      </c>
      <c r="F58" s="125"/>
      <c r="G58" s="127">
        <f t="shared" si="1"/>
        <v>-20</v>
      </c>
      <c r="H58" s="125"/>
      <c r="I58" s="127">
        <f t="shared" si="2"/>
        <v>101</v>
      </c>
      <c r="J58" s="125"/>
      <c r="K58" s="127">
        <f t="shared" si="3"/>
        <v>26</v>
      </c>
    </row>
    <row r="59" spans="1:11">
      <c r="A59" s="120">
        <v>39580</v>
      </c>
      <c r="B59" s="21" t="s">
        <v>6508</v>
      </c>
      <c r="C59" s="132">
        <v>3</v>
      </c>
      <c r="D59" s="20">
        <v>3</v>
      </c>
      <c r="E59" s="20">
        <f t="shared" si="0"/>
        <v>9</v>
      </c>
      <c r="F59" s="121">
        <v>56</v>
      </c>
      <c r="G59" s="122">
        <f t="shared" si="1"/>
        <v>24</v>
      </c>
      <c r="I59" s="122">
        <f t="shared" si="2"/>
        <v>92</v>
      </c>
      <c r="K59" s="122">
        <f t="shared" si="3"/>
        <v>23</v>
      </c>
    </row>
    <row r="60" spans="1:11">
      <c r="A60" s="120">
        <v>39581</v>
      </c>
      <c r="B60" s="21" t="s">
        <v>6515</v>
      </c>
      <c r="C60" s="121">
        <v>3</v>
      </c>
      <c r="D60" s="20">
        <v>6</v>
      </c>
      <c r="E60" s="20">
        <f t="shared" si="0"/>
        <v>12</v>
      </c>
      <c r="G60" s="122">
        <f t="shared" si="1"/>
        <v>12</v>
      </c>
      <c r="I60" s="122">
        <f t="shared" si="2"/>
        <v>83</v>
      </c>
      <c r="K60" s="122">
        <f t="shared" si="3"/>
        <v>20</v>
      </c>
    </row>
    <row r="61" spans="1:11">
      <c r="A61" s="120">
        <v>39582</v>
      </c>
      <c r="B61" s="21" t="s">
        <v>6510</v>
      </c>
      <c r="C61" s="121">
        <v>3</v>
      </c>
      <c r="E61" s="20">
        <f t="shared" si="0"/>
        <v>9</v>
      </c>
      <c r="G61" s="122">
        <f t="shared" si="1"/>
        <v>0</v>
      </c>
      <c r="I61" s="122">
        <f t="shared" si="2"/>
        <v>74</v>
      </c>
      <c r="K61" s="122">
        <f t="shared" si="3"/>
        <v>17</v>
      </c>
    </row>
    <row r="62" spans="1:11">
      <c r="A62" s="120">
        <v>39583</v>
      </c>
      <c r="B62" s="21" t="s">
        <v>6511</v>
      </c>
      <c r="C62" s="121">
        <v>3</v>
      </c>
      <c r="D62" s="20">
        <v>6</v>
      </c>
      <c r="E62" s="20">
        <f t="shared" si="0"/>
        <v>12</v>
      </c>
      <c r="F62" s="121">
        <v>60</v>
      </c>
      <c r="G62" s="122">
        <f t="shared" si="1"/>
        <v>48</v>
      </c>
      <c r="I62" s="122">
        <f t="shared" si="2"/>
        <v>65</v>
      </c>
      <c r="K62" s="122">
        <f t="shared" si="3"/>
        <v>14</v>
      </c>
    </row>
    <row r="63" spans="1:11">
      <c r="A63" s="120">
        <v>39584</v>
      </c>
      <c r="B63" s="21" t="s">
        <v>6512</v>
      </c>
      <c r="C63" s="121">
        <v>3</v>
      </c>
      <c r="E63" s="20">
        <f t="shared" si="0"/>
        <v>9</v>
      </c>
      <c r="G63" s="122">
        <f t="shared" si="1"/>
        <v>36</v>
      </c>
      <c r="I63" s="122">
        <f t="shared" si="2"/>
        <v>56</v>
      </c>
      <c r="K63" s="122">
        <f t="shared" si="3"/>
        <v>11</v>
      </c>
    </row>
    <row r="64" spans="1:11" s="124" customFormat="1">
      <c r="A64" s="123">
        <v>39585</v>
      </c>
      <c r="B64" s="124" t="s">
        <v>6513</v>
      </c>
      <c r="C64" s="125">
        <v>3</v>
      </c>
      <c r="D64" s="126"/>
      <c r="E64" s="126">
        <f t="shared" si="0"/>
        <v>6</v>
      </c>
      <c r="F64" s="125"/>
      <c r="G64" s="127">
        <f t="shared" si="1"/>
        <v>24</v>
      </c>
      <c r="H64" s="125"/>
      <c r="I64" s="127">
        <f t="shared" si="2"/>
        <v>47</v>
      </c>
      <c r="J64" s="125"/>
      <c r="K64" s="127">
        <f t="shared" si="3"/>
        <v>8</v>
      </c>
    </row>
    <row r="65" spans="1:11" s="124" customFormat="1">
      <c r="A65" s="123">
        <v>39586</v>
      </c>
      <c r="B65" s="124" t="s">
        <v>6514</v>
      </c>
      <c r="C65" s="125"/>
      <c r="D65" s="126"/>
      <c r="E65" s="126">
        <f t="shared" si="0"/>
        <v>3</v>
      </c>
      <c r="F65" s="125"/>
      <c r="G65" s="127">
        <f t="shared" si="1"/>
        <v>12</v>
      </c>
      <c r="H65" s="125"/>
      <c r="I65" s="127">
        <f t="shared" si="2"/>
        <v>38</v>
      </c>
      <c r="J65" s="125"/>
      <c r="K65" s="127">
        <f t="shared" si="3"/>
        <v>5</v>
      </c>
    </row>
    <row r="66" spans="1:11">
      <c r="A66" s="120">
        <v>39587</v>
      </c>
      <c r="B66" s="21" t="s">
        <v>6508</v>
      </c>
      <c r="C66" s="132">
        <v>2</v>
      </c>
      <c r="E66" s="20">
        <f t="shared" si="0"/>
        <v>3</v>
      </c>
      <c r="G66" s="122">
        <f t="shared" si="1"/>
        <v>12</v>
      </c>
      <c r="I66" s="122">
        <f t="shared" si="2"/>
        <v>38</v>
      </c>
      <c r="K66" s="122">
        <f t="shared" si="3"/>
        <v>5</v>
      </c>
    </row>
    <row r="67" spans="1:11">
      <c r="A67" s="120">
        <v>39588</v>
      </c>
      <c r="B67" s="21" t="s">
        <v>6515</v>
      </c>
      <c r="D67" s="134">
        <v>9</v>
      </c>
      <c r="E67" s="20">
        <f t="shared" si="0"/>
        <v>10</v>
      </c>
      <c r="G67" s="122">
        <f t="shared" si="1"/>
        <v>4</v>
      </c>
      <c r="H67" s="121">
        <v>56</v>
      </c>
      <c r="I67" s="122">
        <f t="shared" si="2"/>
        <v>88</v>
      </c>
      <c r="J67" s="121">
        <v>36</v>
      </c>
      <c r="K67" s="122">
        <f t="shared" si="3"/>
        <v>39</v>
      </c>
    </row>
    <row r="68" spans="1:11">
      <c r="A68" s="120">
        <v>39589</v>
      </c>
      <c r="B68" s="21" t="s">
        <v>6510</v>
      </c>
      <c r="C68" s="132">
        <v>4</v>
      </c>
      <c r="D68" s="134">
        <v>1</v>
      </c>
      <c r="E68" s="20">
        <f t="shared" ref="E68:E131" si="4">D68+E67-C67</f>
        <v>11</v>
      </c>
      <c r="G68" s="122">
        <f t="shared" si="1"/>
        <v>4</v>
      </c>
      <c r="I68" s="122">
        <f t="shared" si="2"/>
        <v>88</v>
      </c>
      <c r="K68" s="122">
        <f t="shared" si="3"/>
        <v>39</v>
      </c>
    </row>
    <row r="69" spans="1:11">
      <c r="A69" s="120">
        <v>39590</v>
      </c>
      <c r="B69" s="21" t="s">
        <v>6511</v>
      </c>
      <c r="C69" s="132">
        <v>4</v>
      </c>
      <c r="D69" s="134">
        <v>3</v>
      </c>
      <c r="E69" s="20">
        <f t="shared" si="4"/>
        <v>10</v>
      </c>
      <c r="F69" s="121">
        <v>60</v>
      </c>
      <c r="G69" s="122">
        <f t="shared" ref="G69:G132" si="5">F69+G68-(C68*4)</f>
        <v>48</v>
      </c>
      <c r="I69" s="122">
        <f t="shared" ref="I69:I132" si="6">H69+I68-(C68*3)</f>
        <v>76</v>
      </c>
      <c r="K69" s="122">
        <f t="shared" ref="K69:K132" si="7">J69+K68-C68</f>
        <v>35</v>
      </c>
    </row>
    <row r="70" spans="1:11">
      <c r="A70" s="120">
        <v>39591</v>
      </c>
      <c r="B70" s="21" t="s">
        <v>6512</v>
      </c>
      <c r="C70" s="121">
        <v>3</v>
      </c>
      <c r="D70" s="20">
        <v>6</v>
      </c>
      <c r="E70" s="20">
        <f t="shared" si="4"/>
        <v>12</v>
      </c>
      <c r="G70" s="122">
        <f t="shared" si="5"/>
        <v>32</v>
      </c>
      <c r="I70" s="122">
        <f t="shared" si="6"/>
        <v>64</v>
      </c>
      <c r="K70" s="122">
        <f t="shared" si="7"/>
        <v>31</v>
      </c>
    </row>
    <row r="71" spans="1:11" s="124" customFormat="1">
      <c r="A71" s="123">
        <v>39592</v>
      </c>
      <c r="B71" s="124" t="s">
        <v>6513</v>
      </c>
      <c r="C71" s="125">
        <v>3</v>
      </c>
      <c r="D71" s="126"/>
      <c r="E71" s="126">
        <f t="shared" si="4"/>
        <v>9</v>
      </c>
      <c r="F71" s="125"/>
      <c r="G71" s="127">
        <f t="shared" si="5"/>
        <v>20</v>
      </c>
      <c r="H71" s="125"/>
      <c r="I71" s="127">
        <f t="shared" si="6"/>
        <v>55</v>
      </c>
      <c r="J71" s="125"/>
      <c r="K71" s="127">
        <f t="shared" si="7"/>
        <v>28</v>
      </c>
    </row>
    <row r="72" spans="1:11" s="124" customFormat="1">
      <c r="A72" s="123">
        <v>39593</v>
      </c>
      <c r="B72" s="124" t="s">
        <v>6514</v>
      </c>
      <c r="C72" s="125">
        <v>3</v>
      </c>
      <c r="D72" s="126"/>
      <c r="E72" s="126">
        <f t="shared" si="4"/>
        <v>6</v>
      </c>
      <c r="F72" s="125"/>
      <c r="G72" s="127">
        <f t="shared" si="5"/>
        <v>8</v>
      </c>
      <c r="H72" s="125"/>
      <c r="I72" s="127">
        <f t="shared" si="6"/>
        <v>46</v>
      </c>
      <c r="J72" s="125"/>
      <c r="K72" s="127">
        <f t="shared" si="7"/>
        <v>25</v>
      </c>
    </row>
    <row r="73" spans="1:11">
      <c r="A73" s="120">
        <v>39594</v>
      </c>
      <c r="B73" s="21" t="s">
        <v>6508</v>
      </c>
      <c r="C73" s="121">
        <v>3</v>
      </c>
      <c r="D73" s="20">
        <v>6</v>
      </c>
      <c r="E73" s="20">
        <f t="shared" si="4"/>
        <v>9</v>
      </c>
      <c r="F73" s="121">
        <v>60</v>
      </c>
      <c r="G73" s="122">
        <f t="shared" si="5"/>
        <v>56</v>
      </c>
      <c r="I73" s="122">
        <f t="shared" si="6"/>
        <v>37</v>
      </c>
      <c r="K73" s="122">
        <f t="shared" si="7"/>
        <v>22</v>
      </c>
    </row>
    <row r="74" spans="1:11">
      <c r="A74" s="120">
        <v>39595</v>
      </c>
      <c r="B74" s="21" t="s">
        <v>6515</v>
      </c>
      <c r="C74" s="121">
        <v>3</v>
      </c>
      <c r="E74" s="20">
        <f t="shared" si="4"/>
        <v>6</v>
      </c>
      <c r="G74" s="122">
        <f t="shared" si="5"/>
        <v>44</v>
      </c>
      <c r="I74" s="122">
        <f t="shared" si="6"/>
        <v>28</v>
      </c>
      <c r="K74" s="122">
        <f t="shared" si="7"/>
        <v>19</v>
      </c>
    </row>
    <row r="75" spans="1:11">
      <c r="A75" s="120">
        <v>39596</v>
      </c>
      <c r="B75" s="21" t="s">
        <v>6510</v>
      </c>
      <c r="C75" s="121">
        <v>3</v>
      </c>
      <c r="D75" s="134">
        <v>6</v>
      </c>
      <c r="E75" s="20">
        <f t="shared" si="4"/>
        <v>9</v>
      </c>
      <c r="G75" s="122">
        <f t="shared" si="5"/>
        <v>32</v>
      </c>
      <c r="H75" s="121">
        <v>56</v>
      </c>
      <c r="I75" s="122">
        <f t="shared" si="6"/>
        <v>75</v>
      </c>
      <c r="J75" s="121">
        <v>36</v>
      </c>
      <c r="K75" s="122">
        <f t="shared" si="7"/>
        <v>52</v>
      </c>
    </row>
    <row r="76" spans="1:11">
      <c r="A76" s="120">
        <v>39597</v>
      </c>
      <c r="B76" s="21" t="s">
        <v>6511</v>
      </c>
      <c r="C76" s="132">
        <v>2</v>
      </c>
      <c r="E76" s="20">
        <f t="shared" si="4"/>
        <v>6</v>
      </c>
      <c r="G76" s="122">
        <f t="shared" si="5"/>
        <v>20</v>
      </c>
      <c r="I76" s="122">
        <f t="shared" si="6"/>
        <v>66</v>
      </c>
      <c r="K76" s="122">
        <f t="shared" si="7"/>
        <v>49</v>
      </c>
    </row>
    <row r="77" spans="1:11">
      <c r="A77" s="120">
        <v>39598</v>
      </c>
      <c r="B77" s="21" t="s">
        <v>6512</v>
      </c>
      <c r="C77" s="132">
        <v>3</v>
      </c>
      <c r="D77" s="20">
        <v>12</v>
      </c>
      <c r="E77" s="20">
        <f t="shared" si="4"/>
        <v>16</v>
      </c>
      <c r="F77" s="121">
        <v>60</v>
      </c>
      <c r="G77" s="122">
        <f t="shared" si="5"/>
        <v>72</v>
      </c>
      <c r="I77" s="122">
        <f t="shared" si="6"/>
        <v>60</v>
      </c>
      <c r="K77" s="122">
        <f t="shared" si="7"/>
        <v>47</v>
      </c>
    </row>
    <row r="78" spans="1:11" s="124" customFormat="1">
      <c r="A78" s="123">
        <v>39599</v>
      </c>
      <c r="B78" s="124" t="s">
        <v>6513</v>
      </c>
      <c r="C78" s="125">
        <v>2</v>
      </c>
      <c r="D78" s="126"/>
      <c r="E78" s="126">
        <f t="shared" si="4"/>
        <v>13</v>
      </c>
      <c r="F78" s="125"/>
      <c r="G78" s="127">
        <f t="shared" si="5"/>
        <v>60</v>
      </c>
      <c r="H78" s="125"/>
      <c r="I78" s="127">
        <f t="shared" si="6"/>
        <v>51</v>
      </c>
      <c r="J78" s="125"/>
      <c r="K78" s="127">
        <f t="shared" si="7"/>
        <v>44</v>
      </c>
    </row>
    <row r="79" spans="1:11" s="124" customFormat="1">
      <c r="A79" s="123">
        <v>39600</v>
      </c>
      <c r="B79" s="124" t="s">
        <v>6514</v>
      </c>
      <c r="C79" s="125">
        <v>3</v>
      </c>
      <c r="D79" s="126"/>
      <c r="E79" s="126">
        <f t="shared" si="4"/>
        <v>11</v>
      </c>
      <c r="F79" s="125"/>
      <c r="G79" s="127">
        <f t="shared" si="5"/>
        <v>52</v>
      </c>
      <c r="H79" s="125"/>
      <c r="I79" s="127">
        <f t="shared" si="6"/>
        <v>45</v>
      </c>
      <c r="J79" s="125"/>
      <c r="K79" s="127">
        <f t="shared" si="7"/>
        <v>42</v>
      </c>
    </row>
    <row r="80" spans="1:11">
      <c r="A80" s="120">
        <v>39601</v>
      </c>
      <c r="B80" s="21" t="s">
        <v>6508</v>
      </c>
      <c r="C80" s="121">
        <v>3</v>
      </c>
      <c r="E80" s="20">
        <f t="shared" si="4"/>
        <v>8</v>
      </c>
      <c r="G80" s="122">
        <f t="shared" si="5"/>
        <v>40</v>
      </c>
      <c r="I80" s="122">
        <f t="shared" si="6"/>
        <v>36</v>
      </c>
      <c r="K80" s="122">
        <f t="shared" si="7"/>
        <v>39</v>
      </c>
    </row>
    <row r="81" spans="1:11">
      <c r="A81" s="120">
        <v>39602</v>
      </c>
      <c r="B81" s="21" t="s">
        <v>6515</v>
      </c>
      <c r="C81" s="121">
        <v>3</v>
      </c>
      <c r="D81" s="20">
        <v>6</v>
      </c>
      <c r="E81" s="20">
        <f t="shared" si="4"/>
        <v>11</v>
      </c>
      <c r="G81" s="122">
        <f t="shared" si="5"/>
        <v>28</v>
      </c>
      <c r="I81" s="122">
        <f t="shared" si="6"/>
        <v>27</v>
      </c>
      <c r="K81" s="122">
        <f t="shared" si="7"/>
        <v>36</v>
      </c>
    </row>
    <row r="82" spans="1:11">
      <c r="A82" s="120">
        <v>39603</v>
      </c>
      <c r="B82" s="21" t="s">
        <v>6510</v>
      </c>
      <c r="C82" s="121">
        <v>3</v>
      </c>
      <c r="E82" s="20">
        <f t="shared" si="4"/>
        <v>8</v>
      </c>
      <c r="G82" s="122">
        <f t="shared" si="5"/>
        <v>16</v>
      </c>
      <c r="I82" s="122">
        <f t="shared" si="6"/>
        <v>18</v>
      </c>
      <c r="K82" s="122">
        <f t="shared" si="7"/>
        <v>33</v>
      </c>
    </row>
    <row r="83" spans="1:11">
      <c r="A83" s="120">
        <v>39604</v>
      </c>
      <c r="B83" s="21" t="s">
        <v>6511</v>
      </c>
      <c r="C83" s="121">
        <v>3</v>
      </c>
      <c r="D83" s="20">
        <v>12</v>
      </c>
      <c r="E83" s="20">
        <f t="shared" si="4"/>
        <v>17</v>
      </c>
      <c r="F83" s="121">
        <v>60</v>
      </c>
      <c r="G83" s="122">
        <f t="shared" si="5"/>
        <v>64</v>
      </c>
      <c r="H83" s="121">
        <v>120</v>
      </c>
      <c r="I83" s="122">
        <f t="shared" si="6"/>
        <v>129</v>
      </c>
      <c r="J83" s="121">
        <v>-20</v>
      </c>
      <c r="K83" s="122">
        <f t="shared" si="7"/>
        <v>10</v>
      </c>
    </row>
    <row r="84" spans="1:11">
      <c r="A84" s="120">
        <v>39605</v>
      </c>
      <c r="B84" s="21" t="s">
        <v>6512</v>
      </c>
      <c r="C84" s="121">
        <v>3</v>
      </c>
      <c r="E84" s="20">
        <f t="shared" si="4"/>
        <v>14</v>
      </c>
      <c r="G84" s="122">
        <f t="shared" si="5"/>
        <v>52</v>
      </c>
      <c r="I84" s="122">
        <f t="shared" si="6"/>
        <v>120</v>
      </c>
      <c r="K84" s="122">
        <f t="shared" si="7"/>
        <v>7</v>
      </c>
    </row>
    <row r="85" spans="1:11" s="124" customFormat="1">
      <c r="A85" s="123">
        <v>39606</v>
      </c>
      <c r="B85" s="124" t="s">
        <v>6513</v>
      </c>
      <c r="C85" s="125">
        <v>3</v>
      </c>
      <c r="D85" s="126"/>
      <c r="E85" s="126">
        <f t="shared" si="4"/>
        <v>11</v>
      </c>
      <c r="F85" s="125"/>
      <c r="G85" s="127">
        <f t="shared" si="5"/>
        <v>40</v>
      </c>
      <c r="H85" s="125"/>
      <c r="I85" s="127">
        <f t="shared" si="6"/>
        <v>111</v>
      </c>
      <c r="J85" s="125"/>
      <c r="K85" s="127">
        <f t="shared" si="7"/>
        <v>4</v>
      </c>
    </row>
    <row r="86" spans="1:11" s="124" customFormat="1">
      <c r="A86" s="123">
        <v>39607</v>
      </c>
      <c r="B86" s="124" t="s">
        <v>6514</v>
      </c>
      <c r="C86" s="125">
        <v>3</v>
      </c>
      <c r="D86" s="126"/>
      <c r="E86" s="126">
        <f t="shared" si="4"/>
        <v>8</v>
      </c>
      <c r="F86" s="125"/>
      <c r="G86" s="127">
        <f t="shared" si="5"/>
        <v>28</v>
      </c>
      <c r="H86" s="125"/>
      <c r="I86" s="127">
        <f t="shared" si="6"/>
        <v>102</v>
      </c>
      <c r="J86" s="125"/>
      <c r="K86" s="127">
        <f t="shared" si="7"/>
        <v>1</v>
      </c>
    </row>
    <row r="87" spans="1:11">
      <c r="A87" s="120">
        <v>39608</v>
      </c>
      <c r="B87" s="21" t="s">
        <v>6508</v>
      </c>
      <c r="C87" s="121">
        <v>3</v>
      </c>
      <c r="D87" s="20">
        <v>6</v>
      </c>
      <c r="E87" s="20">
        <f t="shared" si="4"/>
        <v>11</v>
      </c>
      <c r="F87" s="121">
        <v>60</v>
      </c>
      <c r="G87" s="122">
        <f t="shared" si="5"/>
        <v>76</v>
      </c>
      <c r="I87" s="122">
        <f t="shared" si="6"/>
        <v>93</v>
      </c>
      <c r="J87" s="121">
        <v>36</v>
      </c>
      <c r="K87" s="122">
        <f t="shared" si="7"/>
        <v>34</v>
      </c>
    </row>
    <row r="88" spans="1:11">
      <c r="A88" s="120">
        <v>39609</v>
      </c>
      <c r="B88" s="21" t="s">
        <v>6515</v>
      </c>
      <c r="C88" s="121">
        <v>3</v>
      </c>
      <c r="E88" s="20">
        <f t="shared" si="4"/>
        <v>8</v>
      </c>
      <c r="G88" s="122">
        <f t="shared" si="5"/>
        <v>64</v>
      </c>
      <c r="I88" s="122">
        <f t="shared" si="6"/>
        <v>84</v>
      </c>
      <c r="K88" s="122">
        <f t="shared" si="7"/>
        <v>31</v>
      </c>
    </row>
    <row r="89" spans="1:11">
      <c r="A89" s="120">
        <v>39610</v>
      </c>
      <c r="B89" s="21" t="s">
        <v>6510</v>
      </c>
      <c r="C89" s="121">
        <v>3</v>
      </c>
      <c r="D89" s="20">
        <v>6</v>
      </c>
      <c r="E89" s="20">
        <f t="shared" si="4"/>
        <v>11</v>
      </c>
      <c r="G89" s="122">
        <f t="shared" si="5"/>
        <v>52</v>
      </c>
      <c r="I89" s="122">
        <f t="shared" si="6"/>
        <v>75</v>
      </c>
      <c r="K89" s="122">
        <f t="shared" si="7"/>
        <v>28</v>
      </c>
    </row>
    <row r="90" spans="1:11">
      <c r="A90" s="120">
        <v>39611</v>
      </c>
      <c r="B90" s="21" t="s">
        <v>6511</v>
      </c>
      <c r="C90" s="121">
        <v>3</v>
      </c>
      <c r="E90" s="20">
        <f t="shared" si="4"/>
        <v>8</v>
      </c>
      <c r="G90" s="122">
        <f t="shared" si="5"/>
        <v>40</v>
      </c>
      <c r="I90" s="122">
        <f t="shared" si="6"/>
        <v>66</v>
      </c>
      <c r="K90" s="122">
        <f t="shared" si="7"/>
        <v>25</v>
      </c>
    </row>
    <row r="91" spans="1:11">
      <c r="A91" s="120">
        <v>39612</v>
      </c>
      <c r="B91" s="21" t="s">
        <v>6512</v>
      </c>
      <c r="C91" s="132">
        <v>3</v>
      </c>
      <c r="D91" s="134">
        <v>10</v>
      </c>
      <c r="E91" s="20">
        <f t="shared" si="4"/>
        <v>15</v>
      </c>
      <c r="F91" s="121">
        <v>60</v>
      </c>
      <c r="G91" s="122">
        <f t="shared" si="5"/>
        <v>88</v>
      </c>
      <c r="I91" s="122">
        <f t="shared" si="6"/>
        <v>57</v>
      </c>
      <c r="K91" s="122">
        <f t="shared" si="7"/>
        <v>22</v>
      </c>
    </row>
    <row r="92" spans="1:11" s="124" customFormat="1">
      <c r="A92" s="123">
        <v>39613</v>
      </c>
      <c r="B92" s="124" t="s">
        <v>6513</v>
      </c>
      <c r="C92" s="132">
        <v>3</v>
      </c>
      <c r="D92" s="126"/>
      <c r="E92" s="126">
        <f t="shared" si="4"/>
        <v>12</v>
      </c>
      <c r="F92" s="125"/>
      <c r="G92" s="127">
        <f t="shared" si="5"/>
        <v>76</v>
      </c>
      <c r="H92" s="125"/>
      <c r="I92" s="127">
        <f t="shared" si="6"/>
        <v>48</v>
      </c>
      <c r="J92" s="125"/>
      <c r="K92" s="127">
        <f t="shared" si="7"/>
        <v>19</v>
      </c>
    </row>
    <row r="93" spans="1:11" s="124" customFormat="1">
      <c r="A93" s="123">
        <v>39614</v>
      </c>
      <c r="B93" s="124" t="s">
        <v>6514</v>
      </c>
      <c r="C93" s="132">
        <v>3</v>
      </c>
      <c r="D93" s="126">
        <v>1</v>
      </c>
      <c r="E93" s="126">
        <f t="shared" si="4"/>
        <v>10</v>
      </c>
      <c r="F93" s="135">
        <v>-20</v>
      </c>
      <c r="G93" s="131">
        <f t="shared" si="5"/>
        <v>44</v>
      </c>
      <c r="H93" s="135">
        <v>300</v>
      </c>
      <c r="I93" s="131">
        <f t="shared" si="6"/>
        <v>339</v>
      </c>
      <c r="J93" s="125"/>
      <c r="K93" s="127">
        <f t="shared" si="7"/>
        <v>16</v>
      </c>
    </row>
    <row r="94" spans="1:11">
      <c r="A94" s="120">
        <v>39615</v>
      </c>
      <c r="B94" s="21" t="s">
        <v>6508</v>
      </c>
      <c r="C94" s="121">
        <v>3</v>
      </c>
      <c r="E94" s="20">
        <f t="shared" si="4"/>
        <v>7</v>
      </c>
      <c r="G94" s="122">
        <f t="shared" si="5"/>
        <v>32</v>
      </c>
      <c r="I94" s="122">
        <f t="shared" si="6"/>
        <v>330</v>
      </c>
      <c r="K94" s="122">
        <f t="shared" si="7"/>
        <v>13</v>
      </c>
    </row>
    <row r="95" spans="1:11">
      <c r="A95" s="120">
        <v>39616</v>
      </c>
      <c r="B95" s="21" t="s">
        <v>6515</v>
      </c>
      <c r="C95" s="121">
        <v>3</v>
      </c>
      <c r="D95" s="20">
        <v>5</v>
      </c>
      <c r="E95" s="20">
        <f t="shared" si="4"/>
        <v>9</v>
      </c>
      <c r="G95" s="122">
        <f t="shared" si="5"/>
        <v>20</v>
      </c>
      <c r="I95" s="122">
        <f t="shared" si="6"/>
        <v>321</v>
      </c>
      <c r="K95" s="122">
        <f t="shared" si="7"/>
        <v>10</v>
      </c>
    </row>
    <row r="96" spans="1:11">
      <c r="A96" s="120">
        <v>39617</v>
      </c>
      <c r="B96" s="21" t="s">
        <v>6510</v>
      </c>
      <c r="C96" s="121">
        <v>3</v>
      </c>
      <c r="E96" s="20">
        <f t="shared" si="4"/>
        <v>6</v>
      </c>
      <c r="F96" s="121">
        <v>60</v>
      </c>
      <c r="G96" s="122">
        <f t="shared" si="5"/>
        <v>68</v>
      </c>
      <c r="I96" s="122">
        <f t="shared" si="6"/>
        <v>312</v>
      </c>
      <c r="K96" s="122">
        <f t="shared" si="7"/>
        <v>7</v>
      </c>
    </row>
    <row r="97" spans="1:11">
      <c r="A97" s="120">
        <v>39618</v>
      </c>
      <c r="B97" s="21" t="s">
        <v>6511</v>
      </c>
      <c r="C97" s="121">
        <v>3</v>
      </c>
      <c r="D97" s="20">
        <v>6</v>
      </c>
      <c r="E97" s="20">
        <f t="shared" si="4"/>
        <v>9</v>
      </c>
      <c r="G97" s="122">
        <f t="shared" si="5"/>
        <v>56</v>
      </c>
      <c r="I97" s="122">
        <f t="shared" si="6"/>
        <v>303</v>
      </c>
      <c r="K97" s="122">
        <f t="shared" si="7"/>
        <v>4</v>
      </c>
    </row>
    <row r="98" spans="1:11">
      <c r="A98" s="120">
        <v>39619</v>
      </c>
      <c r="B98" s="21" t="s">
        <v>6512</v>
      </c>
      <c r="C98" s="121">
        <v>3</v>
      </c>
      <c r="D98" s="134">
        <v>6</v>
      </c>
      <c r="E98" s="20">
        <f t="shared" si="4"/>
        <v>12</v>
      </c>
      <c r="F98" s="121">
        <v>39</v>
      </c>
      <c r="G98" s="122">
        <f t="shared" si="5"/>
        <v>83</v>
      </c>
      <c r="I98" s="122">
        <f t="shared" si="6"/>
        <v>294</v>
      </c>
      <c r="J98" s="121">
        <v>43</v>
      </c>
      <c r="K98" s="122">
        <f t="shared" si="7"/>
        <v>44</v>
      </c>
    </row>
    <row r="99" spans="1:11" s="124" customFormat="1">
      <c r="A99" s="123">
        <v>39620</v>
      </c>
      <c r="B99" s="124" t="s">
        <v>6513</v>
      </c>
      <c r="C99" s="125">
        <v>3</v>
      </c>
      <c r="D99" s="126"/>
      <c r="E99" s="126">
        <f t="shared" si="4"/>
        <v>9</v>
      </c>
      <c r="F99" s="125"/>
      <c r="G99" s="127">
        <f t="shared" si="5"/>
        <v>71</v>
      </c>
      <c r="H99" s="125"/>
      <c r="I99" s="127">
        <f t="shared" si="6"/>
        <v>285</v>
      </c>
      <c r="J99" s="125"/>
      <c r="K99" s="127">
        <f t="shared" si="7"/>
        <v>41</v>
      </c>
    </row>
    <row r="100" spans="1:11" s="124" customFormat="1">
      <c r="A100" s="123">
        <v>39621</v>
      </c>
      <c r="B100" s="124" t="s">
        <v>6514</v>
      </c>
      <c r="C100" s="132">
        <v>3</v>
      </c>
      <c r="D100" s="126"/>
      <c r="E100" s="126">
        <f t="shared" si="4"/>
        <v>6</v>
      </c>
      <c r="F100" s="125"/>
      <c r="G100" s="127">
        <f t="shared" si="5"/>
        <v>59</v>
      </c>
      <c r="H100" s="125"/>
      <c r="I100" s="127">
        <f t="shared" si="6"/>
        <v>276</v>
      </c>
      <c r="J100" s="125"/>
      <c r="K100" s="127">
        <f t="shared" si="7"/>
        <v>38</v>
      </c>
    </row>
    <row r="101" spans="1:11">
      <c r="A101" s="120">
        <v>39622</v>
      </c>
      <c r="B101" s="21" t="s">
        <v>6508</v>
      </c>
      <c r="D101" s="20">
        <v>6</v>
      </c>
      <c r="E101" s="20">
        <f t="shared" si="4"/>
        <v>9</v>
      </c>
      <c r="G101" s="122">
        <f t="shared" si="5"/>
        <v>47</v>
      </c>
      <c r="I101" s="122">
        <f t="shared" si="6"/>
        <v>267</v>
      </c>
      <c r="K101" s="122">
        <f t="shared" si="7"/>
        <v>35</v>
      </c>
    </row>
    <row r="102" spans="1:11">
      <c r="A102" s="120">
        <v>39623</v>
      </c>
      <c r="B102" s="21" t="s">
        <v>6515</v>
      </c>
      <c r="C102" s="132">
        <v>3</v>
      </c>
      <c r="E102" s="20">
        <f t="shared" si="4"/>
        <v>9</v>
      </c>
      <c r="G102" s="122">
        <f t="shared" si="5"/>
        <v>47</v>
      </c>
      <c r="I102" s="122">
        <f t="shared" si="6"/>
        <v>267</v>
      </c>
      <c r="K102" s="122">
        <f t="shared" si="7"/>
        <v>35</v>
      </c>
    </row>
    <row r="103" spans="1:11">
      <c r="A103" s="120">
        <v>39624</v>
      </c>
      <c r="B103" s="21" t="s">
        <v>6510</v>
      </c>
      <c r="E103" s="20">
        <f t="shared" si="4"/>
        <v>6</v>
      </c>
      <c r="G103" s="122">
        <f t="shared" si="5"/>
        <v>35</v>
      </c>
      <c r="I103" s="122">
        <f t="shared" si="6"/>
        <v>258</v>
      </c>
      <c r="K103" s="122">
        <f t="shared" si="7"/>
        <v>32</v>
      </c>
    </row>
    <row r="104" spans="1:11">
      <c r="A104" s="120">
        <v>39625</v>
      </c>
      <c r="B104" s="21" t="s">
        <v>6511</v>
      </c>
      <c r="C104" s="121">
        <v>3</v>
      </c>
      <c r="E104" s="20">
        <f t="shared" si="4"/>
        <v>6</v>
      </c>
      <c r="G104" s="122">
        <f t="shared" si="5"/>
        <v>35</v>
      </c>
      <c r="I104" s="122">
        <f t="shared" si="6"/>
        <v>258</v>
      </c>
      <c r="K104" s="122">
        <f t="shared" si="7"/>
        <v>32</v>
      </c>
    </row>
    <row r="105" spans="1:11">
      <c r="A105" s="120">
        <v>39626</v>
      </c>
      <c r="B105" s="21" t="s">
        <v>6512</v>
      </c>
      <c r="C105" s="121">
        <v>3</v>
      </c>
      <c r="D105" s="20">
        <v>12</v>
      </c>
      <c r="E105" s="20">
        <f t="shared" si="4"/>
        <v>15</v>
      </c>
      <c r="F105" s="121">
        <v>120</v>
      </c>
      <c r="G105" s="122">
        <f t="shared" si="5"/>
        <v>143</v>
      </c>
      <c r="I105" s="122">
        <f t="shared" si="6"/>
        <v>249</v>
      </c>
      <c r="J105" s="121">
        <v>29</v>
      </c>
      <c r="K105" s="122">
        <f t="shared" si="7"/>
        <v>58</v>
      </c>
    </row>
    <row r="106" spans="1:11" s="124" customFormat="1">
      <c r="A106" s="123">
        <v>39627</v>
      </c>
      <c r="B106" s="124" t="s">
        <v>6513</v>
      </c>
      <c r="C106" s="125">
        <v>3</v>
      </c>
      <c r="D106" s="126"/>
      <c r="E106" s="126">
        <f t="shared" si="4"/>
        <v>12</v>
      </c>
      <c r="F106" s="125"/>
      <c r="G106" s="127">
        <f t="shared" si="5"/>
        <v>131</v>
      </c>
      <c r="H106" s="125"/>
      <c r="I106" s="127">
        <f t="shared" si="6"/>
        <v>240</v>
      </c>
      <c r="J106" s="125"/>
      <c r="K106" s="127">
        <f t="shared" si="7"/>
        <v>55</v>
      </c>
    </row>
    <row r="107" spans="1:11" s="124" customFormat="1">
      <c r="A107" s="123">
        <v>39628</v>
      </c>
      <c r="B107" s="124" t="s">
        <v>6514</v>
      </c>
      <c r="C107" s="125">
        <v>3</v>
      </c>
      <c r="D107" s="126"/>
      <c r="E107" s="126">
        <f t="shared" si="4"/>
        <v>9</v>
      </c>
      <c r="F107" s="125"/>
      <c r="G107" s="127">
        <f t="shared" si="5"/>
        <v>119</v>
      </c>
      <c r="H107" s="125"/>
      <c r="I107" s="127">
        <f t="shared" si="6"/>
        <v>231</v>
      </c>
      <c r="J107" s="125"/>
      <c r="K107" s="127">
        <f t="shared" si="7"/>
        <v>52</v>
      </c>
    </row>
    <row r="108" spans="1:11">
      <c r="A108" s="120">
        <v>39629</v>
      </c>
      <c r="B108" s="21" t="s">
        <v>6508</v>
      </c>
      <c r="E108" s="20">
        <f t="shared" si="4"/>
        <v>6</v>
      </c>
      <c r="G108" s="122">
        <f t="shared" si="5"/>
        <v>107</v>
      </c>
      <c r="I108" s="122">
        <f t="shared" si="6"/>
        <v>222</v>
      </c>
      <c r="K108" s="122">
        <f t="shared" si="7"/>
        <v>49</v>
      </c>
    </row>
    <row r="109" spans="1:11">
      <c r="A109" s="120">
        <v>39630</v>
      </c>
      <c r="B109" s="21" t="s">
        <v>6515</v>
      </c>
      <c r="C109" s="121">
        <v>3</v>
      </c>
      <c r="E109" s="20">
        <f t="shared" si="4"/>
        <v>6</v>
      </c>
      <c r="G109" s="122">
        <f t="shared" si="5"/>
        <v>107</v>
      </c>
      <c r="I109" s="122">
        <f t="shared" si="6"/>
        <v>222</v>
      </c>
      <c r="K109" s="122">
        <f t="shared" si="7"/>
        <v>49</v>
      </c>
    </row>
    <row r="110" spans="1:11">
      <c r="A110" s="120">
        <v>39631</v>
      </c>
      <c r="B110" s="21" t="s">
        <v>6510</v>
      </c>
      <c r="E110" s="20">
        <f t="shared" si="4"/>
        <v>3</v>
      </c>
      <c r="F110" s="121">
        <v>60</v>
      </c>
      <c r="G110" s="122">
        <f t="shared" si="5"/>
        <v>155</v>
      </c>
      <c r="I110" s="122">
        <f t="shared" si="6"/>
        <v>213</v>
      </c>
      <c r="K110" s="122">
        <f t="shared" si="7"/>
        <v>46</v>
      </c>
    </row>
    <row r="111" spans="1:11">
      <c r="A111" s="120">
        <v>39632</v>
      </c>
      <c r="B111" s="21" t="s">
        <v>6511</v>
      </c>
      <c r="C111" s="121">
        <v>3</v>
      </c>
      <c r="D111" s="20">
        <v>12</v>
      </c>
      <c r="E111" s="20">
        <f t="shared" si="4"/>
        <v>15</v>
      </c>
      <c r="G111" s="122">
        <f t="shared" si="5"/>
        <v>155</v>
      </c>
      <c r="I111" s="122">
        <f t="shared" si="6"/>
        <v>213</v>
      </c>
      <c r="K111" s="122">
        <f t="shared" si="7"/>
        <v>46</v>
      </c>
    </row>
    <row r="112" spans="1:11">
      <c r="A112" s="120">
        <v>39633</v>
      </c>
      <c r="B112" s="21" t="s">
        <v>6512</v>
      </c>
      <c r="C112" s="121">
        <v>3</v>
      </c>
      <c r="E112" s="20">
        <f t="shared" si="4"/>
        <v>12</v>
      </c>
      <c r="G112" s="122">
        <f t="shared" si="5"/>
        <v>143</v>
      </c>
      <c r="I112" s="122">
        <f t="shared" si="6"/>
        <v>204</v>
      </c>
      <c r="K112" s="122">
        <f t="shared" si="7"/>
        <v>43</v>
      </c>
    </row>
    <row r="113" spans="1:11" s="124" customFormat="1">
      <c r="A113" s="123">
        <v>39634</v>
      </c>
      <c r="B113" s="124" t="s">
        <v>6513</v>
      </c>
      <c r="C113" s="125">
        <v>3</v>
      </c>
      <c r="D113" s="126"/>
      <c r="E113" s="126">
        <f t="shared" si="4"/>
        <v>9</v>
      </c>
      <c r="F113" s="125"/>
      <c r="G113" s="127">
        <f t="shared" si="5"/>
        <v>131</v>
      </c>
      <c r="H113" s="125"/>
      <c r="I113" s="127">
        <f t="shared" si="6"/>
        <v>195</v>
      </c>
      <c r="J113" s="125"/>
      <c r="K113" s="127">
        <f t="shared" si="7"/>
        <v>40</v>
      </c>
    </row>
    <row r="114" spans="1:11" s="124" customFormat="1">
      <c r="A114" s="123">
        <v>39635</v>
      </c>
      <c r="B114" s="124" t="s">
        <v>6514</v>
      </c>
      <c r="C114" s="125">
        <v>3</v>
      </c>
      <c r="D114" s="136">
        <v>1</v>
      </c>
      <c r="E114" s="126">
        <f t="shared" si="4"/>
        <v>7</v>
      </c>
      <c r="F114" s="125"/>
      <c r="G114" s="127">
        <f t="shared" si="5"/>
        <v>119</v>
      </c>
      <c r="H114" s="125"/>
      <c r="I114" s="127">
        <f t="shared" si="6"/>
        <v>186</v>
      </c>
      <c r="J114" s="125"/>
      <c r="K114" s="127">
        <f t="shared" si="7"/>
        <v>37</v>
      </c>
    </row>
    <row r="115" spans="1:11">
      <c r="A115" s="120">
        <v>39636</v>
      </c>
      <c r="B115" s="21" t="s">
        <v>6508</v>
      </c>
      <c r="C115" s="132">
        <v>3</v>
      </c>
      <c r="D115" s="134">
        <v>6</v>
      </c>
      <c r="E115" s="20">
        <f t="shared" si="4"/>
        <v>10</v>
      </c>
      <c r="G115" s="122">
        <f t="shared" si="5"/>
        <v>107</v>
      </c>
      <c r="I115" s="122">
        <f t="shared" si="6"/>
        <v>177</v>
      </c>
      <c r="K115" s="122">
        <f t="shared" si="7"/>
        <v>34</v>
      </c>
    </row>
    <row r="116" spans="1:11">
      <c r="A116" s="120">
        <v>39637</v>
      </c>
      <c r="B116" s="21" t="s">
        <v>6515</v>
      </c>
      <c r="C116" s="132">
        <v>3</v>
      </c>
      <c r="D116" s="134">
        <v>5</v>
      </c>
      <c r="E116" s="20">
        <f t="shared" si="4"/>
        <v>12</v>
      </c>
      <c r="G116" s="122">
        <f t="shared" si="5"/>
        <v>95</v>
      </c>
      <c r="I116" s="122">
        <f t="shared" si="6"/>
        <v>168</v>
      </c>
      <c r="K116" s="122">
        <f t="shared" si="7"/>
        <v>31</v>
      </c>
    </row>
    <row r="117" spans="1:11">
      <c r="A117" s="120">
        <v>39638</v>
      </c>
      <c r="B117" s="21" t="s">
        <v>6510</v>
      </c>
      <c r="C117" s="132">
        <v>3</v>
      </c>
      <c r="E117" s="20">
        <f t="shared" si="4"/>
        <v>9</v>
      </c>
      <c r="G117" s="122">
        <f t="shared" si="5"/>
        <v>83</v>
      </c>
      <c r="I117" s="122">
        <f t="shared" si="6"/>
        <v>159</v>
      </c>
      <c r="K117" s="122">
        <f t="shared" si="7"/>
        <v>28</v>
      </c>
    </row>
    <row r="118" spans="1:11">
      <c r="A118" s="120">
        <v>39639</v>
      </c>
      <c r="B118" s="21" t="s">
        <v>6511</v>
      </c>
      <c r="C118" s="132">
        <v>3</v>
      </c>
      <c r="D118" s="134">
        <v>3</v>
      </c>
      <c r="E118" s="20">
        <f t="shared" si="4"/>
        <v>9</v>
      </c>
      <c r="G118" s="122">
        <f t="shared" si="5"/>
        <v>71</v>
      </c>
      <c r="I118" s="122">
        <f t="shared" si="6"/>
        <v>150</v>
      </c>
      <c r="K118" s="122">
        <f t="shared" si="7"/>
        <v>25</v>
      </c>
    </row>
    <row r="119" spans="1:11">
      <c r="A119" s="120">
        <v>39640</v>
      </c>
      <c r="B119" s="21" t="s">
        <v>6512</v>
      </c>
      <c r="C119" s="132">
        <v>3</v>
      </c>
      <c r="D119" s="20">
        <v>6</v>
      </c>
      <c r="E119" s="20">
        <f t="shared" si="4"/>
        <v>12</v>
      </c>
      <c r="F119" s="121">
        <v>60</v>
      </c>
      <c r="G119" s="122">
        <f t="shared" si="5"/>
        <v>119</v>
      </c>
      <c r="I119" s="122">
        <f t="shared" si="6"/>
        <v>141</v>
      </c>
      <c r="K119" s="122">
        <f t="shared" si="7"/>
        <v>22</v>
      </c>
    </row>
    <row r="120" spans="1:11" s="124" customFormat="1">
      <c r="A120" s="123">
        <v>39641</v>
      </c>
      <c r="B120" s="124" t="s">
        <v>6513</v>
      </c>
      <c r="C120" s="125"/>
      <c r="D120" s="126"/>
      <c r="E120" s="126">
        <f t="shared" si="4"/>
        <v>9</v>
      </c>
      <c r="F120" s="135">
        <v>-60</v>
      </c>
      <c r="G120" s="127">
        <f t="shared" si="5"/>
        <v>47</v>
      </c>
      <c r="H120" s="125"/>
      <c r="I120" s="127">
        <f t="shared" si="6"/>
        <v>132</v>
      </c>
      <c r="J120" s="125"/>
      <c r="K120" s="127">
        <f t="shared" si="7"/>
        <v>19</v>
      </c>
    </row>
    <row r="121" spans="1:11" s="124" customFormat="1">
      <c r="A121" s="123">
        <v>39642</v>
      </c>
      <c r="B121" s="124" t="s">
        <v>6514</v>
      </c>
      <c r="C121" s="125">
        <v>3</v>
      </c>
      <c r="D121" s="126"/>
      <c r="E121" s="126">
        <f t="shared" si="4"/>
        <v>9</v>
      </c>
      <c r="F121" s="125"/>
      <c r="G121" s="127">
        <f t="shared" si="5"/>
        <v>47</v>
      </c>
      <c r="H121" s="125"/>
      <c r="I121" s="127">
        <f t="shared" si="6"/>
        <v>132</v>
      </c>
      <c r="J121" s="125"/>
      <c r="K121" s="127">
        <f t="shared" si="7"/>
        <v>19</v>
      </c>
    </row>
    <row r="122" spans="1:11">
      <c r="A122" s="120">
        <v>39643</v>
      </c>
      <c r="B122" s="21" t="s">
        <v>6508</v>
      </c>
      <c r="E122" s="20">
        <f t="shared" si="4"/>
        <v>6</v>
      </c>
      <c r="G122" s="122">
        <f t="shared" si="5"/>
        <v>35</v>
      </c>
      <c r="I122" s="122">
        <f t="shared" si="6"/>
        <v>123</v>
      </c>
      <c r="K122" s="122">
        <f t="shared" si="7"/>
        <v>16</v>
      </c>
    </row>
    <row r="123" spans="1:11">
      <c r="A123" s="120">
        <v>39644</v>
      </c>
      <c r="B123" s="21" t="s">
        <v>6515</v>
      </c>
      <c r="C123" s="121">
        <v>3</v>
      </c>
      <c r="E123" s="20">
        <f t="shared" si="4"/>
        <v>6</v>
      </c>
      <c r="G123" s="122">
        <f t="shared" si="5"/>
        <v>35</v>
      </c>
      <c r="I123" s="122">
        <f t="shared" si="6"/>
        <v>123</v>
      </c>
      <c r="K123" s="122">
        <f t="shared" si="7"/>
        <v>16</v>
      </c>
    </row>
    <row r="124" spans="1:11">
      <c r="A124" s="120">
        <v>39645</v>
      </c>
      <c r="B124" s="21" t="s">
        <v>6510</v>
      </c>
      <c r="C124" s="121">
        <v>3</v>
      </c>
      <c r="D124" s="20">
        <v>12</v>
      </c>
      <c r="E124" s="20">
        <f t="shared" si="4"/>
        <v>15</v>
      </c>
      <c r="F124" s="121">
        <v>60</v>
      </c>
      <c r="G124" s="122">
        <f t="shared" si="5"/>
        <v>83</v>
      </c>
      <c r="I124" s="122">
        <f t="shared" si="6"/>
        <v>114</v>
      </c>
      <c r="J124" s="132">
        <v>8</v>
      </c>
      <c r="K124" s="122">
        <f t="shared" si="7"/>
        <v>21</v>
      </c>
    </row>
    <row r="125" spans="1:11">
      <c r="A125" s="120">
        <v>39646</v>
      </c>
      <c r="B125" s="21" t="s">
        <v>6511</v>
      </c>
      <c r="C125" s="121">
        <v>3</v>
      </c>
      <c r="D125" s="20">
        <v>2</v>
      </c>
      <c r="E125" s="20">
        <f t="shared" si="4"/>
        <v>14</v>
      </c>
      <c r="G125" s="122">
        <f t="shared" si="5"/>
        <v>71</v>
      </c>
      <c r="I125" s="122">
        <f t="shared" si="6"/>
        <v>105</v>
      </c>
      <c r="J125" s="121">
        <v>36</v>
      </c>
      <c r="K125" s="122">
        <f t="shared" si="7"/>
        <v>54</v>
      </c>
    </row>
    <row r="126" spans="1:11">
      <c r="A126" s="120">
        <v>39647</v>
      </c>
      <c r="B126" s="21" t="s">
        <v>6512</v>
      </c>
      <c r="C126" s="121">
        <v>3</v>
      </c>
      <c r="E126" s="20">
        <f t="shared" si="4"/>
        <v>11</v>
      </c>
      <c r="G126" s="122">
        <f t="shared" si="5"/>
        <v>59</v>
      </c>
      <c r="I126" s="122">
        <f t="shared" si="6"/>
        <v>96</v>
      </c>
      <c r="K126" s="122">
        <f t="shared" si="7"/>
        <v>51</v>
      </c>
    </row>
    <row r="127" spans="1:11" s="124" customFormat="1">
      <c r="A127" s="123">
        <v>39648</v>
      </c>
      <c r="B127" s="124" t="s">
        <v>6513</v>
      </c>
      <c r="C127" s="125">
        <v>3</v>
      </c>
      <c r="D127" s="126"/>
      <c r="E127" s="126">
        <f t="shared" si="4"/>
        <v>8</v>
      </c>
      <c r="F127" s="125"/>
      <c r="G127" s="127">
        <f t="shared" si="5"/>
        <v>47</v>
      </c>
      <c r="H127" s="125"/>
      <c r="I127" s="127">
        <f t="shared" si="6"/>
        <v>87</v>
      </c>
      <c r="J127" s="125"/>
      <c r="K127" s="127">
        <f t="shared" si="7"/>
        <v>48</v>
      </c>
    </row>
    <row r="128" spans="1:11" s="124" customFormat="1">
      <c r="A128" s="123">
        <v>39649</v>
      </c>
      <c r="B128" s="124" t="s">
        <v>6514</v>
      </c>
      <c r="C128" s="125">
        <v>6</v>
      </c>
      <c r="D128" s="126">
        <v>4</v>
      </c>
      <c r="E128" s="126">
        <f t="shared" si="4"/>
        <v>9</v>
      </c>
      <c r="F128" s="125"/>
      <c r="G128" s="127">
        <f t="shared" si="5"/>
        <v>35</v>
      </c>
      <c r="H128" s="125"/>
      <c r="I128" s="127">
        <f t="shared" si="6"/>
        <v>78</v>
      </c>
      <c r="J128" s="125"/>
      <c r="K128" s="127">
        <f t="shared" si="7"/>
        <v>45</v>
      </c>
    </row>
    <row r="129" spans="1:11">
      <c r="A129" s="120">
        <v>39650</v>
      </c>
      <c r="B129" s="21" t="s">
        <v>6508</v>
      </c>
      <c r="C129" s="121">
        <v>3</v>
      </c>
      <c r="D129" s="20">
        <v>6</v>
      </c>
      <c r="E129" s="20">
        <f t="shared" si="4"/>
        <v>9</v>
      </c>
      <c r="G129" s="122">
        <f t="shared" si="5"/>
        <v>11</v>
      </c>
      <c r="I129" s="122">
        <f t="shared" si="6"/>
        <v>60</v>
      </c>
      <c r="K129" s="122">
        <f t="shared" si="7"/>
        <v>39</v>
      </c>
    </row>
    <row r="130" spans="1:11">
      <c r="A130" s="120">
        <v>39651</v>
      </c>
      <c r="B130" s="21" t="s">
        <v>6515</v>
      </c>
      <c r="C130" s="121">
        <v>2</v>
      </c>
      <c r="E130" s="20">
        <f t="shared" si="4"/>
        <v>6</v>
      </c>
      <c r="F130" s="121">
        <v>60</v>
      </c>
      <c r="G130" s="122">
        <f t="shared" si="5"/>
        <v>59</v>
      </c>
      <c r="H130" s="121">
        <v>120</v>
      </c>
      <c r="I130" s="122">
        <f t="shared" si="6"/>
        <v>171</v>
      </c>
      <c r="J130" s="121">
        <v>36</v>
      </c>
      <c r="K130" s="122">
        <f t="shared" si="7"/>
        <v>72</v>
      </c>
    </row>
    <row r="131" spans="1:11">
      <c r="A131" s="120">
        <v>39652</v>
      </c>
      <c r="B131" s="21" t="s">
        <v>6510</v>
      </c>
      <c r="C131" s="121">
        <v>3</v>
      </c>
      <c r="D131" s="20">
        <v>6</v>
      </c>
      <c r="E131" s="20">
        <f t="shared" si="4"/>
        <v>10</v>
      </c>
      <c r="G131" s="122">
        <f t="shared" si="5"/>
        <v>51</v>
      </c>
      <c r="I131" s="122">
        <f t="shared" si="6"/>
        <v>165</v>
      </c>
      <c r="J131" s="132">
        <v>5</v>
      </c>
      <c r="K131" s="122">
        <f t="shared" si="7"/>
        <v>75</v>
      </c>
    </row>
    <row r="132" spans="1:11">
      <c r="A132" s="120">
        <v>39653</v>
      </c>
      <c r="B132" s="21" t="s">
        <v>6511</v>
      </c>
      <c r="C132" s="121">
        <v>3</v>
      </c>
      <c r="D132" s="20">
        <v>6</v>
      </c>
      <c r="E132" s="20">
        <f t="shared" ref="E132:E195" si="8">D132+E131-C131</f>
        <v>13</v>
      </c>
      <c r="G132" s="122">
        <f t="shared" si="5"/>
        <v>39</v>
      </c>
      <c r="I132" s="122">
        <f t="shared" si="6"/>
        <v>156</v>
      </c>
      <c r="K132" s="122">
        <f t="shared" si="7"/>
        <v>72</v>
      </c>
    </row>
    <row r="133" spans="1:11">
      <c r="A133" s="120">
        <v>39654</v>
      </c>
      <c r="B133" s="21" t="s">
        <v>6512</v>
      </c>
      <c r="C133" s="121">
        <v>3</v>
      </c>
      <c r="D133" s="20">
        <v>6</v>
      </c>
      <c r="E133" s="20">
        <f t="shared" si="8"/>
        <v>16</v>
      </c>
      <c r="F133" s="121">
        <v>60</v>
      </c>
      <c r="G133" s="122">
        <f t="shared" ref="G133:G196" si="9">F133+G132-(C132*4)</f>
        <v>87</v>
      </c>
      <c r="I133" s="122">
        <f t="shared" ref="I133:I196" si="10">H133+I132-(C132*3)</f>
        <v>147</v>
      </c>
      <c r="K133" s="122">
        <f t="shared" ref="K133:K196" si="11">J133+K132-C132</f>
        <v>69</v>
      </c>
    </row>
    <row r="134" spans="1:11" s="124" customFormat="1">
      <c r="A134" s="123">
        <v>39655</v>
      </c>
      <c r="B134" s="124" t="s">
        <v>6513</v>
      </c>
      <c r="C134" s="125">
        <v>3</v>
      </c>
      <c r="D134" s="126"/>
      <c r="E134" s="126">
        <f t="shared" si="8"/>
        <v>13</v>
      </c>
      <c r="F134" s="125"/>
      <c r="G134" s="127">
        <f t="shared" si="9"/>
        <v>75</v>
      </c>
      <c r="H134" s="125"/>
      <c r="I134" s="127">
        <f t="shared" si="10"/>
        <v>138</v>
      </c>
      <c r="J134" s="125"/>
      <c r="K134" s="127">
        <f t="shared" si="11"/>
        <v>66</v>
      </c>
    </row>
    <row r="135" spans="1:11" s="124" customFormat="1">
      <c r="A135" s="123">
        <v>39656</v>
      </c>
      <c r="B135" s="124" t="s">
        <v>6514</v>
      </c>
      <c r="C135" s="125">
        <v>3</v>
      </c>
      <c r="D135" s="126"/>
      <c r="E135" s="126">
        <f t="shared" si="8"/>
        <v>10</v>
      </c>
      <c r="F135" s="135">
        <v>-50</v>
      </c>
      <c r="G135" s="127">
        <f t="shared" si="9"/>
        <v>13</v>
      </c>
      <c r="H135" s="125"/>
      <c r="I135" s="127">
        <f t="shared" si="10"/>
        <v>129</v>
      </c>
      <c r="J135" s="125"/>
      <c r="K135" s="127">
        <f t="shared" si="11"/>
        <v>63</v>
      </c>
    </row>
    <row r="136" spans="1:11">
      <c r="A136" s="120">
        <v>39657</v>
      </c>
      <c r="B136" s="21" t="s">
        <v>6508</v>
      </c>
      <c r="C136" s="121">
        <v>3</v>
      </c>
      <c r="E136" s="20">
        <f t="shared" si="8"/>
        <v>7</v>
      </c>
      <c r="G136" s="122">
        <f t="shared" si="9"/>
        <v>1</v>
      </c>
      <c r="I136" s="122">
        <f t="shared" si="10"/>
        <v>120</v>
      </c>
      <c r="K136" s="122">
        <f t="shared" si="11"/>
        <v>60</v>
      </c>
    </row>
    <row r="137" spans="1:11">
      <c r="A137" s="120">
        <v>39658</v>
      </c>
      <c r="B137" s="21" t="s">
        <v>6515</v>
      </c>
      <c r="C137" s="121">
        <v>3</v>
      </c>
      <c r="D137" s="20">
        <v>6</v>
      </c>
      <c r="E137" s="20">
        <f t="shared" si="8"/>
        <v>10</v>
      </c>
      <c r="F137" s="121">
        <v>50</v>
      </c>
      <c r="G137" s="122">
        <f t="shared" si="9"/>
        <v>39</v>
      </c>
      <c r="I137" s="122">
        <f t="shared" si="10"/>
        <v>111</v>
      </c>
      <c r="K137" s="122">
        <f t="shared" si="11"/>
        <v>57</v>
      </c>
    </row>
    <row r="138" spans="1:11">
      <c r="A138" s="120">
        <v>39659</v>
      </c>
      <c r="B138" s="21" t="s">
        <v>6510</v>
      </c>
      <c r="C138" s="121">
        <v>3</v>
      </c>
      <c r="E138" s="20">
        <f t="shared" si="8"/>
        <v>7</v>
      </c>
      <c r="G138" s="122">
        <f t="shared" si="9"/>
        <v>27</v>
      </c>
      <c r="I138" s="122">
        <f t="shared" si="10"/>
        <v>102</v>
      </c>
      <c r="K138" s="122">
        <f t="shared" si="11"/>
        <v>54</v>
      </c>
    </row>
    <row r="139" spans="1:11">
      <c r="A139" s="120">
        <v>39660</v>
      </c>
      <c r="B139" s="21" t="s">
        <v>6511</v>
      </c>
      <c r="C139" s="121">
        <v>3</v>
      </c>
      <c r="D139" s="20">
        <v>12</v>
      </c>
      <c r="E139" s="20">
        <f t="shared" si="8"/>
        <v>16</v>
      </c>
      <c r="G139" s="122">
        <f t="shared" si="9"/>
        <v>15</v>
      </c>
      <c r="I139" s="122">
        <f t="shared" si="10"/>
        <v>93</v>
      </c>
      <c r="K139" s="122">
        <f t="shared" si="11"/>
        <v>51</v>
      </c>
    </row>
    <row r="140" spans="1:11">
      <c r="A140" s="120">
        <v>39661</v>
      </c>
      <c r="B140" s="21" t="s">
        <v>6512</v>
      </c>
      <c r="C140" s="121">
        <v>3</v>
      </c>
      <c r="E140" s="20">
        <f t="shared" si="8"/>
        <v>13</v>
      </c>
      <c r="F140" s="121">
        <v>60</v>
      </c>
      <c r="G140" s="122">
        <f t="shared" si="9"/>
        <v>63</v>
      </c>
      <c r="I140" s="122">
        <f t="shared" si="10"/>
        <v>84</v>
      </c>
      <c r="J140" s="121">
        <v>45</v>
      </c>
      <c r="K140" s="122">
        <f t="shared" si="11"/>
        <v>93</v>
      </c>
    </row>
    <row r="141" spans="1:11" s="124" customFormat="1">
      <c r="A141" s="123">
        <v>39662</v>
      </c>
      <c r="B141" s="124" t="s">
        <v>6513</v>
      </c>
      <c r="C141" s="125">
        <v>3</v>
      </c>
      <c r="D141" s="126"/>
      <c r="E141" s="126">
        <f t="shared" si="8"/>
        <v>10</v>
      </c>
      <c r="F141" s="125"/>
      <c r="G141" s="127">
        <f t="shared" si="9"/>
        <v>51</v>
      </c>
      <c r="H141" s="125"/>
      <c r="I141" s="127">
        <f t="shared" si="10"/>
        <v>75</v>
      </c>
      <c r="J141" s="125"/>
      <c r="K141" s="127">
        <f t="shared" si="11"/>
        <v>90</v>
      </c>
    </row>
    <row r="142" spans="1:11" s="124" customFormat="1">
      <c r="A142" s="123">
        <v>39663</v>
      </c>
      <c r="B142" s="124" t="s">
        <v>6514</v>
      </c>
      <c r="C142" s="125">
        <v>3</v>
      </c>
      <c r="D142" s="126"/>
      <c r="E142" s="126">
        <f t="shared" si="8"/>
        <v>7</v>
      </c>
      <c r="F142" s="125"/>
      <c r="G142" s="127">
        <f t="shared" si="9"/>
        <v>39</v>
      </c>
      <c r="H142" s="125"/>
      <c r="I142" s="127">
        <f t="shared" si="10"/>
        <v>66</v>
      </c>
      <c r="J142" s="125"/>
      <c r="K142" s="127">
        <f t="shared" si="11"/>
        <v>87</v>
      </c>
    </row>
    <row r="143" spans="1:11">
      <c r="A143" s="120">
        <v>39664</v>
      </c>
      <c r="B143" s="21" t="s">
        <v>6508</v>
      </c>
      <c r="C143" s="121">
        <v>3</v>
      </c>
      <c r="D143" s="20">
        <v>6</v>
      </c>
      <c r="E143" s="20">
        <f t="shared" si="8"/>
        <v>10</v>
      </c>
      <c r="G143" s="122">
        <f t="shared" si="9"/>
        <v>27</v>
      </c>
      <c r="I143" s="122">
        <f t="shared" si="10"/>
        <v>57</v>
      </c>
      <c r="K143" s="122">
        <f t="shared" si="11"/>
        <v>84</v>
      </c>
    </row>
    <row r="144" spans="1:11">
      <c r="A144" s="120">
        <v>39665</v>
      </c>
      <c r="B144" s="21" t="s">
        <v>6515</v>
      </c>
      <c r="C144" s="121">
        <v>3</v>
      </c>
      <c r="E144" s="20">
        <f t="shared" si="8"/>
        <v>7</v>
      </c>
      <c r="G144" s="122">
        <f t="shared" si="9"/>
        <v>15</v>
      </c>
      <c r="I144" s="122">
        <f t="shared" si="10"/>
        <v>48</v>
      </c>
      <c r="K144" s="122">
        <f t="shared" si="11"/>
        <v>81</v>
      </c>
    </row>
    <row r="145" spans="1:11">
      <c r="A145" s="120">
        <v>39666</v>
      </c>
      <c r="B145" s="21" t="s">
        <v>6510</v>
      </c>
      <c r="C145" s="121">
        <v>3</v>
      </c>
      <c r="D145" s="20">
        <v>6</v>
      </c>
      <c r="E145" s="20">
        <f t="shared" si="8"/>
        <v>10</v>
      </c>
      <c r="G145" s="122">
        <f t="shared" si="9"/>
        <v>3</v>
      </c>
      <c r="I145" s="122">
        <f t="shared" si="10"/>
        <v>39</v>
      </c>
      <c r="K145" s="122">
        <f t="shared" si="11"/>
        <v>78</v>
      </c>
    </row>
    <row r="146" spans="1:11">
      <c r="A146" s="120">
        <v>39667</v>
      </c>
      <c r="B146" s="21" t="s">
        <v>6511</v>
      </c>
      <c r="C146" s="121">
        <v>3</v>
      </c>
      <c r="E146" s="20">
        <f t="shared" si="8"/>
        <v>7</v>
      </c>
      <c r="G146" s="122">
        <f t="shared" si="9"/>
        <v>-9</v>
      </c>
      <c r="I146" s="122">
        <f t="shared" si="10"/>
        <v>30</v>
      </c>
      <c r="K146" s="122">
        <f t="shared" si="11"/>
        <v>75</v>
      </c>
    </row>
    <row r="147" spans="1:11">
      <c r="A147" s="120">
        <v>39668</v>
      </c>
      <c r="B147" s="21" t="s">
        <v>6512</v>
      </c>
      <c r="C147" s="121">
        <v>3</v>
      </c>
      <c r="D147" s="20">
        <v>11</v>
      </c>
      <c r="E147" s="20">
        <f t="shared" si="8"/>
        <v>15</v>
      </c>
      <c r="F147" s="121">
        <v>60</v>
      </c>
      <c r="G147" s="122">
        <f t="shared" si="9"/>
        <v>39</v>
      </c>
      <c r="I147" s="122">
        <f t="shared" si="10"/>
        <v>21</v>
      </c>
      <c r="J147" s="121">
        <v>6</v>
      </c>
      <c r="K147" s="122">
        <f t="shared" si="11"/>
        <v>78</v>
      </c>
    </row>
    <row r="148" spans="1:11" s="124" customFormat="1">
      <c r="A148" s="123">
        <v>39669</v>
      </c>
      <c r="B148" s="124" t="s">
        <v>6513</v>
      </c>
      <c r="C148" s="137">
        <v>-3</v>
      </c>
      <c r="D148" s="126"/>
      <c r="E148" s="126">
        <f t="shared" si="8"/>
        <v>12</v>
      </c>
      <c r="F148" s="125"/>
      <c r="G148" s="127">
        <f t="shared" si="9"/>
        <v>27</v>
      </c>
      <c r="H148" s="125"/>
      <c r="I148" s="127">
        <f t="shared" si="10"/>
        <v>12</v>
      </c>
      <c r="J148" s="125"/>
      <c r="K148" s="127">
        <f t="shared" si="11"/>
        <v>75</v>
      </c>
    </row>
    <row r="149" spans="1:11" s="124" customFormat="1">
      <c r="A149" s="123">
        <v>39670</v>
      </c>
      <c r="B149" s="124" t="s">
        <v>6514</v>
      </c>
      <c r="C149" s="125">
        <v>1</v>
      </c>
      <c r="D149" s="126"/>
      <c r="E149" s="126">
        <f t="shared" si="8"/>
        <v>15</v>
      </c>
      <c r="F149" s="125"/>
      <c r="G149" s="127">
        <f t="shared" si="9"/>
        <v>39</v>
      </c>
      <c r="H149" s="125"/>
      <c r="I149" s="127">
        <f t="shared" si="10"/>
        <v>21</v>
      </c>
      <c r="J149" s="125"/>
      <c r="K149" s="127">
        <f t="shared" si="11"/>
        <v>78</v>
      </c>
    </row>
    <row r="150" spans="1:11">
      <c r="A150" s="120">
        <v>39671</v>
      </c>
      <c r="B150" s="21" t="s">
        <v>6508</v>
      </c>
      <c r="C150" s="121">
        <v>3</v>
      </c>
      <c r="E150" s="20">
        <f t="shared" si="8"/>
        <v>14</v>
      </c>
      <c r="G150" s="122">
        <f t="shared" si="9"/>
        <v>35</v>
      </c>
      <c r="I150" s="122">
        <f t="shared" si="10"/>
        <v>18</v>
      </c>
      <c r="K150" s="122">
        <f t="shared" si="11"/>
        <v>77</v>
      </c>
    </row>
    <row r="151" spans="1:11">
      <c r="A151" s="120">
        <v>39672</v>
      </c>
      <c r="B151" s="21" t="s">
        <v>6515</v>
      </c>
      <c r="C151" s="121">
        <v>3</v>
      </c>
      <c r="D151" s="20">
        <v>6</v>
      </c>
      <c r="E151" s="20">
        <f t="shared" si="8"/>
        <v>17</v>
      </c>
      <c r="F151" s="121">
        <v>60</v>
      </c>
      <c r="G151" s="122">
        <f t="shared" si="9"/>
        <v>83</v>
      </c>
      <c r="I151" s="122">
        <f t="shared" si="10"/>
        <v>9</v>
      </c>
      <c r="K151" s="122">
        <f t="shared" si="11"/>
        <v>74</v>
      </c>
    </row>
    <row r="152" spans="1:11">
      <c r="A152" s="120">
        <v>39673</v>
      </c>
      <c r="B152" s="21" t="s">
        <v>6510</v>
      </c>
      <c r="C152" s="121">
        <v>3</v>
      </c>
      <c r="E152" s="20">
        <f t="shared" si="8"/>
        <v>14</v>
      </c>
      <c r="G152" s="122">
        <f t="shared" si="9"/>
        <v>71</v>
      </c>
      <c r="I152" s="122">
        <f t="shared" si="10"/>
        <v>0</v>
      </c>
      <c r="K152" s="122">
        <f t="shared" si="11"/>
        <v>71</v>
      </c>
    </row>
    <row r="153" spans="1:11">
      <c r="A153" s="120">
        <v>39674</v>
      </c>
      <c r="B153" s="21" t="s">
        <v>6511</v>
      </c>
      <c r="C153" s="121">
        <v>2</v>
      </c>
      <c r="E153" s="20">
        <f t="shared" si="8"/>
        <v>11</v>
      </c>
      <c r="G153" s="122">
        <f t="shared" si="9"/>
        <v>59</v>
      </c>
      <c r="I153" s="122">
        <f t="shared" si="10"/>
        <v>-9</v>
      </c>
      <c r="K153" s="122">
        <f t="shared" si="11"/>
        <v>68</v>
      </c>
    </row>
    <row r="154" spans="1:11">
      <c r="A154" s="120">
        <v>39675</v>
      </c>
      <c r="B154" s="21" t="s">
        <v>6512</v>
      </c>
      <c r="C154" s="121">
        <v>3</v>
      </c>
      <c r="D154" s="20">
        <v>6</v>
      </c>
      <c r="E154" s="20">
        <f t="shared" si="8"/>
        <v>15</v>
      </c>
      <c r="G154" s="122">
        <f t="shared" si="9"/>
        <v>51</v>
      </c>
      <c r="I154" s="122">
        <f t="shared" si="10"/>
        <v>-15</v>
      </c>
      <c r="K154" s="122">
        <f t="shared" si="11"/>
        <v>66</v>
      </c>
    </row>
    <row r="155" spans="1:11" s="124" customFormat="1">
      <c r="A155" s="123">
        <v>39676</v>
      </c>
      <c r="B155" s="124" t="s">
        <v>6513</v>
      </c>
      <c r="C155" s="125">
        <v>3</v>
      </c>
      <c r="D155" s="126"/>
      <c r="E155" s="126">
        <f t="shared" si="8"/>
        <v>12</v>
      </c>
      <c r="F155" s="125"/>
      <c r="G155" s="127">
        <f t="shared" si="9"/>
        <v>39</v>
      </c>
      <c r="H155" s="125"/>
      <c r="I155" s="127">
        <f t="shared" si="10"/>
        <v>-24</v>
      </c>
      <c r="J155" s="125"/>
      <c r="K155" s="127">
        <f t="shared" si="11"/>
        <v>63</v>
      </c>
    </row>
    <row r="156" spans="1:11" s="124" customFormat="1">
      <c r="A156" s="123">
        <v>39677</v>
      </c>
      <c r="B156" s="124" t="s">
        <v>6514</v>
      </c>
      <c r="C156" s="125">
        <v>3</v>
      </c>
      <c r="D156" s="126"/>
      <c r="E156" s="126">
        <f t="shared" si="8"/>
        <v>9</v>
      </c>
      <c r="F156" s="125"/>
      <c r="G156" s="127">
        <f t="shared" si="9"/>
        <v>27</v>
      </c>
      <c r="H156" s="125"/>
      <c r="I156" s="127">
        <f t="shared" si="10"/>
        <v>-33</v>
      </c>
      <c r="J156" s="125"/>
      <c r="K156" s="127">
        <f t="shared" si="11"/>
        <v>60</v>
      </c>
    </row>
    <row r="157" spans="1:11">
      <c r="A157" s="120">
        <v>39678</v>
      </c>
      <c r="B157" s="21" t="s">
        <v>6508</v>
      </c>
      <c r="C157" s="121">
        <v>3</v>
      </c>
      <c r="D157" s="20">
        <v>6</v>
      </c>
      <c r="E157" s="20">
        <f t="shared" si="8"/>
        <v>12</v>
      </c>
      <c r="F157" s="121">
        <v>66</v>
      </c>
      <c r="G157" s="122">
        <f t="shared" si="9"/>
        <v>81</v>
      </c>
      <c r="I157" s="122">
        <f t="shared" si="10"/>
        <v>-42</v>
      </c>
      <c r="K157" s="122">
        <f t="shared" si="11"/>
        <v>57</v>
      </c>
    </row>
    <row r="158" spans="1:11">
      <c r="A158" s="120">
        <v>39679</v>
      </c>
      <c r="B158" s="21" t="s">
        <v>6515</v>
      </c>
      <c r="C158" s="121">
        <v>3</v>
      </c>
      <c r="E158" s="20">
        <f t="shared" si="8"/>
        <v>9</v>
      </c>
      <c r="G158" s="122">
        <f t="shared" si="9"/>
        <v>69</v>
      </c>
      <c r="I158" s="122">
        <f t="shared" si="10"/>
        <v>-51</v>
      </c>
      <c r="K158" s="122">
        <f t="shared" si="11"/>
        <v>54</v>
      </c>
    </row>
    <row r="159" spans="1:11">
      <c r="A159" s="120">
        <v>39680</v>
      </c>
      <c r="B159" s="21" t="s">
        <v>6510</v>
      </c>
      <c r="C159" s="121">
        <v>6</v>
      </c>
      <c r="D159" s="20">
        <v>6</v>
      </c>
      <c r="E159" s="20">
        <f t="shared" si="8"/>
        <v>12</v>
      </c>
      <c r="G159" s="122">
        <f t="shared" si="9"/>
        <v>57</v>
      </c>
      <c r="I159" s="122">
        <f t="shared" si="10"/>
        <v>-60</v>
      </c>
      <c r="K159" s="122">
        <f t="shared" si="11"/>
        <v>51</v>
      </c>
    </row>
    <row r="160" spans="1:11">
      <c r="A160" s="120">
        <v>39681</v>
      </c>
      <c r="B160" s="21" t="s">
        <v>6511</v>
      </c>
      <c r="C160" s="121">
        <v>3</v>
      </c>
      <c r="E160" s="20">
        <f t="shared" si="8"/>
        <v>6</v>
      </c>
      <c r="G160" s="122">
        <f t="shared" si="9"/>
        <v>33</v>
      </c>
      <c r="I160" s="122">
        <f t="shared" si="10"/>
        <v>-78</v>
      </c>
      <c r="K160" s="122">
        <f t="shared" si="11"/>
        <v>45</v>
      </c>
    </row>
    <row r="161" spans="1:11">
      <c r="A161" s="120">
        <v>39682</v>
      </c>
      <c r="B161" s="21" t="s">
        <v>6512</v>
      </c>
      <c r="C161" s="121">
        <v>3</v>
      </c>
      <c r="D161" s="20">
        <v>12</v>
      </c>
      <c r="E161" s="20">
        <f t="shared" si="8"/>
        <v>15</v>
      </c>
      <c r="G161" s="122">
        <f t="shared" si="9"/>
        <v>21</v>
      </c>
      <c r="I161" s="122">
        <f t="shared" si="10"/>
        <v>-87</v>
      </c>
      <c r="K161" s="122">
        <f t="shared" si="11"/>
        <v>42</v>
      </c>
    </row>
    <row r="162" spans="1:11" s="124" customFormat="1">
      <c r="A162" s="123">
        <v>39683</v>
      </c>
      <c r="B162" s="124" t="s">
        <v>6513</v>
      </c>
      <c r="C162" s="125">
        <v>3</v>
      </c>
      <c r="D162" s="126"/>
      <c r="E162" s="126">
        <f t="shared" si="8"/>
        <v>12</v>
      </c>
      <c r="F162" s="125"/>
      <c r="G162" s="127">
        <f t="shared" si="9"/>
        <v>9</v>
      </c>
      <c r="H162" s="125"/>
      <c r="I162" s="127">
        <f t="shared" si="10"/>
        <v>-96</v>
      </c>
      <c r="J162" s="125"/>
      <c r="K162" s="127">
        <f t="shared" si="11"/>
        <v>39</v>
      </c>
    </row>
    <row r="163" spans="1:11" s="124" customFormat="1">
      <c r="A163" s="123">
        <v>39684</v>
      </c>
      <c r="B163" s="124" t="s">
        <v>6514</v>
      </c>
      <c r="C163" s="125">
        <v>3</v>
      </c>
      <c r="D163" s="126"/>
      <c r="E163" s="126">
        <f t="shared" si="8"/>
        <v>9</v>
      </c>
      <c r="F163" s="125"/>
      <c r="G163" s="127">
        <f t="shared" si="9"/>
        <v>-3</v>
      </c>
      <c r="H163" s="125"/>
      <c r="I163" s="127">
        <f t="shared" si="10"/>
        <v>-105</v>
      </c>
      <c r="J163" s="125"/>
      <c r="K163" s="127">
        <f t="shared" si="11"/>
        <v>36</v>
      </c>
    </row>
    <row r="164" spans="1:11">
      <c r="A164" s="120">
        <v>39685</v>
      </c>
      <c r="B164" s="21" t="s">
        <v>6508</v>
      </c>
      <c r="C164" s="121">
        <v>3</v>
      </c>
      <c r="E164" s="20">
        <f t="shared" si="8"/>
        <v>6</v>
      </c>
      <c r="G164" s="122">
        <f t="shared" si="9"/>
        <v>-15</v>
      </c>
      <c r="I164" s="122">
        <f t="shared" si="10"/>
        <v>-114</v>
      </c>
      <c r="K164" s="122">
        <f t="shared" si="11"/>
        <v>33</v>
      </c>
    </row>
    <row r="165" spans="1:11">
      <c r="A165" s="120">
        <v>39686</v>
      </c>
      <c r="B165" s="21" t="s">
        <v>6515</v>
      </c>
      <c r="C165" s="121">
        <v>3</v>
      </c>
      <c r="D165" s="20">
        <v>6</v>
      </c>
      <c r="E165" s="20">
        <f t="shared" si="8"/>
        <v>9</v>
      </c>
      <c r="F165" s="121">
        <v>120</v>
      </c>
      <c r="G165" s="122">
        <f t="shared" si="9"/>
        <v>93</v>
      </c>
      <c r="I165" s="122">
        <f t="shared" si="10"/>
        <v>-123</v>
      </c>
      <c r="J165" s="121">
        <v>72</v>
      </c>
      <c r="K165" s="122">
        <f t="shared" si="11"/>
        <v>102</v>
      </c>
    </row>
    <row r="166" spans="1:11">
      <c r="A166" s="120">
        <v>39687</v>
      </c>
      <c r="B166" s="21" t="s">
        <v>6510</v>
      </c>
      <c r="C166" s="121">
        <v>3</v>
      </c>
      <c r="E166" s="20">
        <f t="shared" si="8"/>
        <v>6</v>
      </c>
      <c r="G166" s="122">
        <f t="shared" si="9"/>
        <v>81</v>
      </c>
      <c r="I166" s="122">
        <f t="shared" si="10"/>
        <v>-132</v>
      </c>
      <c r="K166" s="122">
        <f t="shared" si="11"/>
        <v>99</v>
      </c>
    </row>
    <row r="167" spans="1:11">
      <c r="A167" s="120">
        <v>39688</v>
      </c>
      <c r="B167" s="21" t="s">
        <v>6511</v>
      </c>
      <c r="C167" s="121">
        <v>3</v>
      </c>
      <c r="D167" s="20">
        <v>12</v>
      </c>
      <c r="E167" s="20">
        <f t="shared" si="8"/>
        <v>15</v>
      </c>
      <c r="G167" s="122">
        <f t="shared" si="9"/>
        <v>69</v>
      </c>
      <c r="I167" s="122">
        <f t="shared" si="10"/>
        <v>-141</v>
      </c>
      <c r="K167" s="122">
        <f t="shared" si="11"/>
        <v>96</v>
      </c>
    </row>
    <row r="168" spans="1:11">
      <c r="A168" s="120">
        <v>39689</v>
      </c>
      <c r="B168" s="21" t="s">
        <v>6512</v>
      </c>
      <c r="C168" s="121">
        <v>3</v>
      </c>
      <c r="E168" s="20">
        <f t="shared" si="8"/>
        <v>12</v>
      </c>
      <c r="G168" s="122">
        <f t="shared" si="9"/>
        <v>57</v>
      </c>
      <c r="I168" s="122">
        <f t="shared" si="10"/>
        <v>-150</v>
      </c>
      <c r="K168" s="122">
        <f t="shared" si="11"/>
        <v>93</v>
      </c>
    </row>
    <row r="169" spans="1:11" s="124" customFormat="1">
      <c r="A169" s="123">
        <v>39690</v>
      </c>
      <c r="B169" s="124" t="s">
        <v>6513</v>
      </c>
      <c r="C169" s="125">
        <v>3</v>
      </c>
      <c r="D169" s="126"/>
      <c r="E169" s="126">
        <f t="shared" si="8"/>
        <v>9</v>
      </c>
      <c r="F169" s="125"/>
      <c r="G169" s="127">
        <f t="shared" si="9"/>
        <v>45</v>
      </c>
      <c r="H169" s="125"/>
      <c r="I169" s="127">
        <f t="shared" si="10"/>
        <v>-159</v>
      </c>
      <c r="J169" s="125"/>
      <c r="K169" s="127">
        <f t="shared" si="11"/>
        <v>90</v>
      </c>
    </row>
    <row r="170" spans="1:11" s="124" customFormat="1">
      <c r="A170" s="123">
        <v>39691</v>
      </c>
      <c r="B170" s="124" t="s">
        <v>6514</v>
      </c>
      <c r="C170" s="125">
        <v>0</v>
      </c>
      <c r="D170" s="126"/>
      <c r="E170" s="126">
        <f t="shared" si="8"/>
        <v>6</v>
      </c>
      <c r="F170" s="125"/>
      <c r="G170" s="127">
        <f t="shared" si="9"/>
        <v>33</v>
      </c>
      <c r="H170" s="125"/>
      <c r="I170" s="127">
        <f t="shared" si="10"/>
        <v>-168</v>
      </c>
      <c r="J170" s="125"/>
      <c r="K170" s="127">
        <f t="shared" si="11"/>
        <v>87</v>
      </c>
    </row>
    <row r="171" spans="1:11">
      <c r="A171" s="120">
        <v>39692</v>
      </c>
      <c r="B171" s="21" t="s">
        <v>6508</v>
      </c>
      <c r="C171" s="121">
        <v>3</v>
      </c>
      <c r="E171" s="20">
        <f t="shared" si="8"/>
        <v>6</v>
      </c>
      <c r="G171" s="122">
        <f t="shared" si="9"/>
        <v>33</v>
      </c>
      <c r="I171" s="122">
        <f t="shared" si="10"/>
        <v>-168</v>
      </c>
      <c r="K171" s="122">
        <f t="shared" si="11"/>
        <v>87</v>
      </c>
    </row>
    <row r="172" spans="1:11">
      <c r="A172" s="120">
        <v>39693</v>
      </c>
      <c r="B172" s="21" t="s">
        <v>6515</v>
      </c>
      <c r="C172" s="121">
        <v>3</v>
      </c>
      <c r="D172" s="20">
        <v>6</v>
      </c>
      <c r="E172" s="20">
        <f t="shared" si="8"/>
        <v>9</v>
      </c>
      <c r="G172" s="122">
        <f t="shared" si="9"/>
        <v>21</v>
      </c>
      <c r="I172" s="122">
        <f t="shared" si="10"/>
        <v>-177</v>
      </c>
      <c r="K172" s="122">
        <f t="shared" si="11"/>
        <v>84</v>
      </c>
    </row>
    <row r="173" spans="1:11">
      <c r="A173" s="120">
        <v>39694</v>
      </c>
      <c r="B173" s="21" t="s">
        <v>6510</v>
      </c>
      <c r="C173" s="121">
        <v>3</v>
      </c>
      <c r="E173" s="20">
        <f t="shared" si="8"/>
        <v>6</v>
      </c>
      <c r="G173" s="122">
        <f t="shared" si="9"/>
        <v>9</v>
      </c>
      <c r="I173" s="122">
        <f t="shared" si="10"/>
        <v>-186</v>
      </c>
      <c r="K173" s="122">
        <f t="shared" si="11"/>
        <v>81</v>
      </c>
    </row>
    <row r="174" spans="1:11">
      <c r="A174" s="120">
        <v>39695</v>
      </c>
      <c r="B174" s="21" t="s">
        <v>6511</v>
      </c>
      <c r="C174" s="121">
        <v>3</v>
      </c>
      <c r="D174" s="20">
        <v>12</v>
      </c>
      <c r="E174" s="20">
        <f t="shared" si="8"/>
        <v>15</v>
      </c>
      <c r="F174" s="121">
        <v>60</v>
      </c>
      <c r="G174" s="122">
        <f t="shared" si="9"/>
        <v>57</v>
      </c>
      <c r="I174" s="122">
        <f t="shared" si="10"/>
        <v>-195</v>
      </c>
      <c r="J174" s="121">
        <v>36</v>
      </c>
      <c r="K174" s="122">
        <f t="shared" si="11"/>
        <v>114</v>
      </c>
    </row>
    <row r="175" spans="1:11">
      <c r="A175" s="120">
        <v>39696</v>
      </c>
      <c r="B175" s="21" t="s">
        <v>6512</v>
      </c>
      <c r="C175" s="121">
        <v>0</v>
      </c>
      <c r="E175" s="20">
        <f t="shared" si="8"/>
        <v>12</v>
      </c>
      <c r="G175" s="122">
        <f t="shared" si="9"/>
        <v>45</v>
      </c>
      <c r="I175" s="122">
        <f t="shared" si="10"/>
        <v>-204</v>
      </c>
      <c r="K175" s="122">
        <f t="shared" si="11"/>
        <v>111</v>
      </c>
    </row>
    <row r="176" spans="1:11" s="124" customFormat="1">
      <c r="A176" s="123">
        <v>39697</v>
      </c>
      <c r="B176" s="124" t="s">
        <v>6513</v>
      </c>
      <c r="C176" s="125">
        <v>3</v>
      </c>
      <c r="D176" s="126"/>
      <c r="E176" s="126">
        <f t="shared" si="8"/>
        <v>12</v>
      </c>
      <c r="F176" s="125"/>
      <c r="G176" s="127">
        <f t="shared" si="9"/>
        <v>45</v>
      </c>
      <c r="H176" s="125"/>
      <c r="I176" s="127">
        <f t="shared" si="10"/>
        <v>-204</v>
      </c>
      <c r="J176" s="125"/>
      <c r="K176" s="127">
        <f t="shared" si="11"/>
        <v>111</v>
      </c>
    </row>
    <row r="177" spans="1:11" s="124" customFormat="1">
      <c r="A177" s="123">
        <v>39698</v>
      </c>
      <c r="B177" s="124" t="s">
        <v>6514</v>
      </c>
      <c r="C177" s="125">
        <v>3</v>
      </c>
      <c r="D177" s="126"/>
      <c r="E177" s="126">
        <f t="shared" si="8"/>
        <v>9</v>
      </c>
      <c r="F177" s="125"/>
      <c r="G177" s="127">
        <f t="shared" si="9"/>
        <v>33</v>
      </c>
      <c r="H177" s="125"/>
      <c r="I177" s="127">
        <f t="shared" si="10"/>
        <v>-213</v>
      </c>
      <c r="J177" s="125"/>
      <c r="K177" s="127">
        <f t="shared" si="11"/>
        <v>108</v>
      </c>
    </row>
    <row r="178" spans="1:11">
      <c r="A178" s="120">
        <v>39699</v>
      </c>
      <c r="B178" s="21" t="s">
        <v>6508</v>
      </c>
      <c r="C178" s="121">
        <v>3</v>
      </c>
      <c r="E178" s="20">
        <f t="shared" si="8"/>
        <v>6</v>
      </c>
      <c r="G178" s="122">
        <f t="shared" si="9"/>
        <v>21</v>
      </c>
      <c r="I178" s="122">
        <f t="shared" si="10"/>
        <v>-222</v>
      </c>
      <c r="K178" s="122">
        <f t="shared" si="11"/>
        <v>105</v>
      </c>
    </row>
    <row r="179" spans="1:11">
      <c r="A179" s="120">
        <v>39700</v>
      </c>
      <c r="B179" s="21" t="s">
        <v>6515</v>
      </c>
      <c r="C179" s="121">
        <v>3</v>
      </c>
      <c r="D179" s="20">
        <v>6</v>
      </c>
      <c r="E179" s="20">
        <f t="shared" si="8"/>
        <v>9</v>
      </c>
      <c r="G179" s="122">
        <f t="shared" si="9"/>
        <v>9</v>
      </c>
      <c r="I179" s="122">
        <f t="shared" si="10"/>
        <v>-231</v>
      </c>
      <c r="K179" s="122">
        <f t="shared" si="11"/>
        <v>102</v>
      </c>
    </row>
    <row r="180" spans="1:11">
      <c r="A180" s="120">
        <v>39701</v>
      </c>
      <c r="B180" s="21" t="s">
        <v>6510</v>
      </c>
      <c r="C180" s="121">
        <v>3</v>
      </c>
      <c r="E180" s="20">
        <f t="shared" si="8"/>
        <v>6</v>
      </c>
      <c r="G180" s="122">
        <f t="shared" si="9"/>
        <v>-3</v>
      </c>
      <c r="I180" s="122">
        <f t="shared" si="10"/>
        <v>-240</v>
      </c>
      <c r="K180" s="122">
        <f t="shared" si="11"/>
        <v>99</v>
      </c>
    </row>
    <row r="181" spans="1:11">
      <c r="A181" s="120">
        <v>39702</v>
      </c>
      <c r="B181" s="21" t="s">
        <v>6511</v>
      </c>
      <c r="C181" s="121">
        <v>3</v>
      </c>
      <c r="D181" s="20">
        <v>12</v>
      </c>
      <c r="E181" s="20">
        <f t="shared" si="8"/>
        <v>15</v>
      </c>
      <c r="F181" s="121">
        <v>180</v>
      </c>
      <c r="G181" s="122">
        <f t="shared" si="9"/>
        <v>165</v>
      </c>
      <c r="I181" s="122">
        <f t="shared" si="10"/>
        <v>-249</v>
      </c>
      <c r="J181" s="121">
        <v>36</v>
      </c>
      <c r="K181" s="122">
        <f t="shared" si="11"/>
        <v>132</v>
      </c>
    </row>
    <row r="182" spans="1:11">
      <c r="A182" s="120">
        <v>39703</v>
      </c>
      <c r="B182" s="21" t="s">
        <v>6512</v>
      </c>
      <c r="C182" s="121">
        <v>3</v>
      </c>
      <c r="E182" s="20">
        <f t="shared" si="8"/>
        <v>12</v>
      </c>
      <c r="G182" s="122">
        <f t="shared" si="9"/>
        <v>153</v>
      </c>
      <c r="I182" s="122">
        <f t="shared" si="10"/>
        <v>-258</v>
      </c>
      <c r="K182" s="122">
        <f t="shared" si="11"/>
        <v>129</v>
      </c>
    </row>
    <row r="183" spans="1:11" s="124" customFormat="1">
      <c r="A183" s="123">
        <v>39704</v>
      </c>
      <c r="B183" s="124" t="s">
        <v>6513</v>
      </c>
      <c r="C183" s="125">
        <v>3</v>
      </c>
      <c r="D183" s="126"/>
      <c r="E183" s="126">
        <f t="shared" si="8"/>
        <v>9</v>
      </c>
      <c r="F183" s="125"/>
      <c r="G183" s="127">
        <f t="shared" si="9"/>
        <v>141</v>
      </c>
      <c r="H183" s="125"/>
      <c r="I183" s="127">
        <f t="shared" si="10"/>
        <v>-267</v>
      </c>
      <c r="J183" s="125"/>
      <c r="K183" s="127">
        <f t="shared" si="11"/>
        <v>126</v>
      </c>
    </row>
    <row r="184" spans="1:11" s="124" customFormat="1">
      <c r="A184" s="123">
        <v>39705</v>
      </c>
      <c r="B184" s="124" t="s">
        <v>6514</v>
      </c>
      <c r="C184" s="125">
        <v>3</v>
      </c>
      <c r="D184" s="126"/>
      <c r="E184" s="126">
        <f t="shared" si="8"/>
        <v>6</v>
      </c>
      <c r="F184" s="125"/>
      <c r="G184" s="127">
        <f t="shared" si="9"/>
        <v>129</v>
      </c>
      <c r="H184" s="125"/>
      <c r="I184" s="127">
        <f t="shared" si="10"/>
        <v>-276</v>
      </c>
      <c r="J184" s="125"/>
      <c r="K184" s="127">
        <f t="shared" si="11"/>
        <v>123</v>
      </c>
    </row>
    <row r="185" spans="1:11">
      <c r="A185" s="120">
        <v>39706</v>
      </c>
      <c r="B185" s="21" t="s">
        <v>6508</v>
      </c>
      <c r="C185" s="129">
        <v>-12</v>
      </c>
      <c r="D185" s="20">
        <v>6</v>
      </c>
      <c r="E185" s="20">
        <f t="shared" si="8"/>
        <v>9</v>
      </c>
      <c r="G185" s="122">
        <f t="shared" si="9"/>
        <v>117</v>
      </c>
      <c r="I185" s="122">
        <f t="shared" si="10"/>
        <v>-285</v>
      </c>
      <c r="K185" s="122">
        <f t="shared" si="11"/>
        <v>120</v>
      </c>
    </row>
    <row r="186" spans="1:11">
      <c r="A186" s="120">
        <v>39707</v>
      </c>
      <c r="B186" s="21" t="s">
        <v>6515</v>
      </c>
      <c r="C186" s="121">
        <v>3</v>
      </c>
      <c r="E186" s="20">
        <f t="shared" si="8"/>
        <v>21</v>
      </c>
      <c r="G186" s="122">
        <f t="shared" si="9"/>
        <v>165</v>
      </c>
      <c r="I186" s="122">
        <f t="shared" si="10"/>
        <v>-249</v>
      </c>
      <c r="K186" s="122">
        <f t="shared" si="11"/>
        <v>132</v>
      </c>
    </row>
    <row r="187" spans="1:11">
      <c r="A187" s="120">
        <v>39708</v>
      </c>
      <c r="B187" s="21" t="s">
        <v>6510</v>
      </c>
      <c r="C187" s="121">
        <v>3</v>
      </c>
      <c r="E187" s="20">
        <f t="shared" si="8"/>
        <v>18</v>
      </c>
      <c r="G187" s="122">
        <f t="shared" si="9"/>
        <v>153</v>
      </c>
      <c r="I187" s="122">
        <f t="shared" si="10"/>
        <v>-258</v>
      </c>
      <c r="K187" s="122">
        <f t="shared" si="11"/>
        <v>129</v>
      </c>
    </row>
    <row r="188" spans="1:11">
      <c r="A188" s="120">
        <v>39709</v>
      </c>
      <c r="B188" s="21" t="s">
        <v>6511</v>
      </c>
      <c r="C188" s="121">
        <v>3</v>
      </c>
      <c r="E188" s="20">
        <f t="shared" si="8"/>
        <v>15</v>
      </c>
      <c r="G188" s="122">
        <f t="shared" si="9"/>
        <v>141</v>
      </c>
      <c r="I188" s="122">
        <f t="shared" si="10"/>
        <v>-267</v>
      </c>
      <c r="K188" s="122">
        <f t="shared" si="11"/>
        <v>126</v>
      </c>
    </row>
    <row r="189" spans="1:11">
      <c r="A189" s="120">
        <v>39710</v>
      </c>
      <c r="B189" s="21" t="s">
        <v>6512</v>
      </c>
      <c r="C189" s="121">
        <v>3</v>
      </c>
      <c r="E189" s="20">
        <f t="shared" si="8"/>
        <v>12</v>
      </c>
      <c r="G189" s="122">
        <f t="shared" si="9"/>
        <v>129</v>
      </c>
      <c r="I189" s="122">
        <f t="shared" si="10"/>
        <v>-276</v>
      </c>
      <c r="J189" s="121">
        <v>12</v>
      </c>
      <c r="K189" s="122">
        <f t="shared" si="11"/>
        <v>135</v>
      </c>
    </row>
    <row r="190" spans="1:11" s="124" customFormat="1">
      <c r="A190" s="123">
        <v>39711</v>
      </c>
      <c r="B190" s="124" t="s">
        <v>6513</v>
      </c>
      <c r="C190" s="125">
        <v>3</v>
      </c>
      <c r="D190" s="126"/>
      <c r="E190" s="126">
        <f t="shared" si="8"/>
        <v>9</v>
      </c>
      <c r="F190" s="125"/>
      <c r="G190" s="127">
        <f t="shared" si="9"/>
        <v>117</v>
      </c>
      <c r="H190" s="125"/>
      <c r="I190" s="127">
        <f t="shared" si="10"/>
        <v>-285</v>
      </c>
      <c r="J190" s="125"/>
      <c r="K190" s="127">
        <f t="shared" si="11"/>
        <v>132</v>
      </c>
    </row>
    <row r="191" spans="1:11" s="124" customFormat="1">
      <c r="A191" s="123">
        <v>39712</v>
      </c>
      <c r="B191" s="124" t="s">
        <v>6514</v>
      </c>
      <c r="C191" s="125">
        <v>3</v>
      </c>
      <c r="D191" s="126"/>
      <c r="E191" s="126">
        <f t="shared" si="8"/>
        <v>6</v>
      </c>
      <c r="F191" s="125"/>
      <c r="G191" s="127">
        <f t="shared" si="9"/>
        <v>105</v>
      </c>
      <c r="H191" s="125"/>
      <c r="I191" s="127">
        <f t="shared" si="10"/>
        <v>-294</v>
      </c>
      <c r="J191" s="125"/>
      <c r="K191" s="127">
        <f t="shared" si="11"/>
        <v>129</v>
      </c>
    </row>
    <row r="192" spans="1:11">
      <c r="A192" s="120">
        <v>39713</v>
      </c>
      <c r="B192" s="21" t="s">
        <v>6508</v>
      </c>
      <c r="C192" s="121">
        <v>3</v>
      </c>
      <c r="D192" s="20">
        <v>6</v>
      </c>
      <c r="E192" s="20">
        <f t="shared" si="8"/>
        <v>9</v>
      </c>
      <c r="G192" s="122">
        <f t="shared" si="9"/>
        <v>93</v>
      </c>
      <c r="I192" s="122">
        <f t="shared" si="10"/>
        <v>-303</v>
      </c>
      <c r="K192" s="122">
        <f t="shared" si="11"/>
        <v>126</v>
      </c>
    </row>
    <row r="193" spans="1:11">
      <c r="A193" s="120">
        <v>39714</v>
      </c>
      <c r="B193" s="21" t="s">
        <v>6515</v>
      </c>
      <c r="C193" s="121">
        <v>3</v>
      </c>
      <c r="E193" s="20">
        <f t="shared" si="8"/>
        <v>6</v>
      </c>
      <c r="G193" s="122">
        <f t="shared" si="9"/>
        <v>81</v>
      </c>
      <c r="I193" s="122">
        <f t="shared" si="10"/>
        <v>-312</v>
      </c>
      <c r="K193" s="122">
        <f t="shared" si="11"/>
        <v>123</v>
      </c>
    </row>
    <row r="194" spans="1:11">
      <c r="A194" s="120">
        <v>39715</v>
      </c>
      <c r="B194" s="21" t="s">
        <v>6510</v>
      </c>
      <c r="C194" s="121">
        <v>3</v>
      </c>
      <c r="D194" s="20">
        <v>6</v>
      </c>
      <c r="E194" s="20">
        <f t="shared" si="8"/>
        <v>9</v>
      </c>
      <c r="F194" s="121">
        <v>60</v>
      </c>
      <c r="G194" s="122">
        <f t="shared" si="9"/>
        <v>129</v>
      </c>
      <c r="I194" s="122">
        <f t="shared" si="10"/>
        <v>-321</v>
      </c>
      <c r="J194" s="121">
        <v>36</v>
      </c>
      <c r="K194" s="122">
        <f t="shared" si="11"/>
        <v>156</v>
      </c>
    </row>
    <row r="195" spans="1:11">
      <c r="A195" s="120">
        <v>39716</v>
      </c>
      <c r="B195" s="21" t="s">
        <v>6511</v>
      </c>
      <c r="C195" s="121">
        <v>3</v>
      </c>
      <c r="E195" s="20">
        <f t="shared" si="8"/>
        <v>6</v>
      </c>
      <c r="G195" s="122">
        <f t="shared" si="9"/>
        <v>117</v>
      </c>
      <c r="I195" s="122">
        <f t="shared" si="10"/>
        <v>-330</v>
      </c>
      <c r="K195" s="122">
        <f t="shared" si="11"/>
        <v>153</v>
      </c>
    </row>
    <row r="196" spans="1:11">
      <c r="A196" s="120">
        <v>39717</v>
      </c>
      <c r="B196" s="21" t="s">
        <v>6512</v>
      </c>
      <c r="C196" s="121">
        <v>3</v>
      </c>
      <c r="D196" s="20">
        <v>12</v>
      </c>
      <c r="E196" s="20">
        <f t="shared" ref="E196:E259" si="12">D196+E195-C195</f>
        <v>15</v>
      </c>
      <c r="G196" s="122">
        <f t="shared" si="9"/>
        <v>105</v>
      </c>
      <c r="I196" s="122">
        <f t="shared" si="10"/>
        <v>-339</v>
      </c>
      <c r="K196" s="122">
        <f t="shared" si="11"/>
        <v>150</v>
      </c>
    </row>
    <row r="197" spans="1:11" s="124" customFormat="1">
      <c r="A197" s="123">
        <v>39718</v>
      </c>
      <c r="B197" s="124" t="s">
        <v>6513</v>
      </c>
      <c r="C197" s="125">
        <v>3</v>
      </c>
      <c r="D197" s="126"/>
      <c r="E197" s="126">
        <f t="shared" si="12"/>
        <v>12</v>
      </c>
      <c r="F197" s="125"/>
      <c r="G197" s="127">
        <f t="shared" ref="G197:G260" si="13">F197+G196-(C196*4)</f>
        <v>93</v>
      </c>
      <c r="H197" s="125"/>
      <c r="I197" s="127">
        <f t="shared" ref="I197:I260" si="14">H197+I196-(C196*3)</f>
        <v>-348</v>
      </c>
      <c r="J197" s="125"/>
      <c r="K197" s="127">
        <f t="shared" ref="K197:K260" si="15">J197+K196-C196</f>
        <v>147</v>
      </c>
    </row>
    <row r="198" spans="1:11" s="124" customFormat="1">
      <c r="A198" s="123">
        <v>39719</v>
      </c>
      <c r="B198" s="124" t="s">
        <v>6514</v>
      </c>
      <c r="C198" s="125">
        <v>3</v>
      </c>
      <c r="D198" s="126"/>
      <c r="E198" s="126">
        <f t="shared" si="12"/>
        <v>9</v>
      </c>
      <c r="F198" s="125"/>
      <c r="G198" s="127">
        <f t="shared" si="13"/>
        <v>81</v>
      </c>
      <c r="H198" s="125"/>
      <c r="I198" s="127">
        <f t="shared" si="14"/>
        <v>-357</v>
      </c>
      <c r="J198" s="125"/>
      <c r="K198" s="127">
        <f t="shared" si="15"/>
        <v>144</v>
      </c>
    </row>
    <row r="199" spans="1:11">
      <c r="A199" s="120">
        <v>39720</v>
      </c>
      <c r="B199" s="21" t="s">
        <v>6508</v>
      </c>
      <c r="C199" s="121">
        <v>3</v>
      </c>
      <c r="E199" s="20">
        <f t="shared" si="12"/>
        <v>6</v>
      </c>
      <c r="G199" s="122">
        <f t="shared" si="13"/>
        <v>69</v>
      </c>
      <c r="I199" s="122">
        <f t="shared" si="14"/>
        <v>-366</v>
      </c>
      <c r="K199" s="122">
        <f t="shared" si="15"/>
        <v>141</v>
      </c>
    </row>
    <row r="200" spans="1:11">
      <c r="A200" s="120">
        <v>39721</v>
      </c>
      <c r="B200" s="21" t="s">
        <v>6515</v>
      </c>
      <c r="C200" s="121">
        <v>0</v>
      </c>
      <c r="D200" s="20">
        <v>6</v>
      </c>
      <c r="E200" s="20">
        <f t="shared" si="12"/>
        <v>9</v>
      </c>
      <c r="F200" s="121">
        <v>60</v>
      </c>
      <c r="G200" s="122">
        <f t="shared" si="13"/>
        <v>117</v>
      </c>
      <c r="I200" s="122">
        <f t="shared" si="14"/>
        <v>-375</v>
      </c>
      <c r="K200" s="122">
        <f t="shared" si="15"/>
        <v>138</v>
      </c>
    </row>
    <row r="201" spans="1:11">
      <c r="A201" s="120">
        <v>39722</v>
      </c>
      <c r="B201" s="21" t="s">
        <v>6510</v>
      </c>
      <c r="C201" s="121">
        <v>3</v>
      </c>
      <c r="E201" s="20">
        <f t="shared" si="12"/>
        <v>9</v>
      </c>
      <c r="G201" s="122">
        <f t="shared" si="13"/>
        <v>117</v>
      </c>
      <c r="I201" s="122">
        <f t="shared" si="14"/>
        <v>-375</v>
      </c>
      <c r="K201" s="122">
        <f t="shared" si="15"/>
        <v>138</v>
      </c>
    </row>
    <row r="202" spans="1:11">
      <c r="A202" s="120">
        <v>39723</v>
      </c>
      <c r="B202" s="21" t="s">
        <v>6511</v>
      </c>
      <c r="C202" s="121">
        <v>3</v>
      </c>
      <c r="D202" s="20">
        <v>12</v>
      </c>
      <c r="E202" s="20">
        <f t="shared" si="12"/>
        <v>18</v>
      </c>
      <c r="F202" s="121">
        <v>60</v>
      </c>
      <c r="G202" s="122">
        <f t="shared" si="13"/>
        <v>165</v>
      </c>
      <c r="H202" s="121">
        <v>60</v>
      </c>
      <c r="I202" s="122">
        <f t="shared" si="14"/>
        <v>-324</v>
      </c>
      <c r="J202" s="121">
        <v>5</v>
      </c>
      <c r="K202" s="122">
        <f t="shared" si="15"/>
        <v>140</v>
      </c>
    </row>
    <row r="203" spans="1:11">
      <c r="A203" s="120">
        <v>39724</v>
      </c>
      <c r="B203" s="21" t="s">
        <v>6512</v>
      </c>
      <c r="C203" s="121">
        <v>3</v>
      </c>
      <c r="E203" s="20">
        <f t="shared" si="12"/>
        <v>15</v>
      </c>
      <c r="G203" s="122">
        <f t="shared" si="13"/>
        <v>153</v>
      </c>
      <c r="I203" s="122">
        <f t="shared" si="14"/>
        <v>-333</v>
      </c>
      <c r="K203" s="122">
        <f t="shared" si="15"/>
        <v>137</v>
      </c>
    </row>
    <row r="204" spans="1:11" s="124" customFormat="1">
      <c r="A204" s="123">
        <v>39725</v>
      </c>
      <c r="B204" s="124" t="s">
        <v>6513</v>
      </c>
      <c r="C204" s="125">
        <v>3</v>
      </c>
      <c r="D204" s="126"/>
      <c r="E204" s="126">
        <f t="shared" si="12"/>
        <v>12</v>
      </c>
      <c r="F204" s="125"/>
      <c r="G204" s="127">
        <f t="shared" si="13"/>
        <v>141</v>
      </c>
      <c r="H204" s="125"/>
      <c r="I204" s="127">
        <f t="shared" si="14"/>
        <v>-342</v>
      </c>
      <c r="J204" s="125"/>
      <c r="K204" s="127">
        <f t="shared" si="15"/>
        <v>134</v>
      </c>
    </row>
    <row r="205" spans="1:11" s="124" customFormat="1">
      <c r="A205" s="123">
        <v>39726</v>
      </c>
      <c r="B205" s="124" t="s">
        <v>6514</v>
      </c>
      <c r="C205" s="125">
        <v>3</v>
      </c>
      <c r="D205" s="126"/>
      <c r="E205" s="126">
        <f t="shared" si="12"/>
        <v>9</v>
      </c>
      <c r="F205" s="125"/>
      <c r="G205" s="127">
        <f t="shared" si="13"/>
        <v>129</v>
      </c>
      <c r="H205" s="125"/>
      <c r="I205" s="127">
        <f t="shared" si="14"/>
        <v>-351</v>
      </c>
      <c r="J205" s="125"/>
      <c r="K205" s="127">
        <f t="shared" si="15"/>
        <v>131</v>
      </c>
    </row>
    <row r="206" spans="1:11">
      <c r="A206" s="120">
        <v>39727</v>
      </c>
      <c r="B206" s="21" t="s">
        <v>6508</v>
      </c>
      <c r="C206" s="121">
        <v>3</v>
      </c>
      <c r="D206" s="20">
        <v>6</v>
      </c>
      <c r="E206" s="20">
        <f t="shared" si="12"/>
        <v>12</v>
      </c>
      <c r="G206" s="122">
        <f t="shared" si="13"/>
        <v>117</v>
      </c>
      <c r="I206" s="122">
        <f t="shared" si="14"/>
        <v>-360</v>
      </c>
      <c r="K206" s="122">
        <f t="shared" si="15"/>
        <v>128</v>
      </c>
    </row>
    <row r="207" spans="1:11">
      <c r="A207" s="120">
        <v>39728</v>
      </c>
      <c r="B207" s="21" t="s">
        <v>6515</v>
      </c>
      <c r="C207" s="121">
        <v>3</v>
      </c>
      <c r="E207" s="20">
        <f t="shared" si="12"/>
        <v>9</v>
      </c>
      <c r="F207" s="121">
        <v>60</v>
      </c>
      <c r="G207" s="122">
        <f t="shared" si="13"/>
        <v>165</v>
      </c>
      <c r="I207" s="122">
        <f t="shared" si="14"/>
        <v>-369</v>
      </c>
      <c r="K207" s="122">
        <f t="shared" si="15"/>
        <v>125</v>
      </c>
    </row>
    <row r="208" spans="1:11">
      <c r="A208" s="120">
        <v>39729</v>
      </c>
      <c r="B208" s="21" t="s">
        <v>6510</v>
      </c>
      <c r="C208" s="121">
        <v>3</v>
      </c>
      <c r="E208" s="20">
        <f t="shared" si="12"/>
        <v>6</v>
      </c>
      <c r="G208" s="122">
        <f t="shared" si="13"/>
        <v>153</v>
      </c>
      <c r="I208" s="122">
        <f t="shared" si="14"/>
        <v>-378</v>
      </c>
      <c r="K208" s="122">
        <f t="shared" si="15"/>
        <v>122</v>
      </c>
    </row>
    <row r="209" spans="1:11">
      <c r="A209" s="120">
        <v>39730</v>
      </c>
      <c r="B209" s="21" t="s">
        <v>6511</v>
      </c>
      <c r="C209" s="121">
        <v>3</v>
      </c>
      <c r="D209" s="20">
        <v>12</v>
      </c>
      <c r="E209" s="20">
        <f t="shared" si="12"/>
        <v>15</v>
      </c>
      <c r="G209" s="122">
        <f t="shared" si="13"/>
        <v>141</v>
      </c>
      <c r="I209" s="122">
        <f t="shared" si="14"/>
        <v>-387</v>
      </c>
      <c r="K209" s="122">
        <f t="shared" si="15"/>
        <v>119</v>
      </c>
    </row>
    <row r="210" spans="1:11">
      <c r="A210" s="120">
        <v>39731</v>
      </c>
      <c r="B210" s="21" t="s">
        <v>6512</v>
      </c>
      <c r="E210" s="20">
        <f t="shared" si="12"/>
        <v>12</v>
      </c>
      <c r="F210" s="121">
        <v>60</v>
      </c>
      <c r="G210" s="122">
        <f t="shared" si="13"/>
        <v>189</v>
      </c>
      <c r="H210" s="121">
        <v>60</v>
      </c>
      <c r="I210" s="122">
        <f t="shared" si="14"/>
        <v>-336</v>
      </c>
      <c r="J210" s="121">
        <v>36</v>
      </c>
      <c r="K210" s="122">
        <f t="shared" si="15"/>
        <v>152</v>
      </c>
    </row>
    <row r="211" spans="1:11" s="124" customFormat="1">
      <c r="A211" s="123">
        <v>39732</v>
      </c>
      <c r="B211" s="124" t="s">
        <v>6513</v>
      </c>
      <c r="C211" s="125">
        <v>3</v>
      </c>
      <c r="D211" s="126"/>
      <c r="E211" s="126">
        <f t="shared" si="12"/>
        <v>12</v>
      </c>
      <c r="F211" s="125"/>
      <c r="G211" s="127">
        <f t="shared" si="13"/>
        <v>189</v>
      </c>
      <c r="H211" s="125"/>
      <c r="I211" s="127">
        <f t="shared" si="14"/>
        <v>-336</v>
      </c>
      <c r="J211" s="125"/>
      <c r="K211" s="127">
        <f t="shared" si="15"/>
        <v>152</v>
      </c>
    </row>
    <row r="212" spans="1:11" s="124" customFormat="1">
      <c r="A212" s="123">
        <v>39733</v>
      </c>
      <c r="B212" s="124" t="s">
        <v>6514</v>
      </c>
      <c r="C212" s="125">
        <v>3</v>
      </c>
      <c r="D212" s="126"/>
      <c r="E212" s="126">
        <f t="shared" si="12"/>
        <v>9</v>
      </c>
      <c r="F212" s="125"/>
      <c r="G212" s="127">
        <f t="shared" si="13"/>
        <v>177</v>
      </c>
      <c r="H212" s="125"/>
      <c r="I212" s="127">
        <f t="shared" si="14"/>
        <v>-345</v>
      </c>
      <c r="J212" s="125"/>
      <c r="K212" s="127">
        <f t="shared" si="15"/>
        <v>149</v>
      </c>
    </row>
    <row r="213" spans="1:11">
      <c r="A213" s="120">
        <v>39734</v>
      </c>
      <c r="B213" s="21" t="s">
        <v>6508</v>
      </c>
      <c r="E213" s="20">
        <f t="shared" si="12"/>
        <v>6</v>
      </c>
      <c r="G213" s="122">
        <f t="shared" si="13"/>
        <v>165</v>
      </c>
      <c r="I213" s="122">
        <f t="shared" si="14"/>
        <v>-354</v>
      </c>
      <c r="K213" s="122">
        <f t="shared" si="15"/>
        <v>146</v>
      </c>
    </row>
    <row r="214" spans="1:11">
      <c r="A214" s="120">
        <v>39735</v>
      </c>
      <c r="B214" s="21" t="s">
        <v>6515</v>
      </c>
      <c r="E214" s="20">
        <f t="shared" si="12"/>
        <v>6</v>
      </c>
      <c r="G214" s="122">
        <f t="shared" si="13"/>
        <v>165</v>
      </c>
      <c r="I214" s="122">
        <f t="shared" si="14"/>
        <v>-354</v>
      </c>
      <c r="K214" s="122">
        <f t="shared" si="15"/>
        <v>146</v>
      </c>
    </row>
    <row r="215" spans="1:11">
      <c r="A215" s="120">
        <v>39736</v>
      </c>
      <c r="B215" s="21" t="s">
        <v>6510</v>
      </c>
      <c r="C215" s="121">
        <v>3</v>
      </c>
      <c r="E215" s="20">
        <f t="shared" si="12"/>
        <v>6</v>
      </c>
      <c r="G215" s="122">
        <f t="shared" si="13"/>
        <v>165</v>
      </c>
      <c r="I215" s="122">
        <f t="shared" si="14"/>
        <v>-354</v>
      </c>
      <c r="K215" s="122">
        <f t="shared" si="15"/>
        <v>146</v>
      </c>
    </row>
    <row r="216" spans="1:11">
      <c r="A216" s="120">
        <v>39737</v>
      </c>
      <c r="B216" s="21" t="s">
        <v>6511</v>
      </c>
      <c r="C216" s="121">
        <v>3</v>
      </c>
      <c r="E216" s="20">
        <f t="shared" si="12"/>
        <v>3</v>
      </c>
      <c r="G216" s="122">
        <f t="shared" si="13"/>
        <v>153</v>
      </c>
      <c r="I216" s="122">
        <f t="shared" si="14"/>
        <v>-363</v>
      </c>
      <c r="K216" s="122">
        <f t="shared" si="15"/>
        <v>143</v>
      </c>
    </row>
    <row r="217" spans="1:11">
      <c r="A217" s="120">
        <v>39738</v>
      </c>
      <c r="B217" s="21" t="s">
        <v>6512</v>
      </c>
      <c r="E217" s="20">
        <f t="shared" si="12"/>
        <v>0</v>
      </c>
      <c r="G217" s="122">
        <f t="shared" si="13"/>
        <v>141</v>
      </c>
      <c r="I217" s="122">
        <f t="shared" si="14"/>
        <v>-372</v>
      </c>
      <c r="K217" s="122">
        <f t="shared" si="15"/>
        <v>140</v>
      </c>
    </row>
    <row r="218" spans="1:11" s="124" customFormat="1">
      <c r="A218" s="123">
        <v>39739</v>
      </c>
      <c r="B218" s="124" t="s">
        <v>6513</v>
      </c>
      <c r="C218" s="125">
        <v>3</v>
      </c>
      <c r="D218" s="126"/>
      <c r="E218" s="126">
        <f t="shared" si="12"/>
        <v>0</v>
      </c>
      <c r="F218" s="125"/>
      <c r="G218" s="127">
        <f t="shared" si="13"/>
        <v>141</v>
      </c>
      <c r="H218" s="125"/>
      <c r="I218" s="127">
        <f t="shared" si="14"/>
        <v>-372</v>
      </c>
      <c r="J218" s="125"/>
      <c r="K218" s="127">
        <f t="shared" si="15"/>
        <v>140</v>
      </c>
    </row>
    <row r="219" spans="1:11" s="124" customFormat="1">
      <c r="A219" s="123">
        <v>39740</v>
      </c>
      <c r="B219" s="124" t="s">
        <v>6514</v>
      </c>
      <c r="C219" s="125">
        <v>3</v>
      </c>
      <c r="D219" s="126"/>
      <c r="E219" s="126">
        <f t="shared" si="12"/>
        <v>-3</v>
      </c>
      <c r="F219" s="125"/>
      <c r="G219" s="127">
        <f t="shared" si="13"/>
        <v>129</v>
      </c>
      <c r="H219" s="125"/>
      <c r="I219" s="127">
        <f t="shared" si="14"/>
        <v>-381</v>
      </c>
      <c r="J219" s="125"/>
      <c r="K219" s="127">
        <f t="shared" si="15"/>
        <v>137</v>
      </c>
    </row>
    <row r="220" spans="1:11">
      <c r="A220" s="120">
        <v>39741</v>
      </c>
      <c r="B220" s="21" t="s">
        <v>6508</v>
      </c>
      <c r="E220" s="20">
        <f t="shared" si="12"/>
        <v>-6</v>
      </c>
      <c r="G220" s="122">
        <f t="shared" si="13"/>
        <v>117</v>
      </c>
      <c r="I220" s="122">
        <f t="shared" si="14"/>
        <v>-390</v>
      </c>
      <c r="K220" s="122">
        <f t="shared" si="15"/>
        <v>134</v>
      </c>
    </row>
    <row r="221" spans="1:11">
      <c r="A221" s="120">
        <v>39742</v>
      </c>
      <c r="B221" s="21" t="s">
        <v>6515</v>
      </c>
      <c r="C221" s="121">
        <v>3</v>
      </c>
      <c r="E221" s="20">
        <f t="shared" si="12"/>
        <v>-6</v>
      </c>
      <c r="G221" s="122">
        <f t="shared" si="13"/>
        <v>117</v>
      </c>
      <c r="I221" s="122">
        <f t="shared" si="14"/>
        <v>-390</v>
      </c>
      <c r="K221" s="122">
        <f t="shared" si="15"/>
        <v>134</v>
      </c>
    </row>
    <row r="222" spans="1:11">
      <c r="A222" s="120">
        <v>39743</v>
      </c>
      <c r="B222" s="21" t="s">
        <v>6510</v>
      </c>
      <c r="C222" s="121">
        <v>3</v>
      </c>
      <c r="E222" s="20">
        <f t="shared" si="12"/>
        <v>-9</v>
      </c>
      <c r="G222" s="122">
        <f t="shared" si="13"/>
        <v>105</v>
      </c>
      <c r="I222" s="122">
        <f t="shared" si="14"/>
        <v>-399</v>
      </c>
      <c r="K222" s="122">
        <f t="shared" si="15"/>
        <v>131</v>
      </c>
    </row>
    <row r="223" spans="1:11">
      <c r="A223" s="120">
        <v>39744</v>
      </c>
      <c r="B223" s="21" t="s">
        <v>6511</v>
      </c>
      <c r="C223" s="121">
        <v>3</v>
      </c>
      <c r="E223" s="20">
        <f t="shared" si="12"/>
        <v>-12</v>
      </c>
      <c r="G223" s="122">
        <f t="shared" si="13"/>
        <v>93</v>
      </c>
      <c r="I223" s="122">
        <f t="shared" si="14"/>
        <v>-408</v>
      </c>
      <c r="K223" s="122">
        <f t="shared" si="15"/>
        <v>128</v>
      </c>
    </row>
    <row r="224" spans="1:11">
      <c r="A224" s="120">
        <v>39745</v>
      </c>
      <c r="B224" s="21" t="s">
        <v>6512</v>
      </c>
      <c r="C224" s="121">
        <v>3</v>
      </c>
      <c r="E224" s="20">
        <f t="shared" si="12"/>
        <v>-15</v>
      </c>
      <c r="G224" s="122">
        <f t="shared" si="13"/>
        <v>81</v>
      </c>
      <c r="I224" s="122">
        <f t="shared" si="14"/>
        <v>-417</v>
      </c>
      <c r="K224" s="122">
        <f t="shared" si="15"/>
        <v>125</v>
      </c>
    </row>
    <row r="225" spans="1:11" s="124" customFormat="1">
      <c r="A225" s="123">
        <v>39746</v>
      </c>
      <c r="B225" s="124" t="s">
        <v>6513</v>
      </c>
      <c r="C225" s="125">
        <v>3</v>
      </c>
      <c r="D225" s="126"/>
      <c r="E225" s="126">
        <f t="shared" si="12"/>
        <v>-18</v>
      </c>
      <c r="F225" s="125"/>
      <c r="G225" s="127">
        <f t="shared" si="13"/>
        <v>69</v>
      </c>
      <c r="H225" s="125"/>
      <c r="I225" s="127">
        <f t="shared" si="14"/>
        <v>-426</v>
      </c>
      <c r="J225" s="125"/>
      <c r="K225" s="127">
        <f t="shared" si="15"/>
        <v>122</v>
      </c>
    </row>
    <row r="226" spans="1:11" s="124" customFormat="1">
      <c r="A226" s="123">
        <v>39747</v>
      </c>
      <c r="B226" s="124" t="s">
        <v>6514</v>
      </c>
      <c r="C226" s="125">
        <v>3</v>
      </c>
      <c r="D226" s="126"/>
      <c r="E226" s="126">
        <f t="shared" si="12"/>
        <v>-21</v>
      </c>
      <c r="F226" s="125"/>
      <c r="G226" s="127">
        <f t="shared" si="13"/>
        <v>57</v>
      </c>
      <c r="H226" s="125"/>
      <c r="I226" s="127">
        <f t="shared" si="14"/>
        <v>-435</v>
      </c>
      <c r="J226" s="125"/>
      <c r="K226" s="127">
        <f t="shared" si="15"/>
        <v>119</v>
      </c>
    </row>
    <row r="227" spans="1:11">
      <c r="A227" s="120">
        <v>39748</v>
      </c>
      <c r="B227" s="21" t="s">
        <v>6508</v>
      </c>
      <c r="C227" s="121">
        <v>3</v>
      </c>
      <c r="E227" s="20">
        <f t="shared" si="12"/>
        <v>-24</v>
      </c>
      <c r="F227" s="121">
        <v>120</v>
      </c>
      <c r="G227" s="122">
        <f t="shared" si="13"/>
        <v>165</v>
      </c>
      <c r="I227" s="122">
        <f t="shared" si="14"/>
        <v>-444</v>
      </c>
      <c r="J227" s="121">
        <v>86</v>
      </c>
      <c r="K227" s="122">
        <f t="shared" si="15"/>
        <v>202</v>
      </c>
    </row>
    <row r="228" spans="1:11">
      <c r="A228" s="120">
        <v>39749</v>
      </c>
      <c r="B228" s="21" t="s">
        <v>6515</v>
      </c>
      <c r="C228" s="121">
        <v>3</v>
      </c>
      <c r="E228" s="20">
        <f t="shared" si="12"/>
        <v>-27</v>
      </c>
      <c r="G228" s="122">
        <f t="shared" si="13"/>
        <v>153</v>
      </c>
      <c r="I228" s="122">
        <f t="shared" si="14"/>
        <v>-453</v>
      </c>
      <c r="K228" s="122">
        <f t="shared" si="15"/>
        <v>199</v>
      </c>
    </row>
    <row r="229" spans="1:11">
      <c r="A229" s="120">
        <v>39750</v>
      </c>
      <c r="B229" s="21" t="s">
        <v>6510</v>
      </c>
      <c r="C229" s="121">
        <v>3</v>
      </c>
      <c r="E229" s="20">
        <f t="shared" si="12"/>
        <v>-30</v>
      </c>
      <c r="G229" s="122">
        <f t="shared" si="13"/>
        <v>141</v>
      </c>
      <c r="I229" s="122">
        <f t="shared" si="14"/>
        <v>-462</v>
      </c>
      <c r="K229" s="122">
        <f t="shared" si="15"/>
        <v>196</v>
      </c>
    </row>
    <row r="230" spans="1:11">
      <c r="A230" s="120">
        <v>39751</v>
      </c>
      <c r="B230" s="21" t="s">
        <v>6511</v>
      </c>
      <c r="C230" s="121">
        <v>3</v>
      </c>
      <c r="E230" s="20">
        <f t="shared" si="12"/>
        <v>-33</v>
      </c>
      <c r="G230" s="122">
        <f t="shared" si="13"/>
        <v>129</v>
      </c>
      <c r="I230" s="122">
        <f t="shared" si="14"/>
        <v>-471</v>
      </c>
      <c r="K230" s="122">
        <f t="shared" si="15"/>
        <v>193</v>
      </c>
    </row>
    <row r="231" spans="1:11">
      <c r="A231" s="120">
        <v>39752</v>
      </c>
      <c r="B231" s="21" t="s">
        <v>6512</v>
      </c>
      <c r="C231" s="121">
        <v>3</v>
      </c>
      <c r="E231" s="20">
        <f t="shared" si="12"/>
        <v>-36</v>
      </c>
      <c r="G231" s="122">
        <f t="shared" si="13"/>
        <v>117</v>
      </c>
      <c r="I231" s="122">
        <f t="shared" si="14"/>
        <v>-480</v>
      </c>
      <c r="K231" s="122">
        <f t="shared" si="15"/>
        <v>190</v>
      </c>
    </row>
    <row r="232" spans="1:11" s="124" customFormat="1">
      <c r="A232" s="123">
        <v>39753</v>
      </c>
      <c r="B232" s="124" t="s">
        <v>6513</v>
      </c>
      <c r="C232" s="125">
        <v>3</v>
      </c>
      <c r="D232" s="126"/>
      <c r="E232" s="126">
        <f t="shared" si="12"/>
        <v>-39</v>
      </c>
      <c r="F232" s="125"/>
      <c r="G232" s="127">
        <f t="shared" si="13"/>
        <v>105</v>
      </c>
      <c r="H232" s="125"/>
      <c r="I232" s="127">
        <f t="shared" si="14"/>
        <v>-489</v>
      </c>
      <c r="J232" s="125"/>
      <c r="K232" s="127">
        <f t="shared" si="15"/>
        <v>187</v>
      </c>
    </row>
    <row r="233" spans="1:11" s="124" customFormat="1">
      <c r="A233" s="123">
        <v>39754</v>
      </c>
      <c r="B233" s="124" t="s">
        <v>6514</v>
      </c>
      <c r="C233" s="125">
        <v>3</v>
      </c>
      <c r="D233" s="126"/>
      <c r="E233" s="126">
        <f t="shared" si="12"/>
        <v>-42</v>
      </c>
      <c r="F233" s="125"/>
      <c r="G233" s="127">
        <f t="shared" si="13"/>
        <v>93</v>
      </c>
      <c r="H233" s="125"/>
      <c r="I233" s="127">
        <f t="shared" si="14"/>
        <v>-498</v>
      </c>
      <c r="J233" s="125"/>
      <c r="K233" s="127">
        <f t="shared" si="15"/>
        <v>184</v>
      </c>
    </row>
    <row r="234" spans="1:11">
      <c r="A234" s="120">
        <v>39755</v>
      </c>
      <c r="B234" s="21" t="s">
        <v>6508</v>
      </c>
      <c r="C234" s="121">
        <v>3</v>
      </c>
      <c r="E234" s="20">
        <f t="shared" si="12"/>
        <v>-45</v>
      </c>
      <c r="G234" s="122">
        <f t="shared" si="13"/>
        <v>81</v>
      </c>
      <c r="I234" s="122">
        <f t="shared" si="14"/>
        <v>-507</v>
      </c>
      <c r="K234" s="122">
        <f t="shared" si="15"/>
        <v>181</v>
      </c>
    </row>
    <row r="235" spans="1:11">
      <c r="A235" s="120">
        <v>39756</v>
      </c>
      <c r="B235" s="21" t="s">
        <v>6515</v>
      </c>
      <c r="C235" s="121">
        <v>3</v>
      </c>
      <c r="E235" s="20">
        <f t="shared" si="12"/>
        <v>-48</v>
      </c>
      <c r="G235" s="122">
        <f t="shared" si="13"/>
        <v>69</v>
      </c>
      <c r="I235" s="122">
        <f t="shared" si="14"/>
        <v>-516</v>
      </c>
      <c r="K235" s="122">
        <f t="shared" si="15"/>
        <v>178</v>
      </c>
    </row>
    <row r="236" spans="1:11">
      <c r="A236" s="120">
        <v>39757</v>
      </c>
      <c r="B236" s="21" t="s">
        <v>6510</v>
      </c>
      <c r="C236" s="121">
        <v>3</v>
      </c>
      <c r="E236" s="20">
        <f t="shared" si="12"/>
        <v>-51</v>
      </c>
      <c r="G236" s="122">
        <f t="shared" si="13"/>
        <v>57</v>
      </c>
      <c r="I236" s="122">
        <f t="shared" si="14"/>
        <v>-525</v>
      </c>
      <c r="K236" s="122">
        <f t="shared" si="15"/>
        <v>175</v>
      </c>
    </row>
    <row r="237" spans="1:11">
      <c r="A237" s="120">
        <v>39758</v>
      </c>
      <c r="B237" s="21" t="s">
        <v>6511</v>
      </c>
      <c r="C237" s="121">
        <v>3</v>
      </c>
      <c r="E237" s="20">
        <f t="shared" si="12"/>
        <v>-54</v>
      </c>
      <c r="G237" s="122">
        <f t="shared" si="13"/>
        <v>45</v>
      </c>
      <c r="I237" s="122">
        <f t="shared" si="14"/>
        <v>-534</v>
      </c>
      <c r="K237" s="122">
        <f t="shared" si="15"/>
        <v>172</v>
      </c>
    </row>
    <row r="238" spans="1:11">
      <c r="A238" s="120">
        <v>39759</v>
      </c>
      <c r="B238" s="21" t="s">
        <v>6512</v>
      </c>
      <c r="C238" s="121">
        <v>3</v>
      </c>
      <c r="E238" s="20">
        <f t="shared" si="12"/>
        <v>-57</v>
      </c>
      <c r="G238" s="122">
        <f t="shared" si="13"/>
        <v>33</v>
      </c>
      <c r="I238" s="122">
        <f t="shared" si="14"/>
        <v>-543</v>
      </c>
      <c r="K238" s="122">
        <f t="shared" si="15"/>
        <v>169</v>
      </c>
    </row>
    <row r="239" spans="1:11" s="124" customFormat="1">
      <c r="A239" s="123">
        <v>39760</v>
      </c>
      <c r="B239" s="124" t="s">
        <v>6513</v>
      </c>
      <c r="C239" s="125"/>
      <c r="D239" s="126"/>
      <c r="E239" s="126">
        <f t="shared" si="12"/>
        <v>-60</v>
      </c>
      <c r="F239" s="125"/>
      <c r="G239" s="127">
        <f t="shared" si="13"/>
        <v>21</v>
      </c>
      <c r="H239" s="125"/>
      <c r="I239" s="127">
        <f t="shared" si="14"/>
        <v>-552</v>
      </c>
      <c r="J239" s="125"/>
      <c r="K239" s="127">
        <f t="shared" si="15"/>
        <v>166</v>
      </c>
    </row>
    <row r="240" spans="1:11" s="124" customFormat="1">
      <c r="A240" s="123">
        <v>39761</v>
      </c>
      <c r="B240" s="124" t="s">
        <v>6514</v>
      </c>
      <c r="C240" s="125">
        <v>3</v>
      </c>
      <c r="D240" s="126"/>
      <c r="E240" s="126">
        <f t="shared" si="12"/>
        <v>-60</v>
      </c>
      <c r="F240" s="125"/>
      <c r="G240" s="127">
        <f t="shared" si="13"/>
        <v>21</v>
      </c>
      <c r="H240" s="125"/>
      <c r="I240" s="127">
        <f t="shared" si="14"/>
        <v>-552</v>
      </c>
      <c r="J240" s="125"/>
      <c r="K240" s="127">
        <f t="shared" si="15"/>
        <v>166</v>
      </c>
    </row>
    <row r="241" spans="1:11">
      <c r="A241" s="120">
        <v>39762</v>
      </c>
      <c r="B241" s="21" t="s">
        <v>6508</v>
      </c>
      <c r="C241" s="121">
        <v>3</v>
      </c>
      <c r="E241" s="20">
        <f t="shared" si="12"/>
        <v>-63</v>
      </c>
      <c r="G241" s="122">
        <f t="shared" si="13"/>
        <v>9</v>
      </c>
      <c r="I241" s="122">
        <f t="shared" si="14"/>
        <v>-561</v>
      </c>
      <c r="K241" s="122">
        <f t="shared" si="15"/>
        <v>163</v>
      </c>
    </row>
    <row r="242" spans="1:11">
      <c r="A242" s="120">
        <v>39763</v>
      </c>
      <c r="B242" s="21" t="s">
        <v>6515</v>
      </c>
      <c r="C242" s="121">
        <v>3</v>
      </c>
      <c r="E242" s="20">
        <f t="shared" si="12"/>
        <v>-66</v>
      </c>
      <c r="G242" s="122">
        <f t="shared" si="13"/>
        <v>-3</v>
      </c>
      <c r="I242" s="122">
        <f t="shared" si="14"/>
        <v>-570</v>
      </c>
      <c r="K242" s="122">
        <f t="shared" si="15"/>
        <v>160</v>
      </c>
    </row>
    <row r="243" spans="1:11">
      <c r="A243" s="120">
        <v>39764</v>
      </c>
      <c r="B243" s="21" t="s">
        <v>6510</v>
      </c>
      <c r="C243" s="121">
        <v>3</v>
      </c>
      <c r="E243" s="20">
        <f t="shared" si="12"/>
        <v>-69</v>
      </c>
      <c r="G243" s="122">
        <f t="shared" si="13"/>
        <v>-15</v>
      </c>
      <c r="I243" s="122">
        <f t="shared" si="14"/>
        <v>-579</v>
      </c>
      <c r="K243" s="122">
        <f t="shared" si="15"/>
        <v>157</v>
      </c>
    </row>
    <row r="244" spans="1:11">
      <c r="A244" s="120">
        <v>39765</v>
      </c>
      <c r="B244" s="21" t="s">
        <v>6511</v>
      </c>
      <c r="C244" s="121">
        <v>3</v>
      </c>
      <c r="E244" s="20">
        <f t="shared" si="12"/>
        <v>-72</v>
      </c>
      <c r="G244" s="122">
        <f t="shared" si="13"/>
        <v>-27</v>
      </c>
      <c r="I244" s="122">
        <f t="shared" si="14"/>
        <v>-588</v>
      </c>
      <c r="K244" s="122">
        <f t="shared" si="15"/>
        <v>154</v>
      </c>
    </row>
    <row r="245" spans="1:11">
      <c r="A245" s="120">
        <v>39766</v>
      </c>
      <c r="B245" s="21" t="s">
        <v>6512</v>
      </c>
      <c r="E245" s="20">
        <f t="shared" si="12"/>
        <v>-75</v>
      </c>
      <c r="G245" s="122">
        <f t="shared" si="13"/>
        <v>-39</v>
      </c>
      <c r="I245" s="122">
        <f t="shared" si="14"/>
        <v>-597</v>
      </c>
      <c r="K245" s="122">
        <f t="shared" si="15"/>
        <v>151</v>
      </c>
    </row>
    <row r="246" spans="1:11" s="124" customFormat="1">
      <c r="A246" s="123">
        <v>39767</v>
      </c>
      <c r="B246" s="124" t="s">
        <v>6513</v>
      </c>
      <c r="C246" s="125"/>
      <c r="D246" s="126"/>
      <c r="E246" s="126">
        <f t="shared" si="12"/>
        <v>-75</v>
      </c>
      <c r="F246" s="125"/>
      <c r="G246" s="127">
        <f t="shared" si="13"/>
        <v>-39</v>
      </c>
      <c r="H246" s="125"/>
      <c r="I246" s="127">
        <f t="shared" si="14"/>
        <v>-597</v>
      </c>
      <c r="J246" s="125"/>
      <c r="K246" s="127">
        <f t="shared" si="15"/>
        <v>151</v>
      </c>
    </row>
    <row r="247" spans="1:11" s="124" customFormat="1">
      <c r="A247" s="123">
        <v>39768</v>
      </c>
      <c r="B247" s="124" t="s">
        <v>6514</v>
      </c>
      <c r="C247" s="125"/>
      <c r="D247" s="126"/>
      <c r="E247" s="126">
        <f t="shared" si="12"/>
        <v>-75</v>
      </c>
      <c r="F247" s="125"/>
      <c r="G247" s="127">
        <f t="shared" si="13"/>
        <v>-39</v>
      </c>
      <c r="H247" s="125"/>
      <c r="I247" s="127">
        <f t="shared" si="14"/>
        <v>-597</v>
      </c>
      <c r="J247" s="125"/>
      <c r="K247" s="127">
        <f t="shared" si="15"/>
        <v>151</v>
      </c>
    </row>
    <row r="248" spans="1:11">
      <c r="A248" s="120">
        <v>39769</v>
      </c>
      <c r="B248" s="21" t="s">
        <v>6508</v>
      </c>
      <c r="E248" s="20">
        <f t="shared" si="12"/>
        <v>-75</v>
      </c>
      <c r="G248" s="122">
        <f t="shared" si="13"/>
        <v>-39</v>
      </c>
      <c r="I248" s="122">
        <f t="shared" si="14"/>
        <v>-597</v>
      </c>
      <c r="K248" s="122">
        <f t="shared" si="15"/>
        <v>151</v>
      </c>
    </row>
    <row r="249" spans="1:11">
      <c r="A249" s="120">
        <v>39770</v>
      </c>
      <c r="B249" s="21" t="s">
        <v>6515</v>
      </c>
      <c r="E249" s="20">
        <f t="shared" si="12"/>
        <v>-75</v>
      </c>
      <c r="G249" s="122">
        <f t="shared" si="13"/>
        <v>-39</v>
      </c>
      <c r="I249" s="122">
        <f t="shared" si="14"/>
        <v>-597</v>
      </c>
      <c r="K249" s="122">
        <f t="shared" si="15"/>
        <v>151</v>
      </c>
    </row>
    <row r="250" spans="1:11">
      <c r="A250" s="120">
        <v>39771</v>
      </c>
      <c r="B250" s="21" t="s">
        <v>6510</v>
      </c>
      <c r="E250" s="20">
        <f t="shared" si="12"/>
        <v>-75</v>
      </c>
      <c r="G250" s="122">
        <f t="shared" si="13"/>
        <v>-39</v>
      </c>
      <c r="I250" s="122">
        <f t="shared" si="14"/>
        <v>-597</v>
      </c>
      <c r="K250" s="122">
        <f t="shared" si="15"/>
        <v>151</v>
      </c>
    </row>
    <row r="251" spans="1:11">
      <c r="A251" s="120">
        <v>39772</v>
      </c>
      <c r="B251" s="21" t="s">
        <v>6511</v>
      </c>
      <c r="E251" s="20">
        <f t="shared" si="12"/>
        <v>-75</v>
      </c>
      <c r="G251" s="122">
        <f t="shared" si="13"/>
        <v>-39</v>
      </c>
      <c r="I251" s="122">
        <f t="shared" si="14"/>
        <v>-597</v>
      </c>
      <c r="K251" s="122">
        <f t="shared" si="15"/>
        <v>151</v>
      </c>
    </row>
    <row r="252" spans="1:11">
      <c r="A252" s="120">
        <v>39773</v>
      </c>
      <c r="B252" s="21" t="s">
        <v>6512</v>
      </c>
      <c r="E252" s="20">
        <f t="shared" si="12"/>
        <v>-75</v>
      </c>
      <c r="G252" s="122">
        <f t="shared" si="13"/>
        <v>-39</v>
      </c>
      <c r="I252" s="122">
        <f t="shared" si="14"/>
        <v>-597</v>
      </c>
      <c r="K252" s="122">
        <f t="shared" si="15"/>
        <v>151</v>
      </c>
    </row>
    <row r="253" spans="1:11" s="124" customFormat="1">
      <c r="A253" s="123">
        <v>39774</v>
      </c>
      <c r="B253" s="124" t="s">
        <v>6513</v>
      </c>
      <c r="C253" s="125"/>
      <c r="D253" s="126"/>
      <c r="E253" s="126">
        <f t="shared" si="12"/>
        <v>-75</v>
      </c>
      <c r="F253" s="125"/>
      <c r="G253" s="127">
        <f t="shared" si="13"/>
        <v>-39</v>
      </c>
      <c r="H253" s="125"/>
      <c r="I253" s="127">
        <f t="shared" si="14"/>
        <v>-597</v>
      </c>
      <c r="J253" s="125"/>
      <c r="K253" s="127">
        <f t="shared" si="15"/>
        <v>151</v>
      </c>
    </row>
    <row r="254" spans="1:11" s="124" customFormat="1">
      <c r="A254" s="123">
        <v>39775</v>
      </c>
      <c r="B254" s="124" t="s">
        <v>6514</v>
      </c>
      <c r="C254" s="125"/>
      <c r="D254" s="126"/>
      <c r="E254" s="126">
        <f t="shared" si="12"/>
        <v>-75</v>
      </c>
      <c r="F254" s="125"/>
      <c r="G254" s="127">
        <f t="shared" si="13"/>
        <v>-39</v>
      </c>
      <c r="H254" s="125"/>
      <c r="I254" s="127">
        <f t="shared" si="14"/>
        <v>-597</v>
      </c>
      <c r="J254" s="125"/>
      <c r="K254" s="127">
        <f t="shared" si="15"/>
        <v>151</v>
      </c>
    </row>
    <row r="255" spans="1:11">
      <c r="A255" s="120">
        <v>39776</v>
      </c>
      <c r="B255" s="21" t="s">
        <v>6508</v>
      </c>
      <c r="E255" s="20">
        <f t="shared" si="12"/>
        <v>-75</v>
      </c>
      <c r="G255" s="122">
        <f t="shared" si="13"/>
        <v>-39</v>
      </c>
      <c r="I255" s="122">
        <f t="shared" si="14"/>
        <v>-597</v>
      </c>
      <c r="K255" s="122">
        <f t="shared" si="15"/>
        <v>151</v>
      </c>
    </row>
    <row r="256" spans="1:11">
      <c r="A256" s="120">
        <v>39777</v>
      </c>
      <c r="B256" s="21" t="s">
        <v>6515</v>
      </c>
      <c r="E256" s="20">
        <f t="shared" si="12"/>
        <v>-75</v>
      </c>
      <c r="G256" s="122">
        <f t="shared" si="13"/>
        <v>-39</v>
      </c>
      <c r="I256" s="122">
        <f t="shared" si="14"/>
        <v>-597</v>
      </c>
      <c r="K256" s="122">
        <f t="shared" si="15"/>
        <v>151</v>
      </c>
    </row>
    <row r="257" spans="1:11">
      <c r="A257" s="120">
        <v>39778</v>
      </c>
      <c r="B257" s="21" t="s">
        <v>6510</v>
      </c>
      <c r="E257" s="20">
        <f t="shared" si="12"/>
        <v>-75</v>
      </c>
      <c r="G257" s="122">
        <f t="shared" si="13"/>
        <v>-39</v>
      </c>
      <c r="I257" s="122">
        <f t="shared" si="14"/>
        <v>-597</v>
      </c>
      <c r="K257" s="122">
        <f t="shared" si="15"/>
        <v>151</v>
      </c>
    </row>
    <row r="258" spans="1:11">
      <c r="A258" s="120">
        <v>39779</v>
      </c>
      <c r="B258" s="21" t="s">
        <v>6511</v>
      </c>
      <c r="E258" s="20">
        <f t="shared" si="12"/>
        <v>-75</v>
      </c>
      <c r="G258" s="122">
        <f t="shared" si="13"/>
        <v>-39</v>
      </c>
      <c r="I258" s="122">
        <f t="shared" si="14"/>
        <v>-597</v>
      </c>
      <c r="K258" s="122">
        <f t="shared" si="15"/>
        <v>151</v>
      </c>
    </row>
    <row r="259" spans="1:11">
      <c r="A259" s="120">
        <v>39780</v>
      </c>
      <c r="B259" s="21" t="s">
        <v>6512</v>
      </c>
      <c r="E259" s="20">
        <f t="shared" si="12"/>
        <v>-75</v>
      </c>
      <c r="G259" s="122">
        <f t="shared" si="13"/>
        <v>-39</v>
      </c>
      <c r="I259" s="122">
        <f t="shared" si="14"/>
        <v>-597</v>
      </c>
      <c r="K259" s="122">
        <f t="shared" si="15"/>
        <v>151</v>
      </c>
    </row>
    <row r="260" spans="1:11" s="124" customFormat="1">
      <c r="A260" s="123">
        <v>39781</v>
      </c>
      <c r="B260" s="124" t="s">
        <v>6513</v>
      </c>
      <c r="C260" s="125"/>
      <c r="D260" s="126"/>
      <c r="E260" s="126">
        <f t="shared" ref="E260:E292" si="16">D260+E259-C259</f>
        <v>-75</v>
      </c>
      <c r="F260" s="125"/>
      <c r="G260" s="127">
        <f t="shared" si="13"/>
        <v>-39</v>
      </c>
      <c r="H260" s="125"/>
      <c r="I260" s="127">
        <f t="shared" si="14"/>
        <v>-597</v>
      </c>
      <c r="J260" s="125"/>
      <c r="K260" s="127">
        <f t="shared" si="15"/>
        <v>151</v>
      </c>
    </row>
    <row r="261" spans="1:11" s="124" customFormat="1">
      <c r="A261" s="123">
        <v>39782</v>
      </c>
      <c r="B261" s="124" t="s">
        <v>6514</v>
      </c>
      <c r="C261" s="125"/>
      <c r="D261" s="126"/>
      <c r="E261" s="126">
        <f t="shared" si="16"/>
        <v>-75</v>
      </c>
      <c r="F261" s="125"/>
      <c r="G261" s="127">
        <f t="shared" ref="G261:G275" si="17">F261+G260-(C260*4)</f>
        <v>-39</v>
      </c>
      <c r="H261" s="125"/>
      <c r="I261" s="127">
        <f t="shared" ref="I261:I292" si="18">H261+I260-(C260*3)</f>
        <v>-597</v>
      </c>
      <c r="J261" s="125"/>
      <c r="K261" s="127">
        <f t="shared" ref="K261:K292" si="19">J261+K260-C260</f>
        <v>151</v>
      </c>
    </row>
    <row r="262" spans="1:11">
      <c r="A262" s="120">
        <v>39783</v>
      </c>
      <c r="B262" s="21" t="s">
        <v>6508</v>
      </c>
      <c r="E262" s="20">
        <f t="shared" si="16"/>
        <v>-75</v>
      </c>
      <c r="G262" s="122">
        <f t="shared" si="17"/>
        <v>-39</v>
      </c>
      <c r="I262" s="122">
        <f t="shared" si="18"/>
        <v>-597</v>
      </c>
      <c r="K262" s="122">
        <f t="shared" si="19"/>
        <v>151</v>
      </c>
    </row>
    <row r="263" spans="1:11">
      <c r="A263" s="120">
        <v>39784</v>
      </c>
      <c r="B263" s="21" t="s">
        <v>6515</v>
      </c>
      <c r="E263" s="20">
        <f t="shared" si="16"/>
        <v>-75</v>
      </c>
      <c r="G263" s="122">
        <f t="shared" si="17"/>
        <v>-39</v>
      </c>
      <c r="I263" s="122">
        <f t="shared" si="18"/>
        <v>-597</v>
      </c>
      <c r="K263" s="122">
        <f t="shared" si="19"/>
        <v>151</v>
      </c>
    </row>
    <row r="264" spans="1:11">
      <c r="A264" s="120">
        <v>39785</v>
      </c>
      <c r="B264" s="21" t="s">
        <v>6510</v>
      </c>
      <c r="E264" s="20">
        <f t="shared" si="16"/>
        <v>-75</v>
      </c>
      <c r="G264" s="122">
        <f t="shared" si="17"/>
        <v>-39</v>
      </c>
      <c r="I264" s="122">
        <f t="shared" si="18"/>
        <v>-597</v>
      </c>
      <c r="K264" s="122">
        <f t="shared" si="19"/>
        <v>151</v>
      </c>
    </row>
    <row r="265" spans="1:11">
      <c r="A265" s="120">
        <v>39786</v>
      </c>
      <c r="B265" s="21" t="s">
        <v>6511</v>
      </c>
      <c r="E265" s="20">
        <f t="shared" si="16"/>
        <v>-75</v>
      </c>
      <c r="G265" s="122">
        <f t="shared" si="17"/>
        <v>-39</v>
      </c>
      <c r="I265" s="122">
        <f t="shared" si="18"/>
        <v>-597</v>
      </c>
      <c r="K265" s="122">
        <f t="shared" si="19"/>
        <v>151</v>
      </c>
    </row>
    <row r="266" spans="1:11">
      <c r="A266" s="120">
        <v>39787</v>
      </c>
      <c r="B266" s="21" t="s">
        <v>6512</v>
      </c>
      <c r="E266" s="20">
        <f t="shared" si="16"/>
        <v>-75</v>
      </c>
      <c r="G266" s="122">
        <f t="shared" si="17"/>
        <v>-39</v>
      </c>
      <c r="I266" s="122">
        <f t="shared" si="18"/>
        <v>-597</v>
      </c>
      <c r="K266" s="122">
        <f t="shared" si="19"/>
        <v>151</v>
      </c>
    </row>
    <row r="267" spans="1:11" s="124" customFormat="1">
      <c r="A267" s="123">
        <v>39788</v>
      </c>
      <c r="B267" s="124" t="s">
        <v>6513</v>
      </c>
      <c r="C267" s="125"/>
      <c r="D267" s="126"/>
      <c r="E267" s="126">
        <f t="shared" si="16"/>
        <v>-75</v>
      </c>
      <c r="F267" s="125"/>
      <c r="G267" s="127">
        <f t="shared" si="17"/>
        <v>-39</v>
      </c>
      <c r="H267" s="125"/>
      <c r="I267" s="127">
        <f t="shared" si="18"/>
        <v>-597</v>
      </c>
      <c r="J267" s="125"/>
      <c r="K267" s="127">
        <f t="shared" si="19"/>
        <v>151</v>
      </c>
    </row>
    <row r="268" spans="1:11" s="124" customFormat="1">
      <c r="A268" s="123">
        <v>39789</v>
      </c>
      <c r="B268" s="124" t="s">
        <v>6514</v>
      </c>
      <c r="C268" s="125"/>
      <c r="D268" s="126"/>
      <c r="E268" s="126">
        <f t="shared" si="16"/>
        <v>-75</v>
      </c>
      <c r="F268" s="125"/>
      <c r="G268" s="127">
        <f t="shared" si="17"/>
        <v>-39</v>
      </c>
      <c r="H268" s="125"/>
      <c r="I268" s="127">
        <f t="shared" si="18"/>
        <v>-597</v>
      </c>
      <c r="J268" s="125"/>
      <c r="K268" s="127">
        <f t="shared" si="19"/>
        <v>151</v>
      </c>
    </row>
    <row r="269" spans="1:11">
      <c r="A269" s="120">
        <v>39790</v>
      </c>
      <c r="B269" s="21" t="s">
        <v>6508</v>
      </c>
      <c r="E269" s="20">
        <f t="shared" si="16"/>
        <v>-75</v>
      </c>
      <c r="G269" s="122">
        <f t="shared" si="17"/>
        <v>-39</v>
      </c>
      <c r="I269" s="122">
        <f t="shared" si="18"/>
        <v>-597</v>
      </c>
      <c r="K269" s="122">
        <f t="shared" si="19"/>
        <v>151</v>
      </c>
    </row>
    <row r="270" spans="1:11">
      <c r="A270" s="120">
        <v>39791</v>
      </c>
      <c r="B270" s="21" t="s">
        <v>6515</v>
      </c>
      <c r="E270" s="20">
        <f t="shared" si="16"/>
        <v>-75</v>
      </c>
      <c r="G270" s="122">
        <f t="shared" si="17"/>
        <v>-39</v>
      </c>
      <c r="I270" s="122">
        <f t="shared" si="18"/>
        <v>-597</v>
      </c>
      <c r="K270" s="122">
        <f t="shared" si="19"/>
        <v>151</v>
      </c>
    </row>
    <row r="271" spans="1:11">
      <c r="A271" s="120">
        <v>39792</v>
      </c>
      <c r="B271" s="21" t="s">
        <v>6510</v>
      </c>
      <c r="E271" s="20">
        <f t="shared" si="16"/>
        <v>-75</v>
      </c>
      <c r="G271" s="122">
        <f t="shared" si="17"/>
        <v>-39</v>
      </c>
      <c r="I271" s="122">
        <f t="shared" si="18"/>
        <v>-597</v>
      </c>
      <c r="K271" s="122">
        <f t="shared" si="19"/>
        <v>151</v>
      </c>
    </row>
    <row r="272" spans="1:11">
      <c r="A272" s="120">
        <v>39793</v>
      </c>
      <c r="B272" s="21" t="s">
        <v>6511</v>
      </c>
      <c r="E272" s="20">
        <f t="shared" si="16"/>
        <v>-75</v>
      </c>
      <c r="G272" s="122">
        <f t="shared" si="17"/>
        <v>-39</v>
      </c>
      <c r="I272" s="122">
        <f t="shared" si="18"/>
        <v>-597</v>
      </c>
      <c r="K272" s="122">
        <f t="shared" si="19"/>
        <v>151</v>
      </c>
    </row>
    <row r="273" spans="1:11">
      <c r="A273" s="120">
        <v>39794</v>
      </c>
      <c r="B273" s="21" t="s">
        <v>6512</v>
      </c>
      <c r="E273" s="20">
        <f t="shared" si="16"/>
        <v>-75</v>
      </c>
      <c r="G273" s="122">
        <f t="shared" si="17"/>
        <v>-39</v>
      </c>
      <c r="I273" s="122">
        <f t="shared" si="18"/>
        <v>-597</v>
      </c>
      <c r="K273" s="122">
        <f t="shared" si="19"/>
        <v>151</v>
      </c>
    </row>
    <row r="274" spans="1:11" s="124" customFormat="1">
      <c r="A274" s="123">
        <v>39795</v>
      </c>
      <c r="B274" s="124" t="s">
        <v>6513</v>
      </c>
      <c r="C274" s="125"/>
      <c r="D274" s="126"/>
      <c r="E274" s="126">
        <f t="shared" si="16"/>
        <v>-75</v>
      </c>
      <c r="F274" s="125"/>
      <c r="G274" s="127">
        <f t="shared" si="17"/>
        <v>-39</v>
      </c>
      <c r="H274" s="125"/>
      <c r="I274" s="127">
        <f t="shared" si="18"/>
        <v>-597</v>
      </c>
      <c r="J274" s="125"/>
      <c r="K274" s="127">
        <f t="shared" si="19"/>
        <v>151</v>
      </c>
    </row>
    <row r="275" spans="1:11" s="124" customFormat="1">
      <c r="A275" s="123">
        <v>39796</v>
      </c>
      <c r="B275" s="124" t="s">
        <v>6514</v>
      </c>
      <c r="C275" s="125"/>
      <c r="D275" s="126"/>
      <c r="E275" s="126">
        <f t="shared" si="16"/>
        <v>-75</v>
      </c>
      <c r="F275" s="125"/>
      <c r="G275" s="127">
        <f t="shared" si="17"/>
        <v>-39</v>
      </c>
      <c r="H275" s="125"/>
      <c r="I275" s="127">
        <f t="shared" si="18"/>
        <v>-597</v>
      </c>
      <c r="J275" s="125"/>
      <c r="K275" s="127">
        <f t="shared" si="19"/>
        <v>151</v>
      </c>
    </row>
    <row r="276" spans="1:11">
      <c r="A276" s="120">
        <v>39797</v>
      </c>
      <c r="B276" s="21" t="s">
        <v>6508</v>
      </c>
      <c r="E276" s="20">
        <f t="shared" si="16"/>
        <v>-75</v>
      </c>
      <c r="I276" s="122">
        <f t="shared" si="18"/>
        <v>-597</v>
      </c>
      <c r="K276" s="122">
        <f t="shared" si="19"/>
        <v>151</v>
      </c>
    </row>
    <row r="277" spans="1:11">
      <c r="A277" s="120">
        <v>39798</v>
      </c>
      <c r="B277" s="21" t="s">
        <v>6515</v>
      </c>
      <c r="E277" s="20">
        <f t="shared" si="16"/>
        <v>-75</v>
      </c>
      <c r="I277" s="122">
        <f t="shared" si="18"/>
        <v>-597</v>
      </c>
      <c r="K277" s="122">
        <f t="shared" si="19"/>
        <v>151</v>
      </c>
    </row>
    <row r="278" spans="1:11">
      <c r="A278" s="120">
        <v>39799</v>
      </c>
      <c r="B278" s="21" t="s">
        <v>6510</v>
      </c>
      <c r="E278" s="20">
        <f t="shared" si="16"/>
        <v>-75</v>
      </c>
      <c r="I278" s="122">
        <f t="shared" si="18"/>
        <v>-597</v>
      </c>
      <c r="K278" s="122">
        <f t="shared" si="19"/>
        <v>151</v>
      </c>
    </row>
    <row r="279" spans="1:11">
      <c r="A279" s="120">
        <v>39800</v>
      </c>
      <c r="B279" s="21" t="s">
        <v>6511</v>
      </c>
      <c r="E279" s="20">
        <f t="shared" si="16"/>
        <v>-75</v>
      </c>
      <c r="I279" s="122">
        <f t="shared" si="18"/>
        <v>-597</v>
      </c>
      <c r="K279" s="122">
        <f t="shared" si="19"/>
        <v>151</v>
      </c>
    </row>
    <row r="280" spans="1:11">
      <c r="A280" s="120">
        <v>39801</v>
      </c>
      <c r="B280" s="21" t="s">
        <v>6512</v>
      </c>
      <c r="E280" s="20">
        <f t="shared" si="16"/>
        <v>-75</v>
      </c>
      <c r="I280" s="122">
        <f t="shared" si="18"/>
        <v>-597</v>
      </c>
      <c r="K280" s="122">
        <f t="shared" si="19"/>
        <v>151</v>
      </c>
    </row>
    <row r="281" spans="1:11" s="124" customFormat="1">
      <c r="A281" s="123">
        <v>39802</v>
      </c>
      <c r="B281" s="124" t="s">
        <v>6513</v>
      </c>
      <c r="C281" s="125"/>
      <c r="D281" s="126"/>
      <c r="E281" s="126">
        <f t="shared" si="16"/>
        <v>-75</v>
      </c>
      <c r="F281" s="125"/>
      <c r="G281" s="127"/>
      <c r="H281" s="125"/>
      <c r="I281" s="127">
        <f t="shared" si="18"/>
        <v>-597</v>
      </c>
      <c r="J281" s="125"/>
      <c r="K281" s="127">
        <f t="shared" si="19"/>
        <v>151</v>
      </c>
    </row>
    <row r="282" spans="1:11" s="124" customFormat="1">
      <c r="A282" s="123">
        <v>39803</v>
      </c>
      <c r="B282" s="124" t="s">
        <v>6514</v>
      </c>
      <c r="C282" s="125"/>
      <c r="D282" s="126"/>
      <c r="E282" s="126">
        <f t="shared" si="16"/>
        <v>-75</v>
      </c>
      <c r="F282" s="125"/>
      <c r="G282" s="127"/>
      <c r="H282" s="125"/>
      <c r="I282" s="127">
        <f t="shared" si="18"/>
        <v>-597</v>
      </c>
      <c r="J282" s="125"/>
      <c r="K282" s="127">
        <f t="shared" si="19"/>
        <v>151</v>
      </c>
    </row>
    <row r="283" spans="1:11">
      <c r="A283" s="120">
        <v>39804</v>
      </c>
      <c r="B283" s="21" t="s">
        <v>6508</v>
      </c>
      <c r="E283" s="20">
        <f t="shared" si="16"/>
        <v>-75</v>
      </c>
      <c r="I283" s="122">
        <f t="shared" si="18"/>
        <v>-597</v>
      </c>
      <c r="K283" s="122">
        <f t="shared" si="19"/>
        <v>151</v>
      </c>
    </row>
    <row r="284" spans="1:11">
      <c r="A284" s="120">
        <v>39805</v>
      </c>
      <c r="B284" s="21" t="s">
        <v>6515</v>
      </c>
      <c r="E284" s="20">
        <f t="shared" si="16"/>
        <v>-75</v>
      </c>
      <c r="I284" s="122">
        <f t="shared" si="18"/>
        <v>-597</v>
      </c>
      <c r="K284" s="122">
        <f t="shared" si="19"/>
        <v>151</v>
      </c>
    </row>
    <row r="285" spans="1:11">
      <c r="A285" s="120">
        <v>39806</v>
      </c>
      <c r="B285" s="21" t="s">
        <v>6510</v>
      </c>
      <c r="E285" s="20">
        <f t="shared" si="16"/>
        <v>-75</v>
      </c>
      <c r="I285" s="122">
        <f t="shared" si="18"/>
        <v>-597</v>
      </c>
      <c r="K285" s="122">
        <f t="shared" si="19"/>
        <v>151</v>
      </c>
    </row>
    <row r="286" spans="1:11">
      <c r="A286" s="120">
        <v>39807</v>
      </c>
      <c r="B286" s="21" t="s">
        <v>6511</v>
      </c>
      <c r="E286" s="20">
        <f t="shared" si="16"/>
        <v>-75</v>
      </c>
      <c r="I286" s="122">
        <f t="shared" si="18"/>
        <v>-597</v>
      </c>
      <c r="K286" s="122">
        <f t="shared" si="19"/>
        <v>151</v>
      </c>
    </row>
    <row r="287" spans="1:11">
      <c r="A287" s="120">
        <v>39808</v>
      </c>
      <c r="B287" s="21" t="s">
        <v>6512</v>
      </c>
      <c r="E287" s="20">
        <f t="shared" si="16"/>
        <v>-75</v>
      </c>
      <c r="I287" s="122">
        <f t="shared" si="18"/>
        <v>-597</v>
      </c>
      <c r="K287" s="122">
        <f t="shared" si="19"/>
        <v>151</v>
      </c>
    </row>
    <row r="288" spans="1:11" s="124" customFormat="1">
      <c r="A288" s="123">
        <v>39809</v>
      </c>
      <c r="B288" s="124" t="s">
        <v>6513</v>
      </c>
      <c r="C288" s="125"/>
      <c r="D288" s="126"/>
      <c r="E288" s="126">
        <f t="shared" si="16"/>
        <v>-75</v>
      </c>
      <c r="F288" s="125"/>
      <c r="G288" s="127"/>
      <c r="H288" s="125"/>
      <c r="I288" s="127">
        <f t="shared" si="18"/>
        <v>-597</v>
      </c>
      <c r="J288" s="125"/>
      <c r="K288" s="127">
        <f t="shared" si="19"/>
        <v>151</v>
      </c>
    </row>
    <row r="289" spans="1:11" s="124" customFormat="1">
      <c r="A289" s="123">
        <v>39810</v>
      </c>
      <c r="B289" s="124" t="s">
        <v>6514</v>
      </c>
      <c r="C289" s="125"/>
      <c r="D289" s="126"/>
      <c r="E289" s="126">
        <f t="shared" si="16"/>
        <v>-75</v>
      </c>
      <c r="F289" s="125"/>
      <c r="G289" s="127"/>
      <c r="H289" s="125"/>
      <c r="I289" s="127">
        <f t="shared" si="18"/>
        <v>-597</v>
      </c>
      <c r="J289" s="125"/>
      <c r="K289" s="127">
        <f t="shared" si="19"/>
        <v>151</v>
      </c>
    </row>
    <row r="290" spans="1:11">
      <c r="A290" s="120">
        <v>39811</v>
      </c>
      <c r="B290" s="21" t="s">
        <v>6508</v>
      </c>
      <c r="E290" s="20">
        <f t="shared" si="16"/>
        <v>-75</v>
      </c>
      <c r="I290" s="122">
        <f t="shared" si="18"/>
        <v>-597</v>
      </c>
      <c r="K290" s="122">
        <f t="shared" si="19"/>
        <v>151</v>
      </c>
    </row>
    <row r="291" spans="1:11">
      <c r="A291" s="120">
        <v>39812</v>
      </c>
      <c r="B291" s="21" t="s">
        <v>6515</v>
      </c>
      <c r="E291" s="20">
        <f t="shared" si="16"/>
        <v>-75</v>
      </c>
      <c r="I291" s="122">
        <f t="shared" si="18"/>
        <v>-597</v>
      </c>
      <c r="K291" s="122">
        <f t="shared" si="19"/>
        <v>151</v>
      </c>
    </row>
    <row r="292" spans="1:11">
      <c r="A292" s="120">
        <v>39813</v>
      </c>
      <c r="B292" s="21" t="s">
        <v>6510</v>
      </c>
      <c r="E292" s="20">
        <f t="shared" si="16"/>
        <v>-75</v>
      </c>
      <c r="I292" s="122">
        <f t="shared" si="18"/>
        <v>-597</v>
      </c>
      <c r="K292" s="122">
        <f t="shared" si="19"/>
        <v>151</v>
      </c>
    </row>
  </sheetData>
  <mergeCells count="4">
    <mergeCell ref="C1:E1"/>
    <mergeCell ref="F1:G1"/>
    <mergeCell ref="H1:I1"/>
    <mergeCell ref="J1:K1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A118"/>
  <sheetViews>
    <sheetView workbookViewId="0">
      <pane ySplit="1" topLeftCell="A10" activePane="bottomLeft" state="frozen"/>
      <selection pane="bottomLeft" activeCell="B58" sqref="B58"/>
    </sheetView>
  </sheetViews>
  <sheetFormatPr baseColWidth="10" defaultRowHeight="12.75"/>
  <cols>
    <col min="1" max="1" width="12.5703125" style="21" customWidth="1"/>
    <col min="2" max="2" width="11.85546875" style="21" customWidth="1"/>
    <col min="3" max="3" width="11.42578125" style="20" customWidth="1"/>
    <col min="4" max="10" width="4.42578125" style="21" customWidth="1"/>
    <col min="11" max="11" width="11.42578125" style="21"/>
    <col min="12" max="17" width="7.42578125" style="21" customWidth="1"/>
    <col min="18" max="18" width="11.140625" style="21" customWidth="1"/>
    <col min="19" max="19" width="6.42578125" style="21" customWidth="1"/>
    <col min="20" max="256" width="11.42578125" style="21"/>
    <col min="257" max="257" width="12.5703125" style="21" customWidth="1"/>
    <col min="258" max="258" width="11.85546875" style="21" customWidth="1"/>
    <col min="259" max="259" width="11.42578125" style="21"/>
    <col min="260" max="266" width="4.42578125" style="21" customWidth="1"/>
    <col min="267" max="267" width="11.42578125" style="21"/>
    <col min="268" max="273" width="7.42578125" style="21" customWidth="1"/>
    <col min="274" max="274" width="11.140625" style="21" customWidth="1"/>
    <col min="275" max="275" width="6.42578125" style="21" customWidth="1"/>
    <col min="276" max="512" width="11.42578125" style="21"/>
    <col min="513" max="513" width="12.5703125" style="21" customWidth="1"/>
    <col min="514" max="514" width="11.85546875" style="21" customWidth="1"/>
    <col min="515" max="515" width="11.42578125" style="21"/>
    <col min="516" max="522" width="4.42578125" style="21" customWidth="1"/>
    <col min="523" max="523" width="11.42578125" style="21"/>
    <col min="524" max="529" width="7.42578125" style="21" customWidth="1"/>
    <col min="530" max="530" width="11.140625" style="21" customWidth="1"/>
    <col min="531" max="531" width="6.42578125" style="21" customWidth="1"/>
    <col min="532" max="768" width="11.42578125" style="21"/>
    <col min="769" max="769" width="12.5703125" style="21" customWidth="1"/>
    <col min="770" max="770" width="11.85546875" style="21" customWidth="1"/>
    <col min="771" max="771" width="11.42578125" style="21"/>
    <col min="772" max="778" width="4.42578125" style="21" customWidth="1"/>
    <col min="779" max="779" width="11.42578125" style="21"/>
    <col min="780" max="785" width="7.42578125" style="21" customWidth="1"/>
    <col min="786" max="786" width="11.140625" style="21" customWidth="1"/>
    <col min="787" max="787" width="6.42578125" style="21" customWidth="1"/>
    <col min="788" max="1024" width="11.42578125" style="21"/>
    <col min="1025" max="1025" width="12.5703125" style="21" customWidth="1"/>
    <col min="1026" max="1026" width="11.85546875" style="21" customWidth="1"/>
    <col min="1027" max="1027" width="11.42578125" style="21"/>
    <col min="1028" max="1034" width="4.42578125" style="21" customWidth="1"/>
    <col min="1035" max="1035" width="11.42578125" style="21"/>
    <col min="1036" max="1041" width="7.42578125" style="21" customWidth="1"/>
    <col min="1042" max="1042" width="11.140625" style="21" customWidth="1"/>
    <col min="1043" max="1043" width="6.42578125" style="21" customWidth="1"/>
    <col min="1044" max="1280" width="11.42578125" style="21"/>
    <col min="1281" max="1281" width="12.5703125" style="21" customWidth="1"/>
    <col min="1282" max="1282" width="11.85546875" style="21" customWidth="1"/>
    <col min="1283" max="1283" width="11.42578125" style="21"/>
    <col min="1284" max="1290" width="4.42578125" style="21" customWidth="1"/>
    <col min="1291" max="1291" width="11.42578125" style="21"/>
    <col min="1292" max="1297" width="7.42578125" style="21" customWidth="1"/>
    <col min="1298" max="1298" width="11.140625" style="21" customWidth="1"/>
    <col min="1299" max="1299" width="6.42578125" style="21" customWidth="1"/>
    <col min="1300" max="1536" width="11.42578125" style="21"/>
    <col min="1537" max="1537" width="12.5703125" style="21" customWidth="1"/>
    <col min="1538" max="1538" width="11.85546875" style="21" customWidth="1"/>
    <col min="1539" max="1539" width="11.42578125" style="21"/>
    <col min="1540" max="1546" width="4.42578125" style="21" customWidth="1"/>
    <col min="1547" max="1547" width="11.42578125" style="21"/>
    <col min="1548" max="1553" width="7.42578125" style="21" customWidth="1"/>
    <col min="1554" max="1554" width="11.140625" style="21" customWidth="1"/>
    <col min="1555" max="1555" width="6.42578125" style="21" customWidth="1"/>
    <col min="1556" max="1792" width="11.42578125" style="21"/>
    <col min="1793" max="1793" width="12.5703125" style="21" customWidth="1"/>
    <col min="1794" max="1794" width="11.85546875" style="21" customWidth="1"/>
    <col min="1795" max="1795" width="11.42578125" style="21"/>
    <col min="1796" max="1802" width="4.42578125" style="21" customWidth="1"/>
    <col min="1803" max="1803" width="11.42578125" style="21"/>
    <col min="1804" max="1809" width="7.42578125" style="21" customWidth="1"/>
    <col min="1810" max="1810" width="11.140625" style="21" customWidth="1"/>
    <col min="1811" max="1811" width="6.42578125" style="21" customWidth="1"/>
    <col min="1812" max="2048" width="11.42578125" style="21"/>
    <col min="2049" max="2049" width="12.5703125" style="21" customWidth="1"/>
    <col min="2050" max="2050" width="11.85546875" style="21" customWidth="1"/>
    <col min="2051" max="2051" width="11.42578125" style="21"/>
    <col min="2052" max="2058" width="4.42578125" style="21" customWidth="1"/>
    <col min="2059" max="2059" width="11.42578125" style="21"/>
    <col min="2060" max="2065" width="7.42578125" style="21" customWidth="1"/>
    <col min="2066" max="2066" width="11.140625" style="21" customWidth="1"/>
    <col min="2067" max="2067" width="6.42578125" style="21" customWidth="1"/>
    <col min="2068" max="2304" width="11.42578125" style="21"/>
    <col min="2305" max="2305" width="12.5703125" style="21" customWidth="1"/>
    <col min="2306" max="2306" width="11.85546875" style="21" customWidth="1"/>
    <col min="2307" max="2307" width="11.42578125" style="21"/>
    <col min="2308" max="2314" width="4.42578125" style="21" customWidth="1"/>
    <col min="2315" max="2315" width="11.42578125" style="21"/>
    <col min="2316" max="2321" width="7.42578125" style="21" customWidth="1"/>
    <col min="2322" max="2322" width="11.140625" style="21" customWidth="1"/>
    <col min="2323" max="2323" width="6.42578125" style="21" customWidth="1"/>
    <col min="2324" max="2560" width="11.42578125" style="21"/>
    <col min="2561" max="2561" width="12.5703125" style="21" customWidth="1"/>
    <col min="2562" max="2562" width="11.85546875" style="21" customWidth="1"/>
    <col min="2563" max="2563" width="11.42578125" style="21"/>
    <col min="2564" max="2570" width="4.42578125" style="21" customWidth="1"/>
    <col min="2571" max="2571" width="11.42578125" style="21"/>
    <col min="2572" max="2577" width="7.42578125" style="21" customWidth="1"/>
    <col min="2578" max="2578" width="11.140625" style="21" customWidth="1"/>
    <col min="2579" max="2579" width="6.42578125" style="21" customWidth="1"/>
    <col min="2580" max="2816" width="11.42578125" style="21"/>
    <col min="2817" max="2817" width="12.5703125" style="21" customWidth="1"/>
    <col min="2818" max="2818" width="11.85546875" style="21" customWidth="1"/>
    <col min="2819" max="2819" width="11.42578125" style="21"/>
    <col min="2820" max="2826" width="4.42578125" style="21" customWidth="1"/>
    <col min="2827" max="2827" width="11.42578125" style="21"/>
    <col min="2828" max="2833" width="7.42578125" style="21" customWidth="1"/>
    <col min="2834" max="2834" width="11.140625" style="21" customWidth="1"/>
    <col min="2835" max="2835" width="6.42578125" style="21" customWidth="1"/>
    <col min="2836" max="3072" width="11.42578125" style="21"/>
    <col min="3073" max="3073" width="12.5703125" style="21" customWidth="1"/>
    <col min="3074" max="3074" width="11.85546875" style="21" customWidth="1"/>
    <col min="3075" max="3075" width="11.42578125" style="21"/>
    <col min="3076" max="3082" width="4.42578125" style="21" customWidth="1"/>
    <col min="3083" max="3083" width="11.42578125" style="21"/>
    <col min="3084" max="3089" width="7.42578125" style="21" customWidth="1"/>
    <col min="3090" max="3090" width="11.140625" style="21" customWidth="1"/>
    <col min="3091" max="3091" width="6.42578125" style="21" customWidth="1"/>
    <col min="3092" max="3328" width="11.42578125" style="21"/>
    <col min="3329" max="3329" width="12.5703125" style="21" customWidth="1"/>
    <col min="3330" max="3330" width="11.85546875" style="21" customWidth="1"/>
    <col min="3331" max="3331" width="11.42578125" style="21"/>
    <col min="3332" max="3338" width="4.42578125" style="21" customWidth="1"/>
    <col min="3339" max="3339" width="11.42578125" style="21"/>
    <col min="3340" max="3345" width="7.42578125" style="21" customWidth="1"/>
    <col min="3346" max="3346" width="11.140625" style="21" customWidth="1"/>
    <col min="3347" max="3347" width="6.42578125" style="21" customWidth="1"/>
    <col min="3348" max="3584" width="11.42578125" style="21"/>
    <col min="3585" max="3585" width="12.5703125" style="21" customWidth="1"/>
    <col min="3586" max="3586" width="11.85546875" style="21" customWidth="1"/>
    <col min="3587" max="3587" width="11.42578125" style="21"/>
    <col min="3588" max="3594" width="4.42578125" style="21" customWidth="1"/>
    <col min="3595" max="3595" width="11.42578125" style="21"/>
    <col min="3596" max="3601" width="7.42578125" style="21" customWidth="1"/>
    <col min="3602" max="3602" width="11.140625" style="21" customWidth="1"/>
    <col min="3603" max="3603" width="6.42578125" style="21" customWidth="1"/>
    <col min="3604" max="3840" width="11.42578125" style="21"/>
    <col min="3841" max="3841" width="12.5703125" style="21" customWidth="1"/>
    <col min="3842" max="3842" width="11.85546875" style="21" customWidth="1"/>
    <col min="3843" max="3843" width="11.42578125" style="21"/>
    <col min="3844" max="3850" width="4.42578125" style="21" customWidth="1"/>
    <col min="3851" max="3851" width="11.42578125" style="21"/>
    <col min="3852" max="3857" width="7.42578125" style="21" customWidth="1"/>
    <col min="3858" max="3858" width="11.140625" style="21" customWidth="1"/>
    <col min="3859" max="3859" width="6.42578125" style="21" customWidth="1"/>
    <col min="3860" max="4096" width="11.42578125" style="21"/>
    <col min="4097" max="4097" width="12.5703125" style="21" customWidth="1"/>
    <col min="4098" max="4098" width="11.85546875" style="21" customWidth="1"/>
    <col min="4099" max="4099" width="11.42578125" style="21"/>
    <col min="4100" max="4106" width="4.42578125" style="21" customWidth="1"/>
    <col min="4107" max="4107" width="11.42578125" style="21"/>
    <col min="4108" max="4113" width="7.42578125" style="21" customWidth="1"/>
    <col min="4114" max="4114" width="11.140625" style="21" customWidth="1"/>
    <col min="4115" max="4115" width="6.42578125" style="21" customWidth="1"/>
    <col min="4116" max="4352" width="11.42578125" style="21"/>
    <col min="4353" max="4353" width="12.5703125" style="21" customWidth="1"/>
    <col min="4354" max="4354" width="11.85546875" style="21" customWidth="1"/>
    <col min="4355" max="4355" width="11.42578125" style="21"/>
    <col min="4356" max="4362" width="4.42578125" style="21" customWidth="1"/>
    <col min="4363" max="4363" width="11.42578125" style="21"/>
    <col min="4364" max="4369" width="7.42578125" style="21" customWidth="1"/>
    <col min="4370" max="4370" width="11.140625" style="21" customWidth="1"/>
    <col min="4371" max="4371" width="6.42578125" style="21" customWidth="1"/>
    <col min="4372" max="4608" width="11.42578125" style="21"/>
    <col min="4609" max="4609" width="12.5703125" style="21" customWidth="1"/>
    <col min="4610" max="4610" width="11.85546875" style="21" customWidth="1"/>
    <col min="4611" max="4611" width="11.42578125" style="21"/>
    <col min="4612" max="4618" width="4.42578125" style="21" customWidth="1"/>
    <col min="4619" max="4619" width="11.42578125" style="21"/>
    <col min="4620" max="4625" width="7.42578125" style="21" customWidth="1"/>
    <col min="4626" max="4626" width="11.140625" style="21" customWidth="1"/>
    <col min="4627" max="4627" width="6.42578125" style="21" customWidth="1"/>
    <col min="4628" max="4864" width="11.42578125" style="21"/>
    <col min="4865" max="4865" width="12.5703125" style="21" customWidth="1"/>
    <col min="4866" max="4866" width="11.85546875" style="21" customWidth="1"/>
    <col min="4867" max="4867" width="11.42578125" style="21"/>
    <col min="4868" max="4874" width="4.42578125" style="21" customWidth="1"/>
    <col min="4875" max="4875" width="11.42578125" style="21"/>
    <col min="4876" max="4881" width="7.42578125" style="21" customWidth="1"/>
    <col min="4882" max="4882" width="11.140625" style="21" customWidth="1"/>
    <col min="4883" max="4883" width="6.42578125" style="21" customWidth="1"/>
    <col min="4884" max="5120" width="11.42578125" style="21"/>
    <col min="5121" max="5121" width="12.5703125" style="21" customWidth="1"/>
    <col min="5122" max="5122" width="11.85546875" style="21" customWidth="1"/>
    <col min="5123" max="5123" width="11.42578125" style="21"/>
    <col min="5124" max="5130" width="4.42578125" style="21" customWidth="1"/>
    <col min="5131" max="5131" width="11.42578125" style="21"/>
    <col min="5132" max="5137" width="7.42578125" style="21" customWidth="1"/>
    <col min="5138" max="5138" width="11.140625" style="21" customWidth="1"/>
    <col min="5139" max="5139" width="6.42578125" style="21" customWidth="1"/>
    <col min="5140" max="5376" width="11.42578125" style="21"/>
    <col min="5377" max="5377" width="12.5703125" style="21" customWidth="1"/>
    <col min="5378" max="5378" width="11.85546875" style="21" customWidth="1"/>
    <col min="5379" max="5379" width="11.42578125" style="21"/>
    <col min="5380" max="5386" width="4.42578125" style="21" customWidth="1"/>
    <col min="5387" max="5387" width="11.42578125" style="21"/>
    <col min="5388" max="5393" width="7.42578125" style="21" customWidth="1"/>
    <col min="5394" max="5394" width="11.140625" style="21" customWidth="1"/>
    <col min="5395" max="5395" width="6.42578125" style="21" customWidth="1"/>
    <col min="5396" max="5632" width="11.42578125" style="21"/>
    <col min="5633" max="5633" width="12.5703125" style="21" customWidth="1"/>
    <col min="5634" max="5634" width="11.85546875" style="21" customWidth="1"/>
    <col min="5635" max="5635" width="11.42578125" style="21"/>
    <col min="5636" max="5642" width="4.42578125" style="21" customWidth="1"/>
    <col min="5643" max="5643" width="11.42578125" style="21"/>
    <col min="5644" max="5649" width="7.42578125" style="21" customWidth="1"/>
    <col min="5650" max="5650" width="11.140625" style="21" customWidth="1"/>
    <col min="5651" max="5651" width="6.42578125" style="21" customWidth="1"/>
    <col min="5652" max="5888" width="11.42578125" style="21"/>
    <col min="5889" max="5889" width="12.5703125" style="21" customWidth="1"/>
    <col min="5890" max="5890" width="11.85546875" style="21" customWidth="1"/>
    <col min="5891" max="5891" width="11.42578125" style="21"/>
    <col min="5892" max="5898" width="4.42578125" style="21" customWidth="1"/>
    <col min="5899" max="5899" width="11.42578125" style="21"/>
    <col min="5900" max="5905" width="7.42578125" style="21" customWidth="1"/>
    <col min="5906" max="5906" width="11.140625" style="21" customWidth="1"/>
    <col min="5907" max="5907" width="6.42578125" style="21" customWidth="1"/>
    <col min="5908" max="6144" width="11.42578125" style="21"/>
    <col min="6145" max="6145" width="12.5703125" style="21" customWidth="1"/>
    <col min="6146" max="6146" width="11.85546875" style="21" customWidth="1"/>
    <col min="6147" max="6147" width="11.42578125" style="21"/>
    <col min="6148" max="6154" width="4.42578125" style="21" customWidth="1"/>
    <col min="6155" max="6155" width="11.42578125" style="21"/>
    <col min="6156" max="6161" width="7.42578125" style="21" customWidth="1"/>
    <col min="6162" max="6162" width="11.140625" style="21" customWidth="1"/>
    <col min="6163" max="6163" width="6.42578125" style="21" customWidth="1"/>
    <col min="6164" max="6400" width="11.42578125" style="21"/>
    <col min="6401" max="6401" width="12.5703125" style="21" customWidth="1"/>
    <col min="6402" max="6402" width="11.85546875" style="21" customWidth="1"/>
    <col min="6403" max="6403" width="11.42578125" style="21"/>
    <col min="6404" max="6410" width="4.42578125" style="21" customWidth="1"/>
    <col min="6411" max="6411" width="11.42578125" style="21"/>
    <col min="6412" max="6417" width="7.42578125" style="21" customWidth="1"/>
    <col min="6418" max="6418" width="11.140625" style="21" customWidth="1"/>
    <col min="6419" max="6419" width="6.42578125" style="21" customWidth="1"/>
    <col min="6420" max="6656" width="11.42578125" style="21"/>
    <col min="6657" max="6657" width="12.5703125" style="21" customWidth="1"/>
    <col min="6658" max="6658" width="11.85546875" style="21" customWidth="1"/>
    <col min="6659" max="6659" width="11.42578125" style="21"/>
    <col min="6660" max="6666" width="4.42578125" style="21" customWidth="1"/>
    <col min="6667" max="6667" width="11.42578125" style="21"/>
    <col min="6668" max="6673" width="7.42578125" style="21" customWidth="1"/>
    <col min="6674" max="6674" width="11.140625" style="21" customWidth="1"/>
    <col min="6675" max="6675" width="6.42578125" style="21" customWidth="1"/>
    <col min="6676" max="6912" width="11.42578125" style="21"/>
    <col min="6913" max="6913" width="12.5703125" style="21" customWidth="1"/>
    <col min="6914" max="6914" width="11.85546875" style="21" customWidth="1"/>
    <col min="6915" max="6915" width="11.42578125" style="21"/>
    <col min="6916" max="6922" width="4.42578125" style="21" customWidth="1"/>
    <col min="6923" max="6923" width="11.42578125" style="21"/>
    <col min="6924" max="6929" width="7.42578125" style="21" customWidth="1"/>
    <col min="6930" max="6930" width="11.140625" style="21" customWidth="1"/>
    <col min="6931" max="6931" width="6.42578125" style="21" customWidth="1"/>
    <col min="6932" max="7168" width="11.42578125" style="21"/>
    <col min="7169" max="7169" width="12.5703125" style="21" customWidth="1"/>
    <col min="7170" max="7170" width="11.85546875" style="21" customWidth="1"/>
    <col min="7171" max="7171" width="11.42578125" style="21"/>
    <col min="7172" max="7178" width="4.42578125" style="21" customWidth="1"/>
    <col min="7179" max="7179" width="11.42578125" style="21"/>
    <col min="7180" max="7185" width="7.42578125" style="21" customWidth="1"/>
    <col min="7186" max="7186" width="11.140625" style="21" customWidth="1"/>
    <col min="7187" max="7187" width="6.42578125" style="21" customWidth="1"/>
    <col min="7188" max="7424" width="11.42578125" style="21"/>
    <col min="7425" max="7425" width="12.5703125" style="21" customWidth="1"/>
    <col min="7426" max="7426" width="11.85546875" style="21" customWidth="1"/>
    <col min="7427" max="7427" width="11.42578125" style="21"/>
    <col min="7428" max="7434" width="4.42578125" style="21" customWidth="1"/>
    <col min="7435" max="7435" width="11.42578125" style="21"/>
    <col min="7436" max="7441" width="7.42578125" style="21" customWidth="1"/>
    <col min="7442" max="7442" width="11.140625" style="21" customWidth="1"/>
    <col min="7443" max="7443" width="6.42578125" style="21" customWidth="1"/>
    <col min="7444" max="7680" width="11.42578125" style="21"/>
    <col min="7681" max="7681" width="12.5703125" style="21" customWidth="1"/>
    <col min="7682" max="7682" width="11.85546875" style="21" customWidth="1"/>
    <col min="7683" max="7683" width="11.42578125" style="21"/>
    <col min="7684" max="7690" width="4.42578125" style="21" customWidth="1"/>
    <col min="7691" max="7691" width="11.42578125" style="21"/>
    <col min="7692" max="7697" width="7.42578125" style="21" customWidth="1"/>
    <col min="7698" max="7698" width="11.140625" style="21" customWidth="1"/>
    <col min="7699" max="7699" width="6.42578125" style="21" customWidth="1"/>
    <col min="7700" max="7936" width="11.42578125" style="21"/>
    <col min="7937" max="7937" width="12.5703125" style="21" customWidth="1"/>
    <col min="7938" max="7938" width="11.85546875" style="21" customWidth="1"/>
    <col min="7939" max="7939" width="11.42578125" style="21"/>
    <col min="7940" max="7946" width="4.42578125" style="21" customWidth="1"/>
    <col min="7947" max="7947" width="11.42578125" style="21"/>
    <col min="7948" max="7953" width="7.42578125" style="21" customWidth="1"/>
    <col min="7954" max="7954" width="11.140625" style="21" customWidth="1"/>
    <col min="7955" max="7955" width="6.42578125" style="21" customWidth="1"/>
    <col min="7956" max="8192" width="11.42578125" style="21"/>
    <col min="8193" max="8193" width="12.5703125" style="21" customWidth="1"/>
    <col min="8194" max="8194" width="11.85546875" style="21" customWidth="1"/>
    <col min="8195" max="8195" width="11.42578125" style="21"/>
    <col min="8196" max="8202" width="4.42578125" style="21" customWidth="1"/>
    <col min="8203" max="8203" width="11.42578125" style="21"/>
    <col min="8204" max="8209" width="7.42578125" style="21" customWidth="1"/>
    <col min="8210" max="8210" width="11.140625" style="21" customWidth="1"/>
    <col min="8211" max="8211" width="6.42578125" style="21" customWidth="1"/>
    <col min="8212" max="8448" width="11.42578125" style="21"/>
    <col min="8449" max="8449" width="12.5703125" style="21" customWidth="1"/>
    <col min="8450" max="8450" width="11.85546875" style="21" customWidth="1"/>
    <col min="8451" max="8451" width="11.42578125" style="21"/>
    <col min="8452" max="8458" width="4.42578125" style="21" customWidth="1"/>
    <col min="8459" max="8459" width="11.42578125" style="21"/>
    <col min="8460" max="8465" width="7.42578125" style="21" customWidth="1"/>
    <col min="8466" max="8466" width="11.140625" style="21" customWidth="1"/>
    <col min="8467" max="8467" width="6.42578125" style="21" customWidth="1"/>
    <col min="8468" max="8704" width="11.42578125" style="21"/>
    <col min="8705" max="8705" width="12.5703125" style="21" customWidth="1"/>
    <col min="8706" max="8706" width="11.85546875" style="21" customWidth="1"/>
    <col min="8707" max="8707" width="11.42578125" style="21"/>
    <col min="8708" max="8714" width="4.42578125" style="21" customWidth="1"/>
    <col min="8715" max="8715" width="11.42578125" style="21"/>
    <col min="8716" max="8721" width="7.42578125" style="21" customWidth="1"/>
    <col min="8722" max="8722" width="11.140625" style="21" customWidth="1"/>
    <col min="8723" max="8723" width="6.42578125" style="21" customWidth="1"/>
    <col min="8724" max="8960" width="11.42578125" style="21"/>
    <col min="8961" max="8961" width="12.5703125" style="21" customWidth="1"/>
    <col min="8962" max="8962" width="11.85546875" style="21" customWidth="1"/>
    <col min="8963" max="8963" width="11.42578125" style="21"/>
    <col min="8964" max="8970" width="4.42578125" style="21" customWidth="1"/>
    <col min="8971" max="8971" width="11.42578125" style="21"/>
    <col min="8972" max="8977" width="7.42578125" style="21" customWidth="1"/>
    <col min="8978" max="8978" width="11.140625" style="21" customWidth="1"/>
    <col min="8979" max="8979" width="6.42578125" style="21" customWidth="1"/>
    <col min="8980" max="9216" width="11.42578125" style="21"/>
    <col min="9217" max="9217" width="12.5703125" style="21" customWidth="1"/>
    <col min="9218" max="9218" width="11.85546875" style="21" customWidth="1"/>
    <col min="9219" max="9219" width="11.42578125" style="21"/>
    <col min="9220" max="9226" width="4.42578125" style="21" customWidth="1"/>
    <col min="9227" max="9227" width="11.42578125" style="21"/>
    <col min="9228" max="9233" width="7.42578125" style="21" customWidth="1"/>
    <col min="9234" max="9234" width="11.140625" style="21" customWidth="1"/>
    <col min="9235" max="9235" width="6.42578125" style="21" customWidth="1"/>
    <col min="9236" max="9472" width="11.42578125" style="21"/>
    <col min="9473" max="9473" width="12.5703125" style="21" customWidth="1"/>
    <col min="9474" max="9474" width="11.85546875" style="21" customWidth="1"/>
    <col min="9475" max="9475" width="11.42578125" style="21"/>
    <col min="9476" max="9482" width="4.42578125" style="21" customWidth="1"/>
    <col min="9483" max="9483" width="11.42578125" style="21"/>
    <col min="9484" max="9489" width="7.42578125" style="21" customWidth="1"/>
    <col min="9490" max="9490" width="11.140625" style="21" customWidth="1"/>
    <col min="9491" max="9491" width="6.42578125" style="21" customWidth="1"/>
    <col min="9492" max="9728" width="11.42578125" style="21"/>
    <col min="9729" max="9729" width="12.5703125" style="21" customWidth="1"/>
    <col min="9730" max="9730" width="11.85546875" style="21" customWidth="1"/>
    <col min="9731" max="9731" width="11.42578125" style="21"/>
    <col min="9732" max="9738" width="4.42578125" style="21" customWidth="1"/>
    <col min="9739" max="9739" width="11.42578125" style="21"/>
    <col min="9740" max="9745" width="7.42578125" style="21" customWidth="1"/>
    <col min="9746" max="9746" width="11.140625" style="21" customWidth="1"/>
    <col min="9747" max="9747" width="6.42578125" style="21" customWidth="1"/>
    <col min="9748" max="9984" width="11.42578125" style="21"/>
    <col min="9985" max="9985" width="12.5703125" style="21" customWidth="1"/>
    <col min="9986" max="9986" width="11.85546875" style="21" customWidth="1"/>
    <col min="9987" max="9987" width="11.42578125" style="21"/>
    <col min="9988" max="9994" width="4.42578125" style="21" customWidth="1"/>
    <col min="9995" max="9995" width="11.42578125" style="21"/>
    <col min="9996" max="10001" width="7.42578125" style="21" customWidth="1"/>
    <col min="10002" max="10002" width="11.140625" style="21" customWidth="1"/>
    <col min="10003" max="10003" width="6.42578125" style="21" customWidth="1"/>
    <col min="10004" max="10240" width="11.42578125" style="21"/>
    <col min="10241" max="10241" width="12.5703125" style="21" customWidth="1"/>
    <col min="10242" max="10242" width="11.85546875" style="21" customWidth="1"/>
    <col min="10243" max="10243" width="11.42578125" style="21"/>
    <col min="10244" max="10250" width="4.42578125" style="21" customWidth="1"/>
    <col min="10251" max="10251" width="11.42578125" style="21"/>
    <col min="10252" max="10257" width="7.42578125" style="21" customWidth="1"/>
    <col min="10258" max="10258" width="11.140625" style="21" customWidth="1"/>
    <col min="10259" max="10259" width="6.42578125" style="21" customWidth="1"/>
    <col min="10260" max="10496" width="11.42578125" style="21"/>
    <col min="10497" max="10497" width="12.5703125" style="21" customWidth="1"/>
    <col min="10498" max="10498" width="11.85546875" style="21" customWidth="1"/>
    <col min="10499" max="10499" width="11.42578125" style="21"/>
    <col min="10500" max="10506" width="4.42578125" style="21" customWidth="1"/>
    <col min="10507" max="10507" width="11.42578125" style="21"/>
    <col min="10508" max="10513" width="7.42578125" style="21" customWidth="1"/>
    <col min="10514" max="10514" width="11.140625" style="21" customWidth="1"/>
    <col min="10515" max="10515" width="6.42578125" style="21" customWidth="1"/>
    <col min="10516" max="10752" width="11.42578125" style="21"/>
    <col min="10753" max="10753" width="12.5703125" style="21" customWidth="1"/>
    <col min="10754" max="10754" width="11.85546875" style="21" customWidth="1"/>
    <col min="10755" max="10755" width="11.42578125" style="21"/>
    <col min="10756" max="10762" width="4.42578125" style="21" customWidth="1"/>
    <col min="10763" max="10763" width="11.42578125" style="21"/>
    <col min="10764" max="10769" width="7.42578125" style="21" customWidth="1"/>
    <col min="10770" max="10770" width="11.140625" style="21" customWidth="1"/>
    <col min="10771" max="10771" width="6.42578125" style="21" customWidth="1"/>
    <col min="10772" max="11008" width="11.42578125" style="21"/>
    <col min="11009" max="11009" width="12.5703125" style="21" customWidth="1"/>
    <col min="11010" max="11010" width="11.85546875" style="21" customWidth="1"/>
    <col min="11011" max="11011" width="11.42578125" style="21"/>
    <col min="11012" max="11018" width="4.42578125" style="21" customWidth="1"/>
    <col min="11019" max="11019" width="11.42578125" style="21"/>
    <col min="11020" max="11025" width="7.42578125" style="21" customWidth="1"/>
    <col min="11026" max="11026" width="11.140625" style="21" customWidth="1"/>
    <col min="11027" max="11027" width="6.42578125" style="21" customWidth="1"/>
    <col min="11028" max="11264" width="11.42578125" style="21"/>
    <col min="11265" max="11265" width="12.5703125" style="21" customWidth="1"/>
    <col min="11266" max="11266" width="11.85546875" style="21" customWidth="1"/>
    <col min="11267" max="11267" width="11.42578125" style="21"/>
    <col min="11268" max="11274" width="4.42578125" style="21" customWidth="1"/>
    <col min="11275" max="11275" width="11.42578125" style="21"/>
    <col min="11276" max="11281" width="7.42578125" style="21" customWidth="1"/>
    <col min="11282" max="11282" width="11.140625" style="21" customWidth="1"/>
    <col min="11283" max="11283" width="6.42578125" style="21" customWidth="1"/>
    <col min="11284" max="11520" width="11.42578125" style="21"/>
    <col min="11521" max="11521" width="12.5703125" style="21" customWidth="1"/>
    <col min="11522" max="11522" width="11.85546875" style="21" customWidth="1"/>
    <col min="11523" max="11523" width="11.42578125" style="21"/>
    <col min="11524" max="11530" width="4.42578125" style="21" customWidth="1"/>
    <col min="11531" max="11531" width="11.42578125" style="21"/>
    <col min="11532" max="11537" width="7.42578125" style="21" customWidth="1"/>
    <col min="11538" max="11538" width="11.140625" style="21" customWidth="1"/>
    <col min="11539" max="11539" width="6.42578125" style="21" customWidth="1"/>
    <col min="11540" max="11776" width="11.42578125" style="21"/>
    <col min="11777" max="11777" width="12.5703125" style="21" customWidth="1"/>
    <col min="11778" max="11778" width="11.85546875" style="21" customWidth="1"/>
    <col min="11779" max="11779" width="11.42578125" style="21"/>
    <col min="11780" max="11786" width="4.42578125" style="21" customWidth="1"/>
    <col min="11787" max="11787" width="11.42578125" style="21"/>
    <col min="11788" max="11793" width="7.42578125" style="21" customWidth="1"/>
    <col min="11794" max="11794" width="11.140625" style="21" customWidth="1"/>
    <col min="11795" max="11795" width="6.42578125" style="21" customWidth="1"/>
    <col min="11796" max="12032" width="11.42578125" style="21"/>
    <col min="12033" max="12033" width="12.5703125" style="21" customWidth="1"/>
    <col min="12034" max="12034" width="11.85546875" style="21" customWidth="1"/>
    <col min="12035" max="12035" width="11.42578125" style="21"/>
    <col min="12036" max="12042" width="4.42578125" style="21" customWidth="1"/>
    <col min="12043" max="12043" width="11.42578125" style="21"/>
    <col min="12044" max="12049" width="7.42578125" style="21" customWidth="1"/>
    <col min="12050" max="12050" width="11.140625" style="21" customWidth="1"/>
    <col min="12051" max="12051" width="6.42578125" style="21" customWidth="1"/>
    <col min="12052" max="12288" width="11.42578125" style="21"/>
    <col min="12289" max="12289" width="12.5703125" style="21" customWidth="1"/>
    <col min="12290" max="12290" width="11.85546875" style="21" customWidth="1"/>
    <col min="12291" max="12291" width="11.42578125" style="21"/>
    <col min="12292" max="12298" width="4.42578125" style="21" customWidth="1"/>
    <col min="12299" max="12299" width="11.42578125" style="21"/>
    <col min="12300" max="12305" width="7.42578125" style="21" customWidth="1"/>
    <col min="12306" max="12306" width="11.140625" style="21" customWidth="1"/>
    <col min="12307" max="12307" width="6.42578125" style="21" customWidth="1"/>
    <col min="12308" max="12544" width="11.42578125" style="21"/>
    <col min="12545" max="12545" width="12.5703125" style="21" customWidth="1"/>
    <col min="12546" max="12546" width="11.85546875" style="21" customWidth="1"/>
    <col min="12547" max="12547" width="11.42578125" style="21"/>
    <col min="12548" max="12554" width="4.42578125" style="21" customWidth="1"/>
    <col min="12555" max="12555" width="11.42578125" style="21"/>
    <col min="12556" max="12561" width="7.42578125" style="21" customWidth="1"/>
    <col min="12562" max="12562" width="11.140625" style="21" customWidth="1"/>
    <col min="12563" max="12563" width="6.42578125" style="21" customWidth="1"/>
    <col min="12564" max="12800" width="11.42578125" style="21"/>
    <col min="12801" max="12801" width="12.5703125" style="21" customWidth="1"/>
    <col min="12802" max="12802" width="11.85546875" style="21" customWidth="1"/>
    <col min="12803" max="12803" width="11.42578125" style="21"/>
    <col min="12804" max="12810" width="4.42578125" style="21" customWidth="1"/>
    <col min="12811" max="12811" width="11.42578125" style="21"/>
    <col min="12812" max="12817" width="7.42578125" style="21" customWidth="1"/>
    <col min="12818" max="12818" width="11.140625" style="21" customWidth="1"/>
    <col min="12819" max="12819" width="6.42578125" style="21" customWidth="1"/>
    <col min="12820" max="13056" width="11.42578125" style="21"/>
    <col min="13057" max="13057" width="12.5703125" style="21" customWidth="1"/>
    <col min="13058" max="13058" width="11.85546875" style="21" customWidth="1"/>
    <col min="13059" max="13059" width="11.42578125" style="21"/>
    <col min="13060" max="13066" width="4.42578125" style="21" customWidth="1"/>
    <col min="13067" max="13067" width="11.42578125" style="21"/>
    <col min="13068" max="13073" width="7.42578125" style="21" customWidth="1"/>
    <col min="13074" max="13074" width="11.140625" style="21" customWidth="1"/>
    <col min="13075" max="13075" width="6.42578125" style="21" customWidth="1"/>
    <col min="13076" max="13312" width="11.42578125" style="21"/>
    <col min="13313" max="13313" width="12.5703125" style="21" customWidth="1"/>
    <col min="13314" max="13314" width="11.85546875" style="21" customWidth="1"/>
    <col min="13315" max="13315" width="11.42578125" style="21"/>
    <col min="13316" max="13322" width="4.42578125" style="21" customWidth="1"/>
    <col min="13323" max="13323" width="11.42578125" style="21"/>
    <col min="13324" max="13329" width="7.42578125" style="21" customWidth="1"/>
    <col min="13330" max="13330" width="11.140625" style="21" customWidth="1"/>
    <col min="13331" max="13331" width="6.42578125" style="21" customWidth="1"/>
    <col min="13332" max="13568" width="11.42578125" style="21"/>
    <col min="13569" max="13569" width="12.5703125" style="21" customWidth="1"/>
    <col min="13570" max="13570" width="11.85546875" style="21" customWidth="1"/>
    <col min="13571" max="13571" width="11.42578125" style="21"/>
    <col min="13572" max="13578" width="4.42578125" style="21" customWidth="1"/>
    <col min="13579" max="13579" width="11.42578125" style="21"/>
    <col min="13580" max="13585" width="7.42578125" style="21" customWidth="1"/>
    <col min="13586" max="13586" width="11.140625" style="21" customWidth="1"/>
    <col min="13587" max="13587" width="6.42578125" style="21" customWidth="1"/>
    <col min="13588" max="13824" width="11.42578125" style="21"/>
    <col min="13825" max="13825" width="12.5703125" style="21" customWidth="1"/>
    <col min="13826" max="13826" width="11.85546875" style="21" customWidth="1"/>
    <col min="13827" max="13827" width="11.42578125" style="21"/>
    <col min="13828" max="13834" width="4.42578125" style="21" customWidth="1"/>
    <col min="13835" max="13835" width="11.42578125" style="21"/>
    <col min="13836" max="13841" width="7.42578125" style="21" customWidth="1"/>
    <col min="13842" max="13842" width="11.140625" style="21" customWidth="1"/>
    <col min="13843" max="13843" width="6.42578125" style="21" customWidth="1"/>
    <col min="13844" max="14080" width="11.42578125" style="21"/>
    <col min="14081" max="14081" width="12.5703125" style="21" customWidth="1"/>
    <col min="14082" max="14082" width="11.85546875" style="21" customWidth="1"/>
    <col min="14083" max="14083" width="11.42578125" style="21"/>
    <col min="14084" max="14090" width="4.42578125" style="21" customWidth="1"/>
    <col min="14091" max="14091" width="11.42578125" style="21"/>
    <col min="14092" max="14097" width="7.42578125" style="21" customWidth="1"/>
    <col min="14098" max="14098" width="11.140625" style="21" customWidth="1"/>
    <col min="14099" max="14099" width="6.42578125" style="21" customWidth="1"/>
    <col min="14100" max="14336" width="11.42578125" style="21"/>
    <col min="14337" max="14337" width="12.5703125" style="21" customWidth="1"/>
    <col min="14338" max="14338" width="11.85546875" style="21" customWidth="1"/>
    <col min="14339" max="14339" width="11.42578125" style="21"/>
    <col min="14340" max="14346" width="4.42578125" style="21" customWidth="1"/>
    <col min="14347" max="14347" width="11.42578125" style="21"/>
    <col min="14348" max="14353" width="7.42578125" style="21" customWidth="1"/>
    <col min="14354" max="14354" width="11.140625" style="21" customWidth="1"/>
    <col min="14355" max="14355" width="6.42578125" style="21" customWidth="1"/>
    <col min="14356" max="14592" width="11.42578125" style="21"/>
    <col min="14593" max="14593" width="12.5703125" style="21" customWidth="1"/>
    <col min="14594" max="14594" width="11.85546875" style="21" customWidth="1"/>
    <col min="14595" max="14595" width="11.42578125" style="21"/>
    <col min="14596" max="14602" width="4.42578125" style="21" customWidth="1"/>
    <col min="14603" max="14603" width="11.42578125" style="21"/>
    <col min="14604" max="14609" width="7.42578125" style="21" customWidth="1"/>
    <col min="14610" max="14610" width="11.140625" style="21" customWidth="1"/>
    <col min="14611" max="14611" width="6.42578125" style="21" customWidth="1"/>
    <col min="14612" max="14848" width="11.42578125" style="21"/>
    <col min="14849" max="14849" width="12.5703125" style="21" customWidth="1"/>
    <col min="14850" max="14850" width="11.85546875" style="21" customWidth="1"/>
    <col min="14851" max="14851" width="11.42578125" style="21"/>
    <col min="14852" max="14858" width="4.42578125" style="21" customWidth="1"/>
    <col min="14859" max="14859" width="11.42578125" style="21"/>
    <col min="14860" max="14865" width="7.42578125" style="21" customWidth="1"/>
    <col min="14866" max="14866" width="11.140625" style="21" customWidth="1"/>
    <col min="14867" max="14867" width="6.42578125" style="21" customWidth="1"/>
    <col min="14868" max="15104" width="11.42578125" style="21"/>
    <col min="15105" max="15105" width="12.5703125" style="21" customWidth="1"/>
    <col min="15106" max="15106" width="11.85546875" style="21" customWidth="1"/>
    <col min="15107" max="15107" width="11.42578125" style="21"/>
    <col min="15108" max="15114" width="4.42578125" style="21" customWidth="1"/>
    <col min="15115" max="15115" width="11.42578125" style="21"/>
    <col min="15116" max="15121" width="7.42578125" style="21" customWidth="1"/>
    <col min="15122" max="15122" width="11.140625" style="21" customWidth="1"/>
    <col min="15123" max="15123" width="6.42578125" style="21" customWidth="1"/>
    <col min="15124" max="15360" width="11.42578125" style="21"/>
    <col min="15361" max="15361" width="12.5703125" style="21" customWidth="1"/>
    <col min="15362" max="15362" width="11.85546875" style="21" customWidth="1"/>
    <col min="15363" max="15363" width="11.42578125" style="21"/>
    <col min="15364" max="15370" width="4.42578125" style="21" customWidth="1"/>
    <col min="15371" max="15371" width="11.42578125" style="21"/>
    <col min="15372" max="15377" width="7.42578125" style="21" customWidth="1"/>
    <col min="15378" max="15378" width="11.140625" style="21" customWidth="1"/>
    <col min="15379" max="15379" width="6.42578125" style="21" customWidth="1"/>
    <col min="15380" max="15616" width="11.42578125" style="21"/>
    <col min="15617" max="15617" width="12.5703125" style="21" customWidth="1"/>
    <col min="15618" max="15618" width="11.85546875" style="21" customWidth="1"/>
    <col min="15619" max="15619" width="11.42578125" style="21"/>
    <col min="15620" max="15626" width="4.42578125" style="21" customWidth="1"/>
    <col min="15627" max="15627" width="11.42578125" style="21"/>
    <col min="15628" max="15633" width="7.42578125" style="21" customWidth="1"/>
    <col min="15634" max="15634" width="11.140625" style="21" customWidth="1"/>
    <col min="15635" max="15635" width="6.42578125" style="21" customWidth="1"/>
    <col min="15636" max="15872" width="11.42578125" style="21"/>
    <col min="15873" max="15873" width="12.5703125" style="21" customWidth="1"/>
    <col min="15874" max="15874" width="11.85546875" style="21" customWidth="1"/>
    <col min="15875" max="15875" width="11.42578125" style="21"/>
    <col min="15876" max="15882" width="4.42578125" style="21" customWidth="1"/>
    <col min="15883" max="15883" width="11.42578125" style="21"/>
    <col min="15884" max="15889" width="7.42578125" style="21" customWidth="1"/>
    <col min="15890" max="15890" width="11.140625" style="21" customWidth="1"/>
    <col min="15891" max="15891" width="6.42578125" style="21" customWidth="1"/>
    <col min="15892" max="16128" width="11.42578125" style="21"/>
    <col min="16129" max="16129" width="12.5703125" style="21" customWidth="1"/>
    <col min="16130" max="16130" width="11.85546875" style="21" customWidth="1"/>
    <col min="16131" max="16131" width="11.42578125" style="21"/>
    <col min="16132" max="16138" width="4.42578125" style="21" customWidth="1"/>
    <col min="16139" max="16139" width="11.42578125" style="21"/>
    <col min="16140" max="16145" width="7.42578125" style="21" customWidth="1"/>
    <col min="16146" max="16146" width="11.140625" style="21" customWidth="1"/>
    <col min="16147" max="16147" width="6.42578125" style="21" customWidth="1"/>
    <col min="16148" max="16384" width="11.42578125" style="21"/>
  </cols>
  <sheetData>
    <row r="1" spans="1:27" ht="13.5" thickBot="1">
      <c r="A1" s="21" t="s">
        <v>6516</v>
      </c>
      <c r="B1" s="21" t="s">
        <v>6517</v>
      </c>
      <c r="D1" s="21" t="s">
        <v>6518</v>
      </c>
      <c r="E1" s="21" t="s">
        <v>6519</v>
      </c>
      <c r="F1" s="21" t="s">
        <v>6520</v>
      </c>
      <c r="G1" s="21" t="s">
        <v>6521</v>
      </c>
      <c r="H1" s="21" t="s">
        <v>6522</v>
      </c>
      <c r="I1" s="21" t="s">
        <v>6523</v>
      </c>
    </row>
    <row r="2" spans="1:27">
      <c r="A2" s="120">
        <v>40183</v>
      </c>
      <c r="B2" s="120">
        <v>40183</v>
      </c>
      <c r="C2" s="20">
        <v>3566</v>
      </c>
      <c r="D2" s="21">
        <v>20</v>
      </c>
      <c r="E2" s="21">
        <v>10</v>
      </c>
      <c r="K2" s="138" t="s">
        <v>6524</v>
      </c>
      <c r="L2" s="139" t="s">
        <v>6525</v>
      </c>
      <c r="M2" s="139" t="s">
        <v>6526</v>
      </c>
      <c r="N2" s="139" t="s">
        <v>6527</v>
      </c>
      <c r="O2" s="139" t="s">
        <v>6528</v>
      </c>
      <c r="P2" s="139" t="s">
        <v>6529</v>
      </c>
      <c r="Q2" s="139" t="s">
        <v>6530</v>
      </c>
      <c r="R2" s="140" t="s">
        <v>6531</v>
      </c>
      <c r="S2" s="20"/>
      <c r="T2" s="138" t="s">
        <v>6524</v>
      </c>
      <c r="U2" s="139" t="s">
        <v>6525</v>
      </c>
      <c r="V2" s="139" t="s">
        <v>6526</v>
      </c>
      <c r="W2" s="139" t="s">
        <v>6527</v>
      </c>
      <c r="X2" s="139" t="s">
        <v>6528</v>
      </c>
      <c r="Y2" s="139" t="s">
        <v>6529</v>
      </c>
      <c r="Z2" s="139" t="s">
        <v>6530</v>
      </c>
    </row>
    <row r="3" spans="1:27">
      <c r="A3" s="120">
        <v>40184</v>
      </c>
      <c r="B3" s="120">
        <v>40185</v>
      </c>
      <c r="C3" s="20">
        <v>3567</v>
      </c>
      <c r="D3" s="21">
        <v>20</v>
      </c>
      <c r="E3" s="21">
        <v>10</v>
      </c>
      <c r="K3" s="141">
        <v>40545</v>
      </c>
      <c r="L3" s="142">
        <v>40</v>
      </c>
      <c r="M3" s="142">
        <v>20</v>
      </c>
      <c r="N3" s="142"/>
      <c r="O3" s="142"/>
      <c r="P3" s="142"/>
      <c r="Q3" s="142"/>
      <c r="R3" s="143">
        <v>2</v>
      </c>
      <c r="S3" s="20" t="s">
        <v>74</v>
      </c>
      <c r="T3" s="141">
        <v>40545</v>
      </c>
      <c r="U3" s="142">
        <v>40</v>
      </c>
      <c r="V3" s="142">
        <v>20</v>
      </c>
      <c r="W3" s="142"/>
      <c r="X3" s="142"/>
      <c r="Y3" s="142"/>
      <c r="Z3" s="142"/>
    </row>
    <row r="4" spans="1:27">
      <c r="A4" s="120">
        <v>40188</v>
      </c>
      <c r="B4" s="120">
        <v>40189</v>
      </c>
      <c r="C4" s="20">
        <v>3569</v>
      </c>
      <c r="D4" s="21">
        <v>20</v>
      </c>
      <c r="E4" s="21">
        <v>10</v>
      </c>
      <c r="K4" s="141">
        <f>K3+7</f>
        <v>40552</v>
      </c>
      <c r="L4" s="142">
        <v>100</v>
      </c>
      <c r="M4" s="142">
        <v>50</v>
      </c>
      <c r="N4" s="142"/>
      <c r="O4" s="142"/>
      <c r="P4" s="142"/>
      <c r="Q4" s="142"/>
      <c r="R4" s="143">
        <v>3</v>
      </c>
      <c r="S4" s="20" t="s">
        <v>74</v>
      </c>
      <c r="T4" s="141">
        <f t="shared" ref="T4:T15" si="0">T3+7</f>
        <v>40552</v>
      </c>
      <c r="U4" s="142">
        <v>60</v>
      </c>
      <c r="V4" s="142">
        <v>30</v>
      </c>
      <c r="W4" s="142"/>
      <c r="X4" s="142"/>
      <c r="Y4" s="142"/>
      <c r="Z4" s="142"/>
    </row>
    <row r="5" spans="1:27">
      <c r="A5" s="120">
        <v>40189</v>
      </c>
      <c r="B5" s="120">
        <v>40190</v>
      </c>
      <c r="C5" s="20">
        <v>3570</v>
      </c>
      <c r="D5" s="21">
        <v>20</v>
      </c>
      <c r="E5" s="21">
        <v>10</v>
      </c>
      <c r="K5" s="141">
        <f t="shared" ref="K5:K14" si="1">K4+7</f>
        <v>40559</v>
      </c>
      <c r="L5" s="142">
        <v>60</v>
      </c>
      <c r="M5" s="142">
        <v>30</v>
      </c>
      <c r="N5" s="142"/>
      <c r="O5" s="142"/>
      <c r="P5" s="142"/>
      <c r="Q5" s="142"/>
      <c r="R5" s="143">
        <v>4</v>
      </c>
      <c r="S5" s="20"/>
      <c r="T5" s="141">
        <f t="shared" si="0"/>
        <v>40559</v>
      </c>
      <c r="U5" s="142">
        <v>80</v>
      </c>
      <c r="V5" s="142">
        <v>40</v>
      </c>
      <c r="W5" s="142"/>
      <c r="X5" s="142"/>
      <c r="Y5" s="142"/>
      <c r="Z5" s="142"/>
    </row>
    <row r="6" spans="1:27">
      <c r="A6" s="120">
        <v>40190</v>
      </c>
      <c r="B6" s="120">
        <v>40190</v>
      </c>
      <c r="C6" s="20">
        <v>3571</v>
      </c>
      <c r="D6" s="21">
        <v>20</v>
      </c>
      <c r="E6" s="21">
        <v>10</v>
      </c>
      <c r="K6" s="141">
        <f t="shared" si="1"/>
        <v>40566</v>
      </c>
      <c r="L6" s="142">
        <v>80</v>
      </c>
      <c r="M6" s="142">
        <v>40</v>
      </c>
      <c r="N6" s="142"/>
      <c r="O6" s="142"/>
      <c r="P6" s="142"/>
      <c r="Q6" s="142"/>
      <c r="R6" s="143">
        <v>4</v>
      </c>
      <c r="S6" s="20"/>
      <c r="T6" s="141">
        <f t="shared" si="0"/>
        <v>40566</v>
      </c>
      <c r="U6" s="142">
        <v>80</v>
      </c>
      <c r="V6" s="142">
        <v>40</v>
      </c>
      <c r="W6" s="142"/>
      <c r="X6" s="142"/>
      <c r="Y6" s="142"/>
      <c r="Z6" s="142"/>
    </row>
    <row r="7" spans="1:27">
      <c r="A7" s="120">
        <v>40191</v>
      </c>
      <c r="B7" s="120">
        <v>40192</v>
      </c>
      <c r="C7" s="20">
        <v>3572</v>
      </c>
      <c r="D7" s="21">
        <v>20</v>
      </c>
      <c r="E7" s="21">
        <v>10</v>
      </c>
      <c r="K7" s="141">
        <f t="shared" si="1"/>
        <v>40573</v>
      </c>
      <c r="L7" s="142">
        <v>60</v>
      </c>
      <c r="M7" s="142">
        <v>30</v>
      </c>
      <c r="N7" s="142">
        <v>10</v>
      </c>
      <c r="O7" s="142">
        <v>5</v>
      </c>
      <c r="P7" s="142">
        <v>5</v>
      </c>
      <c r="Q7" s="142">
        <v>10</v>
      </c>
      <c r="R7" s="143">
        <v>4</v>
      </c>
      <c r="S7" s="20"/>
      <c r="T7" s="141">
        <f t="shared" si="0"/>
        <v>40573</v>
      </c>
      <c r="U7" s="142">
        <v>60</v>
      </c>
      <c r="V7" s="142">
        <v>30</v>
      </c>
      <c r="W7" s="142">
        <v>10</v>
      </c>
      <c r="X7" s="142">
        <v>5</v>
      </c>
      <c r="Y7" s="142">
        <v>5</v>
      </c>
      <c r="Z7" s="142">
        <v>10</v>
      </c>
    </row>
    <row r="8" spans="1:27">
      <c r="A8" s="120">
        <v>40192</v>
      </c>
      <c r="B8" s="120">
        <v>40196</v>
      </c>
      <c r="C8" s="20">
        <v>3573</v>
      </c>
      <c r="D8" s="21">
        <v>20</v>
      </c>
      <c r="E8" s="21">
        <v>10</v>
      </c>
      <c r="K8" s="141">
        <f>K7+7</f>
        <v>40580</v>
      </c>
      <c r="L8" s="142">
        <v>80</v>
      </c>
      <c r="M8" s="142">
        <v>40</v>
      </c>
      <c r="N8" s="142">
        <v>10</v>
      </c>
      <c r="O8" s="142">
        <v>5</v>
      </c>
      <c r="P8" s="142">
        <v>5</v>
      </c>
      <c r="Q8" s="142">
        <v>10</v>
      </c>
      <c r="R8" s="143">
        <v>5</v>
      </c>
      <c r="S8" s="20"/>
      <c r="T8" s="144">
        <f t="shared" si="0"/>
        <v>40580</v>
      </c>
      <c r="U8" s="37">
        <v>70</v>
      </c>
      <c r="V8" s="37">
        <v>35</v>
      </c>
      <c r="W8" s="37">
        <v>10</v>
      </c>
      <c r="X8" s="37">
        <v>5</v>
      </c>
      <c r="Y8" s="37">
        <v>5</v>
      </c>
      <c r="Z8" s="37">
        <v>10</v>
      </c>
    </row>
    <row r="9" spans="1:27">
      <c r="A9" s="120">
        <v>40195</v>
      </c>
      <c r="B9" s="120">
        <v>40196</v>
      </c>
      <c r="C9" s="20">
        <v>3574</v>
      </c>
      <c r="D9" s="21">
        <v>20</v>
      </c>
      <c r="E9" s="21">
        <v>10</v>
      </c>
      <c r="K9" s="141">
        <f t="shared" si="1"/>
        <v>40587</v>
      </c>
      <c r="L9" s="142">
        <v>60</v>
      </c>
      <c r="M9" s="142">
        <v>30</v>
      </c>
      <c r="N9" s="142">
        <v>10</v>
      </c>
      <c r="O9" s="142">
        <v>5</v>
      </c>
      <c r="P9" s="142">
        <v>5</v>
      </c>
      <c r="Q9" s="142">
        <v>10</v>
      </c>
      <c r="R9" s="143">
        <v>4</v>
      </c>
      <c r="S9" s="20"/>
      <c r="T9" s="144">
        <f t="shared" si="0"/>
        <v>40587</v>
      </c>
      <c r="U9" s="37">
        <v>70</v>
      </c>
      <c r="V9" s="37">
        <v>35</v>
      </c>
      <c r="W9" s="37">
        <v>10</v>
      </c>
      <c r="X9" s="37">
        <v>5</v>
      </c>
      <c r="Y9" s="37">
        <v>5</v>
      </c>
      <c r="Z9" s="37">
        <v>10</v>
      </c>
      <c r="AA9" s="145"/>
    </row>
    <row r="10" spans="1:27">
      <c r="A10" s="120">
        <v>40196</v>
      </c>
      <c r="B10" s="120">
        <v>40198</v>
      </c>
      <c r="C10" s="20">
        <v>3575</v>
      </c>
      <c r="D10" s="21">
        <v>20</v>
      </c>
      <c r="E10" s="21">
        <v>10</v>
      </c>
      <c r="K10" s="141">
        <f t="shared" si="1"/>
        <v>40594</v>
      </c>
      <c r="L10" s="142">
        <v>80</v>
      </c>
      <c r="M10" s="142">
        <v>40</v>
      </c>
      <c r="N10" s="142">
        <v>10</v>
      </c>
      <c r="O10" s="142">
        <v>5</v>
      </c>
      <c r="P10" s="142">
        <v>5</v>
      </c>
      <c r="Q10" s="142">
        <v>10</v>
      </c>
      <c r="R10" s="143">
        <v>5</v>
      </c>
      <c r="S10" s="20"/>
      <c r="T10" s="144">
        <f t="shared" si="0"/>
        <v>40594</v>
      </c>
      <c r="U10" s="37">
        <v>70</v>
      </c>
      <c r="V10" s="37">
        <v>35</v>
      </c>
      <c r="W10" s="37">
        <v>10</v>
      </c>
      <c r="X10" s="37">
        <v>5</v>
      </c>
      <c r="Y10" s="37">
        <v>5</v>
      </c>
      <c r="Z10" s="37">
        <v>10</v>
      </c>
      <c r="AA10" s="145"/>
    </row>
    <row r="11" spans="1:27">
      <c r="A11" s="120">
        <v>40198</v>
      </c>
      <c r="B11" s="120">
        <v>40198</v>
      </c>
      <c r="C11" s="20">
        <v>3576</v>
      </c>
      <c r="D11" s="21">
        <v>20</v>
      </c>
      <c r="E11" s="21">
        <v>10</v>
      </c>
      <c r="K11" s="141">
        <f>K10+7</f>
        <v>40601</v>
      </c>
      <c r="L11" s="142">
        <v>80</v>
      </c>
      <c r="M11" s="142">
        <v>40</v>
      </c>
      <c r="N11" s="142">
        <v>20</v>
      </c>
      <c r="O11" s="142">
        <v>10</v>
      </c>
      <c r="P11" s="142">
        <v>10</v>
      </c>
      <c r="Q11" s="142">
        <v>20</v>
      </c>
      <c r="R11" s="143">
        <v>6</v>
      </c>
      <c r="S11" s="20"/>
      <c r="T11" s="144">
        <f t="shared" si="0"/>
        <v>40601</v>
      </c>
      <c r="U11" s="37">
        <v>70</v>
      </c>
      <c r="V11" s="37">
        <v>35</v>
      </c>
      <c r="W11" s="37">
        <v>10</v>
      </c>
      <c r="X11" s="37">
        <v>5</v>
      </c>
      <c r="Y11" s="37">
        <v>5</v>
      </c>
      <c r="Z11" s="37">
        <v>10</v>
      </c>
      <c r="AA11" s="145"/>
    </row>
    <row r="12" spans="1:27">
      <c r="A12" s="120">
        <v>40202</v>
      </c>
      <c r="B12" s="120">
        <v>40202</v>
      </c>
      <c r="C12" s="20">
        <v>3577</v>
      </c>
      <c r="D12" s="21">
        <v>20</v>
      </c>
      <c r="E12" s="21">
        <v>10</v>
      </c>
      <c r="K12" s="141">
        <f t="shared" si="1"/>
        <v>40608</v>
      </c>
      <c r="L12" s="142">
        <v>60</v>
      </c>
      <c r="M12" s="142">
        <v>30</v>
      </c>
      <c r="N12" s="142">
        <v>10</v>
      </c>
      <c r="O12" s="142">
        <v>5</v>
      </c>
      <c r="P12" s="142">
        <v>5</v>
      </c>
      <c r="Q12" s="142">
        <v>10</v>
      </c>
      <c r="R12" s="143">
        <v>4</v>
      </c>
      <c r="S12" s="20"/>
      <c r="T12" s="144">
        <f t="shared" si="0"/>
        <v>40608</v>
      </c>
      <c r="U12" s="37">
        <v>70</v>
      </c>
      <c r="V12" s="37">
        <v>35</v>
      </c>
      <c r="W12" s="37">
        <v>10</v>
      </c>
      <c r="X12" s="37">
        <v>5</v>
      </c>
      <c r="Y12" s="37">
        <v>5</v>
      </c>
      <c r="Z12" s="37">
        <v>10</v>
      </c>
      <c r="AA12" s="145"/>
    </row>
    <row r="13" spans="1:27">
      <c r="A13" s="120">
        <v>40203</v>
      </c>
      <c r="B13" s="120">
        <v>40568</v>
      </c>
      <c r="C13" s="20">
        <v>3593</v>
      </c>
      <c r="D13" s="21">
        <v>20</v>
      </c>
      <c r="E13" s="21">
        <v>10</v>
      </c>
      <c r="K13" s="146">
        <f t="shared" si="1"/>
        <v>40615</v>
      </c>
      <c r="L13" s="147">
        <v>60</v>
      </c>
      <c r="M13" s="147">
        <v>30</v>
      </c>
      <c r="N13" s="147">
        <v>20</v>
      </c>
      <c r="O13" s="147">
        <v>10</v>
      </c>
      <c r="P13" s="147">
        <v>10</v>
      </c>
      <c r="Q13" s="147">
        <v>20</v>
      </c>
      <c r="R13" s="148">
        <v>5</v>
      </c>
      <c r="S13" s="20"/>
      <c r="T13" s="144">
        <f t="shared" si="0"/>
        <v>40615</v>
      </c>
      <c r="U13" s="37">
        <v>70</v>
      </c>
      <c r="V13" s="37">
        <v>35</v>
      </c>
      <c r="W13" s="37">
        <v>10</v>
      </c>
      <c r="X13" s="37">
        <v>5</v>
      </c>
      <c r="Y13" s="37">
        <v>5</v>
      </c>
      <c r="Z13" s="37">
        <v>10</v>
      </c>
      <c r="AA13" s="145"/>
    </row>
    <row r="14" spans="1:27">
      <c r="A14" s="120">
        <v>40204</v>
      </c>
      <c r="B14" s="120">
        <v>40569</v>
      </c>
      <c r="C14" s="20">
        <v>3594</v>
      </c>
      <c r="D14" s="21">
        <v>20</v>
      </c>
      <c r="E14" s="21">
        <v>10</v>
      </c>
      <c r="K14" s="144">
        <f t="shared" si="1"/>
        <v>40622</v>
      </c>
      <c r="L14" s="37">
        <v>80</v>
      </c>
      <c r="M14" s="37">
        <v>40</v>
      </c>
      <c r="N14" s="37">
        <v>10</v>
      </c>
      <c r="O14" s="37">
        <v>5</v>
      </c>
      <c r="P14" s="37">
        <v>5</v>
      </c>
      <c r="Q14" s="37">
        <v>10</v>
      </c>
      <c r="R14" s="149">
        <v>5</v>
      </c>
      <c r="S14" s="20"/>
      <c r="T14" s="144">
        <f t="shared" si="0"/>
        <v>40622</v>
      </c>
      <c r="U14" s="37">
        <v>70</v>
      </c>
      <c r="V14" s="37">
        <v>35</v>
      </c>
      <c r="W14" s="37">
        <v>10</v>
      </c>
      <c r="X14" s="37">
        <v>5</v>
      </c>
      <c r="Y14" s="37">
        <v>5</v>
      </c>
      <c r="Z14" s="37">
        <v>10</v>
      </c>
    </row>
    <row r="15" spans="1:27">
      <c r="A15" s="120">
        <v>40205</v>
      </c>
      <c r="B15" s="120">
        <v>40570</v>
      </c>
      <c r="C15" s="20">
        <v>3595</v>
      </c>
      <c r="D15" s="21">
        <v>20</v>
      </c>
      <c r="E15" s="21">
        <v>10</v>
      </c>
      <c r="K15" s="144">
        <f>K14+7</f>
        <v>40629</v>
      </c>
      <c r="L15" s="37">
        <v>40</v>
      </c>
      <c r="M15" s="37">
        <v>20</v>
      </c>
      <c r="N15" s="37">
        <v>14</v>
      </c>
      <c r="O15" s="37">
        <v>7</v>
      </c>
      <c r="P15" s="37">
        <v>7</v>
      </c>
      <c r="Q15" s="37">
        <v>14</v>
      </c>
      <c r="R15" s="149">
        <v>4</v>
      </c>
      <c r="S15" s="20"/>
      <c r="T15" s="144">
        <f t="shared" si="0"/>
        <v>40629</v>
      </c>
      <c r="U15" s="37">
        <v>31</v>
      </c>
      <c r="V15" s="37">
        <v>17</v>
      </c>
      <c r="W15" s="37">
        <v>6</v>
      </c>
      <c r="X15" s="37">
        <v>3</v>
      </c>
      <c r="Y15" s="37">
        <v>3</v>
      </c>
      <c r="Z15" s="37">
        <v>6</v>
      </c>
    </row>
    <row r="16" spans="1:27">
      <c r="A16" s="120">
        <v>40209</v>
      </c>
      <c r="B16" s="120">
        <v>40574</v>
      </c>
      <c r="C16" s="20">
        <v>3596</v>
      </c>
      <c r="D16" s="21">
        <v>20</v>
      </c>
      <c r="E16" s="21">
        <v>10</v>
      </c>
      <c r="K16" s="144"/>
      <c r="L16" s="37"/>
      <c r="M16" s="37"/>
      <c r="N16" s="37"/>
      <c r="O16" s="37"/>
      <c r="P16" s="37"/>
      <c r="Q16" s="37"/>
      <c r="R16" s="149"/>
      <c r="S16" s="20"/>
      <c r="T16" s="144"/>
      <c r="U16" s="37"/>
      <c r="V16" s="37"/>
      <c r="W16" s="37"/>
      <c r="X16" s="37"/>
      <c r="Y16" s="37"/>
      <c r="Z16" s="37"/>
    </row>
    <row r="17" spans="1:26">
      <c r="A17" s="120">
        <v>40210</v>
      </c>
      <c r="B17" s="120">
        <v>40575</v>
      </c>
      <c r="C17" s="20">
        <v>3597</v>
      </c>
      <c r="F17" s="21">
        <v>10</v>
      </c>
      <c r="G17" s="21">
        <v>5</v>
      </c>
      <c r="H17" s="21">
        <v>5</v>
      </c>
      <c r="I17" s="21">
        <v>10</v>
      </c>
      <c r="K17" s="144"/>
      <c r="L17" s="37"/>
      <c r="M17" s="37"/>
      <c r="N17" s="37"/>
      <c r="O17" s="37"/>
      <c r="P17" s="37"/>
      <c r="Q17" s="37"/>
      <c r="R17" s="149"/>
      <c r="S17" s="20"/>
      <c r="T17" s="144" t="s">
        <v>2541</v>
      </c>
      <c r="U17" s="37">
        <v>39</v>
      </c>
      <c r="V17" s="37">
        <v>18</v>
      </c>
      <c r="W17" s="37">
        <v>12</v>
      </c>
      <c r="X17" s="37">
        <v>4</v>
      </c>
      <c r="Y17" s="37">
        <v>7</v>
      </c>
      <c r="Z17" s="37">
        <v>9</v>
      </c>
    </row>
    <row r="18" spans="1:26" ht="13.5" thickBot="1">
      <c r="A18" s="120">
        <v>40211</v>
      </c>
      <c r="B18" s="120">
        <v>40576</v>
      </c>
      <c r="C18" s="20">
        <v>3598</v>
      </c>
      <c r="D18" s="21">
        <v>20</v>
      </c>
      <c r="E18" s="21">
        <v>10</v>
      </c>
      <c r="K18" s="150"/>
      <c r="L18" s="151"/>
      <c r="M18" s="151"/>
      <c r="N18" s="151"/>
      <c r="O18" s="151"/>
      <c r="P18" s="151"/>
      <c r="Q18" s="151"/>
      <c r="R18" s="152"/>
      <c r="S18" s="20"/>
      <c r="T18" s="150"/>
      <c r="U18" s="151"/>
      <c r="V18" s="151"/>
      <c r="W18" s="151"/>
      <c r="X18" s="151"/>
      <c r="Y18" s="151"/>
      <c r="Z18" s="151"/>
    </row>
    <row r="19" spans="1:26">
      <c r="A19" s="120">
        <v>40212</v>
      </c>
      <c r="B19" s="120">
        <v>40578</v>
      </c>
      <c r="C19" s="20">
        <v>3599</v>
      </c>
      <c r="D19" s="21">
        <v>20</v>
      </c>
      <c r="E19" s="21">
        <v>10</v>
      </c>
      <c r="K19" s="153"/>
      <c r="L19" s="154"/>
      <c r="M19" s="154"/>
      <c r="N19" s="154"/>
      <c r="O19" s="154"/>
      <c r="P19" s="154"/>
      <c r="Q19" s="154"/>
      <c r="R19" s="155"/>
      <c r="S19" s="20"/>
      <c r="T19" s="153"/>
      <c r="U19" s="154"/>
      <c r="V19" s="154"/>
      <c r="W19" s="154"/>
      <c r="X19" s="154"/>
      <c r="Y19" s="154"/>
      <c r="Z19" s="154"/>
    </row>
    <row r="20" spans="1:26" ht="13.5" thickBot="1">
      <c r="A20" s="120">
        <v>40216</v>
      </c>
      <c r="B20" s="120">
        <v>40581</v>
      </c>
      <c r="C20" s="20">
        <v>3613</v>
      </c>
      <c r="D20" s="21">
        <v>20</v>
      </c>
      <c r="E20" s="21">
        <v>10</v>
      </c>
      <c r="K20" s="150"/>
      <c r="L20" s="151">
        <f t="shared" ref="L20:R20" si="2">SUM(L3:L19)</f>
        <v>880</v>
      </c>
      <c r="M20" s="151">
        <f t="shared" si="2"/>
        <v>440</v>
      </c>
      <c r="N20" s="151">
        <f t="shared" si="2"/>
        <v>114</v>
      </c>
      <c r="O20" s="151">
        <f t="shared" si="2"/>
        <v>57</v>
      </c>
      <c r="P20" s="151">
        <f t="shared" si="2"/>
        <v>57</v>
      </c>
      <c r="Q20" s="151">
        <f t="shared" si="2"/>
        <v>114</v>
      </c>
      <c r="R20" s="152">
        <f t="shared" si="2"/>
        <v>55</v>
      </c>
      <c r="S20" s="20"/>
      <c r="T20" s="150"/>
      <c r="U20" s="151">
        <f t="shared" ref="U20:Z20" si="3">SUM(U3:U19)</f>
        <v>880</v>
      </c>
      <c r="V20" s="151">
        <f t="shared" si="3"/>
        <v>440</v>
      </c>
      <c r="W20" s="151">
        <f t="shared" si="3"/>
        <v>98</v>
      </c>
      <c r="X20" s="151">
        <f t="shared" si="3"/>
        <v>47</v>
      </c>
      <c r="Y20" s="151">
        <f t="shared" si="3"/>
        <v>50</v>
      </c>
      <c r="Z20" s="151">
        <f t="shared" si="3"/>
        <v>95</v>
      </c>
    </row>
    <row r="21" spans="1:26">
      <c r="A21" s="120">
        <v>40217</v>
      </c>
      <c r="B21" s="120">
        <v>40582</v>
      </c>
      <c r="C21" s="20">
        <v>3614</v>
      </c>
      <c r="F21" s="21">
        <v>10</v>
      </c>
      <c r="G21" s="21">
        <v>5</v>
      </c>
      <c r="H21" s="21">
        <v>5</v>
      </c>
      <c r="I21" s="21">
        <v>10</v>
      </c>
      <c r="K21" s="156"/>
      <c r="L21" s="20">
        <v>880</v>
      </c>
      <c r="M21" s="20">
        <v>440</v>
      </c>
      <c r="N21" s="20">
        <v>114</v>
      </c>
      <c r="O21" s="20">
        <v>57</v>
      </c>
      <c r="P21" s="20">
        <v>57</v>
      </c>
      <c r="Q21" s="20">
        <v>114</v>
      </c>
      <c r="R21" s="20">
        <v>56</v>
      </c>
      <c r="S21" s="20"/>
      <c r="U21" s="20">
        <v>880</v>
      </c>
      <c r="V21" s="20">
        <v>440</v>
      </c>
      <c r="W21" s="20">
        <v>114</v>
      </c>
      <c r="X21" s="20">
        <v>57</v>
      </c>
      <c r="Y21" s="20">
        <v>57</v>
      </c>
      <c r="Z21" s="20">
        <v>114</v>
      </c>
    </row>
    <row r="22" spans="1:26">
      <c r="A22" s="120">
        <v>40218</v>
      </c>
      <c r="B22" s="120">
        <v>40583</v>
      </c>
      <c r="C22" s="20">
        <v>3615</v>
      </c>
      <c r="D22" s="21">
        <v>20</v>
      </c>
      <c r="E22" s="21">
        <v>10</v>
      </c>
    </row>
    <row r="23" spans="1:26">
      <c r="A23" s="120">
        <v>40219</v>
      </c>
      <c r="B23" s="120">
        <v>40584</v>
      </c>
      <c r="C23" s="20">
        <v>3616</v>
      </c>
      <c r="D23" s="21">
        <v>20</v>
      </c>
      <c r="E23" s="21">
        <v>10</v>
      </c>
      <c r="L23" s="21" t="s">
        <v>6532</v>
      </c>
    </row>
    <row r="24" spans="1:26">
      <c r="A24" s="120">
        <v>40219</v>
      </c>
      <c r="B24" s="120">
        <v>40589</v>
      </c>
      <c r="C24" s="20">
        <v>3617</v>
      </c>
      <c r="D24" s="21">
        <v>20</v>
      </c>
      <c r="E24" s="21">
        <v>10</v>
      </c>
      <c r="T24" s="21" t="s">
        <v>6533</v>
      </c>
      <c r="W24" s="41">
        <f>W21-W20</f>
        <v>16</v>
      </c>
      <c r="X24" s="41">
        <f>X21-X20</f>
        <v>10</v>
      </c>
      <c r="Y24" s="41">
        <f>Y21-Y20</f>
        <v>7</v>
      </c>
      <c r="Z24" s="41">
        <f>Z21-Z20</f>
        <v>19</v>
      </c>
    </row>
    <row r="25" spans="1:26">
      <c r="A25" s="120">
        <v>40223</v>
      </c>
      <c r="B25" s="120">
        <v>40589</v>
      </c>
      <c r="C25" s="20">
        <v>3626</v>
      </c>
      <c r="D25" s="21">
        <v>20</v>
      </c>
      <c r="E25" s="21">
        <v>10</v>
      </c>
    </row>
    <row r="26" spans="1:26">
      <c r="A26" s="120">
        <v>40224</v>
      </c>
      <c r="B26" s="120">
        <v>40589</v>
      </c>
      <c r="C26" s="20">
        <v>3627</v>
      </c>
      <c r="F26" s="21">
        <v>10</v>
      </c>
      <c r="G26" s="21">
        <v>5</v>
      </c>
      <c r="H26" s="21">
        <v>5</v>
      </c>
      <c r="I26" s="21">
        <v>10</v>
      </c>
    </row>
    <row r="27" spans="1:26">
      <c r="A27" s="120">
        <v>40225</v>
      </c>
      <c r="B27" s="120">
        <v>40591</v>
      </c>
      <c r="C27" s="20">
        <v>3628</v>
      </c>
      <c r="D27" s="21">
        <v>20</v>
      </c>
      <c r="E27" s="21">
        <v>10</v>
      </c>
    </row>
    <row r="28" spans="1:26">
      <c r="A28" s="120">
        <v>40226</v>
      </c>
      <c r="B28" s="120">
        <v>40232</v>
      </c>
      <c r="C28" s="20">
        <v>3629</v>
      </c>
      <c r="D28" s="21">
        <v>20</v>
      </c>
      <c r="E28" s="21">
        <v>10</v>
      </c>
    </row>
    <row r="29" spans="1:26">
      <c r="A29" s="120">
        <v>40230</v>
      </c>
      <c r="B29" s="120">
        <v>40232</v>
      </c>
      <c r="C29" s="20">
        <v>3639</v>
      </c>
      <c r="D29" s="21">
        <v>20</v>
      </c>
      <c r="E29" s="21">
        <v>10</v>
      </c>
    </row>
    <row r="30" spans="1:26">
      <c r="A30" s="120">
        <v>40231</v>
      </c>
      <c r="B30" s="120">
        <v>40233</v>
      </c>
      <c r="C30" s="20">
        <v>3640</v>
      </c>
      <c r="F30" s="21">
        <v>10</v>
      </c>
      <c r="G30" s="21">
        <v>5</v>
      </c>
      <c r="H30" s="21">
        <v>5</v>
      </c>
      <c r="I30" s="21">
        <v>10</v>
      </c>
    </row>
    <row r="31" spans="1:26">
      <c r="A31" s="120">
        <v>40232</v>
      </c>
      <c r="B31" s="120">
        <v>40238</v>
      </c>
      <c r="C31" s="20">
        <v>3641</v>
      </c>
      <c r="D31" s="21">
        <v>20</v>
      </c>
      <c r="E31" s="21">
        <v>10</v>
      </c>
    </row>
    <row r="32" spans="1:26">
      <c r="A32" s="120">
        <v>40233</v>
      </c>
      <c r="B32" s="120">
        <v>40238</v>
      </c>
      <c r="C32" s="20">
        <v>3642</v>
      </c>
      <c r="D32" s="21">
        <v>20</v>
      </c>
      <c r="E32" s="21">
        <v>10</v>
      </c>
    </row>
    <row r="33" spans="1:18">
      <c r="A33" s="120">
        <v>40233</v>
      </c>
      <c r="B33" s="120">
        <v>40238</v>
      </c>
      <c r="C33" s="20">
        <v>3643</v>
      </c>
      <c r="D33" s="21">
        <v>20</v>
      </c>
      <c r="E33" s="21">
        <v>10</v>
      </c>
    </row>
    <row r="34" spans="1:18">
      <c r="A34" s="120">
        <v>40237</v>
      </c>
      <c r="B34" s="120">
        <v>40238</v>
      </c>
      <c r="C34" s="20">
        <v>3650</v>
      </c>
      <c r="D34" s="21">
        <v>20</v>
      </c>
      <c r="E34" s="21">
        <v>10</v>
      </c>
    </row>
    <row r="35" spans="1:18">
      <c r="A35" s="120">
        <v>40238</v>
      </c>
      <c r="B35" s="120">
        <v>40239</v>
      </c>
      <c r="C35" s="20">
        <v>3651</v>
      </c>
      <c r="F35" s="21">
        <v>10</v>
      </c>
      <c r="G35" s="21">
        <v>5</v>
      </c>
      <c r="H35" s="21">
        <v>5</v>
      </c>
      <c r="I35" s="21">
        <v>10</v>
      </c>
    </row>
    <row r="36" spans="1:18">
      <c r="A36" s="120">
        <v>40239</v>
      </c>
      <c r="B36" s="120">
        <v>40239</v>
      </c>
      <c r="C36" s="20">
        <v>3652</v>
      </c>
      <c r="D36" s="21">
        <v>20</v>
      </c>
      <c r="E36" s="21">
        <v>10</v>
      </c>
    </row>
    <row r="37" spans="1:18">
      <c r="A37" s="120">
        <v>40240</v>
      </c>
      <c r="B37" s="120">
        <v>40240</v>
      </c>
      <c r="C37" s="20">
        <v>3653</v>
      </c>
      <c r="D37" s="21">
        <v>20</v>
      </c>
      <c r="E37" s="21">
        <v>10</v>
      </c>
    </row>
    <row r="38" spans="1:18">
      <c r="A38" s="120">
        <v>40240</v>
      </c>
      <c r="B38" s="120">
        <v>40240</v>
      </c>
      <c r="C38" s="20">
        <v>3654</v>
      </c>
      <c r="F38" s="21">
        <v>10</v>
      </c>
      <c r="G38" s="21">
        <v>5</v>
      </c>
      <c r="H38" s="21">
        <v>5</v>
      </c>
      <c r="I38" s="21">
        <v>10</v>
      </c>
    </row>
    <row r="39" spans="1:18">
      <c r="A39" s="120">
        <v>40240</v>
      </c>
      <c r="B39" s="120">
        <v>40240</v>
      </c>
      <c r="C39" s="20">
        <v>3659</v>
      </c>
      <c r="D39" s="21">
        <v>20</v>
      </c>
      <c r="E39" s="21">
        <v>10</v>
      </c>
    </row>
    <row r="40" spans="1:18">
      <c r="A40" s="120">
        <v>40245</v>
      </c>
      <c r="B40" s="120">
        <v>40247</v>
      </c>
      <c r="C40" s="20">
        <v>3665</v>
      </c>
      <c r="D40" s="21">
        <v>20</v>
      </c>
      <c r="E40" s="21">
        <v>10</v>
      </c>
    </row>
    <row r="41" spans="1:18">
      <c r="A41" s="120">
        <v>40246</v>
      </c>
      <c r="B41" s="120">
        <v>40252</v>
      </c>
      <c r="C41" s="20">
        <v>3666</v>
      </c>
      <c r="F41" s="21">
        <v>10</v>
      </c>
      <c r="G41" s="21">
        <v>5</v>
      </c>
      <c r="H41" s="21">
        <v>5</v>
      </c>
      <c r="I41" s="21">
        <v>10</v>
      </c>
    </row>
    <row r="42" spans="1:18">
      <c r="A42" s="120">
        <v>40247</v>
      </c>
      <c r="B42" s="120">
        <v>40253</v>
      </c>
      <c r="C42" s="20">
        <v>3667</v>
      </c>
      <c r="D42" s="21">
        <v>20</v>
      </c>
      <c r="E42" s="21">
        <v>10</v>
      </c>
    </row>
    <row r="43" spans="1:18">
      <c r="A43" s="120">
        <v>40247</v>
      </c>
      <c r="B43" s="120">
        <v>40253</v>
      </c>
      <c r="C43" s="20">
        <v>3668</v>
      </c>
      <c r="D43" s="21">
        <v>20</v>
      </c>
      <c r="E43" s="21">
        <v>10</v>
      </c>
    </row>
    <row r="44" spans="1:18">
      <c r="A44" s="120">
        <v>40251</v>
      </c>
      <c r="B44" s="120">
        <v>40254</v>
      </c>
      <c r="C44" s="20">
        <v>3673</v>
      </c>
      <c r="D44" s="21">
        <v>20</v>
      </c>
      <c r="E44" s="21">
        <v>10</v>
      </c>
    </row>
    <row r="45" spans="1:18">
      <c r="A45" s="120">
        <v>40252</v>
      </c>
      <c r="B45" s="120">
        <v>40255</v>
      </c>
      <c r="C45" s="20">
        <v>3674</v>
      </c>
      <c r="F45" s="21">
        <v>10</v>
      </c>
      <c r="G45" s="21">
        <v>5</v>
      </c>
      <c r="H45" s="21">
        <v>5</v>
      </c>
      <c r="I45" s="21">
        <v>10</v>
      </c>
    </row>
    <row r="46" spans="1:18">
      <c r="A46" s="120">
        <v>40253</v>
      </c>
      <c r="B46" s="120">
        <v>40259</v>
      </c>
      <c r="C46" s="20">
        <v>3675</v>
      </c>
      <c r="D46" s="21">
        <v>20</v>
      </c>
      <c r="E46" s="21">
        <v>10</v>
      </c>
    </row>
    <row r="47" spans="1:18">
      <c r="A47" s="120">
        <v>40254</v>
      </c>
      <c r="B47" s="120">
        <v>40259</v>
      </c>
      <c r="C47" s="20">
        <v>3676</v>
      </c>
      <c r="D47" s="21">
        <v>20</v>
      </c>
      <c r="E47" s="21">
        <v>10</v>
      </c>
    </row>
    <row r="48" spans="1:18">
      <c r="A48" s="120">
        <v>40254</v>
      </c>
      <c r="B48" s="120">
        <v>40259</v>
      </c>
      <c r="C48" s="20">
        <v>3677</v>
      </c>
      <c r="F48" s="21">
        <v>10</v>
      </c>
      <c r="G48" s="21">
        <v>5</v>
      </c>
      <c r="H48" s="21">
        <v>5</v>
      </c>
      <c r="I48" s="21">
        <v>10</v>
      </c>
      <c r="K48" s="20" t="s">
        <v>6534</v>
      </c>
      <c r="L48" s="20" t="s">
        <v>6535</v>
      </c>
      <c r="M48" s="20" t="s">
        <v>6536</v>
      </c>
      <c r="N48" s="20" t="s">
        <v>6537</v>
      </c>
      <c r="O48" s="20" t="s">
        <v>6538</v>
      </c>
      <c r="P48" s="20" t="s">
        <v>6539</v>
      </c>
      <c r="Q48" s="20" t="s">
        <v>6540</v>
      </c>
      <c r="R48" s="20" t="s">
        <v>6541</v>
      </c>
    </row>
    <row r="49" spans="1:22">
      <c r="A49" s="120">
        <v>40258</v>
      </c>
      <c r="B49" s="120">
        <v>40260</v>
      </c>
      <c r="C49" s="20">
        <v>3691</v>
      </c>
      <c r="D49" s="21">
        <v>20</v>
      </c>
      <c r="E49" s="21">
        <v>10</v>
      </c>
      <c r="K49" s="157">
        <v>114</v>
      </c>
      <c r="L49" s="157">
        <v>445</v>
      </c>
      <c r="M49" s="157">
        <v>4</v>
      </c>
      <c r="N49" s="157">
        <v>42</v>
      </c>
      <c r="O49" s="157">
        <v>40</v>
      </c>
      <c r="P49" s="157">
        <v>6</v>
      </c>
      <c r="Q49" s="157">
        <v>12</v>
      </c>
      <c r="R49" s="157">
        <v>4</v>
      </c>
      <c r="S49" s="157"/>
      <c r="T49" s="157"/>
      <c r="U49" s="157"/>
      <c r="V49" s="157"/>
    </row>
    <row r="50" spans="1:22">
      <c r="A50" s="120">
        <v>40259</v>
      </c>
      <c r="B50" s="120">
        <v>40261</v>
      </c>
      <c r="C50" s="20">
        <v>3692</v>
      </c>
      <c r="D50" s="21">
        <v>20</v>
      </c>
      <c r="E50" s="21">
        <v>10</v>
      </c>
      <c r="L50" s="20"/>
      <c r="M50" s="20"/>
    </row>
    <row r="51" spans="1:22">
      <c r="A51" s="120">
        <v>40260</v>
      </c>
      <c r="B51" s="120">
        <v>40261</v>
      </c>
      <c r="C51" s="20">
        <v>3693</v>
      </c>
      <c r="D51" s="21">
        <v>20</v>
      </c>
      <c r="E51" s="21">
        <v>10</v>
      </c>
      <c r="L51" s="20"/>
      <c r="M51" s="20"/>
    </row>
    <row r="52" spans="1:22">
      <c r="A52" s="120">
        <v>40261</v>
      </c>
      <c r="B52" s="120">
        <v>40262</v>
      </c>
      <c r="C52" s="20">
        <v>3694</v>
      </c>
      <c r="D52" s="21">
        <v>20</v>
      </c>
      <c r="E52" s="21">
        <v>10</v>
      </c>
      <c r="L52" s="20"/>
      <c r="M52" s="20"/>
    </row>
    <row r="53" spans="1:22">
      <c r="A53" s="120">
        <v>40261</v>
      </c>
      <c r="B53" s="120">
        <v>40266</v>
      </c>
      <c r="C53" s="20">
        <v>3695</v>
      </c>
      <c r="F53" s="21">
        <v>10</v>
      </c>
      <c r="G53" s="21">
        <v>5</v>
      </c>
      <c r="H53" s="21">
        <v>5</v>
      </c>
      <c r="I53" s="21">
        <v>10</v>
      </c>
      <c r="L53" s="20"/>
      <c r="M53" s="20"/>
    </row>
    <row r="54" spans="1:22">
      <c r="A54" s="120">
        <v>40261</v>
      </c>
      <c r="B54" s="120">
        <v>40266</v>
      </c>
      <c r="C54" s="20">
        <v>3696</v>
      </c>
      <c r="K54" s="21">
        <f>2*38</f>
        <v>76</v>
      </c>
      <c r="L54" s="20">
        <f>9*45</f>
        <v>405</v>
      </c>
      <c r="M54" s="20"/>
    </row>
    <row r="55" spans="1:22">
      <c r="A55" s="120">
        <v>40265</v>
      </c>
      <c r="B55" s="120">
        <v>40268</v>
      </c>
      <c r="C55" s="20">
        <v>3697</v>
      </c>
      <c r="D55" s="21">
        <v>20</v>
      </c>
      <c r="E55" s="21">
        <v>10</v>
      </c>
      <c r="L55" s="20"/>
      <c r="M55" s="20"/>
    </row>
    <row r="56" spans="1:22">
      <c r="A56" s="120">
        <v>40266</v>
      </c>
      <c r="B56" s="120">
        <v>40269</v>
      </c>
      <c r="C56" s="20">
        <v>3698</v>
      </c>
      <c r="D56" s="21">
        <v>20</v>
      </c>
      <c r="E56" s="21">
        <v>10</v>
      </c>
      <c r="L56" s="20"/>
      <c r="M56" s="20"/>
    </row>
    <row r="57" spans="1:22">
      <c r="A57" s="120">
        <v>40266</v>
      </c>
      <c r="B57" s="120">
        <v>40274</v>
      </c>
      <c r="C57" s="20">
        <v>3699</v>
      </c>
      <c r="F57" s="21">
        <v>10</v>
      </c>
      <c r="G57" s="21">
        <v>5</v>
      </c>
      <c r="H57" s="21">
        <v>5</v>
      </c>
      <c r="I57" s="21">
        <v>10</v>
      </c>
      <c r="L57" s="20"/>
      <c r="M57" s="20"/>
    </row>
    <row r="58" spans="1:22">
      <c r="A58" s="120">
        <v>40267</v>
      </c>
      <c r="B58" s="120">
        <v>40275</v>
      </c>
      <c r="C58" s="20">
        <v>3700</v>
      </c>
      <c r="K58" s="21">
        <v>38</v>
      </c>
      <c r="L58" s="20">
        <v>40</v>
      </c>
      <c r="M58" s="20">
        <v>4</v>
      </c>
      <c r="N58" s="21">
        <v>42</v>
      </c>
      <c r="O58" s="21">
        <v>40</v>
      </c>
      <c r="P58" s="21">
        <v>6</v>
      </c>
      <c r="Q58" s="21">
        <v>12</v>
      </c>
      <c r="R58" s="21">
        <v>4</v>
      </c>
    </row>
    <row r="59" spans="1:22">
      <c r="A59" s="120">
        <v>40267</v>
      </c>
      <c r="B59" s="120">
        <v>40269</v>
      </c>
      <c r="C59" s="20">
        <v>3701</v>
      </c>
      <c r="F59" s="21">
        <v>4</v>
      </c>
      <c r="G59" s="21">
        <v>2</v>
      </c>
      <c r="H59" s="21">
        <v>2</v>
      </c>
      <c r="I59" s="21">
        <v>4</v>
      </c>
      <c r="L59" s="20"/>
      <c r="M59" s="20"/>
    </row>
    <row r="60" spans="1:22">
      <c r="A60" s="120"/>
      <c r="L60" s="20"/>
      <c r="M60" s="20"/>
    </row>
    <row r="61" spans="1:22">
      <c r="D61" s="21">
        <f t="shared" ref="D61:I61" si="4">SUM(D2:D60)</f>
        <v>880</v>
      </c>
      <c r="E61" s="21">
        <f t="shared" si="4"/>
        <v>440</v>
      </c>
      <c r="F61" s="21">
        <f t="shared" si="4"/>
        <v>114</v>
      </c>
      <c r="G61" s="21">
        <f t="shared" si="4"/>
        <v>57</v>
      </c>
      <c r="H61" s="21">
        <f t="shared" si="4"/>
        <v>57</v>
      </c>
      <c r="I61" s="21">
        <f t="shared" si="4"/>
        <v>114</v>
      </c>
      <c r="L61" s="20"/>
      <c r="M61" s="20"/>
    </row>
    <row r="62" spans="1:22">
      <c r="C62" s="130"/>
      <c r="D62" s="41"/>
      <c r="E62" s="41"/>
      <c r="F62" s="41"/>
      <c r="G62" s="41"/>
      <c r="H62" s="41"/>
      <c r="I62" s="41"/>
      <c r="J62" s="21" t="s">
        <v>6480</v>
      </c>
      <c r="K62" s="21">
        <f t="shared" ref="K62:R62" si="5">SUM(K54:K61)</f>
        <v>114</v>
      </c>
      <c r="L62" s="21">
        <f t="shared" si="5"/>
        <v>445</v>
      </c>
      <c r="M62" s="21">
        <f t="shared" si="5"/>
        <v>4</v>
      </c>
      <c r="N62" s="21">
        <f t="shared" si="5"/>
        <v>42</v>
      </c>
      <c r="O62" s="21">
        <f t="shared" si="5"/>
        <v>40</v>
      </c>
      <c r="P62" s="21">
        <f t="shared" si="5"/>
        <v>6</v>
      </c>
      <c r="Q62" s="21">
        <f t="shared" si="5"/>
        <v>12</v>
      </c>
      <c r="R62" s="21">
        <f t="shared" si="5"/>
        <v>4</v>
      </c>
    </row>
    <row r="63" spans="1:22">
      <c r="C63" s="130"/>
      <c r="D63" s="41"/>
      <c r="E63" s="41"/>
      <c r="F63" s="41"/>
      <c r="G63" s="41"/>
      <c r="H63" s="41"/>
      <c r="I63" s="41"/>
    </row>
    <row r="64" spans="1:22">
      <c r="A64" s="64">
        <v>40620</v>
      </c>
      <c r="C64" s="20" t="s">
        <v>6542</v>
      </c>
      <c r="D64" s="21">
        <v>74</v>
      </c>
      <c r="E64" s="21">
        <v>46</v>
      </c>
      <c r="F64" s="21">
        <v>16</v>
      </c>
      <c r="G64" s="21">
        <v>7</v>
      </c>
      <c r="H64" s="21">
        <v>9</v>
      </c>
      <c r="I64" s="21">
        <v>16</v>
      </c>
    </row>
    <row r="65" spans="1:9">
      <c r="C65" s="20" t="s">
        <v>6543</v>
      </c>
      <c r="D65" s="21">
        <v>81</v>
      </c>
      <c r="E65" s="21">
        <v>39</v>
      </c>
      <c r="F65" s="21">
        <v>19</v>
      </c>
      <c r="G65" s="21">
        <v>8</v>
      </c>
      <c r="H65" s="21">
        <v>10</v>
      </c>
      <c r="I65" s="21">
        <v>15</v>
      </c>
    </row>
    <row r="66" spans="1:9">
      <c r="C66" s="20" t="s">
        <v>6544</v>
      </c>
      <c r="D66" s="21">
        <f t="shared" ref="D66:I66" si="6">SUM(D2:D45)</f>
        <v>720</v>
      </c>
      <c r="E66" s="21">
        <f t="shared" si="6"/>
        <v>360</v>
      </c>
      <c r="F66" s="21">
        <f t="shared" si="6"/>
        <v>80</v>
      </c>
      <c r="G66" s="21">
        <f t="shared" si="6"/>
        <v>40</v>
      </c>
      <c r="H66" s="21">
        <f t="shared" si="6"/>
        <v>40</v>
      </c>
      <c r="I66" s="21">
        <f t="shared" si="6"/>
        <v>80</v>
      </c>
    </row>
    <row r="68" spans="1:9">
      <c r="A68" s="158"/>
      <c r="D68" s="21">
        <f t="shared" ref="D68:I68" si="7">D61-D64-D65-D66</f>
        <v>5</v>
      </c>
      <c r="E68" s="21">
        <f t="shared" si="7"/>
        <v>-5</v>
      </c>
      <c r="F68" s="21">
        <f t="shared" si="7"/>
        <v>-1</v>
      </c>
      <c r="G68" s="21">
        <f t="shared" si="7"/>
        <v>2</v>
      </c>
      <c r="H68" s="21">
        <f t="shared" si="7"/>
        <v>-2</v>
      </c>
      <c r="I68" s="21">
        <f t="shared" si="7"/>
        <v>3</v>
      </c>
    </row>
    <row r="69" spans="1:9">
      <c r="C69" s="20" t="s">
        <v>6533</v>
      </c>
      <c r="D69" s="21">
        <v>5</v>
      </c>
      <c r="G69" s="21">
        <v>0</v>
      </c>
      <c r="H69" s="21">
        <v>0</v>
      </c>
      <c r="I69" s="21">
        <v>2</v>
      </c>
    </row>
    <row r="71" spans="1:9">
      <c r="D71" s="21">
        <v>4</v>
      </c>
      <c r="E71" s="21">
        <v>9</v>
      </c>
      <c r="F71" s="21">
        <v>2</v>
      </c>
      <c r="G71" s="21">
        <v>1</v>
      </c>
      <c r="H71" s="21">
        <v>-2</v>
      </c>
      <c r="I71" s="21">
        <v>1</v>
      </c>
    </row>
    <row r="74" spans="1:9">
      <c r="C74" s="64">
        <v>40611</v>
      </c>
      <c r="D74" s="124">
        <v>14</v>
      </c>
      <c r="E74" s="124">
        <v>7</v>
      </c>
      <c r="F74" s="124">
        <v>2</v>
      </c>
      <c r="G74" s="124">
        <v>1</v>
      </c>
      <c r="H74" s="124">
        <v>1</v>
      </c>
      <c r="I74" s="124">
        <v>2</v>
      </c>
    </row>
    <row r="75" spans="1:9">
      <c r="C75" s="64">
        <v>40612</v>
      </c>
      <c r="D75" s="124">
        <v>14</v>
      </c>
      <c r="E75" s="124">
        <v>7</v>
      </c>
      <c r="F75" s="124">
        <v>2</v>
      </c>
      <c r="G75" s="124">
        <v>1</v>
      </c>
      <c r="H75" s="124">
        <v>1</v>
      </c>
      <c r="I75" s="124">
        <v>2</v>
      </c>
    </row>
    <row r="76" spans="1:9">
      <c r="C76" s="64">
        <v>40613</v>
      </c>
      <c r="D76" s="124">
        <v>14</v>
      </c>
      <c r="E76" s="124">
        <v>7</v>
      </c>
      <c r="F76" s="124">
        <v>2</v>
      </c>
      <c r="G76" s="124">
        <v>1</v>
      </c>
      <c r="H76" s="124">
        <v>1</v>
      </c>
      <c r="I76" s="124">
        <v>2</v>
      </c>
    </row>
    <row r="77" spans="1:9">
      <c r="C77" s="64">
        <v>40616</v>
      </c>
      <c r="D77" s="124">
        <v>14</v>
      </c>
      <c r="E77" s="124">
        <v>7</v>
      </c>
      <c r="F77" s="124">
        <v>2</v>
      </c>
      <c r="G77" s="124">
        <v>1</v>
      </c>
      <c r="H77" s="124">
        <v>1</v>
      </c>
      <c r="I77" s="124">
        <v>2</v>
      </c>
    </row>
    <row r="78" spans="1:9">
      <c r="C78" s="64">
        <v>40617</v>
      </c>
      <c r="D78" s="159">
        <v>14</v>
      </c>
      <c r="E78" s="159">
        <v>7</v>
      </c>
      <c r="F78" s="159">
        <v>2</v>
      </c>
      <c r="G78" s="159">
        <v>1</v>
      </c>
      <c r="H78" s="159">
        <v>1</v>
      </c>
      <c r="I78" s="159">
        <v>2</v>
      </c>
    </row>
    <row r="79" spans="1:9">
      <c r="C79" s="64">
        <v>40618</v>
      </c>
      <c r="D79" s="159">
        <v>14</v>
      </c>
      <c r="E79" s="159">
        <v>7</v>
      </c>
      <c r="F79" s="159">
        <v>2</v>
      </c>
      <c r="G79" s="159">
        <v>1</v>
      </c>
      <c r="H79" s="159">
        <v>1</v>
      </c>
      <c r="I79" s="159">
        <v>2</v>
      </c>
    </row>
    <row r="80" spans="1:9">
      <c r="C80" s="64">
        <v>40619</v>
      </c>
      <c r="D80" s="159">
        <v>14</v>
      </c>
      <c r="E80" s="159">
        <v>7</v>
      </c>
      <c r="F80" s="159">
        <v>2</v>
      </c>
      <c r="G80" s="159">
        <v>1</v>
      </c>
      <c r="H80" s="159">
        <v>1</v>
      </c>
      <c r="I80" s="159">
        <v>2</v>
      </c>
    </row>
    <row r="81" spans="3:11">
      <c r="C81" s="64">
        <v>40620</v>
      </c>
      <c r="D81" s="159">
        <v>14</v>
      </c>
      <c r="E81" s="159">
        <v>7</v>
      </c>
      <c r="F81" s="159">
        <v>2</v>
      </c>
      <c r="G81" s="159">
        <v>1</v>
      </c>
      <c r="H81" s="159">
        <v>1</v>
      </c>
      <c r="I81" s="159">
        <v>2</v>
      </c>
    </row>
    <row r="82" spans="3:11">
      <c r="C82" s="64">
        <v>40623</v>
      </c>
      <c r="D82" s="159">
        <v>14</v>
      </c>
      <c r="E82" s="159">
        <v>7</v>
      </c>
      <c r="F82" s="159">
        <v>2</v>
      </c>
      <c r="G82" s="159">
        <v>1</v>
      </c>
      <c r="H82" s="159">
        <v>1</v>
      </c>
      <c r="I82" s="159">
        <v>2</v>
      </c>
    </row>
    <row r="83" spans="3:11">
      <c r="C83" s="64">
        <v>40624</v>
      </c>
      <c r="D83" s="159">
        <v>14</v>
      </c>
      <c r="E83" s="159">
        <v>7</v>
      </c>
      <c r="F83" s="159">
        <v>2</v>
      </c>
      <c r="G83" s="159">
        <v>1</v>
      </c>
      <c r="H83" s="159">
        <v>1</v>
      </c>
      <c r="I83" s="159">
        <v>2</v>
      </c>
    </row>
    <row r="84" spans="3:11">
      <c r="C84" s="64">
        <v>40625</v>
      </c>
      <c r="D84" s="159">
        <v>14</v>
      </c>
      <c r="E84" s="159">
        <v>7</v>
      </c>
      <c r="F84" s="159">
        <v>2</v>
      </c>
      <c r="G84" s="159">
        <v>1</v>
      </c>
      <c r="H84" s="159">
        <v>1</v>
      </c>
      <c r="I84" s="159">
        <v>2</v>
      </c>
    </row>
    <row r="85" spans="3:11">
      <c r="C85" s="64">
        <v>40626</v>
      </c>
      <c r="D85" s="21">
        <v>14</v>
      </c>
      <c r="E85" s="21">
        <v>7</v>
      </c>
      <c r="F85" s="21">
        <v>2</v>
      </c>
      <c r="G85" s="21">
        <v>1</v>
      </c>
      <c r="I85" s="21">
        <v>2</v>
      </c>
    </row>
    <row r="86" spans="3:11">
      <c r="C86" s="64">
        <v>40627</v>
      </c>
      <c r="D86" s="21">
        <v>9</v>
      </c>
      <c r="E86" s="21">
        <v>6</v>
      </c>
      <c r="F86" s="21">
        <v>2</v>
      </c>
      <c r="G86" s="21">
        <v>1</v>
      </c>
      <c r="I86" s="21">
        <v>2</v>
      </c>
    </row>
    <row r="87" spans="3:11">
      <c r="C87" s="64">
        <v>40630</v>
      </c>
    </row>
    <row r="88" spans="3:11">
      <c r="C88" s="64"/>
    </row>
    <row r="89" spans="3:11">
      <c r="C89" s="64"/>
    </row>
    <row r="90" spans="3:11">
      <c r="C90" s="64"/>
    </row>
    <row r="91" spans="3:11">
      <c r="C91" s="21" t="s">
        <v>6545</v>
      </c>
      <c r="F91" s="124">
        <v>2</v>
      </c>
      <c r="G91" s="124">
        <v>1</v>
      </c>
      <c r="H91" s="124">
        <v>1</v>
      </c>
      <c r="I91" s="124">
        <v>2</v>
      </c>
      <c r="K91" s="21" t="s">
        <v>6545</v>
      </c>
    </row>
    <row r="92" spans="3:11">
      <c r="C92" s="64"/>
      <c r="F92" s="124">
        <v>2</v>
      </c>
      <c r="G92" s="124">
        <v>1</v>
      </c>
      <c r="H92" s="124">
        <v>1</v>
      </c>
      <c r="I92" s="124">
        <v>2</v>
      </c>
      <c r="K92" s="21" t="s">
        <v>6546</v>
      </c>
    </row>
    <row r="93" spans="3:11">
      <c r="C93" s="64"/>
      <c r="F93" s="159">
        <v>2</v>
      </c>
      <c r="G93" s="159"/>
      <c r="H93" s="159"/>
      <c r="I93" s="159">
        <v>2</v>
      </c>
      <c r="K93" s="21" t="s">
        <v>6547</v>
      </c>
    </row>
    <row r="94" spans="3:11">
      <c r="C94" s="64"/>
      <c r="F94" s="159">
        <v>1</v>
      </c>
      <c r="G94" s="159"/>
      <c r="H94" s="159"/>
      <c r="I94" s="159">
        <v>2</v>
      </c>
      <c r="K94" s="21" t="s">
        <v>6548</v>
      </c>
    </row>
    <row r="95" spans="3:11">
      <c r="C95" s="64"/>
      <c r="F95" s="21">
        <v>1</v>
      </c>
      <c r="I95" s="21">
        <v>2</v>
      </c>
    </row>
    <row r="96" spans="3:11">
      <c r="I96" s="21">
        <v>1</v>
      </c>
    </row>
    <row r="97" spans="1:10">
      <c r="D97" s="21">
        <f>SUM(D74:D95)</f>
        <v>177</v>
      </c>
      <c r="E97" s="21">
        <f>SUM(E74:E95)</f>
        <v>90</v>
      </c>
      <c r="F97" s="21">
        <f>SUM(F74:F96)</f>
        <v>34</v>
      </c>
      <c r="G97" s="21">
        <f>SUM(G74:G95)</f>
        <v>15</v>
      </c>
      <c r="H97" s="21">
        <f>SUM(H74:H95)</f>
        <v>13</v>
      </c>
      <c r="I97" s="21">
        <f>SUM(I74:I96)</f>
        <v>37</v>
      </c>
      <c r="J97" s="21">
        <f>SUM(J74:J95)</f>
        <v>0</v>
      </c>
    </row>
    <row r="99" spans="1:10">
      <c r="C99" s="20" t="s">
        <v>6549</v>
      </c>
      <c r="D99" s="21">
        <f>SUM(D81:D87)</f>
        <v>79</v>
      </c>
      <c r="E99" s="21">
        <f>SUM(E81:E87)</f>
        <v>41</v>
      </c>
      <c r="F99" s="21">
        <f>SUM(F81:F86,F93:F95)</f>
        <v>16</v>
      </c>
      <c r="G99" s="21">
        <f>SUM(G81:G86,G93:G95)</f>
        <v>6</v>
      </c>
      <c r="H99" s="21">
        <f>SUM(H81:H86,H93:H95)</f>
        <v>4</v>
      </c>
      <c r="I99" s="21">
        <f>SUM(I81:I86,I93:I95)</f>
        <v>18</v>
      </c>
    </row>
    <row r="101" spans="1:10">
      <c r="D101" s="21">
        <f t="shared" ref="D101:I101" si="8">D99+D66</f>
        <v>799</v>
      </c>
      <c r="E101" s="21">
        <f t="shared" si="8"/>
        <v>401</v>
      </c>
      <c r="F101" s="21">
        <f t="shared" si="8"/>
        <v>96</v>
      </c>
      <c r="G101" s="21">
        <f t="shared" si="8"/>
        <v>46</v>
      </c>
      <c r="H101" s="21">
        <f t="shared" si="8"/>
        <v>44</v>
      </c>
      <c r="I101" s="21">
        <f t="shared" si="8"/>
        <v>98</v>
      </c>
    </row>
    <row r="105" spans="1:10">
      <c r="A105" s="64">
        <v>40625</v>
      </c>
      <c r="C105" s="20" t="s">
        <v>6542</v>
      </c>
      <c r="D105" s="21">
        <v>18</v>
      </c>
      <c r="E105" s="21">
        <v>18</v>
      </c>
      <c r="F105" s="21">
        <v>6</v>
      </c>
      <c r="G105" s="21">
        <v>3</v>
      </c>
      <c r="H105" s="21">
        <v>5</v>
      </c>
      <c r="I105" s="21">
        <v>5</v>
      </c>
    </row>
    <row r="106" spans="1:10">
      <c r="C106" s="20" t="s">
        <v>6543</v>
      </c>
      <c r="D106" s="21">
        <v>77</v>
      </c>
      <c r="E106" s="21">
        <v>37</v>
      </c>
      <c r="F106" s="21">
        <v>19</v>
      </c>
      <c r="G106" s="21">
        <v>7</v>
      </c>
      <c r="H106" s="21">
        <v>9</v>
      </c>
      <c r="I106" s="21">
        <v>17</v>
      </c>
    </row>
    <row r="107" spans="1:10">
      <c r="C107" s="20" t="s">
        <v>6544</v>
      </c>
      <c r="D107" s="21">
        <f t="shared" ref="D107:I107" si="9">SUM(D2:D49)</f>
        <v>780</v>
      </c>
      <c r="E107" s="21">
        <f t="shared" si="9"/>
        <v>390</v>
      </c>
      <c r="F107" s="21">
        <f t="shared" si="9"/>
        <v>90</v>
      </c>
      <c r="G107" s="21">
        <f t="shared" si="9"/>
        <v>45</v>
      </c>
      <c r="H107" s="21">
        <f t="shared" si="9"/>
        <v>45</v>
      </c>
      <c r="I107" s="21">
        <f t="shared" si="9"/>
        <v>90</v>
      </c>
    </row>
    <row r="109" spans="1:10">
      <c r="A109" s="158"/>
      <c r="D109" s="21">
        <f t="shared" ref="D109:I109" si="10">D61-D107-D106</f>
        <v>23</v>
      </c>
      <c r="E109" s="21">
        <f t="shared" si="10"/>
        <v>13</v>
      </c>
      <c r="F109" s="21">
        <f t="shared" si="10"/>
        <v>5</v>
      </c>
      <c r="G109" s="160">
        <f t="shared" si="10"/>
        <v>5</v>
      </c>
      <c r="H109" s="160">
        <f t="shared" si="10"/>
        <v>3</v>
      </c>
      <c r="I109" s="21">
        <f t="shared" si="10"/>
        <v>7</v>
      </c>
    </row>
    <row r="113" spans="3:11">
      <c r="C113" s="64">
        <v>40626</v>
      </c>
      <c r="D113" s="21">
        <v>14</v>
      </c>
      <c r="E113" s="21">
        <v>7</v>
      </c>
      <c r="F113" s="21">
        <v>2</v>
      </c>
      <c r="G113" s="21">
        <v>1</v>
      </c>
      <c r="H113" s="21">
        <v>1</v>
      </c>
      <c r="I113" s="21">
        <v>2</v>
      </c>
    </row>
    <row r="114" spans="3:11">
      <c r="C114" s="64">
        <v>40627</v>
      </c>
      <c r="D114" s="21">
        <v>9</v>
      </c>
      <c r="E114" s="21">
        <v>6</v>
      </c>
      <c r="F114" s="21">
        <v>2</v>
      </c>
      <c r="G114" s="21">
        <v>1</v>
      </c>
      <c r="H114" s="21">
        <v>1</v>
      </c>
      <c r="I114" s="21">
        <v>2</v>
      </c>
    </row>
    <row r="115" spans="3:11">
      <c r="G115" s="21">
        <v>1</v>
      </c>
      <c r="H115" s="21">
        <v>1</v>
      </c>
      <c r="I115" s="21">
        <v>2</v>
      </c>
      <c r="K115" s="21" t="s">
        <v>6550</v>
      </c>
    </row>
    <row r="116" spans="3:11">
      <c r="G116" s="21">
        <v>1</v>
      </c>
      <c r="I116" s="21">
        <v>1</v>
      </c>
      <c r="K116" s="21" t="s">
        <v>6551</v>
      </c>
    </row>
    <row r="117" spans="3:11">
      <c r="F117" s="21">
        <v>1</v>
      </c>
      <c r="G117" s="21">
        <v>1</v>
      </c>
      <c r="K117" s="21" t="s">
        <v>6552</v>
      </c>
    </row>
    <row r="118" spans="3:11">
      <c r="D118" s="21">
        <f t="shared" ref="D118:I118" si="11">SUM(D113:D117)</f>
        <v>23</v>
      </c>
      <c r="E118" s="21">
        <f t="shared" si="11"/>
        <v>13</v>
      </c>
      <c r="F118" s="21">
        <f t="shared" si="11"/>
        <v>5</v>
      </c>
      <c r="G118" s="21">
        <f t="shared" si="11"/>
        <v>5</v>
      </c>
      <c r="H118" s="21">
        <f t="shared" si="11"/>
        <v>3</v>
      </c>
      <c r="I118" s="21">
        <f t="shared" si="11"/>
        <v>7</v>
      </c>
    </row>
  </sheetData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0"/>
  <dimension ref="A1:O4714"/>
  <sheetViews>
    <sheetView workbookViewId="0">
      <pane ySplit="3" topLeftCell="A148" activePane="bottomLeft" state="frozen"/>
      <selection pane="bottomLeft" activeCell="O176" sqref="O176:O177"/>
    </sheetView>
  </sheetViews>
  <sheetFormatPr baseColWidth="10" defaultRowHeight="12.75"/>
  <cols>
    <col min="1" max="1" width="10.5703125" style="121" customWidth="1"/>
    <col min="2" max="3" width="5.42578125" style="20" customWidth="1"/>
    <col min="4" max="4" width="10.5703125" style="145" customWidth="1"/>
    <col min="5" max="5" width="5.42578125" style="20" customWidth="1"/>
    <col min="6" max="6" width="5.42578125" style="122" customWidth="1"/>
    <col min="7" max="7" width="10.5703125" style="20" customWidth="1"/>
    <col min="8" max="9" width="5.42578125" style="20" customWidth="1"/>
    <col min="10" max="10" width="10.5703125" style="145" customWidth="1"/>
    <col min="11" max="11" width="5.42578125" style="20" customWidth="1"/>
    <col min="12" max="12" width="5.42578125" style="122" customWidth="1"/>
    <col min="13" max="256" width="11.42578125" style="21"/>
    <col min="257" max="257" width="10.5703125" style="21" customWidth="1"/>
    <col min="258" max="259" width="5.42578125" style="21" customWidth="1"/>
    <col min="260" max="260" width="10.5703125" style="21" customWidth="1"/>
    <col min="261" max="262" width="5.42578125" style="21" customWidth="1"/>
    <col min="263" max="263" width="10.5703125" style="21" customWidth="1"/>
    <col min="264" max="265" width="5.42578125" style="21" customWidth="1"/>
    <col min="266" max="266" width="10.5703125" style="21" customWidth="1"/>
    <col min="267" max="268" width="5.42578125" style="21" customWidth="1"/>
    <col min="269" max="512" width="11.42578125" style="21"/>
    <col min="513" max="513" width="10.5703125" style="21" customWidth="1"/>
    <col min="514" max="515" width="5.42578125" style="21" customWidth="1"/>
    <col min="516" max="516" width="10.5703125" style="21" customWidth="1"/>
    <col min="517" max="518" width="5.42578125" style="21" customWidth="1"/>
    <col min="519" max="519" width="10.5703125" style="21" customWidth="1"/>
    <col min="520" max="521" width="5.42578125" style="21" customWidth="1"/>
    <col min="522" max="522" width="10.5703125" style="21" customWidth="1"/>
    <col min="523" max="524" width="5.42578125" style="21" customWidth="1"/>
    <col min="525" max="768" width="11.42578125" style="21"/>
    <col min="769" max="769" width="10.5703125" style="21" customWidth="1"/>
    <col min="770" max="771" width="5.42578125" style="21" customWidth="1"/>
    <col min="772" max="772" width="10.5703125" style="21" customWidth="1"/>
    <col min="773" max="774" width="5.42578125" style="21" customWidth="1"/>
    <col min="775" max="775" width="10.5703125" style="21" customWidth="1"/>
    <col min="776" max="777" width="5.42578125" style="21" customWidth="1"/>
    <col min="778" max="778" width="10.5703125" style="21" customWidth="1"/>
    <col min="779" max="780" width="5.42578125" style="21" customWidth="1"/>
    <col min="781" max="1024" width="11.42578125" style="21"/>
    <col min="1025" max="1025" width="10.5703125" style="21" customWidth="1"/>
    <col min="1026" max="1027" width="5.42578125" style="21" customWidth="1"/>
    <col min="1028" max="1028" width="10.5703125" style="21" customWidth="1"/>
    <col min="1029" max="1030" width="5.42578125" style="21" customWidth="1"/>
    <col min="1031" max="1031" width="10.5703125" style="21" customWidth="1"/>
    <col min="1032" max="1033" width="5.42578125" style="21" customWidth="1"/>
    <col min="1034" max="1034" width="10.5703125" style="21" customWidth="1"/>
    <col min="1035" max="1036" width="5.42578125" style="21" customWidth="1"/>
    <col min="1037" max="1280" width="11.42578125" style="21"/>
    <col min="1281" max="1281" width="10.5703125" style="21" customWidth="1"/>
    <col min="1282" max="1283" width="5.42578125" style="21" customWidth="1"/>
    <col min="1284" max="1284" width="10.5703125" style="21" customWidth="1"/>
    <col min="1285" max="1286" width="5.42578125" style="21" customWidth="1"/>
    <col min="1287" max="1287" width="10.5703125" style="21" customWidth="1"/>
    <col min="1288" max="1289" width="5.42578125" style="21" customWidth="1"/>
    <col min="1290" max="1290" width="10.5703125" style="21" customWidth="1"/>
    <col min="1291" max="1292" width="5.42578125" style="21" customWidth="1"/>
    <col min="1293" max="1536" width="11.42578125" style="21"/>
    <col min="1537" max="1537" width="10.5703125" style="21" customWidth="1"/>
    <col min="1538" max="1539" width="5.42578125" style="21" customWidth="1"/>
    <col min="1540" max="1540" width="10.5703125" style="21" customWidth="1"/>
    <col min="1541" max="1542" width="5.42578125" style="21" customWidth="1"/>
    <col min="1543" max="1543" width="10.5703125" style="21" customWidth="1"/>
    <col min="1544" max="1545" width="5.42578125" style="21" customWidth="1"/>
    <col min="1546" max="1546" width="10.5703125" style="21" customWidth="1"/>
    <col min="1547" max="1548" width="5.42578125" style="21" customWidth="1"/>
    <col min="1549" max="1792" width="11.42578125" style="21"/>
    <col min="1793" max="1793" width="10.5703125" style="21" customWidth="1"/>
    <col min="1794" max="1795" width="5.42578125" style="21" customWidth="1"/>
    <col min="1796" max="1796" width="10.5703125" style="21" customWidth="1"/>
    <col min="1797" max="1798" width="5.42578125" style="21" customWidth="1"/>
    <col min="1799" max="1799" width="10.5703125" style="21" customWidth="1"/>
    <col min="1800" max="1801" width="5.42578125" style="21" customWidth="1"/>
    <col min="1802" max="1802" width="10.5703125" style="21" customWidth="1"/>
    <col min="1803" max="1804" width="5.42578125" style="21" customWidth="1"/>
    <col min="1805" max="2048" width="11.42578125" style="21"/>
    <col min="2049" max="2049" width="10.5703125" style="21" customWidth="1"/>
    <col min="2050" max="2051" width="5.42578125" style="21" customWidth="1"/>
    <col min="2052" max="2052" width="10.5703125" style="21" customWidth="1"/>
    <col min="2053" max="2054" width="5.42578125" style="21" customWidth="1"/>
    <col min="2055" max="2055" width="10.5703125" style="21" customWidth="1"/>
    <col min="2056" max="2057" width="5.42578125" style="21" customWidth="1"/>
    <col min="2058" max="2058" width="10.5703125" style="21" customWidth="1"/>
    <col min="2059" max="2060" width="5.42578125" style="21" customWidth="1"/>
    <col min="2061" max="2304" width="11.42578125" style="21"/>
    <col min="2305" max="2305" width="10.5703125" style="21" customWidth="1"/>
    <col min="2306" max="2307" width="5.42578125" style="21" customWidth="1"/>
    <col min="2308" max="2308" width="10.5703125" style="21" customWidth="1"/>
    <col min="2309" max="2310" width="5.42578125" style="21" customWidth="1"/>
    <col min="2311" max="2311" width="10.5703125" style="21" customWidth="1"/>
    <col min="2312" max="2313" width="5.42578125" style="21" customWidth="1"/>
    <col min="2314" max="2314" width="10.5703125" style="21" customWidth="1"/>
    <col min="2315" max="2316" width="5.42578125" style="21" customWidth="1"/>
    <col min="2317" max="2560" width="11.42578125" style="21"/>
    <col min="2561" max="2561" width="10.5703125" style="21" customWidth="1"/>
    <col min="2562" max="2563" width="5.42578125" style="21" customWidth="1"/>
    <col min="2564" max="2564" width="10.5703125" style="21" customWidth="1"/>
    <col min="2565" max="2566" width="5.42578125" style="21" customWidth="1"/>
    <col min="2567" max="2567" width="10.5703125" style="21" customWidth="1"/>
    <col min="2568" max="2569" width="5.42578125" style="21" customWidth="1"/>
    <col min="2570" max="2570" width="10.5703125" style="21" customWidth="1"/>
    <col min="2571" max="2572" width="5.42578125" style="21" customWidth="1"/>
    <col min="2573" max="2816" width="11.42578125" style="21"/>
    <col min="2817" max="2817" width="10.5703125" style="21" customWidth="1"/>
    <col min="2818" max="2819" width="5.42578125" style="21" customWidth="1"/>
    <col min="2820" max="2820" width="10.5703125" style="21" customWidth="1"/>
    <col min="2821" max="2822" width="5.42578125" style="21" customWidth="1"/>
    <col min="2823" max="2823" width="10.5703125" style="21" customWidth="1"/>
    <col min="2824" max="2825" width="5.42578125" style="21" customWidth="1"/>
    <col min="2826" max="2826" width="10.5703125" style="21" customWidth="1"/>
    <col min="2827" max="2828" width="5.42578125" style="21" customWidth="1"/>
    <col min="2829" max="3072" width="11.42578125" style="21"/>
    <col min="3073" max="3073" width="10.5703125" style="21" customWidth="1"/>
    <col min="3074" max="3075" width="5.42578125" style="21" customWidth="1"/>
    <col min="3076" max="3076" width="10.5703125" style="21" customWidth="1"/>
    <col min="3077" max="3078" width="5.42578125" style="21" customWidth="1"/>
    <col min="3079" max="3079" width="10.5703125" style="21" customWidth="1"/>
    <col min="3080" max="3081" width="5.42578125" style="21" customWidth="1"/>
    <col min="3082" max="3082" width="10.5703125" style="21" customWidth="1"/>
    <col min="3083" max="3084" width="5.42578125" style="21" customWidth="1"/>
    <col min="3085" max="3328" width="11.42578125" style="21"/>
    <col min="3329" max="3329" width="10.5703125" style="21" customWidth="1"/>
    <col min="3330" max="3331" width="5.42578125" style="21" customWidth="1"/>
    <col min="3332" max="3332" width="10.5703125" style="21" customWidth="1"/>
    <col min="3333" max="3334" width="5.42578125" style="21" customWidth="1"/>
    <col min="3335" max="3335" width="10.5703125" style="21" customWidth="1"/>
    <col min="3336" max="3337" width="5.42578125" style="21" customWidth="1"/>
    <col min="3338" max="3338" width="10.5703125" style="21" customWidth="1"/>
    <col min="3339" max="3340" width="5.42578125" style="21" customWidth="1"/>
    <col min="3341" max="3584" width="11.42578125" style="21"/>
    <col min="3585" max="3585" width="10.5703125" style="21" customWidth="1"/>
    <col min="3586" max="3587" width="5.42578125" style="21" customWidth="1"/>
    <col min="3588" max="3588" width="10.5703125" style="21" customWidth="1"/>
    <col min="3589" max="3590" width="5.42578125" style="21" customWidth="1"/>
    <col min="3591" max="3591" width="10.5703125" style="21" customWidth="1"/>
    <col min="3592" max="3593" width="5.42578125" style="21" customWidth="1"/>
    <col min="3594" max="3594" width="10.5703125" style="21" customWidth="1"/>
    <col min="3595" max="3596" width="5.42578125" style="21" customWidth="1"/>
    <col min="3597" max="3840" width="11.42578125" style="21"/>
    <col min="3841" max="3841" width="10.5703125" style="21" customWidth="1"/>
    <col min="3842" max="3843" width="5.42578125" style="21" customWidth="1"/>
    <col min="3844" max="3844" width="10.5703125" style="21" customWidth="1"/>
    <col min="3845" max="3846" width="5.42578125" style="21" customWidth="1"/>
    <col min="3847" max="3847" width="10.5703125" style="21" customWidth="1"/>
    <col min="3848" max="3849" width="5.42578125" style="21" customWidth="1"/>
    <col min="3850" max="3850" width="10.5703125" style="21" customWidth="1"/>
    <col min="3851" max="3852" width="5.42578125" style="21" customWidth="1"/>
    <col min="3853" max="4096" width="11.42578125" style="21"/>
    <col min="4097" max="4097" width="10.5703125" style="21" customWidth="1"/>
    <col min="4098" max="4099" width="5.42578125" style="21" customWidth="1"/>
    <col min="4100" max="4100" width="10.5703125" style="21" customWidth="1"/>
    <col min="4101" max="4102" width="5.42578125" style="21" customWidth="1"/>
    <col min="4103" max="4103" width="10.5703125" style="21" customWidth="1"/>
    <col min="4104" max="4105" width="5.42578125" style="21" customWidth="1"/>
    <col min="4106" max="4106" width="10.5703125" style="21" customWidth="1"/>
    <col min="4107" max="4108" width="5.42578125" style="21" customWidth="1"/>
    <col min="4109" max="4352" width="11.42578125" style="21"/>
    <col min="4353" max="4353" width="10.5703125" style="21" customWidth="1"/>
    <col min="4354" max="4355" width="5.42578125" style="21" customWidth="1"/>
    <col min="4356" max="4356" width="10.5703125" style="21" customWidth="1"/>
    <col min="4357" max="4358" width="5.42578125" style="21" customWidth="1"/>
    <col min="4359" max="4359" width="10.5703125" style="21" customWidth="1"/>
    <col min="4360" max="4361" width="5.42578125" style="21" customWidth="1"/>
    <col min="4362" max="4362" width="10.5703125" style="21" customWidth="1"/>
    <col min="4363" max="4364" width="5.42578125" style="21" customWidth="1"/>
    <col min="4365" max="4608" width="11.42578125" style="21"/>
    <col min="4609" max="4609" width="10.5703125" style="21" customWidth="1"/>
    <col min="4610" max="4611" width="5.42578125" style="21" customWidth="1"/>
    <col min="4612" max="4612" width="10.5703125" style="21" customWidth="1"/>
    <col min="4613" max="4614" width="5.42578125" style="21" customWidth="1"/>
    <col min="4615" max="4615" width="10.5703125" style="21" customWidth="1"/>
    <col min="4616" max="4617" width="5.42578125" style="21" customWidth="1"/>
    <col min="4618" max="4618" width="10.5703125" style="21" customWidth="1"/>
    <col min="4619" max="4620" width="5.42578125" style="21" customWidth="1"/>
    <col min="4621" max="4864" width="11.42578125" style="21"/>
    <col min="4865" max="4865" width="10.5703125" style="21" customWidth="1"/>
    <col min="4866" max="4867" width="5.42578125" style="21" customWidth="1"/>
    <col min="4868" max="4868" width="10.5703125" style="21" customWidth="1"/>
    <col min="4869" max="4870" width="5.42578125" style="21" customWidth="1"/>
    <col min="4871" max="4871" width="10.5703125" style="21" customWidth="1"/>
    <col min="4872" max="4873" width="5.42578125" style="21" customWidth="1"/>
    <col min="4874" max="4874" width="10.5703125" style="21" customWidth="1"/>
    <col min="4875" max="4876" width="5.42578125" style="21" customWidth="1"/>
    <col min="4877" max="5120" width="11.42578125" style="21"/>
    <col min="5121" max="5121" width="10.5703125" style="21" customWidth="1"/>
    <col min="5122" max="5123" width="5.42578125" style="21" customWidth="1"/>
    <col min="5124" max="5124" width="10.5703125" style="21" customWidth="1"/>
    <col min="5125" max="5126" width="5.42578125" style="21" customWidth="1"/>
    <col min="5127" max="5127" width="10.5703125" style="21" customWidth="1"/>
    <col min="5128" max="5129" width="5.42578125" style="21" customWidth="1"/>
    <col min="5130" max="5130" width="10.5703125" style="21" customWidth="1"/>
    <col min="5131" max="5132" width="5.42578125" style="21" customWidth="1"/>
    <col min="5133" max="5376" width="11.42578125" style="21"/>
    <col min="5377" max="5377" width="10.5703125" style="21" customWidth="1"/>
    <col min="5378" max="5379" width="5.42578125" style="21" customWidth="1"/>
    <col min="5380" max="5380" width="10.5703125" style="21" customWidth="1"/>
    <col min="5381" max="5382" width="5.42578125" style="21" customWidth="1"/>
    <col min="5383" max="5383" width="10.5703125" style="21" customWidth="1"/>
    <col min="5384" max="5385" width="5.42578125" style="21" customWidth="1"/>
    <col min="5386" max="5386" width="10.5703125" style="21" customWidth="1"/>
    <col min="5387" max="5388" width="5.42578125" style="21" customWidth="1"/>
    <col min="5389" max="5632" width="11.42578125" style="21"/>
    <col min="5633" max="5633" width="10.5703125" style="21" customWidth="1"/>
    <col min="5634" max="5635" width="5.42578125" style="21" customWidth="1"/>
    <col min="5636" max="5636" width="10.5703125" style="21" customWidth="1"/>
    <col min="5637" max="5638" width="5.42578125" style="21" customWidth="1"/>
    <col min="5639" max="5639" width="10.5703125" style="21" customWidth="1"/>
    <col min="5640" max="5641" width="5.42578125" style="21" customWidth="1"/>
    <col min="5642" max="5642" width="10.5703125" style="21" customWidth="1"/>
    <col min="5643" max="5644" width="5.42578125" style="21" customWidth="1"/>
    <col min="5645" max="5888" width="11.42578125" style="21"/>
    <col min="5889" max="5889" width="10.5703125" style="21" customWidth="1"/>
    <col min="5890" max="5891" width="5.42578125" style="21" customWidth="1"/>
    <col min="5892" max="5892" width="10.5703125" style="21" customWidth="1"/>
    <col min="5893" max="5894" width="5.42578125" style="21" customWidth="1"/>
    <col min="5895" max="5895" width="10.5703125" style="21" customWidth="1"/>
    <col min="5896" max="5897" width="5.42578125" style="21" customWidth="1"/>
    <col min="5898" max="5898" width="10.5703125" style="21" customWidth="1"/>
    <col min="5899" max="5900" width="5.42578125" style="21" customWidth="1"/>
    <col min="5901" max="6144" width="11.42578125" style="21"/>
    <col min="6145" max="6145" width="10.5703125" style="21" customWidth="1"/>
    <col min="6146" max="6147" width="5.42578125" style="21" customWidth="1"/>
    <col min="6148" max="6148" width="10.5703125" style="21" customWidth="1"/>
    <col min="6149" max="6150" width="5.42578125" style="21" customWidth="1"/>
    <col min="6151" max="6151" width="10.5703125" style="21" customWidth="1"/>
    <col min="6152" max="6153" width="5.42578125" style="21" customWidth="1"/>
    <col min="6154" max="6154" width="10.5703125" style="21" customWidth="1"/>
    <col min="6155" max="6156" width="5.42578125" style="21" customWidth="1"/>
    <col min="6157" max="6400" width="11.42578125" style="21"/>
    <col min="6401" max="6401" width="10.5703125" style="21" customWidth="1"/>
    <col min="6402" max="6403" width="5.42578125" style="21" customWidth="1"/>
    <col min="6404" max="6404" width="10.5703125" style="21" customWidth="1"/>
    <col min="6405" max="6406" width="5.42578125" style="21" customWidth="1"/>
    <col min="6407" max="6407" width="10.5703125" style="21" customWidth="1"/>
    <col min="6408" max="6409" width="5.42578125" style="21" customWidth="1"/>
    <col min="6410" max="6410" width="10.5703125" style="21" customWidth="1"/>
    <col min="6411" max="6412" width="5.42578125" style="21" customWidth="1"/>
    <col min="6413" max="6656" width="11.42578125" style="21"/>
    <col min="6657" max="6657" width="10.5703125" style="21" customWidth="1"/>
    <col min="6658" max="6659" width="5.42578125" style="21" customWidth="1"/>
    <col min="6660" max="6660" width="10.5703125" style="21" customWidth="1"/>
    <col min="6661" max="6662" width="5.42578125" style="21" customWidth="1"/>
    <col min="6663" max="6663" width="10.5703125" style="21" customWidth="1"/>
    <col min="6664" max="6665" width="5.42578125" style="21" customWidth="1"/>
    <col min="6666" max="6666" width="10.5703125" style="21" customWidth="1"/>
    <col min="6667" max="6668" width="5.42578125" style="21" customWidth="1"/>
    <col min="6669" max="6912" width="11.42578125" style="21"/>
    <col min="6913" max="6913" width="10.5703125" style="21" customWidth="1"/>
    <col min="6914" max="6915" width="5.42578125" style="21" customWidth="1"/>
    <col min="6916" max="6916" width="10.5703125" style="21" customWidth="1"/>
    <col min="6917" max="6918" width="5.42578125" style="21" customWidth="1"/>
    <col min="6919" max="6919" width="10.5703125" style="21" customWidth="1"/>
    <col min="6920" max="6921" width="5.42578125" style="21" customWidth="1"/>
    <col min="6922" max="6922" width="10.5703125" style="21" customWidth="1"/>
    <col min="6923" max="6924" width="5.42578125" style="21" customWidth="1"/>
    <col min="6925" max="7168" width="11.42578125" style="21"/>
    <col min="7169" max="7169" width="10.5703125" style="21" customWidth="1"/>
    <col min="7170" max="7171" width="5.42578125" style="21" customWidth="1"/>
    <col min="7172" max="7172" width="10.5703125" style="21" customWidth="1"/>
    <col min="7173" max="7174" width="5.42578125" style="21" customWidth="1"/>
    <col min="7175" max="7175" width="10.5703125" style="21" customWidth="1"/>
    <col min="7176" max="7177" width="5.42578125" style="21" customWidth="1"/>
    <col min="7178" max="7178" width="10.5703125" style="21" customWidth="1"/>
    <col min="7179" max="7180" width="5.42578125" style="21" customWidth="1"/>
    <col min="7181" max="7424" width="11.42578125" style="21"/>
    <col min="7425" max="7425" width="10.5703125" style="21" customWidth="1"/>
    <col min="7426" max="7427" width="5.42578125" style="21" customWidth="1"/>
    <col min="7428" max="7428" width="10.5703125" style="21" customWidth="1"/>
    <col min="7429" max="7430" width="5.42578125" style="21" customWidth="1"/>
    <col min="7431" max="7431" width="10.5703125" style="21" customWidth="1"/>
    <col min="7432" max="7433" width="5.42578125" style="21" customWidth="1"/>
    <col min="7434" max="7434" width="10.5703125" style="21" customWidth="1"/>
    <col min="7435" max="7436" width="5.42578125" style="21" customWidth="1"/>
    <col min="7437" max="7680" width="11.42578125" style="21"/>
    <col min="7681" max="7681" width="10.5703125" style="21" customWidth="1"/>
    <col min="7682" max="7683" width="5.42578125" style="21" customWidth="1"/>
    <col min="7684" max="7684" width="10.5703125" style="21" customWidth="1"/>
    <col min="7685" max="7686" width="5.42578125" style="21" customWidth="1"/>
    <col min="7687" max="7687" width="10.5703125" style="21" customWidth="1"/>
    <col min="7688" max="7689" width="5.42578125" style="21" customWidth="1"/>
    <col min="7690" max="7690" width="10.5703125" style="21" customWidth="1"/>
    <col min="7691" max="7692" width="5.42578125" style="21" customWidth="1"/>
    <col min="7693" max="7936" width="11.42578125" style="21"/>
    <col min="7937" max="7937" width="10.5703125" style="21" customWidth="1"/>
    <col min="7938" max="7939" width="5.42578125" style="21" customWidth="1"/>
    <col min="7940" max="7940" width="10.5703125" style="21" customWidth="1"/>
    <col min="7941" max="7942" width="5.42578125" style="21" customWidth="1"/>
    <col min="7943" max="7943" width="10.5703125" style="21" customWidth="1"/>
    <col min="7944" max="7945" width="5.42578125" style="21" customWidth="1"/>
    <col min="7946" max="7946" width="10.5703125" style="21" customWidth="1"/>
    <col min="7947" max="7948" width="5.42578125" style="21" customWidth="1"/>
    <col min="7949" max="8192" width="11.42578125" style="21"/>
    <col min="8193" max="8193" width="10.5703125" style="21" customWidth="1"/>
    <col min="8194" max="8195" width="5.42578125" style="21" customWidth="1"/>
    <col min="8196" max="8196" width="10.5703125" style="21" customWidth="1"/>
    <col min="8197" max="8198" width="5.42578125" style="21" customWidth="1"/>
    <col min="8199" max="8199" width="10.5703125" style="21" customWidth="1"/>
    <col min="8200" max="8201" width="5.42578125" style="21" customWidth="1"/>
    <col min="8202" max="8202" width="10.5703125" style="21" customWidth="1"/>
    <col min="8203" max="8204" width="5.42578125" style="21" customWidth="1"/>
    <col min="8205" max="8448" width="11.42578125" style="21"/>
    <col min="8449" max="8449" width="10.5703125" style="21" customWidth="1"/>
    <col min="8450" max="8451" width="5.42578125" style="21" customWidth="1"/>
    <col min="8452" max="8452" width="10.5703125" style="21" customWidth="1"/>
    <col min="8453" max="8454" width="5.42578125" style="21" customWidth="1"/>
    <col min="8455" max="8455" width="10.5703125" style="21" customWidth="1"/>
    <col min="8456" max="8457" width="5.42578125" style="21" customWidth="1"/>
    <col min="8458" max="8458" width="10.5703125" style="21" customWidth="1"/>
    <col min="8459" max="8460" width="5.42578125" style="21" customWidth="1"/>
    <col min="8461" max="8704" width="11.42578125" style="21"/>
    <col min="8705" max="8705" width="10.5703125" style="21" customWidth="1"/>
    <col min="8706" max="8707" width="5.42578125" style="21" customWidth="1"/>
    <col min="8708" max="8708" width="10.5703125" style="21" customWidth="1"/>
    <col min="8709" max="8710" width="5.42578125" style="21" customWidth="1"/>
    <col min="8711" max="8711" width="10.5703125" style="21" customWidth="1"/>
    <col min="8712" max="8713" width="5.42578125" style="21" customWidth="1"/>
    <col min="8714" max="8714" width="10.5703125" style="21" customWidth="1"/>
    <col min="8715" max="8716" width="5.42578125" style="21" customWidth="1"/>
    <col min="8717" max="8960" width="11.42578125" style="21"/>
    <col min="8961" max="8961" width="10.5703125" style="21" customWidth="1"/>
    <col min="8962" max="8963" width="5.42578125" style="21" customWidth="1"/>
    <col min="8964" max="8964" width="10.5703125" style="21" customWidth="1"/>
    <col min="8965" max="8966" width="5.42578125" style="21" customWidth="1"/>
    <col min="8967" max="8967" width="10.5703125" style="21" customWidth="1"/>
    <col min="8968" max="8969" width="5.42578125" style="21" customWidth="1"/>
    <col min="8970" max="8970" width="10.5703125" style="21" customWidth="1"/>
    <col min="8971" max="8972" width="5.42578125" style="21" customWidth="1"/>
    <col min="8973" max="9216" width="11.42578125" style="21"/>
    <col min="9217" max="9217" width="10.5703125" style="21" customWidth="1"/>
    <col min="9218" max="9219" width="5.42578125" style="21" customWidth="1"/>
    <col min="9220" max="9220" width="10.5703125" style="21" customWidth="1"/>
    <col min="9221" max="9222" width="5.42578125" style="21" customWidth="1"/>
    <col min="9223" max="9223" width="10.5703125" style="21" customWidth="1"/>
    <col min="9224" max="9225" width="5.42578125" style="21" customWidth="1"/>
    <col min="9226" max="9226" width="10.5703125" style="21" customWidth="1"/>
    <col min="9227" max="9228" width="5.42578125" style="21" customWidth="1"/>
    <col min="9229" max="9472" width="11.42578125" style="21"/>
    <col min="9473" max="9473" width="10.5703125" style="21" customWidth="1"/>
    <col min="9474" max="9475" width="5.42578125" style="21" customWidth="1"/>
    <col min="9476" max="9476" width="10.5703125" style="21" customWidth="1"/>
    <col min="9477" max="9478" width="5.42578125" style="21" customWidth="1"/>
    <col min="9479" max="9479" width="10.5703125" style="21" customWidth="1"/>
    <col min="9480" max="9481" width="5.42578125" style="21" customWidth="1"/>
    <col min="9482" max="9482" width="10.5703125" style="21" customWidth="1"/>
    <col min="9483" max="9484" width="5.42578125" style="21" customWidth="1"/>
    <col min="9485" max="9728" width="11.42578125" style="21"/>
    <col min="9729" max="9729" width="10.5703125" style="21" customWidth="1"/>
    <col min="9730" max="9731" width="5.42578125" style="21" customWidth="1"/>
    <col min="9732" max="9732" width="10.5703125" style="21" customWidth="1"/>
    <col min="9733" max="9734" width="5.42578125" style="21" customWidth="1"/>
    <col min="9735" max="9735" width="10.5703125" style="21" customWidth="1"/>
    <col min="9736" max="9737" width="5.42578125" style="21" customWidth="1"/>
    <col min="9738" max="9738" width="10.5703125" style="21" customWidth="1"/>
    <col min="9739" max="9740" width="5.42578125" style="21" customWidth="1"/>
    <col min="9741" max="9984" width="11.42578125" style="21"/>
    <col min="9985" max="9985" width="10.5703125" style="21" customWidth="1"/>
    <col min="9986" max="9987" width="5.42578125" style="21" customWidth="1"/>
    <col min="9988" max="9988" width="10.5703125" style="21" customWidth="1"/>
    <col min="9989" max="9990" width="5.42578125" style="21" customWidth="1"/>
    <col min="9991" max="9991" width="10.5703125" style="21" customWidth="1"/>
    <col min="9992" max="9993" width="5.42578125" style="21" customWidth="1"/>
    <col min="9994" max="9994" width="10.5703125" style="21" customWidth="1"/>
    <col min="9995" max="9996" width="5.42578125" style="21" customWidth="1"/>
    <col min="9997" max="10240" width="11.42578125" style="21"/>
    <col min="10241" max="10241" width="10.5703125" style="21" customWidth="1"/>
    <col min="10242" max="10243" width="5.42578125" style="21" customWidth="1"/>
    <col min="10244" max="10244" width="10.5703125" style="21" customWidth="1"/>
    <col min="10245" max="10246" width="5.42578125" style="21" customWidth="1"/>
    <col min="10247" max="10247" width="10.5703125" style="21" customWidth="1"/>
    <col min="10248" max="10249" width="5.42578125" style="21" customWidth="1"/>
    <col min="10250" max="10250" width="10.5703125" style="21" customWidth="1"/>
    <col min="10251" max="10252" width="5.42578125" style="21" customWidth="1"/>
    <col min="10253" max="10496" width="11.42578125" style="21"/>
    <col min="10497" max="10497" width="10.5703125" style="21" customWidth="1"/>
    <col min="10498" max="10499" width="5.42578125" style="21" customWidth="1"/>
    <col min="10500" max="10500" width="10.5703125" style="21" customWidth="1"/>
    <col min="10501" max="10502" width="5.42578125" style="21" customWidth="1"/>
    <col min="10503" max="10503" width="10.5703125" style="21" customWidth="1"/>
    <col min="10504" max="10505" width="5.42578125" style="21" customWidth="1"/>
    <col min="10506" max="10506" width="10.5703125" style="21" customWidth="1"/>
    <col min="10507" max="10508" width="5.42578125" style="21" customWidth="1"/>
    <col min="10509" max="10752" width="11.42578125" style="21"/>
    <col min="10753" max="10753" width="10.5703125" style="21" customWidth="1"/>
    <col min="10754" max="10755" width="5.42578125" style="21" customWidth="1"/>
    <col min="10756" max="10756" width="10.5703125" style="21" customWidth="1"/>
    <col min="10757" max="10758" width="5.42578125" style="21" customWidth="1"/>
    <col min="10759" max="10759" width="10.5703125" style="21" customWidth="1"/>
    <col min="10760" max="10761" width="5.42578125" style="21" customWidth="1"/>
    <col min="10762" max="10762" width="10.5703125" style="21" customWidth="1"/>
    <col min="10763" max="10764" width="5.42578125" style="21" customWidth="1"/>
    <col min="10765" max="11008" width="11.42578125" style="21"/>
    <col min="11009" max="11009" width="10.5703125" style="21" customWidth="1"/>
    <col min="11010" max="11011" width="5.42578125" style="21" customWidth="1"/>
    <col min="11012" max="11012" width="10.5703125" style="21" customWidth="1"/>
    <col min="11013" max="11014" width="5.42578125" style="21" customWidth="1"/>
    <col min="11015" max="11015" width="10.5703125" style="21" customWidth="1"/>
    <col min="11016" max="11017" width="5.42578125" style="21" customWidth="1"/>
    <col min="11018" max="11018" width="10.5703125" style="21" customWidth="1"/>
    <col min="11019" max="11020" width="5.42578125" style="21" customWidth="1"/>
    <col min="11021" max="11264" width="11.42578125" style="21"/>
    <col min="11265" max="11265" width="10.5703125" style="21" customWidth="1"/>
    <col min="11266" max="11267" width="5.42578125" style="21" customWidth="1"/>
    <col min="11268" max="11268" width="10.5703125" style="21" customWidth="1"/>
    <col min="11269" max="11270" width="5.42578125" style="21" customWidth="1"/>
    <col min="11271" max="11271" width="10.5703125" style="21" customWidth="1"/>
    <col min="11272" max="11273" width="5.42578125" style="21" customWidth="1"/>
    <col min="11274" max="11274" width="10.5703125" style="21" customWidth="1"/>
    <col min="11275" max="11276" width="5.42578125" style="21" customWidth="1"/>
    <col min="11277" max="11520" width="11.42578125" style="21"/>
    <col min="11521" max="11521" width="10.5703125" style="21" customWidth="1"/>
    <col min="11522" max="11523" width="5.42578125" style="21" customWidth="1"/>
    <col min="11524" max="11524" width="10.5703125" style="21" customWidth="1"/>
    <col min="11525" max="11526" width="5.42578125" style="21" customWidth="1"/>
    <col min="11527" max="11527" width="10.5703125" style="21" customWidth="1"/>
    <col min="11528" max="11529" width="5.42578125" style="21" customWidth="1"/>
    <col min="11530" max="11530" width="10.5703125" style="21" customWidth="1"/>
    <col min="11531" max="11532" width="5.42578125" style="21" customWidth="1"/>
    <col min="11533" max="11776" width="11.42578125" style="21"/>
    <col min="11777" max="11777" width="10.5703125" style="21" customWidth="1"/>
    <col min="11778" max="11779" width="5.42578125" style="21" customWidth="1"/>
    <col min="11780" max="11780" width="10.5703125" style="21" customWidth="1"/>
    <col min="11781" max="11782" width="5.42578125" style="21" customWidth="1"/>
    <col min="11783" max="11783" width="10.5703125" style="21" customWidth="1"/>
    <col min="11784" max="11785" width="5.42578125" style="21" customWidth="1"/>
    <col min="11786" max="11786" width="10.5703125" style="21" customWidth="1"/>
    <col min="11787" max="11788" width="5.42578125" style="21" customWidth="1"/>
    <col min="11789" max="12032" width="11.42578125" style="21"/>
    <col min="12033" max="12033" width="10.5703125" style="21" customWidth="1"/>
    <col min="12034" max="12035" width="5.42578125" style="21" customWidth="1"/>
    <col min="12036" max="12036" width="10.5703125" style="21" customWidth="1"/>
    <col min="12037" max="12038" width="5.42578125" style="21" customWidth="1"/>
    <col min="12039" max="12039" width="10.5703125" style="21" customWidth="1"/>
    <col min="12040" max="12041" width="5.42578125" style="21" customWidth="1"/>
    <col min="12042" max="12042" width="10.5703125" style="21" customWidth="1"/>
    <col min="12043" max="12044" width="5.42578125" style="21" customWidth="1"/>
    <col min="12045" max="12288" width="11.42578125" style="21"/>
    <col min="12289" max="12289" width="10.5703125" style="21" customWidth="1"/>
    <col min="12290" max="12291" width="5.42578125" style="21" customWidth="1"/>
    <col min="12292" max="12292" width="10.5703125" style="21" customWidth="1"/>
    <col min="12293" max="12294" width="5.42578125" style="21" customWidth="1"/>
    <col min="12295" max="12295" width="10.5703125" style="21" customWidth="1"/>
    <col min="12296" max="12297" width="5.42578125" style="21" customWidth="1"/>
    <col min="12298" max="12298" width="10.5703125" style="21" customWidth="1"/>
    <col min="12299" max="12300" width="5.42578125" style="21" customWidth="1"/>
    <col min="12301" max="12544" width="11.42578125" style="21"/>
    <col min="12545" max="12545" width="10.5703125" style="21" customWidth="1"/>
    <col min="12546" max="12547" width="5.42578125" style="21" customWidth="1"/>
    <col min="12548" max="12548" width="10.5703125" style="21" customWidth="1"/>
    <col min="12549" max="12550" width="5.42578125" style="21" customWidth="1"/>
    <col min="12551" max="12551" width="10.5703125" style="21" customWidth="1"/>
    <col min="12552" max="12553" width="5.42578125" style="21" customWidth="1"/>
    <col min="12554" max="12554" width="10.5703125" style="21" customWidth="1"/>
    <col min="12555" max="12556" width="5.42578125" style="21" customWidth="1"/>
    <col min="12557" max="12800" width="11.42578125" style="21"/>
    <col min="12801" max="12801" width="10.5703125" style="21" customWidth="1"/>
    <col min="12802" max="12803" width="5.42578125" style="21" customWidth="1"/>
    <col min="12804" max="12804" width="10.5703125" style="21" customWidth="1"/>
    <col min="12805" max="12806" width="5.42578125" style="21" customWidth="1"/>
    <col min="12807" max="12807" width="10.5703125" style="21" customWidth="1"/>
    <col min="12808" max="12809" width="5.42578125" style="21" customWidth="1"/>
    <col min="12810" max="12810" width="10.5703125" style="21" customWidth="1"/>
    <col min="12811" max="12812" width="5.42578125" style="21" customWidth="1"/>
    <col min="12813" max="13056" width="11.42578125" style="21"/>
    <col min="13057" max="13057" width="10.5703125" style="21" customWidth="1"/>
    <col min="13058" max="13059" width="5.42578125" style="21" customWidth="1"/>
    <col min="13060" max="13060" width="10.5703125" style="21" customWidth="1"/>
    <col min="13061" max="13062" width="5.42578125" style="21" customWidth="1"/>
    <col min="13063" max="13063" width="10.5703125" style="21" customWidth="1"/>
    <col min="13064" max="13065" width="5.42578125" style="21" customWidth="1"/>
    <col min="13066" max="13066" width="10.5703125" style="21" customWidth="1"/>
    <col min="13067" max="13068" width="5.42578125" style="21" customWidth="1"/>
    <col min="13069" max="13312" width="11.42578125" style="21"/>
    <col min="13313" max="13313" width="10.5703125" style="21" customWidth="1"/>
    <col min="13314" max="13315" width="5.42578125" style="21" customWidth="1"/>
    <col min="13316" max="13316" width="10.5703125" style="21" customWidth="1"/>
    <col min="13317" max="13318" width="5.42578125" style="21" customWidth="1"/>
    <col min="13319" max="13319" width="10.5703125" style="21" customWidth="1"/>
    <col min="13320" max="13321" width="5.42578125" style="21" customWidth="1"/>
    <col min="13322" max="13322" width="10.5703125" style="21" customWidth="1"/>
    <col min="13323" max="13324" width="5.42578125" style="21" customWidth="1"/>
    <col min="13325" max="13568" width="11.42578125" style="21"/>
    <col min="13569" max="13569" width="10.5703125" style="21" customWidth="1"/>
    <col min="13570" max="13571" width="5.42578125" style="21" customWidth="1"/>
    <col min="13572" max="13572" width="10.5703125" style="21" customWidth="1"/>
    <col min="13573" max="13574" width="5.42578125" style="21" customWidth="1"/>
    <col min="13575" max="13575" width="10.5703125" style="21" customWidth="1"/>
    <col min="13576" max="13577" width="5.42578125" style="21" customWidth="1"/>
    <col min="13578" max="13578" width="10.5703125" style="21" customWidth="1"/>
    <col min="13579" max="13580" width="5.42578125" style="21" customWidth="1"/>
    <col min="13581" max="13824" width="11.42578125" style="21"/>
    <col min="13825" max="13825" width="10.5703125" style="21" customWidth="1"/>
    <col min="13826" max="13827" width="5.42578125" style="21" customWidth="1"/>
    <col min="13828" max="13828" width="10.5703125" style="21" customWidth="1"/>
    <col min="13829" max="13830" width="5.42578125" style="21" customWidth="1"/>
    <col min="13831" max="13831" width="10.5703125" style="21" customWidth="1"/>
    <col min="13832" max="13833" width="5.42578125" style="21" customWidth="1"/>
    <col min="13834" max="13834" width="10.5703125" style="21" customWidth="1"/>
    <col min="13835" max="13836" width="5.42578125" style="21" customWidth="1"/>
    <col min="13837" max="14080" width="11.42578125" style="21"/>
    <col min="14081" max="14081" width="10.5703125" style="21" customWidth="1"/>
    <col min="14082" max="14083" width="5.42578125" style="21" customWidth="1"/>
    <col min="14084" max="14084" width="10.5703125" style="21" customWidth="1"/>
    <col min="14085" max="14086" width="5.42578125" style="21" customWidth="1"/>
    <col min="14087" max="14087" width="10.5703125" style="21" customWidth="1"/>
    <col min="14088" max="14089" width="5.42578125" style="21" customWidth="1"/>
    <col min="14090" max="14090" width="10.5703125" style="21" customWidth="1"/>
    <col min="14091" max="14092" width="5.42578125" style="21" customWidth="1"/>
    <col min="14093" max="14336" width="11.42578125" style="21"/>
    <col min="14337" max="14337" width="10.5703125" style="21" customWidth="1"/>
    <col min="14338" max="14339" width="5.42578125" style="21" customWidth="1"/>
    <col min="14340" max="14340" width="10.5703125" style="21" customWidth="1"/>
    <col min="14341" max="14342" width="5.42578125" style="21" customWidth="1"/>
    <col min="14343" max="14343" width="10.5703125" style="21" customWidth="1"/>
    <col min="14344" max="14345" width="5.42578125" style="21" customWidth="1"/>
    <col min="14346" max="14346" width="10.5703125" style="21" customWidth="1"/>
    <col min="14347" max="14348" width="5.42578125" style="21" customWidth="1"/>
    <col min="14349" max="14592" width="11.42578125" style="21"/>
    <col min="14593" max="14593" width="10.5703125" style="21" customWidth="1"/>
    <col min="14594" max="14595" width="5.42578125" style="21" customWidth="1"/>
    <col min="14596" max="14596" width="10.5703125" style="21" customWidth="1"/>
    <col min="14597" max="14598" width="5.42578125" style="21" customWidth="1"/>
    <col min="14599" max="14599" width="10.5703125" style="21" customWidth="1"/>
    <col min="14600" max="14601" width="5.42578125" style="21" customWidth="1"/>
    <col min="14602" max="14602" width="10.5703125" style="21" customWidth="1"/>
    <col min="14603" max="14604" width="5.42578125" style="21" customWidth="1"/>
    <col min="14605" max="14848" width="11.42578125" style="21"/>
    <col min="14849" max="14849" width="10.5703125" style="21" customWidth="1"/>
    <col min="14850" max="14851" width="5.42578125" style="21" customWidth="1"/>
    <col min="14852" max="14852" width="10.5703125" style="21" customWidth="1"/>
    <col min="14853" max="14854" width="5.42578125" style="21" customWidth="1"/>
    <col min="14855" max="14855" width="10.5703125" style="21" customWidth="1"/>
    <col min="14856" max="14857" width="5.42578125" style="21" customWidth="1"/>
    <col min="14858" max="14858" width="10.5703125" style="21" customWidth="1"/>
    <col min="14859" max="14860" width="5.42578125" style="21" customWidth="1"/>
    <col min="14861" max="15104" width="11.42578125" style="21"/>
    <col min="15105" max="15105" width="10.5703125" style="21" customWidth="1"/>
    <col min="15106" max="15107" width="5.42578125" style="21" customWidth="1"/>
    <col min="15108" max="15108" width="10.5703125" style="21" customWidth="1"/>
    <col min="15109" max="15110" width="5.42578125" style="21" customWidth="1"/>
    <col min="15111" max="15111" width="10.5703125" style="21" customWidth="1"/>
    <col min="15112" max="15113" width="5.42578125" style="21" customWidth="1"/>
    <col min="15114" max="15114" width="10.5703125" style="21" customWidth="1"/>
    <col min="15115" max="15116" width="5.42578125" style="21" customWidth="1"/>
    <col min="15117" max="15360" width="11.42578125" style="21"/>
    <col min="15361" max="15361" width="10.5703125" style="21" customWidth="1"/>
    <col min="15362" max="15363" width="5.42578125" style="21" customWidth="1"/>
    <col min="15364" max="15364" width="10.5703125" style="21" customWidth="1"/>
    <col min="15365" max="15366" width="5.42578125" style="21" customWidth="1"/>
    <col min="15367" max="15367" width="10.5703125" style="21" customWidth="1"/>
    <col min="15368" max="15369" width="5.42578125" style="21" customWidth="1"/>
    <col min="15370" max="15370" width="10.5703125" style="21" customWidth="1"/>
    <col min="15371" max="15372" width="5.42578125" style="21" customWidth="1"/>
    <col min="15373" max="15616" width="11.42578125" style="21"/>
    <col min="15617" max="15617" width="10.5703125" style="21" customWidth="1"/>
    <col min="15618" max="15619" width="5.42578125" style="21" customWidth="1"/>
    <col min="15620" max="15620" width="10.5703125" style="21" customWidth="1"/>
    <col min="15621" max="15622" width="5.42578125" style="21" customWidth="1"/>
    <col min="15623" max="15623" width="10.5703125" style="21" customWidth="1"/>
    <col min="15624" max="15625" width="5.42578125" style="21" customWidth="1"/>
    <col min="15626" max="15626" width="10.5703125" style="21" customWidth="1"/>
    <col min="15627" max="15628" width="5.42578125" style="21" customWidth="1"/>
    <col min="15629" max="15872" width="11.42578125" style="21"/>
    <col min="15873" max="15873" width="10.5703125" style="21" customWidth="1"/>
    <col min="15874" max="15875" width="5.42578125" style="21" customWidth="1"/>
    <col min="15876" max="15876" width="10.5703125" style="21" customWidth="1"/>
    <col min="15877" max="15878" width="5.42578125" style="21" customWidth="1"/>
    <col min="15879" max="15879" width="10.5703125" style="21" customWidth="1"/>
    <col min="15880" max="15881" width="5.42578125" style="21" customWidth="1"/>
    <col min="15882" max="15882" width="10.5703125" style="21" customWidth="1"/>
    <col min="15883" max="15884" width="5.42578125" style="21" customWidth="1"/>
    <col min="15885" max="16128" width="11.42578125" style="21"/>
    <col min="16129" max="16129" width="10.5703125" style="21" customWidth="1"/>
    <col min="16130" max="16131" width="5.42578125" style="21" customWidth="1"/>
    <col min="16132" max="16132" width="10.5703125" style="21" customWidth="1"/>
    <col min="16133" max="16134" width="5.42578125" style="21" customWidth="1"/>
    <col min="16135" max="16135" width="10.5703125" style="21" customWidth="1"/>
    <col min="16136" max="16137" width="5.42578125" style="21" customWidth="1"/>
    <col min="16138" max="16138" width="10.5703125" style="21" customWidth="1"/>
    <col min="16139" max="16140" width="5.42578125" style="21" customWidth="1"/>
    <col min="16141" max="16384" width="11.42578125" style="21"/>
  </cols>
  <sheetData>
    <row r="1" spans="1:12">
      <c r="A1" s="541" t="s">
        <v>6553</v>
      </c>
      <c r="B1" s="542"/>
      <c r="C1" s="542"/>
      <c r="D1" s="542"/>
      <c r="E1" s="542"/>
      <c r="F1" s="543"/>
      <c r="G1" s="541" t="s">
        <v>6553</v>
      </c>
      <c r="H1" s="542"/>
      <c r="I1" s="542"/>
      <c r="J1" s="542"/>
      <c r="K1" s="542"/>
      <c r="L1" s="543"/>
    </row>
    <row r="2" spans="1:12">
      <c r="A2" s="558"/>
      <c r="B2" s="539"/>
      <c r="C2" s="539"/>
      <c r="D2" s="17"/>
      <c r="E2" s="17"/>
      <c r="F2" s="119"/>
      <c r="G2" s="558"/>
      <c r="H2" s="539"/>
      <c r="I2" s="539"/>
      <c r="J2" s="539"/>
      <c r="K2" s="539"/>
      <c r="L2" s="557"/>
    </row>
    <row r="3" spans="1:12">
      <c r="A3" s="118" t="s">
        <v>6554</v>
      </c>
      <c r="B3" s="20" t="s">
        <v>6555</v>
      </c>
      <c r="C3" s="20" t="s">
        <v>6556</v>
      </c>
      <c r="D3" s="161" t="s">
        <v>6557</v>
      </c>
      <c r="E3" s="20" t="s">
        <v>6555</v>
      </c>
      <c r="F3" s="122" t="s">
        <v>6556</v>
      </c>
      <c r="G3" s="17" t="s">
        <v>6558</v>
      </c>
      <c r="H3" s="20" t="s">
        <v>6555</v>
      </c>
      <c r="I3" s="20" t="s">
        <v>6556</v>
      </c>
      <c r="J3" s="161" t="s">
        <v>6559</v>
      </c>
      <c r="K3" s="20" t="s">
        <v>6555</v>
      </c>
      <c r="L3" s="122" t="s">
        <v>6556</v>
      </c>
    </row>
    <row r="4" spans="1:12" s="41" customFormat="1">
      <c r="A4" s="162"/>
      <c r="B4" s="130">
        <v>10</v>
      </c>
      <c r="C4" s="130"/>
      <c r="D4" s="163" t="s">
        <v>6560</v>
      </c>
      <c r="E4" s="130">
        <v>20</v>
      </c>
      <c r="F4" s="131"/>
      <c r="G4" s="164"/>
      <c r="H4" s="130"/>
      <c r="I4" s="130"/>
      <c r="J4" s="163"/>
      <c r="K4" s="130"/>
      <c r="L4" s="131"/>
    </row>
    <row r="5" spans="1:12">
      <c r="A5" s="165">
        <v>38580</v>
      </c>
      <c r="B5" s="20">
        <f t="shared" ref="B5:B30" si="0">B4-C5</f>
        <v>10</v>
      </c>
      <c r="C5" s="20">
        <v>0</v>
      </c>
      <c r="E5" s="20">
        <f t="shared" ref="E5:E30" si="1">E4-F5</f>
        <v>18</v>
      </c>
      <c r="F5" s="122">
        <v>2</v>
      </c>
      <c r="G5" s="156"/>
    </row>
    <row r="6" spans="1:12">
      <c r="A6" s="165">
        <v>38602</v>
      </c>
      <c r="B6" s="20">
        <f t="shared" si="0"/>
        <v>6</v>
      </c>
      <c r="C6" s="20">
        <v>4</v>
      </c>
      <c r="E6" s="20">
        <f t="shared" si="1"/>
        <v>15</v>
      </c>
      <c r="F6" s="122">
        <v>3</v>
      </c>
      <c r="G6" s="156"/>
    </row>
    <row r="7" spans="1:12">
      <c r="A7" s="165">
        <v>38629</v>
      </c>
      <c r="B7" s="20">
        <f t="shared" si="0"/>
        <v>4</v>
      </c>
      <c r="C7" s="20">
        <v>2</v>
      </c>
      <c r="E7" s="20">
        <f t="shared" si="1"/>
        <v>12</v>
      </c>
      <c r="F7" s="122">
        <v>3</v>
      </c>
      <c r="G7" s="156"/>
    </row>
    <row r="8" spans="1:12">
      <c r="A8" s="165">
        <v>38673</v>
      </c>
      <c r="B8" s="20">
        <f t="shared" si="0"/>
        <v>2</v>
      </c>
      <c r="C8" s="20">
        <v>2</v>
      </c>
      <c r="E8" s="20">
        <f t="shared" si="1"/>
        <v>9</v>
      </c>
      <c r="F8" s="122">
        <v>3</v>
      </c>
      <c r="G8" s="156"/>
    </row>
    <row r="9" spans="1:12">
      <c r="A9" s="165">
        <v>38684</v>
      </c>
      <c r="B9" s="20">
        <f t="shared" si="0"/>
        <v>0</v>
      </c>
      <c r="C9" s="20">
        <v>2</v>
      </c>
      <c r="E9" s="20">
        <f t="shared" si="1"/>
        <v>6</v>
      </c>
      <c r="F9" s="122">
        <v>3</v>
      </c>
      <c r="G9" s="156"/>
    </row>
    <row r="10" spans="1:12">
      <c r="A10" s="165">
        <v>38694</v>
      </c>
      <c r="B10" s="20">
        <f t="shared" si="0"/>
        <v>0</v>
      </c>
      <c r="C10" s="20">
        <v>0</v>
      </c>
      <c r="E10" s="20">
        <f t="shared" si="1"/>
        <v>3</v>
      </c>
      <c r="F10" s="122">
        <v>3</v>
      </c>
      <c r="G10" s="156"/>
    </row>
    <row r="11" spans="1:12">
      <c r="A11" s="165">
        <v>38706</v>
      </c>
      <c r="B11" s="20">
        <f t="shared" si="0"/>
        <v>0</v>
      </c>
      <c r="E11" s="20">
        <f t="shared" si="1"/>
        <v>0</v>
      </c>
      <c r="F11" s="122">
        <v>3</v>
      </c>
      <c r="G11" s="156"/>
    </row>
    <row r="12" spans="1:12" s="41" customFormat="1">
      <c r="A12" s="166">
        <v>38709</v>
      </c>
      <c r="B12" s="130">
        <f t="shared" si="0"/>
        <v>35</v>
      </c>
      <c r="C12" s="130">
        <v>-35</v>
      </c>
      <c r="D12" s="163" t="s">
        <v>6561</v>
      </c>
      <c r="E12" s="130">
        <f t="shared" si="1"/>
        <v>20</v>
      </c>
      <c r="F12" s="131">
        <v>-20</v>
      </c>
      <c r="G12" s="167"/>
      <c r="H12" s="130"/>
      <c r="I12" s="130"/>
      <c r="J12" s="163"/>
      <c r="K12" s="130"/>
      <c r="L12" s="131"/>
    </row>
    <row r="13" spans="1:12">
      <c r="A13" s="165">
        <v>38714</v>
      </c>
      <c r="B13" s="20">
        <f t="shared" si="0"/>
        <v>32</v>
      </c>
      <c r="C13" s="20">
        <v>3</v>
      </c>
      <c r="E13" s="20">
        <f t="shared" si="1"/>
        <v>20</v>
      </c>
      <c r="F13" s="122">
        <v>0</v>
      </c>
      <c r="G13" s="156"/>
    </row>
    <row r="14" spans="1:12">
      <c r="A14" s="165">
        <v>38726</v>
      </c>
      <c r="B14" s="20">
        <f t="shared" si="0"/>
        <v>31</v>
      </c>
      <c r="C14" s="20">
        <v>1</v>
      </c>
      <c r="E14" s="20">
        <f t="shared" si="1"/>
        <v>20</v>
      </c>
      <c r="F14" s="122">
        <v>0</v>
      </c>
      <c r="G14" s="156"/>
    </row>
    <row r="15" spans="1:12">
      <c r="A15" s="165">
        <v>38736</v>
      </c>
      <c r="B15" s="20">
        <f t="shared" si="0"/>
        <v>28</v>
      </c>
      <c r="C15" s="20">
        <v>3</v>
      </c>
      <c r="E15" s="20">
        <f t="shared" si="1"/>
        <v>20</v>
      </c>
      <c r="F15" s="122">
        <v>0</v>
      </c>
      <c r="G15" s="156"/>
    </row>
    <row r="16" spans="1:12">
      <c r="A16" s="165">
        <v>38744</v>
      </c>
      <c r="B16" s="20">
        <f t="shared" si="0"/>
        <v>28</v>
      </c>
      <c r="C16" s="20">
        <v>0</v>
      </c>
      <c r="E16" s="20">
        <f t="shared" si="1"/>
        <v>17</v>
      </c>
      <c r="F16" s="122">
        <v>3</v>
      </c>
      <c r="G16" s="156"/>
    </row>
    <row r="17" spans="1:12">
      <c r="A17" s="165">
        <v>38770</v>
      </c>
      <c r="B17" s="20">
        <f t="shared" si="0"/>
        <v>26</v>
      </c>
      <c r="C17" s="20">
        <v>2</v>
      </c>
      <c r="E17" s="20">
        <f t="shared" si="1"/>
        <v>17</v>
      </c>
      <c r="F17" s="122">
        <v>0</v>
      </c>
      <c r="G17" s="156"/>
    </row>
    <row r="18" spans="1:12">
      <c r="A18" s="165">
        <v>38784</v>
      </c>
      <c r="B18" s="20">
        <f t="shared" si="0"/>
        <v>25</v>
      </c>
      <c r="C18" s="20">
        <v>1</v>
      </c>
      <c r="E18" s="20">
        <f t="shared" si="1"/>
        <v>17</v>
      </c>
      <c r="F18" s="122">
        <v>0</v>
      </c>
      <c r="G18" s="156"/>
    </row>
    <row r="19" spans="1:12">
      <c r="A19" s="165">
        <v>38786</v>
      </c>
      <c r="B19" s="20">
        <f t="shared" si="0"/>
        <v>23</v>
      </c>
      <c r="C19" s="20">
        <v>2</v>
      </c>
      <c r="E19" s="20">
        <f t="shared" si="1"/>
        <v>17</v>
      </c>
      <c r="F19" s="122">
        <v>0</v>
      </c>
      <c r="G19" s="156"/>
    </row>
    <row r="20" spans="1:12">
      <c r="A20" s="165">
        <v>38793</v>
      </c>
      <c r="B20" s="20">
        <f t="shared" si="0"/>
        <v>23</v>
      </c>
      <c r="C20" s="20">
        <v>0</v>
      </c>
      <c r="E20" s="20">
        <f t="shared" si="1"/>
        <v>14</v>
      </c>
      <c r="F20" s="122">
        <v>3</v>
      </c>
      <c r="G20" s="156"/>
    </row>
    <row r="21" spans="1:12">
      <c r="A21" s="165">
        <v>38798</v>
      </c>
      <c r="B21" s="20">
        <f t="shared" si="0"/>
        <v>21</v>
      </c>
      <c r="C21" s="20">
        <v>2</v>
      </c>
      <c r="E21" s="20">
        <f t="shared" si="1"/>
        <v>13</v>
      </c>
      <c r="F21" s="122">
        <v>1</v>
      </c>
      <c r="G21" s="156"/>
    </row>
    <row r="22" spans="1:12">
      <c r="A22" s="165">
        <v>38805</v>
      </c>
      <c r="B22" s="20">
        <f t="shared" si="0"/>
        <v>19</v>
      </c>
      <c r="C22" s="20">
        <v>2</v>
      </c>
      <c r="E22" s="20">
        <f t="shared" si="1"/>
        <v>11</v>
      </c>
      <c r="F22" s="122">
        <v>2</v>
      </c>
      <c r="G22" s="156"/>
    </row>
    <row r="23" spans="1:12">
      <c r="A23" s="165">
        <v>38812</v>
      </c>
      <c r="B23" s="20">
        <f t="shared" si="0"/>
        <v>19</v>
      </c>
      <c r="C23" s="20">
        <v>0</v>
      </c>
      <c r="E23" s="20">
        <f t="shared" si="1"/>
        <v>10</v>
      </c>
      <c r="F23" s="122">
        <v>1</v>
      </c>
      <c r="G23" s="156"/>
    </row>
    <row r="24" spans="1:12">
      <c r="A24" s="165">
        <v>38818</v>
      </c>
      <c r="B24" s="20">
        <f t="shared" si="0"/>
        <v>15</v>
      </c>
      <c r="C24" s="20">
        <v>4</v>
      </c>
      <c r="E24" s="20">
        <f t="shared" si="1"/>
        <v>9</v>
      </c>
      <c r="F24" s="122">
        <v>1</v>
      </c>
      <c r="G24" s="156"/>
    </row>
    <row r="25" spans="1:12">
      <c r="A25" s="165">
        <v>38821</v>
      </c>
      <c r="B25" s="20">
        <f t="shared" si="0"/>
        <v>15</v>
      </c>
      <c r="C25" s="20">
        <v>0</v>
      </c>
      <c r="E25" s="20">
        <f t="shared" si="1"/>
        <v>7</v>
      </c>
      <c r="F25" s="122">
        <v>2</v>
      </c>
      <c r="G25" s="156"/>
    </row>
    <row r="26" spans="1:12">
      <c r="A26" s="165">
        <v>38839</v>
      </c>
      <c r="B26" s="20">
        <f t="shared" si="0"/>
        <v>15</v>
      </c>
      <c r="C26" s="20">
        <v>0</v>
      </c>
      <c r="E26" s="20">
        <f t="shared" si="1"/>
        <v>5</v>
      </c>
      <c r="F26" s="122">
        <v>2</v>
      </c>
      <c r="G26" s="156"/>
    </row>
    <row r="27" spans="1:12">
      <c r="A27" s="165">
        <v>38847</v>
      </c>
      <c r="B27" s="20">
        <f t="shared" si="0"/>
        <v>9</v>
      </c>
      <c r="C27" s="20">
        <v>6</v>
      </c>
      <c r="E27" s="20">
        <f t="shared" si="1"/>
        <v>3</v>
      </c>
      <c r="F27" s="122">
        <v>2</v>
      </c>
      <c r="G27" s="156"/>
    </row>
    <row r="28" spans="1:12">
      <c r="A28" s="165" t="s">
        <v>6562</v>
      </c>
      <c r="B28" s="20">
        <f t="shared" si="0"/>
        <v>9</v>
      </c>
      <c r="C28" s="20">
        <v>0</v>
      </c>
      <c r="E28" s="20">
        <f t="shared" si="1"/>
        <v>3</v>
      </c>
      <c r="F28" s="122">
        <v>0</v>
      </c>
      <c r="G28" s="156"/>
    </row>
    <row r="29" spans="1:12">
      <c r="A29" s="165">
        <v>38855</v>
      </c>
      <c r="B29" s="20">
        <f t="shared" si="0"/>
        <v>9</v>
      </c>
      <c r="C29" s="20">
        <v>0</v>
      </c>
      <c r="E29" s="20">
        <f t="shared" si="1"/>
        <v>1</v>
      </c>
      <c r="F29" s="122">
        <v>2</v>
      </c>
      <c r="G29" s="156"/>
    </row>
    <row r="30" spans="1:12">
      <c r="A30" s="165">
        <v>38890</v>
      </c>
      <c r="B30" s="20">
        <f t="shared" si="0"/>
        <v>9</v>
      </c>
      <c r="E30" s="20">
        <f t="shared" si="1"/>
        <v>-1</v>
      </c>
      <c r="F30" s="122">
        <v>2</v>
      </c>
      <c r="G30" s="156"/>
    </row>
    <row r="31" spans="1:12" s="41" customFormat="1">
      <c r="A31" s="137"/>
      <c r="B31" s="130"/>
      <c r="C31" s="130"/>
      <c r="D31" s="551" t="s">
        <v>6563</v>
      </c>
      <c r="E31" s="552"/>
      <c r="F31" s="553"/>
      <c r="G31" s="130"/>
      <c r="H31" s="130"/>
      <c r="I31" s="130"/>
      <c r="J31" s="163"/>
      <c r="K31" s="164"/>
      <c r="L31" s="168"/>
    </row>
    <row r="32" spans="1:12">
      <c r="A32" s="165">
        <v>38834</v>
      </c>
      <c r="E32" s="20">
        <v>20</v>
      </c>
      <c r="F32" s="122">
        <v>-20</v>
      </c>
      <c r="G32" s="156"/>
    </row>
    <row r="33" spans="1:12">
      <c r="A33" s="165">
        <v>38835</v>
      </c>
      <c r="B33" s="20">
        <v>0</v>
      </c>
      <c r="C33" s="20">
        <v>0</v>
      </c>
      <c r="E33" s="20">
        <f t="shared" ref="E33:E46" si="2">E32-F33</f>
        <v>17</v>
      </c>
      <c r="F33" s="122">
        <v>3</v>
      </c>
      <c r="G33" s="156"/>
    </row>
    <row r="34" spans="1:12" s="41" customFormat="1">
      <c r="A34" s="551" t="s">
        <v>6564</v>
      </c>
      <c r="B34" s="552"/>
      <c r="C34" s="553"/>
      <c r="D34" s="169"/>
      <c r="E34" s="130">
        <f t="shared" si="2"/>
        <v>17</v>
      </c>
      <c r="F34" s="131">
        <v>0</v>
      </c>
      <c r="G34" s="164"/>
      <c r="H34" s="164"/>
      <c r="I34" s="168"/>
      <c r="J34" s="169"/>
      <c r="K34" s="130"/>
      <c r="L34" s="131"/>
    </row>
    <row r="35" spans="1:12">
      <c r="A35" s="165">
        <v>38868</v>
      </c>
      <c r="B35" s="20">
        <f t="shared" ref="B35:B46" si="3">B34-C35</f>
        <v>20</v>
      </c>
      <c r="C35" s="20">
        <v>-20</v>
      </c>
      <c r="E35" s="20">
        <f t="shared" si="2"/>
        <v>17</v>
      </c>
      <c r="F35" s="122">
        <v>0</v>
      </c>
      <c r="G35" s="156"/>
    </row>
    <row r="36" spans="1:12">
      <c r="A36" s="165">
        <v>38873</v>
      </c>
      <c r="B36" s="20">
        <f t="shared" si="3"/>
        <v>17</v>
      </c>
      <c r="C36" s="20">
        <v>3</v>
      </c>
      <c r="E36" s="20">
        <f t="shared" si="2"/>
        <v>15</v>
      </c>
      <c r="F36" s="122">
        <v>2</v>
      </c>
      <c r="G36" s="156"/>
    </row>
    <row r="37" spans="1:12">
      <c r="A37" s="165">
        <v>38890</v>
      </c>
      <c r="B37" s="20">
        <f t="shared" si="3"/>
        <v>17</v>
      </c>
      <c r="E37" s="20">
        <f t="shared" si="2"/>
        <v>14</v>
      </c>
      <c r="F37" s="122">
        <v>1</v>
      </c>
      <c r="G37" s="156"/>
    </row>
    <row r="38" spans="1:12">
      <c r="A38" s="165">
        <v>38897</v>
      </c>
      <c r="B38" s="20">
        <f t="shared" si="3"/>
        <v>11</v>
      </c>
      <c r="C38" s="20">
        <v>6</v>
      </c>
      <c r="E38" s="20">
        <f t="shared" si="2"/>
        <v>12</v>
      </c>
      <c r="F38" s="122">
        <v>2</v>
      </c>
      <c r="G38" s="156"/>
    </row>
    <row r="39" spans="1:12">
      <c r="A39" s="165">
        <v>38904</v>
      </c>
      <c r="B39" s="20">
        <f t="shared" si="3"/>
        <v>11</v>
      </c>
      <c r="E39" s="20">
        <f t="shared" si="2"/>
        <v>11</v>
      </c>
      <c r="F39" s="122">
        <v>1</v>
      </c>
      <c r="G39" s="156"/>
    </row>
    <row r="40" spans="1:12">
      <c r="A40" s="165">
        <v>38910</v>
      </c>
      <c r="B40" s="20">
        <f t="shared" si="3"/>
        <v>11</v>
      </c>
      <c r="E40" s="20">
        <f t="shared" si="2"/>
        <v>9</v>
      </c>
      <c r="F40" s="122">
        <v>2</v>
      </c>
      <c r="G40" s="156"/>
    </row>
    <row r="41" spans="1:12">
      <c r="A41" s="165">
        <v>38919</v>
      </c>
      <c r="B41" s="20">
        <f t="shared" si="3"/>
        <v>9</v>
      </c>
      <c r="C41" s="20">
        <v>2</v>
      </c>
      <c r="E41" s="20">
        <f t="shared" si="2"/>
        <v>7</v>
      </c>
      <c r="F41" s="122">
        <v>2</v>
      </c>
      <c r="G41" s="156"/>
    </row>
    <row r="42" spans="1:12">
      <c r="A42" s="165">
        <v>38925</v>
      </c>
      <c r="B42" s="20">
        <f t="shared" si="3"/>
        <v>8</v>
      </c>
      <c r="C42" s="20">
        <v>1</v>
      </c>
      <c r="E42" s="20">
        <f t="shared" si="2"/>
        <v>6</v>
      </c>
      <c r="F42" s="122">
        <v>1</v>
      </c>
      <c r="G42" s="156"/>
    </row>
    <row r="43" spans="1:12">
      <c r="A43" s="165">
        <v>38938</v>
      </c>
      <c r="B43" s="20">
        <f t="shared" si="3"/>
        <v>6</v>
      </c>
      <c r="C43" s="20">
        <v>2</v>
      </c>
      <c r="E43" s="20">
        <f t="shared" si="2"/>
        <v>4</v>
      </c>
      <c r="F43" s="122">
        <v>2</v>
      </c>
      <c r="G43" s="156"/>
    </row>
    <row r="44" spans="1:12">
      <c r="A44" s="165">
        <v>38938</v>
      </c>
      <c r="B44" s="20">
        <f t="shared" si="3"/>
        <v>4</v>
      </c>
      <c r="C44" s="20">
        <v>2</v>
      </c>
      <c r="E44" s="20">
        <f t="shared" si="2"/>
        <v>4</v>
      </c>
      <c r="F44" s="122">
        <v>0</v>
      </c>
      <c r="G44" s="156"/>
    </row>
    <row r="45" spans="1:12">
      <c r="A45" s="165">
        <v>38946</v>
      </c>
      <c r="B45" s="20">
        <f t="shared" si="3"/>
        <v>4</v>
      </c>
      <c r="C45" s="20">
        <v>0</v>
      </c>
      <c r="E45" s="20">
        <f t="shared" si="2"/>
        <v>2</v>
      </c>
      <c r="F45" s="122">
        <v>2</v>
      </c>
      <c r="G45" s="156"/>
    </row>
    <row r="46" spans="1:12">
      <c r="A46" s="165">
        <v>38960</v>
      </c>
      <c r="B46" s="20">
        <f t="shared" si="3"/>
        <v>0</v>
      </c>
      <c r="C46" s="20">
        <v>4</v>
      </c>
      <c r="E46" s="130">
        <f t="shared" si="2"/>
        <v>2</v>
      </c>
      <c r="F46" s="131">
        <v>0</v>
      </c>
      <c r="G46" s="156"/>
    </row>
    <row r="47" spans="1:12">
      <c r="A47" s="165"/>
      <c r="E47" s="130">
        <v>0</v>
      </c>
      <c r="G47" s="156"/>
    </row>
    <row r="50" spans="1:12">
      <c r="A50" s="556" t="s">
        <v>21</v>
      </c>
      <c r="B50" s="539"/>
      <c r="C50" s="557"/>
      <c r="D50" s="556" t="s">
        <v>21</v>
      </c>
      <c r="E50" s="539"/>
      <c r="F50" s="557"/>
      <c r="G50" s="17"/>
      <c r="H50" s="17"/>
      <c r="I50" s="119"/>
      <c r="J50" s="161"/>
      <c r="K50" s="17"/>
      <c r="L50" s="119"/>
    </row>
    <row r="51" spans="1:12">
      <c r="A51" s="165">
        <v>38952</v>
      </c>
      <c r="B51" s="20">
        <v>20</v>
      </c>
      <c r="C51" s="20">
        <v>-20</v>
      </c>
      <c r="E51" s="20">
        <v>20</v>
      </c>
      <c r="F51" s="122">
        <v>-20</v>
      </c>
      <c r="G51" s="156"/>
    </row>
    <row r="52" spans="1:12">
      <c r="A52" s="165">
        <v>38960</v>
      </c>
      <c r="B52" s="20">
        <f t="shared" ref="B52:B60" si="4">B51-C52</f>
        <v>19</v>
      </c>
      <c r="C52" s="20">
        <v>1</v>
      </c>
      <c r="E52" s="20">
        <f t="shared" ref="E52:E85" si="5">E51-F52</f>
        <v>20</v>
      </c>
      <c r="F52" s="122">
        <v>0</v>
      </c>
      <c r="G52" s="156"/>
    </row>
    <row r="53" spans="1:12">
      <c r="A53" s="165">
        <v>38973</v>
      </c>
      <c r="B53" s="20">
        <f t="shared" si="4"/>
        <v>17</v>
      </c>
      <c r="C53" s="20">
        <v>2</v>
      </c>
      <c r="E53" s="20">
        <f t="shared" si="5"/>
        <v>20</v>
      </c>
      <c r="F53" s="122">
        <v>0</v>
      </c>
      <c r="G53" s="156"/>
    </row>
    <row r="54" spans="1:12">
      <c r="A54" s="165">
        <v>38974</v>
      </c>
      <c r="B54" s="20">
        <f t="shared" si="4"/>
        <v>15</v>
      </c>
      <c r="C54" s="20">
        <v>2</v>
      </c>
      <c r="E54" s="20">
        <f t="shared" si="5"/>
        <v>20</v>
      </c>
      <c r="F54" s="122">
        <v>0</v>
      </c>
      <c r="G54" s="156"/>
    </row>
    <row r="55" spans="1:12">
      <c r="A55" s="165">
        <v>38975</v>
      </c>
      <c r="B55" s="20">
        <f t="shared" si="4"/>
        <v>14</v>
      </c>
      <c r="C55" s="20">
        <v>1</v>
      </c>
      <c r="E55" s="20">
        <f t="shared" si="5"/>
        <v>19</v>
      </c>
      <c r="F55" s="122">
        <v>1</v>
      </c>
      <c r="G55" s="156"/>
    </row>
    <row r="56" spans="1:12">
      <c r="A56" s="165">
        <v>38980</v>
      </c>
      <c r="B56" s="20">
        <f t="shared" si="4"/>
        <v>12</v>
      </c>
      <c r="C56" s="20">
        <v>2</v>
      </c>
      <c r="E56" s="20">
        <f t="shared" si="5"/>
        <v>19</v>
      </c>
      <c r="F56" s="122">
        <v>0</v>
      </c>
      <c r="G56" s="156"/>
    </row>
    <row r="57" spans="1:12">
      <c r="A57" s="165">
        <v>38994</v>
      </c>
      <c r="B57" s="20">
        <f t="shared" si="4"/>
        <v>8</v>
      </c>
      <c r="C57" s="20">
        <v>4</v>
      </c>
      <c r="E57" s="20">
        <f t="shared" si="5"/>
        <v>19</v>
      </c>
      <c r="F57" s="122">
        <v>0</v>
      </c>
      <c r="G57" s="156"/>
    </row>
    <row r="58" spans="1:12">
      <c r="A58" s="165">
        <v>39007</v>
      </c>
      <c r="B58" s="20">
        <f t="shared" si="4"/>
        <v>5</v>
      </c>
      <c r="C58" s="20">
        <v>3</v>
      </c>
      <c r="E58" s="20">
        <f t="shared" si="5"/>
        <v>19</v>
      </c>
      <c r="F58" s="122">
        <v>0</v>
      </c>
      <c r="G58" s="156"/>
    </row>
    <row r="59" spans="1:12">
      <c r="A59" s="165">
        <v>39014</v>
      </c>
      <c r="B59" s="20">
        <f t="shared" si="4"/>
        <v>3</v>
      </c>
      <c r="C59" s="20">
        <v>2</v>
      </c>
      <c r="E59" s="20">
        <f t="shared" si="5"/>
        <v>15</v>
      </c>
      <c r="F59" s="122">
        <v>4</v>
      </c>
      <c r="G59" s="156"/>
    </row>
    <row r="60" spans="1:12">
      <c r="A60" s="165">
        <v>39021</v>
      </c>
      <c r="B60" s="20">
        <f t="shared" si="4"/>
        <v>0</v>
      </c>
      <c r="C60" s="20">
        <v>3</v>
      </c>
      <c r="E60" s="20">
        <f t="shared" si="5"/>
        <v>15</v>
      </c>
      <c r="F60" s="122">
        <v>0</v>
      </c>
      <c r="G60" s="156"/>
    </row>
    <row r="61" spans="1:12">
      <c r="E61" s="20">
        <f t="shared" si="5"/>
        <v>15</v>
      </c>
    </row>
    <row r="62" spans="1:12" s="41" customFormat="1">
      <c r="A62" s="551" t="s">
        <v>138</v>
      </c>
      <c r="B62" s="552"/>
      <c r="C62" s="553"/>
      <c r="D62" s="169"/>
      <c r="E62" s="130">
        <f t="shared" si="5"/>
        <v>15</v>
      </c>
      <c r="F62" s="131"/>
      <c r="G62" s="164"/>
      <c r="H62" s="164"/>
      <c r="I62" s="168"/>
      <c r="J62" s="169"/>
      <c r="K62" s="130"/>
      <c r="L62" s="131"/>
    </row>
    <row r="63" spans="1:12">
      <c r="A63" s="165">
        <v>39014</v>
      </c>
      <c r="B63" s="20">
        <v>20</v>
      </c>
      <c r="C63" s="20">
        <v>-20</v>
      </c>
      <c r="E63" s="20">
        <f t="shared" si="5"/>
        <v>15</v>
      </c>
      <c r="G63" s="156"/>
    </row>
    <row r="64" spans="1:12">
      <c r="A64" s="165">
        <v>39030</v>
      </c>
      <c r="B64" s="20">
        <f>B63-C64</f>
        <v>18</v>
      </c>
      <c r="C64" s="20">
        <v>2</v>
      </c>
      <c r="E64" s="20">
        <f t="shared" si="5"/>
        <v>13</v>
      </c>
      <c r="F64" s="122">
        <v>2</v>
      </c>
      <c r="G64" s="156"/>
    </row>
    <row r="65" spans="1:12">
      <c r="A65" s="165">
        <v>39035</v>
      </c>
      <c r="B65" s="20">
        <f t="shared" ref="B65:B76" si="6">B64-C65</f>
        <v>16</v>
      </c>
      <c r="C65" s="20">
        <v>2</v>
      </c>
      <c r="E65" s="20">
        <f t="shared" si="5"/>
        <v>13</v>
      </c>
      <c r="F65" s="122">
        <v>0</v>
      </c>
      <c r="G65" s="156"/>
    </row>
    <row r="66" spans="1:12">
      <c r="A66" s="165">
        <v>39038</v>
      </c>
      <c r="B66" s="20">
        <f t="shared" si="6"/>
        <v>14</v>
      </c>
      <c r="C66" s="20">
        <v>2</v>
      </c>
      <c r="E66" s="20">
        <f t="shared" si="5"/>
        <v>12</v>
      </c>
      <c r="F66" s="122">
        <v>1</v>
      </c>
      <c r="G66" s="156"/>
    </row>
    <row r="67" spans="1:12">
      <c r="A67" s="165">
        <v>39045</v>
      </c>
      <c r="B67" s="20">
        <f t="shared" si="6"/>
        <v>11</v>
      </c>
      <c r="C67" s="20">
        <v>3</v>
      </c>
      <c r="E67" s="20">
        <f t="shared" si="5"/>
        <v>11</v>
      </c>
      <c r="F67" s="122">
        <v>1</v>
      </c>
      <c r="G67" s="156"/>
    </row>
    <row r="68" spans="1:12">
      <c r="A68" s="165">
        <v>39049</v>
      </c>
      <c r="B68" s="20">
        <f t="shared" si="6"/>
        <v>10</v>
      </c>
      <c r="C68" s="20">
        <v>1</v>
      </c>
      <c r="E68" s="20">
        <f t="shared" si="5"/>
        <v>11</v>
      </c>
      <c r="F68" s="122">
        <v>0</v>
      </c>
      <c r="G68" s="156"/>
    </row>
    <row r="69" spans="1:12">
      <c r="A69" s="165">
        <v>39055</v>
      </c>
      <c r="B69" s="20">
        <f t="shared" si="6"/>
        <v>10</v>
      </c>
      <c r="C69" s="20">
        <v>0</v>
      </c>
      <c r="E69" s="20">
        <f t="shared" si="5"/>
        <v>9</v>
      </c>
      <c r="F69" s="122">
        <v>2</v>
      </c>
      <c r="G69" s="156"/>
    </row>
    <row r="70" spans="1:12">
      <c r="A70" s="165">
        <v>39063</v>
      </c>
      <c r="B70" s="20">
        <f t="shared" si="6"/>
        <v>9</v>
      </c>
      <c r="C70" s="20">
        <v>1</v>
      </c>
      <c r="E70" s="20">
        <f t="shared" si="5"/>
        <v>8</v>
      </c>
      <c r="F70" s="122">
        <v>1</v>
      </c>
      <c r="G70" s="156"/>
    </row>
    <row r="71" spans="1:12">
      <c r="A71" s="165">
        <v>39065</v>
      </c>
      <c r="B71" s="20">
        <f t="shared" si="6"/>
        <v>6</v>
      </c>
      <c r="C71" s="20">
        <v>3</v>
      </c>
      <c r="E71" s="20">
        <f t="shared" si="5"/>
        <v>7</v>
      </c>
      <c r="F71" s="122">
        <v>1</v>
      </c>
      <c r="G71" s="156"/>
    </row>
    <row r="72" spans="1:12">
      <c r="A72" s="165">
        <v>39070</v>
      </c>
      <c r="B72" s="20">
        <f t="shared" si="6"/>
        <v>3</v>
      </c>
      <c r="C72" s="20">
        <v>3</v>
      </c>
      <c r="E72" s="20">
        <f t="shared" si="5"/>
        <v>5</v>
      </c>
      <c r="F72" s="122">
        <v>2</v>
      </c>
      <c r="G72" s="156"/>
    </row>
    <row r="73" spans="1:12">
      <c r="A73" s="165">
        <v>39073</v>
      </c>
      <c r="B73" s="20">
        <f t="shared" si="6"/>
        <v>2</v>
      </c>
      <c r="C73" s="20">
        <v>1</v>
      </c>
      <c r="E73" s="20">
        <f t="shared" si="5"/>
        <v>3</v>
      </c>
      <c r="F73" s="122">
        <v>2</v>
      </c>
      <c r="G73" s="156"/>
    </row>
    <row r="74" spans="1:12">
      <c r="A74" s="165">
        <v>39079</v>
      </c>
      <c r="B74" s="20">
        <f t="shared" si="6"/>
        <v>1</v>
      </c>
      <c r="C74" s="20">
        <v>1</v>
      </c>
      <c r="E74" s="20">
        <f t="shared" si="5"/>
        <v>3</v>
      </c>
      <c r="F74" s="122">
        <v>0</v>
      </c>
      <c r="G74" s="156"/>
    </row>
    <row r="75" spans="1:12">
      <c r="A75" s="165">
        <v>39086</v>
      </c>
      <c r="B75" s="20">
        <f t="shared" si="6"/>
        <v>0</v>
      </c>
      <c r="C75" s="20">
        <v>1</v>
      </c>
      <c r="E75" s="20">
        <f t="shared" si="5"/>
        <v>3</v>
      </c>
      <c r="F75" s="122">
        <v>0</v>
      </c>
      <c r="G75" s="156"/>
    </row>
    <row r="76" spans="1:12">
      <c r="A76" s="165"/>
      <c r="B76" s="20">
        <f t="shared" si="6"/>
        <v>0</v>
      </c>
      <c r="E76" s="20">
        <f t="shared" si="5"/>
        <v>3</v>
      </c>
      <c r="G76" s="156"/>
    </row>
    <row r="77" spans="1:12" s="41" customFormat="1">
      <c r="A77" s="551" t="s">
        <v>236</v>
      </c>
      <c r="B77" s="552"/>
      <c r="C77" s="553"/>
      <c r="D77" s="169"/>
      <c r="E77" s="130">
        <f t="shared" si="5"/>
        <v>3</v>
      </c>
      <c r="F77" s="131"/>
      <c r="G77" s="164"/>
      <c r="H77" s="164"/>
      <c r="I77" s="168"/>
      <c r="J77" s="169"/>
      <c r="K77" s="130"/>
      <c r="L77" s="131"/>
    </row>
    <row r="78" spans="1:12">
      <c r="A78" s="109">
        <v>39087</v>
      </c>
      <c r="B78" s="20">
        <v>20</v>
      </c>
      <c r="C78" s="20">
        <v>-20</v>
      </c>
      <c r="E78" s="20">
        <f t="shared" si="5"/>
        <v>3</v>
      </c>
      <c r="G78" s="109"/>
    </row>
    <row r="79" spans="1:12">
      <c r="A79" s="109">
        <v>39087</v>
      </c>
      <c r="B79" s="20">
        <f>B78-C79</f>
        <v>18</v>
      </c>
      <c r="C79" s="20">
        <v>2</v>
      </c>
      <c r="E79" s="20">
        <f t="shared" si="5"/>
        <v>2</v>
      </c>
      <c r="F79" s="122">
        <v>1</v>
      </c>
      <c r="G79" s="109"/>
    </row>
    <row r="80" spans="1:12">
      <c r="A80" s="109">
        <v>39090</v>
      </c>
      <c r="B80" s="20">
        <f t="shared" ref="B80:B89" si="7">B79-C80</f>
        <v>16</v>
      </c>
      <c r="C80" s="20">
        <v>2</v>
      </c>
      <c r="E80" s="20">
        <f t="shared" si="5"/>
        <v>2</v>
      </c>
      <c r="F80" s="122">
        <v>0</v>
      </c>
      <c r="G80" s="109"/>
    </row>
    <row r="81" spans="1:12">
      <c r="A81" s="109"/>
      <c r="E81" s="20">
        <f t="shared" si="5"/>
        <v>1</v>
      </c>
      <c r="F81" s="122">
        <v>1</v>
      </c>
      <c r="G81" s="109"/>
    </row>
    <row r="82" spans="1:12" s="41" customFormat="1">
      <c r="A82" s="551" t="s">
        <v>251</v>
      </c>
      <c r="B82" s="552"/>
      <c r="C82" s="553"/>
      <c r="D82" s="169"/>
      <c r="E82" s="130">
        <f t="shared" si="5"/>
        <v>1</v>
      </c>
      <c r="F82" s="131"/>
      <c r="G82" s="164"/>
      <c r="H82" s="164"/>
      <c r="I82" s="168"/>
      <c r="J82" s="169"/>
      <c r="K82" s="130"/>
      <c r="L82" s="131"/>
    </row>
    <row r="83" spans="1:12">
      <c r="A83" s="109">
        <v>39093</v>
      </c>
      <c r="B83" s="20">
        <v>16</v>
      </c>
      <c r="C83" s="20">
        <v>-16</v>
      </c>
      <c r="E83" s="20">
        <f t="shared" si="5"/>
        <v>1</v>
      </c>
      <c r="G83" s="109"/>
    </row>
    <row r="84" spans="1:12">
      <c r="A84" s="109">
        <v>39093</v>
      </c>
      <c r="B84" s="20">
        <f t="shared" si="7"/>
        <v>13</v>
      </c>
      <c r="C84" s="20">
        <v>3</v>
      </c>
      <c r="E84" s="20">
        <f t="shared" si="5"/>
        <v>1</v>
      </c>
      <c r="G84" s="109"/>
    </row>
    <row r="85" spans="1:12">
      <c r="A85" s="109">
        <v>39099</v>
      </c>
      <c r="B85" s="20">
        <f t="shared" si="7"/>
        <v>7</v>
      </c>
      <c r="C85" s="20">
        <v>6</v>
      </c>
      <c r="E85" s="20">
        <f t="shared" si="5"/>
        <v>0</v>
      </c>
      <c r="F85" s="122">
        <v>1</v>
      </c>
      <c r="G85" s="109"/>
    </row>
    <row r="86" spans="1:12">
      <c r="A86" s="109">
        <v>39107</v>
      </c>
      <c r="B86" s="20">
        <f t="shared" si="7"/>
        <v>5</v>
      </c>
      <c r="C86" s="20">
        <v>2</v>
      </c>
      <c r="G86" s="109"/>
    </row>
    <row r="87" spans="1:12">
      <c r="A87" s="109">
        <v>39113</v>
      </c>
      <c r="B87" s="20">
        <f t="shared" si="7"/>
        <v>3</v>
      </c>
      <c r="C87" s="20">
        <v>2</v>
      </c>
      <c r="G87" s="109"/>
    </row>
    <row r="88" spans="1:12">
      <c r="A88" s="109">
        <v>39135</v>
      </c>
      <c r="B88" s="20">
        <f t="shared" si="7"/>
        <v>0</v>
      </c>
      <c r="C88" s="20">
        <v>3</v>
      </c>
      <c r="G88" s="109"/>
    </row>
    <row r="89" spans="1:12">
      <c r="A89" s="109"/>
      <c r="B89" s="20">
        <f t="shared" si="7"/>
        <v>0</v>
      </c>
      <c r="G89" s="109"/>
    </row>
    <row r="90" spans="1:12" s="41" customFormat="1">
      <c r="A90" s="551" t="s">
        <v>353</v>
      </c>
      <c r="B90" s="552"/>
      <c r="C90" s="553"/>
      <c r="D90" s="551" t="s">
        <v>273</v>
      </c>
      <c r="E90" s="552"/>
      <c r="F90" s="553"/>
      <c r="G90" s="551" t="s">
        <v>276</v>
      </c>
      <c r="H90" s="552"/>
      <c r="I90" s="553"/>
      <c r="J90" s="551"/>
      <c r="K90" s="552"/>
      <c r="L90" s="553"/>
    </row>
    <row r="91" spans="1:12">
      <c r="A91" s="109">
        <v>39099</v>
      </c>
      <c r="B91" s="20">
        <v>150</v>
      </c>
      <c r="C91" s="20">
        <v>-150</v>
      </c>
      <c r="D91" s="109">
        <v>39101</v>
      </c>
      <c r="E91" s="20">
        <v>50</v>
      </c>
      <c r="F91" s="122">
        <v>-50</v>
      </c>
      <c r="G91" s="109">
        <v>39099</v>
      </c>
      <c r="H91" s="20">
        <v>30</v>
      </c>
      <c r="I91" s="20">
        <v>-30</v>
      </c>
    </row>
    <row r="92" spans="1:12">
      <c r="A92" s="109">
        <v>39107</v>
      </c>
      <c r="B92" s="20">
        <f>B91-C92</f>
        <v>150</v>
      </c>
      <c r="E92" s="20">
        <f>E91-F92</f>
        <v>48</v>
      </c>
      <c r="F92" s="122">
        <v>2</v>
      </c>
      <c r="G92" s="109"/>
      <c r="H92" s="20">
        <f>H91-I92</f>
        <v>26</v>
      </c>
      <c r="I92" s="20">
        <v>4</v>
      </c>
    </row>
    <row r="93" spans="1:12">
      <c r="A93" s="109">
        <v>39113</v>
      </c>
      <c r="B93" s="20">
        <f t="shared" ref="B93:B154" si="8">B92-C93</f>
        <v>150</v>
      </c>
      <c r="E93" s="20">
        <f t="shared" ref="E93:E154" si="9">E92-F93</f>
        <v>48</v>
      </c>
      <c r="G93" s="109"/>
      <c r="H93" s="20">
        <f t="shared" ref="H93:H154" si="10">H92-I93</f>
        <v>24</v>
      </c>
      <c r="I93" s="20">
        <v>2</v>
      </c>
    </row>
    <row r="94" spans="1:12">
      <c r="A94" s="109">
        <v>39135</v>
      </c>
      <c r="B94" s="20">
        <f t="shared" si="8"/>
        <v>150</v>
      </c>
      <c r="E94" s="20">
        <f t="shared" si="9"/>
        <v>48</v>
      </c>
      <c r="G94" s="109"/>
      <c r="H94" s="20">
        <f t="shared" si="10"/>
        <v>21</v>
      </c>
      <c r="I94" s="20">
        <v>3</v>
      </c>
    </row>
    <row r="95" spans="1:12">
      <c r="A95" s="109">
        <v>39148</v>
      </c>
      <c r="B95" s="20">
        <f t="shared" si="8"/>
        <v>148</v>
      </c>
      <c r="C95" s="20">
        <v>2</v>
      </c>
      <c r="E95" s="20">
        <f t="shared" si="9"/>
        <v>46</v>
      </c>
      <c r="F95" s="122">
        <v>2</v>
      </c>
      <c r="G95" s="109"/>
      <c r="H95" s="20">
        <f t="shared" si="10"/>
        <v>21</v>
      </c>
    </row>
    <row r="96" spans="1:12">
      <c r="A96" s="109">
        <v>39149</v>
      </c>
      <c r="B96" s="20">
        <f t="shared" si="8"/>
        <v>144</v>
      </c>
      <c r="C96" s="20">
        <v>4</v>
      </c>
      <c r="E96" s="20">
        <f t="shared" si="9"/>
        <v>42</v>
      </c>
      <c r="F96" s="122">
        <v>4</v>
      </c>
      <c r="G96" s="109"/>
      <c r="H96" s="20">
        <f t="shared" si="10"/>
        <v>21</v>
      </c>
    </row>
    <row r="97" spans="1:12">
      <c r="A97" s="109">
        <v>39157</v>
      </c>
      <c r="B97" s="20">
        <f t="shared" si="8"/>
        <v>142</v>
      </c>
      <c r="C97" s="20">
        <v>2</v>
      </c>
      <c r="E97" s="20">
        <f t="shared" si="9"/>
        <v>40</v>
      </c>
      <c r="F97" s="122">
        <v>2</v>
      </c>
      <c r="G97" s="109"/>
      <c r="H97" s="20">
        <f t="shared" si="10"/>
        <v>21</v>
      </c>
    </row>
    <row r="98" spans="1:12">
      <c r="A98" s="109">
        <v>39163</v>
      </c>
      <c r="B98" s="20">
        <f t="shared" si="8"/>
        <v>138</v>
      </c>
      <c r="C98" s="20">
        <v>4</v>
      </c>
      <c r="E98" s="20">
        <f t="shared" si="9"/>
        <v>39</v>
      </c>
      <c r="F98" s="122">
        <v>1</v>
      </c>
      <c r="H98" s="20">
        <f t="shared" si="10"/>
        <v>21</v>
      </c>
    </row>
    <row r="99" spans="1:12" s="41" customFormat="1">
      <c r="A99" s="552">
        <v>540009001</v>
      </c>
      <c r="B99" s="552"/>
      <c r="C99" s="554"/>
      <c r="D99" s="551">
        <v>540009012</v>
      </c>
      <c r="E99" s="552"/>
      <c r="F99" s="553"/>
      <c r="G99" s="555">
        <v>540009011</v>
      </c>
      <c r="H99" s="552"/>
      <c r="I99" s="554"/>
      <c r="J99" s="551">
        <v>540009015</v>
      </c>
      <c r="K99" s="552"/>
      <c r="L99" s="553"/>
    </row>
    <row r="100" spans="1:12">
      <c r="A100" s="109">
        <v>39175</v>
      </c>
      <c r="B100" s="20">
        <v>142</v>
      </c>
      <c r="C100" s="20">
        <v>-142</v>
      </c>
      <c r="E100" s="20">
        <v>41</v>
      </c>
      <c r="F100" s="122">
        <v>-41</v>
      </c>
      <c r="H100" s="20">
        <f t="shared" si="10"/>
        <v>22</v>
      </c>
      <c r="I100" s="20">
        <v>-22</v>
      </c>
      <c r="K100" s="20">
        <v>2</v>
      </c>
      <c r="L100" s="122">
        <v>-2</v>
      </c>
    </row>
    <row r="101" spans="1:12">
      <c r="A101" s="109">
        <v>39175</v>
      </c>
      <c r="B101" s="20">
        <f t="shared" si="8"/>
        <v>136</v>
      </c>
      <c r="C101" s="20">
        <v>6</v>
      </c>
      <c r="E101" s="20">
        <f t="shared" si="9"/>
        <v>39</v>
      </c>
      <c r="F101" s="122">
        <v>2</v>
      </c>
      <c r="H101" s="20">
        <f t="shared" si="10"/>
        <v>22</v>
      </c>
      <c r="K101" s="20">
        <f>K100-L101</f>
        <v>2</v>
      </c>
    </row>
    <row r="102" spans="1:12">
      <c r="A102" s="109">
        <v>39182</v>
      </c>
      <c r="B102" s="20">
        <f t="shared" si="8"/>
        <v>133</v>
      </c>
      <c r="C102" s="20">
        <v>3</v>
      </c>
      <c r="E102" s="20">
        <f t="shared" si="9"/>
        <v>39</v>
      </c>
      <c r="H102" s="20">
        <f t="shared" si="10"/>
        <v>21</v>
      </c>
      <c r="I102" s="20">
        <v>1</v>
      </c>
      <c r="K102" s="20">
        <f t="shared" ref="K102:K165" si="11">K101-L102</f>
        <v>2</v>
      </c>
    </row>
    <row r="103" spans="1:12">
      <c r="A103" s="109">
        <v>39184</v>
      </c>
      <c r="B103" s="20">
        <f t="shared" si="8"/>
        <v>132</v>
      </c>
      <c r="C103" s="20">
        <v>1</v>
      </c>
      <c r="E103" s="20">
        <f t="shared" si="9"/>
        <v>37</v>
      </c>
      <c r="F103" s="122">
        <v>2</v>
      </c>
      <c r="H103" s="20">
        <f t="shared" si="10"/>
        <v>20</v>
      </c>
      <c r="I103" s="20">
        <v>1</v>
      </c>
      <c r="K103" s="20">
        <f t="shared" si="11"/>
        <v>2</v>
      </c>
    </row>
    <row r="104" spans="1:12">
      <c r="A104" s="109">
        <v>39190</v>
      </c>
      <c r="B104" s="20">
        <f t="shared" si="8"/>
        <v>129</v>
      </c>
      <c r="C104" s="20">
        <v>3</v>
      </c>
      <c r="E104" s="20">
        <f t="shared" si="9"/>
        <v>37</v>
      </c>
      <c r="H104" s="20">
        <f t="shared" si="10"/>
        <v>20</v>
      </c>
      <c r="K104" s="20">
        <f t="shared" si="11"/>
        <v>2</v>
      </c>
    </row>
    <row r="105" spans="1:12">
      <c r="A105" s="109">
        <v>39191</v>
      </c>
      <c r="B105" s="20">
        <f t="shared" si="8"/>
        <v>128</v>
      </c>
      <c r="C105" s="20">
        <v>1</v>
      </c>
      <c r="E105" s="20">
        <f t="shared" si="9"/>
        <v>37</v>
      </c>
      <c r="H105" s="20">
        <f t="shared" si="10"/>
        <v>18</v>
      </c>
      <c r="I105" s="20">
        <v>2</v>
      </c>
      <c r="K105" s="20">
        <f t="shared" si="11"/>
        <v>2</v>
      </c>
    </row>
    <row r="106" spans="1:12">
      <c r="A106" s="109">
        <v>39196</v>
      </c>
      <c r="B106" s="20">
        <f t="shared" si="8"/>
        <v>127</v>
      </c>
      <c r="C106" s="20">
        <v>1</v>
      </c>
      <c r="E106" s="20">
        <f t="shared" si="9"/>
        <v>37</v>
      </c>
      <c r="H106" s="20">
        <f t="shared" si="10"/>
        <v>16</v>
      </c>
      <c r="I106" s="20">
        <v>2</v>
      </c>
      <c r="K106" s="20">
        <f t="shared" si="11"/>
        <v>2</v>
      </c>
    </row>
    <row r="107" spans="1:12">
      <c r="A107" s="109">
        <v>39198</v>
      </c>
      <c r="B107" s="20">
        <f t="shared" si="8"/>
        <v>125</v>
      </c>
      <c r="C107" s="20">
        <v>2</v>
      </c>
      <c r="E107" s="20">
        <f t="shared" si="9"/>
        <v>37</v>
      </c>
      <c r="H107" s="20">
        <f t="shared" si="10"/>
        <v>16</v>
      </c>
      <c r="K107" s="20">
        <f t="shared" si="11"/>
        <v>2</v>
      </c>
    </row>
    <row r="108" spans="1:12">
      <c r="A108" s="109">
        <v>39203</v>
      </c>
      <c r="B108" s="20">
        <f t="shared" si="8"/>
        <v>123</v>
      </c>
      <c r="C108" s="20">
        <v>2</v>
      </c>
      <c r="E108" s="20">
        <f t="shared" si="9"/>
        <v>37</v>
      </c>
      <c r="H108" s="20">
        <f t="shared" si="10"/>
        <v>15</v>
      </c>
      <c r="I108" s="20">
        <v>1</v>
      </c>
      <c r="K108" s="20">
        <f t="shared" si="11"/>
        <v>2</v>
      </c>
    </row>
    <row r="109" spans="1:12">
      <c r="A109" s="109">
        <v>39204</v>
      </c>
      <c r="B109" s="20">
        <f t="shared" si="8"/>
        <v>121</v>
      </c>
      <c r="C109" s="20">
        <v>2</v>
      </c>
      <c r="E109" s="20">
        <f t="shared" si="9"/>
        <v>37</v>
      </c>
      <c r="H109" s="20">
        <f t="shared" si="10"/>
        <v>15</v>
      </c>
      <c r="K109" s="20">
        <f t="shared" si="11"/>
        <v>2</v>
      </c>
    </row>
    <row r="110" spans="1:12">
      <c r="A110" s="109">
        <v>39210</v>
      </c>
      <c r="B110" s="20">
        <f t="shared" si="8"/>
        <v>117</v>
      </c>
      <c r="C110" s="20">
        <v>4</v>
      </c>
      <c r="E110" s="20">
        <f t="shared" si="9"/>
        <v>37</v>
      </c>
      <c r="H110" s="20">
        <f t="shared" si="10"/>
        <v>15</v>
      </c>
      <c r="K110" s="20">
        <f t="shared" si="11"/>
        <v>2</v>
      </c>
    </row>
    <row r="111" spans="1:12">
      <c r="A111" s="109">
        <v>39216</v>
      </c>
      <c r="B111" s="20">
        <f t="shared" si="8"/>
        <v>114</v>
      </c>
      <c r="C111" s="20">
        <v>3</v>
      </c>
      <c r="E111" s="20">
        <f t="shared" si="9"/>
        <v>37</v>
      </c>
      <c r="H111" s="20">
        <f t="shared" si="10"/>
        <v>15</v>
      </c>
      <c r="K111" s="20">
        <f t="shared" si="11"/>
        <v>2</v>
      </c>
    </row>
    <row r="112" spans="1:12">
      <c r="A112" s="109">
        <v>39219</v>
      </c>
      <c r="B112" s="20">
        <f t="shared" si="8"/>
        <v>111</v>
      </c>
      <c r="C112" s="20">
        <v>3</v>
      </c>
      <c r="E112" s="20">
        <f t="shared" si="9"/>
        <v>37</v>
      </c>
      <c r="H112" s="20">
        <f t="shared" si="10"/>
        <v>15</v>
      </c>
      <c r="K112" s="20">
        <f t="shared" si="11"/>
        <v>2</v>
      </c>
    </row>
    <row r="113" spans="1:12">
      <c r="A113" s="109">
        <v>39219</v>
      </c>
      <c r="B113" s="20">
        <f t="shared" si="8"/>
        <v>110</v>
      </c>
      <c r="C113" s="20">
        <v>1</v>
      </c>
      <c r="E113" s="20">
        <f t="shared" si="9"/>
        <v>37</v>
      </c>
      <c r="H113" s="20">
        <f t="shared" si="10"/>
        <v>15</v>
      </c>
      <c r="K113" s="20">
        <f t="shared" si="11"/>
        <v>2</v>
      </c>
    </row>
    <row r="114" spans="1:12">
      <c r="A114" s="109">
        <v>39226</v>
      </c>
      <c r="B114" s="20">
        <f t="shared" si="8"/>
        <v>104</v>
      </c>
      <c r="C114" s="20">
        <v>6</v>
      </c>
      <c r="E114" s="20">
        <f t="shared" si="9"/>
        <v>37</v>
      </c>
      <c r="H114" s="20">
        <f t="shared" si="10"/>
        <v>15</v>
      </c>
      <c r="K114" s="20">
        <f t="shared" si="11"/>
        <v>2</v>
      </c>
    </row>
    <row r="115" spans="1:12">
      <c r="A115" s="109">
        <v>39255</v>
      </c>
      <c r="B115" s="20">
        <f t="shared" si="8"/>
        <v>102</v>
      </c>
      <c r="C115" s="20">
        <v>2</v>
      </c>
      <c r="E115" s="20">
        <f t="shared" si="9"/>
        <v>37</v>
      </c>
      <c r="H115" s="20">
        <f t="shared" si="10"/>
        <v>15</v>
      </c>
      <c r="K115" s="20">
        <f t="shared" si="11"/>
        <v>2</v>
      </c>
    </row>
    <row r="116" spans="1:12">
      <c r="A116" s="109">
        <v>39261</v>
      </c>
      <c r="B116" s="20">
        <f t="shared" si="8"/>
        <v>98</v>
      </c>
      <c r="C116" s="20">
        <v>4</v>
      </c>
      <c r="E116" s="20">
        <f t="shared" si="9"/>
        <v>37</v>
      </c>
      <c r="H116" s="20">
        <f t="shared" si="10"/>
        <v>15</v>
      </c>
      <c r="K116" s="20">
        <f t="shared" si="11"/>
        <v>0</v>
      </c>
      <c r="L116" s="122">
        <v>2</v>
      </c>
    </row>
    <row r="117" spans="1:12">
      <c r="A117" s="109">
        <v>39282</v>
      </c>
      <c r="B117" s="20">
        <f t="shared" si="8"/>
        <v>97</v>
      </c>
      <c r="C117" s="20">
        <v>1</v>
      </c>
      <c r="E117" s="20">
        <f t="shared" si="9"/>
        <v>33</v>
      </c>
      <c r="F117" s="122">
        <v>4</v>
      </c>
      <c r="H117" s="20">
        <f t="shared" si="10"/>
        <v>15</v>
      </c>
      <c r="K117" s="20">
        <f t="shared" si="11"/>
        <v>0</v>
      </c>
    </row>
    <row r="118" spans="1:12">
      <c r="A118" s="109">
        <v>39302</v>
      </c>
      <c r="B118" s="20">
        <f t="shared" si="8"/>
        <v>95</v>
      </c>
      <c r="C118" s="20">
        <v>2</v>
      </c>
      <c r="E118" s="20">
        <f t="shared" si="9"/>
        <v>33</v>
      </c>
      <c r="H118" s="20">
        <f t="shared" si="10"/>
        <v>15</v>
      </c>
      <c r="K118" s="20">
        <f t="shared" si="11"/>
        <v>0</v>
      </c>
    </row>
    <row r="119" spans="1:12">
      <c r="A119" s="109">
        <v>39310</v>
      </c>
      <c r="B119" s="20">
        <f t="shared" si="8"/>
        <v>95</v>
      </c>
      <c r="E119" s="20">
        <f t="shared" si="9"/>
        <v>31</v>
      </c>
      <c r="F119" s="122">
        <v>2</v>
      </c>
      <c r="H119" s="20">
        <f t="shared" si="10"/>
        <v>15</v>
      </c>
      <c r="K119" s="20">
        <f t="shared" si="11"/>
        <v>0</v>
      </c>
    </row>
    <row r="120" spans="1:12">
      <c r="A120" s="109">
        <v>39311</v>
      </c>
      <c r="B120" s="20">
        <f t="shared" si="8"/>
        <v>90</v>
      </c>
      <c r="C120" s="20">
        <v>5</v>
      </c>
      <c r="E120" s="20">
        <f t="shared" si="9"/>
        <v>30</v>
      </c>
      <c r="F120" s="122">
        <v>1</v>
      </c>
      <c r="H120" s="20">
        <f t="shared" si="10"/>
        <v>15</v>
      </c>
      <c r="K120" s="20">
        <f t="shared" si="11"/>
        <v>0</v>
      </c>
    </row>
    <row r="121" spans="1:12">
      <c r="A121" s="109">
        <v>39311</v>
      </c>
      <c r="B121" s="20">
        <f t="shared" si="8"/>
        <v>90</v>
      </c>
      <c r="E121" s="20">
        <f t="shared" si="9"/>
        <v>30</v>
      </c>
      <c r="H121" s="20">
        <f t="shared" si="10"/>
        <v>15</v>
      </c>
      <c r="J121" s="544" t="s">
        <v>557</v>
      </c>
      <c r="K121" s="545"/>
      <c r="L121" s="546"/>
    </row>
    <row r="122" spans="1:12">
      <c r="A122" s="109">
        <v>39311</v>
      </c>
      <c r="B122" s="20">
        <f t="shared" si="8"/>
        <v>90</v>
      </c>
      <c r="E122" s="20">
        <f t="shared" si="9"/>
        <v>30</v>
      </c>
      <c r="H122" s="20">
        <f t="shared" si="10"/>
        <v>15</v>
      </c>
      <c r="K122" s="20">
        <v>5</v>
      </c>
      <c r="L122" s="122">
        <v>-5</v>
      </c>
    </row>
    <row r="123" spans="1:12">
      <c r="A123" s="109">
        <v>39323</v>
      </c>
      <c r="B123" s="20">
        <f t="shared" si="8"/>
        <v>87</v>
      </c>
      <c r="C123" s="20">
        <v>3</v>
      </c>
      <c r="E123" s="20">
        <f t="shared" si="9"/>
        <v>29</v>
      </c>
      <c r="F123" s="122">
        <v>1</v>
      </c>
      <c r="H123" s="20">
        <f t="shared" si="10"/>
        <v>14</v>
      </c>
      <c r="I123" s="20">
        <v>1</v>
      </c>
      <c r="K123" s="20">
        <f t="shared" si="11"/>
        <v>5</v>
      </c>
    </row>
    <row r="124" spans="1:12">
      <c r="A124" s="109">
        <v>39335</v>
      </c>
      <c r="B124" s="20">
        <f t="shared" si="8"/>
        <v>86</v>
      </c>
      <c r="C124" s="20">
        <v>1</v>
      </c>
      <c r="E124" s="20">
        <f t="shared" si="9"/>
        <v>29</v>
      </c>
      <c r="H124" s="20">
        <f t="shared" si="10"/>
        <v>11</v>
      </c>
      <c r="I124" s="20">
        <v>3</v>
      </c>
      <c r="K124" s="20">
        <f t="shared" si="11"/>
        <v>5</v>
      </c>
    </row>
    <row r="125" spans="1:12">
      <c r="A125" s="109">
        <v>39338</v>
      </c>
      <c r="B125" s="20">
        <f t="shared" si="8"/>
        <v>84</v>
      </c>
      <c r="C125" s="20">
        <v>2</v>
      </c>
      <c r="E125" s="20">
        <f t="shared" si="9"/>
        <v>28</v>
      </c>
      <c r="F125" s="122">
        <v>1</v>
      </c>
      <c r="H125" s="20">
        <f t="shared" si="10"/>
        <v>11</v>
      </c>
      <c r="K125" s="20">
        <f t="shared" si="11"/>
        <v>5</v>
      </c>
    </row>
    <row r="126" spans="1:12">
      <c r="A126" s="109">
        <v>39345</v>
      </c>
      <c r="B126" s="20">
        <f t="shared" si="8"/>
        <v>81</v>
      </c>
      <c r="C126" s="20">
        <v>3</v>
      </c>
      <c r="E126" s="20">
        <f t="shared" si="9"/>
        <v>27</v>
      </c>
      <c r="F126" s="122">
        <v>1</v>
      </c>
      <c r="H126" s="20">
        <f t="shared" si="10"/>
        <v>11</v>
      </c>
      <c r="K126" s="20">
        <f t="shared" si="11"/>
        <v>5</v>
      </c>
    </row>
    <row r="127" spans="1:12">
      <c r="A127" s="109">
        <v>39358</v>
      </c>
      <c r="B127" s="20">
        <f t="shared" si="8"/>
        <v>79</v>
      </c>
      <c r="C127" s="20">
        <v>2</v>
      </c>
      <c r="E127" s="20">
        <f t="shared" si="9"/>
        <v>27</v>
      </c>
      <c r="H127" s="20">
        <f t="shared" si="10"/>
        <v>11</v>
      </c>
      <c r="K127" s="20">
        <f t="shared" si="11"/>
        <v>5</v>
      </c>
    </row>
    <row r="128" spans="1:12">
      <c r="A128" s="109">
        <v>39359</v>
      </c>
      <c r="B128" s="20">
        <f t="shared" si="8"/>
        <v>75</v>
      </c>
      <c r="C128" s="20">
        <v>4</v>
      </c>
      <c r="E128" s="20">
        <f t="shared" si="9"/>
        <v>26</v>
      </c>
      <c r="F128" s="122">
        <v>1</v>
      </c>
      <c r="H128" s="20">
        <f t="shared" si="10"/>
        <v>11</v>
      </c>
      <c r="K128" s="20">
        <f t="shared" si="11"/>
        <v>5</v>
      </c>
    </row>
    <row r="129" spans="1:12">
      <c r="A129" s="109">
        <v>39371</v>
      </c>
      <c r="B129" s="20">
        <f t="shared" si="8"/>
        <v>71</v>
      </c>
      <c r="C129" s="20">
        <v>4</v>
      </c>
      <c r="E129" s="20">
        <f t="shared" si="9"/>
        <v>24</v>
      </c>
      <c r="F129" s="122">
        <v>2</v>
      </c>
      <c r="H129" s="20">
        <f t="shared" si="10"/>
        <v>11</v>
      </c>
      <c r="K129" s="20">
        <f t="shared" si="11"/>
        <v>5</v>
      </c>
    </row>
    <row r="130" spans="1:12">
      <c r="A130" s="109">
        <v>39374</v>
      </c>
      <c r="B130" s="20">
        <f t="shared" si="8"/>
        <v>69</v>
      </c>
      <c r="C130" s="20">
        <v>2</v>
      </c>
      <c r="E130" s="20">
        <f t="shared" si="9"/>
        <v>23</v>
      </c>
      <c r="F130" s="122">
        <v>1</v>
      </c>
      <c r="H130" s="20">
        <f t="shared" si="10"/>
        <v>11</v>
      </c>
      <c r="K130" s="20">
        <f t="shared" si="11"/>
        <v>5</v>
      </c>
    </row>
    <row r="131" spans="1:12">
      <c r="A131" s="109">
        <v>39379</v>
      </c>
      <c r="B131" s="20">
        <f t="shared" si="8"/>
        <v>67</v>
      </c>
      <c r="C131" s="20">
        <v>2</v>
      </c>
      <c r="E131" s="20">
        <f t="shared" si="9"/>
        <v>23</v>
      </c>
      <c r="H131" s="20">
        <f t="shared" si="10"/>
        <v>11</v>
      </c>
      <c r="K131" s="20">
        <f t="shared" si="11"/>
        <v>5</v>
      </c>
    </row>
    <row r="132" spans="1:12">
      <c r="A132" s="109">
        <v>39381</v>
      </c>
      <c r="B132" s="20">
        <f t="shared" si="8"/>
        <v>67</v>
      </c>
      <c r="E132" s="20">
        <f t="shared" si="9"/>
        <v>23</v>
      </c>
      <c r="H132" s="20">
        <f t="shared" si="10"/>
        <v>11</v>
      </c>
      <c r="K132" s="20">
        <f t="shared" si="11"/>
        <v>4</v>
      </c>
      <c r="L132" s="122">
        <v>1</v>
      </c>
    </row>
    <row r="133" spans="1:12">
      <c r="A133" s="109">
        <v>39385</v>
      </c>
      <c r="B133" s="20">
        <f t="shared" si="8"/>
        <v>65</v>
      </c>
      <c r="C133" s="20">
        <v>2</v>
      </c>
      <c r="E133" s="20">
        <f t="shared" si="9"/>
        <v>23</v>
      </c>
      <c r="H133" s="20">
        <f t="shared" si="10"/>
        <v>10</v>
      </c>
      <c r="I133" s="20">
        <v>1</v>
      </c>
      <c r="K133" s="20">
        <f t="shared" si="11"/>
        <v>4</v>
      </c>
    </row>
    <row r="134" spans="1:12">
      <c r="A134" s="109">
        <v>39386</v>
      </c>
      <c r="B134" s="20">
        <f t="shared" si="8"/>
        <v>63</v>
      </c>
      <c r="C134" s="20">
        <v>2</v>
      </c>
      <c r="E134" s="20">
        <f t="shared" si="9"/>
        <v>23</v>
      </c>
      <c r="H134" s="20">
        <f t="shared" si="10"/>
        <v>9</v>
      </c>
      <c r="I134" s="20">
        <v>1</v>
      </c>
      <c r="K134" s="20">
        <f t="shared" si="11"/>
        <v>3</v>
      </c>
      <c r="L134" s="122">
        <v>1</v>
      </c>
    </row>
    <row r="135" spans="1:12">
      <c r="A135" s="109">
        <v>39387</v>
      </c>
      <c r="B135" s="20">
        <f t="shared" si="8"/>
        <v>61</v>
      </c>
      <c r="C135" s="20">
        <v>2</v>
      </c>
      <c r="E135" s="20">
        <f t="shared" si="9"/>
        <v>22</v>
      </c>
      <c r="F135" s="122">
        <v>1</v>
      </c>
      <c r="H135" s="20">
        <f t="shared" si="10"/>
        <v>9</v>
      </c>
      <c r="K135" s="20">
        <f t="shared" si="11"/>
        <v>3</v>
      </c>
    </row>
    <row r="136" spans="1:12">
      <c r="A136" s="109">
        <v>39393</v>
      </c>
      <c r="B136" s="20">
        <f t="shared" si="8"/>
        <v>61</v>
      </c>
      <c r="E136" s="20">
        <f t="shared" si="9"/>
        <v>21</v>
      </c>
      <c r="F136" s="122">
        <v>1</v>
      </c>
      <c r="H136" s="20">
        <f t="shared" si="10"/>
        <v>9</v>
      </c>
      <c r="K136" s="20">
        <f t="shared" si="11"/>
        <v>3</v>
      </c>
    </row>
    <row r="137" spans="1:12">
      <c r="A137" s="109">
        <v>39398</v>
      </c>
      <c r="B137" s="20">
        <f t="shared" si="8"/>
        <v>58</v>
      </c>
      <c r="C137" s="20">
        <v>3</v>
      </c>
      <c r="E137" s="20">
        <f t="shared" si="9"/>
        <v>19</v>
      </c>
      <c r="F137" s="122">
        <v>2</v>
      </c>
      <c r="H137" s="20">
        <f t="shared" si="10"/>
        <v>9</v>
      </c>
      <c r="K137" s="20">
        <f t="shared" si="11"/>
        <v>3</v>
      </c>
    </row>
    <row r="138" spans="1:12">
      <c r="A138" s="109">
        <v>39401</v>
      </c>
      <c r="B138" s="20">
        <f t="shared" si="8"/>
        <v>58</v>
      </c>
      <c r="E138" s="20">
        <f t="shared" si="9"/>
        <v>18</v>
      </c>
      <c r="F138" s="122">
        <v>1</v>
      </c>
      <c r="H138" s="20">
        <f t="shared" si="10"/>
        <v>9</v>
      </c>
      <c r="K138" s="20">
        <f t="shared" si="11"/>
        <v>3</v>
      </c>
    </row>
    <row r="139" spans="1:12">
      <c r="A139" s="109">
        <v>39402</v>
      </c>
      <c r="B139" s="20">
        <f t="shared" si="8"/>
        <v>58</v>
      </c>
      <c r="E139" s="20">
        <f t="shared" si="9"/>
        <v>17</v>
      </c>
      <c r="F139" s="122">
        <v>1</v>
      </c>
      <c r="H139" s="20">
        <f t="shared" si="10"/>
        <v>9</v>
      </c>
      <c r="K139" s="20">
        <f t="shared" si="11"/>
        <v>3</v>
      </c>
    </row>
    <row r="140" spans="1:12">
      <c r="A140" s="109">
        <v>39405</v>
      </c>
      <c r="B140" s="20">
        <f t="shared" si="8"/>
        <v>58</v>
      </c>
      <c r="E140" s="20">
        <f t="shared" si="9"/>
        <v>16</v>
      </c>
      <c r="F140" s="122">
        <v>1</v>
      </c>
      <c r="H140" s="20">
        <f t="shared" si="10"/>
        <v>9</v>
      </c>
      <c r="K140" s="20">
        <f t="shared" si="11"/>
        <v>3</v>
      </c>
    </row>
    <row r="141" spans="1:12">
      <c r="A141" s="109">
        <v>39406</v>
      </c>
      <c r="B141" s="20">
        <f t="shared" si="8"/>
        <v>58</v>
      </c>
      <c r="E141" s="20">
        <f t="shared" si="9"/>
        <v>15</v>
      </c>
      <c r="F141" s="122">
        <v>1</v>
      </c>
      <c r="H141" s="20">
        <f t="shared" si="10"/>
        <v>9</v>
      </c>
      <c r="K141" s="20">
        <f t="shared" si="11"/>
        <v>3</v>
      </c>
    </row>
    <row r="142" spans="1:12">
      <c r="A142" s="109">
        <v>39407</v>
      </c>
      <c r="B142" s="20">
        <f t="shared" si="8"/>
        <v>58</v>
      </c>
      <c r="E142" s="20">
        <f t="shared" si="9"/>
        <v>14</v>
      </c>
      <c r="F142" s="122">
        <v>1</v>
      </c>
      <c r="H142" s="20">
        <f t="shared" si="10"/>
        <v>9</v>
      </c>
      <c r="K142" s="20">
        <f t="shared" si="11"/>
        <v>3</v>
      </c>
    </row>
    <row r="143" spans="1:12">
      <c r="A143" s="109">
        <v>39408</v>
      </c>
      <c r="B143" s="20">
        <f t="shared" si="8"/>
        <v>58</v>
      </c>
      <c r="E143" s="20">
        <f t="shared" si="9"/>
        <v>13</v>
      </c>
      <c r="F143" s="122">
        <v>1</v>
      </c>
      <c r="H143" s="20">
        <f t="shared" si="10"/>
        <v>9</v>
      </c>
      <c r="K143" s="20">
        <f t="shared" si="11"/>
        <v>3</v>
      </c>
    </row>
    <row r="144" spans="1:12">
      <c r="A144" s="109">
        <v>39409</v>
      </c>
      <c r="B144" s="20">
        <f t="shared" si="8"/>
        <v>58</v>
      </c>
      <c r="E144" s="20">
        <f t="shared" si="9"/>
        <v>12</v>
      </c>
      <c r="F144" s="122">
        <v>1</v>
      </c>
      <c r="H144" s="20">
        <f t="shared" si="10"/>
        <v>9</v>
      </c>
      <c r="K144" s="20">
        <f t="shared" si="11"/>
        <v>3</v>
      </c>
    </row>
    <row r="145" spans="1:12">
      <c r="A145" s="109">
        <v>39413</v>
      </c>
      <c r="B145" s="20">
        <f t="shared" si="8"/>
        <v>53</v>
      </c>
      <c r="C145" s="20">
        <v>5</v>
      </c>
      <c r="E145" s="20">
        <f t="shared" si="9"/>
        <v>10</v>
      </c>
      <c r="F145" s="122">
        <v>2</v>
      </c>
      <c r="H145" s="20">
        <f t="shared" si="10"/>
        <v>9</v>
      </c>
      <c r="K145" s="20">
        <f t="shared" si="11"/>
        <v>3</v>
      </c>
    </row>
    <row r="146" spans="1:12">
      <c r="A146" s="109">
        <v>39416</v>
      </c>
      <c r="B146" s="20">
        <f t="shared" si="8"/>
        <v>49</v>
      </c>
      <c r="C146" s="20">
        <v>4</v>
      </c>
      <c r="E146" s="20">
        <f t="shared" si="9"/>
        <v>7</v>
      </c>
      <c r="F146" s="122">
        <v>3</v>
      </c>
      <c r="H146" s="20">
        <f t="shared" si="10"/>
        <v>9</v>
      </c>
      <c r="K146" s="20">
        <f t="shared" si="11"/>
        <v>3</v>
      </c>
    </row>
    <row r="147" spans="1:12">
      <c r="A147" s="109">
        <v>39422</v>
      </c>
      <c r="B147" s="20">
        <f t="shared" si="8"/>
        <v>47</v>
      </c>
      <c r="C147" s="20">
        <v>2</v>
      </c>
      <c r="E147" s="20">
        <f t="shared" si="9"/>
        <v>4</v>
      </c>
      <c r="F147" s="122">
        <v>3</v>
      </c>
      <c r="H147" s="20">
        <f t="shared" si="10"/>
        <v>9</v>
      </c>
      <c r="K147" s="20">
        <f t="shared" si="11"/>
        <v>3</v>
      </c>
    </row>
    <row r="148" spans="1:12">
      <c r="A148" s="109">
        <v>39433</v>
      </c>
      <c r="B148" s="20">
        <f t="shared" si="8"/>
        <v>39</v>
      </c>
      <c r="C148" s="20">
        <v>8</v>
      </c>
      <c r="E148" s="20">
        <f t="shared" si="9"/>
        <v>4</v>
      </c>
      <c r="H148" s="20">
        <f t="shared" si="10"/>
        <v>9</v>
      </c>
      <c r="K148" s="20">
        <f t="shared" si="11"/>
        <v>3</v>
      </c>
    </row>
    <row r="149" spans="1:12">
      <c r="A149" s="109">
        <v>39447</v>
      </c>
      <c r="B149" s="20">
        <f t="shared" si="8"/>
        <v>35</v>
      </c>
      <c r="C149" s="20">
        <v>4</v>
      </c>
      <c r="E149" s="20">
        <f t="shared" si="9"/>
        <v>4</v>
      </c>
      <c r="H149" s="20">
        <f t="shared" si="10"/>
        <v>9</v>
      </c>
      <c r="K149" s="20">
        <f t="shared" si="11"/>
        <v>3</v>
      </c>
    </row>
    <row r="150" spans="1:12">
      <c r="A150" s="109">
        <v>39447</v>
      </c>
      <c r="B150" s="20">
        <f t="shared" si="8"/>
        <v>32</v>
      </c>
      <c r="C150" s="20">
        <v>3</v>
      </c>
      <c r="E150" s="20">
        <f t="shared" si="9"/>
        <v>4</v>
      </c>
      <c r="H150" s="20">
        <f t="shared" si="10"/>
        <v>9</v>
      </c>
      <c r="K150" s="20">
        <f t="shared" si="11"/>
        <v>3</v>
      </c>
    </row>
    <row r="151" spans="1:12">
      <c r="A151" s="109">
        <v>39457</v>
      </c>
      <c r="B151" s="20">
        <f t="shared" si="8"/>
        <v>26</v>
      </c>
      <c r="C151" s="20">
        <v>6</v>
      </c>
      <c r="E151" s="20">
        <f t="shared" si="9"/>
        <v>1</v>
      </c>
      <c r="F151" s="122">
        <v>3</v>
      </c>
      <c r="H151" s="20">
        <f t="shared" si="10"/>
        <v>9</v>
      </c>
      <c r="K151" s="20">
        <f t="shared" si="11"/>
        <v>2</v>
      </c>
      <c r="L151" s="122">
        <v>1</v>
      </c>
    </row>
    <row r="152" spans="1:12">
      <c r="A152" s="109">
        <v>39463</v>
      </c>
      <c r="B152" s="20">
        <f t="shared" si="8"/>
        <v>26</v>
      </c>
      <c r="E152" s="20">
        <f t="shared" si="9"/>
        <v>0</v>
      </c>
      <c r="F152" s="122">
        <v>1</v>
      </c>
      <c r="H152" s="20">
        <f t="shared" si="10"/>
        <v>7</v>
      </c>
      <c r="I152" s="20">
        <v>2</v>
      </c>
      <c r="K152" s="20">
        <f t="shared" si="11"/>
        <v>1</v>
      </c>
      <c r="L152" s="122">
        <v>1</v>
      </c>
    </row>
    <row r="153" spans="1:12">
      <c r="A153" s="109">
        <v>39476</v>
      </c>
      <c r="B153" s="20">
        <f t="shared" si="8"/>
        <v>23</v>
      </c>
      <c r="C153" s="20">
        <v>3</v>
      </c>
      <c r="E153" s="20">
        <f t="shared" si="9"/>
        <v>0</v>
      </c>
      <c r="H153" s="20">
        <f t="shared" si="10"/>
        <v>7</v>
      </c>
      <c r="K153" s="20">
        <f t="shared" si="11"/>
        <v>0</v>
      </c>
      <c r="L153" s="122">
        <v>1</v>
      </c>
    </row>
    <row r="154" spans="1:12">
      <c r="A154" s="109">
        <v>39484</v>
      </c>
      <c r="B154" s="20">
        <f t="shared" si="8"/>
        <v>19</v>
      </c>
      <c r="C154" s="20">
        <v>4</v>
      </c>
      <c r="E154" s="20">
        <f t="shared" si="9"/>
        <v>0</v>
      </c>
      <c r="H154" s="20">
        <f t="shared" si="10"/>
        <v>6.5</v>
      </c>
      <c r="I154" s="20">
        <v>0.5</v>
      </c>
      <c r="K154" s="20">
        <f t="shared" si="11"/>
        <v>0</v>
      </c>
    </row>
    <row r="155" spans="1:12">
      <c r="A155" s="547" t="s">
        <v>6565</v>
      </c>
      <c r="B155" s="545"/>
      <c r="C155" s="545"/>
      <c r="D155" s="545"/>
      <c r="E155" s="545"/>
      <c r="F155" s="545"/>
      <c r="G155" s="545"/>
      <c r="H155" s="545"/>
      <c r="I155" s="545"/>
      <c r="J155" s="545"/>
      <c r="K155" s="545"/>
      <c r="L155" s="546"/>
    </row>
    <row r="156" spans="1:12">
      <c r="B156" s="20">
        <v>122</v>
      </c>
      <c r="E156" s="20">
        <v>65</v>
      </c>
      <c r="H156" s="20">
        <v>27</v>
      </c>
      <c r="K156" s="20">
        <v>19</v>
      </c>
    </row>
    <row r="157" spans="1:12">
      <c r="A157" s="109">
        <v>39498</v>
      </c>
      <c r="B157" s="20">
        <f t="shared" ref="B157:B220" si="12">B156-C157</f>
        <v>122</v>
      </c>
      <c r="E157" s="20">
        <f t="shared" ref="E157:E220" si="13">E156-F157</f>
        <v>61</v>
      </c>
      <c r="F157" s="122">
        <v>4</v>
      </c>
      <c r="H157" s="20">
        <f t="shared" ref="H157:H220" si="14">H156-I157</f>
        <v>23</v>
      </c>
      <c r="I157" s="20">
        <v>4</v>
      </c>
      <c r="K157" s="20">
        <f t="shared" si="11"/>
        <v>19</v>
      </c>
    </row>
    <row r="158" spans="1:12">
      <c r="A158" s="109">
        <v>39506</v>
      </c>
      <c r="B158" s="20">
        <f t="shared" si="12"/>
        <v>122</v>
      </c>
      <c r="E158" s="20">
        <f t="shared" si="13"/>
        <v>59</v>
      </c>
      <c r="F158" s="122">
        <v>2</v>
      </c>
      <c r="H158" s="20">
        <f t="shared" si="14"/>
        <v>19</v>
      </c>
      <c r="I158" s="20">
        <v>4</v>
      </c>
      <c r="K158" s="20">
        <f t="shared" si="11"/>
        <v>19</v>
      </c>
    </row>
    <row r="159" spans="1:12">
      <c r="A159" s="109">
        <v>39519</v>
      </c>
      <c r="B159" s="20">
        <f t="shared" si="12"/>
        <v>120</v>
      </c>
      <c r="C159" s="20">
        <v>2</v>
      </c>
      <c r="E159" s="20">
        <f t="shared" si="13"/>
        <v>58</v>
      </c>
      <c r="F159" s="122">
        <v>1</v>
      </c>
      <c r="H159" s="20">
        <f t="shared" si="14"/>
        <v>18</v>
      </c>
      <c r="I159" s="20">
        <v>1</v>
      </c>
      <c r="K159" s="20">
        <f t="shared" si="11"/>
        <v>19</v>
      </c>
    </row>
    <row r="160" spans="1:12">
      <c r="A160" s="109">
        <v>39520</v>
      </c>
      <c r="B160" s="20">
        <f t="shared" si="12"/>
        <v>110</v>
      </c>
      <c r="C160" s="20">
        <v>10</v>
      </c>
      <c r="E160" s="20">
        <f t="shared" si="13"/>
        <v>58</v>
      </c>
      <c r="H160" s="20">
        <f t="shared" si="14"/>
        <v>18</v>
      </c>
      <c r="K160" s="20">
        <f t="shared" si="11"/>
        <v>19</v>
      </c>
    </row>
    <row r="161" spans="1:11">
      <c r="A161" s="109">
        <v>39539</v>
      </c>
      <c r="B161" s="20">
        <f t="shared" si="12"/>
        <v>110</v>
      </c>
      <c r="E161" s="20">
        <f t="shared" si="13"/>
        <v>56</v>
      </c>
      <c r="F161" s="122">
        <v>2</v>
      </c>
      <c r="H161" s="20">
        <f t="shared" si="14"/>
        <v>18</v>
      </c>
      <c r="K161" s="20">
        <f t="shared" si="11"/>
        <v>19</v>
      </c>
    </row>
    <row r="162" spans="1:11">
      <c r="A162" s="109">
        <v>39552</v>
      </c>
      <c r="B162" s="20">
        <f t="shared" si="12"/>
        <v>108</v>
      </c>
      <c r="C162" s="20">
        <v>2</v>
      </c>
      <c r="E162" s="20">
        <f t="shared" si="13"/>
        <v>54</v>
      </c>
      <c r="F162" s="122">
        <v>2</v>
      </c>
      <c r="H162" s="20">
        <f t="shared" si="14"/>
        <v>18</v>
      </c>
      <c r="K162" s="20">
        <f t="shared" si="11"/>
        <v>19</v>
      </c>
    </row>
    <row r="163" spans="1:11">
      <c r="A163" s="109">
        <v>39554</v>
      </c>
      <c r="B163" s="20">
        <f t="shared" si="12"/>
        <v>105</v>
      </c>
      <c r="C163" s="20">
        <v>3</v>
      </c>
      <c r="E163" s="20">
        <f t="shared" si="13"/>
        <v>54</v>
      </c>
      <c r="H163" s="20">
        <f t="shared" si="14"/>
        <v>18</v>
      </c>
      <c r="K163" s="20">
        <f t="shared" si="11"/>
        <v>19</v>
      </c>
    </row>
    <row r="164" spans="1:11">
      <c r="A164" s="109">
        <v>39561</v>
      </c>
      <c r="B164" s="20">
        <f t="shared" si="12"/>
        <v>103</v>
      </c>
      <c r="C164" s="20">
        <v>2</v>
      </c>
      <c r="E164" s="20">
        <f t="shared" si="13"/>
        <v>52</v>
      </c>
      <c r="F164" s="122">
        <v>2</v>
      </c>
      <c r="H164" s="20">
        <f t="shared" si="14"/>
        <v>18</v>
      </c>
      <c r="K164" s="20">
        <f t="shared" si="11"/>
        <v>19</v>
      </c>
    </row>
    <row r="165" spans="1:11">
      <c r="A165" s="109">
        <v>39563</v>
      </c>
      <c r="B165" s="20">
        <f t="shared" si="12"/>
        <v>101</v>
      </c>
      <c r="C165" s="20">
        <v>2</v>
      </c>
      <c r="E165" s="20">
        <f t="shared" si="13"/>
        <v>52</v>
      </c>
      <c r="H165" s="20">
        <f t="shared" si="14"/>
        <v>18</v>
      </c>
      <c r="K165" s="20">
        <f t="shared" si="11"/>
        <v>19</v>
      </c>
    </row>
    <row r="166" spans="1:11">
      <c r="A166" s="109">
        <v>39567</v>
      </c>
      <c r="B166" s="20">
        <f t="shared" si="12"/>
        <v>100</v>
      </c>
      <c r="C166" s="20">
        <v>1</v>
      </c>
      <c r="E166" s="20">
        <f t="shared" si="13"/>
        <v>52</v>
      </c>
      <c r="H166" s="20">
        <f t="shared" si="14"/>
        <v>18</v>
      </c>
      <c r="K166" s="20">
        <f t="shared" ref="K166:K228" si="15">K165-L166</f>
        <v>19</v>
      </c>
    </row>
    <row r="167" spans="1:11">
      <c r="A167" s="109">
        <v>39569</v>
      </c>
      <c r="B167" s="20">
        <f t="shared" si="12"/>
        <v>97</v>
      </c>
      <c r="C167" s="20">
        <v>3</v>
      </c>
      <c r="E167" s="20">
        <f t="shared" si="13"/>
        <v>52</v>
      </c>
      <c r="H167" s="20">
        <f t="shared" si="14"/>
        <v>18</v>
      </c>
      <c r="K167" s="20">
        <f t="shared" si="15"/>
        <v>19</v>
      </c>
    </row>
    <row r="168" spans="1:11">
      <c r="A168" s="109">
        <v>39573</v>
      </c>
      <c r="B168" s="20">
        <f t="shared" si="12"/>
        <v>97</v>
      </c>
      <c r="E168" s="20">
        <f t="shared" si="13"/>
        <v>52</v>
      </c>
      <c r="H168" s="20">
        <f t="shared" si="14"/>
        <v>17</v>
      </c>
      <c r="I168" s="20">
        <v>1</v>
      </c>
      <c r="K168" s="20">
        <f t="shared" si="15"/>
        <v>19</v>
      </c>
    </row>
    <row r="169" spans="1:11">
      <c r="A169" s="109">
        <v>39574</v>
      </c>
      <c r="B169" s="20">
        <f t="shared" si="12"/>
        <v>93</v>
      </c>
      <c r="C169" s="20">
        <v>4</v>
      </c>
      <c r="E169" s="20">
        <f t="shared" si="13"/>
        <v>52</v>
      </c>
      <c r="H169" s="20">
        <f t="shared" si="14"/>
        <v>17</v>
      </c>
      <c r="K169" s="20">
        <f t="shared" si="15"/>
        <v>19</v>
      </c>
    </row>
    <row r="170" spans="1:11">
      <c r="A170" s="109">
        <v>39581</v>
      </c>
      <c r="B170" s="20">
        <f t="shared" si="12"/>
        <v>92</v>
      </c>
      <c r="C170" s="20">
        <v>1</v>
      </c>
      <c r="E170" s="20">
        <f t="shared" si="13"/>
        <v>52</v>
      </c>
      <c r="H170" s="20">
        <f t="shared" si="14"/>
        <v>15</v>
      </c>
      <c r="I170" s="20">
        <v>2</v>
      </c>
      <c r="K170" s="20">
        <f t="shared" si="15"/>
        <v>19</v>
      </c>
    </row>
    <row r="171" spans="1:11">
      <c r="A171" s="109">
        <v>39583</v>
      </c>
      <c r="B171" s="20">
        <f t="shared" si="12"/>
        <v>90</v>
      </c>
      <c r="C171" s="20">
        <v>2</v>
      </c>
      <c r="E171" s="20">
        <f t="shared" si="13"/>
        <v>52</v>
      </c>
      <c r="H171" s="20">
        <f t="shared" si="14"/>
        <v>14</v>
      </c>
      <c r="I171" s="20">
        <v>1</v>
      </c>
      <c r="K171" s="20">
        <f t="shared" si="15"/>
        <v>19</v>
      </c>
    </row>
    <row r="172" spans="1:11">
      <c r="A172" s="109">
        <v>39588</v>
      </c>
      <c r="B172" s="20">
        <f t="shared" si="12"/>
        <v>90</v>
      </c>
      <c r="E172" s="20">
        <f t="shared" si="13"/>
        <v>52</v>
      </c>
      <c r="H172" s="20">
        <f t="shared" si="14"/>
        <v>13</v>
      </c>
      <c r="I172" s="20">
        <v>1</v>
      </c>
      <c r="K172" s="20">
        <f t="shared" si="15"/>
        <v>19</v>
      </c>
    </row>
    <row r="173" spans="1:11">
      <c r="A173" s="109">
        <v>39589</v>
      </c>
      <c r="B173" s="20">
        <f t="shared" si="12"/>
        <v>88</v>
      </c>
      <c r="C173" s="20">
        <v>2</v>
      </c>
      <c r="E173" s="20">
        <f t="shared" si="13"/>
        <v>52</v>
      </c>
      <c r="H173" s="20">
        <f t="shared" si="14"/>
        <v>13</v>
      </c>
      <c r="K173" s="20">
        <f t="shared" si="15"/>
        <v>19</v>
      </c>
    </row>
    <row r="174" spans="1:11">
      <c r="A174" s="109">
        <v>39590</v>
      </c>
      <c r="B174" s="20">
        <f t="shared" si="12"/>
        <v>87</v>
      </c>
      <c r="C174" s="20">
        <v>1</v>
      </c>
      <c r="E174" s="20">
        <f t="shared" si="13"/>
        <v>52</v>
      </c>
      <c r="H174" s="20">
        <f t="shared" si="14"/>
        <v>13</v>
      </c>
      <c r="K174" s="20">
        <f t="shared" si="15"/>
        <v>19</v>
      </c>
    </row>
    <row r="175" spans="1:11">
      <c r="A175" s="109">
        <v>39594</v>
      </c>
      <c r="B175" s="20">
        <f t="shared" si="12"/>
        <v>85</v>
      </c>
      <c r="C175" s="20">
        <v>2</v>
      </c>
      <c r="E175" s="20">
        <f t="shared" si="13"/>
        <v>51</v>
      </c>
      <c r="F175" s="122">
        <v>1</v>
      </c>
      <c r="H175" s="20">
        <f t="shared" si="14"/>
        <v>13</v>
      </c>
      <c r="K175" s="20">
        <f t="shared" si="15"/>
        <v>19</v>
      </c>
    </row>
    <row r="176" spans="1:11">
      <c r="A176" s="109">
        <v>39596</v>
      </c>
      <c r="B176" s="20">
        <f t="shared" si="12"/>
        <v>82</v>
      </c>
      <c r="C176" s="20">
        <v>3</v>
      </c>
      <c r="E176" s="20">
        <f t="shared" si="13"/>
        <v>51</v>
      </c>
      <c r="H176" s="20">
        <f t="shared" si="14"/>
        <v>13</v>
      </c>
      <c r="K176" s="20">
        <f t="shared" si="15"/>
        <v>19</v>
      </c>
    </row>
    <row r="177" spans="1:12">
      <c r="A177" s="109">
        <v>39598</v>
      </c>
      <c r="B177" s="20">
        <f t="shared" si="12"/>
        <v>80</v>
      </c>
      <c r="C177" s="20">
        <v>2</v>
      </c>
      <c r="E177" s="20">
        <f t="shared" si="13"/>
        <v>51</v>
      </c>
      <c r="H177" s="20">
        <f t="shared" si="14"/>
        <v>13</v>
      </c>
      <c r="K177" s="20">
        <f t="shared" si="15"/>
        <v>19</v>
      </c>
    </row>
    <row r="178" spans="1:12">
      <c r="A178" s="109">
        <v>39601</v>
      </c>
      <c r="B178" s="20">
        <f t="shared" si="12"/>
        <v>80</v>
      </c>
      <c r="E178" s="20">
        <f t="shared" si="13"/>
        <v>50</v>
      </c>
      <c r="F178" s="122">
        <v>1</v>
      </c>
      <c r="H178" s="20">
        <f t="shared" si="14"/>
        <v>13</v>
      </c>
      <c r="K178" s="20">
        <f t="shared" si="15"/>
        <v>19</v>
      </c>
    </row>
    <row r="179" spans="1:12">
      <c r="A179" s="109">
        <v>39602</v>
      </c>
      <c r="B179" s="20">
        <f t="shared" si="12"/>
        <v>78</v>
      </c>
      <c r="C179" s="20">
        <v>2</v>
      </c>
      <c r="E179" s="20">
        <f t="shared" si="13"/>
        <v>49</v>
      </c>
      <c r="F179" s="122">
        <v>1</v>
      </c>
      <c r="H179" s="20">
        <f t="shared" si="14"/>
        <v>13</v>
      </c>
      <c r="K179" s="20">
        <f t="shared" si="15"/>
        <v>19</v>
      </c>
    </row>
    <row r="180" spans="1:12">
      <c r="A180" s="109">
        <v>39604</v>
      </c>
      <c r="B180" s="20">
        <f t="shared" si="12"/>
        <v>74</v>
      </c>
      <c r="C180" s="20">
        <v>4</v>
      </c>
      <c r="E180" s="20">
        <f t="shared" si="13"/>
        <v>49</v>
      </c>
      <c r="H180" s="20">
        <f t="shared" si="14"/>
        <v>13</v>
      </c>
      <c r="K180" s="20">
        <f t="shared" si="15"/>
        <v>19</v>
      </c>
    </row>
    <row r="181" spans="1:12">
      <c r="A181" s="109">
        <v>39608</v>
      </c>
      <c r="B181" s="20">
        <f t="shared" si="12"/>
        <v>74</v>
      </c>
      <c r="E181" s="20">
        <f t="shared" si="13"/>
        <v>45</v>
      </c>
      <c r="F181" s="122">
        <v>4</v>
      </c>
      <c r="H181" s="20">
        <f t="shared" si="14"/>
        <v>13</v>
      </c>
      <c r="K181" s="20">
        <f t="shared" si="15"/>
        <v>19</v>
      </c>
    </row>
    <row r="182" spans="1:12">
      <c r="A182" s="109">
        <v>39619</v>
      </c>
      <c r="B182" s="20">
        <f t="shared" si="12"/>
        <v>72</v>
      </c>
      <c r="C182" s="20">
        <v>2</v>
      </c>
      <c r="E182" s="20">
        <f t="shared" si="13"/>
        <v>44</v>
      </c>
      <c r="F182" s="122">
        <v>1</v>
      </c>
      <c r="H182" s="20">
        <f t="shared" si="14"/>
        <v>13</v>
      </c>
      <c r="K182" s="20">
        <f t="shared" si="15"/>
        <v>19</v>
      </c>
    </row>
    <row r="183" spans="1:12">
      <c r="A183" s="109">
        <v>39626</v>
      </c>
      <c r="B183" s="20">
        <f t="shared" si="12"/>
        <v>69</v>
      </c>
      <c r="C183" s="20">
        <v>3</v>
      </c>
      <c r="E183" s="20">
        <f t="shared" si="13"/>
        <v>43</v>
      </c>
      <c r="F183" s="122">
        <v>1</v>
      </c>
      <c r="H183" s="20">
        <f t="shared" si="14"/>
        <v>13</v>
      </c>
      <c r="K183" s="20">
        <f t="shared" si="15"/>
        <v>19</v>
      </c>
    </row>
    <row r="184" spans="1:12">
      <c r="A184" s="109">
        <v>39631</v>
      </c>
      <c r="B184" s="20">
        <f t="shared" si="12"/>
        <v>67</v>
      </c>
      <c r="C184" s="20">
        <v>2</v>
      </c>
      <c r="E184" s="20">
        <f t="shared" si="13"/>
        <v>42</v>
      </c>
      <c r="F184" s="122">
        <v>1</v>
      </c>
      <c r="H184" s="20">
        <f t="shared" si="14"/>
        <v>13</v>
      </c>
      <c r="K184" s="20">
        <f t="shared" si="15"/>
        <v>19</v>
      </c>
    </row>
    <row r="185" spans="1:12">
      <c r="A185" s="109">
        <v>39636</v>
      </c>
      <c r="B185" s="20">
        <f t="shared" si="12"/>
        <v>67</v>
      </c>
      <c r="E185" s="20">
        <f t="shared" si="13"/>
        <v>40</v>
      </c>
      <c r="F185" s="122">
        <v>2</v>
      </c>
      <c r="H185" s="20">
        <f t="shared" si="14"/>
        <v>13</v>
      </c>
      <c r="K185" s="20">
        <f t="shared" si="15"/>
        <v>19</v>
      </c>
    </row>
    <row r="186" spans="1:12">
      <c r="A186" s="109">
        <v>39640</v>
      </c>
      <c r="B186" s="20">
        <f t="shared" si="12"/>
        <v>67</v>
      </c>
      <c r="E186" s="20">
        <f t="shared" si="13"/>
        <v>38</v>
      </c>
      <c r="F186" s="122">
        <v>2</v>
      </c>
      <c r="H186" s="20">
        <f t="shared" si="14"/>
        <v>13</v>
      </c>
      <c r="K186" s="20">
        <f t="shared" si="15"/>
        <v>19</v>
      </c>
    </row>
    <row r="187" spans="1:12">
      <c r="A187" s="109">
        <v>39646</v>
      </c>
      <c r="B187" s="20">
        <f t="shared" si="12"/>
        <v>64</v>
      </c>
      <c r="C187" s="20">
        <v>3</v>
      </c>
      <c r="E187" s="20">
        <f t="shared" si="13"/>
        <v>38</v>
      </c>
      <c r="H187" s="20">
        <f t="shared" si="14"/>
        <v>13</v>
      </c>
      <c r="K187" s="20">
        <f t="shared" si="15"/>
        <v>19</v>
      </c>
    </row>
    <row r="188" spans="1:12">
      <c r="A188" s="109">
        <v>39651</v>
      </c>
      <c r="B188" s="20">
        <f t="shared" si="12"/>
        <v>63</v>
      </c>
      <c r="C188" s="20">
        <v>1</v>
      </c>
      <c r="E188" s="20">
        <f t="shared" si="13"/>
        <v>37</v>
      </c>
      <c r="F188" s="122">
        <v>1</v>
      </c>
      <c r="H188" s="20">
        <f t="shared" si="14"/>
        <v>13</v>
      </c>
      <c r="K188" s="20">
        <f t="shared" si="15"/>
        <v>19</v>
      </c>
    </row>
    <row r="189" spans="1:12">
      <c r="A189" s="109">
        <v>39653</v>
      </c>
      <c r="B189" s="20">
        <f t="shared" si="12"/>
        <v>62</v>
      </c>
      <c r="C189" s="20">
        <v>1</v>
      </c>
      <c r="E189" s="20">
        <f t="shared" si="13"/>
        <v>36</v>
      </c>
      <c r="F189" s="122">
        <v>1</v>
      </c>
      <c r="H189" s="20">
        <f t="shared" si="14"/>
        <v>13</v>
      </c>
      <c r="K189" s="20">
        <f t="shared" si="15"/>
        <v>19</v>
      </c>
    </row>
    <row r="190" spans="1:12">
      <c r="A190" s="109">
        <v>39658</v>
      </c>
      <c r="B190" s="20">
        <f t="shared" si="12"/>
        <v>62</v>
      </c>
      <c r="E190" s="20">
        <f t="shared" si="13"/>
        <v>35</v>
      </c>
      <c r="F190" s="122">
        <v>1</v>
      </c>
      <c r="H190" s="20">
        <f t="shared" si="14"/>
        <v>13</v>
      </c>
      <c r="K190" s="20">
        <f t="shared" si="15"/>
        <v>18</v>
      </c>
      <c r="L190" s="122">
        <v>1</v>
      </c>
    </row>
    <row r="191" spans="1:12">
      <c r="A191" s="109">
        <v>39661</v>
      </c>
      <c r="B191" s="20">
        <f t="shared" si="12"/>
        <v>62</v>
      </c>
      <c r="E191" s="20">
        <f t="shared" si="13"/>
        <v>34</v>
      </c>
      <c r="F191" s="122">
        <v>1</v>
      </c>
      <c r="H191" s="20">
        <f t="shared" si="14"/>
        <v>13</v>
      </c>
      <c r="K191" s="20">
        <f t="shared" si="15"/>
        <v>17</v>
      </c>
      <c r="L191" s="122">
        <v>1</v>
      </c>
    </row>
    <row r="192" spans="1:12">
      <c r="A192" s="109">
        <v>39672</v>
      </c>
      <c r="B192" s="20">
        <f t="shared" si="12"/>
        <v>61</v>
      </c>
      <c r="C192" s="20">
        <v>1</v>
      </c>
      <c r="E192" s="20">
        <f t="shared" si="13"/>
        <v>32</v>
      </c>
      <c r="F192" s="122">
        <v>2</v>
      </c>
      <c r="H192" s="20">
        <f t="shared" si="14"/>
        <v>12</v>
      </c>
      <c r="I192" s="20">
        <v>1</v>
      </c>
      <c r="K192" s="20">
        <f t="shared" si="15"/>
        <v>17</v>
      </c>
    </row>
    <row r="193" spans="1:15">
      <c r="A193" s="109">
        <v>39678</v>
      </c>
      <c r="B193" s="20">
        <f t="shared" si="12"/>
        <v>60</v>
      </c>
      <c r="C193" s="20">
        <v>1</v>
      </c>
      <c r="E193" s="20">
        <f t="shared" si="13"/>
        <v>32</v>
      </c>
      <c r="H193" s="20">
        <f t="shared" si="14"/>
        <v>12</v>
      </c>
      <c r="K193" s="20">
        <f t="shared" si="15"/>
        <v>17</v>
      </c>
    </row>
    <row r="194" spans="1:15" ht="13.5" thickBot="1">
      <c r="A194" s="109">
        <v>39682</v>
      </c>
      <c r="B194" s="20">
        <f t="shared" si="12"/>
        <v>60</v>
      </c>
      <c r="E194" s="20">
        <f t="shared" si="13"/>
        <v>31</v>
      </c>
      <c r="F194" s="122">
        <v>1</v>
      </c>
      <c r="H194" s="20">
        <f t="shared" si="14"/>
        <v>12</v>
      </c>
      <c r="K194" s="20">
        <f t="shared" si="15"/>
        <v>17</v>
      </c>
    </row>
    <row r="195" spans="1:15" ht="13.5" thickBot="1">
      <c r="A195" s="109">
        <v>39686</v>
      </c>
      <c r="B195" s="20">
        <f t="shared" si="12"/>
        <v>59</v>
      </c>
      <c r="C195" s="20">
        <v>1</v>
      </c>
      <c r="E195" s="20">
        <f t="shared" si="13"/>
        <v>31</v>
      </c>
      <c r="H195" s="20">
        <f t="shared" si="14"/>
        <v>12</v>
      </c>
      <c r="K195" s="20">
        <f t="shared" si="15"/>
        <v>17</v>
      </c>
      <c r="N195" s="21">
        <f>SUM(C193:C218,F193:F218,I193:I217,L193:L217)</f>
        <v>81</v>
      </c>
      <c r="O195" s="170">
        <f>N195*4</f>
        <v>324</v>
      </c>
    </row>
    <row r="196" spans="1:15">
      <c r="A196" s="109">
        <v>39688</v>
      </c>
      <c r="B196" s="20">
        <f t="shared" si="12"/>
        <v>53</v>
      </c>
      <c r="C196" s="20">
        <v>6</v>
      </c>
      <c r="E196" s="20">
        <f t="shared" si="13"/>
        <v>31</v>
      </c>
      <c r="H196" s="20">
        <f t="shared" si="14"/>
        <v>11</v>
      </c>
      <c r="I196" s="20">
        <v>1</v>
      </c>
      <c r="K196" s="20">
        <f t="shared" si="15"/>
        <v>16</v>
      </c>
      <c r="L196" s="122">
        <v>1</v>
      </c>
    </row>
    <row r="197" spans="1:15">
      <c r="A197" s="109">
        <v>39693</v>
      </c>
      <c r="B197" s="20">
        <f t="shared" si="12"/>
        <v>53</v>
      </c>
      <c r="E197" s="20">
        <f t="shared" si="13"/>
        <v>30</v>
      </c>
      <c r="F197" s="122">
        <v>1</v>
      </c>
      <c r="H197" s="20">
        <f t="shared" si="14"/>
        <v>11</v>
      </c>
      <c r="K197" s="20">
        <f t="shared" si="15"/>
        <v>16</v>
      </c>
    </row>
    <row r="198" spans="1:15">
      <c r="A198" s="109">
        <v>39695</v>
      </c>
      <c r="B198" s="20">
        <f t="shared" si="12"/>
        <v>53</v>
      </c>
      <c r="E198" s="20">
        <f t="shared" si="13"/>
        <v>28</v>
      </c>
      <c r="F198" s="122">
        <v>2</v>
      </c>
      <c r="H198" s="20">
        <f t="shared" si="14"/>
        <v>11</v>
      </c>
      <c r="K198" s="20">
        <f t="shared" si="15"/>
        <v>16</v>
      </c>
    </row>
    <row r="199" spans="1:15">
      <c r="A199" s="76">
        <v>39702</v>
      </c>
      <c r="B199" s="20">
        <f t="shared" si="12"/>
        <v>53</v>
      </c>
      <c r="E199" s="20">
        <f t="shared" si="13"/>
        <v>27</v>
      </c>
      <c r="F199" s="122">
        <v>1</v>
      </c>
      <c r="H199" s="20">
        <f t="shared" si="14"/>
        <v>10</v>
      </c>
      <c r="I199" s="20">
        <v>1</v>
      </c>
      <c r="K199" s="20">
        <f t="shared" si="15"/>
        <v>14</v>
      </c>
      <c r="L199" s="122">
        <v>2</v>
      </c>
    </row>
    <row r="200" spans="1:15">
      <c r="A200" s="76">
        <v>39708</v>
      </c>
      <c r="B200" s="20">
        <f t="shared" si="12"/>
        <v>51</v>
      </c>
      <c r="C200" s="20">
        <v>2</v>
      </c>
      <c r="E200" s="20">
        <f t="shared" si="13"/>
        <v>27</v>
      </c>
      <c r="H200" s="20">
        <f t="shared" si="14"/>
        <v>10</v>
      </c>
      <c r="K200" s="20">
        <f t="shared" si="15"/>
        <v>14</v>
      </c>
    </row>
    <row r="201" spans="1:15">
      <c r="A201" s="76">
        <v>39715</v>
      </c>
      <c r="B201" s="20">
        <f t="shared" si="12"/>
        <v>49</v>
      </c>
      <c r="C201" s="20">
        <v>2</v>
      </c>
      <c r="E201" s="20">
        <f t="shared" si="13"/>
        <v>25</v>
      </c>
      <c r="F201" s="122">
        <v>2</v>
      </c>
      <c r="H201" s="20">
        <f t="shared" si="14"/>
        <v>10</v>
      </c>
      <c r="K201" s="20">
        <f t="shared" si="15"/>
        <v>14</v>
      </c>
    </row>
    <row r="202" spans="1:15">
      <c r="A202" s="76">
        <v>39721</v>
      </c>
      <c r="B202" s="20">
        <f t="shared" si="12"/>
        <v>44</v>
      </c>
      <c r="C202" s="20">
        <v>5</v>
      </c>
      <c r="E202" s="20">
        <f t="shared" si="13"/>
        <v>24</v>
      </c>
      <c r="F202" s="122">
        <v>1</v>
      </c>
      <c r="H202" s="20">
        <f t="shared" si="14"/>
        <v>9</v>
      </c>
      <c r="I202" s="20">
        <v>1</v>
      </c>
      <c r="K202" s="20">
        <f t="shared" si="15"/>
        <v>14</v>
      </c>
    </row>
    <row r="203" spans="1:15">
      <c r="A203" s="76">
        <v>39723</v>
      </c>
      <c r="B203" s="20">
        <f t="shared" si="12"/>
        <v>43</v>
      </c>
      <c r="C203" s="20">
        <v>1</v>
      </c>
      <c r="E203" s="20">
        <f t="shared" si="13"/>
        <v>24</v>
      </c>
      <c r="H203" s="20">
        <f t="shared" si="14"/>
        <v>9</v>
      </c>
      <c r="K203" s="20">
        <f t="shared" si="15"/>
        <v>14</v>
      </c>
    </row>
    <row r="204" spans="1:15">
      <c r="A204" s="76">
        <v>39728</v>
      </c>
      <c r="B204" s="20">
        <f t="shared" si="12"/>
        <v>43</v>
      </c>
      <c r="E204" s="20">
        <f t="shared" si="13"/>
        <v>22</v>
      </c>
      <c r="F204" s="122">
        <v>2</v>
      </c>
      <c r="H204" s="20">
        <f>H202-I204</f>
        <v>9</v>
      </c>
      <c r="K204" s="20">
        <f>K202-L204</f>
        <v>14</v>
      </c>
    </row>
    <row r="205" spans="1:15">
      <c r="A205" s="76">
        <v>39805</v>
      </c>
      <c r="B205" s="20">
        <f t="shared" si="12"/>
        <v>38</v>
      </c>
      <c r="C205" s="20">
        <v>5</v>
      </c>
      <c r="E205" s="20">
        <f t="shared" si="13"/>
        <v>20</v>
      </c>
      <c r="F205" s="122">
        <v>2</v>
      </c>
      <c r="H205" s="20">
        <f t="shared" si="14"/>
        <v>9</v>
      </c>
      <c r="K205" s="20">
        <f t="shared" si="15"/>
        <v>14</v>
      </c>
    </row>
    <row r="206" spans="1:15">
      <c r="A206" s="76">
        <v>39825</v>
      </c>
      <c r="B206" s="20">
        <f t="shared" si="12"/>
        <v>34</v>
      </c>
      <c r="C206" s="20">
        <v>4</v>
      </c>
      <c r="E206" s="20">
        <f t="shared" si="13"/>
        <v>20</v>
      </c>
      <c r="H206" s="20">
        <f t="shared" si="14"/>
        <v>9</v>
      </c>
      <c r="K206" s="20">
        <f t="shared" si="15"/>
        <v>14</v>
      </c>
    </row>
    <row r="207" spans="1:15">
      <c r="A207" s="76">
        <v>39839</v>
      </c>
      <c r="B207" s="20">
        <f t="shared" si="12"/>
        <v>33</v>
      </c>
      <c r="C207" s="20">
        <v>1</v>
      </c>
      <c r="E207" s="20">
        <f t="shared" si="13"/>
        <v>17</v>
      </c>
      <c r="F207" s="122">
        <v>3</v>
      </c>
      <c r="H207" s="20">
        <f>H205-I207</f>
        <v>9</v>
      </c>
      <c r="K207" s="20">
        <f>K205-L207</f>
        <v>12</v>
      </c>
      <c r="L207" s="122">
        <v>2</v>
      </c>
    </row>
    <row r="208" spans="1:15">
      <c r="A208" s="76">
        <v>39841</v>
      </c>
      <c r="B208" s="20">
        <f t="shared" si="12"/>
        <v>32</v>
      </c>
      <c r="C208" s="20">
        <v>1</v>
      </c>
      <c r="E208" s="20">
        <f t="shared" si="13"/>
        <v>17</v>
      </c>
      <c r="H208" s="20">
        <f t="shared" si="14"/>
        <v>9</v>
      </c>
      <c r="K208" s="20">
        <f t="shared" si="15"/>
        <v>12</v>
      </c>
    </row>
    <row r="209" spans="1:13">
      <c r="A209" s="76">
        <v>39843</v>
      </c>
      <c r="B209" s="20">
        <f t="shared" si="12"/>
        <v>30</v>
      </c>
      <c r="C209" s="20">
        <v>2</v>
      </c>
      <c r="E209" s="20">
        <f t="shared" si="13"/>
        <v>17</v>
      </c>
      <c r="H209" s="20">
        <f t="shared" si="14"/>
        <v>9</v>
      </c>
      <c r="K209" s="20">
        <f t="shared" si="15"/>
        <v>12</v>
      </c>
    </row>
    <row r="210" spans="1:13">
      <c r="A210" s="76">
        <v>39847</v>
      </c>
      <c r="B210" s="20">
        <f t="shared" si="12"/>
        <v>29</v>
      </c>
      <c r="C210" s="20">
        <v>1</v>
      </c>
      <c r="E210" s="20">
        <f t="shared" si="13"/>
        <v>17</v>
      </c>
      <c r="H210" s="20">
        <f t="shared" si="14"/>
        <v>9</v>
      </c>
      <c r="K210" s="20">
        <f t="shared" si="15"/>
        <v>12</v>
      </c>
    </row>
    <row r="211" spans="1:13">
      <c r="A211" s="76">
        <v>39848</v>
      </c>
      <c r="B211" s="20">
        <f t="shared" si="12"/>
        <v>28</v>
      </c>
      <c r="C211" s="20">
        <v>1</v>
      </c>
      <c r="E211" s="20">
        <f t="shared" si="13"/>
        <v>16</v>
      </c>
      <c r="F211" s="122">
        <v>1</v>
      </c>
      <c r="H211" s="20">
        <f t="shared" si="14"/>
        <v>9</v>
      </c>
      <c r="K211" s="20">
        <f t="shared" si="15"/>
        <v>12</v>
      </c>
    </row>
    <row r="212" spans="1:13">
      <c r="A212" s="76">
        <v>39853</v>
      </c>
      <c r="B212" s="20">
        <f t="shared" si="12"/>
        <v>26</v>
      </c>
      <c r="C212" s="20">
        <v>2</v>
      </c>
      <c r="E212" s="20">
        <f t="shared" si="13"/>
        <v>16</v>
      </c>
      <c r="H212" s="20">
        <f t="shared" si="14"/>
        <v>9</v>
      </c>
      <c r="K212" s="20">
        <f t="shared" si="15"/>
        <v>11</v>
      </c>
      <c r="L212" s="122">
        <v>1</v>
      </c>
    </row>
    <row r="213" spans="1:13">
      <c r="A213" s="76">
        <v>39855</v>
      </c>
      <c r="B213" s="20">
        <f t="shared" si="12"/>
        <v>24</v>
      </c>
      <c r="C213" s="20">
        <v>2</v>
      </c>
      <c r="E213" s="20">
        <f t="shared" si="13"/>
        <v>16</v>
      </c>
      <c r="H213" s="20">
        <f t="shared" si="14"/>
        <v>9</v>
      </c>
      <c r="K213" s="20">
        <f t="shared" si="15"/>
        <v>11</v>
      </c>
    </row>
    <row r="214" spans="1:13">
      <c r="A214" s="76">
        <v>39861</v>
      </c>
      <c r="B214" s="20">
        <f t="shared" si="12"/>
        <v>24</v>
      </c>
      <c r="E214" s="20">
        <f t="shared" si="13"/>
        <v>15</v>
      </c>
      <c r="F214" s="122">
        <v>1</v>
      </c>
      <c r="H214" s="20">
        <f t="shared" si="14"/>
        <v>9</v>
      </c>
      <c r="K214" s="20">
        <f t="shared" si="15"/>
        <v>11</v>
      </c>
    </row>
    <row r="215" spans="1:13">
      <c r="A215" s="76">
        <v>39863</v>
      </c>
      <c r="B215" s="20">
        <f t="shared" si="12"/>
        <v>21</v>
      </c>
      <c r="C215" s="20">
        <v>3</v>
      </c>
      <c r="E215" s="20">
        <f t="shared" si="13"/>
        <v>14</v>
      </c>
      <c r="F215" s="122">
        <v>1</v>
      </c>
      <c r="H215" s="20">
        <f t="shared" si="14"/>
        <v>9</v>
      </c>
      <c r="K215" s="20">
        <f t="shared" si="15"/>
        <v>11</v>
      </c>
    </row>
    <row r="216" spans="1:13">
      <c r="A216" s="76">
        <v>39869</v>
      </c>
      <c r="B216" s="20">
        <f t="shared" si="12"/>
        <v>21</v>
      </c>
      <c r="E216" s="20">
        <f t="shared" si="13"/>
        <v>13</v>
      </c>
      <c r="F216" s="122">
        <v>1</v>
      </c>
      <c r="H216" s="20">
        <f t="shared" si="14"/>
        <v>8</v>
      </c>
      <c r="I216" s="20">
        <v>1</v>
      </c>
      <c r="K216" s="20">
        <f t="shared" si="15"/>
        <v>11</v>
      </c>
    </row>
    <row r="217" spans="1:13">
      <c r="A217" s="76">
        <v>39875</v>
      </c>
      <c r="B217" s="20">
        <f t="shared" si="12"/>
        <v>17</v>
      </c>
      <c r="C217" s="20">
        <v>4</v>
      </c>
      <c r="E217" s="20">
        <f t="shared" si="13"/>
        <v>11</v>
      </c>
      <c r="F217" s="122">
        <v>2</v>
      </c>
      <c r="H217" s="20">
        <f t="shared" si="14"/>
        <v>6</v>
      </c>
      <c r="I217" s="20">
        <v>2</v>
      </c>
      <c r="K217" s="20">
        <f t="shared" si="15"/>
        <v>11</v>
      </c>
    </row>
    <row r="218" spans="1:13">
      <c r="A218" s="76">
        <v>39890</v>
      </c>
      <c r="B218" s="20">
        <f t="shared" si="12"/>
        <v>15</v>
      </c>
      <c r="C218" s="20">
        <v>2</v>
      </c>
      <c r="E218" s="20">
        <f t="shared" si="13"/>
        <v>9</v>
      </c>
      <c r="F218" s="122">
        <v>2</v>
      </c>
      <c r="H218" s="20">
        <f t="shared" si="14"/>
        <v>4.75</v>
      </c>
      <c r="I218" s="20">
        <v>1.25</v>
      </c>
      <c r="K218" s="20">
        <f t="shared" si="15"/>
        <v>10</v>
      </c>
      <c r="L218" s="122">
        <v>1</v>
      </c>
    </row>
    <row r="219" spans="1:13">
      <c r="A219" s="76">
        <v>39892</v>
      </c>
      <c r="B219" s="20">
        <f t="shared" si="12"/>
        <v>13</v>
      </c>
      <c r="C219" s="20">
        <v>2</v>
      </c>
      <c r="E219" s="20">
        <f t="shared" si="13"/>
        <v>8</v>
      </c>
      <c r="F219" s="122">
        <v>1</v>
      </c>
      <c r="H219" s="20">
        <f t="shared" si="14"/>
        <v>3.75</v>
      </c>
      <c r="I219" s="20">
        <v>1</v>
      </c>
      <c r="K219" s="20">
        <f t="shared" si="15"/>
        <v>10</v>
      </c>
    </row>
    <row r="220" spans="1:13">
      <c r="A220" s="76">
        <v>39899</v>
      </c>
      <c r="B220" s="20">
        <f t="shared" si="12"/>
        <v>13</v>
      </c>
      <c r="E220" s="20">
        <f t="shared" si="13"/>
        <v>8</v>
      </c>
      <c r="H220" s="20">
        <f t="shared" si="14"/>
        <v>3.75</v>
      </c>
      <c r="K220" s="20">
        <f t="shared" si="15"/>
        <v>9</v>
      </c>
      <c r="L220" s="122">
        <v>1</v>
      </c>
    </row>
    <row r="221" spans="1:13">
      <c r="A221" s="76">
        <v>39911</v>
      </c>
      <c r="B221" s="20">
        <f t="shared" ref="B221:B284" si="16">B220-C221</f>
        <v>13</v>
      </c>
      <c r="E221" s="20">
        <f t="shared" ref="E221:E284" si="17">E220-F221</f>
        <v>5</v>
      </c>
      <c r="F221" s="122">
        <v>3</v>
      </c>
      <c r="H221" s="20">
        <f t="shared" ref="H221:H284" si="18">H220-I221</f>
        <v>3.75</v>
      </c>
      <c r="K221" s="20">
        <f t="shared" si="15"/>
        <v>8</v>
      </c>
      <c r="L221" s="122">
        <v>1</v>
      </c>
    </row>
    <row r="222" spans="1:13">
      <c r="A222" s="171">
        <v>39938</v>
      </c>
      <c r="B222" s="130">
        <f t="shared" si="16"/>
        <v>13</v>
      </c>
      <c r="C222" s="130"/>
      <c r="D222" s="169"/>
      <c r="E222" s="130">
        <f t="shared" si="17"/>
        <v>3</v>
      </c>
      <c r="F222" s="131">
        <v>2</v>
      </c>
      <c r="G222" s="130"/>
      <c r="H222" s="130">
        <f t="shared" si="18"/>
        <v>2.75</v>
      </c>
      <c r="I222" s="130">
        <v>1</v>
      </c>
      <c r="J222" s="169"/>
      <c r="K222" s="130">
        <f t="shared" si="15"/>
        <v>6</v>
      </c>
      <c r="L222" s="131">
        <v>2</v>
      </c>
    </row>
    <row r="223" spans="1:13">
      <c r="A223" s="171">
        <v>39946</v>
      </c>
      <c r="B223" s="130">
        <f t="shared" si="16"/>
        <v>13</v>
      </c>
      <c r="C223" s="130"/>
      <c r="D223" s="169"/>
      <c r="E223" s="130">
        <f t="shared" si="17"/>
        <v>3</v>
      </c>
      <c r="F223" s="131"/>
      <c r="G223" s="130"/>
      <c r="H223" s="130">
        <f t="shared" si="18"/>
        <v>0.75</v>
      </c>
      <c r="I223" s="130">
        <v>2</v>
      </c>
      <c r="J223" s="169"/>
      <c r="K223" s="130">
        <f t="shared" si="15"/>
        <v>4</v>
      </c>
      <c r="L223" s="131">
        <v>2</v>
      </c>
      <c r="M223" s="21" t="s">
        <v>6566</v>
      </c>
    </row>
    <row r="224" spans="1:13">
      <c r="A224" s="171">
        <v>39954</v>
      </c>
      <c r="B224" s="130">
        <f t="shared" si="16"/>
        <v>13</v>
      </c>
      <c r="C224" s="130"/>
      <c r="D224" s="169"/>
      <c r="E224" s="130">
        <f t="shared" si="17"/>
        <v>0</v>
      </c>
      <c r="F224" s="131">
        <v>3</v>
      </c>
      <c r="G224" s="130"/>
      <c r="H224" s="130">
        <f t="shared" si="18"/>
        <v>0.75</v>
      </c>
      <c r="I224" s="130"/>
      <c r="J224" s="169"/>
      <c r="K224" s="130">
        <f t="shared" si="15"/>
        <v>2</v>
      </c>
      <c r="L224" s="131">
        <v>2</v>
      </c>
    </row>
    <row r="225" spans="1:13">
      <c r="A225" s="171">
        <v>39961</v>
      </c>
      <c r="B225" s="130">
        <f t="shared" si="16"/>
        <v>9</v>
      </c>
      <c r="C225" s="130">
        <v>4</v>
      </c>
      <c r="D225" s="169"/>
      <c r="E225" s="130">
        <f t="shared" si="17"/>
        <v>0</v>
      </c>
      <c r="F225" s="131"/>
      <c r="G225" s="130"/>
      <c r="H225" s="130">
        <f t="shared" si="18"/>
        <v>0.75</v>
      </c>
      <c r="I225" s="130"/>
      <c r="J225" s="169"/>
      <c r="K225" s="130">
        <f t="shared" si="15"/>
        <v>2</v>
      </c>
      <c r="L225" s="131"/>
    </row>
    <row r="226" spans="1:13">
      <c r="A226" s="171">
        <v>39966</v>
      </c>
      <c r="B226" s="130">
        <f t="shared" si="16"/>
        <v>4</v>
      </c>
      <c r="C226" s="130">
        <v>5</v>
      </c>
      <c r="D226" s="169"/>
      <c r="E226" s="130">
        <f t="shared" si="17"/>
        <v>0</v>
      </c>
      <c r="F226" s="131"/>
      <c r="G226" s="130"/>
      <c r="H226" s="130">
        <f t="shared" si="18"/>
        <v>0.75</v>
      </c>
      <c r="I226" s="130"/>
      <c r="J226" s="169"/>
      <c r="K226" s="130">
        <f t="shared" si="15"/>
        <v>1</v>
      </c>
      <c r="L226" s="131">
        <v>1</v>
      </c>
      <c r="M226" s="21" t="s">
        <v>6567</v>
      </c>
    </row>
    <row r="227" spans="1:13">
      <c r="A227" s="171">
        <v>39966</v>
      </c>
      <c r="B227" s="130">
        <f t="shared" si="16"/>
        <v>0</v>
      </c>
      <c r="C227" s="130">
        <v>4</v>
      </c>
      <c r="D227" s="169"/>
      <c r="E227" s="130">
        <f t="shared" si="17"/>
        <v>0</v>
      </c>
      <c r="F227" s="131"/>
      <c r="G227" s="130"/>
      <c r="H227" s="130">
        <f t="shared" si="18"/>
        <v>0.75</v>
      </c>
      <c r="I227" s="130"/>
      <c r="J227" s="169"/>
      <c r="K227" s="130">
        <f t="shared" si="15"/>
        <v>0</v>
      </c>
      <c r="L227" s="131">
        <v>1</v>
      </c>
      <c r="M227" s="21" t="s">
        <v>6568</v>
      </c>
    </row>
    <row r="228" spans="1:13">
      <c r="A228" s="171">
        <v>39987</v>
      </c>
      <c r="B228" s="130">
        <f t="shared" si="16"/>
        <v>0</v>
      </c>
      <c r="C228" s="130"/>
      <c r="D228" s="169"/>
      <c r="E228" s="130">
        <f t="shared" si="17"/>
        <v>0</v>
      </c>
      <c r="F228" s="131"/>
      <c r="G228" s="130"/>
      <c r="H228" s="130">
        <f t="shared" si="18"/>
        <v>0</v>
      </c>
      <c r="I228" s="130">
        <v>0.75</v>
      </c>
      <c r="J228" s="169"/>
      <c r="K228" s="130">
        <f t="shared" si="15"/>
        <v>0</v>
      </c>
      <c r="L228" s="131"/>
      <c r="M228" s="21" t="s">
        <v>6569</v>
      </c>
    </row>
    <row r="229" spans="1:13">
      <c r="A229" s="548">
        <v>540024580</v>
      </c>
      <c r="B229" s="549"/>
      <c r="C229" s="549"/>
      <c r="D229" s="549"/>
      <c r="E229" s="549"/>
      <c r="F229" s="549"/>
      <c r="G229" s="549"/>
      <c r="H229" s="549"/>
      <c r="I229" s="549"/>
      <c r="J229" s="549"/>
      <c r="K229" s="549"/>
      <c r="L229" s="550"/>
    </row>
    <row r="230" spans="1:13">
      <c r="A230" s="172">
        <v>39995</v>
      </c>
      <c r="B230" s="134">
        <v>46</v>
      </c>
      <c r="C230" s="134"/>
      <c r="D230" s="173"/>
      <c r="E230" s="134">
        <v>20</v>
      </c>
      <c r="F230" s="174"/>
      <c r="G230" s="134"/>
      <c r="H230" s="134">
        <v>15</v>
      </c>
      <c r="I230" s="134"/>
      <c r="J230" s="173"/>
      <c r="K230" s="134">
        <v>10</v>
      </c>
      <c r="L230" s="174"/>
    </row>
    <row r="231" spans="1:13">
      <c r="A231" s="76">
        <v>40003</v>
      </c>
      <c r="B231" s="20">
        <f t="shared" si="16"/>
        <v>41</v>
      </c>
      <c r="C231" s="20">
        <v>5</v>
      </c>
      <c r="E231" s="20">
        <f t="shared" si="17"/>
        <v>15</v>
      </c>
      <c r="F231" s="122">
        <v>5</v>
      </c>
      <c r="H231" s="20">
        <f t="shared" si="18"/>
        <v>15</v>
      </c>
      <c r="K231" s="20">
        <f t="shared" ref="K231:K294" si="19">K230-L231</f>
        <v>9</v>
      </c>
      <c r="L231" s="122">
        <v>1</v>
      </c>
    </row>
    <row r="232" spans="1:13">
      <c r="A232" s="76">
        <v>40009</v>
      </c>
      <c r="B232" s="20">
        <f t="shared" si="16"/>
        <v>40</v>
      </c>
      <c r="C232" s="20">
        <v>1</v>
      </c>
      <c r="E232" s="20">
        <f t="shared" si="17"/>
        <v>15</v>
      </c>
      <c r="H232" s="20">
        <f t="shared" si="18"/>
        <v>14</v>
      </c>
      <c r="I232" s="20">
        <v>1</v>
      </c>
      <c r="K232" s="20">
        <f t="shared" si="19"/>
        <v>9</v>
      </c>
    </row>
    <row r="233" spans="1:13">
      <c r="A233" s="76">
        <v>40021</v>
      </c>
      <c r="B233" s="20">
        <f t="shared" si="16"/>
        <v>39</v>
      </c>
      <c r="C233" s="20">
        <v>1</v>
      </c>
      <c r="E233" s="20">
        <f t="shared" si="17"/>
        <v>15</v>
      </c>
      <c r="H233" s="20">
        <f t="shared" si="18"/>
        <v>13</v>
      </c>
      <c r="I233" s="20">
        <v>1</v>
      </c>
      <c r="K233" s="20">
        <f t="shared" si="19"/>
        <v>9</v>
      </c>
    </row>
    <row r="234" spans="1:13">
      <c r="A234" s="76">
        <v>40029</v>
      </c>
      <c r="B234" s="20">
        <f t="shared" si="16"/>
        <v>36</v>
      </c>
      <c r="C234" s="20">
        <v>3</v>
      </c>
      <c r="E234" s="20">
        <f t="shared" si="17"/>
        <v>15</v>
      </c>
      <c r="H234" s="20">
        <f t="shared" si="18"/>
        <v>12</v>
      </c>
      <c r="I234" s="20">
        <v>1</v>
      </c>
      <c r="K234" s="20">
        <f t="shared" si="19"/>
        <v>9</v>
      </c>
    </row>
    <row r="235" spans="1:13">
      <c r="A235" s="76">
        <v>40036</v>
      </c>
      <c r="B235" s="20">
        <f t="shared" si="16"/>
        <v>34</v>
      </c>
      <c r="C235" s="20">
        <v>2</v>
      </c>
      <c r="E235" s="20">
        <f t="shared" si="17"/>
        <v>15</v>
      </c>
      <c r="H235" s="20">
        <f t="shared" si="18"/>
        <v>12</v>
      </c>
      <c r="K235" s="20">
        <f t="shared" si="19"/>
        <v>9</v>
      </c>
    </row>
    <row r="236" spans="1:13">
      <c r="A236" s="76">
        <v>40039</v>
      </c>
      <c r="B236" s="20">
        <f t="shared" si="16"/>
        <v>34</v>
      </c>
      <c r="E236" s="20">
        <f t="shared" si="17"/>
        <v>12</v>
      </c>
      <c r="F236" s="122">
        <v>3</v>
      </c>
      <c r="H236" s="20">
        <f t="shared" si="18"/>
        <v>12</v>
      </c>
      <c r="K236" s="20">
        <f t="shared" si="19"/>
        <v>9</v>
      </c>
    </row>
    <row r="237" spans="1:13">
      <c r="A237" s="76">
        <v>40050</v>
      </c>
      <c r="B237" s="20">
        <f t="shared" si="16"/>
        <v>30</v>
      </c>
      <c r="C237" s="20">
        <v>4</v>
      </c>
      <c r="E237" s="20">
        <f t="shared" si="17"/>
        <v>10</v>
      </c>
      <c r="F237" s="122">
        <v>2</v>
      </c>
      <c r="H237" s="20">
        <f t="shared" si="18"/>
        <v>12</v>
      </c>
      <c r="K237" s="20">
        <f t="shared" si="19"/>
        <v>9</v>
      </c>
    </row>
    <row r="238" spans="1:13">
      <c r="A238" s="76">
        <v>40065</v>
      </c>
      <c r="B238" s="20">
        <f t="shared" si="16"/>
        <v>27</v>
      </c>
      <c r="C238" s="20">
        <v>3</v>
      </c>
      <c r="E238" s="20">
        <f t="shared" si="17"/>
        <v>8</v>
      </c>
      <c r="F238" s="122">
        <v>2</v>
      </c>
      <c r="H238" s="20">
        <f t="shared" si="18"/>
        <v>11</v>
      </c>
      <c r="I238" s="20">
        <v>1</v>
      </c>
      <c r="K238" s="20">
        <f t="shared" si="19"/>
        <v>9</v>
      </c>
    </row>
    <row r="239" spans="1:13">
      <c r="A239" s="76">
        <v>40072</v>
      </c>
      <c r="B239" s="20">
        <f t="shared" si="16"/>
        <v>27</v>
      </c>
      <c r="E239" s="20">
        <f t="shared" si="17"/>
        <v>6</v>
      </c>
      <c r="F239" s="122">
        <v>2</v>
      </c>
      <c r="H239" s="20">
        <f t="shared" si="18"/>
        <v>7.5</v>
      </c>
      <c r="I239" s="20">
        <v>3.5</v>
      </c>
      <c r="K239" s="20">
        <f t="shared" si="19"/>
        <v>9</v>
      </c>
    </row>
    <row r="240" spans="1:13">
      <c r="A240" s="76">
        <v>40078</v>
      </c>
      <c r="B240" s="20">
        <f t="shared" si="16"/>
        <v>24</v>
      </c>
      <c r="C240" s="20">
        <v>3</v>
      </c>
      <c r="E240" s="20">
        <f t="shared" si="17"/>
        <v>6</v>
      </c>
      <c r="H240" s="20">
        <f t="shared" si="18"/>
        <v>7.5</v>
      </c>
      <c r="K240" s="20">
        <f t="shared" si="19"/>
        <v>8</v>
      </c>
      <c r="L240" s="122">
        <v>1</v>
      </c>
    </row>
    <row r="241" spans="2:11">
      <c r="B241" s="20">
        <f t="shared" si="16"/>
        <v>24</v>
      </c>
      <c r="E241" s="20">
        <f t="shared" si="17"/>
        <v>6</v>
      </c>
      <c r="H241" s="20">
        <f t="shared" si="18"/>
        <v>7.5</v>
      </c>
      <c r="K241" s="20">
        <f t="shared" si="19"/>
        <v>8</v>
      </c>
    </row>
    <row r="242" spans="2:11">
      <c r="B242" s="20">
        <f t="shared" si="16"/>
        <v>24</v>
      </c>
      <c r="E242" s="20">
        <f t="shared" si="17"/>
        <v>6</v>
      </c>
      <c r="H242" s="20">
        <f t="shared" si="18"/>
        <v>7.5</v>
      </c>
      <c r="K242" s="20">
        <f t="shared" si="19"/>
        <v>8</v>
      </c>
    </row>
    <row r="243" spans="2:11">
      <c r="B243" s="20">
        <f t="shared" si="16"/>
        <v>24</v>
      </c>
      <c r="E243" s="20">
        <f t="shared" si="17"/>
        <v>6</v>
      </c>
      <c r="H243" s="20">
        <f t="shared" si="18"/>
        <v>7.5</v>
      </c>
      <c r="K243" s="20">
        <f t="shared" si="19"/>
        <v>8</v>
      </c>
    </row>
    <row r="244" spans="2:11">
      <c r="B244" s="20">
        <f t="shared" si="16"/>
        <v>24</v>
      </c>
      <c r="E244" s="20">
        <f t="shared" si="17"/>
        <v>6</v>
      </c>
      <c r="H244" s="20">
        <f t="shared" si="18"/>
        <v>7.5</v>
      </c>
      <c r="K244" s="20">
        <f t="shared" si="19"/>
        <v>8</v>
      </c>
    </row>
    <row r="245" spans="2:11">
      <c r="B245" s="20">
        <f t="shared" si="16"/>
        <v>24</v>
      </c>
      <c r="E245" s="20">
        <f t="shared" si="17"/>
        <v>6</v>
      </c>
      <c r="H245" s="20">
        <f t="shared" si="18"/>
        <v>7.5</v>
      </c>
      <c r="K245" s="20">
        <f t="shared" si="19"/>
        <v>8</v>
      </c>
    </row>
    <row r="246" spans="2:11">
      <c r="B246" s="20">
        <f t="shared" si="16"/>
        <v>24</v>
      </c>
      <c r="E246" s="20">
        <f t="shared" si="17"/>
        <v>6</v>
      </c>
      <c r="H246" s="20">
        <f t="shared" si="18"/>
        <v>7.5</v>
      </c>
      <c r="K246" s="20">
        <f t="shared" si="19"/>
        <v>8</v>
      </c>
    </row>
    <row r="247" spans="2:11">
      <c r="B247" s="20">
        <f t="shared" si="16"/>
        <v>24</v>
      </c>
      <c r="E247" s="20">
        <f t="shared" si="17"/>
        <v>6</v>
      </c>
      <c r="H247" s="20">
        <f t="shared" si="18"/>
        <v>7.5</v>
      </c>
      <c r="K247" s="20">
        <f t="shared" si="19"/>
        <v>8</v>
      </c>
    </row>
    <row r="248" spans="2:11">
      <c r="B248" s="20">
        <f t="shared" si="16"/>
        <v>24</v>
      </c>
      <c r="E248" s="20">
        <f t="shared" si="17"/>
        <v>6</v>
      </c>
      <c r="H248" s="20">
        <f t="shared" si="18"/>
        <v>7.5</v>
      </c>
      <c r="K248" s="20">
        <f t="shared" si="19"/>
        <v>8</v>
      </c>
    </row>
    <row r="249" spans="2:11">
      <c r="B249" s="20">
        <f t="shared" si="16"/>
        <v>24</v>
      </c>
      <c r="E249" s="20">
        <f t="shared" si="17"/>
        <v>6</v>
      </c>
      <c r="H249" s="20">
        <f t="shared" si="18"/>
        <v>7.5</v>
      </c>
      <c r="K249" s="20">
        <f t="shared" si="19"/>
        <v>8</v>
      </c>
    </row>
    <row r="250" spans="2:11">
      <c r="B250" s="20">
        <f t="shared" si="16"/>
        <v>24</v>
      </c>
      <c r="E250" s="20">
        <f t="shared" si="17"/>
        <v>6</v>
      </c>
      <c r="H250" s="20">
        <f t="shared" si="18"/>
        <v>7.5</v>
      </c>
      <c r="K250" s="20">
        <f t="shared" si="19"/>
        <v>8</v>
      </c>
    </row>
    <row r="251" spans="2:11">
      <c r="B251" s="20">
        <f t="shared" si="16"/>
        <v>24</v>
      </c>
      <c r="E251" s="20">
        <f t="shared" si="17"/>
        <v>6</v>
      </c>
      <c r="H251" s="20">
        <f t="shared" si="18"/>
        <v>7.5</v>
      </c>
      <c r="K251" s="20">
        <f t="shared" si="19"/>
        <v>8</v>
      </c>
    </row>
    <row r="252" spans="2:11">
      <c r="B252" s="20">
        <f t="shared" si="16"/>
        <v>24</v>
      </c>
      <c r="E252" s="20">
        <f t="shared" si="17"/>
        <v>6</v>
      </c>
      <c r="H252" s="20">
        <f t="shared" si="18"/>
        <v>7.5</v>
      </c>
      <c r="K252" s="20">
        <f t="shared" si="19"/>
        <v>8</v>
      </c>
    </row>
    <row r="253" spans="2:11">
      <c r="B253" s="20">
        <f t="shared" si="16"/>
        <v>24</v>
      </c>
      <c r="E253" s="20">
        <f t="shared" si="17"/>
        <v>6</v>
      </c>
      <c r="H253" s="20">
        <f t="shared" si="18"/>
        <v>7.5</v>
      </c>
      <c r="K253" s="20">
        <f t="shared" si="19"/>
        <v>8</v>
      </c>
    </row>
    <row r="254" spans="2:11">
      <c r="B254" s="20">
        <f t="shared" si="16"/>
        <v>24</v>
      </c>
      <c r="E254" s="20">
        <f t="shared" si="17"/>
        <v>6</v>
      </c>
      <c r="H254" s="20">
        <f t="shared" si="18"/>
        <v>7.5</v>
      </c>
      <c r="K254" s="20">
        <f t="shared" si="19"/>
        <v>8</v>
      </c>
    </row>
    <row r="255" spans="2:11">
      <c r="B255" s="20">
        <f t="shared" si="16"/>
        <v>24</v>
      </c>
      <c r="E255" s="20">
        <f t="shared" si="17"/>
        <v>6</v>
      </c>
      <c r="H255" s="20">
        <f t="shared" si="18"/>
        <v>7.5</v>
      </c>
      <c r="K255" s="20">
        <f t="shared" si="19"/>
        <v>8</v>
      </c>
    </row>
    <row r="256" spans="2:11">
      <c r="B256" s="20">
        <f t="shared" si="16"/>
        <v>24</v>
      </c>
      <c r="E256" s="20">
        <f t="shared" si="17"/>
        <v>6</v>
      </c>
      <c r="H256" s="20">
        <f t="shared" si="18"/>
        <v>7.5</v>
      </c>
      <c r="K256" s="20">
        <f t="shared" si="19"/>
        <v>8</v>
      </c>
    </row>
    <row r="257" spans="2:11">
      <c r="B257" s="20">
        <f t="shared" si="16"/>
        <v>24</v>
      </c>
      <c r="E257" s="20">
        <f t="shared" si="17"/>
        <v>6</v>
      </c>
      <c r="H257" s="20">
        <f t="shared" si="18"/>
        <v>7.5</v>
      </c>
      <c r="K257" s="20">
        <f t="shared" si="19"/>
        <v>8</v>
      </c>
    </row>
    <row r="258" spans="2:11">
      <c r="B258" s="20">
        <f t="shared" si="16"/>
        <v>24</v>
      </c>
      <c r="E258" s="20">
        <f t="shared" si="17"/>
        <v>6</v>
      </c>
      <c r="H258" s="20">
        <f t="shared" si="18"/>
        <v>7.5</v>
      </c>
      <c r="K258" s="20">
        <f t="shared" si="19"/>
        <v>8</v>
      </c>
    </row>
    <row r="259" spans="2:11">
      <c r="B259" s="20">
        <f t="shared" si="16"/>
        <v>24</v>
      </c>
      <c r="E259" s="20">
        <f t="shared" si="17"/>
        <v>6</v>
      </c>
      <c r="H259" s="20">
        <f t="shared" si="18"/>
        <v>7.5</v>
      </c>
      <c r="K259" s="20">
        <f t="shared" si="19"/>
        <v>8</v>
      </c>
    </row>
    <row r="260" spans="2:11">
      <c r="B260" s="20">
        <f t="shared" si="16"/>
        <v>24</v>
      </c>
      <c r="E260" s="20">
        <f t="shared" si="17"/>
        <v>6</v>
      </c>
      <c r="H260" s="20">
        <f t="shared" si="18"/>
        <v>7.5</v>
      </c>
      <c r="K260" s="20">
        <f t="shared" si="19"/>
        <v>8</v>
      </c>
    </row>
    <row r="261" spans="2:11">
      <c r="B261" s="20">
        <f t="shared" si="16"/>
        <v>24</v>
      </c>
      <c r="E261" s="20">
        <f t="shared" si="17"/>
        <v>6</v>
      </c>
      <c r="H261" s="20">
        <f t="shared" si="18"/>
        <v>7.5</v>
      </c>
      <c r="K261" s="20">
        <f t="shared" si="19"/>
        <v>8</v>
      </c>
    </row>
    <row r="262" spans="2:11">
      <c r="B262" s="20">
        <f t="shared" si="16"/>
        <v>24</v>
      </c>
      <c r="E262" s="20">
        <f t="shared" si="17"/>
        <v>6</v>
      </c>
      <c r="H262" s="20">
        <f t="shared" si="18"/>
        <v>7.5</v>
      </c>
      <c r="K262" s="20">
        <f t="shared" si="19"/>
        <v>8</v>
      </c>
    </row>
    <row r="263" spans="2:11">
      <c r="B263" s="20">
        <f t="shared" si="16"/>
        <v>24</v>
      </c>
      <c r="E263" s="20">
        <f t="shared" si="17"/>
        <v>6</v>
      </c>
      <c r="H263" s="20">
        <f t="shared" si="18"/>
        <v>7.5</v>
      </c>
      <c r="K263" s="20">
        <f t="shared" si="19"/>
        <v>8</v>
      </c>
    </row>
    <row r="264" spans="2:11">
      <c r="B264" s="20">
        <f t="shared" si="16"/>
        <v>24</v>
      </c>
      <c r="E264" s="20">
        <f t="shared" si="17"/>
        <v>6</v>
      </c>
      <c r="H264" s="20">
        <f t="shared" si="18"/>
        <v>7.5</v>
      </c>
      <c r="K264" s="20">
        <f t="shared" si="19"/>
        <v>8</v>
      </c>
    </row>
    <row r="265" spans="2:11">
      <c r="B265" s="20">
        <f t="shared" si="16"/>
        <v>24</v>
      </c>
      <c r="E265" s="20">
        <f t="shared" si="17"/>
        <v>6</v>
      </c>
      <c r="H265" s="20">
        <f t="shared" si="18"/>
        <v>7.5</v>
      </c>
      <c r="K265" s="20">
        <f t="shared" si="19"/>
        <v>8</v>
      </c>
    </row>
    <row r="266" spans="2:11">
      <c r="B266" s="20">
        <f t="shared" si="16"/>
        <v>24</v>
      </c>
      <c r="E266" s="20">
        <f t="shared" si="17"/>
        <v>6</v>
      </c>
      <c r="H266" s="20">
        <f t="shared" si="18"/>
        <v>7.5</v>
      </c>
      <c r="K266" s="20">
        <f t="shared" si="19"/>
        <v>8</v>
      </c>
    </row>
    <row r="267" spans="2:11">
      <c r="B267" s="20">
        <f t="shared" si="16"/>
        <v>24</v>
      </c>
      <c r="E267" s="20">
        <f t="shared" si="17"/>
        <v>6</v>
      </c>
      <c r="H267" s="20">
        <f t="shared" si="18"/>
        <v>7.5</v>
      </c>
      <c r="K267" s="20">
        <f t="shared" si="19"/>
        <v>8</v>
      </c>
    </row>
    <row r="268" spans="2:11">
      <c r="B268" s="20">
        <f t="shared" si="16"/>
        <v>24</v>
      </c>
      <c r="E268" s="20">
        <f t="shared" si="17"/>
        <v>6</v>
      </c>
      <c r="H268" s="20">
        <f t="shared" si="18"/>
        <v>7.5</v>
      </c>
      <c r="K268" s="20">
        <f t="shared" si="19"/>
        <v>8</v>
      </c>
    </row>
    <row r="269" spans="2:11">
      <c r="B269" s="20">
        <f t="shared" si="16"/>
        <v>24</v>
      </c>
      <c r="E269" s="20">
        <f t="shared" si="17"/>
        <v>6</v>
      </c>
      <c r="H269" s="20">
        <f t="shared" si="18"/>
        <v>7.5</v>
      </c>
      <c r="K269" s="20">
        <f t="shared" si="19"/>
        <v>8</v>
      </c>
    </row>
    <row r="270" spans="2:11">
      <c r="B270" s="20">
        <f t="shared" si="16"/>
        <v>24</v>
      </c>
      <c r="E270" s="20">
        <f t="shared" si="17"/>
        <v>6</v>
      </c>
      <c r="H270" s="20">
        <f t="shared" si="18"/>
        <v>7.5</v>
      </c>
      <c r="K270" s="20">
        <f t="shared" si="19"/>
        <v>8</v>
      </c>
    </row>
    <row r="271" spans="2:11">
      <c r="B271" s="20">
        <f t="shared" si="16"/>
        <v>24</v>
      </c>
      <c r="E271" s="20">
        <f t="shared" si="17"/>
        <v>6</v>
      </c>
      <c r="H271" s="20">
        <f t="shared" si="18"/>
        <v>7.5</v>
      </c>
      <c r="K271" s="20">
        <f t="shared" si="19"/>
        <v>8</v>
      </c>
    </row>
    <row r="272" spans="2:11">
      <c r="B272" s="20">
        <f t="shared" si="16"/>
        <v>24</v>
      </c>
      <c r="E272" s="20">
        <f t="shared" si="17"/>
        <v>6</v>
      </c>
      <c r="H272" s="20">
        <f t="shared" si="18"/>
        <v>7.5</v>
      </c>
      <c r="K272" s="20">
        <f t="shared" si="19"/>
        <v>8</v>
      </c>
    </row>
    <row r="273" spans="2:11">
      <c r="B273" s="20">
        <f t="shared" si="16"/>
        <v>24</v>
      </c>
      <c r="E273" s="20">
        <f t="shared" si="17"/>
        <v>6</v>
      </c>
      <c r="H273" s="20">
        <f t="shared" si="18"/>
        <v>7.5</v>
      </c>
      <c r="K273" s="20">
        <f t="shared" si="19"/>
        <v>8</v>
      </c>
    </row>
    <row r="274" spans="2:11">
      <c r="B274" s="20">
        <f t="shared" si="16"/>
        <v>24</v>
      </c>
      <c r="E274" s="20">
        <f t="shared" si="17"/>
        <v>6</v>
      </c>
      <c r="H274" s="20">
        <f t="shared" si="18"/>
        <v>7.5</v>
      </c>
      <c r="K274" s="20">
        <f t="shared" si="19"/>
        <v>8</v>
      </c>
    </row>
    <row r="275" spans="2:11">
      <c r="B275" s="20">
        <f t="shared" si="16"/>
        <v>24</v>
      </c>
      <c r="E275" s="20">
        <f t="shared" si="17"/>
        <v>6</v>
      </c>
      <c r="H275" s="20">
        <f t="shared" si="18"/>
        <v>7.5</v>
      </c>
      <c r="K275" s="20">
        <f t="shared" si="19"/>
        <v>8</v>
      </c>
    </row>
    <row r="276" spans="2:11">
      <c r="B276" s="20">
        <f t="shared" si="16"/>
        <v>24</v>
      </c>
      <c r="E276" s="20">
        <f t="shared" si="17"/>
        <v>6</v>
      </c>
      <c r="H276" s="20">
        <f t="shared" si="18"/>
        <v>7.5</v>
      </c>
      <c r="K276" s="20">
        <f t="shared" si="19"/>
        <v>8</v>
      </c>
    </row>
    <row r="277" spans="2:11">
      <c r="B277" s="20">
        <f t="shared" si="16"/>
        <v>24</v>
      </c>
      <c r="E277" s="20">
        <f t="shared" si="17"/>
        <v>6</v>
      </c>
      <c r="H277" s="20">
        <f t="shared" si="18"/>
        <v>7.5</v>
      </c>
      <c r="K277" s="20">
        <f t="shared" si="19"/>
        <v>8</v>
      </c>
    </row>
    <row r="278" spans="2:11">
      <c r="B278" s="20">
        <f t="shared" si="16"/>
        <v>24</v>
      </c>
      <c r="E278" s="20">
        <f t="shared" si="17"/>
        <v>6</v>
      </c>
      <c r="H278" s="20">
        <f t="shared" si="18"/>
        <v>7.5</v>
      </c>
      <c r="K278" s="20">
        <f t="shared" si="19"/>
        <v>8</v>
      </c>
    </row>
    <row r="279" spans="2:11">
      <c r="B279" s="20">
        <f t="shared" si="16"/>
        <v>24</v>
      </c>
      <c r="E279" s="20">
        <f t="shared" si="17"/>
        <v>6</v>
      </c>
      <c r="H279" s="20">
        <f t="shared" si="18"/>
        <v>7.5</v>
      </c>
      <c r="K279" s="20">
        <f t="shared" si="19"/>
        <v>8</v>
      </c>
    </row>
    <row r="280" spans="2:11">
      <c r="B280" s="20">
        <f t="shared" si="16"/>
        <v>24</v>
      </c>
      <c r="E280" s="20">
        <f t="shared" si="17"/>
        <v>6</v>
      </c>
      <c r="H280" s="20">
        <f t="shared" si="18"/>
        <v>7.5</v>
      </c>
      <c r="K280" s="20">
        <f t="shared" si="19"/>
        <v>8</v>
      </c>
    </row>
    <row r="281" spans="2:11">
      <c r="B281" s="20">
        <f t="shared" si="16"/>
        <v>24</v>
      </c>
      <c r="E281" s="20">
        <f t="shared" si="17"/>
        <v>6</v>
      </c>
      <c r="H281" s="20">
        <f t="shared" si="18"/>
        <v>7.5</v>
      </c>
      <c r="K281" s="20">
        <f t="shared" si="19"/>
        <v>8</v>
      </c>
    </row>
    <row r="282" spans="2:11">
      <c r="B282" s="20">
        <f t="shared" si="16"/>
        <v>24</v>
      </c>
      <c r="E282" s="20">
        <f t="shared" si="17"/>
        <v>6</v>
      </c>
      <c r="H282" s="20">
        <f t="shared" si="18"/>
        <v>7.5</v>
      </c>
      <c r="K282" s="20">
        <f t="shared" si="19"/>
        <v>8</v>
      </c>
    </row>
    <row r="283" spans="2:11">
      <c r="B283" s="20">
        <f t="shared" si="16"/>
        <v>24</v>
      </c>
      <c r="E283" s="20">
        <f t="shared" si="17"/>
        <v>6</v>
      </c>
      <c r="H283" s="20">
        <f t="shared" si="18"/>
        <v>7.5</v>
      </c>
      <c r="K283" s="20">
        <f t="shared" si="19"/>
        <v>8</v>
      </c>
    </row>
    <row r="284" spans="2:11">
      <c r="B284" s="20">
        <f t="shared" si="16"/>
        <v>24</v>
      </c>
      <c r="E284" s="20">
        <f t="shared" si="17"/>
        <v>6</v>
      </c>
      <c r="H284" s="20">
        <f t="shared" si="18"/>
        <v>7.5</v>
      </c>
      <c r="K284" s="20">
        <f t="shared" si="19"/>
        <v>8</v>
      </c>
    </row>
    <row r="285" spans="2:11">
      <c r="B285" s="20">
        <f t="shared" ref="B285:B348" si="20">B284-C285</f>
        <v>24</v>
      </c>
      <c r="E285" s="20">
        <f t="shared" ref="E285:E348" si="21">E284-F285</f>
        <v>6</v>
      </c>
      <c r="H285" s="20">
        <f t="shared" ref="H285:H348" si="22">H284-I285</f>
        <v>7.5</v>
      </c>
      <c r="K285" s="20">
        <f t="shared" si="19"/>
        <v>8</v>
      </c>
    </row>
    <row r="286" spans="2:11">
      <c r="B286" s="20">
        <f t="shared" si="20"/>
        <v>24</v>
      </c>
      <c r="E286" s="20">
        <f t="shared" si="21"/>
        <v>6</v>
      </c>
      <c r="H286" s="20">
        <f t="shared" si="22"/>
        <v>7.5</v>
      </c>
      <c r="K286" s="20">
        <f t="shared" si="19"/>
        <v>8</v>
      </c>
    </row>
    <row r="287" spans="2:11">
      <c r="B287" s="20">
        <f t="shared" si="20"/>
        <v>24</v>
      </c>
      <c r="E287" s="20">
        <f t="shared" si="21"/>
        <v>6</v>
      </c>
      <c r="H287" s="20">
        <f t="shared" si="22"/>
        <v>7.5</v>
      </c>
      <c r="K287" s="20">
        <f t="shared" si="19"/>
        <v>8</v>
      </c>
    </row>
    <row r="288" spans="2:11">
      <c r="B288" s="20">
        <f t="shared" si="20"/>
        <v>24</v>
      </c>
      <c r="E288" s="20">
        <f t="shared" si="21"/>
        <v>6</v>
      </c>
      <c r="H288" s="20">
        <f t="shared" si="22"/>
        <v>7.5</v>
      </c>
      <c r="K288" s="20">
        <f t="shared" si="19"/>
        <v>8</v>
      </c>
    </row>
    <row r="289" spans="2:11">
      <c r="B289" s="20">
        <f t="shared" si="20"/>
        <v>24</v>
      </c>
      <c r="E289" s="20">
        <f t="shared" si="21"/>
        <v>6</v>
      </c>
      <c r="H289" s="20">
        <f t="shared" si="22"/>
        <v>7.5</v>
      </c>
      <c r="K289" s="20">
        <f t="shared" si="19"/>
        <v>8</v>
      </c>
    </row>
    <row r="290" spans="2:11">
      <c r="B290" s="20">
        <f t="shared" si="20"/>
        <v>24</v>
      </c>
      <c r="E290" s="20">
        <f t="shared" si="21"/>
        <v>6</v>
      </c>
      <c r="H290" s="20">
        <f t="shared" si="22"/>
        <v>7.5</v>
      </c>
      <c r="K290" s="20">
        <f t="shared" si="19"/>
        <v>8</v>
      </c>
    </row>
    <row r="291" spans="2:11">
      <c r="B291" s="20">
        <f t="shared" si="20"/>
        <v>24</v>
      </c>
      <c r="E291" s="20">
        <f t="shared" si="21"/>
        <v>6</v>
      </c>
      <c r="H291" s="20">
        <f t="shared" si="22"/>
        <v>7.5</v>
      </c>
      <c r="K291" s="20">
        <f t="shared" si="19"/>
        <v>8</v>
      </c>
    </row>
    <row r="292" spans="2:11">
      <c r="B292" s="20">
        <f t="shared" si="20"/>
        <v>24</v>
      </c>
      <c r="E292" s="20">
        <f t="shared" si="21"/>
        <v>6</v>
      </c>
      <c r="H292" s="20">
        <f t="shared" si="22"/>
        <v>7.5</v>
      </c>
      <c r="K292" s="20">
        <f t="shared" si="19"/>
        <v>8</v>
      </c>
    </row>
    <row r="293" spans="2:11">
      <c r="B293" s="20">
        <f t="shared" si="20"/>
        <v>24</v>
      </c>
      <c r="E293" s="20">
        <f t="shared" si="21"/>
        <v>6</v>
      </c>
      <c r="H293" s="20">
        <f t="shared" si="22"/>
        <v>7.5</v>
      </c>
      <c r="K293" s="20">
        <f t="shared" si="19"/>
        <v>8</v>
      </c>
    </row>
    <row r="294" spans="2:11">
      <c r="B294" s="20">
        <f t="shared" si="20"/>
        <v>24</v>
      </c>
      <c r="E294" s="20">
        <f t="shared" si="21"/>
        <v>6</v>
      </c>
      <c r="H294" s="20">
        <f t="shared" si="22"/>
        <v>7.5</v>
      </c>
      <c r="K294" s="20">
        <f t="shared" si="19"/>
        <v>8</v>
      </c>
    </row>
    <row r="295" spans="2:11">
      <c r="B295" s="20">
        <f t="shared" si="20"/>
        <v>24</v>
      </c>
      <c r="E295" s="20">
        <f t="shared" si="21"/>
        <v>6</v>
      </c>
      <c r="H295" s="20">
        <f t="shared" si="22"/>
        <v>7.5</v>
      </c>
      <c r="K295" s="20">
        <f t="shared" ref="K295:K358" si="23">K294-L295</f>
        <v>8</v>
      </c>
    </row>
    <row r="296" spans="2:11">
      <c r="B296" s="20">
        <f t="shared" si="20"/>
        <v>24</v>
      </c>
      <c r="E296" s="20">
        <f t="shared" si="21"/>
        <v>6</v>
      </c>
      <c r="H296" s="20">
        <f t="shared" si="22"/>
        <v>7.5</v>
      </c>
      <c r="K296" s="20">
        <f t="shared" si="23"/>
        <v>8</v>
      </c>
    </row>
    <row r="297" spans="2:11">
      <c r="B297" s="20">
        <f t="shared" si="20"/>
        <v>24</v>
      </c>
      <c r="E297" s="20">
        <f t="shared" si="21"/>
        <v>6</v>
      </c>
      <c r="H297" s="20">
        <f t="shared" si="22"/>
        <v>7.5</v>
      </c>
      <c r="K297" s="20">
        <f t="shared" si="23"/>
        <v>8</v>
      </c>
    </row>
    <row r="298" spans="2:11">
      <c r="B298" s="20">
        <f t="shared" si="20"/>
        <v>24</v>
      </c>
      <c r="E298" s="20">
        <f t="shared" si="21"/>
        <v>6</v>
      </c>
      <c r="H298" s="20">
        <f t="shared" si="22"/>
        <v>7.5</v>
      </c>
      <c r="K298" s="20">
        <f t="shared" si="23"/>
        <v>8</v>
      </c>
    </row>
    <row r="299" spans="2:11">
      <c r="B299" s="20">
        <f t="shared" si="20"/>
        <v>24</v>
      </c>
      <c r="E299" s="20">
        <f t="shared" si="21"/>
        <v>6</v>
      </c>
      <c r="H299" s="20">
        <f t="shared" si="22"/>
        <v>7.5</v>
      </c>
      <c r="K299" s="20">
        <f t="shared" si="23"/>
        <v>8</v>
      </c>
    </row>
    <row r="300" spans="2:11">
      <c r="B300" s="20">
        <f t="shared" si="20"/>
        <v>24</v>
      </c>
      <c r="E300" s="20">
        <f t="shared" si="21"/>
        <v>6</v>
      </c>
      <c r="H300" s="20">
        <f t="shared" si="22"/>
        <v>7.5</v>
      </c>
      <c r="K300" s="20">
        <f t="shared" si="23"/>
        <v>8</v>
      </c>
    </row>
    <row r="301" spans="2:11">
      <c r="B301" s="20">
        <f t="shared" si="20"/>
        <v>24</v>
      </c>
      <c r="E301" s="20">
        <f t="shared" si="21"/>
        <v>6</v>
      </c>
      <c r="H301" s="20">
        <f t="shared" si="22"/>
        <v>7.5</v>
      </c>
      <c r="K301" s="20">
        <f t="shared" si="23"/>
        <v>8</v>
      </c>
    </row>
    <row r="302" spans="2:11">
      <c r="B302" s="20">
        <f t="shared" si="20"/>
        <v>24</v>
      </c>
      <c r="E302" s="20">
        <f t="shared" si="21"/>
        <v>6</v>
      </c>
      <c r="H302" s="20">
        <f t="shared" si="22"/>
        <v>7.5</v>
      </c>
      <c r="K302" s="20">
        <f t="shared" si="23"/>
        <v>8</v>
      </c>
    </row>
    <row r="303" spans="2:11">
      <c r="B303" s="20">
        <f t="shared" si="20"/>
        <v>24</v>
      </c>
      <c r="E303" s="20">
        <f t="shared" si="21"/>
        <v>6</v>
      </c>
      <c r="H303" s="20">
        <f t="shared" si="22"/>
        <v>7.5</v>
      </c>
      <c r="K303" s="20">
        <f t="shared" si="23"/>
        <v>8</v>
      </c>
    </row>
    <row r="304" spans="2:11">
      <c r="B304" s="20">
        <f t="shared" si="20"/>
        <v>24</v>
      </c>
      <c r="E304" s="20">
        <f t="shared" si="21"/>
        <v>6</v>
      </c>
      <c r="H304" s="20">
        <f t="shared" si="22"/>
        <v>7.5</v>
      </c>
      <c r="K304" s="20">
        <f t="shared" si="23"/>
        <v>8</v>
      </c>
    </row>
    <row r="305" spans="2:11">
      <c r="B305" s="20">
        <f t="shared" si="20"/>
        <v>24</v>
      </c>
      <c r="E305" s="20">
        <f t="shared" si="21"/>
        <v>6</v>
      </c>
      <c r="H305" s="20">
        <f t="shared" si="22"/>
        <v>7.5</v>
      </c>
      <c r="K305" s="20">
        <f t="shared" si="23"/>
        <v>8</v>
      </c>
    </row>
    <row r="306" spans="2:11">
      <c r="B306" s="20">
        <f t="shared" si="20"/>
        <v>24</v>
      </c>
      <c r="E306" s="20">
        <f t="shared" si="21"/>
        <v>6</v>
      </c>
      <c r="H306" s="20">
        <f t="shared" si="22"/>
        <v>7.5</v>
      </c>
      <c r="K306" s="20">
        <f t="shared" si="23"/>
        <v>8</v>
      </c>
    </row>
    <row r="307" spans="2:11">
      <c r="B307" s="20">
        <f t="shared" si="20"/>
        <v>24</v>
      </c>
      <c r="E307" s="20">
        <f t="shared" si="21"/>
        <v>6</v>
      </c>
      <c r="H307" s="20">
        <f t="shared" si="22"/>
        <v>7.5</v>
      </c>
      <c r="K307" s="20">
        <f t="shared" si="23"/>
        <v>8</v>
      </c>
    </row>
    <row r="308" spans="2:11">
      <c r="B308" s="20">
        <f t="shared" si="20"/>
        <v>24</v>
      </c>
      <c r="E308" s="20">
        <f t="shared" si="21"/>
        <v>6</v>
      </c>
      <c r="H308" s="20">
        <f t="shared" si="22"/>
        <v>7.5</v>
      </c>
      <c r="K308" s="20">
        <f t="shared" si="23"/>
        <v>8</v>
      </c>
    </row>
    <row r="309" spans="2:11">
      <c r="B309" s="20">
        <f t="shared" si="20"/>
        <v>24</v>
      </c>
      <c r="E309" s="20">
        <f t="shared" si="21"/>
        <v>6</v>
      </c>
      <c r="H309" s="20">
        <f t="shared" si="22"/>
        <v>7.5</v>
      </c>
      <c r="K309" s="20">
        <f t="shared" si="23"/>
        <v>8</v>
      </c>
    </row>
    <row r="310" spans="2:11">
      <c r="B310" s="20">
        <f t="shared" si="20"/>
        <v>24</v>
      </c>
      <c r="E310" s="20">
        <f t="shared" si="21"/>
        <v>6</v>
      </c>
      <c r="H310" s="20">
        <f t="shared" si="22"/>
        <v>7.5</v>
      </c>
      <c r="K310" s="20">
        <f t="shared" si="23"/>
        <v>8</v>
      </c>
    </row>
    <row r="311" spans="2:11">
      <c r="B311" s="20">
        <f t="shared" si="20"/>
        <v>24</v>
      </c>
      <c r="E311" s="20">
        <f t="shared" si="21"/>
        <v>6</v>
      </c>
      <c r="H311" s="20">
        <f t="shared" si="22"/>
        <v>7.5</v>
      </c>
      <c r="K311" s="20">
        <f t="shared" si="23"/>
        <v>8</v>
      </c>
    </row>
    <row r="312" spans="2:11">
      <c r="B312" s="20">
        <f t="shared" si="20"/>
        <v>24</v>
      </c>
      <c r="E312" s="20">
        <f t="shared" si="21"/>
        <v>6</v>
      </c>
      <c r="H312" s="20">
        <f t="shared" si="22"/>
        <v>7.5</v>
      </c>
      <c r="K312" s="20">
        <f t="shared" si="23"/>
        <v>8</v>
      </c>
    </row>
    <row r="313" spans="2:11">
      <c r="B313" s="20">
        <f t="shared" si="20"/>
        <v>24</v>
      </c>
      <c r="E313" s="20">
        <f t="shared" si="21"/>
        <v>6</v>
      </c>
      <c r="H313" s="20">
        <f t="shared" si="22"/>
        <v>7.5</v>
      </c>
      <c r="K313" s="20">
        <f t="shared" si="23"/>
        <v>8</v>
      </c>
    </row>
    <row r="314" spans="2:11">
      <c r="B314" s="20">
        <f t="shared" si="20"/>
        <v>24</v>
      </c>
      <c r="E314" s="20">
        <f t="shared" si="21"/>
        <v>6</v>
      </c>
      <c r="H314" s="20">
        <f t="shared" si="22"/>
        <v>7.5</v>
      </c>
      <c r="K314" s="20">
        <f t="shared" si="23"/>
        <v>8</v>
      </c>
    </row>
    <row r="315" spans="2:11">
      <c r="B315" s="20">
        <f t="shared" si="20"/>
        <v>24</v>
      </c>
      <c r="E315" s="20">
        <f t="shared" si="21"/>
        <v>6</v>
      </c>
      <c r="H315" s="20">
        <f t="shared" si="22"/>
        <v>7.5</v>
      </c>
      <c r="K315" s="20">
        <f t="shared" si="23"/>
        <v>8</v>
      </c>
    </row>
    <row r="316" spans="2:11">
      <c r="B316" s="20">
        <f t="shared" si="20"/>
        <v>24</v>
      </c>
      <c r="E316" s="20">
        <f t="shared" si="21"/>
        <v>6</v>
      </c>
      <c r="H316" s="20">
        <f t="shared" si="22"/>
        <v>7.5</v>
      </c>
      <c r="K316" s="20">
        <f t="shared" si="23"/>
        <v>8</v>
      </c>
    </row>
    <row r="317" spans="2:11">
      <c r="B317" s="20">
        <f t="shared" si="20"/>
        <v>24</v>
      </c>
      <c r="E317" s="20">
        <f t="shared" si="21"/>
        <v>6</v>
      </c>
      <c r="H317" s="20">
        <f t="shared" si="22"/>
        <v>7.5</v>
      </c>
      <c r="K317" s="20">
        <f t="shared" si="23"/>
        <v>8</v>
      </c>
    </row>
    <row r="318" spans="2:11">
      <c r="B318" s="20">
        <f t="shared" si="20"/>
        <v>24</v>
      </c>
      <c r="E318" s="20">
        <f t="shared" si="21"/>
        <v>6</v>
      </c>
      <c r="H318" s="20">
        <f t="shared" si="22"/>
        <v>7.5</v>
      </c>
      <c r="K318" s="20">
        <f t="shared" si="23"/>
        <v>8</v>
      </c>
    </row>
    <row r="319" spans="2:11">
      <c r="B319" s="20">
        <f t="shared" si="20"/>
        <v>24</v>
      </c>
      <c r="E319" s="20">
        <f t="shared" si="21"/>
        <v>6</v>
      </c>
      <c r="H319" s="20">
        <f t="shared" si="22"/>
        <v>7.5</v>
      </c>
      <c r="K319" s="20">
        <f t="shared" si="23"/>
        <v>8</v>
      </c>
    </row>
    <row r="320" spans="2:11">
      <c r="B320" s="20">
        <f t="shared" si="20"/>
        <v>24</v>
      </c>
      <c r="E320" s="20">
        <f t="shared" si="21"/>
        <v>6</v>
      </c>
      <c r="H320" s="20">
        <f t="shared" si="22"/>
        <v>7.5</v>
      </c>
      <c r="K320" s="20">
        <f t="shared" si="23"/>
        <v>8</v>
      </c>
    </row>
    <row r="321" spans="2:11">
      <c r="B321" s="20">
        <f t="shared" si="20"/>
        <v>24</v>
      </c>
      <c r="E321" s="20">
        <f t="shared" si="21"/>
        <v>6</v>
      </c>
      <c r="H321" s="20">
        <f t="shared" si="22"/>
        <v>7.5</v>
      </c>
      <c r="K321" s="20">
        <f t="shared" si="23"/>
        <v>8</v>
      </c>
    </row>
    <row r="322" spans="2:11">
      <c r="B322" s="20">
        <f t="shared" si="20"/>
        <v>24</v>
      </c>
      <c r="E322" s="20">
        <f t="shared" si="21"/>
        <v>6</v>
      </c>
      <c r="H322" s="20">
        <f t="shared" si="22"/>
        <v>7.5</v>
      </c>
      <c r="K322" s="20">
        <f t="shared" si="23"/>
        <v>8</v>
      </c>
    </row>
    <row r="323" spans="2:11">
      <c r="B323" s="20">
        <f t="shared" si="20"/>
        <v>24</v>
      </c>
      <c r="E323" s="20">
        <f t="shared" si="21"/>
        <v>6</v>
      </c>
      <c r="H323" s="20">
        <f t="shared" si="22"/>
        <v>7.5</v>
      </c>
      <c r="K323" s="20">
        <f t="shared" si="23"/>
        <v>8</v>
      </c>
    </row>
    <row r="324" spans="2:11">
      <c r="B324" s="20">
        <f t="shared" si="20"/>
        <v>24</v>
      </c>
      <c r="E324" s="20">
        <f t="shared" si="21"/>
        <v>6</v>
      </c>
      <c r="H324" s="20">
        <f t="shared" si="22"/>
        <v>7.5</v>
      </c>
      <c r="K324" s="20">
        <f t="shared" si="23"/>
        <v>8</v>
      </c>
    </row>
    <row r="325" spans="2:11">
      <c r="B325" s="20">
        <f t="shared" si="20"/>
        <v>24</v>
      </c>
      <c r="E325" s="20">
        <f t="shared" si="21"/>
        <v>6</v>
      </c>
      <c r="H325" s="20">
        <f t="shared" si="22"/>
        <v>7.5</v>
      </c>
      <c r="K325" s="20">
        <f t="shared" si="23"/>
        <v>8</v>
      </c>
    </row>
    <row r="326" spans="2:11">
      <c r="B326" s="20">
        <f t="shared" si="20"/>
        <v>24</v>
      </c>
      <c r="E326" s="20">
        <f t="shared" si="21"/>
        <v>6</v>
      </c>
      <c r="H326" s="20">
        <f t="shared" si="22"/>
        <v>7.5</v>
      </c>
      <c r="K326" s="20">
        <f t="shared" si="23"/>
        <v>8</v>
      </c>
    </row>
    <row r="327" spans="2:11">
      <c r="B327" s="20">
        <f t="shared" si="20"/>
        <v>24</v>
      </c>
      <c r="E327" s="20">
        <f t="shared" si="21"/>
        <v>6</v>
      </c>
      <c r="H327" s="20">
        <f t="shared" si="22"/>
        <v>7.5</v>
      </c>
      <c r="K327" s="20">
        <f t="shared" si="23"/>
        <v>8</v>
      </c>
    </row>
    <row r="328" spans="2:11">
      <c r="B328" s="20">
        <f t="shared" si="20"/>
        <v>24</v>
      </c>
      <c r="E328" s="20">
        <f t="shared" si="21"/>
        <v>6</v>
      </c>
      <c r="H328" s="20">
        <f t="shared" si="22"/>
        <v>7.5</v>
      </c>
      <c r="K328" s="20">
        <f t="shared" si="23"/>
        <v>8</v>
      </c>
    </row>
    <row r="329" spans="2:11">
      <c r="B329" s="20">
        <f t="shared" si="20"/>
        <v>24</v>
      </c>
      <c r="E329" s="20">
        <f t="shared" si="21"/>
        <v>6</v>
      </c>
      <c r="H329" s="20">
        <f t="shared" si="22"/>
        <v>7.5</v>
      </c>
      <c r="K329" s="20">
        <f t="shared" si="23"/>
        <v>8</v>
      </c>
    </row>
    <row r="330" spans="2:11">
      <c r="B330" s="20">
        <f t="shared" si="20"/>
        <v>24</v>
      </c>
      <c r="E330" s="20">
        <f t="shared" si="21"/>
        <v>6</v>
      </c>
      <c r="H330" s="20">
        <f t="shared" si="22"/>
        <v>7.5</v>
      </c>
      <c r="K330" s="20">
        <f t="shared" si="23"/>
        <v>8</v>
      </c>
    </row>
    <row r="331" spans="2:11">
      <c r="B331" s="20">
        <f t="shared" si="20"/>
        <v>24</v>
      </c>
      <c r="E331" s="20">
        <f t="shared" si="21"/>
        <v>6</v>
      </c>
      <c r="H331" s="20">
        <f t="shared" si="22"/>
        <v>7.5</v>
      </c>
      <c r="K331" s="20">
        <f t="shared" si="23"/>
        <v>8</v>
      </c>
    </row>
    <row r="332" spans="2:11">
      <c r="B332" s="20">
        <f t="shared" si="20"/>
        <v>24</v>
      </c>
      <c r="E332" s="20">
        <f t="shared" si="21"/>
        <v>6</v>
      </c>
      <c r="H332" s="20">
        <f t="shared" si="22"/>
        <v>7.5</v>
      </c>
      <c r="K332" s="20">
        <f t="shared" si="23"/>
        <v>8</v>
      </c>
    </row>
    <row r="333" spans="2:11">
      <c r="B333" s="20">
        <f t="shared" si="20"/>
        <v>24</v>
      </c>
      <c r="E333" s="20">
        <f t="shared" si="21"/>
        <v>6</v>
      </c>
      <c r="H333" s="20">
        <f t="shared" si="22"/>
        <v>7.5</v>
      </c>
      <c r="K333" s="20">
        <f t="shared" si="23"/>
        <v>8</v>
      </c>
    </row>
    <row r="334" spans="2:11">
      <c r="B334" s="20">
        <f t="shared" si="20"/>
        <v>24</v>
      </c>
      <c r="E334" s="20">
        <f t="shared" si="21"/>
        <v>6</v>
      </c>
      <c r="H334" s="20">
        <f t="shared" si="22"/>
        <v>7.5</v>
      </c>
      <c r="K334" s="20">
        <f t="shared" si="23"/>
        <v>8</v>
      </c>
    </row>
    <row r="335" spans="2:11">
      <c r="B335" s="20">
        <f t="shared" si="20"/>
        <v>24</v>
      </c>
      <c r="E335" s="20">
        <f t="shared" si="21"/>
        <v>6</v>
      </c>
      <c r="H335" s="20">
        <f t="shared" si="22"/>
        <v>7.5</v>
      </c>
      <c r="K335" s="20">
        <f t="shared" si="23"/>
        <v>8</v>
      </c>
    </row>
    <row r="336" spans="2:11">
      <c r="B336" s="20">
        <f t="shared" si="20"/>
        <v>24</v>
      </c>
      <c r="E336" s="20">
        <f t="shared" si="21"/>
        <v>6</v>
      </c>
      <c r="H336" s="20">
        <f t="shared" si="22"/>
        <v>7.5</v>
      </c>
      <c r="K336" s="20">
        <f t="shared" si="23"/>
        <v>8</v>
      </c>
    </row>
    <row r="337" spans="2:11">
      <c r="B337" s="20">
        <f t="shared" si="20"/>
        <v>24</v>
      </c>
      <c r="E337" s="20">
        <f t="shared" si="21"/>
        <v>6</v>
      </c>
      <c r="H337" s="20">
        <f t="shared" si="22"/>
        <v>7.5</v>
      </c>
      <c r="K337" s="20">
        <f t="shared" si="23"/>
        <v>8</v>
      </c>
    </row>
    <row r="338" spans="2:11">
      <c r="B338" s="20">
        <f t="shared" si="20"/>
        <v>24</v>
      </c>
      <c r="E338" s="20">
        <f t="shared" si="21"/>
        <v>6</v>
      </c>
      <c r="H338" s="20">
        <f t="shared" si="22"/>
        <v>7.5</v>
      </c>
      <c r="K338" s="20">
        <f t="shared" si="23"/>
        <v>8</v>
      </c>
    </row>
    <row r="339" spans="2:11">
      <c r="B339" s="20">
        <f t="shared" si="20"/>
        <v>24</v>
      </c>
      <c r="E339" s="20">
        <f t="shared" si="21"/>
        <v>6</v>
      </c>
      <c r="H339" s="20">
        <f t="shared" si="22"/>
        <v>7.5</v>
      </c>
      <c r="K339" s="20">
        <f t="shared" si="23"/>
        <v>8</v>
      </c>
    </row>
    <row r="340" spans="2:11">
      <c r="B340" s="20">
        <f t="shared" si="20"/>
        <v>24</v>
      </c>
      <c r="E340" s="20">
        <f t="shared" si="21"/>
        <v>6</v>
      </c>
      <c r="H340" s="20">
        <f t="shared" si="22"/>
        <v>7.5</v>
      </c>
      <c r="K340" s="20">
        <f t="shared" si="23"/>
        <v>8</v>
      </c>
    </row>
    <row r="341" spans="2:11">
      <c r="B341" s="20">
        <f t="shared" si="20"/>
        <v>24</v>
      </c>
      <c r="E341" s="20">
        <f t="shared" si="21"/>
        <v>6</v>
      </c>
      <c r="H341" s="20">
        <f t="shared" si="22"/>
        <v>7.5</v>
      </c>
      <c r="K341" s="20">
        <f t="shared" si="23"/>
        <v>8</v>
      </c>
    </row>
    <row r="342" spans="2:11">
      <c r="B342" s="20">
        <f t="shared" si="20"/>
        <v>24</v>
      </c>
      <c r="E342" s="20">
        <f t="shared" si="21"/>
        <v>6</v>
      </c>
      <c r="H342" s="20">
        <f t="shared" si="22"/>
        <v>7.5</v>
      </c>
      <c r="K342" s="20">
        <f t="shared" si="23"/>
        <v>8</v>
      </c>
    </row>
    <row r="343" spans="2:11">
      <c r="B343" s="20">
        <f t="shared" si="20"/>
        <v>24</v>
      </c>
      <c r="E343" s="20">
        <f t="shared" si="21"/>
        <v>6</v>
      </c>
      <c r="H343" s="20">
        <f t="shared" si="22"/>
        <v>7.5</v>
      </c>
      <c r="K343" s="20">
        <f t="shared" si="23"/>
        <v>8</v>
      </c>
    </row>
    <row r="344" spans="2:11">
      <c r="B344" s="20">
        <f t="shared" si="20"/>
        <v>24</v>
      </c>
      <c r="E344" s="20">
        <f t="shared" si="21"/>
        <v>6</v>
      </c>
      <c r="H344" s="20">
        <f t="shared" si="22"/>
        <v>7.5</v>
      </c>
      <c r="K344" s="20">
        <f t="shared" si="23"/>
        <v>8</v>
      </c>
    </row>
    <row r="345" spans="2:11">
      <c r="B345" s="20">
        <f t="shared" si="20"/>
        <v>24</v>
      </c>
      <c r="E345" s="20">
        <f t="shared" si="21"/>
        <v>6</v>
      </c>
      <c r="H345" s="20">
        <f t="shared" si="22"/>
        <v>7.5</v>
      </c>
      <c r="K345" s="20">
        <f t="shared" si="23"/>
        <v>8</v>
      </c>
    </row>
    <row r="346" spans="2:11">
      <c r="B346" s="20">
        <f t="shared" si="20"/>
        <v>24</v>
      </c>
      <c r="E346" s="20">
        <f t="shared" si="21"/>
        <v>6</v>
      </c>
      <c r="H346" s="20">
        <f t="shared" si="22"/>
        <v>7.5</v>
      </c>
      <c r="K346" s="20">
        <f t="shared" si="23"/>
        <v>8</v>
      </c>
    </row>
    <row r="347" spans="2:11">
      <c r="B347" s="20">
        <f t="shared" si="20"/>
        <v>24</v>
      </c>
      <c r="E347" s="20">
        <f t="shared" si="21"/>
        <v>6</v>
      </c>
      <c r="H347" s="20">
        <f t="shared" si="22"/>
        <v>7.5</v>
      </c>
      <c r="K347" s="20">
        <f t="shared" si="23"/>
        <v>8</v>
      </c>
    </row>
    <row r="348" spans="2:11">
      <c r="B348" s="20">
        <f t="shared" si="20"/>
        <v>24</v>
      </c>
      <c r="E348" s="20">
        <f t="shared" si="21"/>
        <v>6</v>
      </c>
      <c r="H348" s="20">
        <f t="shared" si="22"/>
        <v>7.5</v>
      </c>
      <c r="K348" s="20">
        <f t="shared" si="23"/>
        <v>8</v>
      </c>
    </row>
    <row r="349" spans="2:11">
      <c r="B349" s="20">
        <f t="shared" ref="B349:B412" si="24">B348-C349</f>
        <v>24</v>
      </c>
      <c r="E349" s="20">
        <f t="shared" ref="E349:E412" si="25">E348-F349</f>
        <v>6</v>
      </c>
      <c r="H349" s="20">
        <f t="shared" ref="H349:H412" si="26">H348-I349</f>
        <v>7.5</v>
      </c>
      <c r="K349" s="20">
        <f t="shared" si="23"/>
        <v>8</v>
      </c>
    </row>
    <row r="350" spans="2:11">
      <c r="B350" s="20">
        <f t="shared" si="24"/>
        <v>24</v>
      </c>
      <c r="E350" s="20">
        <f t="shared" si="25"/>
        <v>6</v>
      </c>
      <c r="H350" s="20">
        <f t="shared" si="26"/>
        <v>7.5</v>
      </c>
      <c r="K350" s="20">
        <f t="shared" si="23"/>
        <v>8</v>
      </c>
    </row>
    <row r="351" spans="2:11">
      <c r="B351" s="20">
        <f t="shared" si="24"/>
        <v>24</v>
      </c>
      <c r="E351" s="20">
        <f t="shared" si="25"/>
        <v>6</v>
      </c>
      <c r="H351" s="20">
        <f t="shared" si="26"/>
        <v>7.5</v>
      </c>
      <c r="K351" s="20">
        <f t="shared" si="23"/>
        <v>8</v>
      </c>
    </row>
    <row r="352" spans="2:11">
      <c r="B352" s="20">
        <f t="shared" si="24"/>
        <v>24</v>
      </c>
      <c r="E352" s="20">
        <f t="shared" si="25"/>
        <v>6</v>
      </c>
      <c r="H352" s="20">
        <f t="shared" si="26"/>
        <v>7.5</v>
      </c>
      <c r="K352" s="20">
        <f t="shared" si="23"/>
        <v>8</v>
      </c>
    </row>
    <row r="353" spans="2:11">
      <c r="B353" s="20">
        <f t="shared" si="24"/>
        <v>24</v>
      </c>
      <c r="E353" s="20">
        <f t="shared" si="25"/>
        <v>6</v>
      </c>
      <c r="H353" s="20">
        <f t="shared" si="26"/>
        <v>7.5</v>
      </c>
      <c r="K353" s="20">
        <f t="shared" si="23"/>
        <v>8</v>
      </c>
    </row>
    <row r="354" spans="2:11">
      <c r="B354" s="20">
        <f t="shared" si="24"/>
        <v>24</v>
      </c>
      <c r="E354" s="20">
        <f t="shared" si="25"/>
        <v>6</v>
      </c>
      <c r="H354" s="20">
        <f t="shared" si="26"/>
        <v>7.5</v>
      </c>
      <c r="K354" s="20">
        <f t="shared" si="23"/>
        <v>8</v>
      </c>
    </row>
    <row r="355" spans="2:11">
      <c r="B355" s="20">
        <f t="shared" si="24"/>
        <v>24</v>
      </c>
      <c r="E355" s="20">
        <f t="shared" si="25"/>
        <v>6</v>
      </c>
      <c r="H355" s="20">
        <f t="shared" si="26"/>
        <v>7.5</v>
      </c>
      <c r="K355" s="20">
        <f t="shared" si="23"/>
        <v>8</v>
      </c>
    </row>
    <row r="356" spans="2:11">
      <c r="B356" s="20">
        <f t="shared" si="24"/>
        <v>24</v>
      </c>
      <c r="E356" s="20">
        <f t="shared" si="25"/>
        <v>6</v>
      </c>
      <c r="H356" s="20">
        <f t="shared" si="26"/>
        <v>7.5</v>
      </c>
      <c r="K356" s="20">
        <f t="shared" si="23"/>
        <v>8</v>
      </c>
    </row>
    <row r="357" spans="2:11">
      <c r="B357" s="20">
        <f t="shared" si="24"/>
        <v>24</v>
      </c>
      <c r="E357" s="20">
        <f t="shared" si="25"/>
        <v>6</v>
      </c>
      <c r="H357" s="20">
        <f t="shared" si="26"/>
        <v>7.5</v>
      </c>
      <c r="K357" s="20">
        <f t="shared" si="23"/>
        <v>8</v>
      </c>
    </row>
    <row r="358" spans="2:11">
      <c r="B358" s="20">
        <f t="shared" si="24"/>
        <v>24</v>
      </c>
      <c r="E358" s="20">
        <f t="shared" si="25"/>
        <v>6</v>
      </c>
      <c r="H358" s="20">
        <f t="shared" si="26"/>
        <v>7.5</v>
      </c>
      <c r="K358" s="20">
        <f t="shared" si="23"/>
        <v>8</v>
      </c>
    </row>
    <row r="359" spans="2:11">
      <c r="B359" s="20">
        <f t="shared" si="24"/>
        <v>24</v>
      </c>
      <c r="E359" s="20">
        <f t="shared" si="25"/>
        <v>6</v>
      </c>
      <c r="H359" s="20">
        <f t="shared" si="26"/>
        <v>7.5</v>
      </c>
      <c r="K359" s="20">
        <f t="shared" ref="K359:K422" si="27">K358-L359</f>
        <v>8</v>
      </c>
    </row>
    <row r="360" spans="2:11">
      <c r="B360" s="20">
        <f t="shared" si="24"/>
        <v>24</v>
      </c>
      <c r="E360" s="20">
        <f t="shared" si="25"/>
        <v>6</v>
      </c>
      <c r="H360" s="20">
        <f t="shared" si="26"/>
        <v>7.5</v>
      </c>
      <c r="K360" s="20">
        <f t="shared" si="27"/>
        <v>8</v>
      </c>
    </row>
    <row r="361" spans="2:11">
      <c r="B361" s="20">
        <f t="shared" si="24"/>
        <v>24</v>
      </c>
      <c r="E361" s="20">
        <f t="shared" si="25"/>
        <v>6</v>
      </c>
      <c r="H361" s="20">
        <f t="shared" si="26"/>
        <v>7.5</v>
      </c>
      <c r="K361" s="20">
        <f t="shared" si="27"/>
        <v>8</v>
      </c>
    </row>
    <row r="362" spans="2:11">
      <c r="B362" s="20">
        <f t="shared" si="24"/>
        <v>24</v>
      </c>
      <c r="E362" s="20">
        <f t="shared" si="25"/>
        <v>6</v>
      </c>
      <c r="H362" s="20">
        <f t="shared" si="26"/>
        <v>7.5</v>
      </c>
      <c r="K362" s="20">
        <f t="shared" si="27"/>
        <v>8</v>
      </c>
    </row>
    <row r="363" spans="2:11">
      <c r="B363" s="20">
        <f t="shared" si="24"/>
        <v>24</v>
      </c>
      <c r="E363" s="20">
        <f t="shared" si="25"/>
        <v>6</v>
      </c>
      <c r="H363" s="20">
        <f t="shared" si="26"/>
        <v>7.5</v>
      </c>
      <c r="K363" s="20">
        <f t="shared" si="27"/>
        <v>8</v>
      </c>
    </row>
    <row r="364" spans="2:11">
      <c r="B364" s="20">
        <f t="shared" si="24"/>
        <v>24</v>
      </c>
      <c r="E364" s="20">
        <f t="shared" si="25"/>
        <v>6</v>
      </c>
      <c r="H364" s="20">
        <f t="shared" si="26"/>
        <v>7.5</v>
      </c>
      <c r="K364" s="20">
        <f t="shared" si="27"/>
        <v>8</v>
      </c>
    </row>
    <row r="365" spans="2:11">
      <c r="B365" s="20">
        <f t="shared" si="24"/>
        <v>24</v>
      </c>
      <c r="E365" s="20">
        <f t="shared" si="25"/>
        <v>6</v>
      </c>
      <c r="H365" s="20">
        <f t="shared" si="26"/>
        <v>7.5</v>
      </c>
      <c r="K365" s="20">
        <f t="shared" si="27"/>
        <v>8</v>
      </c>
    </row>
    <row r="366" spans="2:11">
      <c r="B366" s="20">
        <f t="shared" si="24"/>
        <v>24</v>
      </c>
      <c r="E366" s="20">
        <f t="shared" si="25"/>
        <v>6</v>
      </c>
      <c r="H366" s="20">
        <f t="shared" si="26"/>
        <v>7.5</v>
      </c>
      <c r="K366" s="20">
        <f t="shared" si="27"/>
        <v>8</v>
      </c>
    </row>
    <row r="367" spans="2:11">
      <c r="B367" s="20">
        <f t="shared" si="24"/>
        <v>24</v>
      </c>
      <c r="E367" s="20">
        <f t="shared" si="25"/>
        <v>6</v>
      </c>
      <c r="H367" s="20">
        <f t="shared" si="26"/>
        <v>7.5</v>
      </c>
      <c r="K367" s="20">
        <f t="shared" si="27"/>
        <v>8</v>
      </c>
    </row>
    <row r="368" spans="2:11">
      <c r="B368" s="20">
        <f t="shared" si="24"/>
        <v>24</v>
      </c>
      <c r="E368" s="20">
        <f t="shared" si="25"/>
        <v>6</v>
      </c>
      <c r="H368" s="20">
        <f t="shared" si="26"/>
        <v>7.5</v>
      </c>
      <c r="K368" s="20">
        <f t="shared" si="27"/>
        <v>8</v>
      </c>
    </row>
    <row r="369" spans="2:11">
      <c r="B369" s="20">
        <f t="shared" si="24"/>
        <v>24</v>
      </c>
      <c r="E369" s="20">
        <f t="shared" si="25"/>
        <v>6</v>
      </c>
      <c r="H369" s="20">
        <f t="shared" si="26"/>
        <v>7.5</v>
      </c>
      <c r="K369" s="20">
        <f t="shared" si="27"/>
        <v>8</v>
      </c>
    </row>
    <row r="370" spans="2:11">
      <c r="B370" s="20">
        <f t="shared" si="24"/>
        <v>24</v>
      </c>
      <c r="E370" s="20">
        <f t="shared" si="25"/>
        <v>6</v>
      </c>
      <c r="H370" s="20">
        <f t="shared" si="26"/>
        <v>7.5</v>
      </c>
      <c r="K370" s="20">
        <f t="shared" si="27"/>
        <v>8</v>
      </c>
    </row>
    <row r="371" spans="2:11">
      <c r="B371" s="20">
        <f t="shared" si="24"/>
        <v>24</v>
      </c>
      <c r="E371" s="20">
        <f t="shared" si="25"/>
        <v>6</v>
      </c>
      <c r="H371" s="20">
        <f t="shared" si="26"/>
        <v>7.5</v>
      </c>
      <c r="K371" s="20">
        <f t="shared" si="27"/>
        <v>8</v>
      </c>
    </row>
    <row r="372" spans="2:11">
      <c r="B372" s="20">
        <f t="shared" si="24"/>
        <v>24</v>
      </c>
      <c r="E372" s="20">
        <f t="shared" si="25"/>
        <v>6</v>
      </c>
      <c r="H372" s="20">
        <f t="shared" si="26"/>
        <v>7.5</v>
      </c>
      <c r="K372" s="20">
        <f t="shared" si="27"/>
        <v>8</v>
      </c>
    </row>
    <row r="373" spans="2:11">
      <c r="B373" s="20">
        <f t="shared" si="24"/>
        <v>24</v>
      </c>
      <c r="E373" s="20">
        <f t="shared" si="25"/>
        <v>6</v>
      </c>
      <c r="H373" s="20">
        <f t="shared" si="26"/>
        <v>7.5</v>
      </c>
      <c r="K373" s="20">
        <f t="shared" si="27"/>
        <v>8</v>
      </c>
    </row>
    <row r="374" spans="2:11">
      <c r="B374" s="20">
        <f t="shared" si="24"/>
        <v>24</v>
      </c>
      <c r="E374" s="20">
        <f t="shared" si="25"/>
        <v>6</v>
      </c>
      <c r="H374" s="20">
        <f t="shared" si="26"/>
        <v>7.5</v>
      </c>
      <c r="K374" s="20">
        <f t="shared" si="27"/>
        <v>8</v>
      </c>
    </row>
    <row r="375" spans="2:11">
      <c r="B375" s="20">
        <f t="shared" si="24"/>
        <v>24</v>
      </c>
      <c r="E375" s="20">
        <f t="shared" si="25"/>
        <v>6</v>
      </c>
      <c r="H375" s="20">
        <f t="shared" si="26"/>
        <v>7.5</v>
      </c>
      <c r="K375" s="20">
        <f t="shared" si="27"/>
        <v>8</v>
      </c>
    </row>
    <row r="376" spans="2:11">
      <c r="B376" s="20">
        <f t="shared" si="24"/>
        <v>24</v>
      </c>
      <c r="E376" s="20">
        <f t="shared" si="25"/>
        <v>6</v>
      </c>
      <c r="H376" s="20">
        <f t="shared" si="26"/>
        <v>7.5</v>
      </c>
      <c r="K376" s="20">
        <f t="shared" si="27"/>
        <v>8</v>
      </c>
    </row>
    <row r="377" spans="2:11">
      <c r="B377" s="20">
        <f t="shared" si="24"/>
        <v>24</v>
      </c>
      <c r="E377" s="20">
        <f t="shared" si="25"/>
        <v>6</v>
      </c>
      <c r="H377" s="20">
        <f t="shared" si="26"/>
        <v>7.5</v>
      </c>
      <c r="K377" s="20">
        <f t="shared" si="27"/>
        <v>8</v>
      </c>
    </row>
    <row r="378" spans="2:11">
      <c r="B378" s="20">
        <f t="shared" si="24"/>
        <v>24</v>
      </c>
      <c r="E378" s="20">
        <f t="shared" si="25"/>
        <v>6</v>
      </c>
      <c r="H378" s="20">
        <f t="shared" si="26"/>
        <v>7.5</v>
      </c>
      <c r="K378" s="20">
        <f t="shared" si="27"/>
        <v>8</v>
      </c>
    </row>
    <row r="379" spans="2:11">
      <c r="B379" s="20">
        <f t="shared" si="24"/>
        <v>24</v>
      </c>
      <c r="E379" s="20">
        <f t="shared" si="25"/>
        <v>6</v>
      </c>
      <c r="H379" s="20">
        <f t="shared" si="26"/>
        <v>7.5</v>
      </c>
      <c r="K379" s="20">
        <f t="shared" si="27"/>
        <v>8</v>
      </c>
    </row>
    <row r="380" spans="2:11">
      <c r="B380" s="20">
        <f t="shared" si="24"/>
        <v>24</v>
      </c>
      <c r="E380" s="20">
        <f t="shared" si="25"/>
        <v>6</v>
      </c>
      <c r="H380" s="20">
        <f t="shared" si="26"/>
        <v>7.5</v>
      </c>
      <c r="K380" s="20">
        <f t="shared" si="27"/>
        <v>8</v>
      </c>
    </row>
    <row r="381" spans="2:11">
      <c r="B381" s="20">
        <f t="shared" si="24"/>
        <v>24</v>
      </c>
      <c r="E381" s="20">
        <f t="shared" si="25"/>
        <v>6</v>
      </c>
      <c r="H381" s="20">
        <f t="shared" si="26"/>
        <v>7.5</v>
      </c>
      <c r="K381" s="20">
        <f t="shared" si="27"/>
        <v>8</v>
      </c>
    </row>
    <row r="382" spans="2:11">
      <c r="B382" s="20">
        <f t="shared" si="24"/>
        <v>24</v>
      </c>
      <c r="E382" s="20">
        <f t="shared" si="25"/>
        <v>6</v>
      </c>
      <c r="H382" s="20">
        <f t="shared" si="26"/>
        <v>7.5</v>
      </c>
      <c r="K382" s="20">
        <f t="shared" si="27"/>
        <v>8</v>
      </c>
    </row>
    <row r="383" spans="2:11">
      <c r="B383" s="20">
        <f t="shared" si="24"/>
        <v>24</v>
      </c>
      <c r="E383" s="20">
        <f t="shared" si="25"/>
        <v>6</v>
      </c>
      <c r="H383" s="20">
        <f t="shared" si="26"/>
        <v>7.5</v>
      </c>
      <c r="K383" s="20">
        <f t="shared" si="27"/>
        <v>8</v>
      </c>
    </row>
    <row r="384" spans="2:11">
      <c r="B384" s="20">
        <f t="shared" si="24"/>
        <v>24</v>
      </c>
      <c r="E384" s="20">
        <f t="shared" si="25"/>
        <v>6</v>
      </c>
      <c r="H384" s="20">
        <f t="shared" si="26"/>
        <v>7.5</v>
      </c>
      <c r="K384" s="20">
        <f t="shared" si="27"/>
        <v>8</v>
      </c>
    </row>
    <row r="385" spans="2:11">
      <c r="B385" s="20">
        <f t="shared" si="24"/>
        <v>24</v>
      </c>
      <c r="E385" s="20">
        <f t="shared" si="25"/>
        <v>6</v>
      </c>
      <c r="H385" s="20">
        <f t="shared" si="26"/>
        <v>7.5</v>
      </c>
      <c r="K385" s="20">
        <f t="shared" si="27"/>
        <v>8</v>
      </c>
    </row>
    <row r="386" spans="2:11">
      <c r="B386" s="20">
        <f t="shared" si="24"/>
        <v>24</v>
      </c>
      <c r="E386" s="20">
        <f t="shared" si="25"/>
        <v>6</v>
      </c>
      <c r="H386" s="20">
        <f t="shared" si="26"/>
        <v>7.5</v>
      </c>
      <c r="K386" s="20">
        <f t="shared" si="27"/>
        <v>8</v>
      </c>
    </row>
    <row r="387" spans="2:11">
      <c r="B387" s="20">
        <f t="shared" si="24"/>
        <v>24</v>
      </c>
      <c r="E387" s="20">
        <f t="shared" si="25"/>
        <v>6</v>
      </c>
      <c r="H387" s="20">
        <f t="shared" si="26"/>
        <v>7.5</v>
      </c>
      <c r="K387" s="20">
        <f t="shared" si="27"/>
        <v>8</v>
      </c>
    </row>
    <row r="388" spans="2:11">
      <c r="B388" s="20">
        <f t="shared" si="24"/>
        <v>24</v>
      </c>
      <c r="E388" s="20">
        <f t="shared" si="25"/>
        <v>6</v>
      </c>
      <c r="H388" s="20">
        <f t="shared" si="26"/>
        <v>7.5</v>
      </c>
      <c r="K388" s="20">
        <f t="shared" si="27"/>
        <v>8</v>
      </c>
    </row>
    <row r="389" spans="2:11">
      <c r="B389" s="20">
        <f t="shared" si="24"/>
        <v>24</v>
      </c>
      <c r="E389" s="20">
        <f t="shared" si="25"/>
        <v>6</v>
      </c>
      <c r="H389" s="20">
        <f t="shared" si="26"/>
        <v>7.5</v>
      </c>
      <c r="K389" s="20">
        <f t="shared" si="27"/>
        <v>8</v>
      </c>
    </row>
    <row r="390" spans="2:11">
      <c r="B390" s="20">
        <f t="shared" si="24"/>
        <v>24</v>
      </c>
      <c r="E390" s="20">
        <f t="shared" si="25"/>
        <v>6</v>
      </c>
      <c r="H390" s="20">
        <f t="shared" si="26"/>
        <v>7.5</v>
      </c>
      <c r="K390" s="20">
        <f t="shared" si="27"/>
        <v>8</v>
      </c>
    </row>
    <row r="391" spans="2:11">
      <c r="B391" s="20">
        <f t="shared" si="24"/>
        <v>24</v>
      </c>
      <c r="E391" s="20">
        <f t="shared" si="25"/>
        <v>6</v>
      </c>
      <c r="H391" s="20">
        <f t="shared" si="26"/>
        <v>7.5</v>
      </c>
      <c r="K391" s="20">
        <f t="shared" si="27"/>
        <v>8</v>
      </c>
    </row>
    <row r="392" spans="2:11">
      <c r="B392" s="20">
        <f t="shared" si="24"/>
        <v>24</v>
      </c>
      <c r="E392" s="20">
        <f t="shared" si="25"/>
        <v>6</v>
      </c>
      <c r="H392" s="20">
        <f t="shared" si="26"/>
        <v>7.5</v>
      </c>
      <c r="K392" s="20">
        <f t="shared" si="27"/>
        <v>8</v>
      </c>
    </row>
    <row r="393" spans="2:11">
      <c r="B393" s="20">
        <f t="shared" si="24"/>
        <v>24</v>
      </c>
      <c r="E393" s="20">
        <f t="shared" si="25"/>
        <v>6</v>
      </c>
      <c r="H393" s="20">
        <f t="shared" si="26"/>
        <v>7.5</v>
      </c>
      <c r="K393" s="20">
        <f t="shared" si="27"/>
        <v>8</v>
      </c>
    </row>
    <row r="394" spans="2:11">
      <c r="B394" s="20">
        <f t="shared" si="24"/>
        <v>24</v>
      </c>
      <c r="E394" s="20">
        <f t="shared" si="25"/>
        <v>6</v>
      </c>
      <c r="H394" s="20">
        <f t="shared" si="26"/>
        <v>7.5</v>
      </c>
      <c r="K394" s="20">
        <f t="shared" si="27"/>
        <v>8</v>
      </c>
    </row>
    <row r="395" spans="2:11">
      <c r="B395" s="20">
        <f t="shared" si="24"/>
        <v>24</v>
      </c>
      <c r="E395" s="20">
        <f t="shared" si="25"/>
        <v>6</v>
      </c>
      <c r="H395" s="20">
        <f t="shared" si="26"/>
        <v>7.5</v>
      </c>
      <c r="K395" s="20">
        <f t="shared" si="27"/>
        <v>8</v>
      </c>
    </row>
    <row r="396" spans="2:11">
      <c r="B396" s="20">
        <f t="shared" si="24"/>
        <v>24</v>
      </c>
      <c r="E396" s="20">
        <f t="shared" si="25"/>
        <v>6</v>
      </c>
      <c r="H396" s="20">
        <f t="shared" si="26"/>
        <v>7.5</v>
      </c>
      <c r="K396" s="20">
        <f t="shared" si="27"/>
        <v>8</v>
      </c>
    </row>
    <row r="397" spans="2:11">
      <c r="B397" s="20">
        <f t="shared" si="24"/>
        <v>24</v>
      </c>
      <c r="E397" s="20">
        <f t="shared" si="25"/>
        <v>6</v>
      </c>
      <c r="H397" s="20">
        <f t="shared" si="26"/>
        <v>7.5</v>
      </c>
      <c r="K397" s="20">
        <f t="shared" si="27"/>
        <v>8</v>
      </c>
    </row>
    <row r="398" spans="2:11">
      <c r="B398" s="20">
        <f t="shared" si="24"/>
        <v>24</v>
      </c>
      <c r="E398" s="20">
        <f t="shared" si="25"/>
        <v>6</v>
      </c>
      <c r="H398" s="20">
        <f t="shared" si="26"/>
        <v>7.5</v>
      </c>
      <c r="K398" s="20">
        <f t="shared" si="27"/>
        <v>8</v>
      </c>
    </row>
    <row r="399" spans="2:11">
      <c r="B399" s="20">
        <f t="shared" si="24"/>
        <v>24</v>
      </c>
      <c r="E399" s="20">
        <f t="shared" si="25"/>
        <v>6</v>
      </c>
      <c r="H399" s="20">
        <f t="shared" si="26"/>
        <v>7.5</v>
      </c>
      <c r="K399" s="20">
        <f t="shared" si="27"/>
        <v>8</v>
      </c>
    </row>
    <row r="400" spans="2:11">
      <c r="B400" s="20">
        <f t="shared" si="24"/>
        <v>24</v>
      </c>
      <c r="E400" s="20">
        <f t="shared" si="25"/>
        <v>6</v>
      </c>
      <c r="H400" s="20">
        <f t="shared" si="26"/>
        <v>7.5</v>
      </c>
      <c r="K400" s="20">
        <f t="shared" si="27"/>
        <v>8</v>
      </c>
    </row>
    <row r="401" spans="2:11">
      <c r="B401" s="20">
        <f t="shared" si="24"/>
        <v>24</v>
      </c>
      <c r="E401" s="20">
        <f t="shared" si="25"/>
        <v>6</v>
      </c>
      <c r="H401" s="20">
        <f t="shared" si="26"/>
        <v>7.5</v>
      </c>
      <c r="K401" s="20">
        <f t="shared" si="27"/>
        <v>8</v>
      </c>
    </row>
    <row r="402" spans="2:11">
      <c r="B402" s="20">
        <f t="shared" si="24"/>
        <v>24</v>
      </c>
      <c r="E402" s="20">
        <f t="shared" si="25"/>
        <v>6</v>
      </c>
      <c r="H402" s="20">
        <f t="shared" si="26"/>
        <v>7.5</v>
      </c>
      <c r="K402" s="20">
        <f t="shared" si="27"/>
        <v>8</v>
      </c>
    </row>
    <row r="403" spans="2:11">
      <c r="B403" s="20">
        <f t="shared" si="24"/>
        <v>24</v>
      </c>
      <c r="E403" s="20">
        <f t="shared" si="25"/>
        <v>6</v>
      </c>
      <c r="H403" s="20">
        <f t="shared" si="26"/>
        <v>7.5</v>
      </c>
      <c r="K403" s="20">
        <f t="shared" si="27"/>
        <v>8</v>
      </c>
    </row>
    <row r="404" spans="2:11">
      <c r="B404" s="20">
        <f t="shared" si="24"/>
        <v>24</v>
      </c>
      <c r="E404" s="20">
        <f t="shared" si="25"/>
        <v>6</v>
      </c>
      <c r="H404" s="20">
        <f t="shared" si="26"/>
        <v>7.5</v>
      </c>
      <c r="K404" s="20">
        <f t="shared" si="27"/>
        <v>8</v>
      </c>
    </row>
    <row r="405" spans="2:11">
      <c r="B405" s="20">
        <f t="shared" si="24"/>
        <v>24</v>
      </c>
      <c r="E405" s="20">
        <f t="shared" si="25"/>
        <v>6</v>
      </c>
      <c r="H405" s="20">
        <f t="shared" si="26"/>
        <v>7.5</v>
      </c>
      <c r="K405" s="20">
        <f t="shared" si="27"/>
        <v>8</v>
      </c>
    </row>
    <row r="406" spans="2:11">
      <c r="B406" s="20">
        <f t="shared" si="24"/>
        <v>24</v>
      </c>
      <c r="E406" s="20">
        <f t="shared" si="25"/>
        <v>6</v>
      </c>
      <c r="H406" s="20">
        <f t="shared" si="26"/>
        <v>7.5</v>
      </c>
      <c r="K406" s="20">
        <f t="shared" si="27"/>
        <v>8</v>
      </c>
    </row>
    <row r="407" spans="2:11">
      <c r="B407" s="20">
        <f t="shared" si="24"/>
        <v>24</v>
      </c>
      <c r="E407" s="20">
        <f t="shared" si="25"/>
        <v>6</v>
      </c>
      <c r="H407" s="20">
        <f t="shared" si="26"/>
        <v>7.5</v>
      </c>
      <c r="K407" s="20">
        <f t="shared" si="27"/>
        <v>8</v>
      </c>
    </row>
    <row r="408" spans="2:11">
      <c r="B408" s="20">
        <f t="shared" si="24"/>
        <v>24</v>
      </c>
      <c r="E408" s="20">
        <f t="shared" si="25"/>
        <v>6</v>
      </c>
      <c r="H408" s="20">
        <f t="shared" si="26"/>
        <v>7.5</v>
      </c>
      <c r="K408" s="20">
        <f t="shared" si="27"/>
        <v>8</v>
      </c>
    </row>
    <row r="409" spans="2:11">
      <c r="B409" s="20">
        <f t="shared" si="24"/>
        <v>24</v>
      </c>
      <c r="E409" s="20">
        <f t="shared" si="25"/>
        <v>6</v>
      </c>
      <c r="H409" s="20">
        <f t="shared" si="26"/>
        <v>7.5</v>
      </c>
      <c r="K409" s="20">
        <f t="shared" si="27"/>
        <v>8</v>
      </c>
    </row>
    <row r="410" spans="2:11">
      <c r="B410" s="20">
        <f t="shared" si="24"/>
        <v>24</v>
      </c>
      <c r="E410" s="20">
        <f t="shared" si="25"/>
        <v>6</v>
      </c>
      <c r="H410" s="20">
        <f t="shared" si="26"/>
        <v>7.5</v>
      </c>
      <c r="K410" s="20">
        <f t="shared" si="27"/>
        <v>8</v>
      </c>
    </row>
    <row r="411" spans="2:11">
      <c r="B411" s="20">
        <f t="shared" si="24"/>
        <v>24</v>
      </c>
      <c r="E411" s="20">
        <f t="shared" si="25"/>
        <v>6</v>
      </c>
      <c r="H411" s="20">
        <f t="shared" si="26"/>
        <v>7.5</v>
      </c>
      <c r="K411" s="20">
        <f t="shared" si="27"/>
        <v>8</v>
      </c>
    </row>
    <row r="412" spans="2:11">
      <c r="B412" s="20">
        <f t="shared" si="24"/>
        <v>24</v>
      </c>
      <c r="E412" s="20">
        <f t="shared" si="25"/>
        <v>6</v>
      </c>
      <c r="H412" s="20">
        <f t="shared" si="26"/>
        <v>7.5</v>
      </c>
      <c r="K412" s="20">
        <f t="shared" si="27"/>
        <v>8</v>
      </c>
    </row>
    <row r="413" spans="2:11">
      <c r="B413" s="20">
        <f t="shared" ref="B413:B476" si="28">B412-C413</f>
        <v>24</v>
      </c>
      <c r="E413" s="20">
        <f t="shared" ref="E413:E476" si="29">E412-F413</f>
        <v>6</v>
      </c>
      <c r="H413" s="20">
        <f t="shared" ref="H413:H476" si="30">H412-I413</f>
        <v>7.5</v>
      </c>
      <c r="K413" s="20">
        <f t="shared" si="27"/>
        <v>8</v>
      </c>
    </row>
    <row r="414" spans="2:11">
      <c r="B414" s="20">
        <f t="shared" si="28"/>
        <v>24</v>
      </c>
      <c r="E414" s="20">
        <f t="shared" si="29"/>
        <v>6</v>
      </c>
      <c r="H414" s="20">
        <f t="shared" si="30"/>
        <v>7.5</v>
      </c>
      <c r="K414" s="20">
        <f t="shared" si="27"/>
        <v>8</v>
      </c>
    </row>
    <row r="415" spans="2:11">
      <c r="B415" s="20">
        <f t="shared" si="28"/>
        <v>24</v>
      </c>
      <c r="E415" s="20">
        <f t="shared" si="29"/>
        <v>6</v>
      </c>
      <c r="H415" s="20">
        <f t="shared" si="30"/>
        <v>7.5</v>
      </c>
      <c r="K415" s="20">
        <f t="shared" si="27"/>
        <v>8</v>
      </c>
    </row>
    <row r="416" spans="2:11">
      <c r="B416" s="20">
        <f t="shared" si="28"/>
        <v>24</v>
      </c>
      <c r="E416" s="20">
        <f t="shared" si="29"/>
        <v>6</v>
      </c>
      <c r="H416" s="20">
        <f t="shared" si="30"/>
        <v>7.5</v>
      </c>
      <c r="K416" s="20">
        <f t="shared" si="27"/>
        <v>8</v>
      </c>
    </row>
    <row r="417" spans="2:11">
      <c r="B417" s="20">
        <f t="shared" si="28"/>
        <v>24</v>
      </c>
      <c r="E417" s="20">
        <f t="shared" si="29"/>
        <v>6</v>
      </c>
      <c r="H417" s="20">
        <f t="shared" si="30"/>
        <v>7.5</v>
      </c>
      <c r="K417" s="20">
        <f t="shared" si="27"/>
        <v>8</v>
      </c>
    </row>
    <row r="418" spans="2:11">
      <c r="B418" s="20">
        <f t="shared" si="28"/>
        <v>24</v>
      </c>
      <c r="E418" s="20">
        <f t="shared" si="29"/>
        <v>6</v>
      </c>
      <c r="H418" s="20">
        <f t="shared" si="30"/>
        <v>7.5</v>
      </c>
      <c r="K418" s="20">
        <f t="shared" si="27"/>
        <v>8</v>
      </c>
    </row>
    <row r="419" spans="2:11">
      <c r="B419" s="20">
        <f t="shared" si="28"/>
        <v>24</v>
      </c>
      <c r="E419" s="20">
        <f t="shared" si="29"/>
        <v>6</v>
      </c>
      <c r="H419" s="20">
        <f t="shared" si="30"/>
        <v>7.5</v>
      </c>
      <c r="K419" s="20">
        <f t="shared" si="27"/>
        <v>8</v>
      </c>
    </row>
    <row r="420" spans="2:11">
      <c r="B420" s="20">
        <f t="shared" si="28"/>
        <v>24</v>
      </c>
      <c r="E420" s="20">
        <f t="shared" si="29"/>
        <v>6</v>
      </c>
      <c r="H420" s="20">
        <f t="shared" si="30"/>
        <v>7.5</v>
      </c>
      <c r="K420" s="20">
        <f t="shared" si="27"/>
        <v>8</v>
      </c>
    </row>
    <row r="421" spans="2:11">
      <c r="B421" s="20">
        <f t="shared" si="28"/>
        <v>24</v>
      </c>
      <c r="E421" s="20">
        <f t="shared" si="29"/>
        <v>6</v>
      </c>
      <c r="H421" s="20">
        <f t="shared" si="30"/>
        <v>7.5</v>
      </c>
      <c r="K421" s="20">
        <f t="shared" si="27"/>
        <v>8</v>
      </c>
    </row>
    <row r="422" spans="2:11">
      <c r="B422" s="20">
        <f t="shared" si="28"/>
        <v>24</v>
      </c>
      <c r="E422" s="20">
        <f t="shared" si="29"/>
        <v>6</v>
      </c>
      <c r="H422" s="20">
        <f t="shared" si="30"/>
        <v>7.5</v>
      </c>
      <c r="K422" s="20">
        <f t="shared" si="27"/>
        <v>8</v>
      </c>
    </row>
    <row r="423" spans="2:11">
      <c r="B423" s="20">
        <f t="shared" si="28"/>
        <v>24</v>
      </c>
      <c r="E423" s="20">
        <f t="shared" si="29"/>
        <v>6</v>
      </c>
      <c r="H423" s="20">
        <f t="shared" si="30"/>
        <v>7.5</v>
      </c>
      <c r="K423" s="20">
        <f t="shared" ref="K423:K486" si="31">K422-L423</f>
        <v>8</v>
      </c>
    </row>
    <row r="424" spans="2:11">
      <c r="B424" s="20">
        <f t="shared" si="28"/>
        <v>24</v>
      </c>
      <c r="E424" s="20">
        <f t="shared" si="29"/>
        <v>6</v>
      </c>
      <c r="H424" s="20">
        <f t="shared" si="30"/>
        <v>7.5</v>
      </c>
      <c r="K424" s="20">
        <f t="shared" si="31"/>
        <v>8</v>
      </c>
    </row>
    <row r="425" spans="2:11">
      <c r="B425" s="20">
        <f t="shared" si="28"/>
        <v>24</v>
      </c>
      <c r="E425" s="20">
        <f t="shared" si="29"/>
        <v>6</v>
      </c>
      <c r="H425" s="20">
        <f t="shared" si="30"/>
        <v>7.5</v>
      </c>
      <c r="K425" s="20">
        <f t="shared" si="31"/>
        <v>8</v>
      </c>
    </row>
    <row r="426" spans="2:11">
      <c r="B426" s="20">
        <f t="shared" si="28"/>
        <v>24</v>
      </c>
      <c r="E426" s="20">
        <f t="shared" si="29"/>
        <v>6</v>
      </c>
      <c r="H426" s="20">
        <f t="shared" si="30"/>
        <v>7.5</v>
      </c>
      <c r="K426" s="20">
        <f t="shared" si="31"/>
        <v>8</v>
      </c>
    </row>
    <row r="427" spans="2:11">
      <c r="B427" s="20">
        <f t="shared" si="28"/>
        <v>24</v>
      </c>
      <c r="E427" s="20">
        <f t="shared" si="29"/>
        <v>6</v>
      </c>
      <c r="H427" s="20">
        <f t="shared" si="30"/>
        <v>7.5</v>
      </c>
      <c r="K427" s="20">
        <f t="shared" si="31"/>
        <v>8</v>
      </c>
    </row>
    <row r="428" spans="2:11">
      <c r="B428" s="20">
        <f t="shared" si="28"/>
        <v>24</v>
      </c>
      <c r="E428" s="20">
        <f t="shared" si="29"/>
        <v>6</v>
      </c>
      <c r="H428" s="20">
        <f t="shared" si="30"/>
        <v>7.5</v>
      </c>
      <c r="K428" s="20">
        <f t="shared" si="31"/>
        <v>8</v>
      </c>
    </row>
    <row r="429" spans="2:11">
      <c r="B429" s="20">
        <f t="shared" si="28"/>
        <v>24</v>
      </c>
      <c r="E429" s="20">
        <f t="shared" si="29"/>
        <v>6</v>
      </c>
      <c r="H429" s="20">
        <f t="shared" si="30"/>
        <v>7.5</v>
      </c>
      <c r="K429" s="20">
        <f t="shared" si="31"/>
        <v>8</v>
      </c>
    </row>
    <row r="430" spans="2:11">
      <c r="B430" s="20">
        <f t="shared" si="28"/>
        <v>24</v>
      </c>
      <c r="E430" s="20">
        <f t="shared" si="29"/>
        <v>6</v>
      </c>
      <c r="H430" s="20">
        <f t="shared" si="30"/>
        <v>7.5</v>
      </c>
      <c r="K430" s="20">
        <f t="shared" si="31"/>
        <v>8</v>
      </c>
    </row>
    <row r="431" spans="2:11">
      <c r="B431" s="20">
        <f t="shared" si="28"/>
        <v>24</v>
      </c>
      <c r="E431" s="20">
        <f t="shared" si="29"/>
        <v>6</v>
      </c>
      <c r="H431" s="20">
        <f t="shared" si="30"/>
        <v>7.5</v>
      </c>
      <c r="K431" s="20">
        <f t="shared" si="31"/>
        <v>8</v>
      </c>
    </row>
    <row r="432" spans="2:11">
      <c r="B432" s="20">
        <f t="shared" si="28"/>
        <v>24</v>
      </c>
      <c r="E432" s="20">
        <f t="shared" si="29"/>
        <v>6</v>
      </c>
      <c r="H432" s="20">
        <f t="shared" si="30"/>
        <v>7.5</v>
      </c>
      <c r="K432" s="20">
        <f t="shared" si="31"/>
        <v>8</v>
      </c>
    </row>
    <row r="433" spans="2:11">
      <c r="B433" s="20">
        <f t="shared" si="28"/>
        <v>24</v>
      </c>
      <c r="E433" s="20">
        <f t="shared" si="29"/>
        <v>6</v>
      </c>
      <c r="H433" s="20">
        <f t="shared" si="30"/>
        <v>7.5</v>
      </c>
      <c r="K433" s="20">
        <f t="shared" si="31"/>
        <v>8</v>
      </c>
    </row>
    <row r="434" spans="2:11">
      <c r="B434" s="20">
        <f t="shared" si="28"/>
        <v>24</v>
      </c>
      <c r="E434" s="20">
        <f t="shared" si="29"/>
        <v>6</v>
      </c>
      <c r="H434" s="20">
        <f t="shared" si="30"/>
        <v>7.5</v>
      </c>
      <c r="K434" s="20">
        <f t="shared" si="31"/>
        <v>8</v>
      </c>
    </row>
    <row r="435" spans="2:11">
      <c r="B435" s="20">
        <f t="shared" si="28"/>
        <v>24</v>
      </c>
      <c r="E435" s="20">
        <f t="shared" si="29"/>
        <v>6</v>
      </c>
      <c r="H435" s="20">
        <f t="shared" si="30"/>
        <v>7.5</v>
      </c>
      <c r="K435" s="20">
        <f t="shared" si="31"/>
        <v>8</v>
      </c>
    </row>
    <row r="436" spans="2:11">
      <c r="B436" s="20">
        <f t="shared" si="28"/>
        <v>24</v>
      </c>
      <c r="E436" s="20">
        <f t="shared" si="29"/>
        <v>6</v>
      </c>
      <c r="H436" s="20">
        <f t="shared" si="30"/>
        <v>7.5</v>
      </c>
      <c r="K436" s="20">
        <f t="shared" si="31"/>
        <v>8</v>
      </c>
    </row>
    <row r="437" spans="2:11">
      <c r="B437" s="20">
        <f t="shared" si="28"/>
        <v>24</v>
      </c>
      <c r="E437" s="20">
        <f t="shared" si="29"/>
        <v>6</v>
      </c>
      <c r="H437" s="20">
        <f t="shared" si="30"/>
        <v>7.5</v>
      </c>
      <c r="K437" s="20">
        <f t="shared" si="31"/>
        <v>8</v>
      </c>
    </row>
    <row r="438" spans="2:11">
      <c r="B438" s="20">
        <f t="shared" si="28"/>
        <v>24</v>
      </c>
      <c r="E438" s="20">
        <f t="shared" si="29"/>
        <v>6</v>
      </c>
      <c r="H438" s="20">
        <f t="shared" si="30"/>
        <v>7.5</v>
      </c>
      <c r="K438" s="20">
        <f t="shared" si="31"/>
        <v>8</v>
      </c>
    </row>
    <row r="439" spans="2:11">
      <c r="B439" s="20">
        <f t="shared" si="28"/>
        <v>24</v>
      </c>
      <c r="E439" s="20">
        <f t="shared" si="29"/>
        <v>6</v>
      </c>
      <c r="H439" s="20">
        <f t="shared" si="30"/>
        <v>7.5</v>
      </c>
      <c r="K439" s="20">
        <f t="shared" si="31"/>
        <v>8</v>
      </c>
    </row>
    <row r="440" spans="2:11">
      <c r="B440" s="20">
        <f t="shared" si="28"/>
        <v>24</v>
      </c>
      <c r="E440" s="20">
        <f t="shared" si="29"/>
        <v>6</v>
      </c>
      <c r="H440" s="20">
        <f t="shared" si="30"/>
        <v>7.5</v>
      </c>
      <c r="K440" s="20">
        <f t="shared" si="31"/>
        <v>8</v>
      </c>
    </row>
    <row r="441" spans="2:11">
      <c r="B441" s="20">
        <f t="shared" si="28"/>
        <v>24</v>
      </c>
      <c r="E441" s="20">
        <f t="shared" si="29"/>
        <v>6</v>
      </c>
      <c r="H441" s="20">
        <f t="shared" si="30"/>
        <v>7.5</v>
      </c>
      <c r="K441" s="20">
        <f t="shared" si="31"/>
        <v>8</v>
      </c>
    </row>
    <row r="442" spans="2:11">
      <c r="B442" s="20">
        <f t="shared" si="28"/>
        <v>24</v>
      </c>
      <c r="E442" s="20">
        <f t="shared" si="29"/>
        <v>6</v>
      </c>
      <c r="H442" s="20">
        <f t="shared" si="30"/>
        <v>7.5</v>
      </c>
      <c r="K442" s="20">
        <f t="shared" si="31"/>
        <v>8</v>
      </c>
    </row>
    <row r="443" spans="2:11">
      <c r="B443" s="20">
        <f t="shared" si="28"/>
        <v>24</v>
      </c>
      <c r="E443" s="20">
        <f t="shared" si="29"/>
        <v>6</v>
      </c>
      <c r="H443" s="20">
        <f t="shared" si="30"/>
        <v>7.5</v>
      </c>
      <c r="K443" s="20">
        <f t="shared" si="31"/>
        <v>8</v>
      </c>
    </row>
    <row r="444" spans="2:11">
      <c r="B444" s="20">
        <f t="shared" si="28"/>
        <v>24</v>
      </c>
      <c r="E444" s="20">
        <f t="shared" si="29"/>
        <v>6</v>
      </c>
      <c r="H444" s="20">
        <f t="shared" si="30"/>
        <v>7.5</v>
      </c>
      <c r="K444" s="20">
        <f t="shared" si="31"/>
        <v>8</v>
      </c>
    </row>
    <row r="445" spans="2:11">
      <c r="B445" s="20">
        <f t="shared" si="28"/>
        <v>24</v>
      </c>
      <c r="E445" s="20">
        <f t="shared" si="29"/>
        <v>6</v>
      </c>
      <c r="H445" s="20">
        <f t="shared" si="30"/>
        <v>7.5</v>
      </c>
      <c r="K445" s="20">
        <f t="shared" si="31"/>
        <v>8</v>
      </c>
    </row>
    <row r="446" spans="2:11">
      <c r="B446" s="20">
        <f t="shared" si="28"/>
        <v>24</v>
      </c>
      <c r="E446" s="20">
        <f t="shared" si="29"/>
        <v>6</v>
      </c>
      <c r="H446" s="20">
        <f t="shared" si="30"/>
        <v>7.5</v>
      </c>
      <c r="K446" s="20">
        <f t="shared" si="31"/>
        <v>8</v>
      </c>
    </row>
    <row r="447" spans="2:11">
      <c r="B447" s="20">
        <f t="shared" si="28"/>
        <v>24</v>
      </c>
      <c r="E447" s="20">
        <f t="shared" si="29"/>
        <v>6</v>
      </c>
      <c r="H447" s="20">
        <f t="shared" si="30"/>
        <v>7.5</v>
      </c>
      <c r="K447" s="20">
        <f t="shared" si="31"/>
        <v>8</v>
      </c>
    </row>
    <row r="448" spans="2:11">
      <c r="B448" s="20">
        <f t="shared" si="28"/>
        <v>24</v>
      </c>
      <c r="E448" s="20">
        <f t="shared" si="29"/>
        <v>6</v>
      </c>
      <c r="H448" s="20">
        <f t="shared" si="30"/>
        <v>7.5</v>
      </c>
      <c r="K448" s="20">
        <f t="shared" si="31"/>
        <v>8</v>
      </c>
    </row>
    <row r="449" spans="2:11">
      <c r="B449" s="20">
        <f t="shared" si="28"/>
        <v>24</v>
      </c>
      <c r="E449" s="20">
        <f t="shared" si="29"/>
        <v>6</v>
      </c>
      <c r="H449" s="20">
        <f t="shared" si="30"/>
        <v>7.5</v>
      </c>
      <c r="K449" s="20">
        <f t="shared" si="31"/>
        <v>8</v>
      </c>
    </row>
    <row r="450" spans="2:11">
      <c r="B450" s="20">
        <f t="shared" si="28"/>
        <v>24</v>
      </c>
      <c r="E450" s="20">
        <f t="shared" si="29"/>
        <v>6</v>
      </c>
      <c r="H450" s="20">
        <f t="shared" si="30"/>
        <v>7.5</v>
      </c>
      <c r="K450" s="20">
        <f t="shared" si="31"/>
        <v>8</v>
      </c>
    </row>
    <row r="451" spans="2:11">
      <c r="B451" s="20">
        <f t="shared" si="28"/>
        <v>24</v>
      </c>
      <c r="E451" s="20">
        <f t="shared" si="29"/>
        <v>6</v>
      </c>
      <c r="H451" s="20">
        <f t="shared" si="30"/>
        <v>7.5</v>
      </c>
      <c r="K451" s="20">
        <f t="shared" si="31"/>
        <v>8</v>
      </c>
    </row>
    <row r="452" spans="2:11">
      <c r="B452" s="20">
        <f t="shared" si="28"/>
        <v>24</v>
      </c>
      <c r="E452" s="20">
        <f t="shared" si="29"/>
        <v>6</v>
      </c>
      <c r="H452" s="20">
        <f t="shared" si="30"/>
        <v>7.5</v>
      </c>
      <c r="K452" s="20">
        <f t="shared" si="31"/>
        <v>8</v>
      </c>
    </row>
    <row r="453" spans="2:11">
      <c r="B453" s="20">
        <f t="shared" si="28"/>
        <v>24</v>
      </c>
      <c r="E453" s="20">
        <f t="shared" si="29"/>
        <v>6</v>
      </c>
      <c r="H453" s="20">
        <f t="shared" si="30"/>
        <v>7.5</v>
      </c>
      <c r="K453" s="20">
        <f t="shared" si="31"/>
        <v>8</v>
      </c>
    </row>
    <row r="454" spans="2:11">
      <c r="B454" s="20">
        <f t="shared" si="28"/>
        <v>24</v>
      </c>
      <c r="E454" s="20">
        <f t="shared" si="29"/>
        <v>6</v>
      </c>
      <c r="H454" s="20">
        <f t="shared" si="30"/>
        <v>7.5</v>
      </c>
      <c r="K454" s="20">
        <f t="shared" si="31"/>
        <v>8</v>
      </c>
    </row>
    <row r="455" spans="2:11">
      <c r="B455" s="20">
        <f t="shared" si="28"/>
        <v>24</v>
      </c>
      <c r="E455" s="20">
        <f t="shared" si="29"/>
        <v>6</v>
      </c>
      <c r="H455" s="20">
        <f t="shared" si="30"/>
        <v>7.5</v>
      </c>
      <c r="K455" s="20">
        <f t="shared" si="31"/>
        <v>8</v>
      </c>
    </row>
    <row r="456" spans="2:11">
      <c r="B456" s="20">
        <f t="shared" si="28"/>
        <v>24</v>
      </c>
      <c r="E456" s="20">
        <f t="shared" si="29"/>
        <v>6</v>
      </c>
      <c r="H456" s="20">
        <f t="shared" si="30"/>
        <v>7.5</v>
      </c>
      <c r="K456" s="20">
        <f t="shared" si="31"/>
        <v>8</v>
      </c>
    </row>
    <row r="457" spans="2:11">
      <c r="B457" s="20">
        <f t="shared" si="28"/>
        <v>24</v>
      </c>
      <c r="E457" s="20">
        <f t="shared" si="29"/>
        <v>6</v>
      </c>
      <c r="H457" s="20">
        <f t="shared" si="30"/>
        <v>7.5</v>
      </c>
      <c r="K457" s="20">
        <f t="shared" si="31"/>
        <v>8</v>
      </c>
    </row>
    <row r="458" spans="2:11">
      <c r="B458" s="20">
        <f t="shared" si="28"/>
        <v>24</v>
      </c>
      <c r="E458" s="20">
        <f t="shared" si="29"/>
        <v>6</v>
      </c>
      <c r="H458" s="20">
        <f t="shared" si="30"/>
        <v>7.5</v>
      </c>
      <c r="K458" s="20">
        <f t="shared" si="31"/>
        <v>8</v>
      </c>
    </row>
    <row r="459" spans="2:11">
      <c r="B459" s="20">
        <f t="shared" si="28"/>
        <v>24</v>
      </c>
      <c r="E459" s="20">
        <f t="shared" si="29"/>
        <v>6</v>
      </c>
      <c r="H459" s="20">
        <f t="shared" si="30"/>
        <v>7.5</v>
      </c>
      <c r="K459" s="20">
        <f t="shared" si="31"/>
        <v>8</v>
      </c>
    </row>
    <row r="460" spans="2:11">
      <c r="B460" s="20">
        <f t="shared" si="28"/>
        <v>24</v>
      </c>
      <c r="E460" s="20">
        <f t="shared" si="29"/>
        <v>6</v>
      </c>
      <c r="H460" s="20">
        <f t="shared" si="30"/>
        <v>7.5</v>
      </c>
      <c r="K460" s="20">
        <f t="shared" si="31"/>
        <v>8</v>
      </c>
    </row>
    <row r="461" spans="2:11">
      <c r="B461" s="20">
        <f t="shared" si="28"/>
        <v>24</v>
      </c>
      <c r="E461" s="20">
        <f t="shared" si="29"/>
        <v>6</v>
      </c>
      <c r="H461" s="20">
        <f t="shared" si="30"/>
        <v>7.5</v>
      </c>
      <c r="K461" s="20">
        <f t="shared" si="31"/>
        <v>8</v>
      </c>
    </row>
    <row r="462" spans="2:11">
      <c r="B462" s="20">
        <f t="shared" si="28"/>
        <v>24</v>
      </c>
      <c r="E462" s="20">
        <f t="shared" si="29"/>
        <v>6</v>
      </c>
      <c r="H462" s="20">
        <f t="shared" si="30"/>
        <v>7.5</v>
      </c>
      <c r="K462" s="20">
        <f t="shared" si="31"/>
        <v>8</v>
      </c>
    </row>
    <row r="463" spans="2:11">
      <c r="B463" s="20">
        <f t="shared" si="28"/>
        <v>24</v>
      </c>
      <c r="E463" s="20">
        <f t="shared" si="29"/>
        <v>6</v>
      </c>
      <c r="H463" s="20">
        <f t="shared" si="30"/>
        <v>7.5</v>
      </c>
      <c r="K463" s="20">
        <f t="shared" si="31"/>
        <v>8</v>
      </c>
    </row>
    <row r="464" spans="2:11">
      <c r="B464" s="20">
        <f t="shared" si="28"/>
        <v>24</v>
      </c>
      <c r="E464" s="20">
        <f t="shared" si="29"/>
        <v>6</v>
      </c>
      <c r="H464" s="20">
        <f t="shared" si="30"/>
        <v>7.5</v>
      </c>
      <c r="K464" s="20">
        <f t="shared" si="31"/>
        <v>8</v>
      </c>
    </row>
    <row r="465" spans="2:11">
      <c r="B465" s="20">
        <f t="shared" si="28"/>
        <v>24</v>
      </c>
      <c r="E465" s="20">
        <f t="shared" si="29"/>
        <v>6</v>
      </c>
      <c r="H465" s="20">
        <f t="shared" si="30"/>
        <v>7.5</v>
      </c>
      <c r="K465" s="20">
        <f t="shared" si="31"/>
        <v>8</v>
      </c>
    </row>
    <row r="466" spans="2:11">
      <c r="B466" s="20">
        <f t="shared" si="28"/>
        <v>24</v>
      </c>
      <c r="E466" s="20">
        <f t="shared" si="29"/>
        <v>6</v>
      </c>
      <c r="H466" s="20">
        <f t="shared" si="30"/>
        <v>7.5</v>
      </c>
      <c r="K466" s="20">
        <f t="shared" si="31"/>
        <v>8</v>
      </c>
    </row>
    <row r="467" spans="2:11">
      <c r="B467" s="20">
        <f t="shared" si="28"/>
        <v>24</v>
      </c>
      <c r="E467" s="20">
        <f t="shared" si="29"/>
        <v>6</v>
      </c>
      <c r="H467" s="20">
        <f t="shared" si="30"/>
        <v>7.5</v>
      </c>
      <c r="K467" s="20">
        <f t="shared" si="31"/>
        <v>8</v>
      </c>
    </row>
    <row r="468" spans="2:11">
      <c r="B468" s="20">
        <f t="shared" si="28"/>
        <v>24</v>
      </c>
      <c r="E468" s="20">
        <f t="shared" si="29"/>
        <v>6</v>
      </c>
      <c r="H468" s="20">
        <f t="shared" si="30"/>
        <v>7.5</v>
      </c>
      <c r="K468" s="20">
        <f t="shared" si="31"/>
        <v>8</v>
      </c>
    </row>
    <row r="469" spans="2:11">
      <c r="B469" s="20">
        <f t="shared" si="28"/>
        <v>24</v>
      </c>
      <c r="E469" s="20">
        <f t="shared" si="29"/>
        <v>6</v>
      </c>
      <c r="H469" s="20">
        <f t="shared" si="30"/>
        <v>7.5</v>
      </c>
      <c r="K469" s="20">
        <f t="shared" si="31"/>
        <v>8</v>
      </c>
    </row>
    <row r="470" spans="2:11">
      <c r="B470" s="20">
        <f t="shared" si="28"/>
        <v>24</v>
      </c>
      <c r="E470" s="20">
        <f t="shared" si="29"/>
        <v>6</v>
      </c>
      <c r="H470" s="20">
        <f t="shared" si="30"/>
        <v>7.5</v>
      </c>
      <c r="K470" s="20">
        <f t="shared" si="31"/>
        <v>8</v>
      </c>
    </row>
    <row r="471" spans="2:11">
      <c r="B471" s="20">
        <f t="shared" si="28"/>
        <v>24</v>
      </c>
      <c r="E471" s="20">
        <f t="shared" si="29"/>
        <v>6</v>
      </c>
      <c r="H471" s="20">
        <f t="shared" si="30"/>
        <v>7.5</v>
      </c>
      <c r="K471" s="20">
        <f t="shared" si="31"/>
        <v>8</v>
      </c>
    </row>
    <row r="472" spans="2:11">
      <c r="B472" s="20">
        <f t="shared" si="28"/>
        <v>24</v>
      </c>
      <c r="E472" s="20">
        <f t="shared" si="29"/>
        <v>6</v>
      </c>
      <c r="H472" s="20">
        <f t="shared" si="30"/>
        <v>7.5</v>
      </c>
      <c r="K472" s="20">
        <f t="shared" si="31"/>
        <v>8</v>
      </c>
    </row>
    <row r="473" spans="2:11">
      <c r="B473" s="20">
        <f t="shared" si="28"/>
        <v>24</v>
      </c>
      <c r="E473" s="20">
        <f t="shared" si="29"/>
        <v>6</v>
      </c>
      <c r="H473" s="20">
        <f t="shared" si="30"/>
        <v>7.5</v>
      </c>
      <c r="K473" s="20">
        <f t="shared" si="31"/>
        <v>8</v>
      </c>
    </row>
    <row r="474" spans="2:11">
      <c r="B474" s="20">
        <f t="shared" si="28"/>
        <v>24</v>
      </c>
      <c r="E474" s="20">
        <f t="shared" si="29"/>
        <v>6</v>
      </c>
      <c r="H474" s="20">
        <f t="shared" si="30"/>
        <v>7.5</v>
      </c>
      <c r="K474" s="20">
        <f t="shared" si="31"/>
        <v>8</v>
      </c>
    </row>
    <row r="475" spans="2:11">
      <c r="B475" s="20">
        <f t="shared" si="28"/>
        <v>24</v>
      </c>
      <c r="E475" s="20">
        <f t="shared" si="29"/>
        <v>6</v>
      </c>
      <c r="H475" s="20">
        <f t="shared" si="30"/>
        <v>7.5</v>
      </c>
      <c r="K475" s="20">
        <f t="shared" si="31"/>
        <v>8</v>
      </c>
    </row>
    <row r="476" spans="2:11">
      <c r="B476" s="20">
        <f t="shared" si="28"/>
        <v>24</v>
      </c>
      <c r="E476" s="20">
        <f t="shared" si="29"/>
        <v>6</v>
      </c>
      <c r="H476" s="20">
        <f t="shared" si="30"/>
        <v>7.5</v>
      </c>
      <c r="K476" s="20">
        <f t="shared" si="31"/>
        <v>8</v>
      </c>
    </row>
    <row r="477" spans="2:11">
      <c r="B477" s="20">
        <f t="shared" ref="B477:B540" si="32">B476-C477</f>
        <v>24</v>
      </c>
      <c r="E477" s="20">
        <f t="shared" ref="E477:E540" si="33">E476-F477</f>
        <v>6</v>
      </c>
      <c r="H477" s="20">
        <f t="shared" ref="H477:H540" si="34">H476-I477</f>
        <v>7.5</v>
      </c>
      <c r="K477" s="20">
        <f t="shared" si="31"/>
        <v>8</v>
      </c>
    </row>
    <row r="478" spans="2:11">
      <c r="B478" s="20">
        <f t="shared" si="32"/>
        <v>24</v>
      </c>
      <c r="E478" s="20">
        <f t="shared" si="33"/>
        <v>6</v>
      </c>
      <c r="H478" s="20">
        <f t="shared" si="34"/>
        <v>7.5</v>
      </c>
      <c r="K478" s="20">
        <f t="shared" si="31"/>
        <v>8</v>
      </c>
    </row>
    <row r="479" spans="2:11">
      <c r="B479" s="20">
        <f t="shared" si="32"/>
        <v>24</v>
      </c>
      <c r="E479" s="20">
        <f t="shared" si="33"/>
        <v>6</v>
      </c>
      <c r="H479" s="20">
        <f t="shared" si="34"/>
        <v>7.5</v>
      </c>
      <c r="K479" s="20">
        <f t="shared" si="31"/>
        <v>8</v>
      </c>
    </row>
    <row r="480" spans="2:11">
      <c r="B480" s="20">
        <f t="shared" si="32"/>
        <v>24</v>
      </c>
      <c r="E480" s="20">
        <f t="shared" si="33"/>
        <v>6</v>
      </c>
      <c r="H480" s="20">
        <f t="shared" si="34"/>
        <v>7.5</v>
      </c>
      <c r="K480" s="20">
        <f t="shared" si="31"/>
        <v>8</v>
      </c>
    </row>
    <row r="481" spans="2:11">
      <c r="B481" s="20">
        <f t="shared" si="32"/>
        <v>24</v>
      </c>
      <c r="E481" s="20">
        <f t="shared" si="33"/>
        <v>6</v>
      </c>
      <c r="H481" s="20">
        <f t="shared" si="34"/>
        <v>7.5</v>
      </c>
      <c r="K481" s="20">
        <f t="shared" si="31"/>
        <v>8</v>
      </c>
    </row>
    <row r="482" spans="2:11">
      <c r="B482" s="20">
        <f t="shared" si="32"/>
        <v>24</v>
      </c>
      <c r="E482" s="20">
        <f t="shared" si="33"/>
        <v>6</v>
      </c>
      <c r="H482" s="20">
        <f t="shared" si="34"/>
        <v>7.5</v>
      </c>
      <c r="K482" s="20">
        <f t="shared" si="31"/>
        <v>8</v>
      </c>
    </row>
    <row r="483" spans="2:11">
      <c r="B483" s="20">
        <f t="shared" si="32"/>
        <v>24</v>
      </c>
      <c r="E483" s="20">
        <f t="shared" si="33"/>
        <v>6</v>
      </c>
      <c r="H483" s="20">
        <f t="shared" si="34"/>
        <v>7.5</v>
      </c>
      <c r="K483" s="20">
        <f t="shared" si="31"/>
        <v>8</v>
      </c>
    </row>
    <row r="484" spans="2:11">
      <c r="B484" s="20">
        <f t="shared" si="32"/>
        <v>24</v>
      </c>
      <c r="E484" s="20">
        <f t="shared" si="33"/>
        <v>6</v>
      </c>
      <c r="H484" s="20">
        <f t="shared" si="34"/>
        <v>7.5</v>
      </c>
      <c r="K484" s="20">
        <f t="shared" si="31"/>
        <v>8</v>
      </c>
    </row>
    <row r="485" spans="2:11">
      <c r="B485" s="20">
        <f t="shared" si="32"/>
        <v>24</v>
      </c>
      <c r="E485" s="20">
        <f t="shared" si="33"/>
        <v>6</v>
      </c>
      <c r="H485" s="20">
        <f t="shared" si="34"/>
        <v>7.5</v>
      </c>
      <c r="K485" s="20">
        <f t="shared" si="31"/>
        <v>8</v>
      </c>
    </row>
    <row r="486" spans="2:11">
      <c r="B486" s="20">
        <f t="shared" si="32"/>
        <v>24</v>
      </c>
      <c r="E486" s="20">
        <f t="shared" si="33"/>
        <v>6</v>
      </c>
      <c r="H486" s="20">
        <f t="shared" si="34"/>
        <v>7.5</v>
      </c>
      <c r="K486" s="20">
        <f t="shared" si="31"/>
        <v>8</v>
      </c>
    </row>
    <row r="487" spans="2:11">
      <c r="B487" s="20">
        <f t="shared" si="32"/>
        <v>24</v>
      </c>
      <c r="E487" s="20">
        <f t="shared" si="33"/>
        <v>6</v>
      </c>
      <c r="H487" s="20">
        <f t="shared" si="34"/>
        <v>7.5</v>
      </c>
      <c r="K487" s="20">
        <f t="shared" ref="K487:K550" si="35">K486-L487</f>
        <v>8</v>
      </c>
    </row>
    <row r="488" spans="2:11">
      <c r="B488" s="20">
        <f t="shared" si="32"/>
        <v>24</v>
      </c>
      <c r="E488" s="20">
        <f t="shared" si="33"/>
        <v>6</v>
      </c>
      <c r="H488" s="20">
        <f t="shared" si="34"/>
        <v>7.5</v>
      </c>
      <c r="K488" s="20">
        <f t="shared" si="35"/>
        <v>8</v>
      </c>
    </row>
    <row r="489" spans="2:11">
      <c r="B489" s="20">
        <f t="shared" si="32"/>
        <v>24</v>
      </c>
      <c r="E489" s="20">
        <f t="shared" si="33"/>
        <v>6</v>
      </c>
      <c r="H489" s="20">
        <f t="shared" si="34"/>
        <v>7.5</v>
      </c>
      <c r="K489" s="20">
        <f t="shared" si="35"/>
        <v>8</v>
      </c>
    </row>
    <row r="490" spans="2:11">
      <c r="B490" s="20">
        <f t="shared" si="32"/>
        <v>24</v>
      </c>
      <c r="E490" s="20">
        <f t="shared" si="33"/>
        <v>6</v>
      </c>
      <c r="H490" s="20">
        <f t="shared" si="34"/>
        <v>7.5</v>
      </c>
      <c r="K490" s="20">
        <f t="shared" si="35"/>
        <v>8</v>
      </c>
    </row>
    <row r="491" spans="2:11">
      <c r="B491" s="20">
        <f t="shared" si="32"/>
        <v>24</v>
      </c>
      <c r="E491" s="20">
        <f t="shared" si="33"/>
        <v>6</v>
      </c>
      <c r="H491" s="20">
        <f t="shared" si="34"/>
        <v>7.5</v>
      </c>
      <c r="K491" s="20">
        <f t="shared" si="35"/>
        <v>8</v>
      </c>
    </row>
    <row r="492" spans="2:11">
      <c r="B492" s="20">
        <f t="shared" si="32"/>
        <v>24</v>
      </c>
      <c r="E492" s="20">
        <f t="shared" si="33"/>
        <v>6</v>
      </c>
      <c r="H492" s="20">
        <f t="shared" si="34"/>
        <v>7.5</v>
      </c>
      <c r="K492" s="20">
        <f t="shared" si="35"/>
        <v>8</v>
      </c>
    </row>
    <row r="493" spans="2:11">
      <c r="B493" s="20">
        <f t="shared" si="32"/>
        <v>24</v>
      </c>
      <c r="E493" s="20">
        <f t="shared" si="33"/>
        <v>6</v>
      </c>
      <c r="H493" s="20">
        <f t="shared" si="34"/>
        <v>7.5</v>
      </c>
      <c r="K493" s="20">
        <f t="shared" si="35"/>
        <v>8</v>
      </c>
    </row>
    <row r="494" spans="2:11">
      <c r="B494" s="20">
        <f t="shared" si="32"/>
        <v>24</v>
      </c>
      <c r="E494" s="20">
        <f t="shared" si="33"/>
        <v>6</v>
      </c>
      <c r="H494" s="20">
        <f t="shared" si="34"/>
        <v>7.5</v>
      </c>
      <c r="K494" s="20">
        <f t="shared" si="35"/>
        <v>8</v>
      </c>
    </row>
    <row r="495" spans="2:11">
      <c r="B495" s="20">
        <f t="shared" si="32"/>
        <v>24</v>
      </c>
      <c r="E495" s="20">
        <f t="shared" si="33"/>
        <v>6</v>
      </c>
      <c r="H495" s="20">
        <f t="shared" si="34"/>
        <v>7.5</v>
      </c>
      <c r="K495" s="20">
        <f t="shared" si="35"/>
        <v>8</v>
      </c>
    </row>
    <row r="496" spans="2:11">
      <c r="B496" s="20">
        <f t="shared" si="32"/>
        <v>24</v>
      </c>
      <c r="E496" s="20">
        <f t="shared" si="33"/>
        <v>6</v>
      </c>
      <c r="H496" s="20">
        <f t="shared" si="34"/>
        <v>7.5</v>
      </c>
      <c r="K496" s="20">
        <f t="shared" si="35"/>
        <v>8</v>
      </c>
    </row>
    <row r="497" spans="2:11">
      <c r="B497" s="20">
        <f t="shared" si="32"/>
        <v>24</v>
      </c>
      <c r="E497" s="20">
        <f t="shared" si="33"/>
        <v>6</v>
      </c>
      <c r="H497" s="20">
        <f t="shared" si="34"/>
        <v>7.5</v>
      </c>
      <c r="K497" s="20">
        <f t="shared" si="35"/>
        <v>8</v>
      </c>
    </row>
    <row r="498" spans="2:11">
      <c r="B498" s="20">
        <f t="shared" si="32"/>
        <v>24</v>
      </c>
      <c r="E498" s="20">
        <f t="shared" si="33"/>
        <v>6</v>
      </c>
      <c r="H498" s="20">
        <f t="shared" si="34"/>
        <v>7.5</v>
      </c>
      <c r="K498" s="20">
        <f t="shared" si="35"/>
        <v>8</v>
      </c>
    </row>
    <row r="499" spans="2:11">
      <c r="B499" s="20">
        <f t="shared" si="32"/>
        <v>24</v>
      </c>
      <c r="E499" s="20">
        <f t="shared" si="33"/>
        <v>6</v>
      </c>
      <c r="H499" s="20">
        <f t="shared" si="34"/>
        <v>7.5</v>
      </c>
      <c r="K499" s="20">
        <f t="shared" si="35"/>
        <v>8</v>
      </c>
    </row>
    <row r="500" spans="2:11">
      <c r="B500" s="20">
        <f t="shared" si="32"/>
        <v>24</v>
      </c>
      <c r="E500" s="20">
        <f t="shared" si="33"/>
        <v>6</v>
      </c>
      <c r="H500" s="20">
        <f t="shared" si="34"/>
        <v>7.5</v>
      </c>
      <c r="K500" s="20">
        <f t="shared" si="35"/>
        <v>8</v>
      </c>
    </row>
    <row r="501" spans="2:11">
      <c r="B501" s="20">
        <f t="shared" si="32"/>
        <v>24</v>
      </c>
      <c r="E501" s="20">
        <f t="shared" si="33"/>
        <v>6</v>
      </c>
      <c r="H501" s="20">
        <f t="shared" si="34"/>
        <v>7.5</v>
      </c>
      <c r="K501" s="20">
        <f t="shared" si="35"/>
        <v>8</v>
      </c>
    </row>
    <row r="502" spans="2:11">
      <c r="B502" s="20">
        <f t="shared" si="32"/>
        <v>24</v>
      </c>
      <c r="E502" s="20">
        <f t="shared" si="33"/>
        <v>6</v>
      </c>
      <c r="H502" s="20">
        <f t="shared" si="34"/>
        <v>7.5</v>
      </c>
      <c r="K502" s="20">
        <f t="shared" si="35"/>
        <v>8</v>
      </c>
    </row>
    <row r="503" spans="2:11">
      <c r="B503" s="20">
        <f t="shared" si="32"/>
        <v>24</v>
      </c>
      <c r="E503" s="20">
        <f t="shared" si="33"/>
        <v>6</v>
      </c>
      <c r="H503" s="20">
        <f t="shared" si="34"/>
        <v>7.5</v>
      </c>
      <c r="K503" s="20">
        <f t="shared" si="35"/>
        <v>8</v>
      </c>
    </row>
    <row r="504" spans="2:11">
      <c r="B504" s="20">
        <f t="shared" si="32"/>
        <v>24</v>
      </c>
      <c r="E504" s="20">
        <f t="shared" si="33"/>
        <v>6</v>
      </c>
      <c r="H504" s="20">
        <f t="shared" si="34"/>
        <v>7.5</v>
      </c>
      <c r="K504" s="20">
        <f t="shared" si="35"/>
        <v>8</v>
      </c>
    </row>
    <row r="505" spans="2:11">
      <c r="B505" s="20">
        <f t="shared" si="32"/>
        <v>24</v>
      </c>
      <c r="E505" s="20">
        <f t="shared" si="33"/>
        <v>6</v>
      </c>
      <c r="H505" s="20">
        <f t="shared" si="34"/>
        <v>7.5</v>
      </c>
      <c r="K505" s="20">
        <f t="shared" si="35"/>
        <v>8</v>
      </c>
    </row>
    <row r="506" spans="2:11">
      <c r="B506" s="20">
        <f t="shared" si="32"/>
        <v>24</v>
      </c>
      <c r="E506" s="20">
        <f t="shared" si="33"/>
        <v>6</v>
      </c>
      <c r="H506" s="20">
        <f t="shared" si="34"/>
        <v>7.5</v>
      </c>
      <c r="K506" s="20">
        <f t="shared" si="35"/>
        <v>8</v>
      </c>
    </row>
    <row r="507" spans="2:11">
      <c r="B507" s="20">
        <f t="shared" si="32"/>
        <v>24</v>
      </c>
      <c r="E507" s="20">
        <f t="shared" si="33"/>
        <v>6</v>
      </c>
      <c r="H507" s="20">
        <f t="shared" si="34"/>
        <v>7.5</v>
      </c>
      <c r="K507" s="20">
        <f t="shared" si="35"/>
        <v>8</v>
      </c>
    </row>
    <row r="508" spans="2:11">
      <c r="B508" s="20">
        <f t="shared" si="32"/>
        <v>24</v>
      </c>
      <c r="E508" s="20">
        <f t="shared" si="33"/>
        <v>6</v>
      </c>
      <c r="H508" s="20">
        <f t="shared" si="34"/>
        <v>7.5</v>
      </c>
      <c r="K508" s="20">
        <f t="shared" si="35"/>
        <v>8</v>
      </c>
    </row>
    <row r="509" spans="2:11">
      <c r="B509" s="20">
        <f t="shared" si="32"/>
        <v>24</v>
      </c>
      <c r="E509" s="20">
        <f t="shared" si="33"/>
        <v>6</v>
      </c>
      <c r="H509" s="20">
        <f t="shared" si="34"/>
        <v>7.5</v>
      </c>
      <c r="K509" s="20">
        <f t="shared" si="35"/>
        <v>8</v>
      </c>
    </row>
    <row r="510" spans="2:11">
      <c r="B510" s="20">
        <f t="shared" si="32"/>
        <v>24</v>
      </c>
      <c r="E510" s="20">
        <f t="shared" si="33"/>
        <v>6</v>
      </c>
      <c r="H510" s="20">
        <f t="shared" si="34"/>
        <v>7.5</v>
      </c>
      <c r="K510" s="20">
        <f t="shared" si="35"/>
        <v>8</v>
      </c>
    </row>
    <row r="511" spans="2:11">
      <c r="B511" s="20">
        <f t="shared" si="32"/>
        <v>24</v>
      </c>
      <c r="E511" s="20">
        <f t="shared" si="33"/>
        <v>6</v>
      </c>
      <c r="H511" s="20">
        <f t="shared" si="34"/>
        <v>7.5</v>
      </c>
      <c r="K511" s="20">
        <f t="shared" si="35"/>
        <v>8</v>
      </c>
    </row>
    <row r="512" spans="2:11">
      <c r="B512" s="20">
        <f t="shared" si="32"/>
        <v>24</v>
      </c>
      <c r="E512" s="20">
        <f t="shared" si="33"/>
        <v>6</v>
      </c>
      <c r="H512" s="20">
        <f t="shared" si="34"/>
        <v>7.5</v>
      </c>
      <c r="K512" s="20">
        <f t="shared" si="35"/>
        <v>8</v>
      </c>
    </row>
    <row r="513" spans="2:11">
      <c r="B513" s="20">
        <f t="shared" si="32"/>
        <v>24</v>
      </c>
      <c r="E513" s="20">
        <f t="shared" si="33"/>
        <v>6</v>
      </c>
      <c r="H513" s="20">
        <f t="shared" si="34"/>
        <v>7.5</v>
      </c>
      <c r="K513" s="20">
        <f t="shared" si="35"/>
        <v>8</v>
      </c>
    </row>
    <row r="514" spans="2:11">
      <c r="B514" s="20">
        <f t="shared" si="32"/>
        <v>24</v>
      </c>
      <c r="E514" s="20">
        <f t="shared" si="33"/>
        <v>6</v>
      </c>
      <c r="H514" s="20">
        <f t="shared" si="34"/>
        <v>7.5</v>
      </c>
      <c r="K514" s="20">
        <f t="shared" si="35"/>
        <v>8</v>
      </c>
    </row>
    <row r="515" spans="2:11">
      <c r="B515" s="20">
        <f t="shared" si="32"/>
        <v>24</v>
      </c>
      <c r="E515" s="20">
        <f t="shared" si="33"/>
        <v>6</v>
      </c>
      <c r="H515" s="20">
        <f t="shared" si="34"/>
        <v>7.5</v>
      </c>
      <c r="K515" s="20">
        <f t="shared" si="35"/>
        <v>8</v>
      </c>
    </row>
    <row r="516" spans="2:11">
      <c r="B516" s="20">
        <f t="shared" si="32"/>
        <v>24</v>
      </c>
      <c r="E516" s="20">
        <f t="shared" si="33"/>
        <v>6</v>
      </c>
      <c r="H516" s="20">
        <f t="shared" si="34"/>
        <v>7.5</v>
      </c>
      <c r="K516" s="20">
        <f t="shared" si="35"/>
        <v>8</v>
      </c>
    </row>
    <row r="517" spans="2:11">
      <c r="B517" s="20">
        <f t="shared" si="32"/>
        <v>24</v>
      </c>
      <c r="E517" s="20">
        <f t="shared" si="33"/>
        <v>6</v>
      </c>
      <c r="H517" s="20">
        <f t="shared" si="34"/>
        <v>7.5</v>
      </c>
      <c r="K517" s="20">
        <f t="shared" si="35"/>
        <v>8</v>
      </c>
    </row>
    <row r="518" spans="2:11">
      <c r="B518" s="20">
        <f t="shared" si="32"/>
        <v>24</v>
      </c>
      <c r="E518" s="20">
        <f t="shared" si="33"/>
        <v>6</v>
      </c>
      <c r="H518" s="20">
        <f t="shared" si="34"/>
        <v>7.5</v>
      </c>
      <c r="K518" s="20">
        <f t="shared" si="35"/>
        <v>8</v>
      </c>
    </row>
    <row r="519" spans="2:11">
      <c r="B519" s="20">
        <f t="shared" si="32"/>
        <v>24</v>
      </c>
      <c r="E519" s="20">
        <f t="shared" si="33"/>
        <v>6</v>
      </c>
      <c r="H519" s="20">
        <f t="shared" si="34"/>
        <v>7.5</v>
      </c>
      <c r="K519" s="20">
        <f t="shared" si="35"/>
        <v>8</v>
      </c>
    </row>
    <row r="520" spans="2:11">
      <c r="B520" s="20">
        <f t="shared" si="32"/>
        <v>24</v>
      </c>
      <c r="E520" s="20">
        <f t="shared" si="33"/>
        <v>6</v>
      </c>
      <c r="H520" s="20">
        <f t="shared" si="34"/>
        <v>7.5</v>
      </c>
      <c r="K520" s="20">
        <f t="shared" si="35"/>
        <v>8</v>
      </c>
    </row>
    <row r="521" spans="2:11">
      <c r="B521" s="20">
        <f t="shared" si="32"/>
        <v>24</v>
      </c>
      <c r="E521" s="20">
        <f t="shared" si="33"/>
        <v>6</v>
      </c>
      <c r="H521" s="20">
        <f t="shared" si="34"/>
        <v>7.5</v>
      </c>
      <c r="K521" s="20">
        <f t="shared" si="35"/>
        <v>8</v>
      </c>
    </row>
    <row r="522" spans="2:11">
      <c r="B522" s="20">
        <f t="shared" si="32"/>
        <v>24</v>
      </c>
      <c r="E522" s="20">
        <f t="shared" si="33"/>
        <v>6</v>
      </c>
      <c r="H522" s="20">
        <f t="shared" si="34"/>
        <v>7.5</v>
      </c>
      <c r="K522" s="20">
        <f t="shared" si="35"/>
        <v>8</v>
      </c>
    </row>
    <row r="523" spans="2:11">
      <c r="B523" s="20">
        <f t="shared" si="32"/>
        <v>24</v>
      </c>
      <c r="E523" s="20">
        <f t="shared" si="33"/>
        <v>6</v>
      </c>
      <c r="H523" s="20">
        <f t="shared" si="34"/>
        <v>7.5</v>
      </c>
      <c r="K523" s="20">
        <f t="shared" si="35"/>
        <v>8</v>
      </c>
    </row>
    <row r="524" spans="2:11">
      <c r="B524" s="20">
        <f t="shared" si="32"/>
        <v>24</v>
      </c>
      <c r="E524" s="20">
        <f t="shared" si="33"/>
        <v>6</v>
      </c>
      <c r="H524" s="20">
        <f t="shared" si="34"/>
        <v>7.5</v>
      </c>
      <c r="K524" s="20">
        <f t="shared" si="35"/>
        <v>8</v>
      </c>
    </row>
    <row r="525" spans="2:11">
      <c r="B525" s="20">
        <f t="shared" si="32"/>
        <v>24</v>
      </c>
      <c r="E525" s="20">
        <f t="shared" si="33"/>
        <v>6</v>
      </c>
      <c r="H525" s="20">
        <f t="shared" si="34"/>
        <v>7.5</v>
      </c>
      <c r="K525" s="20">
        <f t="shared" si="35"/>
        <v>8</v>
      </c>
    </row>
    <row r="526" spans="2:11">
      <c r="B526" s="20">
        <f t="shared" si="32"/>
        <v>24</v>
      </c>
      <c r="E526" s="20">
        <f t="shared" si="33"/>
        <v>6</v>
      </c>
      <c r="H526" s="20">
        <f t="shared" si="34"/>
        <v>7.5</v>
      </c>
      <c r="K526" s="20">
        <f t="shared" si="35"/>
        <v>8</v>
      </c>
    </row>
    <row r="527" spans="2:11">
      <c r="B527" s="20">
        <f t="shared" si="32"/>
        <v>24</v>
      </c>
      <c r="E527" s="20">
        <f t="shared" si="33"/>
        <v>6</v>
      </c>
      <c r="H527" s="20">
        <f t="shared" si="34"/>
        <v>7.5</v>
      </c>
      <c r="K527" s="20">
        <f t="shared" si="35"/>
        <v>8</v>
      </c>
    </row>
    <row r="528" spans="2:11">
      <c r="B528" s="20">
        <f t="shared" si="32"/>
        <v>24</v>
      </c>
      <c r="E528" s="20">
        <f t="shared" si="33"/>
        <v>6</v>
      </c>
      <c r="H528" s="20">
        <f t="shared" si="34"/>
        <v>7.5</v>
      </c>
      <c r="K528" s="20">
        <f t="shared" si="35"/>
        <v>8</v>
      </c>
    </row>
    <row r="529" spans="2:11">
      <c r="B529" s="20">
        <f t="shared" si="32"/>
        <v>24</v>
      </c>
      <c r="E529" s="20">
        <f t="shared" si="33"/>
        <v>6</v>
      </c>
      <c r="H529" s="20">
        <f t="shared" si="34"/>
        <v>7.5</v>
      </c>
      <c r="K529" s="20">
        <f t="shared" si="35"/>
        <v>8</v>
      </c>
    </row>
    <row r="530" spans="2:11">
      <c r="B530" s="20">
        <f t="shared" si="32"/>
        <v>24</v>
      </c>
      <c r="E530" s="20">
        <f t="shared" si="33"/>
        <v>6</v>
      </c>
      <c r="H530" s="20">
        <f t="shared" si="34"/>
        <v>7.5</v>
      </c>
      <c r="K530" s="20">
        <f t="shared" si="35"/>
        <v>8</v>
      </c>
    </row>
    <row r="531" spans="2:11">
      <c r="B531" s="20">
        <f t="shared" si="32"/>
        <v>24</v>
      </c>
      <c r="E531" s="20">
        <f t="shared" si="33"/>
        <v>6</v>
      </c>
      <c r="H531" s="20">
        <f t="shared" si="34"/>
        <v>7.5</v>
      </c>
      <c r="K531" s="20">
        <f t="shared" si="35"/>
        <v>8</v>
      </c>
    </row>
    <row r="532" spans="2:11">
      <c r="B532" s="20">
        <f t="shared" si="32"/>
        <v>24</v>
      </c>
      <c r="E532" s="20">
        <f t="shared" si="33"/>
        <v>6</v>
      </c>
      <c r="H532" s="20">
        <f t="shared" si="34"/>
        <v>7.5</v>
      </c>
      <c r="K532" s="20">
        <f t="shared" si="35"/>
        <v>8</v>
      </c>
    </row>
    <row r="533" spans="2:11">
      <c r="B533" s="20">
        <f t="shared" si="32"/>
        <v>24</v>
      </c>
      <c r="E533" s="20">
        <f t="shared" si="33"/>
        <v>6</v>
      </c>
      <c r="H533" s="20">
        <f t="shared" si="34"/>
        <v>7.5</v>
      </c>
      <c r="K533" s="20">
        <f t="shared" si="35"/>
        <v>8</v>
      </c>
    </row>
    <row r="534" spans="2:11">
      <c r="B534" s="20">
        <f t="shared" si="32"/>
        <v>24</v>
      </c>
      <c r="E534" s="20">
        <f t="shared" si="33"/>
        <v>6</v>
      </c>
      <c r="H534" s="20">
        <f t="shared" si="34"/>
        <v>7.5</v>
      </c>
      <c r="K534" s="20">
        <f t="shared" si="35"/>
        <v>8</v>
      </c>
    </row>
    <row r="535" spans="2:11">
      <c r="B535" s="20">
        <f t="shared" si="32"/>
        <v>24</v>
      </c>
      <c r="E535" s="20">
        <f t="shared" si="33"/>
        <v>6</v>
      </c>
      <c r="H535" s="20">
        <f t="shared" si="34"/>
        <v>7.5</v>
      </c>
      <c r="K535" s="20">
        <f t="shared" si="35"/>
        <v>8</v>
      </c>
    </row>
    <row r="536" spans="2:11">
      <c r="B536" s="20">
        <f t="shared" si="32"/>
        <v>24</v>
      </c>
      <c r="E536" s="20">
        <f t="shared" si="33"/>
        <v>6</v>
      </c>
      <c r="H536" s="20">
        <f t="shared" si="34"/>
        <v>7.5</v>
      </c>
      <c r="K536" s="20">
        <f t="shared" si="35"/>
        <v>8</v>
      </c>
    </row>
    <row r="537" spans="2:11">
      <c r="B537" s="20">
        <f t="shared" si="32"/>
        <v>24</v>
      </c>
      <c r="E537" s="20">
        <f t="shared" si="33"/>
        <v>6</v>
      </c>
      <c r="H537" s="20">
        <f t="shared" si="34"/>
        <v>7.5</v>
      </c>
      <c r="K537" s="20">
        <f t="shared" si="35"/>
        <v>8</v>
      </c>
    </row>
    <row r="538" spans="2:11">
      <c r="B538" s="20">
        <f t="shared" si="32"/>
        <v>24</v>
      </c>
      <c r="E538" s="20">
        <f t="shared" si="33"/>
        <v>6</v>
      </c>
      <c r="H538" s="20">
        <f t="shared" si="34"/>
        <v>7.5</v>
      </c>
      <c r="K538" s="20">
        <f t="shared" si="35"/>
        <v>8</v>
      </c>
    </row>
    <row r="539" spans="2:11">
      <c r="B539" s="20">
        <f t="shared" si="32"/>
        <v>24</v>
      </c>
      <c r="E539" s="20">
        <f t="shared" si="33"/>
        <v>6</v>
      </c>
      <c r="H539" s="20">
        <f t="shared" si="34"/>
        <v>7.5</v>
      </c>
      <c r="K539" s="20">
        <f t="shared" si="35"/>
        <v>8</v>
      </c>
    </row>
    <row r="540" spans="2:11">
      <c r="B540" s="20">
        <f t="shared" si="32"/>
        <v>24</v>
      </c>
      <c r="E540" s="20">
        <f t="shared" si="33"/>
        <v>6</v>
      </c>
      <c r="H540" s="20">
        <f t="shared" si="34"/>
        <v>7.5</v>
      </c>
      <c r="K540" s="20">
        <f t="shared" si="35"/>
        <v>8</v>
      </c>
    </row>
    <row r="541" spans="2:11">
      <c r="B541" s="20">
        <f t="shared" ref="B541:B604" si="36">B540-C541</f>
        <v>24</v>
      </c>
      <c r="E541" s="20">
        <f t="shared" ref="E541:E604" si="37">E540-F541</f>
        <v>6</v>
      </c>
      <c r="H541" s="20">
        <f t="shared" ref="H541:H604" si="38">H540-I541</f>
        <v>7.5</v>
      </c>
      <c r="K541" s="20">
        <f t="shared" si="35"/>
        <v>8</v>
      </c>
    </row>
    <row r="542" spans="2:11">
      <c r="B542" s="20">
        <f t="shared" si="36"/>
        <v>24</v>
      </c>
      <c r="E542" s="20">
        <f t="shared" si="37"/>
        <v>6</v>
      </c>
      <c r="H542" s="20">
        <f t="shared" si="38"/>
        <v>7.5</v>
      </c>
      <c r="K542" s="20">
        <f t="shared" si="35"/>
        <v>8</v>
      </c>
    </row>
    <row r="543" spans="2:11">
      <c r="B543" s="20">
        <f t="shared" si="36"/>
        <v>24</v>
      </c>
      <c r="E543" s="20">
        <f t="shared" si="37"/>
        <v>6</v>
      </c>
      <c r="H543" s="20">
        <f t="shared" si="38"/>
        <v>7.5</v>
      </c>
      <c r="K543" s="20">
        <f t="shared" si="35"/>
        <v>8</v>
      </c>
    </row>
    <row r="544" spans="2:11">
      <c r="B544" s="20">
        <f t="shared" si="36"/>
        <v>24</v>
      </c>
      <c r="E544" s="20">
        <f t="shared" si="37"/>
        <v>6</v>
      </c>
      <c r="H544" s="20">
        <f t="shared" si="38"/>
        <v>7.5</v>
      </c>
      <c r="K544" s="20">
        <f t="shared" si="35"/>
        <v>8</v>
      </c>
    </row>
    <row r="545" spans="2:11">
      <c r="B545" s="20">
        <f t="shared" si="36"/>
        <v>24</v>
      </c>
      <c r="E545" s="20">
        <f t="shared" si="37"/>
        <v>6</v>
      </c>
      <c r="H545" s="20">
        <f t="shared" si="38"/>
        <v>7.5</v>
      </c>
      <c r="K545" s="20">
        <f t="shared" si="35"/>
        <v>8</v>
      </c>
    </row>
    <row r="546" spans="2:11">
      <c r="B546" s="20">
        <f t="shared" si="36"/>
        <v>24</v>
      </c>
      <c r="E546" s="20">
        <f t="shared" si="37"/>
        <v>6</v>
      </c>
      <c r="H546" s="20">
        <f t="shared" si="38"/>
        <v>7.5</v>
      </c>
      <c r="K546" s="20">
        <f t="shared" si="35"/>
        <v>8</v>
      </c>
    </row>
    <row r="547" spans="2:11">
      <c r="B547" s="20">
        <f t="shared" si="36"/>
        <v>24</v>
      </c>
      <c r="E547" s="20">
        <f t="shared" si="37"/>
        <v>6</v>
      </c>
      <c r="H547" s="20">
        <f t="shared" si="38"/>
        <v>7.5</v>
      </c>
      <c r="K547" s="20">
        <f t="shared" si="35"/>
        <v>8</v>
      </c>
    </row>
    <row r="548" spans="2:11">
      <c r="B548" s="20">
        <f t="shared" si="36"/>
        <v>24</v>
      </c>
      <c r="E548" s="20">
        <f t="shared" si="37"/>
        <v>6</v>
      </c>
      <c r="H548" s="20">
        <f t="shared" si="38"/>
        <v>7.5</v>
      </c>
      <c r="K548" s="20">
        <f t="shared" si="35"/>
        <v>8</v>
      </c>
    </row>
    <row r="549" spans="2:11">
      <c r="B549" s="20">
        <f t="shared" si="36"/>
        <v>24</v>
      </c>
      <c r="E549" s="20">
        <f t="shared" si="37"/>
        <v>6</v>
      </c>
      <c r="H549" s="20">
        <f t="shared" si="38"/>
        <v>7.5</v>
      </c>
      <c r="K549" s="20">
        <f t="shared" si="35"/>
        <v>8</v>
      </c>
    </row>
    <row r="550" spans="2:11">
      <c r="B550" s="20">
        <f t="shared" si="36"/>
        <v>24</v>
      </c>
      <c r="E550" s="20">
        <f t="shared" si="37"/>
        <v>6</v>
      </c>
      <c r="H550" s="20">
        <f t="shared" si="38"/>
        <v>7.5</v>
      </c>
      <c r="K550" s="20">
        <f t="shared" si="35"/>
        <v>8</v>
      </c>
    </row>
    <row r="551" spans="2:11">
      <c r="B551" s="20">
        <f t="shared" si="36"/>
        <v>24</v>
      </c>
      <c r="E551" s="20">
        <f t="shared" si="37"/>
        <v>6</v>
      </c>
      <c r="H551" s="20">
        <f t="shared" si="38"/>
        <v>7.5</v>
      </c>
      <c r="K551" s="20">
        <f t="shared" ref="K551:K614" si="39">K550-L551</f>
        <v>8</v>
      </c>
    </row>
    <row r="552" spans="2:11">
      <c r="B552" s="20">
        <f t="shared" si="36"/>
        <v>24</v>
      </c>
      <c r="E552" s="20">
        <f t="shared" si="37"/>
        <v>6</v>
      </c>
      <c r="H552" s="20">
        <f t="shared" si="38"/>
        <v>7.5</v>
      </c>
      <c r="K552" s="20">
        <f t="shared" si="39"/>
        <v>8</v>
      </c>
    </row>
    <row r="553" spans="2:11">
      <c r="B553" s="20">
        <f t="shared" si="36"/>
        <v>24</v>
      </c>
      <c r="E553" s="20">
        <f t="shared" si="37"/>
        <v>6</v>
      </c>
      <c r="H553" s="20">
        <f t="shared" si="38"/>
        <v>7.5</v>
      </c>
      <c r="K553" s="20">
        <f t="shared" si="39"/>
        <v>8</v>
      </c>
    </row>
    <row r="554" spans="2:11">
      <c r="B554" s="20">
        <f t="shared" si="36"/>
        <v>24</v>
      </c>
      <c r="E554" s="20">
        <f t="shared" si="37"/>
        <v>6</v>
      </c>
      <c r="H554" s="20">
        <f t="shared" si="38"/>
        <v>7.5</v>
      </c>
      <c r="K554" s="20">
        <f t="shared" si="39"/>
        <v>8</v>
      </c>
    </row>
    <row r="555" spans="2:11">
      <c r="B555" s="20">
        <f t="shared" si="36"/>
        <v>24</v>
      </c>
      <c r="E555" s="20">
        <f t="shared" si="37"/>
        <v>6</v>
      </c>
      <c r="H555" s="20">
        <f t="shared" si="38"/>
        <v>7.5</v>
      </c>
      <c r="K555" s="20">
        <f t="shared" si="39"/>
        <v>8</v>
      </c>
    </row>
    <row r="556" spans="2:11">
      <c r="B556" s="20">
        <f t="shared" si="36"/>
        <v>24</v>
      </c>
      <c r="E556" s="20">
        <f t="shared" si="37"/>
        <v>6</v>
      </c>
      <c r="H556" s="20">
        <f t="shared" si="38"/>
        <v>7.5</v>
      </c>
      <c r="K556" s="20">
        <f t="shared" si="39"/>
        <v>8</v>
      </c>
    </row>
    <row r="557" spans="2:11">
      <c r="B557" s="20">
        <f t="shared" si="36"/>
        <v>24</v>
      </c>
      <c r="E557" s="20">
        <f t="shared" si="37"/>
        <v>6</v>
      </c>
      <c r="H557" s="20">
        <f t="shared" si="38"/>
        <v>7.5</v>
      </c>
      <c r="K557" s="20">
        <f t="shared" si="39"/>
        <v>8</v>
      </c>
    </row>
    <row r="558" spans="2:11">
      <c r="B558" s="20">
        <f t="shared" si="36"/>
        <v>24</v>
      </c>
      <c r="E558" s="20">
        <f t="shared" si="37"/>
        <v>6</v>
      </c>
      <c r="H558" s="20">
        <f t="shared" si="38"/>
        <v>7.5</v>
      </c>
      <c r="K558" s="20">
        <f t="shared" si="39"/>
        <v>8</v>
      </c>
    </row>
    <row r="559" spans="2:11">
      <c r="B559" s="20">
        <f t="shared" si="36"/>
        <v>24</v>
      </c>
      <c r="E559" s="20">
        <f t="shared" si="37"/>
        <v>6</v>
      </c>
      <c r="H559" s="20">
        <f t="shared" si="38"/>
        <v>7.5</v>
      </c>
      <c r="K559" s="20">
        <f t="shared" si="39"/>
        <v>8</v>
      </c>
    </row>
    <row r="560" spans="2:11">
      <c r="B560" s="20">
        <f t="shared" si="36"/>
        <v>24</v>
      </c>
      <c r="E560" s="20">
        <f t="shared" si="37"/>
        <v>6</v>
      </c>
      <c r="H560" s="20">
        <f t="shared" si="38"/>
        <v>7.5</v>
      </c>
      <c r="K560" s="20">
        <f t="shared" si="39"/>
        <v>8</v>
      </c>
    </row>
    <row r="561" spans="2:11">
      <c r="B561" s="20">
        <f t="shared" si="36"/>
        <v>24</v>
      </c>
      <c r="E561" s="20">
        <f t="shared" si="37"/>
        <v>6</v>
      </c>
      <c r="H561" s="20">
        <f t="shared" si="38"/>
        <v>7.5</v>
      </c>
      <c r="K561" s="20">
        <f t="shared" si="39"/>
        <v>8</v>
      </c>
    </row>
    <row r="562" spans="2:11">
      <c r="B562" s="20">
        <f t="shared" si="36"/>
        <v>24</v>
      </c>
      <c r="E562" s="20">
        <f t="shared" si="37"/>
        <v>6</v>
      </c>
      <c r="H562" s="20">
        <f t="shared" si="38"/>
        <v>7.5</v>
      </c>
      <c r="K562" s="20">
        <f t="shared" si="39"/>
        <v>8</v>
      </c>
    </row>
    <row r="563" spans="2:11">
      <c r="B563" s="20">
        <f t="shared" si="36"/>
        <v>24</v>
      </c>
      <c r="E563" s="20">
        <f t="shared" si="37"/>
        <v>6</v>
      </c>
      <c r="H563" s="20">
        <f t="shared" si="38"/>
        <v>7.5</v>
      </c>
      <c r="K563" s="20">
        <f t="shared" si="39"/>
        <v>8</v>
      </c>
    </row>
    <row r="564" spans="2:11">
      <c r="B564" s="20">
        <f t="shared" si="36"/>
        <v>24</v>
      </c>
      <c r="E564" s="20">
        <f t="shared" si="37"/>
        <v>6</v>
      </c>
      <c r="H564" s="20">
        <f t="shared" si="38"/>
        <v>7.5</v>
      </c>
      <c r="K564" s="20">
        <f t="shared" si="39"/>
        <v>8</v>
      </c>
    </row>
    <row r="565" spans="2:11">
      <c r="B565" s="20">
        <f t="shared" si="36"/>
        <v>24</v>
      </c>
      <c r="E565" s="20">
        <f t="shared" si="37"/>
        <v>6</v>
      </c>
      <c r="H565" s="20">
        <f t="shared" si="38"/>
        <v>7.5</v>
      </c>
      <c r="K565" s="20">
        <f t="shared" si="39"/>
        <v>8</v>
      </c>
    </row>
    <row r="566" spans="2:11">
      <c r="B566" s="20">
        <f t="shared" si="36"/>
        <v>24</v>
      </c>
      <c r="E566" s="20">
        <f t="shared" si="37"/>
        <v>6</v>
      </c>
      <c r="H566" s="20">
        <f t="shared" si="38"/>
        <v>7.5</v>
      </c>
      <c r="K566" s="20">
        <f t="shared" si="39"/>
        <v>8</v>
      </c>
    </row>
    <row r="567" spans="2:11">
      <c r="B567" s="20">
        <f t="shared" si="36"/>
        <v>24</v>
      </c>
      <c r="E567" s="20">
        <f t="shared" si="37"/>
        <v>6</v>
      </c>
      <c r="H567" s="20">
        <f t="shared" si="38"/>
        <v>7.5</v>
      </c>
      <c r="K567" s="20">
        <f t="shared" si="39"/>
        <v>8</v>
      </c>
    </row>
    <row r="568" spans="2:11">
      <c r="B568" s="20">
        <f t="shared" si="36"/>
        <v>24</v>
      </c>
      <c r="E568" s="20">
        <f t="shared" si="37"/>
        <v>6</v>
      </c>
      <c r="H568" s="20">
        <f t="shared" si="38"/>
        <v>7.5</v>
      </c>
      <c r="K568" s="20">
        <f t="shared" si="39"/>
        <v>8</v>
      </c>
    </row>
    <row r="569" spans="2:11">
      <c r="B569" s="20">
        <f t="shared" si="36"/>
        <v>24</v>
      </c>
      <c r="E569" s="20">
        <f t="shared" si="37"/>
        <v>6</v>
      </c>
      <c r="H569" s="20">
        <f t="shared" si="38"/>
        <v>7.5</v>
      </c>
      <c r="K569" s="20">
        <f t="shared" si="39"/>
        <v>8</v>
      </c>
    </row>
    <row r="570" spans="2:11">
      <c r="B570" s="20">
        <f t="shared" si="36"/>
        <v>24</v>
      </c>
      <c r="E570" s="20">
        <f t="shared" si="37"/>
        <v>6</v>
      </c>
      <c r="H570" s="20">
        <f t="shared" si="38"/>
        <v>7.5</v>
      </c>
      <c r="K570" s="20">
        <f t="shared" si="39"/>
        <v>8</v>
      </c>
    </row>
    <row r="571" spans="2:11">
      <c r="B571" s="20">
        <f t="shared" si="36"/>
        <v>24</v>
      </c>
      <c r="E571" s="20">
        <f t="shared" si="37"/>
        <v>6</v>
      </c>
      <c r="H571" s="20">
        <f t="shared" si="38"/>
        <v>7.5</v>
      </c>
      <c r="K571" s="20">
        <f t="shared" si="39"/>
        <v>8</v>
      </c>
    </row>
    <row r="572" spans="2:11">
      <c r="B572" s="20">
        <f t="shared" si="36"/>
        <v>24</v>
      </c>
      <c r="E572" s="20">
        <f t="shared" si="37"/>
        <v>6</v>
      </c>
      <c r="H572" s="20">
        <f t="shared" si="38"/>
        <v>7.5</v>
      </c>
      <c r="K572" s="20">
        <f t="shared" si="39"/>
        <v>8</v>
      </c>
    </row>
    <row r="573" spans="2:11">
      <c r="B573" s="20">
        <f t="shared" si="36"/>
        <v>24</v>
      </c>
      <c r="E573" s="20">
        <f t="shared" si="37"/>
        <v>6</v>
      </c>
      <c r="H573" s="20">
        <f t="shared" si="38"/>
        <v>7.5</v>
      </c>
      <c r="K573" s="20">
        <f t="shared" si="39"/>
        <v>8</v>
      </c>
    </row>
    <row r="574" spans="2:11">
      <c r="B574" s="20">
        <f t="shared" si="36"/>
        <v>24</v>
      </c>
      <c r="E574" s="20">
        <f t="shared" si="37"/>
        <v>6</v>
      </c>
      <c r="H574" s="20">
        <f t="shared" si="38"/>
        <v>7.5</v>
      </c>
      <c r="K574" s="20">
        <f t="shared" si="39"/>
        <v>8</v>
      </c>
    </row>
    <row r="575" spans="2:11">
      <c r="B575" s="20">
        <f t="shared" si="36"/>
        <v>24</v>
      </c>
      <c r="E575" s="20">
        <f t="shared" si="37"/>
        <v>6</v>
      </c>
      <c r="H575" s="20">
        <f t="shared" si="38"/>
        <v>7.5</v>
      </c>
      <c r="K575" s="20">
        <f t="shared" si="39"/>
        <v>8</v>
      </c>
    </row>
    <row r="576" spans="2:11">
      <c r="B576" s="20">
        <f t="shared" si="36"/>
        <v>24</v>
      </c>
      <c r="E576" s="20">
        <f t="shared" si="37"/>
        <v>6</v>
      </c>
      <c r="H576" s="20">
        <f t="shared" si="38"/>
        <v>7.5</v>
      </c>
      <c r="K576" s="20">
        <f t="shared" si="39"/>
        <v>8</v>
      </c>
    </row>
    <row r="577" spans="2:11">
      <c r="B577" s="20">
        <f t="shared" si="36"/>
        <v>24</v>
      </c>
      <c r="E577" s="20">
        <f t="shared" si="37"/>
        <v>6</v>
      </c>
      <c r="H577" s="20">
        <f t="shared" si="38"/>
        <v>7.5</v>
      </c>
      <c r="K577" s="20">
        <f t="shared" si="39"/>
        <v>8</v>
      </c>
    </row>
    <row r="578" spans="2:11">
      <c r="B578" s="20">
        <f t="shared" si="36"/>
        <v>24</v>
      </c>
      <c r="E578" s="20">
        <f t="shared" si="37"/>
        <v>6</v>
      </c>
      <c r="H578" s="20">
        <f t="shared" si="38"/>
        <v>7.5</v>
      </c>
      <c r="K578" s="20">
        <f t="shared" si="39"/>
        <v>8</v>
      </c>
    </row>
    <row r="579" spans="2:11">
      <c r="B579" s="20">
        <f t="shared" si="36"/>
        <v>24</v>
      </c>
      <c r="E579" s="20">
        <f t="shared" si="37"/>
        <v>6</v>
      </c>
      <c r="H579" s="20">
        <f t="shared" si="38"/>
        <v>7.5</v>
      </c>
      <c r="K579" s="20">
        <f t="shared" si="39"/>
        <v>8</v>
      </c>
    </row>
    <row r="580" spans="2:11">
      <c r="B580" s="20">
        <f t="shared" si="36"/>
        <v>24</v>
      </c>
      <c r="E580" s="20">
        <f t="shared" si="37"/>
        <v>6</v>
      </c>
      <c r="H580" s="20">
        <f t="shared" si="38"/>
        <v>7.5</v>
      </c>
      <c r="K580" s="20">
        <f t="shared" si="39"/>
        <v>8</v>
      </c>
    </row>
    <row r="581" spans="2:11">
      <c r="B581" s="20">
        <f t="shared" si="36"/>
        <v>24</v>
      </c>
      <c r="E581" s="20">
        <f t="shared" si="37"/>
        <v>6</v>
      </c>
      <c r="H581" s="20">
        <f t="shared" si="38"/>
        <v>7.5</v>
      </c>
      <c r="K581" s="20">
        <f t="shared" si="39"/>
        <v>8</v>
      </c>
    </row>
    <row r="582" spans="2:11">
      <c r="B582" s="20">
        <f t="shared" si="36"/>
        <v>24</v>
      </c>
      <c r="E582" s="20">
        <f t="shared" si="37"/>
        <v>6</v>
      </c>
      <c r="H582" s="20">
        <f t="shared" si="38"/>
        <v>7.5</v>
      </c>
      <c r="K582" s="20">
        <f t="shared" si="39"/>
        <v>8</v>
      </c>
    </row>
    <row r="583" spans="2:11">
      <c r="B583" s="20">
        <f t="shared" si="36"/>
        <v>24</v>
      </c>
      <c r="E583" s="20">
        <f t="shared" si="37"/>
        <v>6</v>
      </c>
      <c r="H583" s="20">
        <f t="shared" si="38"/>
        <v>7.5</v>
      </c>
      <c r="K583" s="20">
        <f t="shared" si="39"/>
        <v>8</v>
      </c>
    </row>
    <row r="584" spans="2:11">
      <c r="B584" s="20">
        <f t="shared" si="36"/>
        <v>24</v>
      </c>
      <c r="E584" s="20">
        <f t="shared" si="37"/>
        <v>6</v>
      </c>
      <c r="H584" s="20">
        <f t="shared" si="38"/>
        <v>7.5</v>
      </c>
      <c r="K584" s="20">
        <f t="shared" si="39"/>
        <v>8</v>
      </c>
    </row>
    <row r="585" spans="2:11">
      <c r="B585" s="20">
        <f t="shared" si="36"/>
        <v>24</v>
      </c>
      <c r="E585" s="20">
        <f t="shared" si="37"/>
        <v>6</v>
      </c>
      <c r="H585" s="20">
        <f t="shared" si="38"/>
        <v>7.5</v>
      </c>
      <c r="K585" s="20">
        <f t="shared" si="39"/>
        <v>8</v>
      </c>
    </row>
    <row r="586" spans="2:11">
      <c r="B586" s="20">
        <f t="shared" si="36"/>
        <v>24</v>
      </c>
      <c r="E586" s="20">
        <f t="shared" si="37"/>
        <v>6</v>
      </c>
      <c r="H586" s="20">
        <f t="shared" si="38"/>
        <v>7.5</v>
      </c>
      <c r="K586" s="20">
        <f t="shared" si="39"/>
        <v>8</v>
      </c>
    </row>
    <row r="587" spans="2:11">
      <c r="B587" s="20">
        <f t="shared" si="36"/>
        <v>24</v>
      </c>
      <c r="E587" s="20">
        <f t="shared" si="37"/>
        <v>6</v>
      </c>
      <c r="H587" s="20">
        <f t="shared" si="38"/>
        <v>7.5</v>
      </c>
      <c r="K587" s="20">
        <f t="shared" si="39"/>
        <v>8</v>
      </c>
    </row>
    <row r="588" spans="2:11">
      <c r="B588" s="20">
        <f t="shared" si="36"/>
        <v>24</v>
      </c>
      <c r="E588" s="20">
        <f t="shared" si="37"/>
        <v>6</v>
      </c>
      <c r="H588" s="20">
        <f t="shared" si="38"/>
        <v>7.5</v>
      </c>
      <c r="K588" s="20">
        <f t="shared" si="39"/>
        <v>8</v>
      </c>
    </row>
    <row r="589" spans="2:11">
      <c r="B589" s="20">
        <f t="shared" si="36"/>
        <v>24</v>
      </c>
      <c r="E589" s="20">
        <f t="shared" si="37"/>
        <v>6</v>
      </c>
      <c r="H589" s="20">
        <f t="shared" si="38"/>
        <v>7.5</v>
      </c>
      <c r="K589" s="20">
        <f t="shared" si="39"/>
        <v>8</v>
      </c>
    </row>
    <row r="590" spans="2:11">
      <c r="B590" s="20">
        <f t="shared" si="36"/>
        <v>24</v>
      </c>
      <c r="E590" s="20">
        <f t="shared" si="37"/>
        <v>6</v>
      </c>
      <c r="H590" s="20">
        <f t="shared" si="38"/>
        <v>7.5</v>
      </c>
      <c r="K590" s="20">
        <f t="shared" si="39"/>
        <v>8</v>
      </c>
    </row>
    <row r="591" spans="2:11">
      <c r="B591" s="20">
        <f t="shared" si="36"/>
        <v>24</v>
      </c>
      <c r="E591" s="20">
        <f t="shared" si="37"/>
        <v>6</v>
      </c>
      <c r="H591" s="20">
        <f t="shared" si="38"/>
        <v>7.5</v>
      </c>
      <c r="K591" s="20">
        <f t="shared" si="39"/>
        <v>8</v>
      </c>
    </row>
    <row r="592" spans="2:11">
      <c r="B592" s="20">
        <f t="shared" si="36"/>
        <v>24</v>
      </c>
      <c r="E592" s="20">
        <f t="shared" si="37"/>
        <v>6</v>
      </c>
      <c r="H592" s="20">
        <f t="shared" si="38"/>
        <v>7.5</v>
      </c>
      <c r="K592" s="20">
        <f t="shared" si="39"/>
        <v>8</v>
      </c>
    </row>
    <row r="593" spans="2:11">
      <c r="B593" s="20">
        <f t="shared" si="36"/>
        <v>24</v>
      </c>
      <c r="E593" s="20">
        <f t="shared" si="37"/>
        <v>6</v>
      </c>
      <c r="H593" s="20">
        <f t="shared" si="38"/>
        <v>7.5</v>
      </c>
      <c r="K593" s="20">
        <f t="shared" si="39"/>
        <v>8</v>
      </c>
    </row>
    <row r="594" spans="2:11">
      <c r="B594" s="20">
        <f t="shared" si="36"/>
        <v>24</v>
      </c>
      <c r="E594" s="20">
        <f t="shared" si="37"/>
        <v>6</v>
      </c>
      <c r="H594" s="20">
        <f t="shared" si="38"/>
        <v>7.5</v>
      </c>
      <c r="K594" s="20">
        <f t="shared" si="39"/>
        <v>8</v>
      </c>
    </row>
    <row r="595" spans="2:11">
      <c r="B595" s="20">
        <f t="shared" si="36"/>
        <v>24</v>
      </c>
      <c r="E595" s="20">
        <f t="shared" si="37"/>
        <v>6</v>
      </c>
      <c r="H595" s="20">
        <f t="shared" si="38"/>
        <v>7.5</v>
      </c>
      <c r="K595" s="20">
        <f t="shared" si="39"/>
        <v>8</v>
      </c>
    </row>
    <row r="596" spans="2:11">
      <c r="B596" s="20">
        <f t="shared" si="36"/>
        <v>24</v>
      </c>
      <c r="E596" s="20">
        <f t="shared" si="37"/>
        <v>6</v>
      </c>
      <c r="H596" s="20">
        <f t="shared" si="38"/>
        <v>7.5</v>
      </c>
      <c r="K596" s="20">
        <f t="shared" si="39"/>
        <v>8</v>
      </c>
    </row>
    <row r="597" spans="2:11">
      <c r="B597" s="20">
        <f t="shared" si="36"/>
        <v>24</v>
      </c>
      <c r="E597" s="20">
        <f t="shared" si="37"/>
        <v>6</v>
      </c>
      <c r="H597" s="20">
        <f t="shared" si="38"/>
        <v>7.5</v>
      </c>
      <c r="K597" s="20">
        <f t="shared" si="39"/>
        <v>8</v>
      </c>
    </row>
    <row r="598" spans="2:11">
      <c r="B598" s="20">
        <f t="shared" si="36"/>
        <v>24</v>
      </c>
      <c r="E598" s="20">
        <f t="shared" si="37"/>
        <v>6</v>
      </c>
      <c r="H598" s="20">
        <f t="shared" si="38"/>
        <v>7.5</v>
      </c>
      <c r="K598" s="20">
        <f t="shared" si="39"/>
        <v>8</v>
      </c>
    </row>
    <row r="599" spans="2:11">
      <c r="B599" s="20">
        <f t="shared" si="36"/>
        <v>24</v>
      </c>
      <c r="E599" s="20">
        <f t="shared" si="37"/>
        <v>6</v>
      </c>
      <c r="H599" s="20">
        <f t="shared" si="38"/>
        <v>7.5</v>
      </c>
      <c r="K599" s="20">
        <f t="shared" si="39"/>
        <v>8</v>
      </c>
    </row>
    <row r="600" spans="2:11">
      <c r="B600" s="20">
        <f t="shared" si="36"/>
        <v>24</v>
      </c>
      <c r="E600" s="20">
        <f t="shared" si="37"/>
        <v>6</v>
      </c>
      <c r="H600" s="20">
        <f t="shared" si="38"/>
        <v>7.5</v>
      </c>
      <c r="K600" s="20">
        <f t="shared" si="39"/>
        <v>8</v>
      </c>
    </row>
    <row r="601" spans="2:11">
      <c r="B601" s="20">
        <f t="shared" si="36"/>
        <v>24</v>
      </c>
      <c r="E601" s="20">
        <f t="shared" si="37"/>
        <v>6</v>
      </c>
      <c r="H601" s="20">
        <f t="shared" si="38"/>
        <v>7.5</v>
      </c>
      <c r="K601" s="20">
        <f t="shared" si="39"/>
        <v>8</v>
      </c>
    </row>
    <row r="602" spans="2:11">
      <c r="B602" s="20">
        <f t="shared" si="36"/>
        <v>24</v>
      </c>
      <c r="E602" s="20">
        <f t="shared" si="37"/>
        <v>6</v>
      </c>
      <c r="H602" s="20">
        <f t="shared" si="38"/>
        <v>7.5</v>
      </c>
      <c r="K602" s="20">
        <f t="shared" si="39"/>
        <v>8</v>
      </c>
    </row>
    <row r="603" spans="2:11">
      <c r="B603" s="20">
        <f t="shared" si="36"/>
        <v>24</v>
      </c>
      <c r="E603" s="20">
        <f t="shared" si="37"/>
        <v>6</v>
      </c>
      <c r="H603" s="20">
        <f t="shared" si="38"/>
        <v>7.5</v>
      </c>
      <c r="K603" s="20">
        <f t="shared" si="39"/>
        <v>8</v>
      </c>
    </row>
    <row r="604" spans="2:11">
      <c r="B604" s="20">
        <f t="shared" si="36"/>
        <v>24</v>
      </c>
      <c r="E604" s="20">
        <f t="shared" si="37"/>
        <v>6</v>
      </c>
      <c r="H604" s="20">
        <f t="shared" si="38"/>
        <v>7.5</v>
      </c>
      <c r="K604" s="20">
        <f t="shared" si="39"/>
        <v>8</v>
      </c>
    </row>
    <row r="605" spans="2:11">
      <c r="B605" s="20">
        <f t="shared" ref="B605:B668" si="40">B604-C605</f>
        <v>24</v>
      </c>
      <c r="E605" s="20">
        <f t="shared" ref="E605:E668" si="41">E604-F605</f>
        <v>6</v>
      </c>
      <c r="H605" s="20">
        <f t="shared" ref="H605:H668" si="42">H604-I605</f>
        <v>7.5</v>
      </c>
      <c r="K605" s="20">
        <f t="shared" si="39"/>
        <v>8</v>
      </c>
    </row>
    <row r="606" spans="2:11">
      <c r="B606" s="20">
        <f t="shared" si="40"/>
        <v>24</v>
      </c>
      <c r="E606" s="20">
        <f t="shared" si="41"/>
        <v>6</v>
      </c>
      <c r="H606" s="20">
        <f t="shared" si="42"/>
        <v>7.5</v>
      </c>
      <c r="K606" s="20">
        <f t="shared" si="39"/>
        <v>8</v>
      </c>
    </row>
    <row r="607" spans="2:11">
      <c r="B607" s="20">
        <f t="shared" si="40"/>
        <v>24</v>
      </c>
      <c r="E607" s="20">
        <f t="shared" si="41"/>
        <v>6</v>
      </c>
      <c r="H607" s="20">
        <f t="shared" si="42"/>
        <v>7.5</v>
      </c>
      <c r="K607" s="20">
        <f t="shared" si="39"/>
        <v>8</v>
      </c>
    </row>
    <row r="608" spans="2:11">
      <c r="B608" s="20">
        <f t="shared" si="40"/>
        <v>24</v>
      </c>
      <c r="E608" s="20">
        <f t="shared" si="41"/>
        <v>6</v>
      </c>
      <c r="H608" s="20">
        <f t="shared" si="42"/>
        <v>7.5</v>
      </c>
      <c r="K608" s="20">
        <f t="shared" si="39"/>
        <v>8</v>
      </c>
    </row>
    <row r="609" spans="2:11">
      <c r="B609" s="20">
        <f t="shared" si="40"/>
        <v>24</v>
      </c>
      <c r="E609" s="20">
        <f t="shared" si="41"/>
        <v>6</v>
      </c>
      <c r="H609" s="20">
        <f t="shared" si="42"/>
        <v>7.5</v>
      </c>
      <c r="K609" s="20">
        <f t="shared" si="39"/>
        <v>8</v>
      </c>
    </row>
    <row r="610" spans="2:11">
      <c r="B610" s="20">
        <f t="shared" si="40"/>
        <v>24</v>
      </c>
      <c r="E610" s="20">
        <f t="shared" si="41"/>
        <v>6</v>
      </c>
      <c r="H610" s="20">
        <f t="shared" si="42"/>
        <v>7.5</v>
      </c>
      <c r="K610" s="20">
        <f t="shared" si="39"/>
        <v>8</v>
      </c>
    </row>
    <row r="611" spans="2:11">
      <c r="B611" s="20">
        <f t="shared" si="40"/>
        <v>24</v>
      </c>
      <c r="E611" s="20">
        <f t="shared" si="41"/>
        <v>6</v>
      </c>
      <c r="H611" s="20">
        <f t="shared" si="42"/>
        <v>7.5</v>
      </c>
      <c r="K611" s="20">
        <f t="shared" si="39"/>
        <v>8</v>
      </c>
    </row>
    <row r="612" spans="2:11">
      <c r="B612" s="20">
        <f t="shared" si="40"/>
        <v>24</v>
      </c>
      <c r="E612" s="20">
        <f t="shared" si="41"/>
        <v>6</v>
      </c>
      <c r="H612" s="20">
        <f t="shared" si="42"/>
        <v>7.5</v>
      </c>
      <c r="K612" s="20">
        <f t="shared" si="39"/>
        <v>8</v>
      </c>
    </row>
    <row r="613" spans="2:11">
      <c r="B613" s="20">
        <f t="shared" si="40"/>
        <v>24</v>
      </c>
      <c r="E613" s="20">
        <f t="shared" si="41"/>
        <v>6</v>
      </c>
      <c r="H613" s="20">
        <f t="shared" si="42"/>
        <v>7.5</v>
      </c>
      <c r="K613" s="20">
        <f t="shared" si="39"/>
        <v>8</v>
      </c>
    </row>
    <row r="614" spans="2:11">
      <c r="B614" s="20">
        <f t="shared" si="40"/>
        <v>24</v>
      </c>
      <c r="E614" s="20">
        <f t="shared" si="41"/>
        <v>6</v>
      </c>
      <c r="H614" s="20">
        <f t="shared" si="42"/>
        <v>7.5</v>
      </c>
      <c r="K614" s="20">
        <f t="shared" si="39"/>
        <v>8</v>
      </c>
    </row>
    <row r="615" spans="2:11">
      <c r="B615" s="20">
        <f t="shared" si="40"/>
        <v>24</v>
      </c>
      <c r="E615" s="20">
        <f t="shared" si="41"/>
        <v>6</v>
      </c>
      <c r="H615" s="20">
        <f t="shared" si="42"/>
        <v>7.5</v>
      </c>
      <c r="K615" s="20">
        <f t="shared" ref="K615:K678" si="43">K614-L615</f>
        <v>8</v>
      </c>
    </row>
    <row r="616" spans="2:11">
      <c r="B616" s="20">
        <f t="shared" si="40"/>
        <v>24</v>
      </c>
      <c r="E616" s="20">
        <f t="shared" si="41"/>
        <v>6</v>
      </c>
      <c r="H616" s="20">
        <f t="shared" si="42"/>
        <v>7.5</v>
      </c>
      <c r="K616" s="20">
        <f t="shared" si="43"/>
        <v>8</v>
      </c>
    </row>
    <row r="617" spans="2:11">
      <c r="B617" s="20">
        <f t="shared" si="40"/>
        <v>24</v>
      </c>
      <c r="E617" s="20">
        <f t="shared" si="41"/>
        <v>6</v>
      </c>
      <c r="H617" s="20">
        <f t="shared" si="42"/>
        <v>7.5</v>
      </c>
      <c r="K617" s="20">
        <f t="shared" si="43"/>
        <v>8</v>
      </c>
    </row>
    <row r="618" spans="2:11">
      <c r="B618" s="20">
        <f t="shared" si="40"/>
        <v>24</v>
      </c>
      <c r="E618" s="20">
        <f t="shared" si="41"/>
        <v>6</v>
      </c>
      <c r="H618" s="20">
        <f t="shared" si="42"/>
        <v>7.5</v>
      </c>
      <c r="K618" s="20">
        <f t="shared" si="43"/>
        <v>8</v>
      </c>
    </row>
    <row r="619" spans="2:11">
      <c r="B619" s="20">
        <f t="shared" si="40"/>
        <v>24</v>
      </c>
      <c r="E619" s="20">
        <f t="shared" si="41"/>
        <v>6</v>
      </c>
      <c r="H619" s="20">
        <f t="shared" si="42"/>
        <v>7.5</v>
      </c>
      <c r="K619" s="20">
        <f t="shared" si="43"/>
        <v>8</v>
      </c>
    </row>
    <row r="620" spans="2:11">
      <c r="B620" s="20">
        <f t="shared" si="40"/>
        <v>24</v>
      </c>
      <c r="E620" s="20">
        <f t="shared" si="41"/>
        <v>6</v>
      </c>
      <c r="H620" s="20">
        <f t="shared" si="42"/>
        <v>7.5</v>
      </c>
      <c r="K620" s="20">
        <f t="shared" si="43"/>
        <v>8</v>
      </c>
    </row>
    <row r="621" spans="2:11">
      <c r="B621" s="20">
        <f t="shared" si="40"/>
        <v>24</v>
      </c>
      <c r="E621" s="20">
        <f t="shared" si="41"/>
        <v>6</v>
      </c>
      <c r="H621" s="20">
        <f t="shared" si="42"/>
        <v>7.5</v>
      </c>
      <c r="K621" s="20">
        <f t="shared" si="43"/>
        <v>8</v>
      </c>
    </row>
    <row r="622" spans="2:11">
      <c r="B622" s="20">
        <f t="shared" si="40"/>
        <v>24</v>
      </c>
      <c r="E622" s="20">
        <f t="shared" si="41"/>
        <v>6</v>
      </c>
      <c r="H622" s="20">
        <f t="shared" si="42"/>
        <v>7.5</v>
      </c>
      <c r="K622" s="20">
        <f t="shared" si="43"/>
        <v>8</v>
      </c>
    </row>
    <row r="623" spans="2:11">
      <c r="B623" s="20">
        <f t="shared" si="40"/>
        <v>24</v>
      </c>
      <c r="E623" s="20">
        <f t="shared" si="41"/>
        <v>6</v>
      </c>
      <c r="H623" s="20">
        <f t="shared" si="42"/>
        <v>7.5</v>
      </c>
      <c r="K623" s="20">
        <f t="shared" si="43"/>
        <v>8</v>
      </c>
    </row>
    <row r="624" spans="2:11">
      <c r="B624" s="20">
        <f t="shared" si="40"/>
        <v>24</v>
      </c>
      <c r="E624" s="20">
        <f t="shared" si="41"/>
        <v>6</v>
      </c>
      <c r="H624" s="20">
        <f t="shared" si="42"/>
        <v>7.5</v>
      </c>
      <c r="K624" s="20">
        <f t="shared" si="43"/>
        <v>8</v>
      </c>
    </row>
    <row r="625" spans="2:11">
      <c r="B625" s="20">
        <f t="shared" si="40"/>
        <v>24</v>
      </c>
      <c r="E625" s="20">
        <f t="shared" si="41"/>
        <v>6</v>
      </c>
      <c r="H625" s="20">
        <f t="shared" si="42"/>
        <v>7.5</v>
      </c>
      <c r="K625" s="20">
        <f t="shared" si="43"/>
        <v>8</v>
      </c>
    </row>
    <row r="626" spans="2:11">
      <c r="B626" s="20">
        <f t="shared" si="40"/>
        <v>24</v>
      </c>
      <c r="E626" s="20">
        <f t="shared" si="41"/>
        <v>6</v>
      </c>
      <c r="H626" s="20">
        <f t="shared" si="42"/>
        <v>7.5</v>
      </c>
      <c r="K626" s="20">
        <f t="shared" si="43"/>
        <v>8</v>
      </c>
    </row>
    <row r="627" spans="2:11">
      <c r="B627" s="20">
        <f t="shared" si="40"/>
        <v>24</v>
      </c>
      <c r="E627" s="20">
        <f t="shared" si="41"/>
        <v>6</v>
      </c>
      <c r="H627" s="20">
        <f t="shared" si="42"/>
        <v>7.5</v>
      </c>
      <c r="K627" s="20">
        <f t="shared" si="43"/>
        <v>8</v>
      </c>
    </row>
    <row r="628" spans="2:11">
      <c r="B628" s="20">
        <f t="shared" si="40"/>
        <v>24</v>
      </c>
      <c r="E628" s="20">
        <f t="shared" si="41"/>
        <v>6</v>
      </c>
      <c r="H628" s="20">
        <f t="shared" si="42"/>
        <v>7.5</v>
      </c>
      <c r="K628" s="20">
        <f t="shared" si="43"/>
        <v>8</v>
      </c>
    </row>
    <row r="629" spans="2:11">
      <c r="B629" s="20">
        <f t="shared" si="40"/>
        <v>24</v>
      </c>
      <c r="E629" s="20">
        <f t="shared" si="41"/>
        <v>6</v>
      </c>
      <c r="H629" s="20">
        <f t="shared" si="42"/>
        <v>7.5</v>
      </c>
      <c r="K629" s="20">
        <f t="shared" si="43"/>
        <v>8</v>
      </c>
    </row>
    <row r="630" spans="2:11">
      <c r="B630" s="20">
        <f t="shared" si="40"/>
        <v>24</v>
      </c>
      <c r="E630" s="20">
        <f t="shared" si="41"/>
        <v>6</v>
      </c>
      <c r="H630" s="20">
        <f t="shared" si="42"/>
        <v>7.5</v>
      </c>
      <c r="K630" s="20">
        <f t="shared" si="43"/>
        <v>8</v>
      </c>
    </row>
    <row r="631" spans="2:11">
      <c r="B631" s="20">
        <f t="shared" si="40"/>
        <v>24</v>
      </c>
      <c r="E631" s="20">
        <f t="shared" si="41"/>
        <v>6</v>
      </c>
      <c r="H631" s="20">
        <f t="shared" si="42"/>
        <v>7.5</v>
      </c>
      <c r="K631" s="20">
        <f t="shared" si="43"/>
        <v>8</v>
      </c>
    </row>
    <row r="632" spans="2:11">
      <c r="B632" s="20">
        <f t="shared" si="40"/>
        <v>24</v>
      </c>
      <c r="E632" s="20">
        <f t="shared" si="41"/>
        <v>6</v>
      </c>
      <c r="H632" s="20">
        <f t="shared" si="42"/>
        <v>7.5</v>
      </c>
      <c r="K632" s="20">
        <f t="shared" si="43"/>
        <v>8</v>
      </c>
    </row>
    <row r="633" spans="2:11">
      <c r="B633" s="20">
        <f t="shared" si="40"/>
        <v>24</v>
      </c>
      <c r="E633" s="20">
        <f t="shared" si="41"/>
        <v>6</v>
      </c>
      <c r="H633" s="20">
        <f t="shared" si="42"/>
        <v>7.5</v>
      </c>
      <c r="K633" s="20">
        <f t="shared" si="43"/>
        <v>8</v>
      </c>
    </row>
    <row r="634" spans="2:11">
      <c r="B634" s="20">
        <f t="shared" si="40"/>
        <v>24</v>
      </c>
      <c r="E634" s="20">
        <f t="shared" si="41"/>
        <v>6</v>
      </c>
      <c r="H634" s="20">
        <f t="shared" si="42"/>
        <v>7.5</v>
      </c>
      <c r="K634" s="20">
        <f t="shared" si="43"/>
        <v>8</v>
      </c>
    </row>
    <row r="635" spans="2:11">
      <c r="B635" s="20">
        <f t="shared" si="40"/>
        <v>24</v>
      </c>
      <c r="E635" s="20">
        <f t="shared" si="41"/>
        <v>6</v>
      </c>
      <c r="H635" s="20">
        <f t="shared" si="42"/>
        <v>7.5</v>
      </c>
      <c r="K635" s="20">
        <f t="shared" si="43"/>
        <v>8</v>
      </c>
    </row>
    <row r="636" spans="2:11">
      <c r="B636" s="20">
        <f t="shared" si="40"/>
        <v>24</v>
      </c>
      <c r="E636" s="20">
        <f t="shared" si="41"/>
        <v>6</v>
      </c>
      <c r="H636" s="20">
        <f t="shared" si="42"/>
        <v>7.5</v>
      </c>
      <c r="K636" s="20">
        <f t="shared" si="43"/>
        <v>8</v>
      </c>
    </row>
    <row r="637" spans="2:11">
      <c r="B637" s="20">
        <f t="shared" si="40"/>
        <v>24</v>
      </c>
      <c r="E637" s="20">
        <f t="shared" si="41"/>
        <v>6</v>
      </c>
      <c r="H637" s="20">
        <f t="shared" si="42"/>
        <v>7.5</v>
      </c>
      <c r="K637" s="20">
        <f t="shared" si="43"/>
        <v>8</v>
      </c>
    </row>
    <row r="638" spans="2:11">
      <c r="B638" s="20">
        <f t="shared" si="40"/>
        <v>24</v>
      </c>
      <c r="E638" s="20">
        <f t="shared" si="41"/>
        <v>6</v>
      </c>
      <c r="H638" s="20">
        <f t="shared" si="42"/>
        <v>7.5</v>
      </c>
      <c r="K638" s="20">
        <f t="shared" si="43"/>
        <v>8</v>
      </c>
    </row>
    <row r="639" spans="2:11">
      <c r="B639" s="20">
        <f t="shared" si="40"/>
        <v>24</v>
      </c>
      <c r="E639" s="20">
        <f t="shared" si="41"/>
        <v>6</v>
      </c>
      <c r="H639" s="20">
        <f t="shared" si="42"/>
        <v>7.5</v>
      </c>
      <c r="K639" s="20">
        <f t="shared" si="43"/>
        <v>8</v>
      </c>
    </row>
    <row r="640" spans="2:11">
      <c r="B640" s="20">
        <f t="shared" si="40"/>
        <v>24</v>
      </c>
      <c r="E640" s="20">
        <f t="shared" si="41"/>
        <v>6</v>
      </c>
      <c r="H640" s="20">
        <f t="shared" si="42"/>
        <v>7.5</v>
      </c>
      <c r="K640" s="20">
        <f t="shared" si="43"/>
        <v>8</v>
      </c>
    </row>
    <row r="641" spans="2:11">
      <c r="B641" s="20">
        <f t="shared" si="40"/>
        <v>24</v>
      </c>
      <c r="E641" s="20">
        <f t="shared" si="41"/>
        <v>6</v>
      </c>
      <c r="H641" s="20">
        <f t="shared" si="42"/>
        <v>7.5</v>
      </c>
      <c r="K641" s="20">
        <f t="shared" si="43"/>
        <v>8</v>
      </c>
    </row>
    <row r="642" spans="2:11">
      <c r="B642" s="20">
        <f t="shared" si="40"/>
        <v>24</v>
      </c>
      <c r="E642" s="20">
        <f t="shared" si="41"/>
        <v>6</v>
      </c>
      <c r="H642" s="20">
        <f t="shared" si="42"/>
        <v>7.5</v>
      </c>
      <c r="K642" s="20">
        <f t="shared" si="43"/>
        <v>8</v>
      </c>
    </row>
    <row r="643" spans="2:11">
      <c r="B643" s="20">
        <f t="shared" si="40"/>
        <v>24</v>
      </c>
      <c r="E643" s="20">
        <f t="shared" si="41"/>
        <v>6</v>
      </c>
      <c r="H643" s="20">
        <f t="shared" si="42"/>
        <v>7.5</v>
      </c>
      <c r="K643" s="20">
        <f t="shared" si="43"/>
        <v>8</v>
      </c>
    </row>
    <row r="644" spans="2:11">
      <c r="B644" s="20">
        <f t="shared" si="40"/>
        <v>24</v>
      </c>
      <c r="E644" s="20">
        <f t="shared" si="41"/>
        <v>6</v>
      </c>
      <c r="H644" s="20">
        <f t="shared" si="42"/>
        <v>7.5</v>
      </c>
      <c r="K644" s="20">
        <f t="shared" si="43"/>
        <v>8</v>
      </c>
    </row>
    <row r="645" spans="2:11">
      <c r="B645" s="20">
        <f t="shared" si="40"/>
        <v>24</v>
      </c>
      <c r="E645" s="20">
        <f t="shared" si="41"/>
        <v>6</v>
      </c>
      <c r="H645" s="20">
        <f t="shared" si="42"/>
        <v>7.5</v>
      </c>
      <c r="K645" s="20">
        <f t="shared" si="43"/>
        <v>8</v>
      </c>
    </row>
    <row r="646" spans="2:11">
      <c r="B646" s="20">
        <f t="shared" si="40"/>
        <v>24</v>
      </c>
      <c r="E646" s="20">
        <f t="shared" si="41"/>
        <v>6</v>
      </c>
      <c r="H646" s="20">
        <f t="shared" si="42"/>
        <v>7.5</v>
      </c>
      <c r="K646" s="20">
        <f t="shared" si="43"/>
        <v>8</v>
      </c>
    </row>
    <row r="647" spans="2:11">
      <c r="B647" s="20">
        <f t="shared" si="40"/>
        <v>24</v>
      </c>
      <c r="E647" s="20">
        <f t="shared" si="41"/>
        <v>6</v>
      </c>
      <c r="H647" s="20">
        <f t="shared" si="42"/>
        <v>7.5</v>
      </c>
      <c r="K647" s="20">
        <f t="shared" si="43"/>
        <v>8</v>
      </c>
    </row>
    <row r="648" spans="2:11">
      <c r="B648" s="20">
        <f t="shared" si="40"/>
        <v>24</v>
      </c>
      <c r="E648" s="20">
        <f t="shared" si="41"/>
        <v>6</v>
      </c>
      <c r="H648" s="20">
        <f t="shared" si="42"/>
        <v>7.5</v>
      </c>
      <c r="K648" s="20">
        <f t="shared" si="43"/>
        <v>8</v>
      </c>
    </row>
    <row r="649" spans="2:11">
      <c r="B649" s="20">
        <f t="shared" si="40"/>
        <v>24</v>
      </c>
      <c r="E649" s="20">
        <f t="shared" si="41"/>
        <v>6</v>
      </c>
      <c r="H649" s="20">
        <f t="shared" si="42"/>
        <v>7.5</v>
      </c>
      <c r="K649" s="20">
        <f t="shared" si="43"/>
        <v>8</v>
      </c>
    </row>
    <row r="650" spans="2:11">
      <c r="B650" s="20">
        <f t="shared" si="40"/>
        <v>24</v>
      </c>
      <c r="E650" s="20">
        <f t="shared" si="41"/>
        <v>6</v>
      </c>
      <c r="H650" s="20">
        <f t="shared" si="42"/>
        <v>7.5</v>
      </c>
      <c r="K650" s="20">
        <f t="shared" si="43"/>
        <v>8</v>
      </c>
    </row>
    <row r="651" spans="2:11">
      <c r="B651" s="20">
        <f t="shared" si="40"/>
        <v>24</v>
      </c>
      <c r="E651" s="20">
        <f t="shared" si="41"/>
        <v>6</v>
      </c>
      <c r="H651" s="20">
        <f t="shared" si="42"/>
        <v>7.5</v>
      </c>
      <c r="K651" s="20">
        <f t="shared" si="43"/>
        <v>8</v>
      </c>
    </row>
    <row r="652" spans="2:11">
      <c r="B652" s="20">
        <f t="shared" si="40"/>
        <v>24</v>
      </c>
      <c r="E652" s="20">
        <f t="shared" si="41"/>
        <v>6</v>
      </c>
      <c r="H652" s="20">
        <f t="shared" si="42"/>
        <v>7.5</v>
      </c>
      <c r="K652" s="20">
        <f t="shared" si="43"/>
        <v>8</v>
      </c>
    </row>
    <row r="653" spans="2:11">
      <c r="B653" s="20">
        <f t="shared" si="40"/>
        <v>24</v>
      </c>
      <c r="E653" s="20">
        <f t="shared" si="41"/>
        <v>6</v>
      </c>
      <c r="H653" s="20">
        <f t="shared" si="42"/>
        <v>7.5</v>
      </c>
      <c r="K653" s="20">
        <f t="shared" si="43"/>
        <v>8</v>
      </c>
    </row>
    <row r="654" spans="2:11">
      <c r="B654" s="20">
        <f t="shared" si="40"/>
        <v>24</v>
      </c>
      <c r="E654" s="20">
        <f t="shared" si="41"/>
        <v>6</v>
      </c>
      <c r="H654" s="20">
        <f t="shared" si="42"/>
        <v>7.5</v>
      </c>
      <c r="K654" s="20">
        <f t="shared" si="43"/>
        <v>8</v>
      </c>
    </row>
    <row r="655" spans="2:11">
      <c r="B655" s="20">
        <f t="shared" si="40"/>
        <v>24</v>
      </c>
      <c r="E655" s="20">
        <f t="shared" si="41"/>
        <v>6</v>
      </c>
      <c r="H655" s="20">
        <f t="shared" si="42"/>
        <v>7.5</v>
      </c>
      <c r="K655" s="20">
        <f t="shared" si="43"/>
        <v>8</v>
      </c>
    </row>
    <row r="656" spans="2:11">
      <c r="B656" s="20">
        <f t="shared" si="40"/>
        <v>24</v>
      </c>
      <c r="E656" s="20">
        <f t="shared" si="41"/>
        <v>6</v>
      </c>
      <c r="H656" s="20">
        <f t="shared" si="42"/>
        <v>7.5</v>
      </c>
      <c r="K656" s="20">
        <f t="shared" si="43"/>
        <v>8</v>
      </c>
    </row>
    <row r="657" spans="2:11">
      <c r="B657" s="20">
        <f t="shared" si="40"/>
        <v>24</v>
      </c>
      <c r="E657" s="20">
        <f t="shared" si="41"/>
        <v>6</v>
      </c>
      <c r="H657" s="20">
        <f t="shared" si="42"/>
        <v>7.5</v>
      </c>
      <c r="K657" s="20">
        <f t="shared" si="43"/>
        <v>8</v>
      </c>
    </row>
    <row r="658" spans="2:11">
      <c r="B658" s="20">
        <f t="shared" si="40"/>
        <v>24</v>
      </c>
      <c r="E658" s="20">
        <f t="shared" si="41"/>
        <v>6</v>
      </c>
      <c r="H658" s="20">
        <f t="shared" si="42"/>
        <v>7.5</v>
      </c>
      <c r="K658" s="20">
        <f t="shared" si="43"/>
        <v>8</v>
      </c>
    </row>
    <row r="659" spans="2:11">
      <c r="B659" s="20">
        <f t="shared" si="40"/>
        <v>24</v>
      </c>
      <c r="E659" s="20">
        <f t="shared" si="41"/>
        <v>6</v>
      </c>
      <c r="H659" s="20">
        <f t="shared" si="42"/>
        <v>7.5</v>
      </c>
      <c r="K659" s="20">
        <f t="shared" si="43"/>
        <v>8</v>
      </c>
    </row>
    <row r="660" spans="2:11">
      <c r="B660" s="20">
        <f t="shared" si="40"/>
        <v>24</v>
      </c>
      <c r="E660" s="20">
        <f t="shared" si="41"/>
        <v>6</v>
      </c>
      <c r="H660" s="20">
        <f t="shared" si="42"/>
        <v>7.5</v>
      </c>
      <c r="K660" s="20">
        <f t="shared" si="43"/>
        <v>8</v>
      </c>
    </row>
    <row r="661" spans="2:11">
      <c r="B661" s="20">
        <f t="shared" si="40"/>
        <v>24</v>
      </c>
      <c r="E661" s="20">
        <f t="shared" si="41"/>
        <v>6</v>
      </c>
      <c r="H661" s="20">
        <f t="shared" si="42"/>
        <v>7.5</v>
      </c>
      <c r="K661" s="20">
        <f t="shared" si="43"/>
        <v>8</v>
      </c>
    </row>
    <row r="662" spans="2:11">
      <c r="B662" s="20">
        <f t="shared" si="40"/>
        <v>24</v>
      </c>
      <c r="E662" s="20">
        <f t="shared" si="41"/>
        <v>6</v>
      </c>
      <c r="H662" s="20">
        <f t="shared" si="42"/>
        <v>7.5</v>
      </c>
      <c r="K662" s="20">
        <f t="shared" si="43"/>
        <v>8</v>
      </c>
    </row>
    <row r="663" spans="2:11">
      <c r="B663" s="20">
        <f t="shared" si="40"/>
        <v>24</v>
      </c>
      <c r="E663" s="20">
        <f t="shared" si="41"/>
        <v>6</v>
      </c>
      <c r="H663" s="20">
        <f t="shared" si="42"/>
        <v>7.5</v>
      </c>
      <c r="K663" s="20">
        <f t="shared" si="43"/>
        <v>8</v>
      </c>
    </row>
    <row r="664" spans="2:11">
      <c r="B664" s="20">
        <f t="shared" si="40"/>
        <v>24</v>
      </c>
      <c r="E664" s="20">
        <f t="shared" si="41"/>
        <v>6</v>
      </c>
      <c r="H664" s="20">
        <f t="shared" si="42"/>
        <v>7.5</v>
      </c>
      <c r="K664" s="20">
        <f t="shared" si="43"/>
        <v>8</v>
      </c>
    </row>
    <row r="665" spans="2:11">
      <c r="B665" s="20">
        <f t="shared" si="40"/>
        <v>24</v>
      </c>
      <c r="E665" s="20">
        <f t="shared" si="41"/>
        <v>6</v>
      </c>
      <c r="H665" s="20">
        <f t="shared" si="42"/>
        <v>7.5</v>
      </c>
      <c r="K665" s="20">
        <f t="shared" si="43"/>
        <v>8</v>
      </c>
    </row>
    <row r="666" spans="2:11">
      <c r="B666" s="20">
        <f t="shared" si="40"/>
        <v>24</v>
      </c>
      <c r="E666" s="20">
        <f t="shared" si="41"/>
        <v>6</v>
      </c>
      <c r="H666" s="20">
        <f t="shared" si="42"/>
        <v>7.5</v>
      </c>
      <c r="K666" s="20">
        <f t="shared" si="43"/>
        <v>8</v>
      </c>
    </row>
    <row r="667" spans="2:11">
      <c r="B667" s="20">
        <f t="shared" si="40"/>
        <v>24</v>
      </c>
      <c r="E667" s="20">
        <f t="shared" si="41"/>
        <v>6</v>
      </c>
      <c r="H667" s="20">
        <f t="shared" si="42"/>
        <v>7.5</v>
      </c>
      <c r="K667" s="20">
        <f t="shared" si="43"/>
        <v>8</v>
      </c>
    </row>
    <row r="668" spans="2:11">
      <c r="B668" s="20">
        <f t="shared" si="40"/>
        <v>24</v>
      </c>
      <c r="E668" s="20">
        <f t="shared" si="41"/>
        <v>6</v>
      </c>
      <c r="H668" s="20">
        <f t="shared" si="42"/>
        <v>7.5</v>
      </c>
      <c r="K668" s="20">
        <f t="shared" si="43"/>
        <v>8</v>
      </c>
    </row>
    <row r="669" spans="2:11">
      <c r="B669" s="20">
        <f t="shared" ref="B669:B732" si="44">B668-C669</f>
        <v>24</v>
      </c>
      <c r="E669" s="20">
        <f t="shared" ref="E669:E732" si="45">E668-F669</f>
        <v>6</v>
      </c>
      <c r="H669" s="20">
        <f t="shared" ref="H669:H732" si="46">H668-I669</f>
        <v>7.5</v>
      </c>
      <c r="K669" s="20">
        <f t="shared" si="43"/>
        <v>8</v>
      </c>
    </row>
    <row r="670" spans="2:11">
      <c r="B670" s="20">
        <f t="shared" si="44"/>
        <v>24</v>
      </c>
      <c r="E670" s="20">
        <f t="shared" si="45"/>
        <v>6</v>
      </c>
      <c r="H670" s="20">
        <f t="shared" si="46"/>
        <v>7.5</v>
      </c>
      <c r="K670" s="20">
        <f t="shared" si="43"/>
        <v>8</v>
      </c>
    </row>
    <row r="671" spans="2:11">
      <c r="B671" s="20">
        <f t="shared" si="44"/>
        <v>24</v>
      </c>
      <c r="E671" s="20">
        <f t="shared" si="45"/>
        <v>6</v>
      </c>
      <c r="H671" s="20">
        <f t="shared" si="46"/>
        <v>7.5</v>
      </c>
      <c r="K671" s="20">
        <f t="shared" si="43"/>
        <v>8</v>
      </c>
    </row>
    <row r="672" spans="2:11">
      <c r="B672" s="20">
        <f t="shared" si="44"/>
        <v>24</v>
      </c>
      <c r="E672" s="20">
        <f t="shared" si="45"/>
        <v>6</v>
      </c>
      <c r="H672" s="20">
        <f t="shared" si="46"/>
        <v>7.5</v>
      </c>
      <c r="K672" s="20">
        <f t="shared" si="43"/>
        <v>8</v>
      </c>
    </row>
    <row r="673" spans="2:11">
      <c r="B673" s="20">
        <f t="shared" si="44"/>
        <v>24</v>
      </c>
      <c r="E673" s="20">
        <f t="shared" si="45"/>
        <v>6</v>
      </c>
      <c r="H673" s="20">
        <f t="shared" si="46"/>
        <v>7.5</v>
      </c>
      <c r="K673" s="20">
        <f t="shared" si="43"/>
        <v>8</v>
      </c>
    </row>
    <row r="674" spans="2:11">
      <c r="B674" s="20">
        <f t="shared" si="44"/>
        <v>24</v>
      </c>
      <c r="E674" s="20">
        <f t="shared" si="45"/>
        <v>6</v>
      </c>
      <c r="H674" s="20">
        <f t="shared" si="46"/>
        <v>7.5</v>
      </c>
      <c r="K674" s="20">
        <f t="shared" si="43"/>
        <v>8</v>
      </c>
    </row>
    <row r="675" spans="2:11">
      <c r="B675" s="20">
        <f t="shared" si="44"/>
        <v>24</v>
      </c>
      <c r="E675" s="20">
        <f t="shared" si="45"/>
        <v>6</v>
      </c>
      <c r="H675" s="20">
        <f t="shared" si="46"/>
        <v>7.5</v>
      </c>
      <c r="K675" s="20">
        <f t="shared" si="43"/>
        <v>8</v>
      </c>
    </row>
    <row r="676" spans="2:11">
      <c r="B676" s="20">
        <f t="shared" si="44"/>
        <v>24</v>
      </c>
      <c r="E676" s="20">
        <f t="shared" si="45"/>
        <v>6</v>
      </c>
      <c r="H676" s="20">
        <f t="shared" si="46"/>
        <v>7.5</v>
      </c>
      <c r="K676" s="20">
        <f t="shared" si="43"/>
        <v>8</v>
      </c>
    </row>
    <row r="677" spans="2:11">
      <c r="B677" s="20">
        <f t="shared" si="44"/>
        <v>24</v>
      </c>
      <c r="E677" s="20">
        <f t="shared" si="45"/>
        <v>6</v>
      </c>
      <c r="H677" s="20">
        <f t="shared" si="46"/>
        <v>7.5</v>
      </c>
      <c r="K677" s="20">
        <f t="shared" si="43"/>
        <v>8</v>
      </c>
    </row>
    <row r="678" spans="2:11">
      <c r="B678" s="20">
        <f t="shared" si="44"/>
        <v>24</v>
      </c>
      <c r="E678" s="20">
        <f t="shared" si="45"/>
        <v>6</v>
      </c>
      <c r="H678" s="20">
        <f t="shared" si="46"/>
        <v>7.5</v>
      </c>
      <c r="K678" s="20">
        <f t="shared" si="43"/>
        <v>8</v>
      </c>
    </row>
    <row r="679" spans="2:11">
      <c r="B679" s="20">
        <f t="shared" si="44"/>
        <v>24</v>
      </c>
      <c r="E679" s="20">
        <f t="shared" si="45"/>
        <v>6</v>
      </c>
      <c r="H679" s="20">
        <f t="shared" si="46"/>
        <v>7.5</v>
      </c>
      <c r="K679" s="20">
        <f t="shared" ref="K679:K742" si="47">K678-L679</f>
        <v>8</v>
      </c>
    </row>
    <row r="680" spans="2:11">
      <c r="B680" s="20">
        <f t="shared" si="44"/>
        <v>24</v>
      </c>
      <c r="E680" s="20">
        <f t="shared" si="45"/>
        <v>6</v>
      </c>
      <c r="H680" s="20">
        <f t="shared" si="46"/>
        <v>7.5</v>
      </c>
      <c r="K680" s="20">
        <f t="shared" si="47"/>
        <v>8</v>
      </c>
    </row>
    <row r="681" spans="2:11">
      <c r="B681" s="20">
        <f t="shared" si="44"/>
        <v>24</v>
      </c>
      <c r="E681" s="20">
        <f t="shared" si="45"/>
        <v>6</v>
      </c>
      <c r="H681" s="20">
        <f t="shared" si="46"/>
        <v>7.5</v>
      </c>
      <c r="K681" s="20">
        <f t="shared" si="47"/>
        <v>8</v>
      </c>
    </row>
    <row r="682" spans="2:11">
      <c r="B682" s="20">
        <f t="shared" si="44"/>
        <v>24</v>
      </c>
      <c r="E682" s="20">
        <f t="shared" si="45"/>
        <v>6</v>
      </c>
      <c r="H682" s="20">
        <f t="shared" si="46"/>
        <v>7.5</v>
      </c>
      <c r="K682" s="20">
        <f t="shared" si="47"/>
        <v>8</v>
      </c>
    </row>
    <row r="683" spans="2:11">
      <c r="B683" s="20">
        <f t="shared" si="44"/>
        <v>24</v>
      </c>
      <c r="E683" s="20">
        <f t="shared" si="45"/>
        <v>6</v>
      </c>
      <c r="H683" s="20">
        <f t="shared" si="46"/>
        <v>7.5</v>
      </c>
      <c r="K683" s="20">
        <f t="shared" si="47"/>
        <v>8</v>
      </c>
    </row>
    <row r="684" spans="2:11">
      <c r="B684" s="20">
        <f t="shared" si="44"/>
        <v>24</v>
      </c>
      <c r="E684" s="20">
        <f t="shared" si="45"/>
        <v>6</v>
      </c>
      <c r="H684" s="20">
        <f t="shared" si="46"/>
        <v>7.5</v>
      </c>
      <c r="K684" s="20">
        <f t="shared" si="47"/>
        <v>8</v>
      </c>
    </row>
    <row r="685" spans="2:11">
      <c r="B685" s="20">
        <f t="shared" si="44"/>
        <v>24</v>
      </c>
      <c r="E685" s="20">
        <f t="shared" si="45"/>
        <v>6</v>
      </c>
      <c r="H685" s="20">
        <f t="shared" si="46"/>
        <v>7.5</v>
      </c>
      <c r="K685" s="20">
        <f t="shared" si="47"/>
        <v>8</v>
      </c>
    </row>
    <row r="686" spans="2:11">
      <c r="B686" s="20">
        <f t="shared" si="44"/>
        <v>24</v>
      </c>
      <c r="E686" s="20">
        <f t="shared" si="45"/>
        <v>6</v>
      </c>
      <c r="H686" s="20">
        <f t="shared" si="46"/>
        <v>7.5</v>
      </c>
      <c r="K686" s="20">
        <f t="shared" si="47"/>
        <v>8</v>
      </c>
    </row>
    <row r="687" spans="2:11">
      <c r="B687" s="20">
        <f t="shared" si="44"/>
        <v>24</v>
      </c>
      <c r="E687" s="20">
        <f t="shared" si="45"/>
        <v>6</v>
      </c>
      <c r="H687" s="20">
        <f t="shared" si="46"/>
        <v>7.5</v>
      </c>
      <c r="K687" s="20">
        <f t="shared" si="47"/>
        <v>8</v>
      </c>
    </row>
    <row r="688" spans="2:11">
      <c r="B688" s="20">
        <f t="shared" si="44"/>
        <v>24</v>
      </c>
      <c r="E688" s="20">
        <f t="shared" si="45"/>
        <v>6</v>
      </c>
      <c r="H688" s="20">
        <f t="shared" si="46"/>
        <v>7.5</v>
      </c>
      <c r="K688" s="20">
        <f t="shared" si="47"/>
        <v>8</v>
      </c>
    </row>
    <row r="689" spans="2:11">
      <c r="B689" s="20">
        <f t="shared" si="44"/>
        <v>24</v>
      </c>
      <c r="E689" s="20">
        <f t="shared" si="45"/>
        <v>6</v>
      </c>
      <c r="H689" s="20">
        <f t="shared" si="46"/>
        <v>7.5</v>
      </c>
      <c r="K689" s="20">
        <f t="shared" si="47"/>
        <v>8</v>
      </c>
    </row>
    <row r="690" spans="2:11">
      <c r="B690" s="20">
        <f t="shared" si="44"/>
        <v>24</v>
      </c>
      <c r="E690" s="20">
        <f t="shared" si="45"/>
        <v>6</v>
      </c>
      <c r="H690" s="20">
        <f t="shared" si="46"/>
        <v>7.5</v>
      </c>
      <c r="K690" s="20">
        <f t="shared" si="47"/>
        <v>8</v>
      </c>
    </row>
    <row r="691" spans="2:11">
      <c r="B691" s="20">
        <f t="shared" si="44"/>
        <v>24</v>
      </c>
      <c r="E691" s="20">
        <f t="shared" si="45"/>
        <v>6</v>
      </c>
      <c r="H691" s="20">
        <f t="shared" si="46"/>
        <v>7.5</v>
      </c>
      <c r="K691" s="20">
        <f t="shared" si="47"/>
        <v>8</v>
      </c>
    </row>
    <row r="692" spans="2:11">
      <c r="B692" s="20">
        <f t="shared" si="44"/>
        <v>24</v>
      </c>
      <c r="E692" s="20">
        <f t="shared" si="45"/>
        <v>6</v>
      </c>
      <c r="H692" s="20">
        <f t="shared" si="46"/>
        <v>7.5</v>
      </c>
      <c r="K692" s="20">
        <f t="shared" si="47"/>
        <v>8</v>
      </c>
    </row>
    <row r="693" spans="2:11">
      <c r="B693" s="20">
        <f t="shared" si="44"/>
        <v>24</v>
      </c>
      <c r="E693" s="20">
        <f t="shared" si="45"/>
        <v>6</v>
      </c>
      <c r="H693" s="20">
        <f t="shared" si="46"/>
        <v>7.5</v>
      </c>
      <c r="K693" s="20">
        <f t="shared" si="47"/>
        <v>8</v>
      </c>
    </row>
    <row r="694" spans="2:11">
      <c r="B694" s="20">
        <f t="shared" si="44"/>
        <v>24</v>
      </c>
      <c r="E694" s="20">
        <f t="shared" si="45"/>
        <v>6</v>
      </c>
      <c r="H694" s="20">
        <f t="shared" si="46"/>
        <v>7.5</v>
      </c>
      <c r="K694" s="20">
        <f t="shared" si="47"/>
        <v>8</v>
      </c>
    </row>
    <row r="695" spans="2:11">
      <c r="B695" s="20">
        <f t="shared" si="44"/>
        <v>24</v>
      </c>
      <c r="E695" s="20">
        <f t="shared" si="45"/>
        <v>6</v>
      </c>
      <c r="H695" s="20">
        <f t="shared" si="46"/>
        <v>7.5</v>
      </c>
      <c r="K695" s="20">
        <f t="shared" si="47"/>
        <v>8</v>
      </c>
    </row>
    <row r="696" spans="2:11">
      <c r="B696" s="20">
        <f t="shared" si="44"/>
        <v>24</v>
      </c>
      <c r="E696" s="20">
        <f t="shared" si="45"/>
        <v>6</v>
      </c>
      <c r="H696" s="20">
        <f t="shared" si="46"/>
        <v>7.5</v>
      </c>
      <c r="K696" s="20">
        <f t="shared" si="47"/>
        <v>8</v>
      </c>
    </row>
    <row r="697" spans="2:11">
      <c r="B697" s="20">
        <f t="shared" si="44"/>
        <v>24</v>
      </c>
      <c r="E697" s="20">
        <f t="shared" si="45"/>
        <v>6</v>
      </c>
      <c r="H697" s="20">
        <f t="shared" si="46"/>
        <v>7.5</v>
      </c>
      <c r="K697" s="20">
        <f t="shared" si="47"/>
        <v>8</v>
      </c>
    </row>
    <row r="698" spans="2:11">
      <c r="B698" s="20">
        <f t="shared" si="44"/>
        <v>24</v>
      </c>
      <c r="E698" s="20">
        <f t="shared" si="45"/>
        <v>6</v>
      </c>
      <c r="H698" s="20">
        <f t="shared" si="46"/>
        <v>7.5</v>
      </c>
      <c r="K698" s="20">
        <f t="shared" si="47"/>
        <v>8</v>
      </c>
    </row>
    <row r="699" spans="2:11">
      <c r="B699" s="20">
        <f t="shared" si="44"/>
        <v>24</v>
      </c>
      <c r="E699" s="20">
        <f t="shared" si="45"/>
        <v>6</v>
      </c>
      <c r="H699" s="20">
        <f t="shared" si="46"/>
        <v>7.5</v>
      </c>
      <c r="K699" s="20">
        <f t="shared" si="47"/>
        <v>8</v>
      </c>
    </row>
    <row r="700" spans="2:11">
      <c r="B700" s="20">
        <f t="shared" si="44"/>
        <v>24</v>
      </c>
      <c r="E700" s="20">
        <f t="shared" si="45"/>
        <v>6</v>
      </c>
      <c r="H700" s="20">
        <f t="shared" si="46"/>
        <v>7.5</v>
      </c>
      <c r="K700" s="20">
        <f t="shared" si="47"/>
        <v>8</v>
      </c>
    </row>
    <row r="701" spans="2:11">
      <c r="B701" s="20">
        <f t="shared" si="44"/>
        <v>24</v>
      </c>
      <c r="E701" s="20">
        <f t="shared" si="45"/>
        <v>6</v>
      </c>
      <c r="H701" s="20">
        <f t="shared" si="46"/>
        <v>7.5</v>
      </c>
      <c r="K701" s="20">
        <f t="shared" si="47"/>
        <v>8</v>
      </c>
    </row>
    <row r="702" spans="2:11">
      <c r="B702" s="20">
        <f t="shared" si="44"/>
        <v>24</v>
      </c>
      <c r="E702" s="20">
        <f t="shared" si="45"/>
        <v>6</v>
      </c>
      <c r="H702" s="20">
        <f t="shared" si="46"/>
        <v>7.5</v>
      </c>
      <c r="K702" s="20">
        <f t="shared" si="47"/>
        <v>8</v>
      </c>
    </row>
    <row r="703" spans="2:11">
      <c r="B703" s="20">
        <f t="shared" si="44"/>
        <v>24</v>
      </c>
      <c r="E703" s="20">
        <f t="shared" si="45"/>
        <v>6</v>
      </c>
      <c r="H703" s="20">
        <f t="shared" si="46"/>
        <v>7.5</v>
      </c>
      <c r="K703" s="20">
        <f t="shared" si="47"/>
        <v>8</v>
      </c>
    </row>
    <row r="704" spans="2:11">
      <c r="B704" s="20">
        <f t="shared" si="44"/>
        <v>24</v>
      </c>
      <c r="E704" s="20">
        <f t="shared" si="45"/>
        <v>6</v>
      </c>
      <c r="H704" s="20">
        <f t="shared" si="46"/>
        <v>7.5</v>
      </c>
      <c r="K704" s="20">
        <f t="shared" si="47"/>
        <v>8</v>
      </c>
    </row>
    <row r="705" spans="2:11">
      <c r="B705" s="20">
        <f t="shared" si="44"/>
        <v>24</v>
      </c>
      <c r="E705" s="20">
        <f t="shared" si="45"/>
        <v>6</v>
      </c>
      <c r="H705" s="20">
        <f t="shared" si="46"/>
        <v>7.5</v>
      </c>
      <c r="K705" s="20">
        <f t="shared" si="47"/>
        <v>8</v>
      </c>
    </row>
    <row r="706" spans="2:11">
      <c r="B706" s="20">
        <f t="shared" si="44"/>
        <v>24</v>
      </c>
      <c r="E706" s="20">
        <f t="shared" si="45"/>
        <v>6</v>
      </c>
      <c r="H706" s="20">
        <f t="shared" si="46"/>
        <v>7.5</v>
      </c>
      <c r="K706" s="20">
        <f t="shared" si="47"/>
        <v>8</v>
      </c>
    </row>
    <row r="707" spans="2:11">
      <c r="B707" s="20">
        <f t="shared" si="44"/>
        <v>24</v>
      </c>
      <c r="E707" s="20">
        <f t="shared" si="45"/>
        <v>6</v>
      </c>
      <c r="H707" s="20">
        <f t="shared" si="46"/>
        <v>7.5</v>
      </c>
      <c r="K707" s="20">
        <f t="shared" si="47"/>
        <v>8</v>
      </c>
    </row>
    <row r="708" spans="2:11">
      <c r="B708" s="20">
        <f t="shared" si="44"/>
        <v>24</v>
      </c>
      <c r="E708" s="20">
        <f t="shared" si="45"/>
        <v>6</v>
      </c>
      <c r="H708" s="20">
        <f t="shared" si="46"/>
        <v>7.5</v>
      </c>
      <c r="K708" s="20">
        <f t="shared" si="47"/>
        <v>8</v>
      </c>
    </row>
    <row r="709" spans="2:11">
      <c r="B709" s="20">
        <f t="shared" si="44"/>
        <v>24</v>
      </c>
      <c r="E709" s="20">
        <f t="shared" si="45"/>
        <v>6</v>
      </c>
      <c r="H709" s="20">
        <f t="shared" si="46"/>
        <v>7.5</v>
      </c>
      <c r="K709" s="20">
        <f t="shared" si="47"/>
        <v>8</v>
      </c>
    </row>
    <row r="710" spans="2:11">
      <c r="B710" s="20">
        <f t="shared" si="44"/>
        <v>24</v>
      </c>
      <c r="E710" s="20">
        <f t="shared" si="45"/>
        <v>6</v>
      </c>
      <c r="H710" s="20">
        <f t="shared" si="46"/>
        <v>7.5</v>
      </c>
      <c r="K710" s="20">
        <f t="shared" si="47"/>
        <v>8</v>
      </c>
    </row>
    <row r="711" spans="2:11">
      <c r="B711" s="20">
        <f t="shared" si="44"/>
        <v>24</v>
      </c>
      <c r="E711" s="20">
        <f t="shared" si="45"/>
        <v>6</v>
      </c>
      <c r="H711" s="20">
        <f t="shared" si="46"/>
        <v>7.5</v>
      </c>
      <c r="K711" s="20">
        <f t="shared" si="47"/>
        <v>8</v>
      </c>
    </row>
    <row r="712" spans="2:11">
      <c r="B712" s="20">
        <f t="shared" si="44"/>
        <v>24</v>
      </c>
      <c r="E712" s="20">
        <f t="shared" si="45"/>
        <v>6</v>
      </c>
      <c r="H712" s="20">
        <f t="shared" si="46"/>
        <v>7.5</v>
      </c>
      <c r="K712" s="20">
        <f t="shared" si="47"/>
        <v>8</v>
      </c>
    </row>
    <row r="713" spans="2:11">
      <c r="B713" s="20">
        <f t="shared" si="44"/>
        <v>24</v>
      </c>
      <c r="E713" s="20">
        <f t="shared" si="45"/>
        <v>6</v>
      </c>
      <c r="H713" s="20">
        <f t="shared" si="46"/>
        <v>7.5</v>
      </c>
      <c r="K713" s="20">
        <f t="shared" si="47"/>
        <v>8</v>
      </c>
    </row>
    <row r="714" spans="2:11">
      <c r="B714" s="20">
        <f t="shared" si="44"/>
        <v>24</v>
      </c>
      <c r="E714" s="20">
        <f t="shared" si="45"/>
        <v>6</v>
      </c>
      <c r="H714" s="20">
        <f t="shared" si="46"/>
        <v>7.5</v>
      </c>
      <c r="K714" s="20">
        <f t="shared" si="47"/>
        <v>8</v>
      </c>
    </row>
    <row r="715" spans="2:11">
      <c r="B715" s="20">
        <f t="shared" si="44"/>
        <v>24</v>
      </c>
      <c r="E715" s="20">
        <f t="shared" si="45"/>
        <v>6</v>
      </c>
      <c r="H715" s="20">
        <f t="shared" si="46"/>
        <v>7.5</v>
      </c>
      <c r="K715" s="20">
        <f t="shared" si="47"/>
        <v>8</v>
      </c>
    </row>
    <row r="716" spans="2:11">
      <c r="B716" s="20">
        <f t="shared" si="44"/>
        <v>24</v>
      </c>
      <c r="E716" s="20">
        <f t="shared" si="45"/>
        <v>6</v>
      </c>
      <c r="H716" s="20">
        <f t="shared" si="46"/>
        <v>7.5</v>
      </c>
      <c r="K716" s="20">
        <f t="shared" si="47"/>
        <v>8</v>
      </c>
    </row>
    <row r="717" spans="2:11">
      <c r="B717" s="20">
        <f t="shared" si="44"/>
        <v>24</v>
      </c>
      <c r="E717" s="20">
        <f t="shared" si="45"/>
        <v>6</v>
      </c>
      <c r="H717" s="20">
        <f t="shared" si="46"/>
        <v>7.5</v>
      </c>
      <c r="K717" s="20">
        <f t="shared" si="47"/>
        <v>8</v>
      </c>
    </row>
    <row r="718" spans="2:11">
      <c r="B718" s="20">
        <f t="shared" si="44"/>
        <v>24</v>
      </c>
      <c r="E718" s="20">
        <f t="shared" si="45"/>
        <v>6</v>
      </c>
      <c r="H718" s="20">
        <f t="shared" si="46"/>
        <v>7.5</v>
      </c>
      <c r="K718" s="20">
        <f t="shared" si="47"/>
        <v>8</v>
      </c>
    </row>
    <row r="719" spans="2:11">
      <c r="B719" s="20">
        <f t="shared" si="44"/>
        <v>24</v>
      </c>
      <c r="E719" s="20">
        <f t="shared" si="45"/>
        <v>6</v>
      </c>
      <c r="H719" s="20">
        <f t="shared" si="46"/>
        <v>7.5</v>
      </c>
      <c r="K719" s="20">
        <f t="shared" si="47"/>
        <v>8</v>
      </c>
    </row>
    <row r="720" spans="2:11">
      <c r="B720" s="20">
        <f t="shared" si="44"/>
        <v>24</v>
      </c>
      <c r="E720" s="20">
        <f t="shared" si="45"/>
        <v>6</v>
      </c>
      <c r="H720" s="20">
        <f t="shared" si="46"/>
        <v>7.5</v>
      </c>
      <c r="K720" s="20">
        <f t="shared" si="47"/>
        <v>8</v>
      </c>
    </row>
    <row r="721" spans="2:11">
      <c r="B721" s="20">
        <f t="shared" si="44"/>
        <v>24</v>
      </c>
      <c r="E721" s="20">
        <f t="shared" si="45"/>
        <v>6</v>
      </c>
      <c r="H721" s="20">
        <f t="shared" si="46"/>
        <v>7.5</v>
      </c>
      <c r="K721" s="20">
        <f t="shared" si="47"/>
        <v>8</v>
      </c>
    </row>
    <row r="722" spans="2:11">
      <c r="B722" s="20">
        <f t="shared" si="44"/>
        <v>24</v>
      </c>
      <c r="E722" s="20">
        <f t="shared" si="45"/>
        <v>6</v>
      </c>
      <c r="H722" s="20">
        <f t="shared" si="46"/>
        <v>7.5</v>
      </c>
      <c r="K722" s="20">
        <f t="shared" si="47"/>
        <v>8</v>
      </c>
    </row>
    <row r="723" spans="2:11">
      <c r="B723" s="20">
        <f t="shared" si="44"/>
        <v>24</v>
      </c>
      <c r="E723" s="20">
        <f t="shared" si="45"/>
        <v>6</v>
      </c>
      <c r="H723" s="20">
        <f t="shared" si="46"/>
        <v>7.5</v>
      </c>
      <c r="K723" s="20">
        <f t="shared" si="47"/>
        <v>8</v>
      </c>
    </row>
    <row r="724" spans="2:11">
      <c r="B724" s="20">
        <f t="shared" si="44"/>
        <v>24</v>
      </c>
      <c r="E724" s="20">
        <f t="shared" si="45"/>
        <v>6</v>
      </c>
      <c r="H724" s="20">
        <f t="shared" si="46"/>
        <v>7.5</v>
      </c>
      <c r="K724" s="20">
        <f t="shared" si="47"/>
        <v>8</v>
      </c>
    </row>
    <row r="725" spans="2:11">
      <c r="B725" s="20">
        <f t="shared" si="44"/>
        <v>24</v>
      </c>
      <c r="E725" s="20">
        <f t="shared" si="45"/>
        <v>6</v>
      </c>
      <c r="H725" s="20">
        <f t="shared" si="46"/>
        <v>7.5</v>
      </c>
      <c r="K725" s="20">
        <f t="shared" si="47"/>
        <v>8</v>
      </c>
    </row>
    <row r="726" spans="2:11">
      <c r="B726" s="20">
        <f t="shared" si="44"/>
        <v>24</v>
      </c>
      <c r="E726" s="20">
        <f t="shared" si="45"/>
        <v>6</v>
      </c>
      <c r="H726" s="20">
        <f t="shared" si="46"/>
        <v>7.5</v>
      </c>
      <c r="K726" s="20">
        <f t="shared" si="47"/>
        <v>8</v>
      </c>
    </row>
    <row r="727" spans="2:11">
      <c r="B727" s="20">
        <f t="shared" si="44"/>
        <v>24</v>
      </c>
      <c r="E727" s="20">
        <f t="shared" si="45"/>
        <v>6</v>
      </c>
      <c r="H727" s="20">
        <f t="shared" si="46"/>
        <v>7.5</v>
      </c>
      <c r="K727" s="20">
        <f t="shared" si="47"/>
        <v>8</v>
      </c>
    </row>
    <row r="728" spans="2:11">
      <c r="B728" s="20">
        <f t="shared" si="44"/>
        <v>24</v>
      </c>
      <c r="E728" s="20">
        <f t="shared" si="45"/>
        <v>6</v>
      </c>
      <c r="H728" s="20">
        <f t="shared" si="46"/>
        <v>7.5</v>
      </c>
      <c r="K728" s="20">
        <f t="shared" si="47"/>
        <v>8</v>
      </c>
    </row>
    <row r="729" spans="2:11">
      <c r="B729" s="20">
        <f t="shared" si="44"/>
        <v>24</v>
      </c>
      <c r="E729" s="20">
        <f t="shared" si="45"/>
        <v>6</v>
      </c>
      <c r="H729" s="20">
        <f t="shared" si="46"/>
        <v>7.5</v>
      </c>
      <c r="K729" s="20">
        <f t="shared" si="47"/>
        <v>8</v>
      </c>
    </row>
    <row r="730" spans="2:11">
      <c r="B730" s="20">
        <f t="shared" si="44"/>
        <v>24</v>
      </c>
      <c r="E730" s="20">
        <f t="shared" si="45"/>
        <v>6</v>
      </c>
      <c r="H730" s="20">
        <f t="shared" si="46"/>
        <v>7.5</v>
      </c>
      <c r="K730" s="20">
        <f t="shared" si="47"/>
        <v>8</v>
      </c>
    </row>
    <row r="731" spans="2:11">
      <c r="B731" s="20">
        <f t="shared" si="44"/>
        <v>24</v>
      </c>
      <c r="E731" s="20">
        <f t="shared" si="45"/>
        <v>6</v>
      </c>
      <c r="H731" s="20">
        <f t="shared" si="46"/>
        <v>7.5</v>
      </c>
      <c r="K731" s="20">
        <f t="shared" si="47"/>
        <v>8</v>
      </c>
    </row>
    <row r="732" spans="2:11">
      <c r="B732" s="20">
        <f t="shared" si="44"/>
        <v>24</v>
      </c>
      <c r="E732" s="20">
        <f t="shared" si="45"/>
        <v>6</v>
      </c>
      <c r="H732" s="20">
        <f t="shared" si="46"/>
        <v>7.5</v>
      </c>
      <c r="K732" s="20">
        <f t="shared" si="47"/>
        <v>8</v>
      </c>
    </row>
    <row r="733" spans="2:11">
      <c r="B733" s="20">
        <f t="shared" ref="B733:B796" si="48">B732-C733</f>
        <v>24</v>
      </c>
      <c r="E733" s="20">
        <f t="shared" ref="E733:E796" si="49">E732-F733</f>
        <v>6</v>
      </c>
      <c r="H733" s="20">
        <f t="shared" ref="H733:H735" si="50">H732-I733</f>
        <v>7.5</v>
      </c>
      <c r="K733" s="20">
        <f t="shared" si="47"/>
        <v>8</v>
      </c>
    </row>
    <row r="734" spans="2:11">
      <c r="B734" s="20">
        <f t="shared" si="48"/>
        <v>24</v>
      </c>
      <c r="E734" s="20">
        <f t="shared" si="49"/>
        <v>6</v>
      </c>
      <c r="H734" s="20">
        <f t="shared" si="50"/>
        <v>7.5</v>
      </c>
      <c r="K734" s="20">
        <f t="shared" si="47"/>
        <v>8</v>
      </c>
    </row>
    <row r="735" spans="2:11">
      <c r="B735" s="20">
        <f t="shared" si="48"/>
        <v>24</v>
      </c>
      <c r="E735" s="20">
        <f t="shared" si="49"/>
        <v>6</v>
      </c>
      <c r="H735" s="20">
        <f t="shared" si="50"/>
        <v>7.5</v>
      </c>
      <c r="K735" s="20">
        <f t="shared" si="47"/>
        <v>8</v>
      </c>
    </row>
    <row r="736" spans="2:11">
      <c r="B736" s="20">
        <f t="shared" si="48"/>
        <v>24</v>
      </c>
      <c r="E736" s="20">
        <f t="shared" si="49"/>
        <v>6</v>
      </c>
      <c r="H736" s="20">
        <f>H735-I736</f>
        <v>7.5</v>
      </c>
      <c r="K736" s="20">
        <f t="shared" si="47"/>
        <v>8</v>
      </c>
    </row>
    <row r="737" spans="2:11">
      <c r="B737" s="20">
        <f t="shared" si="48"/>
        <v>24</v>
      </c>
      <c r="E737" s="20">
        <f t="shared" si="49"/>
        <v>6</v>
      </c>
      <c r="H737" s="20">
        <f>H736-I737</f>
        <v>7.5</v>
      </c>
      <c r="K737" s="20">
        <f t="shared" si="47"/>
        <v>8</v>
      </c>
    </row>
    <row r="738" spans="2:11">
      <c r="B738" s="20">
        <f t="shared" si="48"/>
        <v>24</v>
      </c>
      <c r="E738" s="20">
        <f t="shared" si="49"/>
        <v>6</v>
      </c>
      <c r="H738" s="20">
        <f>H737-I738</f>
        <v>7.5</v>
      </c>
      <c r="K738" s="20">
        <f t="shared" si="47"/>
        <v>8</v>
      </c>
    </row>
    <row r="739" spans="2:11">
      <c r="B739" s="20">
        <f t="shared" si="48"/>
        <v>24</v>
      </c>
      <c r="E739" s="20">
        <f t="shared" si="49"/>
        <v>6</v>
      </c>
      <c r="H739" s="20">
        <f>H738-I739</f>
        <v>7.5</v>
      </c>
      <c r="K739" s="20">
        <f t="shared" si="47"/>
        <v>8</v>
      </c>
    </row>
    <row r="740" spans="2:11">
      <c r="B740" s="20">
        <f t="shared" si="48"/>
        <v>24</v>
      </c>
      <c r="E740" s="20">
        <f t="shared" si="49"/>
        <v>6</v>
      </c>
      <c r="H740" s="20">
        <f>H739-I740</f>
        <v>7.5</v>
      </c>
      <c r="K740" s="20">
        <f t="shared" si="47"/>
        <v>8</v>
      </c>
    </row>
    <row r="741" spans="2:11">
      <c r="B741" s="20">
        <f t="shared" si="48"/>
        <v>24</v>
      </c>
      <c r="E741" s="20">
        <f t="shared" si="49"/>
        <v>6</v>
      </c>
      <c r="K741" s="20">
        <f t="shared" si="47"/>
        <v>8</v>
      </c>
    </row>
    <row r="742" spans="2:11">
      <c r="B742" s="20">
        <f t="shared" si="48"/>
        <v>24</v>
      </c>
      <c r="E742" s="20">
        <f t="shared" si="49"/>
        <v>6</v>
      </c>
      <c r="K742" s="20">
        <f t="shared" si="47"/>
        <v>8</v>
      </c>
    </row>
    <row r="743" spans="2:11">
      <c r="B743" s="20">
        <f t="shared" si="48"/>
        <v>24</v>
      </c>
      <c r="E743" s="20">
        <f t="shared" si="49"/>
        <v>6</v>
      </c>
      <c r="K743" s="20">
        <f t="shared" ref="K743:K806" si="51">K742-L743</f>
        <v>8</v>
      </c>
    </row>
    <row r="744" spans="2:11">
      <c r="B744" s="20">
        <f t="shared" si="48"/>
        <v>24</v>
      </c>
      <c r="E744" s="20">
        <f t="shared" si="49"/>
        <v>6</v>
      </c>
      <c r="K744" s="20">
        <f t="shared" si="51"/>
        <v>8</v>
      </c>
    </row>
    <row r="745" spans="2:11">
      <c r="B745" s="20">
        <f t="shared" si="48"/>
        <v>24</v>
      </c>
      <c r="E745" s="20">
        <f t="shared" si="49"/>
        <v>6</v>
      </c>
      <c r="K745" s="20">
        <f t="shared" si="51"/>
        <v>8</v>
      </c>
    </row>
    <row r="746" spans="2:11">
      <c r="B746" s="20">
        <f t="shared" si="48"/>
        <v>24</v>
      </c>
      <c r="E746" s="20">
        <f t="shared" si="49"/>
        <v>6</v>
      </c>
      <c r="K746" s="20">
        <f t="shared" si="51"/>
        <v>8</v>
      </c>
    </row>
    <row r="747" spans="2:11">
      <c r="B747" s="20">
        <f t="shared" si="48"/>
        <v>24</v>
      </c>
      <c r="E747" s="20">
        <f t="shared" si="49"/>
        <v>6</v>
      </c>
      <c r="K747" s="20">
        <f t="shared" si="51"/>
        <v>8</v>
      </c>
    </row>
    <row r="748" spans="2:11">
      <c r="B748" s="20">
        <f t="shared" si="48"/>
        <v>24</v>
      </c>
      <c r="E748" s="20">
        <f t="shared" si="49"/>
        <v>6</v>
      </c>
      <c r="K748" s="20">
        <f t="shared" si="51"/>
        <v>8</v>
      </c>
    </row>
    <row r="749" spans="2:11">
      <c r="B749" s="20">
        <f t="shared" si="48"/>
        <v>24</v>
      </c>
      <c r="E749" s="20">
        <f t="shared" si="49"/>
        <v>6</v>
      </c>
      <c r="K749" s="20">
        <f t="shared" si="51"/>
        <v>8</v>
      </c>
    </row>
    <row r="750" spans="2:11">
      <c r="B750" s="20">
        <f t="shared" si="48"/>
        <v>24</v>
      </c>
      <c r="E750" s="20">
        <f t="shared" si="49"/>
        <v>6</v>
      </c>
      <c r="K750" s="20">
        <f t="shared" si="51"/>
        <v>8</v>
      </c>
    </row>
    <row r="751" spans="2:11">
      <c r="B751" s="20">
        <f t="shared" si="48"/>
        <v>24</v>
      </c>
      <c r="E751" s="20">
        <f t="shared" si="49"/>
        <v>6</v>
      </c>
      <c r="K751" s="20">
        <f t="shared" si="51"/>
        <v>8</v>
      </c>
    </row>
    <row r="752" spans="2:11">
      <c r="B752" s="20">
        <f t="shared" si="48"/>
        <v>24</v>
      </c>
      <c r="E752" s="20">
        <f t="shared" si="49"/>
        <v>6</v>
      </c>
      <c r="K752" s="20">
        <f t="shared" si="51"/>
        <v>8</v>
      </c>
    </row>
    <row r="753" spans="2:11">
      <c r="B753" s="20">
        <f t="shared" si="48"/>
        <v>24</v>
      </c>
      <c r="E753" s="20">
        <f t="shared" si="49"/>
        <v>6</v>
      </c>
      <c r="K753" s="20">
        <f t="shared" si="51"/>
        <v>8</v>
      </c>
    </row>
    <row r="754" spans="2:11">
      <c r="B754" s="20">
        <f t="shared" si="48"/>
        <v>24</v>
      </c>
      <c r="E754" s="20">
        <f t="shared" si="49"/>
        <v>6</v>
      </c>
      <c r="K754" s="20">
        <f t="shared" si="51"/>
        <v>8</v>
      </c>
    </row>
    <row r="755" spans="2:11">
      <c r="B755" s="20">
        <f t="shared" si="48"/>
        <v>24</v>
      </c>
      <c r="E755" s="20">
        <f t="shared" si="49"/>
        <v>6</v>
      </c>
      <c r="K755" s="20">
        <f t="shared" si="51"/>
        <v>8</v>
      </c>
    </row>
    <row r="756" spans="2:11">
      <c r="B756" s="20">
        <f t="shared" si="48"/>
        <v>24</v>
      </c>
      <c r="E756" s="20">
        <f t="shared" si="49"/>
        <v>6</v>
      </c>
      <c r="K756" s="20">
        <f t="shared" si="51"/>
        <v>8</v>
      </c>
    </row>
    <row r="757" spans="2:11">
      <c r="B757" s="20">
        <f t="shared" si="48"/>
        <v>24</v>
      </c>
      <c r="E757" s="20">
        <f t="shared" si="49"/>
        <v>6</v>
      </c>
      <c r="K757" s="20">
        <f t="shared" si="51"/>
        <v>8</v>
      </c>
    </row>
    <row r="758" spans="2:11">
      <c r="B758" s="20">
        <f t="shared" si="48"/>
        <v>24</v>
      </c>
      <c r="E758" s="20">
        <f t="shared" si="49"/>
        <v>6</v>
      </c>
      <c r="K758" s="20">
        <f t="shared" si="51"/>
        <v>8</v>
      </c>
    </row>
    <row r="759" spans="2:11">
      <c r="B759" s="20">
        <f t="shared" si="48"/>
        <v>24</v>
      </c>
      <c r="E759" s="20">
        <f t="shared" si="49"/>
        <v>6</v>
      </c>
      <c r="K759" s="20">
        <f t="shared" si="51"/>
        <v>8</v>
      </c>
    </row>
    <row r="760" spans="2:11">
      <c r="B760" s="20">
        <f t="shared" si="48"/>
        <v>24</v>
      </c>
      <c r="E760" s="20">
        <f t="shared" si="49"/>
        <v>6</v>
      </c>
      <c r="K760" s="20">
        <f t="shared" si="51"/>
        <v>8</v>
      </c>
    </row>
    <row r="761" spans="2:11">
      <c r="B761" s="20">
        <f t="shared" si="48"/>
        <v>24</v>
      </c>
      <c r="E761" s="20">
        <f t="shared" si="49"/>
        <v>6</v>
      </c>
      <c r="K761" s="20">
        <f t="shared" si="51"/>
        <v>8</v>
      </c>
    </row>
    <row r="762" spans="2:11">
      <c r="B762" s="20">
        <f t="shared" si="48"/>
        <v>24</v>
      </c>
      <c r="E762" s="20">
        <f t="shared" si="49"/>
        <v>6</v>
      </c>
      <c r="K762" s="20">
        <f t="shared" si="51"/>
        <v>8</v>
      </c>
    </row>
    <row r="763" spans="2:11">
      <c r="B763" s="20">
        <f t="shared" si="48"/>
        <v>24</v>
      </c>
      <c r="E763" s="20">
        <f t="shared" si="49"/>
        <v>6</v>
      </c>
      <c r="K763" s="20">
        <f t="shared" si="51"/>
        <v>8</v>
      </c>
    </row>
    <row r="764" spans="2:11">
      <c r="B764" s="20">
        <f t="shared" si="48"/>
        <v>24</v>
      </c>
      <c r="E764" s="20">
        <f t="shared" si="49"/>
        <v>6</v>
      </c>
      <c r="K764" s="20">
        <f t="shared" si="51"/>
        <v>8</v>
      </c>
    </row>
    <row r="765" spans="2:11">
      <c r="B765" s="20">
        <f t="shared" si="48"/>
        <v>24</v>
      </c>
      <c r="E765" s="20">
        <f t="shared" si="49"/>
        <v>6</v>
      </c>
      <c r="K765" s="20">
        <f t="shared" si="51"/>
        <v>8</v>
      </c>
    </row>
    <row r="766" spans="2:11">
      <c r="B766" s="20">
        <f t="shared" si="48"/>
        <v>24</v>
      </c>
      <c r="E766" s="20">
        <f t="shared" si="49"/>
        <v>6</v>
      </c>
      <c r="K766" s="20">
        <f t="shared" si="51"/>
        <v>8</v>
      </c>
    </row>
    <row r="767" spans="2:11">
      <c r="B767" s="20">
        <f t="shared" si="48"/>
        <v>24</v>
      </c>
      <c r="E767" s="20">
        <f t="shared" si="49"/>
        <v>6</v>
      </c>
      <c r="K767" s="20">
        <f t="shared" si="51"/>
        <v>8</v>
      </c>
    </row>
    <row r="768" spans="2:11">
      <c r="B768" s="20">
        <f t="shared" si="48"/>
        <v>24</v>
      </c>
      <c r="E768" s="20">
        <f t="shared" si="49"/>
        <v>6</v>
      </c>
      <c r="K768" s="20">
        <f t="shared" si="51"/>
        <v>8</v>
      </c>
    </row>
    <row r="769" spans="2:11">
      <c r="B769" s="20">
        <f t="shared" si="48"/>
        <v>24</v>
      </c>
      <c r="E769" s="20">
        <f t="shared" si="49"/>
        <v>6</v>
      </c>
      <c r="K769" s="20">
        <f t="shared" si="51"/>
        <v>8</v>
      </c>
    </row>
    <row r="770" spans="2:11">
      <c r="B770" s="20">
        <f t="shared" si="48"/>
        <v>24</v>
      </c>
      <c r="E770" s="20">
        <f t="shared" si="49"/>
        <v>6</v>
      </c>
      <c r="K770" s="20">
        <f t="shared" si="51"/>
        <v>8</v>
      </c>
    </row>
    <row r="771" spans="2:11">
      <c r="B771" s="20">
        <f t="shared" si="48"/>
        <v>24</v>
      </c>
      <c r="E771" s="20">
        <f t="shared" si="49"/>
        <v>6</v>
      </c>
      <c r="K771" s="20">
        <f t="shared" si="51"/>
        <v>8</v>
      </c>
    </row>
    <row r="772" spans="2:11">
      <c r="B772" s="20">
        <f t="shared" si="48"/>
        <v>24</v>
      </c>
      <c r="E772" s="20">
        <f t="shared" si="49"/>
        <v>6</v>
      </c>
      <c r="K772" s="20">
        <f t="shared" si="51"/>
        <v>8</v>
      </c>
    </row>
    <row r="773" spans="2:11">
      <c r="B773" s="20">
        <f t="shared" si="48"/>
        <v>24</v>
      </c>
      <c r="E773" s="20">
        <f t="shared" si="49"/>
        <v>6</v>
      </c>
      <c r="K773" s="20">
        <f t="shared" si="51"/>
        <v>8</v>
      </c>
    </row>
    <row r="774" spans="2:11">
      <c r="B774" s="20">
        <f t="shared" si="48"/>
        <v>24</v>
      </c>
      <c r="E774" s="20">
        <f t="shared" si="49"/>
        <v>6</v>
      </c>
      <c r="K774" s="20">
        <f t="shared" si="51"/>
        <v>8</v>
      </c>
    </row>
    <row r="775" spans="2:11">
      <c r="B775" s="20">
        <f t="shared" si="48"/>
        <v>24</v>
      </c>
      <c r="E775" s="20">
        <f t="shared" si="49"/>
        <v>6</v>
      </c>
      <c r="K775" s="20">
        <f t="shared" si="51"/>
        <v>8</v>
      </c>
    </row>
    <row r="776" spans="2:11">
      <c r="B776" s="20">
        <f t="shared" si="48"/>
        <v>24</v>
      </c>
      <c r="E776" s="20">
        <f t="shared" si="49"/>
        <v>6</v>
      </c>
      <c r="K776" s="20">
        <f t="shared" si="51"/>
        <v>8</v>
      </c>
    </row>
    <row r="777" spans="2:11">
      <c r="B777" s="20">
        <f t="shared" si="48"/>
        <v>24</v>
      </c>
      <c r="E777" s="20">
        <f t="shared" si="49"/>
        <v>6</v>
      </c>
      <c r="K777" s="20">
        <f t="shared" si="51"/>
        <v>8</v>
      </c>
    </row>
    <row r="778" spans="2:11">
      <c r="B778" s="20">
        <f t="shared" si="48"/>
        <v>24</v>
      </c>
      <c r="E778" s="20">
        <f t="shared" si="49"/>
        <v>6</v>
      </c>
      <c r="K778" s="20">
        <f t="shared" si="51"/>
        <v>8</v>
      </c>
    </row>
    <row r="779" spans="2:11">
      <c r="B779" s="20">
        <f t="shared" si="48"/>
        <v>24</v>
      </c>
      <c r="E779" s="20">
        <f t="shared" si="49"/>
        <v>6</v>
      </c>
      <c r="K779" s="20">
        <f t="shared" si="51"/>
        <v>8</v>
      </c>
    </row>
    <row r="780" spans="2:11">
      <c r="B780" s="20">
        <f t="shared" si="48"/>
        <v>24</v>
      </c>
      <c r="E780" s="20">
        <f t="shared" si="49"/>
        <v>6</v>
      </c>
      <c r="K780" s="20">
        <f t="shared" si="51"/>
        <v>8</v>
      </c>
    </row>
    <row r="781" spans="2:11">
      <c r="B781" s="20">
        <f t="shared" si="48"/>
        <v>24</v>
      </c>
      <c r="E781" s="20">
        <f t="shared" si="49"/>
        <v>6</v>
      </c>
      <c r="K781" s="20">
        <f t="shared" si="51"/>
        <v>8</v>
      </c>
    </row>
    <row r="782" spans="2:11">
      <c r="B782" s="20">
        <f t="shared" si="48"/>
        <v>24</v>
      </c>
      <c r="E782" s="20">
        <f t="shared" si="49"/>
        <v>6</v>
      </c>
      <c r="K782" s="20">
        <f t="shared" si="51"/>
        <v>8</v>
      </c>
    </row>
    <row r="783" spans="2:11">
      <c r="B783" s="20">
        <f t="shared" si="48"/>
        <v>24</v>
      </c>
      <c r="E783" s="20">
        <f t="shared" si="49"/>
        <v>6</v>
      </c>
      <c r="K783" s="20">
        <f t="shared" si="51"/>
        <v>8</v>
      </c>
    </row>
    <row r="784" spans="2:11">
      <c r="B784" s="20">
        <f t="shared" si="48"/>
        <v>24</v>
      </c>
      <c r="E784" s="20">
        <f t="shared" si="49"/>
        <v>6</v>
      </c>
      <c r="K784" s="20">
        <f t="shared" si="51"/>
        <v>8</v>
      </c>
    </row>
    <row r="785" spans="2:11">
      <c r="B785" s="20">
        <f t="shared" si="48"/>
        <v>24</v>
      </c>
      <c r="E785" s="20">
        <f t="shared" si="49"/>
        <v>6</v>
      </c>
      <c r="K785" s="20">
        <f t="shared" si="51"/>
        <v>8</v>
      </c>
    </row>
    <row r="786" spans="2:11">
      <c r="B786" s="20">
        <f t="shared" si="48"/>
        <v>24</v>
      </c>
      <c r="E786" s="20">
        <f t="shared" si="49"/>
        <v>6</v>
      </c>
      <c r="K786" s="20">
        <f t="shared" si="51"/>
        <v>8</v>
      </c>
    </row>
    <row r="787" spans="2:11">
      <c r="B787" s="20">
        <f t="shared" si="48"/>
        <v>24</v>
      </c>
      <c r="E787" s="20">
        <f t="shared" si="49"/>
        <v>6</v>
      </c>
      <c r="K787" s="20">
        <f t="shared" si="51"/>
        <v>8</v>
      </c>
    </row>
    <row r="788" spans="2:11">
      <c r="B788" s="20">
        <f t="shared" si="48"/>
        <v>24</v>
      </c>
      <c r="E788" s="20">
        <f t="shared" si="49"/>
        <v>6</v>
      </c>
      <c r="K788" s="20">
        <f t="shared" si="51"/>
        <v>8</v>
      </c>
    </row>
    <row r="789" spans="2:11">
      <c r="B789" s="20">
        <f t="shared" si="48"/>
        <v>24</v>
      </c>
      <c r="E789" s="20">
        <f t="shared" si="49"/>
        <v>6</v>
      </c>
      <c r="K789" s="20">
        <f t="shared" si="51"/>
        <v>8</v>
      </c>
    </row>
    <row r="790" spans="2:11">
      <c r="B790" s="20">
        <f t="shared" si="48"/>
        <v>24</v>
      </c>
      <c r="E790" s="20">
        <f t="shared" si="49"/>
        <v>6</v>
      </c>
      <c r="K790" s="20">
        <f t="shared" si="51"/>
        <v>8</v>
      </c>
    </row>
    <row r="791" spans="2:11">
      <c r="B791" s="20">
        <f t="shared" si="48"/>
        <v>24</v>
      </c>
      <c r="E791" s="20">
        <f t="shared" si="49"/>
        <v>6</v>
      </c>
      <c r="K791" s="20">
        <f t="shared" si="51"/>
        <v>8</v>
      </c>
    </row>
    <row r="792" spans="2:11">
      <c r="B792" s="20">
        <f t="shared" si="48"/>
        <v>24</v>
      </c>
      <c r="E792" s="20">
        <f t="shared" si="49"/>
        <v>6</v>
      </c>
      <c r="K792" s="20">
        <f t="shared" si="51"/>
        <v>8</v>
      </c>
    </row>
    <row r="793" spans="2:11">
      <c r="B793" s="20">
        <f t="shared" si="48"/>
        <v>24</v>
      </c>
      <c r="E793" s="20">
        <f t="shared" si="49"/>
        <v>6</v>
      </c>
      <c r="K793" s="20">
        <f t="shared" si="51"/>
        <v>8</v>
      </c>
    </row>
    <row r="794" spans="2:11">
      <c r="B794" s="20">
        <f t="shared" si="48"/>
        <v>24</v>
      </c>
      <c r="E794" s="20">
        <f t="shared" si="49"/>
        <v>6</v>
      </c>
      <c r="K794" s="20">
        <f t="shared" si="51"/>
        <v>8</v>
      </c>
    </row>
    <row r="795" spans="2:11">
      <c r="B795" s="20">
        <f t="shared" si="48"/>
        <v>24</v>
      </c>
      <c r="E795" s="20">
        <f t="shared" si="49"/>
        <v>6</v>
      </c>
      <c r="K795" s="20">
        <f t="shared" si="51"/>
        <v>8</v>
      </c>
    </row>
    <row r="796" spans="2:11">
      <c r="B796" s="20">
        <f t="shared" si="48"/>
        <v>24</v>
      </c>
      <c r="E796" s="20">
        <f t="shared" si="49"/>
        <v>6</v>
      </c>
      <c r="K796" s="20">
        <f t="shared" si="51"/>
        <v>8</v>
      </c>
    </row>
    <row r="797" spans="2:11">
      <c r="B797" s="20">
        <f t="shared" ref="B797:B860" si="52">B796-C797</f>
        <v>24</v>
      </c>
      <c r="E797" s="20">
        <f t="shared" ref="E797:E858" si="53">E796-F797</f>
        <v>6</v>
      </c>
      <c r="K797" s="20">
        <f t="shared" si="51"/>
        <v>8</v>
      </c>
    </row>
    <row r="798" spans="2:11">
      <c r="B798" s="20">
        <f t="shared" si="52"/>
        <v>24</v>
      </c>
      <c r="E798" s="20">
        <f t="shared" si="53"/>
        <v>6</v>
      </c>
      <c r="K798" s="20">
        <f t="shared" si="51"/>
        <v>8</v>
      </c>
    </row>
    <row r="799" spans="2:11">
      <c r="B799" s="20">
        <f t="shared" si="52"/>
        <v>24</v>
      </c>
      <c r="E799" s="20">
        <f t="shared" si="53"/>
        <v>6</v>
      </c>
      <c r="K799" s="20">
        <f t="shared" si="51"/>
        <v>8</v>
      </c>
    </row>
    <row r="800" spans="2:11">
      <c r="B800" s="20">
        <f t="shared" si="52"/>
        <v>24</v>
      </c>
      <c r="E800" s="20">
        <f t="shared" si="53"/>
        <v>6</v>
      </c>
      <c r="K800" s="20">
        <f t="shared" si="51"/>
        <v>8</v>
      </c>
    </row>
    <row r="801" spans="2:11">
      <c r="B801" s="20">
        <f t="shared" si="52"/>
        <v>24</v>
      </c>
      <c r="E801" s="20">
        <f t="shared" si="53"/>
        <v>6</v>
      </c>
      <c r="K801" s="20">
        <f t="shared" si="51"/>
        <v>8</v>
      </c>
    </row>
    <row r="802" spans="2:11">
      <c r="B802" s="20">
        <f t="shared" si="52"/>
        <v>24</v>
      </c>
      <c r="E802" s="20">
        <f t="shared" si="53"/>
        <v>6</v>
      </c>
      <c r="K802" s="20">
        <f t="shared" si="51"/>
        <v>8</v>
      </c>
    </row>
    <row r="803" spans="2:11">
      <c r="B803" s="20">
        <f t="shared" si="52"/>
        <v>24</v>
      </c>
      <c r="E803" s="20">
        <f t="shared" si="53"/>
        <v>6</v>
      </c>
      <c r="K803" s="20">
        <f t="shared" si="51"/>
        <v>8</v>
      </c>
    </row>
    <row r="804" spans="2:11">
      <c r="B804" s="20">
        <f t="shared" si="52"/>
        <v>24</v>
      </c>
      <c r="E804" s="20">
        <f t="shared" si="53"/>
        <v>6</v>
      </c>
      <c r="K804" s="20">
        <f t="shared" si="51"/>
        <v>8</v>
      </c>
    </row>
    <row r="805" spans="2:11">
      <c r="B805" s="20">
        <f t="shared" si="52"/>
        <v>24</v>
      </c>
      <c r="E805" s="20">
        <f t="shared" si="53"/>
        <v>6</v>
      </c>
      <c r="K805" s="20">
        <f t="shared" si="51"/>
        <v>8</v>
      </c>
    </row>
    <row r="806" spans="2:11">
      <c r="B806" s="20">
        <f t="shared" si="52"/>
        <v>24</v>
      </c>
      <c r="E806" s="20">
        <f t="shared" si="53"/>
        <v>6</v>
      </c>
      <c r="K806" s="20">
        <f t="shared" si="51"/>
        <v>8</v>
      </c>
    </row>
    <row r="807" spans="2:11">
      <c r="B807" s="20">
        <f t="shared" si="52"/>
        <v>24</v>
      </c>
      <c r="E807" s="20">
        <f t="shared" si="53"/>
        <v>6</v>
      </c>
      <c r="K807" s="20">
        <f t="shared" ref="K807:K870" si="54">K806-L807</f>
        <v>8</v>
      </c>
    </row>
    <row r="808" spans="2:11">
      <c r="B808" s="20">
        <f t="shared" si="52"/>
        <v>24</v>
      </c>
      <c r="E808" s="20">
        <f t="shared" si="53"/>
        <v>6</v>
      </c>
      <c r="K808" s="20">
        <f t="shared" si="54"/>
        <v>8</v>
      </c>
    </row>
    <row r="809" spans="2:11">
      <c r="B809" s="20">
        <f t="shared" si="52"/>
        <v>24</v>
      </c>
      <c r="E809" s="20">
        <f t="shared" si="53"/>
        <v>6</v>
      </c>
      <c r="K809" s="20">
        <f t="shared" si="54"/>
        <v>8</v>
      </c>
    </row>
    <row r="810" spans="2:11">
      <c r="B810" s="20">
        <f t="shared" si="52"/>
        <v>24</v>
      </c>
      <c r="E810" s="20">
        <f t="shared" si="53"/>
        <v>6</v>
      </c>
      <c r="K810" s="20">
        <f t="shared" si="54"/>
        <v>8</v>
      </c>
    </row>
    <row r="811" spans="2:11">
      <c r="B811" s="20">
        <f t="shared" si="52"/>
        <v>24</v>
      </c>
      <c r="E811" s="20">
        <f t="shared" si="53"/>
        <v>6</v>
      </c>
      <c r="K811" s="20">
        <f t="shared" si="54"/>
        <v>8</v>
      </c>
    </row>
    <row r="812" spans="2:11">
      <c r="B812" s="20">
        <f t="shared" si="52"/>
        <v>24</v>
      </c>
      <c r="E812" s="20">
        <f t="shared" si="53"/>
        <v>6</v>
      </c>
      <c r="K812" s="20">
        <f t="shared" si="54"/>
        <v>8</v>
      </c>
    </row>
    <row r="813" spans="2:11">
      <c r="B813" s="20">
        <f t="shared" si="52"/>
        <v>24</v>
      </c>
      <c r="E813" s="20">
        <f t="shared" si="53"/>
        <v>6</v>
      </c>
      <c r="K813" s="20">
        <f t="shared" si="54"/>
        <v>8</v>
      </c>
    </row>
    <row r="814" spans="2:11">
      <c r="B814" s="20">
        <f t="shared" si="52"/>
        <v>24</v>
      </c>
      <c r="E814" s="20">
        <f t="shared" si="53"/>
        <v>6</v>
      </c>
      <c r="K814" s="20">
        <f t="shared" si="54"/>
        <v>8</v>
      </c>
    </row>
    <row r="815" spans="2:11">
      <c r="B815" s="20">
        <f t="shared" si="52"/>
        <v>24</v>
      </c>
      <c r="E815" s="20">
        <f t="shared" si="53"/>
        <v>6</v>
      </c>
      <c r="K815" s="20">
        <f t="shared" si="54"/>
        <v>8</v>
      </c>
    </row>
    <row r="816" spans="2:11">
      <c r="B816" s="20">
        <f t="shared" si="52"/>
        <v>24</v>
      </c>
      <c r="E816" s="20">
        <f t="shared" si="53"/>
        <v>6</v>
      </c>
      <c r="K816" s="20">
        <f t="shared" si="54"/>
        <v>8</v>
      </c>
    </row>
    <row r="817" spans="2:11">
      <c r="B817" s="20">
        <f t="shared" si="52"/>
        <v>24</v>
      </c>
      <c r="E817" s="20">
        <f t="shared" si="53"/>
        <v>6</v>
      </c>
      <c r="K817" s="20">
        <f t="shared" si="54"/>
        <v>8</v>
      </c>
    </row>
    <row r="818" spans="2:11">
      <c r="B818" s="20">
        <f t="shared" si="52"/>
        <v>24</v>
      </c>
      <c r="E818" s="20">
        <f t="shared" si="53"/>
        <v>6</v>
      </c>
      <c r="K818" s="20">
        <f t="shared" si="54"/>
        <v>8</v>
      </c>
    </row>
    <row r="819" spans="2:11">
      <c r="B819" s="20">
        <f t="shared" si="52"/>
        <v>24</v>
      </c>
      <c r="E819" s="20">
        <f t="shared" si="53"/>
        <v>6</v>
      </c>
      <c r="K819" s="20">
        <f t="shared" si="54"/>
        <v>8</v>
      </c>
    </row>
    <row r="820" spans="2:11">
      <c r="B820" s="20">
        <f t="shared" si="52"/>
        <v>24</v>
      </c>
      <c r="E820" s="20">
        <f t="shared" si="53"/>
        <v>6</v>
      </c>
      <c r="K820" s="20">
        <f t="shared" si="54"/>
        <v>8</v>
      </c>
    </row>
    <row r="821" spans="2:11">
      <c r="B821" s="20">
        <f t="shared" si="52"/>
        <v>24</v>
      </c>
      <c r="E821" s="20">
        <f t="shared" si="53"/>
        <v>6</v>
      </c>
      <c r="K821" s="20">
        <f t="shared" si="54"/>
        <v>8</v>
      </c>
    </row>
    <row r="822" spans="2:11">
      <c r="B822" s="20">
        <f t="shared" si="52"/>
        <v>24</v>
      </c>
      <c r="E822" s="20">
        <f t="shared" si="53"/>
        <v>6</v>
      </c>
      <c r="K822" s="20">
        <f t="shared" si="54"/>
        <v>8</v>
      </c>
    </row>
    <row r="823" spans="2:11">
      <c r="B823" s="20">
        <f t="shared" si="52"/>
        <v>24</v>
      </c>
      <c r="E823" s="20">
        <f t="shared" si="53"/>
        <v>6</v>
      </c>
      <c r="K823" s="20">
        <f t="shared" si="54"/>
        <v>8</v>
      </c>
    </row>
    <row r="824" spans="2:11">
      <c r="B824" s="20">
        <f t="shared" si="52"/>
        <v>24</v>
      </c>
      <c r="E824" s="20">
        <f t="shared" si="53"/>
        <v>6</v>
      </c>
      <c r="K824" s="20">
        <f t="shared" si="54"/>
        <v>8</v>
      </c>
    </row>
    <row r="825" spans="2:11">
      <c r="B825" s="20">
        <f t="shared" si="52"/>
        <v>24</v>
      </c>
      <c r="E825" s="20">
        <f t="shared" si="53"/>
        <v>6</v>
      </c>
      <c r="K825" s="20">
        <f t="shared" si="54"/>
        <v>8</v>
      </c>
    </row>
    <row r="826" spans="2:11">
      <c r="B826" s="20">
        <f t="shared" si="52"/>
        <v>24</v>
      </c>
      <c r="E826" s="20">
        <f t="shared" si="53"/>
        <v>6</v>
      </c>
      <c r="K826" s="20">
        <f t="shared" si="54"/>
        <v>8</v>
      </c>
    </row>
    <row r="827" spans="2:11">
      <c r="B827" s="20">
        <f t="shared" si="52"/>
        <v>24</v>
      </c>
      <c r="E827" s="20">
        <f t="shared" si="53"/>
        <v>6</v>
      </c>
      <c r="K827" s="20">
        <f t="shared" si="54"/>
        <v>8</v>
      </c>
    </row>
    <row r="828" spans="2:11">
      <c r="B828" s="20">
        <f t="shared" si="52"/>
        <v>24</v>
      </c>
      <c r="E828" s="20">
        <f t="shared" si="53"/>
        <v>6</v>
      </c>
      <c r="K828" s="20">
        <f t="shared" si="54"/>
        <v>8</v>
      </c>
    </row>
    <row r="829" spans="2:11">
      <c r="B829" s="20">
        <f t="shared" si="52"/>
        <v>24</v>
      </c>
      <c r="E829" s="20">
        <f t="shared" si="53"/>
        <v>6</v>
      </c>
      <c r="K829" s="20">
        <f t="shared" si="54"/>
        <v>8</v>
      </c>
    </row>
    <row r="830" spans="2:11">
      <c r="B830" s="20">
        <f t="shared" si="52"/>
        <v>24</v>
      </c>
      <c r="E830" s="20">
        <f t="shared" si="53"/>
        <v>6</v>
      </c>
      <c r="K830" s="20">
        <f t="shared" si="54"/>
        <v>8</v>
      </c>
    </row>
    <row r="831" spans="2:11">
      <c r="B831" s="20">
        <f t="shared" si="52"/>
        <v>24</v>
      </c>
      <c r="E831" s="20">
        <f t="shared" si="53"/>
        <v>6</v>
      </c>
      <c r="K831" s="20">
        <f t="shared" si="54"/>
        <v>8</v>
      </c>
    </row>
    <row r="832" spans="2:11">
      <c r="B832" s="20">
        <f t="shared" si="52"/>
        <v>24</v>
      </c>
      <c r="E832" s="20">
        <f t="shared" si="53"/>
        <v>6</v>
      </c>
      <c r="K832" s="20">
        <f t="shared" si="54"/>
        <v>8</v>
      </c>
    </row>
    <row r="833" spans="2:11">
      <c r="B833" s="20">
        <f t="shared" si="52"/>
        <v>24</v>
      </c>
      <c r="E833" s="20">
        <f t="shared" si="53"/>
        <v>6</v>
      </c>
      <c r="K833" s="20">
        <f t="shared" si="54"/>
        <v>8</v>
      </c>
    </row>
    <row r="834" spans="2:11">
      <c r="B834" s="20">
        <f t="shared" si="52"/>
        <v>24</v>
      </c>
      <c r="E834" s="20">
        <f t="shared" si="53"/>
        <v>6</v>
      </c>
      <c r="K834" s="20">
        <f t="shared" si="54"/>
        <v>8</v>
      </c>
    </row>
    <row r="835" spans="2:11">
      <c r="B835" s="20">
        <f t="shared" si="52"/>
        <v>24</v>
      </c>
      <c r="E835" s="20">
        <f t="shared" si="53"/>
        <v>6</v>
      </c>
      <c r="K835" s="20">
        <f t="shared" si="54"/>
        <v>8</v>
      </c>
    </row>
    <row r="836" spans="2:11">
      <c r="B836" s="20">
        <f t="shared" si="52"/>
        <v>24</v>
      </c>
      <c r="E836" s="20">
        <f t="shared" si="53"/>
        <v>6</v>
      </c>
      <c r="K836" s="20">
        <f t="shared" si="54"/>
        <v>8</v>
      </c>
    </row>
    <row r="837" spans="2:11">
      <c r="B837" s="20">
        <f t="shared" si="52"/>
        <v>24</v>
      </c>
      <c r="E837" s="20">
        <f t="shared" si="53"/>
        <v>6</v>
      </c>
      <c r="K837" s="20">
        <f t="shared" si="54"/>
        <v>8</v>
      </c>
    </row>
    <row r="838" spans="2:11">
      <c r="B838" s="20">
        <f t="shared" si="52"/>
        <v>24</v>
      </c>
      <c r="E838" s="20">
        <f t="shared" si="53"/>
        <v>6</v>
      </c>
      <c r="K838" s="20">
        <f t="shared" si="54"/>
        <v>8</v>
      </c>
    </row>
    <row r="839" spans="2:11">
      <c r="B839" s="20">
        <f t="shared" si="52"/>
        <v>24</v>
      </c>
      <c r="E839" s="20">
        <f t="shared" si="53"/>
        <v>6</v>
      </c>
      <c r="K839" s="20">
        <f t="shared" si="54"/>
        <v>8</v>
      </c>
    </row>
    <row r="840" spans="2:11">
      <c r="B840" s="20">
        <f t="shared" si="52"/>
        <v>24</v>
      </c>
      <c r="E840" s="20">
        <f t="shared" si="53"/>
        <v>6</v>
      </c>
      <c r="K840" s="20">
        <f t="shared" si="54"/>
        <v>8</v>
      </c>
    </row>
    <row r="841" spans="2:11">
      <c r="B841" s="20">
        <f t="shared" si="52"/>
        <v>24</v>
      </c>
      <c r="E841" s="20">
        <f t="shared" si="53"/>
        <v>6</v>
      </c>
      <c r="K841" s="20">
        <f t="shared" si="54"/>
        <v>8</v>
      </c>
    </row>
    <row r="842" spans="2:11">
      <c r="B842" s="20">
        <f t="shared" si="52"/>
        <v>24</v>
      </c>
      <c r="E842" s="20">
        <f t="shared" si="53"/>
        <v>6</v>
      </c>
      <c r="K842" s="20">
        <f t="shared" si="54"/>
        <v>8</v>
      </c>
    </row>
    <row r="843" spans="2:11">
      <c r="B843" s="20">
        <f t="shared" si="52"/>
        <v>24</v>
      </c>
      <c r="E843" s="20">
        <f t="shared" si="53"/>
        <v>6</v>
      </c>
      <c r="K843" s="20">
        <f t="shared" si="54"/>
        <v>8</v>
      </c>
    </row>
    <row r="844" spans="2:11">
      <c r="B844" s="20">
        <f t="shared" si="52"/>
        <v>24</v>
      </c>
      <c r="E844" s="20">
        <f t="shared" si="53"/>
        <v>6</v>
      </c>
      <c r="K844" s="20">
        <f t="shared" si="54"/>
        <v>8</v>
      </c>
    </row>
    <row r="845" spans="2:11">
      <c r="B845" s="20">
        <f t="shared" si="52"/>
        <v>24</v>
      </c>
      <c r="E845" s="20">
        <f t="shared" si="53"/>
        <v>6</v>
      </c>
      <c r="K845" s="20">
        <f t="shared" si="54"/>
        <v>8</v>
      </c>
    </row>
    <row r="846" spans="2:11">
      <c r="B846" s="20">
        <f t="shared" si="52"/>
        <v>24</v>
      </c>
      <c r="E846" s="20">
        <f t="shared" si="53"/>
        <v>6</v>
      </c>
      <c r="K846" s="20">
        <f t="shared" si="54"/>
        <v>8</v>
      </c>
    </row>
    <row r="847" spans="2:11">
      <c r="B847" s="20">
        <f t="shared" si="52"/>
        <v>24</v>
      </c>
      <c r="E847" s="20">
        <f t="shared" si="53"/>
        <v>6</v>
      </c>
      <c r="K847" s="20">
        <f t="shared" si="54"/>
        <v>8</v>
      </c>
    </row>
    <row r="848" spans="2:11">
      <c r="B848" s="20">
        <f t="shared" si="52"/>
        <v>24</v>
      </c>
      <c r="E848" s="20">
        <f t="shared" si="53"/>
        <v>6</v>
      </c>
      <c r="K848" s="20">
        <f t="shared" si="54"/>
        <v>8</v>
      </c>
    </row>
    <row r="849" spans="2:11">
      <c r="B849" s="20">
        <f t="shared" si="52"/>
        <v>24</v>
      </c>
      <c r="E849" s="20">
        <f t="shared" si="53"/>
        <v>6</v>
      </c>
      <c r="K849" s="20">
        <f t="shared" si="54"/>
        <v>8</v>
      </c>
    </row>
    <row r="850" spans="2:11">
      <c r="B850" s="20">
        <f t="shared" si="52"/>
        <v>24</v>
      </c>
      <c r="E850" s="20">
        <f t="shared" si="53"/>
        <v>6</v>
      </c>
      <c r="K850" s="20">
        <f t="shared" si="54"/>
        <v>8</v>
      </c>
    </row>
    <row r="851" spans="2:11">
      <c r="B851" s="20">
        <f t="shared" si="52"/>
        <v>24</v>
      </c>
      <c r="E851" s="20">
        <f t="shared" si="53"/>
        <v>6</v>
      </c>
      <c r="K851" s="20">
        <f t="shared" si="54"/>
        <v>8</v>
      </c>
    </row>
    <row r="852" spans="2:11">
      <c r="B852" s="20">
        <f t="shared" si="52"/>
        <v>24</v>
      </c>
      <c r="E852" s="20">
        <f t="shared" si="53"/>
        <v>6</v>
      </c>
      <c r="K852" s="20">
        <f t="shared" si="54"/>
        <v>8</v>
      </c>
    </row>
    <row r="853" spans="2:11">
      <c r="B853" s="20">
        <f t="shared" si="52"/>
        <v>24</v>
      </c>
      <c r="E853" s="20">
        <f t="shared" si="53"/>
        <v>6</v>
      </c>
      <c r="K853" s="20">
        <f t="shared" si="54"/>
        <v>8</v>
      </c>
    </row>
    <row r="854" spans="2:11">
      <c r="B854" s="20">
        <f t="shared" si="52"/>
        <v>24</v>
      </c>
      <c r="E854" s="20">
        <f t="shared" si="53"/>
        <v>6</v>
      </c>
      <c r="K854" s="20">
        <f t="shared" si="54"/>
        <v>8</v>
      </c>
    </row>
    <row r="855" spans="2:11">
      <c r="B855" s="20">
        <f t="shared" si="52"/>
        <v>24</v>
      </c>
      <c r="E855" s="20">
        <f t="shared" si="53"/>
        <v>6</v>
      </c>
      <c r="K855" s="20">
        <f t="shared" si="54"/>
        <v>8</v>
      </c>
    </row>
    <row r="856" spans="2:11">
      <c r="B856" s="20">
        <f t="shared" si="52"/>
        <v>24</v>
      </c>
      <c r="E856" s="20">
        <f t="shared" si="53"/>
        <v>6</v>
      </c>
      <c r="K856" s="20">
        <f t="shared" si="54"/>
        <v>8</v>
      </c>
    </row>
    <row r="857" spans="2:11">
      <c r="B857" s="20">
        <f t="shared" si="52"/>
        <v>24</v>
      </c>
      <c r="E857" s="20">
        <f t="shared" si="53"/>
        <v>6</v>
      </c>
      <c r="K857" s="20">
        <f t="shared" si="54"/>
        <v>8</v>
      </c>
    </row>
    <row r="858" spans="2:11">
      <c r="B858" s="20">
        <f t="shared" si="52"/>
        <v>24</v>
      </c>
      <c r="E858" s="20">
        <f t="shared" si="53"/>
        <v>6</v>
      </c>
      <c r="K858" s="20">
        <f t="shared" si="54"/>
        <v>8</v>
      </c>
    </row>
    <row r="859" spans="2:11">
      <c r="B859" s="20">
        <f t="shared" si="52"/>
        <v>24</v>
      </c>
      <c r="K859" s="20">
        <f t="shared" si="54"/>
        <v>8</v>
      </c>
    </row>
    <row r="860" spans="2:11">
      <c r="B860" s="20">
        <f t="shared" si="52"/>
        <v>24</v>
      </c>
      <c r="K860" s="20">
        <f t="shared" si="54"/>
        <v>8</v>
      </c>
    </row>
    <row r="861" spans="2:11">
      <c r="B861" s="20">
        <f t="shared" ref="B861:B924" si="55">B860-C861</f>
        <v>24</v>
      </c>
      <c r="K861" s="20">
        <f t="shared" si="54"/>
        <v>8</v>
      </c>
    </row>
    <row r="862" spans="2:11">
      <c r="B862" s="20">
        <f t="shared" si="55"/>
        <v>24</v>
      </c>
      <c r="K862" s="20">
        <f t="shared" si="54"/>
        <v>8</v>
      </c>
    </row>
    <row r="863" spans="2:11">
      <c r="B863" s="20">
        <f t="shared" si="55"/>
        <v>24</v>
      </c>
      <c r="K863" s="20">
        <f t="shared" si="54"/>
        <v>8</v>
      </c>
    </row>
    <row r="864" spans="2:11">
      <c r="B864" s="20">
        <f t="shared" si="55"/>
        <v>24</v>
      </c>
      <c r="K864" s="20">
        <f t="shared" si="54"/>
        <v>8</v>
      </c>
    </row>
    <row r="865" spans="2:11">
      <c r="B865" s="20">
        <f t="shared" si="55"/>
        <v>24</v>
      </c>
      <c r="K865" s="20">
        <f t="shared" si="54"/>
        <v>8</v>
      </c>
    </row>
    <row r="866" spans="2:11">
      <c r="B866" s="20">
        <f t="shared" si="55"/>
        <v>24</v>
      </c>
      <c r="K866" s="20">
        <f t="shared" si="54"/>
        <v>8</v>
      </c>
    </row>
    <row r="867" spans="2:11">
      <c r="B867" s="20">
        <f t="shared" si="55"/>
        <v>24</v>
      </c>
      <c r="K867" s="20">
        <f t="shared" si="54"/>
        <v>8</v>
      </c>
    </row>
    <row r="868" spans="2:11">
      <c r="B868" s="20">
        <f t="shared" si="55"/>
        <v>24</v>
      </c>
      <c r="K868" s="20">
        <f t="shared" si="54"/>
        <v>8</v>
      </c>
    </row>
    <row r="869" spans="2:11">
      <c r="B869" s="20">
        <f t="shared" si="55"/>
        <v>24</v>
      </c>
      <c r="K869" s="20">
        <f t="shared" si="54"/>
        <v>8</v>
      </c>
    </row>
    <row r="870" spans="2:11">
      <c r="B870" s="20">
        <f t="shared" si="55"/>
        <v>24</v>
      </c>
      <c r="K870" s="20">
        <f t="shared" si="54"/>
        <v>8</v>
      </c>
    </row>
    <row r="871" spans="2:11">
      <c r="B871" s="20">
        <f t="shared" si="55"/>
        <v>24</v>
      </c>
      <c r="K871" s="20">
        <f t="shared" ref="K871:K934" si="56">K870-L871</f>
        <v>8</v>
      </c>
    </row>
    <row r="872" spans="2:11">
      <c r="B872" s="20">
        <f t="shared" si="55"/>
        <v>24</v>
      </c>
      <c r="K872" s="20">
        <f t="shared" si="56"/>
        <v>8</v>
      </c>
    </row>
    <row r="873" spans="2:11">
      <c r="B873" s="20">
        <f t="shared" si="55"/>
        <v>24</v>
      </c>
      <c r="K873" s="20">
        <f t="shared" si="56"/>
        <v>8</v>
      </c>
    </row>
    <row r="874" spans="2:11">
      <c r="B874" s="20">
        <f t="shared" si="55"/>
        <v>24</v>
      </c>
      <c r="K874" s="20">
        <f t="shared" si="56"/>
        <v>8</v>
      </c>
    </row>
    <row r="875" spans="2:11">
      <c r="B875" s="20">
        <f t="shared" si="55"/>
        <v>24</v>
      </c>
      <c r="K875" s="20">
        <f t="shared" si="56"/>
        <v>8</v>
      </c>
    </row>
    <row r="876" spans="2:11">
      <c r="B876" s="20">
        <f t="shared" si="55"/>
        <v>24</v>
      </c>
      <c r="K876" s="20">
        <f t="shared" si="56"/>
        <v>8</v>
      </c>
    </row>
    <row r="877" spans="2:11">
      <c r="B877" s="20">
        <f t="shared" si="55"/>
        <v>24</v>
      </c>
      <c r="K877" s="20">
        <f t="shared" si="56"/>
        <v>8</v>
      </c>
    </row>
    <row r="878" spans="2:11">
      <c r="B878" s="20">
        <f t="shared" si="55"/>
        <v>24</v>
      </c>
      <c r="K878" s="20">
        <f t="shared" si="56"/>
        <v>8</v>
      </c>
    </row>
    <row r="879" spans="2:11">
      <c r="B879" s="20">
        <f t="shared" si="55"/>
        <v>24</v>
      </c>
      <c r="K879" s="20">
        <f t="shared" si="56"/>
        <v>8</v>
      </c>
    </row>
    <row r="880" spans="2:11">
      <c r="B880" s="20">
        <f t="shared" si="55"/>
        <v>24</v>
      </c>
      <c r="K880" s="20">
        <f t="shared" si="56"/>
        <v>8</v>
      </c>
    </row>
    <row r="881" spans="2:11">
      <c r="B881" s="20">
        <f t="shared" si="55"/>
        <v>24</v>
      </c>
      <c r="K881" s="20">
        <f t="shared" si="56"/>
        <v>8</v>
      </c>
    </row>
    <row r="882" spans="2:11">
      <c r="B882" s="20">
        <f t="shared" si="55"/>
        <v>24</v>
      </c>
      <c r="K882" s="20">
        <f t="shared" si="56"/>
        <v>8</v>
      </c>
    </row>
    <row r="883" spans="2:11">
      <c r="B883" s="20">
        <f t="shared" si="55"/>
        <v>24</v>
      </c>
      <c r="K883" s="20">
        <f t="shared" si="56"/>
        <v>8</v>
      </c>
    </row>
    <row r="884" spans="2:11">
      <c r="B884" s="20">
        <f t="shared" si="55"/>
        <v>24</v>
      </c>
      <c r="K884" s="20">
        <f t="shared" si="56"/>
        <v>8</v>
      </c>
    </row>
    <row r="885" spans="2:11">
      <c r="B885" s="20">
        <f t="shared" si="55"/>
        <v>24</v>
      </c>
      <c r="K885" s="20">
        <f t="shared" si="56"/>
        <v>8</v>
      </c>
    </row>
    <row r="886" spans="2:11">
      <c r="B886" s="20">
        <f t="shared" si="55"/>
        <v>24</v>
      </c>
      <c r="K886" s="20">
        <f t="shared" si="56"/>
        <v>8</v>
      </c>
    </row>
    <row r="887" spans="2:11">
      <c r="B887" s="20">
        <f t="shared" si="55"/>
        <v>24</v>
      </c>
      <c r="K887" s="20">
        <f t="shared" si="56"/>
        <v>8</v>
      </c>
    </row>
    <row r="888" spans="2:11">
      <c r="B888" s="20">
        <f t="shared" si="55"/>
        <v>24</v>
      </c>
      <c r="K888" s="20">
        <f t="shared" si="56"/>
        <v>8</v>
      </c>
    </row>
    <row r="889" spans="2:11">
      <c r="B889" s="20">
        <f t="shared" si="55"/>
        <v>24</v>
      </c>
      <c r="K889" s="20">
        <f t="shared" si="56"/>
        <v>8</v>
      </c>
    </row>
    <row r="890" spans="2:11">
      <c r="B890" s="20">
        <f t="shared" si="55"/>
        <v>24</v>
      </c>
      <c r="K890" s="20">
        <f t="shared" si="56"/>
        <v>8</v>
      </c>
    </row>
    <row r="891" spans="2:11">
      <c r="B891" s="20">
        <f t="shared" si="55"/>
        <v>24</v>
      </c>
      <c r="K891" s="20">
        <f t="shared" si="56"/>
        <v>8</v>
      </c>
    </row>
    <row r="892" spans="2:11">
      <c r="B892" s="20">
        <f t="shared" si="55"/>
        <v>24</v>
      </c>
      <c r="K892" s="20">
        <f t="shared" si="56"/>
        <v>8</v>
      </c>
    </row>
    <row r="893" spans="2:11">
      <c r="B893" s="20">
        <f t="shared" si="55"/>
        <v>24</v>
      </c>
      <c r="K893" s="20">
        <f t="shared" si="56"/>
        <v>8</v>
      </c>
    </row>
    <row r="894" spans="2:11">
      <c r="B894" s="20">
        <f t="shared" si="55"/>
        <v>24</v>
      </c>
      <c r="K894" s="20">
        <f t="shared" si="56"/>
        <v>8</v>
      </c>
    </row>
    <row r="895" spans="2:11">
      <c r="B895" s="20">
        <f t="shared" si="55"/>
        <v>24</v>
      </c>
      <c r="K895" s="20">
        <f t="shared" si="56"/>
        <v>8</v>
      </c>
    </row>
    <row r="896" spans="2:11">
      <c r="B896" s="20">
        <f t="shared" si="55"/>
        <v>24</v>
      </c>
      <c r="K896" s="20">
        <f t="shared" si="56"/>
        <v>8</v>
      </c>
    </row>
    <row r="897" spans="2:11">
      <c r="B897" s="20">
        <f t="shared" si="55"/>
        <v>24</v>
      </c>
      <c r="K897" s="20">
        <f t="shared" si="56"/>
        <v>8</v>
      </c>
    </row>
    <row r="898" spans="2:11">
      <c r="B898" s="20">
        <f t="shared" si="55"/>
        <v>24</v>
      </c>
      <c r="K898" s="20">
        <f t="shared" si="56"/>
        <v>8</v>
      </c>
    </row>
    <row r="899" spans="2:11">
      <c r="B899" s="20">
        <f t="shared" si="55"/>
        <v>24</v>
      </c>
      <c r="K899" s="20">
        <f t="shared" si="56"/>
        <v>8</v>
      </c>
    </row>
    <row r="900" spans="2:11">
      <c r="B900" s="20">
        <f t="shared" si="55"/>
        <v>24</v>
      </c>
      <c r="K900" s="20">
        <f t="shared" si="56"/>
        <v>8</v>
      </c>
    </row>
    <row r="901" spans="2:11">
      <c r="B901" s="20">
        <f t="shared" si="55"/>
        <v>24</v>
      </c>
      <c r="K901" s="20">
        <f t="shared" si="56"/>
        <v>8</v>
      </c>
    </row>
    <row r="902" spans="2:11">
      <c r="B902" s="20">
        <f t="shared" si="55"/>
        <v>24</v>
      </c>
      <c r="K902" s="20">
        <f t="shared" si="56"/>
        <v>8</v>
      </c>
    </row>
    <row r="903" spans="2:11">
      <c r="B903" s="20">
        <f t="shared" si="55"/>
        <v>24</v>
      </c>
      <c r="K903" s="20">
        <f t="shared" si="56"/>
        <v>8</v>
      </c>
    </row>
    <row r="904" spans="2:11">
      <c r="B904" s="20">
        <f t="shared" si="55"/>
        <v>24</v>
      </c>
      <c r="K904" s="20">
        <f t="shared" si="56"/>
        <v>8</v>
      </c>
    </row>
    <row r="905" spans="2:11">
      <c r="B905" s="20">
        <f t="shared" si="55"/>
        <v>24</v>
      </c>
      <c r="K905" s="20">
        <f t="shared" si="56"/>
        <v>8</v>
      </c>
    </row>
    <row r="906" spans="2:11">
      <c r="B906" s="20">
        <f t="shared" si="55"/>
        <v>24</v>
      </c>
      <c r="K906" s="20">
        <f t="shared" si="56"/>
        <v>8</v>
      </c>
    </row>
    <row r="907" spans="2:11">
      <c r="B907" s="20">
        <f t="shared" si="55"/>
        <v>24</v>
      </c>
      <c r="K907" s="20">
        <f t="shared" si="56"/>
        <v>8</v>
      </c>
    </row>
    <row r="908" spans="2:11">
      <c r="B908" s="20">
        <f t="shared" si="55"/>
        <v>24</v>
      </c>
      <c r="K908" s="20">
        <f t="shared" si="56"/>
        <v>8</v>
      </c>
    </row>
    <row r="909" spans="2:11">
      <c r="B909" s="20">
        <f t="shared" si="55"/>
        <v>24</v>
      </c>
      <c r="K909" s="20">
        <f t="shared" si="56"/>
        <v>8</v>
      </c>
    </row>
    <row r="910" spans="2:11">
      <c r="B910" s="20">
        <f t="shared" si="55"/>
        <v>24</v>
      </c>
      <c r="K910" s="20">
        <f t="shared" si="56"/>
        <v>8</v>
      </c>
    </row>
    <row r="911" spans="2:11">
      <c r="B911" s="20">
        <f t="shared" si="55"/>
        <v>24</v>
      </c>
      <c r="K911" s="20">
        <f t="shared" si="56"/>
        <v>8</v>
      </c>
    </row>
    <row r="912" spans="2:11">
      <c r="B912" s="20">
        <f t="shared" si="55"/>
        <v>24</v>
      </c>
      <c r="K912" s="20">
        <f t="shared" si="56"/>
        <v>8</v>
      </c>
    </row>
    <row r="913" spans="2:11">
      <c r="B913" s="20">
        <f t="shared" si="55"/>
        <v>24</v>
      </c>
      <c r="K913" s="20">
        <f t="shared" si="56"/>
        <v>8</v>
      </c>
    </row>
    <row r="914" spans="2:11">
      <c r="B914" s="20">
        <f t="shared" si="55"/>
        <v>24</v>
      </c>
      <c r="K914" s="20">
        <f t="shared" si="56"/>
        <v>8</v>
      </c>
    </row>
    <row r="915" spans="2:11">
      <c r="B915" s="20">
        <f t="shared" si="55"/>
        <v>24</v>
      </c>
      <c r="K915" s="20">
        <f t="shared" si="56"/>
        <v>8</v>
      </c>
    </row>
    <row r="916" spans="2:11">
      <c r="B916" s="20">
        <f t="shared" si="55"/>
        <v>24</v>
      </c>
      <c r="K916" s="20">
        <f t="shared" si="56"/>
        <v>8</v>
      </c>
    </row>
    <row r="917" spans="2:11">
      <c r="B917" s="20">
        <f t="shared" si="55"/>
        <v>24</v>
      </c>
      <c r="K917" s="20">
        <f t="shared" si="56"/>
        <v>8</v>
      </c>
    </row>
    <row r="918" spans="2:11">
      <c r="B918" s="20">
        <f t="shared" si="55"/>
        <v>24</v>
      </c>
      <c r="K918" s="20">
        <f t="shared" si="56"/>
        <v>8</v>
      </c>
    </row>
    <row r="919" spans="2:11">
      <c r="B919" s="20">
        <f t="shared" si="55"/>
        <v>24</v>
      </c>
      <c r="K919" s="20">
        <f t="shared" si="56"/>
        <v>8</v>
      </c>
    </row>
    <row r="920" spans="2:11">
      <c r="B920" s="20">
        <f t="shared" si="55"/>
        <v>24</v>
      </c>
      <c r="K920" s="20">
        <f t="shared" si="56"/>
        <v>8</v>
      </c>
    </row>
    <row r="921" spans="2:11">
      <c r="B921" s="20">
        <f t="shared" si="55"/>
        <v>24</v>
      </c>
      <c r="K921" s="20">
        <f t="shared" si="56"/>
        <v>8</v>
      </c>
    </row>
    <row r="922" spans="2:11">
      <c r="B922" s="20">
        <f t="shared" si="55"/>
        <v>24</v>
      </c>
      <c r="K922" s="20">
        <f t="shared" si="56"/>
        <v>8</v>
      </c>
    </row>
    <row r="923" spans="2:11">
      <c r="B923" s="20">
        <f t="shared" si="55"/>
        <v>24</v>
      </c>
      <c r="K923" s="20">
        <f t="shared" si="56"/>
        <v>8</v>
      </c>
    </row>
    <row r="924" spans="2:11">
      <c r="B924" s="20">
        <f t="shared" si="55"/>
        <v>24</v>
      </c>
      <c r="K924" s="20">
        <f t="shared" si="56"/>
        <v>8</v>
      </c>
    </row>
    <row r="925" spans="2:11">
      <c r="B925" s="20">
        <f t="shared" ref="B925:B988" si="57">B924-C925</f>
        <v>24</v>
      </c>
      <c r="K925" s="20">
        <f t="shared" si="56"/>
        <v>8</v>
      </c>
    </row>
    <row r="926" spans="2:11">
      <c r="B926" s="20">
        <f t="shared" si="57"/>
        <v>24</v>
      </c>
      <c r="K926" s="20">
        <f t="shared" si="56"/>
        <v>8</v>
      </c>
    </row>
    <row r="927" spans="2:11">
      <c r="B927" s="20">
        <f t="shared" si="57"/>
        <v>24</v>
      </c>
      <c r="K927" s="20">
        <f t="shared" si="56"/>
        <v>8</v>
      </c>
    </row>
    <row r="928" spans="2:11">
      <c r="B928" s="20">
        <f t="shared" si="57"/>
        <v>24</v>
      </c>
      <c r="K928" s="20">
        <f t="shared" si="56"/>
        <v>8</v>
      </c>
    </row>
    <row r="929" spans="2:11">
      <c r="B929" s="20">
        <f t="shared" si="57"/>
        <v>24</v>
      </c>
      <c r="K929" s="20">
        <f t="shared" si="56"/>
        <v>8</v>
      </c>
    </row>
    <row r="930" spans="2:11">
      <c r="B930" s="20">
        <f t="shared" si="57"/>
        <v>24</v>
      </c>
      <c r="K930" s="20">
        <f t="shared" si="56"/>
        <v>8</v>
      </c>
    </row>
    <row r="931" spans="2:11">
      <c r="B931" s="20">
        <f t="shared" si="57"/>
        <v>24</v>
      </c>
      <c r="K931" s="20">
        <f t="shared" si="56"/>
        <v>8</v>
      </c>
    </row>
    <row r="932" spans="2:11">
      <c r="B932" s="20">
        <f t="shared" si="57"/>
        <v>24</v>
      </c>
      <c r="K932" s="20">
        <f t="shared" si="56"/>
        <v>8</v>
      </c>
    </row>
    <row r="933" spans="2:11">
      <c r="B933" s="20">
        <f t="shared" si="57"/>
        <v>24</v>
      </c>
      <c r="K933" s="20">
        <f t="shared" si="56"/>
        <v>8</v>
      </c>
    </row>
    <row r="934" spans="2:11">
      <c r="B934" s="20">
        <f t="shared" si="57"/>
        <v>24</v>
      </c>
      <c r="K934" s="20">
        <f t="shared" si="56"/>
        <v>8</v>
      </c>
    </row>
    <row r="935" spans="2:11">
      <c r="B935" s="20">
        <f t="shared" si="57"/>
        <v>24</v>
      </c>
      <c r="K935" s="20">
        <f t="shared" ref="K935:K998" si="58">K934-L935</f>
        <v>8</v>
      </c>
    </row>
    <row r="936" spans="2:11">
      <c r="B936" s="20">
        <f t="shared" si="57"/>
        <v>24</v>
      </c>
      <c r="K936" s="20">
        <f t="shared" si="58"/>
        <v>8</v>
      </c>
    </row>
    <row r="937" spans="2:11">
      <c r="B937" s="20">
        <f t="shared" si="57"/>
        <v>24</v>
      </c>
      <c r="K937" s="20">
        <f t="shared" si="58"/>
        <v>8</v>
      </c>
    </row>
    <row r="938" spans="2:11">
      <c r="B938" s="20">
        <f t="shared" si="57"/>
        <v>24</v>
      </c>
      <c r="K938" s="20">
        <f t="shared" si="58"/>
        <v>8</v>
      </c>
    </row>
    <row r="939" spans="2:11">
      <c r="B939" s="20">
        <f t="shared" si="57"/>
        <v>24</v>
      </c>
      <c r="K939" s="20">
        <f t="shared" si="58"/>
        <v>8</v>
      </c>
    </row>
    <row r="940" spans="2:11">
      <c r="B940" s="20">
        <f t="shared" si="57"/>
        <v>24</v>
      </c>
      <c r="K940" s="20">
        <f t="shared" si="58"/>
        <v>8</v>
      </c>
    </row>
    <row r="941" spans="2:11">
      <c r="B941" s="20">
        <f t="shared" si="57"/>
        <v>24</v>
      </c>
      <c r="K941" s="20">
        <f t="shared" si="58"/>
        <v>8</v>
      </c>
    </row>
    <row r="942" spans="2:11">
      <c r="B942" s="20">
        <f t="shared" si="57"/>
        <v>24</v>
      </c>
      <c r="K942" s="20">
        <f t="shared" si="58"/>
        <v>8</v>
      </c>
    </row>
    <row r="943" spans="2:11">
      <c r="B943" s="20">
        <f t="shared" si="57"/>
        <v>24</v>
      </c>
      <c r="K943" s="20">
        <f t="shared" si="58"/>
        <v>8</v>
      </c>
    </row>
    <row r="944" spans="2:11">
      <c r="B944" s="20">
        <f t="shared" si="57"/>
        <v>24</v>
      </c>
      <c r="K944" s="20">
        <f t="shared" si="58"/>
        <v>8</v>
      </c>
    </row>
    <row r="945" spans="2:11">
      <c r="B945" s="20">
        <f t="shared" si="57"/>
        <v>24</v>
      </c>
      <c r="K945" s="20">
        <f t="shared" si="58"/>
        <v>8</v>
      </c>
    </row>
    <row r="946" spans="2:11">
      <c r="B946" s="20">
        <f t="shared" si="57"/>
        <v>24</v>
      </c>
      <c r="K946" s="20">
        <f t="shared" si="58"/>
        <v>8</v>
      </c>
    </row>
    <row r="947" spans="2:11">
      <c r="B947" s="20">
        <f t="shared" si="57"/>
        <v>24</v>
      </c>
      <c r="K947" s="20">
        <f t="shared" si="58"/>
        <v>8</v>
      </c>
    </row>
    <row r="948" spans="2:11">
      <c r="B948" s="20">
        <f t="shared" si="57"/>
        <v>24</v>
      </c>
      <c r="K948" s="20">
        <f t="shared" si="58"/>
        <v>8</v>
      </c>
    </row>
    <row r="949" spans="2:11">
      <c r="B949" s="20">
        <f t="shared" si="57"/>
        <v>24</v>
      </c>
      <c r="K949" s="20">
        <f t="shared" si="58"/>
        <v>8</v>
      </c>
    </row>
    <row r="950" spans="2:11">
      <c r="B950" s="20">
        <f t="shared" si="57"/>
        <v>24</v>
      </c>
      <c r="K950" s="20">
        <f t="shared" si="58"/>
        <v>8</v>
      </c>
    </row>
    <row r="951" spans="2:11">
      <c r="B951" s="20">
        <f t="shared" si="57"/>
        <v>24</v>
      </c>
      <c r="K951" s="20">
        <f t="shared" si="58"/>
        <v>8</v>
      </c>
    </row>
    <row r="952" spans="2:11">
      <c r="B952" s="20">
        <f t="shared" si="57"/>
        <v>24</v>
      </c>
      <c r="K952" s="20">
        <f t="shared" si="58"/>
        <v>8</v>
      </c>
    </row>
    <row r="953" spans="2:11">
      <c r="B953" s="20">
        <f t="shared" si="57"/>
        <v>24</v>
      </c>
      <c r="K953" s="20">
        <f t="shared" si="58"/>
        <v>8</v>
      </c>
    </row>
    <row r="954" spans="2:11">
      <c r="B954" s="20">
        <f t="shared" si="57"/>
        <v>24</v>
      </c>
      <c r="K954" s="20">
        <f t="shared" si="58"/>
        <v>8</v>
      </c>
    </row>
    <row r="955" spans="2:11">
      <c r="B955" s="20">
        <f t="shared" si="57"/>
        <v>24</v>
      </c>
      <c r="K955" s="20">
        <f t="shared" si="58"/>
        <v>8</v>
      </c>
    </row>
    <row r="956" spans="2:11">
      <c r="B956" s="20">
        <f t="shared" si="57"/>
        <v>24</v>
      </c>
      <c r="K956" s="20">
        <f t="shared" si="58"/>
        <v>8</v>
      </c>
    </row>
    <row r="957" spans="2:11">
      <c r="B957" s="20">
        <f t="shared" si="57"/>
        <v>24</v>
      </c>
      <c r="K957" s="20">
        <f t="shared" si="58"/>
        <v>8</v>
      </c>
    </row>
    <row r="958" spans="2:11">
      <c r="B958" s="20">
        <f t="shared" si="57"/>
        <v>24</v>
      </c>
      <c r="K958" s="20">
        <f t="shared" si="58"/>
        <v>8</v>
      </c>
    </row>
    <row r="959" spans="2:11">
      <c r="B959" s="20">
        <f t="shared" si="57"/>
        <v>24</v>
      </c>
      <c r="K959" s="20">
        <f t="shared" si="58"/>
        <v>8</v>
      </c>
    </row>
    <row r="960" spans="2:11">
      <c r="B960" s="20">
        <f t="shared" si="57"/>
        <v>24</v>
      </c>
      <c r="K960" s="20">
        <f t="shared" si="58"/>
        <v>8</v>
      </c>
    </row>
    <row r="961" spans="2:11">
      <c r="B961" s="20">
        <f t="shared" si="57"/>
        <v>24</v>
      </c>
      <c r="K961" s="20">
        <f t="shared" si="58"/>
        <v>8</v>
      </c>
    </row>
    <row r="962" spans="2:11">
      <c r="B962" s="20">
        <f t="shared" si="57"/>
        <v>24</v>
      </c>
      <c r="K962" s="20">
        <f t="shared" si="58"/>
        <v>8</v>
      </c>
    </row>
    <row r="963" spans="2:11">
      <c r="B963" s="20">
        <f t="shared" si="57"/>
        <v>24</v>
      </c>
      <c r="K963" s="20">
        <f t="shared" si="58"/>
        <v>8</v>
      </c>
    </row>
    <row r="964" spans="2:11">
      <c r="B964" s="20">
        <f t="shared" si="57"/>
        <v>24</v>
      </c>
      <c r="K964" s="20">
        <f t="shared" si="58"/>
        <v>8</v>
      </c>
    </row>
    <row r="965" spans="2:11">
      <c r="B965" s="20">
        <f t="shared" si="57"/>
        <v>24</v>
      </c>
      <c r="K965" s="20">
        <f t="shared" si="58"/>
        <v>8</v>
      </c>
    </row>
    <row r="966" spans="2:11">
      <c r="B966" s="20">
        <f t="shared" si="57"/>
        <v>24</v>
      </c>
      <c r="K966" s="20">
        <f t="shared" si="58"/>
        <v>8</v>
      </c>
    </row>
    <row r="967" spans="2:11">
      <c r="B967" s="20">
        <f t="shared" si="57"/>
        <v>24</v>
      </c>
      <c r="K967" s="20">
        <f t="shared" si="58"/>
        <v>8</v>
      </c>
    </row>
    <row r="968" spans="2:11">
      <c r="B968" s="20">
        <f t="shared" si="57"/>
        <v>24</v>
      </c>
      <c r="K968" s="20">
        <f t="shared" si="58"/>
        <v>8</v>
      </c>
    </row>
    <row r="969" spans="2:11">
      <c r="B969" s="20">
        <f t="shared" si="57"/>
        <v>24</v>
      </c>
      <c r="K969" s="20">
        <f t="shared" si="58"/>
        <v>8</v>
      </c>
    </row>
    <row r="970" spans="2:11">
      <c r="B970" s="20">
        <f t="shared" si="57"/>
        <v>24</v>
      </c>
      <c r="K970" s="20">
        <f t="shared" si="58"/>
        <v>8</v>
      </c>
    </row>
    <row r="971" spans="2:11">
      <c r="B971" s="20">
        <f t="shared" si="57"/>
        <v>24</v>
      </c>
      <c r="K971" s="20">
        <f t="shared" si="58"/>
        <v>8</v>
      </c>
    </row>
    <row r="972" spans="2:11">
      <c r="B972" s="20">
        <f t="shared" si="57"/>
        <v>24</v>
      </c>
      <c r="K972" s="20">
        <f t="shared" si="58"/>
        <v>8</v>
      </c>
    </row>
    <row r="973" spans="2:11">
      <c r="B973" s="20">
        <f t="shared" si="57"/>
        <v>24</v>
      </c>
      <c r="K973" s="20">
        <f t="shared" si="58"/>
        <v>8</v>
      </c>
    </row>
    <row r="974" spans="2:11">
      <c r="B974" s="20">
        <f t="shared" si="57"/>
        <v>24</v>
      </c>
      <c r="K974" s="20">
        <f t="shared" si="58"/>
        <v>8</v>
      </c>
    </row>
    <row r="975" spans="2:11">
      <c r="B975" s="20">
        <f t="shared" si="57"/>
        <v>24</v>
      </c>
      <c r="K975" s="20">
        <f t="shared" si="58"/>
        <v>8</v>
      </c>
    </row>
    <row r="976" spans="2:11">
      <c r="B976" s="20">
        <f t="shared" si="57"/>
        <v>24</v>
      </c>
      <c r="K976" s="20">
        <f t="shared" si="58"/>
        <v>8</v>
      </c>
    </row>
    <row r="977" spans="2:11">
      <c r="B977" s="20">
        <f t="shared" si="57"/>
        <v>24</v>
      </c>
      <c r="K977" s="20">
        <f t="shared" si="58"/>
        <v>8</v>
      </c>
    </row>
    <row r="978" spans="2:11">
      <c r="B978" s="20">
        <f t="shared" si="57"/>
        <v>24</v>
      </c>
      <c r="K978" s="20">
        <f t="shared" si="58"/>
        <v>8</v>
      </c>
    </row>
    <row r="979" spans="2:11">
      <c r="B979" s="20">
        <f t="shared" si="57"/>
        <v>24</v>
      </c>
      <c r="K979" s="20">
        <f t="shared" si="58"/>
        <v>8</v>
      </c>
    </row>
    <row r="980" spans="2:11">
      <c r="B980" s="20">
        <f t="shared" si="57"/>
        <v>24</v>
      </c>
      <c r="K980" s="20">
        <f t="shared" si="58"/>
        <v>8</v>
      </c>
    </row>
    <row r="981" spans="2:11">
      <c r="B981" s="20">
        <f t="shared" si="57"/>
        <v>24</v>
      </c>
      <c r="K981" s="20">
        <f t="shared" si="58"/>
        <v>8</v>
      </c>
    </row>
    <row r="982" spans="2:11">
      <c r="B982" s="20">
        <f t="shared" si="57"/>
        <v>24</v>
      </c>
      <c r="K982" s="20">
        <f t="shared" si="58"/>
        <v>8</v>
      </c>
    </row>
    <row r="983" spans="2:11">
      <c r="B983" s="20">
        <f t="shared" si="57"/>
        <v>24</v>
      </c>
      <c r="K983" s="20">
        <f t="shared" si="58"/>
        <v>8</v>
      </c>
    </row>
    <row r="984" spans="2:11">
      <c r="B984" s="20">
        <f t="shared" si="57"/>
        <v>24</v>
      </c>
      <c r="K984" s="20">
        <f t="shared" si="58"/>
        <v>8</v>
      </c>
    </row>
    <row r="985" spans="2:11">
      <c r="B985" s="20">
        <f t="shared" si="57"/>
        <v>24</v>
      </c>
      <c r="K985" s="20">
        <f t="shared" si="58"/>
        <v>8</v>
      </c>
    </row>
    <row r="986" spans="2:11">
      <c r="B986" s="20">
        <f t="shared" si="57"/>
        <v>24</v>
      </c>
      <c r="K986" s="20">
        <f t="shared" si="58"/>
        <v>8</v>
      </c>
    </row>
    <row r="987" spans="2:11">
      <c r="B987" s="20">
        <f t="shared" si="57"/>
        <v>24</v>
      </c>
      <c r="K987" s="20">
        <f t="shared" si="58"/>
        <v>8</v>
      </c>
    </row>
    <row r="988" spans="2:11">
      <c r="B988" s="20">
        <f t="shared" si="57"/>
        <v>24</v>
      </c>
      <c r="K988" s="20">
        <f t="shared" si="58"/>
        <v>8</v>
      </c>
    </row>
    <row r="989" spans="2:11">
      <c r="B989" s="20">
        <f t="shared" ref="B989:B1052" si="59">B988-C989</f>
        <v>24</v>
      </c>
      <c r="K989" s="20">
        <f t="shared" si="58"/>
        <v>8</v>
      </c>
    </row>
    <row r="990" spans="2:11">
      <c r="B990" s="20">
        <f t="shared" si="59"/>
        <v>24</v>
      </c>
      <c r="K990" s="20">
        <f t="shared" si="58"/>
        <v>8</v>
      </c>
    </row>
    <row r="991" spans="2:11">
      <c r="B991" s="20">
        <f t="shared" si="59"/>
        <v>24</v>
      </c>
      <c r="K991" s="20">
        <f t="shared" si="58"/>
        <v>8</v>
      </c>
    </row>
    <row r="992" spans="2:11">
      <c r="B992" s="20">
        <f t="shared" si="59"/>
        <v>24</v>
      </c>
      <c r="K992" s="20">
        <f t="shared" si="58"/>
        <v>8</v>
      </c>
    </row>
    <row r="993" spans="2:11">
      <c r="B993" s="20">
        <f t="shared" si="59"/>
        <v>24</v>
      </c>
      <c r="K993" s="20">
        <f t="shared" si="58"/>
        <v>8</v>
      </c>
    </row>
    <row r="994" spans="2:11">
      <c r="B994" s="20">
        <f t="shared" si="59"/>
        <v>24</v>
      </c>
      <c r="K994" s="20">
        <f t="shared" si="58"/>
        <v>8</v>
      </c>
    </row>
    <row r="995" spans="2:11">
      <c r="B995" s="20">
        <f t="shared" si="59"/>
        <v>24</v>
      </c>
      <c r="K995" s="20">
        <f t="shared" si="58"/>
        <v>8</v>
      </c>
    </row>
    <row r="996" spans="2:11">
      <c r="B996" s="20">
        <f t="shared" si="59"/>
        <v>24</v>
      </c>
      <c r="K996" s="20">
        <f t="shared" si="58"/>
        <v>8</v>
      </c>
    </row>
    <row r="997" spans="2:11">
      <c r="B997" s="20">
        <f t="shared" si="59"/>
        <v>24</v>
      </c>
      <c r="K997" s="20">
        <f t="shared" si="58"/>
        <v>8</v>
      </c>
    </row>
    <row r="998" spans="2:11">
      <c r="B998" s="20">
        <f t="shared" si="59"/>
        <v>24</v>
      </c>
      <c r="K998" s="20">
        <f t="shared" si="58"/>
        <v>8</v>
      </c>
    </row>
    <row r="999" spans="2:11">
      <c r="B999" s="20">
        <f t="shared" si="59"/>
        <v>24</v>
      </c>
      <c r="K999" s="20">
        <f t="shared" ref="K999:K1062" si="60">K998-L999</f>
        <v>8</v>
      </c>
    </row>
    <row r="1000" spans="2:11">
      <c r="B1000" s="20">
        <f t="shared" si="59"/>
        <v>24</v>
      </c>
      <c r="K1000" s="20">
        <f t="shared" si="60"/>
        <v>8</v>
      </c>
    </row>
    <row r="1001" spans="2:11">
      <c r="B1001" s="20">
        <f t="shared" si="59"/>
        <v>24</v>
      </c>
      <c r="K1001" s="20">
        <f t="shared" si="60"/>
        <v>8</v>
      </c>
    </row>
    <row r="1002" spans="2:11">
      <c r="B1002" s="20">
        <f t="shared" si="59"/>
        <v>24</v>
      </c>
      <c r="K1002" s="20">
        <f t="shared" si="60"/>
        <v>8</v>
      </c>
    </row>
    <row r="1003" spans="2:11">
      <c r="B1003" s="20">
        <f t="shared" si="59"/>
        <v>24</v>
      </c>
      <c r="K1003" s="20">
        <f t="shared" si="60"/>
        <v>8</v>
      </c>
    </row>
    <row r="1004" spans="2:11">
      <c r="B1004" s="20">
        <f t="shared" si="59"/>
        <v>24</v>
      </c>
      <c r="K1004" s="20">
        <f t="shared" si="60"/>
        <v>8</v>
      </c>
    </row>
    <row r="1005" spans="2:11">
      <c r="B1005" s="20">
        <f t="shared" si="59"/>
        <v>24</v>
      </c>
      <c r="K1005" s="20">
        <f t="shared" si="60"/>
        <v>8</v>
      </c>
    </row>
    <row r="1006" spans="2:11">
      <c r="B1006" s="20">
        <f t="shared" si="59"/>
        <v>24</v>
      </c>
      <c r="K1006" s="20">
        <f t="shared" si="60"/>
        <v>8</v>
      </c>
    </row>
    <row r="1007" spans="2:11">
      <c r="B1007" s="20">
        <f t="shared" si="59"/>
        <v>24</v>
      </c>
      <c r="K1007" s="20">
        <f t="shared" si="60"/>
        <v>8</v>
      </c>
    </row>
    <row r="1008" spans="2:11">
      <c r="B1008" s="20">
        <f t="shared" si="59"/>
        <v>24</v>
      </c>
      <c r="K1008" s="20">
        <f t="shared" si="60"/>
        <v>8</v>
      </c>
    </row>
    <row r="1009" spans="2:11">
      <c r="B1009" s="20">
        <f t="shared" si="59"/>
        <v>24</v>
      </c>
      <c r="K1009" s="20">
        <f t="shared" si="60"/>
        <v>8</v>
      </c>
    </row>
    <row r="1010" spans="2:11">
      <c r="B1010" s="20">
        <f t="shared" si="59"/>
        <v>24</v>
      </c>
      <c r="K1010" s="20">
        <f t="shared" si="60"/>
        <v>8</v>
      </c>
    </row>
    <row r="1011" spans="2:11">
      <c r="B1011" s="20">
        <f t="shared" si="59"/>
        <v>24</v>
      </c>
      <c r="K1011" s="20">
        <f t="shared" si="60"/>
        <v>8</v>
      </c>
    </row>
    <row r="1012" spans="2:11">
      <c r="B1012" s="20">
        <f t="shared" si="59"/>
        <v>24</v>
      </c>
      <c r="K1012" s="20">
        <f t="shared" si="60"/>
        <v>8</v>
      </c>
    </row>
    <row r="1013" spans="2:11">
      <c r="B1013" s="20">
        <f t="shared" si="59"/>
        <v>24</v>
      </c>
      <c r="K1013" s="20">
        <f t="shared" si="60"/>
        <v>8</v>
      </c>
    </row>
    <row r="1014" spans="2:11">
      <c r="B1014" s="20">
        <f t="shared" si="59"/>
        <v>24</v>
      </c>
      <c r="K1014" s="20">
        <f t="shared" si="60"/>
        <v>8</v>
      </c>
    </row>
    <row r="1015" spans="2:11">
      <c r="B1015" s="20">
        <f t="shared" si="59"/>
        <v>24</v>
      </c>
      <c r="K1015" s="20">
        <f t="shared" si="60"/>
        <v>8</v>
      </c>
    </row>
    <row r="1016" spans="2:11">
      <c r="B1016" s="20">
        <f t="shared" si="59"/>
        <v>24</v>
      </c>
      <c r="K1016" s="20">
        <f t="shared" si="60"/>
        <v>8</v>
      </c>
    </row>
    <row r="1017" spans="2:11">
      <c r="B1017" s="20">
        <f t="shared" si="59"/>
        <v>24</v>
      </c>
      <c r="K1017" s="20">
        <f t="shared" si="60"/>
        <v>8</v>
      </c>
    </row>
    <row r="1018" spans="2:11">
      <c r="B1018" s="20">
        <f t="shared" si="59"/>
        <v>24</v>
      </c>
      <c r="K1018" s="20">
        <f t="shared" si="60"/>
        <v>8</v>
      </c>
    </row>
    <row r="1019" spans="2:11">
      <c r="B1019" s="20">
        <f t="shared" si="59"/>
        <v>24</v>
      </c>
      <c r="K1019" s="20">
        <f t="shared" si="60"/>
        <v>8</v>
      </c>
    </row>
    <row r="1020" spans="2:11">
      <c r="B1020" s="20">
        <f t="shared" si="59"/>
        <v>24</v>
      </c>
      <c r="K1020" s="20">
        <f t="shared" si="60"/>
        <v>8</v>
      </c>
    </row>
    <row r="1021" spans="2:11">
      <c r="B1021" s="20">
        <f t="shared" si="59"/>
        <v>24</v>
      </c>
      <c r="K1021" s="20">
        <f t="shared" si="60"/>
        <v>8</v>
      </c>
    </row>
    <row r="1022" spans="2:11">
      <c r="B1022" s="20">
        <f t="shared" si="59"/>
        <v>24</v>
      </c>
      <c r="K1022" s="20">
        <f t="shared" si="60"/>
        <v>8</v>
      </c>
    </row>
    <row r="1023" spans="2:11">
      <c r="B1023" s="20">
        <f t="shared" si="59"/>
        <v>24</v>
      </c>
      <c r="K1023" s="20">
        <f t="shared" si="60"/>
        <v>8</v>
      </c>
    </row>
    <row r="1024" spans="2:11">
      <c r="B1024" s="20">
        <f t="shared" si="59"/>
        <v>24</v>
      </c>
      <c r="K1024" s="20">
        <f t="shared" si="60"/>
        <v>8</v>
      </c>
    </row>
    <row r="1025" spans="2:11">
      <c r="B1025" s="20">
        <f t="shared" si="59"/>
        <v>24</v>
      </c>
      <c r="K1025" s="20">
        <f t="shared" si="60"/>
        <v>8</v>
      </c>
    </row>
    <row r="1026" spans="2:11">
      <c r="B1026" s="20">
        <f t="shared" si="59"/>
        <v>24</v>
      </c>
      <c r="K1026" s="20">
        <f t="shared" si="60"/>
        <v>8</v>
      </c>
    </row>
    <row r="1027" spans="2:11">
      <c r="B1027" s="20">
        <f t="shared" si="59"/>
        <v>24</v>
      </c>
      <c r="K1027" s="20">
        <f t="shared" si="60"/>
        <v>8</v>
      </c>
    </row>
    <row r="1028" spans="2:11">
      <c r="B1028" s="20">
        <f t="shared" si="59"/>
        <v>24</v>
      </c>
      <c r="K1028" s="20">
        <f t="shared" si="60"/>
        <v>8</v>
      </c>
    </row>
    <row r="1029" spans="2:11">
      <c r="B1029" s="20">
        <f t="shared" si="59"/>
        <v>24</v>
      </c>
      <c r="K1029" s="20">
        <f t="shared" si="60"/>
        <v>8</v>
      </c>
    </row>
    <row r="1030" spans="2:11">
      <c r="B1030" s="20">
        <f t="shared" si="59"/>
        <v>24</v>
      </c>
      <c r="K1030" s="20">
        <f t="shared" si="60"/>
        <v>8</v>
      </c>
    </row>
    <row r="1031" spans="2:11">
      <c r="B1031" s="20">
        <f t="shared" si="59"/>
        <v>24</v>
      </c>
      <c r="K1031" s="20">
        <f t="shared" si="60"/>
        <v>8</v>
      </c>
    </row>
    <row r="1032" spans="2:11">
      <c r="B1032" s="20">
        <f t="shared" si="59"/>
        <v>24</v>
      </c>
      <c r="K1032" s="20">
        <f t="shared" si="60"/>
        <v>8</v>
      </c>
    </row>
    <row r="1033" spans="2:11">
      <c r="B1033" s="20">
        <f t="shared" si="59"/>
        <v>24</v>
      </c>
      <c r="K1033" s="20">
        <f t="shared" si="60"/>
        <v>8</v>
      </c>
    </row>
    <row r="1034" spans="2:11">
      <c r="B1034" s="20">
        <f t="shared" si="59"/>
        <v>24</v>
      </c>
      <c r="K1034" s="20">
        <f t="shared" si="60"/>
        <v>8</v>
      </c>
    </row>
    <row r="1035" spans="2:11">
      <c r="B1035" s="20">
        <f t="shared" si="59"/>
        <v>24</v>
      </c>
      <c r="K1035" s="20">
        <f t="shared" si="60"/>
        <v>8</v>
      </c>
    </row>
    <row r="1036" spans="2:11">
      <c r="B1036" s="20">
        <f t="shared" si="59"/>
        <v>24</v>
      </c>
      <c r="K1036" s="20">
        <f t="shared" si="60"/>
        <v>8</v>
      </c>
    </row>
    <row r="1037" spans="2:11">
      <c r="B1037" s="20">
        <f t="shared" si="59"/>
        <v>24</v>
      </c>
      <c r="K1037" s="20">
        <f t="shared" si="60"/>
        <v>8</v>
      </c>
    </row>
    <row r="1038" spans="2:11">
      <c r="B1038" s="20">
        <f t="shared" si="59"/>
        <v>24</v>
      </c>
      <c r="K1038" s="20">
        <f t="shared" si="60"/>
        <v>8</v>
      </c>
    </row>
    <row r="1039" spans="2:11">
      <c r="B1039" s="20">
        <f t="shared" si="59"/>
        <v>24</v>
      </c>
      <c r="K1039" s="20">
        <f t="shared" si="60"/>
        <v>8</v>
      </c>
    </row>
    <row r="1040" spans="2:11">
      <c r="B1040" s="20">
        <f t="shared" si="59"/>
        <v>24</v>
      </c>
      <c r="K1040" s="20">
        <f t="shared" si="60"/>
        <v>8</v>
      </c>
    </row>
    <row r="1041" spans="2:11">
      <c r="B1041" s="20">
        <f t="shared" si="59"/>
        <v>24</v>
      </c>
      <c r="K1041" s="20">
        <f t="shared" si="60"/>
        <v>8</v>
      </c>
    </row>
    <row r="1042" spans="2:11">
      <c r="B1042" s="20">
        <f t="shared" si="59"/>
        <v>24</v>
      </c>
      <c r="K1042" s="20">
        <f t="shared" si="60"/>
        <v>8</v>
      </c>
    </row>
    <row r="1043" spans="2:11">
      <c r="B1043" s="20">
        <f t="shared" si="59"/>
        <v>24</v>
      </c>
      <c r="K1043" s="20">
        <f t="shared" si="60"/>
        <v>8</v>
      </c>
    </row>
    <row r="1044" spans="2:11">
      <c r="B1044" s="20">
        <f t="shared" si="59"/>
        <v>24</v>
      </c>
      <c r="K1044" s="20">
        <f t="shared" si="60"/>
        <v>8</v>
      </c>
    </row>
    <row r="1045" spans="2:11">
      <c r="B1045" s="20">
        <f t="shared" si="59"/>
        <v>24</v>
      </c>
      <c r="K1045" s="20">
        <f t="shared" si="60"/>
        <v>8</v>
      </c>
    </row>
    <row r="1046" spans="2:11">
      <c r="B1046" s="20">
        <f t="shared" si="59"/>
        <v>24</v>
      </c>
      <c r="K1046" s="20">
        <f t="shared" si="60"/>
        <v>8</v>
      </c>
    </row>
    <row r="1047" spans="2:11">
      <c r="B1047" s="20">
        <f t="shared" si="59"/>
        <v>24</v>
      </c>
      <c r="K1047" s="20">
        <f t="shared" si="60"/>
        <v>8</v>
      </c>
    </row>
    <row r="1048" spans="2:11">
      <c r="B1048" s="20">
        <f t="shared" si="59"/>
        <v>24</v>
      </c>
      <c r="K1048" s="20">
        <f t="shared" si="60"/>
        <v>8</v>
      </c>
    </row>
    <row r="1049" spans="2:11">
      <c r="B1049" s="20">
        <f t="shared" si="59"/>
        <v>24</v>
      </c>
      <c r="K1049" s="20">
        <f t="shared" si="60"/>
        <v>8</v>
      </c>
    </row>
    <row r="1050" spans="2:11">
      <c r="B1050" s="20">
        <f t="shared" si="59"/>
        <v>24</v>
      </c>
      <c r="K1050" s="20">
        <f t="shared" si="60"/>
        <v>8</v>
      </c>
    </row>
    <row r="1051" spans="2:11">
      <c r="B1051" s="20">
        <f t="shared" si="59"/>
        <v>24</v>
      </c>
      <c r="K1051" s="20">
        <f t="shared" si="60"/>
        <v>8</v>
      </c>
    </row>
    <row r="1052" spans="2:11">
      <c r="B1052" s="20">
        <f t="shared" si="59"/>
        <v>24</v>
      </c>
      <c r="K1052" s="20">
        <f t="shared" si="60"/>
        <v>8</v>
      </c>
    </row>
    <row r="1053" spans="2:11">
      <c r="B1053" s="20">
        <f t="shared" ref="B1053:B1116" si="61">B1052-C1053</f>
        <v>24</v>
      </c>
      <c r="K1053" s="20">
        <f t="shared" si="60"/>
        <v>8</v>
      </c>
    </row>
    <row r="1054" spans="2:11">
      <c r="B1054" s="20">
        <f t="shared" si="61"/>
        <v>24</v>
      </c>
      <c r="K1054" s="20">
        <f t="shared" si="60"/>
        <v>8</v>
      </c>
    </row>
    <row r="1055" spans="2:11">
      <c r="B1055" s="20">
        <f t="shared" si="61"/>
        <v>24</v>
      </c>
      <c r="K1055" s="20">
        <f t="shared" si="60"/>
        <v>8</v>
      </c>
    </row>
    <row r="1056" spans="2:11">
      <c r="B1056" s="20">
        <f t="shared" si="61"/>
        <v>24</v>
      </c>
      <c r="K1056" s="20">
        <f t="shared" si="60"/>
        <v>8</v>
      </c>
    </row>
    <row r="1057" spans="2:11">
      <c r="B1057" s="20">
        <f t="shared" si="61"/>
        <v>24</v>
      </c>
      <c r="K1057" s="20">
        <f t="shared" si="60"/>
        <v>8</v>
      </c>
    </row>
    <row r="1058" spans="2:11">
      <c r="B1058" s="20">
        <f t="shared" si="61"/>
        <v>24</v>
      </c>
      <c r="K1058" s="20">
        <f t="shared" si="60"/>
        <v>8</v>
      </c>
    </row>
    <row r="1059" spans="2:11">
      <c r="B1059" s="20">
        <f t="shared" si="61"/>
        <v>24</v>
      </c>
      <c r="K1059" s="20">
        <f t="shared" si="60"/>
        <v>8</v>
      </c>
    </row>
    <row r="1060" spans="2:11">
      <c r="B1060" s="20">
        <f t="shared" si="61"/>
        <v>24</v>
      </c>
      <c r="K1060" s="20">
        <f t="shared" si="60"/>
        <v>8</v>
      </c>
    </row>
    <row r="1061" spans="2:11">
      <c r="B1061" s="20">
        <f t="shared" si="61"/>
        <v>24</v>
      </c>
      <c r="K1061" s="20">
        <f t="shared" si="60"/>
        <v>8</v>
      </c>
    </row>
    <row r="1062" spans="2:11">
      <c r="B1062" s="20">
        <f t="shared" si="61"/>
        <v>24</v>
      </c>
      <c r="K1062" s="20">
        <f t="shared" si="60"/>
        <v>8</v>
      </c>
    </row>
    <row r="1063" spans="2:11">
      <c r="B1063" s="20">
        <f t="shared" si="61"/>
        <v>24</v>
      </c>
      <c r="K1063" s="20">
        <f t="shared" ref="K1063:K1126" si="62">K1062-L1063</f>
        <v>8</v>
      </c>
    </row>
    <row r="1064" spans="2:11">
      <c r="B1064" s="20">
        <f t="shared" si="61"/>
        <v>24</v>
      </c>
      <c r="K1064" s="20">
        <f t="shared" si="62"/>
        <v>8</v>
      </c>
    </row>
    <row r="1065" spans="2:11">
      <c r="B1065" s="20">
        <f t="shared" si="61"/>
        <v>24</v>
      </c>
      <c r="K1065" s="20">
        <f t="shared" si="62"/>
        <v>8</v>
      </c>
    </row>
    <row r="1066" spans="2:11">
      <c r="B1066" s="20">
        <f t="shared" si="61"/>
        <v>24</v>
      </c>
      <c r="K1066" s="20">
        <f t="shared" si="62"/>
        <v>8</v>
      </c>
    </row>
    <row r="1067" spans="2:11">
      <c r="B1067" s="20">
        <f t="shared" si="61"/>
        <v>24</v>
      </c>
      <c r="K1067" s="20">
        <f t="shared" si="62"/>
        <v>8</v>
      </c>
    </row>
    <row r="1068" spans="2:11">
      <c r="B1068" s="20">
        <f t="shared" si="61"/>
        <v>24</v>
      </c>
      <c r="K1068" s="20">
        <f t="shared" si="62"/>
        <v>8</v>
      </c>
    </row>
    <row r="1069" spans="2:11">
      <c r="B1069" s="20">
        <f t="shared" si="61"/>
        <v>24</v>
      </c>
      <c r="K1069" s="20">
        <f t="shared" si="62"/>
        <v>8</v>
      </c>
    </row>
    <row r="1070" spans="2:11">
      <c r="B1070" s="20">
        <f t="shared" si="61"/>
        <v>24</v>
      </c>
      <c r="K1070" s="20">
        <f t="shared" si="62"/>
        <v>8</v>
      </c>
    </row>
    <row r="1071" spans="2:11">
      <c r="B1071" s="20">
        <f t="shared" si="61"/>
        <v>24</v>
      </c>
      <c r="K1071" s="20">
        <f t="shared" si="62"/>
        <v>8</v>
      </c>
    </row>
    <row r="1072" spans="2:11">
      <c r="B1072" s="20">
        <f t="shared" si="61"/>
        <v>24</v>
      </c>
      <c r="K1072" s="20">
        <f t="shared" si="62"/>
        <v>8</v>
      </c>
    </row>
    <row r="1073" spans="2:11">
      <c r="B1073" s="20">
        <f t="shared" si="61"/>
        <v>24</v>
      </c>
      <c r="K1073" s="20">
        <f t="shared" si="62"/>
        <v>8</v>
      </c>
    </row>
    <row r="1074" spans="2:11">
      <c r="B1074" s="20">
        <f t="shared" si="61"/>
        <v>24</v>
      </c>
      <c r="K1074" s="20">
        <f t="shared" si="62"/>
        <v>8</v>
      </c>
    </row>
    <row r="1075" spans="2:11">
      <c r="B1075" s="20">
        <f t="shared" si="61"/>
        <v>24</v>
      </c>
      <c r="K1075" s="20">
        <f t="shared" si="62"/>
        <v>8</v>
      </c>
    </row>
    <row r="1076" spans="2:11">
      <c r="B1076" s="20">
        <f t="shared" si="61"/>
        <v>24</v>
      </c>
      <c r="K1076" s="20">
        <f t="shared" si="62"/>
        <v>8</v>
      </c>
    </row>
    <row r="1077" spans="2:11">
      <c r="B1077" s="20">
        <f t="shared" si="61"/>
        <v>24</v>
      </c>
      <c r="K1077" s="20">
        <f t="shared" si="62"/>
        <v>8</v>
      </c>
    </row>
    <row r="1078" spans="2:11">
      <c r="B1078" s="20">
        <f t="shared" si="61"/>
        <v>24</v>
      </c>
      <c r="K1078" s="20">
        <f t="shared" si="62"/>
        <v>8</v>
      </c>
    </row>
    <row r="1079" spans="2:11">
      <c r="B1079" s="20">
        <f t="shared" si="61"/>
        <v>24</v>
      </c>
      <c r="K1079" s="20">
        <f t="shared" si="62"/>
        <v>8</v>
      </c>
    </row>
    <row r="1080" spans="2:11">
      <c r="B1080" s="20">
        <f t="shared" si="61"/>
        <v>24</v>
      </c>
      <c r="K1080" s="20">
        <f t="shared" si="62"/>
        <v>8</v>
      </c>
    </row>
    <row r="1081" spans="2:11">
      <c r="B1081" s="20">
        <f t="shared" si="61"/>
        <v>24</v>
      </c>
      <c r="K1081" s="20">
        <f t="shared" si="62"/>
        <v>8</v>
      </c>
    </row>
    <row r="1082" spans="2:11">
      <c r="B1082" s="20">
        <f t="shared" si="61"/>
        <v>24</v>
      </c>
      <c r="K1082" s="20">
        <f t="shared" si="62"/>
        <v>8</v>
      </c>
    </row>
    <row r="1083" spans="2:11">
      <c r="B1083" s="20">
        <f t="shared" si="61"/>
        <v>24</v>
      </c>
      <c r="K1083" s="20">
        <f t="shared" si="62"/>
        <v>8</v>
      </c>
    </row>
    <row r="1084" spans="2:11">
      <c r="B1084" s="20">
        <f t="shared" si="61"/>
        <v>24</v>
      </c>
      <c r="K1084" s="20">
        <f t="shared" si="62"/>
        <v>8</v>
      </c>
    </row>
    <row r="1085" spans="2:11">
      <c r="B1085" s="20">
        <f t="shared" si="61"/>
        <v>24</v>
      </c>
      <c r="K1085" s="20">
        <f t="shared" si="62"/>
        <v>8</v>
      </c>
    </row>
    <row r="1086" spans="2:11">
      <c r="B1086" s="20">
        <f t="shared" si="61"/>
        <v>24</v>
      </c>
      <c r="K1086" s="20">
        <f t="shared" si="62"/>
        <v>8</v>
      </c>
    </row>
    <row r="1087" spans="2:11">
      <c r="B1087" s="20">
        <f t="shared" si="61"/>
        <v>24</v>
      </c>
      <c r="K1087" s="20">
        <f t="shared" si="62"/>
        <v>8</v>
      </c>
    </row>
    <row r="1088" spans="2:11">
      <c r="B1088" s="20">
        <f t="shared" si="61"/>
        <v>24</v>
      </c>
      <c r="K1088" s="20">
        <f t="shared" si="62"/>
        <v>8</v>
      </c>
    </row>
    <row r="1089" spans="2:11">
      <c r="B1089" s="20">
        <f t="shared" si="61"/>
        <v>24</v>
      </c>
      <c r="K1089" s="20">
        <f t="shared" si="62"/>
        <v>8</v>
      </c>
    </row>
    <row r="1090" spans="2:11">
      <c r="B1090" s="20">
        <f t="shared" si="61"/>
        <v>24</v>
      </c>
      <c r="K1090" s="20">
        <f t="shared" si="62"/>
        <v>8</v>
      </c>
    </row>
    <row r="1091" spans="2:11">
      <c r="B1091" s="20">
        <f t="shared" si="61"/>
        <v>24</v>
      </c>
      <c r="K1091" s="20">
        <f t="shared" si="62"/>
        <v>8</v>
      </c>
    </row>
    <row r="1092" spans="2:11">
      <c r="B1092" s="20">
        <f t="shared" si="61"/>
        <v>24</v>
      </c>
      <c r="K1092" s="20">
        <f t="shared" si="62"/>
        <v>8</v>
      </c>
    </row>
    <row r="1093" spans="2:11">
      <c r="B1093" s="20">
        <f t="shared" si="61"/>
        <v>24</v>
      </c>
      <c r="K1093" s="20">
        <f t="shared" si="62"/>
        <v>8</v>
      </c>
    </row>
    <row r="1094" spans="2:11">
      <c r="B1094" s="20">
        <f t="shared" si="61"/>
        <v>24</v>
      </c>
      <c r="K1094" s="20">
        <f t="shared" si="62"/>
        <v>8</v>
      </c>
    </row>
    <row r="1095" spans="2:11">
      <c r="B1095" s="20">
        <f t="shared" si="61"/>
        <v>24</v>
      </c>
      <c r="K1095" s="20">
        <f t="shared" si="62"/>
        <v>8</v>
      </c>
    </row>
    <row r="1096" spans="2:11">
      <c r="B1096" s="20">
        <f t="shared" si="61"/>
        <v>24</v>
      </c>
      <c r="K1096" s="20">
        <f t="shared" si="62"/>
        <v>8</v>
      </c>
    </row>
    <row r="1097" spans="2:11">
      <c r="B1097" s="20">
        <f t="shared" si="61"/>
        <v>24</v>
      </c>
      <c r="K1097" s="20">
        <f t="shared" si="62"/>
        <v>8</v>
      </c>
    </row>
    <row r="1098" spans="2:11">
      <c r="B1098" s="20">
        <f t="shared" si="61"/>
        <v>24</v>
      </c>
      <c r="K1098" s="20">
        <f t="shared" si="62"/>
        <v>8</v>
      </c>
    </row>
    <row r="1099" spans="2:11">
      <c r="B1099" s="20">
        <f t="shared" si="61"/>
        <v>24</v>
      </c>
      <c r="K1099" s="20">
        <f t="shared" si="62"/>
        <v>8</v>
      </c>
    </row>
    <row r="1100" spans="2:11">
      <c r="B1100" s="20">
        <f t="shared" si="61"/>
        <v>24</v>
      </c>
      <c r="K1100" s="20">
        <f t="shared" si="62"/>
        <v>8</v>
      </c>
    </row>
    <row r="1101" spans="2:11">
      <c r="B1101" s="20">
        <f t="shared" si="61"/>
        <v>24</v>
      </c>
      <c r="K1101" s="20">
        <f t="shared" si="62"/>
        <v>8</v>
      </c>
    </row>
    <row r="1102" spans="2:11">
      <c r="B1102" s="20">
        <f t="shared" si="61"/>
        <v>24</v>
      </c>
      <c r="K1102" s="20">
        <f t="shared" si="62"/>
        <v>8</v>
      </c>
    </row>
    <row r="1103" spans="2:11">
      <c r="B1103" s="20">
        <f t="shared" si="61"/>
        <v>24</v>
      </c>
      <c r="K1103" s="20">
        <f t="shared" si="62"/>
        <v>8</v>
      </c>
    </row>
    <row r="1104" spans="2:11">
      <c r="B1104" s="20">
        <f t="shared" si="61"/>
        <v>24</v>
      </c>
      <c r="K1104" s="20">
        <f t="shared" si="62"/>
        <v>8</v>
      </c>
    </row>
    <row r="1105" spans="2:11">
      <c r="B1105" s="20">
        <f t="shared" si="61"/>
        <v>24</v>
      </c>
      <c r="K1105" s="20">
        <f t="shared" si="62"/>
        <v>8</v>
      </c>
    </row>
    <row r="1106" spans="2:11">
      <c r="B1106" s="20">
        <f t="shared" si="61"/>
        <v>24</v>
      </c>
      <c r="K1106" s="20">
        <f t="shared" si="62"/>
        <v>8</v>
      </c>
    </row>
    <row r="1107" spans="2:11">
      <c r="B1107" s="20">
        <f t="shared" si="61"/>
        <v>24</v>
      </c>
      <c r="K1107" s="20">
        <f t="shared" si="62"/>
        <v>8</v>
      </c>
    </row>
    <row r="1108" spans="2:11">
      <c r="B1108" s="20">
        <f t="shared" si="61"/>
        <v>24</v>
      </c>
      <c r="K1108" s="20">
        <f t="shared" si="62"/>
        <v>8</v>
      </c>
    </row>
    <row r="1109" spans="2:11">
      <c r="B1109" s="20">
        <f t="shared" si="61"/>
        <v>24</v>
      </c>
      <c r="K1109" s="20">
        <f t="shared" si="62"/>
        <v>8</v>
      </c>
    </row>
    <row r="1110" spans="2:11">
      <c r="B1110" s="20">
        <f t="shared" si="61"/>
        <v>24</v>
      </c>
      <c r="K1110" s="20">
        <f t="shared" si="62"/>
        <v>8</v>
      </c>
    </row>
    <row r="1111" spans="2:11">
      <c r="B1111" s="20">
        <f t="shared" si="61"/>
        <v>24</v>
      </c>
      <c r="K1111" s="20">
        <f t="shared" si="62"/>
        <v>8</v>
      </c>
    </row>
    <row r="1112" spans="2:11">
      <c r="B1112" s="20">
        <f t="shared" si="61"/>
        <v>24</v>
      </c>
      <c r="K1112" s="20">
        <f t="shared" si="62"/>
        <v>8</v>
      </c>
    </row>
    <row r="1113" spans="2:11">
      <c r="B1113" s="20">
        <f t="shared" si="61"/>
        <v>24</v>
      </c>
      <c r="K1113" s="20">
        <f t="shared" si="62"/>
        <v>8</v>
      </c>
    </row>
    <row r="1114" spans="2:11">
      <c r="B1114" s="20">
        <f t="shared" si="61"/>
        <v>24</v>
      </c>
      <c r="K1114" s="20">
        <f t="shared" si="62"/>
        <v>8</v>
      </c>
    </row>
    <row r="1115" spans="2:11">
      <c r="B1115" s="20">
        <f t="shared" si="61"/>
        <v>24</v>
      </c>
      <c r="K1115" s="20">
        <f t="shared" si="62"/>
        <v>8</v>
      </c>
    </row>
    <row r="1116" spans="2:11">
      <c r="B1116" s="20">
        <f t="shared" si="61"/>
        <v>24</v>
      </c>
      <c r="K1116" s="20">
        <f t="shared" si="62"/>
        <v>8</v>
      </c>
    </row>
    <row r="1117" spans="2:11">
      <c r="B1117" s="20">
        <f t="shared" ref="B1117:B1180" si="63">B1116-C1117</f>
        <v>24</v>
      </c>
      <c r="K1117" s="20">
        <f t="shared" si="62"/>
        <v>8</v>
      </c>
    </row>
    <row r="1118" spans="2:11">
      <c r="B1118" s="20">
        <f t="shared" si="63"/>
        <v>24</v>
      </c>
      <c r="K1118" s="20">
        <f t="shared" si="62"/>
        <v>8</v>
      </c>
    </row>
    <row r="1119" spans="2:11">
      <c r="B1119" s="20">
        <f t="shared" si="63"/>
        <v>24</v>
      </c>
      <c r="K1119" s="20">
        <f t="shared" si="62"/>
        <v>8</v>
      </c>
    </row>
    <row r="1120" spans="2:11">
      <c r="B1120" s="20">
        <f t="shared" si="63"/>
        <v>24</v>
      </c>
      <c r="K1120" s="20">
        <f t="shared" si="62"/>
        <v>8</v>
      </c>
    </row>
    <row r="1121" spans="2:11">
      <c r="B1121" s="20">
        <f t="shared" si="63"/>
        <v>24</v>
      </c>
      <c r="K1121" s="20">
        <f t="shared" si="62"/>
        <v>8</v>
      </c>
    </row>
    <row r="1122" spans="2:11">
      <c r="B1122" s="20">
        <f t="shared" si="63"/>
        <v>24</v>
      </c>
      <c r="K1122" s="20">
        <f t="shared" si="62"/>
        <v>8</v>
      </c>
    </row>
    <row r="1123" spans="2:11">
      <c r="B1123" s="20">
        <f t="shared" si="63"/>
        <v>24</v>
      </c>
      <c r="K1123" s="20">
        <f t="shared" si="62"/>
        <v>8</v>
      </c>
    </row>
    <row r="1124" spans="2:11">
      <c r="B1124" s="20">
        <f t="shared" si="63"/>
        <v>24</v>
      </c>
      <c r="K1124" s="20">
        <f t="shared" si="62"/>
        <v>8</v>
      </c>
    </row>
    <row r="1125" spans="2:11">
      <c r="B1125" s="20">
        <f t="shared" si="63"/>
        <v>24</v>
      </c>
      <c r="K1125" s="20">
        <f t="shared" si="62"/>
        <v>8</v>
      </c>
    </row>
    <row r="1126" spans="2:11">
      <c r="B1126" s="20">
        <f t="shared" si="63"/>
        <v>24</v>
      </c>
      <c r="K1126" s="20">
        <f t="shared" si="62"/>
        <v>8</v>
      </c>
    </row>
    <row r="1127" spans="2:11">
      <c r="B1127" s="20">
        <f t="shared" si="63"/>
        <v>24</v>
      </c>
      <c r="K1127" s="20">
        <f t="shared" ref="K1127:K1190" si="64">K1126-L1127</f>
        <v>8</v>
      </c>
    </row>
    <row r="1128" spans="2:11">
      <c r="B1128" s="20">
        <f t="shared" si="63"/>
        <v>24</v>
      </c>
      <c r="K1128" s="20">
        <f t="shared" si="64"/>
        <v>8</v>
      </c>
    </row>
    <row r="1129" spans="2:11">
      <c r="B1129" s="20">
        <f t="shared" si="63"/>
        <v>24</v>
      </c>
      <c r="K1129" s="20">
        <f t="shared" si="64"/>
        <v>8</v>
      </c>
    </row>
    <row r="1130" spans="2:11">
      <c r="B1130" s="20">
        <f t="shared" si="63"/>
        <v>24</v>
      </c>
      <c r="K1130" s="20">
        <f t="shared" si="64"/>
        <v>8</v>
      </c>
    </row>
    <row r="1131" spans="2:11">
      <c r="B1131" s="20">
        <f t="shared" si="63"/>
        <v>24</v>
      </c>
      <c r="K1131" s="20">
        <f t="shared" si="64"/>
        <v>8</v>
      </c>
    </row>
    <row r="1132" spans="2:11">
      <c r="B1132" s="20">
        <f t="shared" si="63"/>
        <v>24</v>
      </c>
      <c r="K1132" s="20">
        <f t="shared" si="64"/>
        <v>8</v>
      </c>
    </row>
    <row r="1133" spans="2:11">
      <c r="B1133" s="20">
        <f t="shared" si="63"/>
        <v>24</v>
      </c>
      <c r="K1133" s="20">
        <f t="shared" si="64"/>
        <v>8</v>
      </c>
    </row>
    <row r="1134" spans="2:11">
      <c r="B1134" s="20">
        <f t="shared" si="63"/>
        <v>24</v>
      </c>
      <c r="K1134" s="20">
        <f t="shared" si="64"/>
        <v>8</v>
      </c>
    </row>
    <row r="1135" spans="2:11">
      <c r="B1135" s="20">
        <f t="shared" si="63"/>
        <v>24</v>
      </c>
      <c r="K1135" s="20">
        <f t="shared" si="64"/>
        <v>8</v>
      </c>
    </row>
    <row r="1136" spans="2:11">
      <c r="B1136" s="20">
        <f t="shared" si="63"/>
        <v>24</v>
      </c>
      <c r="K1136" s="20">
        <f t="shared" si="64"/>
        <v>8</v>
      </c>
    </row>
    <row r="1137" spans="2:11">
      <c r="B1137" s="20">
        <f t="shared" si="63"/>
        <v>24</v>
      </c>
      <c r="K1137" s="20">
        <f t="shared" si="64"/>
        <v>8</v>
      </c>
    </row>
    <row r="1138" spans="2:11">
      <c r="B1138" s="20">
        <f t="shared" si="63"/>
        <v>24</v>
      </c>
      <c r="K1138" s="20">
        <f t="shared" si="64"/>
        <v>8</v>
      </c>
    </row>
    <row r="1139" spans="2:11">
      <c r="B1139" s="20">
        <f t="shared" si="63"/>
        <v>24</v>
      </c>
      <c r="K1139" s="20">
        <f t="shared" si="64"/>
        <v>8</v>
      </c>
    </row>
    <row r="1140" spans="2:11">
      <c r="B1140" s="20">
        <f t="shared" si="63"/>
        <v>24</v>
      </c>
      <c r="K1140" s="20">
        <f t="shared" si="64"/>
        <v>8</v>
      </c>
    </row>
    <row r="1141" spans="2:11">
      <c r="B1141" s="20">
        <f t="shared" si="63"/>
        <v>24</v>
      </c>
      <c r="K1141" s="20">
        <f t="shared" si="64"/>
        <v>8</v>
      </c>
    </row>
    <row r="1142" spans="2:11">
      <c r="B1142" s="20">
        <f t="shared" si="63"/>
        <v>24</v>
      </c>
      <c r="K1142" s="20">
        <f t="shared" si="64"/>
        <v>8</v>
      </c>
    </row>
    <row r="1143" spans="2:11">
      <c r="B1143" s="20">
        <f t="shared" si="63"/>
        <v>24</v>
      </c>
      <c r="K1143" s="20">
        <f t="shared" si="64"/>
        <v>8</v>
      </c>
    </row>
    <row r="1144" spans="2:11">
      <c r="B1144" s="20">
        <f t="shared" si="63"/>
        <v>24</v>
      </c>
      <c r="K1144" s="20">
        <f t="shared" si="64"/>
        <v>8</v>
      </c>
    </row>
    <row r="1145" spans="2:11">
      <c r="B1145" s="20">
        <f t="shared" si="63"/>
        <v>24</v>
      </c>
      <c r="K1145" s="20">
        <f t="shared" si="64"/>
        <v>8</v>
      </c>
    </row>
    <row r="1146" spans="2:11">
      <c r="B1146" s="20">
        <f t="shared" si="63"/>
        <v>24</v>
      </c>
      <c r="K1146" s="20">
        <f t="shared" si="64"/>
        <v>8</v>
      </c>
    </row>
    <row r="1147" spans="2:11">
      <c r="B1147" s="20">
        <f t="shared" si="63"/>
        <v>24</v>
      </c>
      <c r="K1147" s="20">
        <f t="shared" si="64"/>
        <v>8</v>
      </c>
    </row>
    <row r="1148" spans="2:11">
      <c r="B1148" s="20">
        <f t="shared" si="63"/>
        <v>24</v>
      </c>
      <c r="K1148" s="20">
        <f t="shared" si="64"/>
        <v>8</v>
      </c>
    </row>
    <row r="1149" spans="2:11">
      <c r="B1149" s="20">
        <f t="shared" si="63"/>
        <v>24</v>
      </c>
      <c r="K1149" s="20">
        <f t="shared" si="64"/>
        <v>8</v>
      </c>
    </row>
    <row r="1150" spans="2:11">
      <c r="B1150" s="20">
        <f t="shared" si="63"/>
        <v>24</v>
      </c>
      <c r="K1150" s="20">
        <f t="shared" si="64"/>
        <v>8</v>
      </c>
    </row>
    <row r="1151" spans="2:11">
      <c r="B1151" s="20">
        <f t="shared" si="63"/>
        <v>24</v>
      </c>
      <c r="K1151" s="20">
        <f t="shared" si="64"/>
        <v>8</v>
      </c>
    </row>
    <row r="1152" spans="2:11">
      <c r="B1152" s="20">
        <f t="shared" si="63"/>
        <v>24</v>
      </c>
      <c r="K1152" s="20">
        <f t="shared" si="64"/>
        <v>8</v>
      </c>
    </row>
    <row r="1153" spans="2:11">
      <c r="B1153" s="20">
        <f t="shared" si="63"/>
        <v>24</v>
      </c>
      <c r="K1153" s="20">
        <f t="shared" si="64"/>
        <v>8</v>
      </c>
    </row>
    <row r="1154" spans="2:11">
      <c r="B1154" s="20">
        <f t="shared" si="63"/>
        <v>24</v>
      </c>
      <c r="K1154" s="20">
        <f t="shared" si="64"/>
        <v>8</v>
      </c>
    </row>
    <row r="1155" spans="2:11">
      <c r="B1155" s="20">
        <f t="shared" si="63"/>
        <v>24</v>
      </c>
      <c r="K1155" s="20">
        <f t="shared" si="64"/>
        <v>8</v>
      </c>
    </row>
    <row r="1156" spans="2:11">
      <c r="B1156" s="20">
        <f t="shared" si="63"/>
        <v>24</v>
      </c>
      <c r="K1156" s="20">
        <f t="shared" si="64"/>
        <v>8</v>
      </c>
    </row>
    <row r="1157" spans="2:11">
      <c r="B1157" s="20">
        <f t="shared" si="63"/>
        <v>24</v>
      </c>
      <c r="K1157" s="20">
        <f t="shared" si="64"/>
        <v>8</v>
      </c>
    </row>
    <row r="1158" spans="2:11">
      <c r="B1158" s="20">
        <f t="shared" si="63"/>
        <v>24</v>
      </c>
      <c r="K1158" s="20">
        <f t="shared" si="64"/>
        <v>8</v>
      </c>
    </row>
    <row r="1159" spans="2:11">
      <c r="B1159" s="20">
        <f t="shared" si="63"/>
        <v>24</v>
      </c>
      <c r="K1159" s="20">
        <f t="shared" si="64"/>
        <v>8</v>
      </c>
    </row>
    <row r="1160" spans="2:11">
      <c r="B1160" s="20">
        <f t="shared" si="63"/>
        <v>24</v>
      </c>
      <c r="K1160" s="20">
        <f t="shared" si="64"/>
        <v>8</v>
      </c>
    </row>
    <row r="1161" spans="2:11">
      <c r="B1161" s="20">
        <f t="shared" si="63"/>
        <v>24</v>
      </c>
      <c r="K1161" s="20">
        <f t="shared" si="64"/>
        <v>8</v>
      </c>
    </row>
    <row r="1162" spans="2:11">
      <c r="B1162" s="20">
        <f t="shared" si="63"/>
        <v>24</v>
      </c>
      <c r="K1162" s="20">
        <f t="shared" si="64"/>
        <v>8</v>
      </c>
    </row>
    <row r="1163" spans="2:11">
      <c r="B1163" s="20">
        <f t="shared" si="63"/>
        <v>24</v>
      </c>
      <c r="K1163" s="20">
        <f t="shared" si="64"/>
        <v>8</v>
      </c>
    </row>
    <row r="1164" spans="2:11">
      <c r="B1164" s="20">
        <f t="shared" si="63"/>
        <v>24</v>
      </c>
      <c r="K1164" s="20">
        <f t="shared" si="64"/>
        <v>8</v>
      </c>
    </row>
    <row r="1165" spans="2:11">
      <c r="B1165" s="20">
        <f t="shared" si="63"/>
        <v>24</v>
      </c>
      <c r="K1165" s="20">
        <f t="shared" si="64"/>
        <v>8</v>
      </c>
    </row>
    <row r="1166" spans="2:11">
      <c r="B1166" s="20">
        <f t="shared" si="63"/>
        <v>24</v>
      </c>
      <c r="K1166" s="20">
        <f t="shared" si="64"/>
        <v>8</v>
      </c>
    </row>
    <row r="1167" spans="2:11">
      <c r="B1167" s="20">
        <f t="shared" si="63"/>
        <v>24</v>
      </c>
      <c r="K1167" s="20">
        <f t="shared" si="64"/>
        <v>8</v>
      </c>
    </row>
    <row r="1168" spans="2:11">
      <c r="B1168" s="20">
        <f t="shared" si="63"/>
        <v>24</v>
      </c>
      <c r="K1168" s="20">
        <f t="shared" si="64"/>
        <v>8</v>
      </c>
    </row>
    <row r="1169" spans="2:11">
      <c r="B1169" s="20">
        <f t="shared" si="63"/>
        <v>24</v>
      </c>
      <c r="K1169" s="20">
        <f t="shared" si="64"/>
        <v>8</v>
      </c>
    </row>
    <row r="1170" spans="2:11">
      <c r="B1170" s="20">
        <f t="shared" si="63"/>
        <v>24</v>
      </c>
      <c r="K1170" s="20">
        <f t="shared" si="64"/>
        <v>8</v>
      </c>
    </row>
    <row r="1171" spans="2:11">
      <c r="B1171" s="20">
        <f t="shared" si="63"/>
        <v>24</v>
      </c>
      <c r="K1171" s="20">
        <f t="shared" si="64"/>
        <v>8</v>
      </c>
    </row>
    <row r="1172" spans="2:11">
      <c r="B1172" s="20">
        <f t="shared" si="63"/>
        <v>24</v>
      </c>
      <c r="K1172" s="20">
        <f t="shared" si="64"/>
        <v>8</v>
      </c>
    </row>
    <row r="1173" spans="2:11">
      <c r="B1173" s="20">
        <f t="shared" si="63"/>
        <v>24</v>
      </c>
      <c r="K1173" s="20">
        <f t="shared" si="64"/>
        <v>8</v>
      </c>
    </row>
    <row r="1174" spans="2:11">
      <c r="B1174" s="20">
        <f t="shared" si="63"/>
        <v>24</v>
      </c>
      <c r="K1174" s="20">
        <f t="shared" si="64"/>
        <v>8</v>
      </c>
    </row>
    <row r="1175" spans="2:11">
      <c r="B1175" s="20">
        <f t="shared" si="63"/>
        <v>24</v>
      </c>
      <c r="K1175" s="20">
        <f t="shared" si="64"/>
        <v>8</v>
      </c>
    </row>
    <row r="1176" spans="2:11">
      <c r="B1176" s="20">
        <f t="shared" si="63"/>
        <v>24</v>
      </c>
      <c r="K1176" s="20">
        <f t="shared" si="64"/>
        <v>8</v>
      </c>
    </row>
    <row r="1177" spans="2:11">
      <c r="B1177" s="20">
        <f t="shared" si="63"/>
        <v>24</v>
      </c>
      <c r="K1177" s="20">
        <f t="shared" si="64"/>
        <v>8</v>
      </c>
    </row>
    <row r="1178" spans="2:11">
      <c r="B1178" s="20">
        <f t="shared" si="63"/>
        <v>24</v>
      </c>
      <c r="K1178" s="20">
        <f t="shared" si="64"/>
        <v>8</v>
      </c>
    </row>
    <row r="1179" spans="2:11">
      <c r="B1179" s="20">
        <f t="shared" si="63"/>
        <v>24</v>
      </c>
      <c r="K1179" s="20">
        <f t="shared" si="64"/>
        <v>8</v>
      </c>
    </row>
    <row r="1180" spans="2:11">
      <c r="B1180" s="20">
        <f t="shared" si="63"/>
        <v>24</v>
      </c>
      <c r="K1180" s="20">
        <f t="shared" si="64"/>
        <v>8</v>
      </c>
    </row>
    <row r="1181" spans="2:11">
      <c r="B1181" s="20">
        <f t="shared" ref="B1181:B1244" si="65">B1180-C1181</f>
        <v>24</v>
      </c>
      <c r="K1181" s="20">
        <f t="shared" si="64"/>
        <v>8</v>
      </c>
    </row>
    <row r="1182" spans="2:11">
      <c r="B1182" s="20">
        <f t="shared" si="65"/>
        <v>24</v>
      </c>
      <c r="K1182" s="20">
        <f t="shared" si="64"/>
        <v>8</v>
      </c>
    </row>
    <row r="1183" spans="2:11">
      <c r="B1183" s="20">
        <f t="shared" si="65"/>
        <v>24</v>
      </c>
      <c r="K1183" s="20">
        <f t="shared" si="64"/>
        <v>8</v>
      </c>
    </row>
    <row r="1184" spans="2:11">
      <c r="B1184" s="20">
        <f t="shared" si="65"/>
        <v>24</v>
      </c>
      <c r="K1184" s="20">
        <f t="shared" si="64"/>
        <v>8</v>
      </c>
    </row>
    <row r="1185" spans="2:11">
      <c r="B1185" s="20">
        <f t="shared" si="65"/>
        <v>24</v>
      </c>
      <c r="K1185" s="20">
        <f t="shared" si="64"/>
        <v>8</v>
      </c>
    </row>
    <row r="1186" spans="2:11">
      <c r="B1186" s="20">
        <f t="shared" si="65"/>
        <v>24</v>
      </c>
      <c r="K1186" s="20">
        <f t="shared" si="64"/>
        <v>8</v>
      </c>
    </row>
    <row r="1187" spans="2:11">
      <c r="B1187" s="20">
        <f t="shared" si="65"/>
        <v>24</v>
      </c>
      <c r="K1187" s="20">
        <f t="shared" si="64"/>
        <v>8</v>
      </c>
    </row>
    <row r="1188" spans="2:11">
      <c r="B1188" s="20">
        <f t="shared" si="65"/>
        <v>24</v>
      </c>
      <c r="K1188" s="20">
        <f t="shared" si="64"/>
        <v>8</v>
      </c>
    </row>
    <row r="1189" spans="2:11">
      <c r="B1189" s="20">
        <f t="shared" si="65"/>
        <v>24</v>
      </c>
      <c r="K1189" s="20">
        <f t="shared" si="64"/>
        <v>8</v>
      </c>
    </row>
    <row r="1190" spans="2:11">
      <c r="B1190" s="20">
        <f t="shared" si="65"/>
        <v>24</v>
      </c>
      <c r="K1190" s="20">
        <f t="shared" si="64"/>
        <v>8</v>
      </c>
    </row>
    <row r="1191" spans="2:11">
      <c r="B1191" s="20">
        <f t="shared" si="65"/>
        <v>24</v>
      </c>
      <c r="K1191" s="20">
        <f t="shared" ref="K1191:K1254" si="66">K1190-L1191</f>
        <v>8</v>
      </c>
    </row>
    <row r="1192" spans="2:11">
      <c r="B1192" s="20">
        <f t="shared" si="65"/>
        <v>24</v>
      </c>
      <c r="K1192" s="20">
        <f t="shared" si="66"/>
        <v>8</v>
      </c>
    </row>
    <row r="1193" spans="2:11">
      <c r="B1193" s="20">
        <f t="shared" si="65"/>
        <v>24</v>
      </c>
      <c r="K1193" s="20">
        <f t="shared" si="66"/>
        <v>8</v>
      </c>
    </row>
    <row r="1194" spans="2:11">
      <c r="B1194" s="20">
        <f t="shared" si="65"/>
        <v>24</v>
      </c>
      <c r="K1194" s="20">
        <f t="shared" si="66"/>
        <v>8</v>
      </c>
    </row>
    <row r="1195" spans="2:11">
      <c r="B1195" s="20">
        <f t="shared" si="65"/>
        <v>24</v>
      </c>
      <c r="K1195" s="20">
        <f t="shared" si="66"/>
        <v>8</v>
      </c>
    </row>
    <row r="1196" spans="2:11">
      <c r="B1196" s="20">
        <f t="shared" si="65"/>
        <v>24</v>
      </c>
      <c r="K1196" s="20">
        <f t="shared" si="66"/>
        <v>8</v>
      </c>
    </row>
    <row r="1197" spans="2:11">
      <c r="B1197" s="20">
        <f t="shared" si="65"/>
        <v>24</v>
      </c>
      <c r="K1197" s="20">
        <f t="shared" si="66"/>
        <v>8</v>
      </c>
    </row>
    <row r="1198" spans="2:11">
      <c r="B1198" s="20">
        <f t="shared" si="65"/>
        <v>24</v>
      </c>
      <c r="K1198" s="20">
        <f t="shared" si="66"/>
        <v>8</v>
      </c>
    </row>
    <row r="1199" spans="2:11">
      <c r="B1199" s="20">
        <f t="shared" si="65"/>
        <v>24</v>
      </c>
      <c r="K1199" s="20">
        <f t="shared" si="66"/>
        <v>8</v>
      </c>
    </row>
    <row r="1200" spans="2:11">
      <c r="B1200" s="20">
        <f t="shared" si="65"/>
        <v>24</v>
      </c>
      <c r="K1200" s="20">
        <f t="shared" si="66"/>
        <v>8</v>
      </c>
    </row>
    <row r="1201" spans="2:11">
      <c r="B1201" s="20">
        <f t="shared" si="65"/>
        <v>24</v>
      </c>
      <c r="K1201" s="20">
        <f t="shared" si="66"/>
        <v>8</v>
      </c>
    </row>
    <row r="1202" spans="2:11">
      <c r="B1202" s="20">
        <f t="shared" si="65"/>
        <v>24</v>
      </c>
      <c r="K1202" s="20">
        <f t="shared" si="66"/>
        <v>8</v>
      </c>
    </row>
    <row r="1203" spans="2:11">
      <c r="B1203" s="20">
        <f t="shared" si="65"/>
        <v>24</v>
      </c>
      <c r="K1203" s="20">
        <f t="shared" si="66"/>
        <v>8</v>
      </c>
    </row>
    <row r="1204" spans="2:11">
      <c r="B1204" s="20">
        <f t="shared" si="65"/>
        <v>24</v>
      </c>
      <c r="K1204" s="20">
        <f t="shared" si="66"/>
        <v>8</v>
      </c>
    </row>
    <row r="1205" spans="2:11">
      <c r="B1205" s="20">
        <f t="shared" si="65"/>
        <v>24</v>
      </c>
      <c r="K1205" s="20">
        <f t="shared" si="66"/>
        <v>8</v>
      </c>
    </row>
    <row r="1206" spans="2:11">
      <c r="B1206" s="20">
        <f t="shared" si="65"/>
        <v>24</v>
      </c>
      <c r="K1206" s="20">
        <f t="shared" si="66"/>
        <v>8</v>
      </c>
    </row>
    <row r="1207" spans="2:11">
      <c r="B1207" s="20">
        <f t="shared" si="65"/>
        <v>24</v>
      </c>
      <c r="K1207" s="20">
        <f t="shared" si="66"/>
        <v>8</v>
      </c>
    </row>
    <row r="1208" spans="2:11">
      <c r="B1208" s="20">
        <f t="shared" si="65"/>
        <v>24</v>
      </c>
      <c r="K1208" s="20">
        <f t="shared" si="66"/>
        <v>8</v>
      </c>
    </row>
    <row r="1209" spans="2:11">
      <c r="B1209" s="20">
        <f t="shared" si="65"/>
        <v>24</v>
      </c>
      <c r="K1209" s="20">
        <f t="shared" si="66"/>
        <v>8</v>
      </c>
    </row>
    <row r="1210" spans="2:11">
      <c r="B1210" s="20">
        <f t="shared" si="65"/>
        <v>24</v>
      </c>
      <c r="K1210" s="20">
        <f t="shared" si="66"/>
        <v>8</v>
      </c>
    </row>
    <row r="1211" spans="2:11">
      <c r="B1211" s="20">
        <f t="shared" si="65"/>
        <v>24</v>
      </c>
      <c r="K1211" s="20">
        <f t="shared" si="66"/>
        <v>8</v>
      </c>
    </row>
    <row r="1212" spans="2:11">
      <c r="B1212" s="20">
        <f t="shared" si="65"/>
        <v>24</v>
      </c>
      <c r="K1212" s="20">
        <f t="shared" si="66"/>
        <v>8</v>
      </c>
    </row>
    <row r="1213" spans="2:11">
      <c r="B1213" s="20">
        <f t="shared" si="65"/>
        <v>24</v>
      </c>
      <c r="K1213" s="20">
        <f t="shared" si="66"/>
        <v>8</v>
      </c>
    </row>
    <row r="1214" spans="2:11">
      <c r="B1214" s="20">
        <f t="shared" si="65"/>
        <v>24</v>
      </c>
      <c r="K1214" s="20">
        <f t="shared" si="66"/>
        <v>8</v>
      </c>
    </row>
    <row r="1215" spans="2:11">
      <c r="B1215" s="20">
        <f t="shared" si="65"/>
        <v>24</v>
      </c>
      <c r="K1215" s="20">
        <f t="shared" si="66"/>
        <v>8</v>
      </c>
    </row>
    <row r="1216" spans="2:11">
      <c r="B1216" s="20">
        <f t="shared" si="65"/>
        <v>24</v>
      </c>
      <c r="K1216" s="20">
        <f t="shared" si="66"/>
        <v>8</v>
      </c>
    </row>
    <row r="1217" spans="2:11">
      <c r="B1217" s="20">
        <f t="shared" si="65"/>
        <v>24</v>
      </c>
      <c r="K1217" s="20">
        <f t="shared" si="66"/>
        <v>8</v>
      </c>
    </row>
    <row r="1218" spans="2:11">
      <c r="B1218" s="20">
        <f t="shared" si="65"/>
        <v>24</v>
      </c>
      <c r="K1218" s="20">
        <f t="shared" si="66"/>
        <v>8</v>
      </c>
    </row>
    <row r="1219" spans="2:11">
      <c r="B1219" s="20">
        <f t="shared" si="65"/>
        <v>24</v>
      </c>
      <c r="K1219" s="20">
        <f t="shared" si="66"/>
        <v>8</v>
      </c>
    </row>
    <row r="1220" spans="2:11">
      <c r="B1220" s="20">
        <f t="shared" si="65"/>
        <v>24</v>
      </c>
      <c r="K1220" s="20">
        <f t="shared" si="66"/>
        <v>8</v>
      </c>
    </row>
    <row r="1221" spans="2:11">
      <c r="B1221" s="20">
        <f t="shared" si="65"/>
        <v>24</v>
      </c>
      <c r="K1221" s="20">
        <f t="shared" si="66"/>
        <v>8</v>
      </c>
    </row>
    <row r="1222" spans="2:11">
      <c r="B1222" s="20">
        <f t="shared" si="65"/>
        <v>24</v>
      </c>
      <c r="K1222" s="20">
        <f t="shared" si="66"/>
        <v>8</v>
      </c>
    </row>
    <row r="1223" spans="2:11">
      <c r="B1223" s="20">
        <f t="shared" si="65"/>
        <v>24</v>
      </c>
      <c r="K1223" s="20">
        <f t="shared" si="66"/>
        <v>8</v>
      </c>
    </row>
    <row r="1224" spans="2:11">
      <c r="B1224" s="20">
        <f t="shared" si="65"/>
        <v>24</v>
      </c>
      <c r="K1224" s="20">
        <f t="shared" si="66"/>
        <v>8</v>
      </c>
    </row>
    <row r="1225" spans="2:11">
      <c r="B1225" s="20">
        <f t="shared" si="65"/>
        <v>24</v>
      </c>
      <c r="K1225" s="20">
        <f t="shared" si="66"/>
        <v>8</v>
      </c>
    </row>
    <row r="1226" spans="2:11">
      <c r="B1226" s="20">
        <f t="shared" si="65"/>
        <v>24</v>
      </c>
      <c r="K1226" s="20">
        <f t="shared" si="66"/>
        <v>8</v>
      </c>
    </row>
    <row r="1227" spans="2:11">
      <c r="B1227" s="20">
        <f t="shared" si="65"/>
        <v>24</v>
      </c>
      <c r="K1227" s="20">
        <f t="shared" si="66"/>
        <v>8</v>
      </c>
    </row>
    <row r="1228" spans="2:11">
      <c r="B1228" s="20">
        <f t="shared" si="65"/>
        <v>24</v>
      </c>
      <c r="K1228" s="20">
        <f t="shared" si="66"/>
        <v>8</v>
      </c>
    </row>
    <row r="1229" spans="2:11">
      <c r="B1229" s="20">
        <f t="shared" si="65"/>
        <v>24</v>
      </c>
      <c r="K1229" s="20">
        <f t="shared" si="66"/>
        <v>8</v>
      </c>
    </row>
    <row r="1230" spans="2:11">
      <c r="B1230" s="20">
        <f t="shared" si="65"/>
        <v>24</v>
      </c>
      <c r="K1230" s="20">
        <f t="shared" si="66"/>
        <v>8</v>
      </c>
    </row>
    <row r="1231" spans="2:11">
      <c r="B1231" s="20">
        <f t="shared" si="65"/>
        <v>24</v>
      </c>
      <c r="K1231" s="20">
        <f t="shared" si="66"/>
        <v>8</v>
      </c>
    </row>
    <row r="1232" spans="2:11">
      <c r="B1232" s="20">
        <f t="shared" si="65"/>
        <v>24</v>
      </c>
      <c r="K1232" s="20">
        <f t="shared" si="66"/>
        <v>8</v>
      </c>
    </row>
    <row r="1233" spans="2:11">
      <c r="B1233" s="20">
        <f t="shared" si="65"/>
        <v>24</v>
      </c>
      <c r="K1233" s="20">
        <f t="shared" si="66"/>
        <v>8</v>
      </c>
    </row>
    <row r="1234" spans="2:11">
      <c r="B1234" s="20">
        <f t="shared" si="65"/>
        <v>24</v>
      </c>
      <c r="K1234" s="20">
        <f t="shared" si="66"/>
        <v>8</v>
      </c>
    </row>
    <row r="1235" spans="2:11">
      <c r="B1235" s="20">
        <f t="shared" si="65"/>
        <v>24</v>
      </c>
      <c r="K1235" s="20">
        <f t="shared" si="66"/>
        <v>8</v>
      </c>
    </row>
    <row r="1236" spans="2:11">
      <c r="B1236" s="20">
        <f t="shared" si="65"/>
        <v>24</v>
      </c>
      <c r="K1236" s="20">
        <f t="shared" si="66"/>
        <v>8</v>
      </c>
    </row>
    <row r="1237" spans="2:11">
      <c r="B1237" s="20">
        <f t="shared" si="65"/>
        <v>24</v>
      </c>
      <c r="K1237" s="20">
        <f t="shared" si="66"/>
        <v>8</v>
      </c>
    </row>
    <row r="1238" spans="2:11">
      <c r="B1238" s="20">
        <f t="shared" si="65"/>
        <v>24</v>
      </c>
      <c r="K1238" s="20">
        <f t="shared" si="66"/>
        <v>8</v>
      </c>
    </row>
    <row r="1239" spans="2:11">
      <c r="B1239" s="20">
        <f t="shared" si="65"/>
        <v>24</v>
      </c>
      <c r="K1239" s="20">
        <f t="shared" si="66"/>
        <v>8</v>
      </c>
    </row>
    <row r="1240" spans="2:11">
      <c r="B1240" s="20">
        <f t="shared" si="65"/>
        <v>24</v>
      </c>
      <c r="K1240" s="20">
        <f t="shared" si="66"/>
        <v>8</v>
      </c>
    </row>
    <row r="1241" spans="2:11">
      <c r="B1241" s="20">
        <f t="shared" si="65"/>
        <v>24</v>
      </c>
      <c r="K1241" s="20">
        <f t="shared" si="66"/>
        <v>8</v>
      </c>
    </row>
    <row r="1242" spans="2:11">
      <c r="B1242" s="20">
        <f t="shared" si="65"/>
        <v>24</v>
      </c>
      <c r="K1242" s="20">
        <f t="shared" si="66"/>
        <v>8</v>
      </c>
    </row>
    <row r="1243" spans="2:11">
      <c r="B1243" s="20">
        <f t="shared" si="65"/>
        <v>24</v>
      </c>
      <c r="K1243" s="20">
        <f t="shared" si="66"/>
        <v>8</v>
      </c>
    </row>
    <row r="1244" spans="2:11">
      <c r="B1244" s="20">
        <f t="shared" si="65"/>
        <v>24</v>
      </c>
      <c r="K1244" s="20">
        <f t="shared" si="66"/>
        <v>8</v>
      </c>
    </row>
    <row r="1245" spans="2:11">
      <c r="B1245" s="20">
        <f t="shared" ref="B1245:B1306" si="67">B1244-C1245</f>
        <v>24</v>
      </c>
      <c r="K1245" s="20">
        <f t="shared" si="66"/>
        <v>8</v>
      </c>
    </row>
    <row r="1246" spans="2:11">
      <c r="B1246" s="20">
        <f t="shared" si="67"/>
        <v>24</v>
      </c>
      <c r="K1246" s="20">
        <f t="shared" si="66"/>
        <v>8</v>
      </c>
    </row>
    <row r="1247" spans="2:11">
      <c r="B1247" s="20">
        <f t="shared" si="67"/>
        <v>24</v>
      </c>
      <c r="K1247" s="20">
        <f t="shared" si="66"/>
        <v>8</v>
      </c>
    </row>
    <row r="1248" spans="2:11">
      <c r="B1248" s="20">
        <f t="shared" si="67"/>
        <v>24</v>
      </c>
      <c r="K1248" s="20">
        <f t="shared" si="66"/>
        <v>8</v>
      </c>
    </row>
    <row r="1249" spans="2:11">
      <c r="B1249" s="20">
        <f t="shared" si="67"/>
        <v>24</v>
      </c>
      <c r="K1249" s="20">
        <f t="shared" si="66"/>
        <v>8</v>
      </c>
    </row>
    <row r="1250" spans="2:11">
      <c r="B1250" s="20">
        <f t="shared" si="67"/>
        <v>24</v>
      </c>
      <c r="K1250" s="20">
        <f t="shared" si="66"/>
        <v>8</v>
      </c>
    </row>
    <row r="1251" spans="2:11">
      <c r="B1251" s="20">
        <f t="shared" si="67"/>
        <v>24</v>
      </c>
      <c r="K1251" s="20">
        <f t="shared" si="66"/>
        <v>8</v>
      </c>
    </row>
    <row r="1252" spans="2:11">
      <c r="B1252" s="20">
        <f t="shared" si="67"/>
        <v>24</v>
      </c>
      <c r="K1252" s="20">
        <f t="shared" si="66"/>
        <v>8</v>
      </c>
    </row>
    <row r="1253" spans="2:11">
      <c r="B1253" s="20">
        <f t="shared" si="67"/>
        <v>24</v>
      </c>
      <c r="K1253" s="20">
        <f t="shared" si="66"/>
        <v>8</v>
      </c>
    </row>
    <row r="1254" spans="2:11">
      <c r="B1254" s="20">
        <f t="shared" si="67"/>
        <v>24</v>
      </c>
      <c r="K1254" s="20">
        <f t="shared" si="66"/>
        <v>8</v>
      </c>
    </row>
    <row r="1255" spans="2:11">
      <c r="B1255" s="20">
        <f t="shared" si="67"/>
        <v>24</v>
      </c>
      <c r="K1255" s="20">
        <f t="shared" ref="K1255:K1318" si="68">K1254-L1255</f>
        <v>8</v>
      </c>
    </row>
    <row r="1256" spans="2:11">
      <c r="B1256" s="20">
        <f t="shared" si="67"/>
        <v>24</v>
      </c>
      <c r="K1256" s="20">
        <f t="shared" si="68"/>
        <v>8</v>
      </c>
    </row>
    <row r="1257" spans="2:11">
      <c r="B1257" s="20">
        <f t="shared" si="67"/>
        <v>24</v>
      </c>
      <c r="K1257" s="20">
        <f t="shared" si="68"/>
        <v>8</v>
      </c>
    </row>
    <row r="1258" spans="2:11">
      <c r="B1258" s="20">
        <f t="shared" si="67"/>
        <v>24</v>
      </c>
      <c r="K1258" s="20">
        <f t="shared" si="68"/>
        <v>8</v>
      </c>
    </row>
    <row r="1259" spans="2:11">
      <c r="B1259" s="20">
        <f t="shared" si="67"/>
        <v>24</v>
      </c>
      <c r="K1259" s="20">
        <f t="shared" si="68"/>
        <v>8</v>
      </c>
    </row>
    <row r="1260" spans="2:11">
      <c r="B1260" s="20">
        <f t="shared" si="67"/>
        <v>24</v>
      </c>
      <c r="K1260" s="20">
        <f t="shared" si="68"/>
        <v>8</v>
      </c>
    </row>
    <row r="1261" spans="2:11">
      <c r="B1261" s="20">
        <f t="shared" si="67"/>
        <v>24</v>
      </c>
      <c r="K1261" s="20">
        <f t="shared" si="68"/>
        <v>8</v>
      </c>
    </row>
    <row r="1262" spans="2:11">
      <c r="B1262" s="20">
        <f t="shared" si="67"/>
        <v>24</v>
      </c>
      <c r="K1262" s="20">
        <f t="shared" si="68"/>
        <v>8</v>
      </c>
    </row>
    <row r="1263" spans="2:11">
      <c r="B1263" s="20">
        <f t="shared" si="67"/>
        <v>24</v>
      </c>
      <c r="K1263" s="20">
        <f t="shared" si="68"/>
        <v>8</v>
      </c>
    </row>
    <row r="1264" spans="2:11">
      <c r="B1264" s="20">
        <f t="shared" si="67"/>
        <v>24</v>
      </c>
      <c r="K1264" s="20">
        <f t="shared" si="68"/>
        <v>8</v>
      </c>
    </row>
    <row r="1265" spans="2:11">
      <c r="B1265" s="20">
        <f t="shared" si="67"/>
        <v>24</v>
      </c>
      <c r="K1265" s="20">
        <f t="shared" si="68"/>
        <v>8</v>
      </c>
    </row>
    <row r="1266" spans="2:11">
      <c r="B1266" s="20">
        <f t="shared" si="67"/>
        <v>24</v>
      </c>
      <c r="K1266" s="20">
        <f t="shared" si="68"/>
        <v>8</v>
      </c>
    </row>
    <row r="1267" spans="2:11">
      <c r="B1267" s="20">
        <f t="shared" si="67"/>
        <v>24</v>
      </c>
      <c r="K1267" s="20">
        <f t="shared" si="68"/>
        <v>8</v>
      </c>
    </row>
    <row r="1268" spans="2:11">
      <c r="B1268" s="20">
        <f t="shared" si="67"/>
        <v>24</v>
      </c>
      <c r="K1268" s="20">
        <f t="shared" si="68"/>
        <v>8</v>
      </c>
    </row>
    <row r="1269" spans="2:11">
      <c r="B1269" s="20">
        <f t="shared" si="67"/>
        <v>24</v>
      </c>
      <c r="K1269" s="20">
        <f t="shared" si="68"/>
        <v>8</v>
      </c>
    </row>
    <row r="1270" spans="2:11">
      <c r="B1270" s="20">
        <f t="shared" si="67"/>
        <v>24</v>
      </c>
      <c r="K1270" s="20">
        <f t="shared" si="68"/>
        <v>8</v>
      </c>
    </row>
    <row r="1271" spans="2:11">
      <c r="B1271" s="20">
        <f t="shared" si="67"/>
        <v>24</v>
      </c>
      <c r="K1271" s="20">
        <f t="shared" si="68"/>
        <v>8</v>
      </c>
    </row>
    <row r="1272" spans="2:11">
      <c r="B1272" s="20">
        <f t="shared" si="67"/>
        <v>24</v>
      </c>
      <c r="K1272" s="20">
        <f t="shared" si="68"/>
        <v>8</v>
      </c>
    </row>
    <row r="1273" spans="2:11">
      <c r="B1273" s="20">
        <f t="shared" si="67"/>
        <v>24</v>
      </c>
      <c r="K1273" s="20">
        <f t="shared" si="68"/>
        <v>8</v>
      </c>
    </row>
    <row r="1274" spans="2:11">
      <c r="B1274" s="20">
        <f t="shared" si="67"/>
        <v>24</v>
      </c>
      <c r="K1274" s="20">
        <f t="shared" si="68"/>
        <v>8</v>
      </c>
    </row>
    <row r="1275" spans="2:11">
      <c r="B1275" s="20">
        <f t="shared" si="67"/>
        <v>24</v>
      </c>
      <c r="K1275" s="20">
        <f t="shared" si="68"/>
        <v>8</v>
      </c>
    </row>
    <row r="1276" spans="2:11">
      <c r="B1276" s="20">
        <f t="shared" si="67"/>
        <v>24</v>
      </c>
      <c r="K1276" s="20">
        <f t="shared" si="68"/>
        <v>8</v>
      </c>
    </row>
    <row r="1277" spans="2:11">
      <c r="B1277" s="20">
        <f t="shared" si="67"/>
        <v>24</v>
      </c>
      <c r="K1277" s="20">
        <f t="shared" si="68"/>
        <v>8</v>
      </c>
    </row>
    <row r="1278" spans="2:11">
      <c r="B1278" s="20">
        <f t="shared" si="67"/>
        <v>24</v>
      </c>
      <c r="K1278" s="20">
        <f t="shared" si="68"/>
        <v>8</v>
      </c>
    </row>
    <row r="1279" spans="2:11">
      <c r="B1279" s="20">
        <f t="shared" si="67"/>
        <v>24</v>
      </c>
      <c r="K1279" s="20">
        <f t="shared" si="68"/>
        <v>8</v>
      </c>
    </row>
    <row r="1280" spans="2:11">
      <c r="B1280" s="20">
        <f t="shared" si="67"/>
        <v>24</v>
      </c>
      <c r="K1280" s="20">
        <f t="shared" si="68"/>
        <v>8</v>
      </c>
    </row>
    <row r="1281" spans="2:11">
      <c r="B1281" s="20">
        <f t="shared" si="67"/>
        <v>24</v>
      </c>
      <c r="K1281" s="20">
        <f t="shared" si="68"/>
        <v>8</v>
      </c>
    </row>
    <row r="1282" spans="2:11">
      <c r="B1282" s="20">
        <f t="shared" si="67"/>
        <v>24</v>
      </c>
      <c r="K1282" s="20">
        <f t="shared" si="68"/>
        <v>8</v>
      </c>
    </row>
    <row r="1283" spans="2:11">
      <c r="B1283" s="20">
        <f t="shared" si="67"/>
        <v>24</v>
      </c>
      <c r="K1283" s="20">
        <f t="shared" si="68"/>
        <v>8</v>
      </c>
    </row>
    <row r="1284" spans="2:11">
      <c r="B1284" s="20">
        <f t="shared" si="67"/>
        <v>24</v>
      </c>
      <c r="K1284" s="20">
        <f t="shared" si="68"/>
        <v>8</v>
      </c>
    </row>
    <row r="1285" spans="2:11">
      <c r="B1285" s="20">
        <f t="shared" si="67"/>
        <v>24</v>
      </c>
      <c r="K1285" s="20">
        <f t="shared" si="68"/>
        <v>8</v>
      </c>
    </row>
    <row r="1286" spans="2:11">
      <c r="B1286" s="20">
        <f t="shared" si="67"/>
        <v>24</v>
      </c>
      <c r="K1286" s="20">
        <f t="shared" si="68"/>
        <v>8</v>
      </c>
    </row>
    <row r="1287" spans="2:11">
      <c r="B1287" s="20">
        <f t="shared" si="67"/>
        <v>24</v>
      </c>
      <c r="K1287" s="20">
        <f t="shared" si="68"/>
        <v>8</v>
      </c>
    </row>
    <row r="1288" spans="2:11">
      <c r="B1288" s="20">
        <f t="shared" si="67"/>
        <v>24</v>
      </c>
      <c r="K1288" s="20">
        <f t="shared" si="68"/>
        <v>8</v>
      </c>
    </row>
    <row r="1289" spans="2:11">
      <c r="B1289" s="20">
        <f t="shared" si="67"/>
        <v>24</v>
      </c>
      <c r="K1289" s="20">
        <f t="shared" si="68"/>
        <v>8</v>
      </c>
    </row>
    <row r="1290" spans="2:11">
      <c r="B1290" s="20">
        <f t="shared" si="67"/>
        <v>24</v>
      </c>
      <c r="K1290" s="20">
        <f t="shared" si="68"/>
        <v>8</v>
      </c>
    </row>
    <row r="1291" spans="2:11">
      <c r="B1291" s="20">
        <f t="shared" si="67"/>
        <v>24</v>
      </c>
      <c r="K1291" s="20">
        <f t="shared" si="68"/>
        <v>8</v>
      </c>
    </row>
    <row r="1292" spans="2:11">
      <c r="B1292" s="20">
        <f t="shared" si="67"/>
        <v>24</v>
      </c>
      <c r="K1292" s="20">
        <f t="shared" si="68"/>
        <v>8</v>
      </c>
    </row>
    <row r="1293" spans="2:11">
      <c r="B1293" s="20">
        <f t="shared" si="67"/>
        <v>24</v>
      </c>
      <c r="K1293" s="20">
        <f t="shared" si="68"/>
        <v>8</v>
      </c>
    </row>
    <row r="1294" spans="2:11">
      <c r="B1294" s="20">
        <f t="shared" si="67"/>
        <v>24</v>
      </c>
      <c r="K1294" s="20">
        <f t="shared" si="68"/>
        <v>8</v>
      </c>
    </row>
    <row r="1295" spans="2:11">
      <c r="B1295" s="20">
        <f t="shared" si="67"/>
        <v>24</v>
      </c>
      <c r="K1295" s="20">
        <f t="shared" si="68"/>
        <v>8</v>
      </c>
    </row>
    <row r="1296" spans="2:11">
      <c r="B1296" s="20">
        <f t="shared" si="67"/>
        <v>24</v>
      </c>
      <c r="K1296" s="20">
        <f t="shared" si="68"/>
        <v>8</v>
      </c>
    </row>
    <row r="1297" spans="2:11">
      <c r="B1297" s="20">
        <f t="shared" si="67"/>
        <v>24</v>
      </c>
      <c r="K1297" s="20">
        <f t="shared" si="68"/>
        <v>8</v>
      </c>
    </row>
    <row r="1298" spans="2:11">
      <c r="B1298" s="20">
        <f t="shared" si="67"/>
        <v>24</v>
      </c>
      <c r="K1298" s="20">
        <f t="shared" si="68"/>
        <v>8</v>
      </c>
    </row>
    <row r="1299" spans="2:11">
      <c r="B1299" s="20">
        <f t="shared" si="67"/>
        <v>24</v>
      </c>
      <c r="K1299" s="20">
        <f t="shared" si="68"/>
        <v>8</v>
      </c>
    </row>
    <row r="1300" spans="2:11">
      <c r="B1300" s="20">
        <f t="shared" si="67"/>
        <v>24</v>
      </c>
      <c r="K1300" s="20">
        <f t="shared" si="68"/>
        <v>8</v>
      </c>
    </row>
    <row r="1301" spans="2:11">
      <c r="B1301" s="20">
        <f t="shared" si="67"/>
        <v>24</v>
      </c>
      <c r="K1301" s="20">
        <f t="shared" si="68"/>
        <v>8</v>
      </c>
    </row>
    <row r="1302" spans="2:11">
      <c r="B1302" s="20">
        <f t="shared" si="67"/>
        <v>24</v>
      </c>
      <c r="K1302" s="20">
        <f t="shared" si="68"/>
        <v>8</v>
      </c>
    </row>
    <row r="1303" spans="2:11">
      <c r="B1303" s="20">
        <f t="shared" si="67"/>
        <v>24</v>
      </c>
      <c r="K1303" s="20">
        <f t="shared" si="68"/>
        <v>8</v>
      </c>
    </row>
    <row r="1304" spans="2:11">
      <c r="B1304" s="20">
        <f t="shared" si="67"/>
        <v>24</v>
      </c>
      <c r="K1304" s="20">
        <f t="shared" si="68"/>
        <v>8</v>
      </c>
    </row>
    <row r="1305" spans="2:11">
      <c r="B1305" s="20">
        <f t="shared" si="67"/>
        <v>24</v>
      </c>
      <c r="K1305" s="20">
        <f t="shared" si="68"/>
        <v>8</v>
      </c>
    </row>
    <row r="1306" spans="2:11">
      <c r="B1306" s="20">
        <f t="shared" si="67"/>
        <v>24</v>
      </c>
      <c r="K1306" s="20">
        <f t="shared" si="68"/>
        <v>8</v>
      </c>
    </row>
    <row r="1307" spans="2:11">
      <c r="K1307" s="20">
        <f t="shared" si="68"/>
        <v>8</v>
      </c>
    </row>
    <row r="1308" spans="2:11">
      <c r="K1308" s="20">
        <f t="shared" si="68"/>
        <v>8</v>
      </c>
    </row>
    <row r="1309" spans="2:11">
      <c r="K1309" s="20">
        <f t="shared" si="68"/>
        <v>8</v>
      </c>
    </row>
    <row r="1310" spans="2:11">
      <c r="K1310" s="20">
        <f t="shared" si="68"/>
        <v>8</v>
      </c>
    </row>
    <row r="1311" spans="2:11">
      <c r="K1311" s="20">
        <f t="shared" si="68"/>
        <v>8</v>
      </c>
    </row>
    <row r="1312" spans="2:11">
      <c r="K1312" s="20">
        <f t="shared" si="68"/>
        <v>8</v>
      </c>
    </row>
    <row r="1313" spans="11:11">
      <c r="K1313" s="20">
        <f t="shared" si="68"/>
        <v>8</v>
      </c>
    </row>
    <row r="1314" spans="11:11">
      <c r="K1314" s="20">
        <f t="shared" si="68"/>
        <v>8</v>
      </c>
    </row>
    <row r="1315" spans="11:11">
      <c r="K1315" s="20">
        <f t="shared" si="68"/>
        <v>8</v>
      </c>
    </row>
    <row r="1316" spans="11:11">
      <c r="K1316" s="20">
        <f t="shared" si="68"/>
        <v>8</v>
      </c>
    </row>
    <row r="1317" spans="11:11">
      <c r="K1317" s="20">
        <f t="shared" si="68"/>
        <v>8</v>
      </c>
    </row>
    <row r="1318" spans="11:11">
      <c r="K1318" s="20">
        <f t="shared" si="68"/>
        <v>8</v>
      </c>
    </row>
    <row r="1319" spans="11:11">
      <c r="K1319" s="20">
        <f t="shared" ref="K1319:K1382" si="69">K1318-L1319</f>
        <v>8</v>
      </c>
    </row>
    <row r="1320" spans="11:11">
      <c r="K1320" s="20">
        <f t="shared" si="69"/>
        <v>8</v>
      </c>
    </row>
    <row r="1321" spans="11:11">
      <c r="K1321" s="20">
        <f t="shared" si="69"/>
        <v>8</v>
      </c>
    </row>
    <row r="1322" spans="11:11">
      <c r="K1322" s="20">
        <f t="shared" si="69"/>
        <v>8</v>
      </c>
    </row>
    <row r="1323" spans="11:11">
      <c r="K1323" s="20">
        <f t="shared" si="69"/>
        <v>8</v>
      </c>
    </row>
    <row r="1324" spans="11:11">
      <c r="K1324" s="20">
        <f t="shared" si="69"/>
        <v>8</v>
      </c>
    </row>
    <row r="1325" spans="11:11">
      <c r="K1325" s="20">
        <f t="shared" si="69"/>
        <v>8</v>
      </c>
    </row>
    <row r="1326" spans="11:11">
      <c r="K1326" s="20">
        <f t="shared" si="69"/>
        <v>8</v>
      </c>
    </row>
    <row r="1327" spans="11:11">
      <c r="K1327" s="20">
        <f t="shared" si="69"/>
        <v>8</v>
      </c>
    </row>
    <row r="1328" spans="11:11">
      <c r="K1328" s="20">
        <f t="shared" si="69"/>
        <v>8</v>
      </c>
    </row>
    <row r="1329" spans="11:11">
      <c r="K1329" s="20">
        <f t="shared" si="69"/>
        <v>8</v>
      </c>
    </row>
    <row r="1330" spans="11:11">
      <c r="K1330" s="20">
        <f t="shared" si="69"/>
        <v>8</v>
      </c>
    </row>
    <row r="1331" spans="11:11">
      <c r="K1331" s="20">
        <f t="shared" si="69"/>
        <v>8</v>
      </c>
    </row>
    <row r="1332" spans="11:11">
      <c r="K1332" s="20">
        <f t="shared" si="69"/>
        <v>8</v>
      </c>
    </row>
    <row r="1333" spans="11:11">
      <c r="K1333" s="20">
        <f t="shared" si="69"/>
        <v>8</v>
      </c>
    </row>
    <row r="1334" spans="11:11">
      <c r="K1334" s="20">
        <f t="shared" si="69"/>
        <v>8</v>
      </c>
    </row>
    <row r="1335" spans="11:11">
      <c r="K1335" s="20">
        <f t="shared" si="69"/>
        <v>8</v>
      </c>
    </row>
    <row r="1336" spans="11:11">
      <c r="K1336" s="20">
        <f t="shared" si="69"/>
        <v>8</v>
      </c>
    </row>
    <row r="1337" spans="11:11">
      <c r="K1337" s="20">
        <f t="shared" si="69"/>
        <v>8</v>
      </c>
    </row>
    <row r="1338" spans="11:11">
      <c r="K1338" s="20">
        <f t="shared" si="69"/>
        <v>8</v>
      </c>
    </row>
    <row r="1339" spans="11:11">
      <c r="K1339" s="20">
        <f t="shared" si="69"/>
        <v>8</v>
      </c>
    </row>
    <row r="1340" spans="11:11">
      <c r="K1340" s="20">
        <f t="shared" si="69"/>
        <v>8</v>
      </c>
    </row>
    <row r="1341" spans="11:11">
      <c r="K1341" s="20">
        <f t="shared" si="69"/>
        <v>8</v>
      </c>
    </row>
    <row r="1342" spans="11:11">
      <c r="K1342" s="20">
        <f t="shared" si="69"/>
        <v>8</v>
      </c>
    </row>
    <row r="1343" spans="11:11">
      <c r="K1343" s="20">
        <f t="shared" si="69"/>
        <v>8</v>
      </c>
    </row>
    <row r="1344" spans="11:11">
      <c r="K1344" s="20">
        <f t="shared" si="69"/>
        <v>8</v>
      </c>
    </row>
    <row r="1345" spans="11:11">
      <c r="K1345" s="20">
        <f t="shared" si="69"/>
        <v>8</v>
      </c>
    </row>
    <row r="1346" spans="11:11">
      <c r="K1346" s="20">
        <f t="shared" si="69"/>
        <v>8</v>
      </c>
    </row>
    <row r="1347" spans="11:11">
      <c r="K1347" s="20">
        <f t="shared" si="69"/>
        <v>8</v>
      </c>
    </row>
    <row r="1348" spans="11:11">
      <c r="K1348" s="20">
        <f t="shared" si="69"/>
        <v>8</v>
      </c>
    </row>
    <row r="1349" spans="11:11">
      <c r="K1349" s="20">
        <f t="shared" si="69"/>
        <v>8</v>
      </c>
    </row>
    <row r="1350" spans="11:11">
      <c r="K1350" s="20">
        <f t="shared" si="69"/>
        <v>8</v>
      </c>
    </row>
    <row r="1351" spans="11:11">
      <c r="K1351" s="20">
        <f t="shared" si="69"/>
        <v>8</v>
      </c>
    </row>
    <row r="1352" spans="11:11">
      <c r="K1352" s="20">
        <f t="shared" si="69"/>
        <v>8</v>
      </c>
    </row>
    <row r="1353" spans="11:11">
      <c r="K1353" s="20">
        <f t="shared" si="69"/>
        <v>8</v>
      </c>
    </row>
    <row r="1354" spans="11:11">
      <c r="K1354" s="20">
        <f t="shared" si="69"/>
        <v>8</v>
      </c>
    </row>
    <row r="1355" spans="11:11">
      <c r="K1355" s="20">
        <f t="shared" si="69"/>
        <v>8</v>
      </c>
    </row>
    <row r="1356" spans="11:11">
      <c r="K1356" s="20">
        <f t="shared" si="69"/>
        <v>8</v>
      </c>
    </row>
    <row r="1357" spans="11:11">
      <c r="K1357" s="20">
        <f t="shared" si="69"/>
        <v>8</v>
      </c>
    </row>
    <row r="1358" spans="11:11">
      <c r="K1358" s="20">
        <f t="shared" si="69"/>
        <v>8</v>
      </c>
    </row>
    <row r="1359" spans="11:11">
      <c r="K1359" s="20">
        <f t="shared" si="69"/>
        <v>8</v>
      </c>
    </row>
    <row r="1360" spans="11:11">
      <c r="K1360" s="20">
        <f t="shared" si="69"/>
        <v>8</v>
      </c>
    </row>
    <row r="1361" spans="11:11">
      <c r="K1361" s="20">
        <f t="shared" si="69"/>
        <v>8</v>
      </c>
    </row>
    <row r="1362" spans="11:11">
      <c r="K1362" s="20">
        <f t="shared" si="69"/>
        <v>8</v>
      </c>
    </row>
    <row r="1363" spans="11:11">
      <c r="K1363" s="20">
        <f t="shared" si="69"/>
        <v>8</v>
      </c>
    </row>
    <row r="1364" spans="11:11">
      <c r="K1364" s="20">
        <f t="shared" si="69"/>
        <v>8</v>
      </c>
    </row>
    <row r="1365" spans="11:11">
      <c r="K1365" s="20">
        <f t="shared" si="69"/>
        <v>8</v>
      </c>
    </row>
    <row r="1366" spans="11:11">
      <c r="K1366" s="20">
        <f t="shared" si="69"/>
        <v>8</v>
      </c>
    </row>
    <row r="1367" spans="11:11">
      <c r="K1367" s="20">
        <f t="shared" si="69"/>
        <v>8</v>
      </c>
    </row>
    <row r="1368" spans="11:11">
      <c r="K1368" s="20">
        <f t="shared" si="69"/>
        <v>8</v>
      </c>
    </row>
    <row r="1369" spans="11:11">
      <c r="K1369" s="20">
        <f t="shared" si="69"/>
        <v>8</v>
      </c>
    </row>
    <row r="1370" spans="11:11">
      <c r="K1370" s="20">
        <f t="shared" si="69"/>
        <v>8</v>
      </c>
    </row>
    <row r="1371" spans="11:11">
      <c r="K1371" s="20">
        <f t="shared" si="69"/>
        <v>8</v>
      </c>
    </row>
    <row r="1372" spans="11:11">
      <c r="K1372" s="20">
        <f t="shared" si="69"/>
        <v>8</v>
      </c>
    </row>
    <row r="1373" spans="11:11">
      <c r="K1373" s="20">
        <f t="shared" si="69"/>
        <v>8</v>
      </c>
    </row>
    <row r="1374" spans="11:11">
      <c r="K1374" s="20">
        <f t="shared" si="69"/>
        <v>8</v>
      </c>
    </row>
    <row r="1375" spans="11:11">
      <c r="K1375" s="20">
        <f t="shared" si="69"/>
        <v>8</v>
      </c>
    </row>
    <row r="1376" spans="11:11">
      <c r="K1376" s="20">
        <f t="shared" si="69"/>
        <v>8</v>
      </c>
    </row>
    <row r="1377" spans="11:11">
      <c r="K1377" s="20">
        <f t="shared" si="69"/>
        <v>8</v>
      </c>
    </row>
    <row r="1378" spans="11:11">
      <c r="K1378" s="20">
        <f t="shared" si="69"/>
        <v>8</v>
      </c>
    </row>
    <row r="1379" spans="11:11">
      <c r="K1379" s="20">
        <f t="shared" si="69"/>
        <v>8</v>
      </c>
    </row>
    <row r="1380" spans="11:11">
      <c r="K1380" s="20">
        <f t="shared" si="69"/>
        <v>8</v>
      </c>
    </row>
    <row r="1381" spans="11:11">
      <c r="K1381" s="20">
        <f t="shared" si="69"/>
        <v>8</v>
      </c>
    </row>
    <row r="1382" spans="11:11">
      <c r="K1382" s="20">
        <f t="shared" si="69"/>
        <v>8</v>
      </c>
    </row>
    <row r="1383" spans="11:11">
      <c r="K1383" s="20">
        <f t="shared" ref="K1383:K1446" si="70">K1382-L1383</f>
        <v>8</v>
      </c>
    </row>
    <row r="1384" spans="11:11">
      <c r="K1384" s="20">
        <f t="shared" si="70"/>
        <v>8</v>
      </c>
    </row>
    <row r="1385" spans="11:11">
      <c r="K1385" s="20">
        <f t="shared" si="70"/>
        <v>8</v>
      </c>
    </row>
    <row r="1386" spans="11:11">
      <c r="K1386" s="20">
        <f t="shared" si="70"/>
        <v>8</v>
      </c>
    </row>
    <row r="1387" spans="11:11">
      <c r="K1387" s="20">
        <f t="shared" si="70"/>
        <v>8</v>
      </c>
    </row>
    <row r="1388" spans="11:11">
      <c r="K1388" s="20">
        <f t="shared" si="70"/>
        <v>8</v>
      </c>
    </row>
    <row r="1389" spans="11:11">
      <c r="K1389" s="20">
        <f t="shared" si="70"/>
        <v>8</v>
      </c>
    </row>
    <row r="1390" spans="11:11">
      <c r="K1390" s="20">
        <f t="shared" si="70"/>
        <v>8</v>
      </c>
    </row>
    <row r="1391" spans="11:11">
      <c r="K1391" s="20">
        <f t="shared" si="70"/>
        <v>8</v>
      </c>
    </row>
    <row r="1392" spans="11:11">
      <c r="K1392" s="20">
        <f t="shared" si="70"/>
        <v>8</v>
      </c>
    </row>
    <row r="1393" spans="11:11">
      <c r="K1393" s="20">
        <f t="shared" si="70"/>
        <v>8</v>
      </c>
    </row>
    <row r="1394" spans="11:11">
      <c r="K1394" s="20">
        <f t="shared" si="70"/>
        <v>8</v>
      </c>
    </row>
    <row r="1395" spans="11:11">
      <c r="K1395" s="20">
        <f t="shared" si="70"/>
        <v>8</v>
      </c>
    </row>
    <row r="1396" spans="11:11">
      <c r="K1396" s="20">
        <f t="shared" si="70"/>
        <v>8</v>
      </c>
    </row>
    <row r="1397" spans="11:11">
      <c r="K1397" s="20">
        <f t="shared" si="70"/>
        <v>8</v>
      </c>
    </row>
    <row r="1398" spans="11:11">
      <c r="K1398" s="20">
        <f t="shared" si="70"/>
        <v>8</v>
      </c>
    </row>
    <row r="1399" spans="11:11">
      <c r="K1399" s="20">
        <f t="shared" si="70"/>
        <v>8</v>
      </c>
    </row>
    <row r="1400" spans="11:11">
      <c r="K1400" s="20">
        <f t="shared" si="70"/>
        <v>8</v>
      </c>
    </row>
    <row r="1401" spans="11:11">
      <c r="K1401" s="20">
        <f t="shared" si="70"/>
        <v>8</v>
      </c>
    </row>
    <row r="1402" spans="11:11">
      <c r="K1402" s="20">
        <f t="shared" si="70"/>
        <v>8</v>
      </c>
    </row>
    <row r="1403" spans="11:11">
      <c r="K1403" s="20">
        <f t="shared" si="70"/>
        <v>8</v>
      </c>
    </row>
    <row r="1404" spans="11:11">
      <c r="K1404" s="20">
        <f t="shared" si="70"/>
        <v>8</v>
      </c>
    </row>
    <row r="1405" spans="11:11">
      <c r="K1405" s="20">
        <f t="shared" si="70"/>
        <v>8</v>
      </c>
    </row>
    <row r="1406" spans="11:11">
      <c r="K1406" s="20">
        <f t="shared" si="70"/>
        <v>8</v>
      </c>
    </row>
    <row r="1407" spans="11:11">
      <c r="K1407" s="20">
        <f t="shared" si="70"/>
        <v>8</v>
      </c>
    </row>
    <row r="1408" spans="11:11">
      <c r="K1408" s="20">
        <f t="shared" si="70"/>
        <v>8</v>
      </c>
    </row>
    <row r="1409" spans="11:11">
      <c r="K1409" s="20">
        <f t="shared" si="70"/>
        <v>8</v>
      </c>
    </row>
    <row r="1410" spans="11:11">
      <c r="K1410" s="20">
        <f t="shared" si="70"/>
        <v>8</v>
      </c>
    </row>
    <row r="1411" spans="11:11">
      <c r="K1411" s="20">
        <f t="shared" si="70"/>
        <v>8</v>
      </c>
    </row>
    <row r="1412" spans="11:11">
      <c r="K1412" s="20">
        <f t="shared" si="70"/>
        <v>8</v>
      </c>
    </row>
    <row r="1413" spans="11:11">
      <c r="K1413" s="20">
        <f t="shared" si="70"/>
        <v>8</v>
      </c>
    </row>
    <row r="1414" spans="11:11">
      <c r="K1414" s="20">
        <f t="shared" si="70"/>
        <v>8</v>
      </c>
    </row>
    <row r="1415" spans="11:11">
      <c r="K1415" s="20">
        <f t="shared" si="70"/>
        <v>8</v>
      </c>
    </row>
    <row r="1416" spans="11:11">
      <c r="K1416" s="20">
        <f t="shared" si="70"/>
        <v>8</v>
      </c>
    </row>
    <row r="1417" spans="11:11">
      <c r="K1417" s="20">
        <f t="shared" si="70"/>
        <v>8</v>
      </c>
    </row>
    <row r="1418" spans="11:11">
      <c r="K1418" s="20">
        <f t="shared" si="70"/>
        <v>8</v>
      </c>
    </row>
    <row r="1419" spans="11:11">
      <c r="K1419" s="20">
        <f t="shared" si="70"/>
        <v>8</v>
      </c>
    </row>
    <row r="1420" spans="11:11">
      <c r="K1420" s="20">
        <f t="shared" si="70"/>
        <v>8</v>
      </c>
    </row>
    <row r="1421" spans="11:11">
      <c r="K1421" s="20">
        <f t="shared" si="70"/>
        <v>8</v>
      </c>
    </row>
    <row r="1422" spans="11:11">
      <c r="K1422" s="20">
        <f t="shared" si="70"/>
        <v>8</v>
      </c>
    </row>
    <row r="1423" spans="11:11">
      <c r="K1423" s="20">
        <f t="shared" si="70"/>
        <v>8</v>
      </c>
    </row>
    <row r="1424" spans="11:11">
      <c r="K1424" s="20">
        <f t="shared" si="70"/>
        <v>8</v>
      </c>
    </row>
    <row r="1425" spans="11:11">
      <c r="K1425" s="20">
        <f t="shared" si="70"/>
        <v>8</v>
      </c>
    </row>
    <row r="1426" spans="11:11">
      <c r="K1426" s="20">
        <f t="shared" si="70"/>
        <v>8</v>
      </c>
    </row>
    <row r="1427" spans="11:11">
      <c r="K1427" s="20">
        <f t="shared" si="70"/>
        <v>8</v>
      </c>
    </row>
    <row r="1428" spans="11:11">
      <c r="K1428" s="20">
        <f t="shared" si="70"/>
        <v>8</v>
      </c>
    </row>
    <row r="1429" spans="11:11">
      <c r="K1429" s="20">
        <f t="shared" si="70"/>
        <v>8</v>
      </c>
    </row>
    <row r="1430" spans="11:11">
      <c r="K1430" s="20">
        <f t="shared" si="70"/>
        <v>8</v>
      </c>
    </row>
    <row r="1431" spans="11:11">
      <c r="K1431" s="20">
        <f t="shared" si="70"/>
        <v>8</v>
      </c>
    </row>
    <row r="1432" spans="11:11">
      <c r="K1432" s="20">
        <f t="shared" si="70"/>
        <v>8</v>
      </c>
    </row>
    <row r="1433" spans="11:11">
      <c r="K1433" s="20">
        <f t="shared" si="70"/>
        <v>8</v>
      </c>
    </row>
    <row r="1434" spans="11:11">
      <c r="K1434" s="20">
        <f t="shared" si="70"/>
        <v>8</v>
      </c>
    </row>
    <row r="1435" spans="11:11">
      <c r="K1435" s="20">
        <f t="shared" si="70"/>
        <v>8</v>
      </c>
    </row>
    <row r="1436" spans="11:11">
      <c r="K1436" s="20">
        <f t="shared" si="70"/>
        <v>8</v>
      </c>
    </row>
    <row r="1437" spans="11:11">
      <c r="K1437" s="20">
        <f t="shared" si="70"/>
        <v>8</v>
      </c>
    </row>
    <row r="1438" spans="11:11">
      <c r="K1438" s="20">
        <f t="shared" si="70"/>
        <v>8</v>
      </c>
    </row>
    <row r="1439" spans="11:11">
      <c r="K1439" s="20">
        <f t="shared" si="70"/>
        <v>8</v>
      </c>
    </row>
    <row r="1440" spans="11:11">
      <c r="K1440" s="20">
        <f t="shared" si="70"/>
        <v>8</v>
      </c>
    </row>
    <row r="1441" spans="11:11">
      <c r="K1441" s="20">
        <f t="shared" si="70"/>
        <v>8</v>
      </c>
    </row>
    <row r="1442" spans="11:11">
      <c r="K1442" s="20">
        <f t="shared" si="70"/>
        <v>8</v>
      </c>
    </row>
    <row r="1443" spans="11:11">
      <c r="K1443" s="20">
        <f t="shared" si="70"/>
        <v>8</v>
      </c>
    </row>
    <row r="1444" spans="11:11">
      <c r="K1444" s="20">
        <f t="shared" si="70"/>
        <v>8</v>
      </c>
    </row>
    <row r="1445" spans="11:11">
      <c r="K1445" s="20">
        <f t="shared" si="70"/>
        <v>8</v>
      </c>
    </row>
    <row r="1446" spans="11:11">
      <c r="K1446" s="20">
        <f t="shared" si="70"/>
        <v>8</v>
      </c>
    </row>
    <row r="1447" spans="11:11">
      <c r="K1447" s="20">
        <f t="shared" ref="K1447:K1510" si="71">K1446-L1447</f>
        <v>8</v>
      </c>
    </row>
    <row r="1448" spans="11:11">
      <c r="K1448" s="20">
        <f t="shared" si="71"/>
        <v>8</v>
      </c>
    </row>
    <row r="1449" spans="11:11">
      <c r="K1449" s="20">
        <f t="shared" si="71"/>
        <v>8</v>
      </c>
    </row>
    <row r="1450" spans="11:11">
      <c r="K1450" s="20">
        <f t="shared" si="71"/>
        <v>8</v>
      </c>
    </row>
    <row r="1451" spans="11:11">
      <c r="K1451" s="20">
        <f t="shared" si="71"/>
        <v>8</v>
      </c>
    </row>
    <row r="1452" spans="11:11">
      <c r="K1452" s="20">
        <f t="shared" si="71"/>
        <v>8</v>
      </c>
    </row>
    <row r="1453" spans="11:11">
      <c r="K1453" s="20">
        <f t="shared" si="71"/>
        <v>8</v>
      </c>
    </row>
    <row r="1454" spans="11:11">
      <c r="K1454" s="20">
        <f t="shared" si="71"/>
        <v>8</v>
      </c>
    </row>
    <row r="1455" spans="11:11">
      <c r="K1455" s="20">
        <f t="shared" si="71"/>
        <v>8</v>
      </c>
    </row>
    <row r="1456" spans="11:11">
      <c r="K1456" s="20">
        <f t="shared" si="71"/>
        <v>8</v>
      </c>
    </row>
    <row r="1457" spans="11:11">
      <c r="K1457" s="20">
        <f t="shared" si="71"/>
        <v>8</v>
      </c>
    </row>
    <row r="1458" spans="11:11">
      <c r="K1458" s="20">
        <f t="shared" si="71"/>
        <v>8</v>
      </c>
    </row>
    <row r="1459" spans="11:11">
      <c r="K1459" s="20">
        <f t="shared" si="71"/>
        <v>8</v>
      </c>
    </row>
    <row r="1460" spans="11:11">
      <c r="K1460" s="20">
        <f t="shared" si="71"/>
        <v>8</v>
      </c>
    </row>
    <row r="1461" spans="11:11">
      <c r="K1461" s="20">
        <f t="shared" si="71"/>
        <v>8</v>
      </c>
    </row>
    <row r="1462" spans="11:11">
      <c r="K1462" s="20">
        <f t="shared" si="71"/>
        <v>8</v>
      </c>
    </row>
    <row r="1463" spans="11:11">
      <c r="K1463" s="20">
        <f t="shared" si="71"/>
        <v>8</v>
      </c>
    </row>
    <row r="1464" spans="11:11">
      <c r="K1464" s="20">
        <f t="shared" si="71"/>
        <v>8</v>
      </c>
    </row>
    <row r="1465" spans="11:11">
      <c r="K1465" s="20">
        <f t="shared" si="71"/>
        <v>8</v>
      </c>
    </row>
    <row r="1466" spans="11:11">
      <c r="K1466" s="20">
        <f t="shared" si="71"/>
        <v>8</v>
      </c>
    </row>
    <row r="1467" spans="11:11">
      <c r="K1467" s="20">
        <f t="shared" si="71"/>
        <v>8</v>
      </c>
    </row>
    <row r="1468" spans="11:11">
      <c r="K1468" s="20">
        <f t="shared" si="71"/>
        <v>8</v>
      </c>
    </row>
    <row r="1469" spans="11:11">
      <c r="K1469" s="20">
        <f t="shared" si="71"/>
        <v>8</v>
      </c>
    </row>
    <row r="1470" spans="11:11">
      <c r="K1470" s="20">
        <f t="shared" si="71"/>
        <v>8</v>
      </c>
    </row>
    <row r="1471" spans="11:11">
      <c r="K1471" s="20">
        <f t="shared" si="71"/>
        <v>8</v>
      </c>
    </row>
    <row r="1472" spans="11:11">
      <c r="K1472" s="20">
        <f t="shared" si="71"/>
        <v>8</v>
      </c>
    </row>
    <row r="1473" spans="11:11">
      <c r="K1473" s="20">
        <f t="shared" si="71"/>
        <v>8</v>
      </c>
    </row>
    <row r="1474" spans="11:11">
      <c r="K1474" s="20">
        <f t="shared" si="71"/>
        <v>8</v>
      </c>
    </row>
    <row r="1475" spans="11:11">
      <c r="K1475" s="20">
        <f t="shared" si="71"/>
        <v>8</v>
      </c>
    </row>
    <row r="1476" spans="11:11">
      <c r="K1476" s="20">
        <f t="shared" si="71"/>
        <v>8</v>
      </c>
    </row>
    <row r="1477" spans="11:11">
      <c r="K1477" s="20">
        <f t="shared" si="71"/>
        <v>8</v>
      </c>
    </row>
    <row r="1478" spans="11:11">
      <c r="K1478" s="20">
        <f t="shared" si="71"/>
        <v>8</v>
      </c>
    </row>
    <row r="1479" spans="11:11">
      <c r="K1479" s="20">
        <f t="shared" si="71"/>
        <v>8</v>
      </c>
    </row>
    <row r="1480" spans="11:11">
      <c r="K1480" s="20">
        <f t="shared" si="71"/>
        <v>8</v>
      </c>
    </row>
    <row r="1481" spans="11:11">
      <c r="K1481" s="20">
        <f t="shared" si="71"/>
        <v>8</v>
      </c>
    </row>
    <row r="1482" spans="11:11">
      <c r="K1482" s="20">
        <f t="shared" si="71"/>
        <v>8</v>
      </c>
    </row>
    <row r="1483" spans="11:11">
      <c r="K1483" s="20">
        <f t="shared" si="71"/>
        <v>8</v>
      </c>
    </row>
    <row r="1484" spans="11:11">
      <c r="K1484" s="20">
        <f t="shared" si="71"/>
        <v>8</v>
      </c>
    </row>
    <row r="1485" spans="11:11">
      <c r="K1485" s="20">
        <f t="shared" si="71"/>
        <v>8</v>
      </c>
    </row>
    <row r="1486" spans="11:11">
      <c r="K1486" s="20">
        <f t="shared" si="71"/>
        <v>8</v>
      </c>
    </row>
    <row r="1487" spans="11:11">
      <c r="K1487" s="20">
        <f t="shared" si="71"/>
        <v>8</v>
      </c>
    </row>
    <row r="1488" spans="11:11">
      <c r="K1488" s="20">
        <f t="shared" si="71"/>
        <v>8</v>
      </c>
    </row>
    <row r="1489" spans="11:11">
      <c r="K1489" s="20">
        <f t="shared" si="71"/>
        <v>8</v>
      </c>
    </row>
    <row r="1490" spans="11:11">
      <c r="K1490" s="20">
        <f t="shared" si="71"/>
        <v>8</v>
      </c>
    </row>
    <row r="1491" spans="11:11">
      <c r="K1491" s="20">
        <f t="shared" si="71"/>
        <v>8</v>
      </c>
    </row>
    <row r="1492" spans="11:11">
      <c r="K1492" s="20">
        <f t="shared" si="71"/>
        <v>8</v>
      </c>
    </row>
    <row r="1493" spans="11:11">
      <c r="K1493" s="20">
        <f t="shared" si="71"/>
        <v>8</v>
      </c>
    </row>
    <row r="1494" spans="11:11">
      <c r="K1494" s="20">
        <f t="shared" si="71"/>
        <v>8</v>
      </c>
    </row>
    <row r="1495" spans="11:11">
      <c r="K1495" s="20">
        <f t="shared" si="71"/>
        <v>8</v>
      </c>
    </row>
    <row r="1496" spans="11:11">
      <c r="K1496" s="20">
        <f t="shared" si="71"/>
        <v>8</v>
      </c>
    </row>
    <row r="1497" spans="11:11">
      <c r="K1497" s="20">
        <f t="shared" si="71"/>
        <v>8</v>
      </c>
    </row>
    <row r="1498" spans="11:11">
      <c r="K1498" s="20">
        <f t="shared" si="71"/>
        <v>8</v>
      </c>
    </row>
    <row r="1499" spans="11:11">
      <c r="K1499" s="20">
        <f t="shared" si="71"/>
        <v>8</v>
      </c>
    </row>
    <row r="1500" spans="11:11">
      <c r="K1500" s="20">
        <f t="shared" si="71"/>
        <v>8</v>
      </c>
    </row>
    <row r="1501" spans="11:11">
      <c r="K1501" s="20">
        <f t="shared" si="71"/>
        <v>8</v>
      </c>
    </row>
    <row r="1502" spans="11:11">
      <c r="K1502" s="20">
        <f t="shared" si="71"/>
        <v>8</v>
      </c>
    </row>
    <row r="1503" spans="11:11">
      <c r="K1503" s="20">
        <f t="shared" si="71"/>
        <v>8</v>
      </c>
    </row>
    <row r="1504" spans="11:11">
      <c r="K1504" s="20">
        <f t="shared" si="71"/>
        <v>8</v>
      </c>
    </row>
    <row r="1505" spans="11:11">
      <c r="K1505" s="20">
        <f t="shared" si="71"/>
        <v>8</v>
      </c>
    </row>
    <row r="1506" spans="11:11">
      <c r="K1506" s="20">
        <f t="shared" si="71"/>
        <v>8</v>
      </c>
    </row>
    <row r="1507" spans="11:11">
      <c r="K1507" s="20">
        <f t="shared" si="71"/>
        <v>8</v>
      </c>
    </row>
    <row r="1508" spans="11:11">
      <c r="K1508" s="20">
        <f t="shared" si="71"/>
        <v>8</v>
      </c>
    </row>
    <row r="1509" spans="11:11">
      <c r="K1509" s="20">
        <f t="shared" si="71"/>
        <v>8</v>
      </c>
    </row>
    <row r="1510" spans="11:11">
      <c r="K1510" s="20">
        <f t="shared" si="71"/>
        <v>8</v>
      </c>
    </row>
    <row r="1511" spans="11:11">
      <c r="K1511" s="20">
        <f t="shared" ref="K1511:K1574" si="72">K1510-L1511</f>
        <v>8</v>
      </c>
    </row>
    <row r="1512" spans="11:11">
      <c r="K1512" s="20">
        <f t="shared" si="72"/>
        <v>8</v>
      </c>
    </row>
    <row r="1513" spans="11:11">
      <c r="K1513" s="20">
        <f t="shared" si="72"/>
        <v>8</v>
      </c>
    </row>
    <row r="1514" spans="11:11">
      <c r="K1514" s="20">
        <f t="shared" si="72"/>
        <v>8</v>
      </c>
    </row>
    <row r="1515" spans="11:11">
      <c r="K1515" s="20">
        <f t="shared" si="72"/>
        <v>8</v>
      </c>
    </row>
    <row r="1516" spans="11:11">
      <c r="K1516" s="20">
        <f t="shared" si="72"/>
        <v>8</v>
      </c>
    </row>
    <row r="1517" spans="11:11">
      <c r="K1517" s="20">
        <f t="shared" si="72"/>
        <v>8</v>
      </c>
    </row>
    <row r="1518" spans="11:11">
      <c r="K1518" s="20">
        <f t="shared" si="72"/>
        <v>8</v>
      </c>
    </row>
    <row r="1519" spans="11:11">
      <c r="K1519" s="20">
        <f t="shared" si="72"/>
        <v>8</v>
      </c>
    </row>
    <row r="1520" spans="11:11">
      <c r="K1520" s="20">
        <f t="shared" si="72"/>
        <v>8</v>
      </c>
    </row>
    <row r="1521" spans="11:11">
      <c r="K1521" s="20">
        <f t="shared" si="72"/>
        <v>8</v>
      </c>
    </row>
    <row r="1522" spans="11:11">
      <c r="K1522" s="20">
        <f t="shared" si="72"/>
        <v>8</v>
      </c>
    </row>
    <row r="1523" spans="11:11">
      <c r="K1523" s="20">
        <f t="shared" si="72"/>
        <v>8</v>
      </c>
    </row>
    <row r="1524" spans="11:11">
      <c r="K1524" s="20">
        <f t="shared" si="72"/>
        <v>8</v>
      </c>
    </row>
    <row r="1525" spans="11:11">
      <c r="K1525" s="20">
        <f t="shared" si="72"/>
        <v>8</v>
      </c>
    </row>
    <row r="1526" spans="11:11">
      <c r="K1526" s="20">
        <f t="shared" si="72"/>
        <v>8</v>
      </c>
    </row>
    <row r="1527" spans="11:11">
      <c r="K1527" s="20">
        <f t="shared" si="72"/>
        <v>8</v>
      </c>
    </row>
    <row r="1528" spans="11:11">
      <c r="K1528" s="20">
        <f t="shared" si="72"/>
        <v>8</v>
      </c>
    </row>
    <row r="1529" spans="11:11">
      <c r="K1529" s="20">
        <f t="shared" si="72"/>
        <v>8</v>
      </c>
    </row>
    <row r="1530" spans="11:11">
      <c r="K1530" s="20">
        <f t="shared" si="72"/>
        <v>8</v>
      </c>
    </row>
    <row r="1531" spans="11:11">
      <c r="K1531" s="20">
        <f t="shared" si="72"/>
        <v>8</v>
      </c>
    </row>
    <row r="1532" spans="11:11">
      <c r="K1532" s="20">
        <f t="shared" si="72"/>
        <v>8</v>
      </c>
    </row>
    <row r="1533" spans="11:11">
      <c r="K1533" s="20">
        <f t="shared" si="72"/>
        <v>8</v>
      </c>
    </row>
    <row r="1534" spans="11:11">
      <c r="K1534" s="20">
        <f t="shared" si="72"/>
        <v>8</v>
      </c>
    </row>
    <row r="1535" spans="11:11">
      <c r="K1535" s="20">
        <f t="shared" si="72"/>
        <v>8</v>
      </c>
    </row>
    <row r="1536" spans="11:11">
      <c r="K1536" s="20">
        <f t="shared" si="72"/>
        <v>8</v>
      </c>
    </row>
    <row r="1537" spans="11:11">
      <c r="K1537" s="20">
        <f t="shared" si="72"/>
        <v>8</v>
      </c>
    </row>
    <row r="1538" spans="11:11">
      <c r="K1538" s="20">
        <f t="shared" si="72"/>
        <v>8</v>
      </c>
    </row>
    <row r="1539" spans="11:11">
      <c r="K1539" s="20">
        <f t="shared" si="72"/>
        <v>8</v>
      </c>
    </row>
    <row r="1540" spans="11:11">
      <c r="K1540" s="20">
        <f t="shared" si="72"/>
        <v>8</v>
      </c>
    </row>
    <row r="1541" spans="11:11">
      <c r="K1541" s="20">
        <f t="shared" si="72"/>
        <v>8</v>
      </c>
    </row>
    <row r="1542" spans="11:11">
      <c r="K1542" s="20">
        <f t="shared" si="72"/>
        <v>8</v>
      </c>
    </row>
    <row r="1543" spans="11:11">
      <c r="K1543" s="20">
        <f t="shared" si="72"/>
        <v>8</v>
      </c>
    </row>
    <row r="1544" spans="11:11">
      <c r="K1544" s="20">
        <f t="shared" si="72"/>
        <v>8</v>
      </c>
    </row>
    <row r="1545" spans="11:11">
      <c r="K1545" s="20">
        <f t="shared" si="72"/>
        <v>8</v>
      </c>
    </row>
    <row r="1546" spans="11:11">
      <c r="K1546" s="20">
        <f t="shared" si="72"/>
        <v>8</v>
      </c>
    </row>
    <row r="1547" spans="11:11">
      <c r="K1547" s="20">
        <f t="shared" si="72"/>
        <v>8</v>
      </c>
    </row>
    <row r="1548" spans="11:11">
      <c r="K1548" s="20">
        <f t="shared" si="72"/>
        <v>8</v>
      </c>
    </row>
    <row r="1549" spans="11:11">
      <c r="K1549" s="20">
        <f t="shared" si="72"/>
        <v>8</v>
      </c>
    </row>
    <row r="1550" spans="11:11">
      <c r="K1550" s="20">
        <f t="shared" si="72"/>
        <v>8</v>
      </c>
    </row>
    <row r="1551" spans="11:11">
      <c r="K1551" s="20">
        <f t="shared" si="72"/>
        <v>8</v>
      </c>
    </row>
    <row r="1552" spans="11:11">
      <c r="K1552" s="20">
        <f t="shared" si="72"/>
        <v>8</v>
      </c>
    </row>
    <row r="1553" spans="11:11">
      <c r="K1553" s="20">
        <f t="shared" si="72"/>
        <v>8</v>
      </c>
    </row>
    <row r="1554" spans="11:11">
      <c r="K1554" s="20">
        <f t="shared" si="72"/>
        <v>8</v>
      </c>
    </row>
    <row r="1555" spans="11:11">
      <c r="K1555" s="20">
        <f t="shared" si="72"/>
        <v>8</v>
      </c>
    </row>
    <row r="1556" spans="11:11">
      <c r="K1556" s="20">
        <f t="shared" si="72"/>
        <v>8</v>
      </c>
    </row>
    <row r="1557" spans="11:11">
      <c r="K1557" s="20">
        <f t="shared" si="72"/>
        <v>8</v>
      </c>
    </row>
    <row r="1558" spans="11:11">
      <c r="K1558" s="20">
        <f t="shared" si="72"/>
        <v>8</v>
      </c>
    </row>
    <row r="1559" spans="11:11">
      <c r="K1559" s="20">
        <f t="shared" si="72"/>
        <v>8</v>
      </c>
    </row>
    <row r="1560" spans="11:11">
      <c r="K1560" s="20">
        <f t="shared" si="72"/>
        <v>8</v>
      </c>
    </row>
    <row r="1561" spans="11:11">
      <c r="K1561" s="20">
        <f t="shared" si="72"/>
        <v>8</v>
      </c>
    </row>
    <row r="1562" spans="11:11">
      <c r="K1562" s="20">
        <f t="shared" si="72"/>
        <v>8</v>
      </c>
    </row>
    <row r="1563" spans="11:11">
      <c r="K1563" s="20">
        <f t="shared" si="72"/>
        <v>8</v>
      </c>
    </row>
    <row r="1564" spans="11:11">
      <c r="K1564" s="20">
        <f t="shared" si="72"/>
        <v>8</v>
      </c>
    </row>
    <row r="1565" spans="11:11">
      <c r="K1565" s="20">
        <f t="shared" si="72"/>
        <v>8</v>
      </c>
    </row>
    <row r="1566" spans="11:11">
      <c r="K1566" s="20">
        <f t="shared" si="72"/>
        <v>8</v>
      </c>
    </row>
    <row r="1567" spans="11:11">
      <c r="K1567" s="20">
        <f t="shared" si="72"/>
        <v>8</v>
      </c>
    </row>
    <row r="1568" spans="11:11">
      <c r="K1568" s="20">
        <f t="shared" si="72"/>
        <v>8</v>
      </c>
    </row>
    <row r="1569" spans="11:11">
      <c r="K1569" s="20">
        <f t="shared" si="72"/>
        <v>8</v>
      </c>
    </row>
    <row r="1570" spans="11:11">
      <c r="K1570" s="20">
        <f t="shared" si="72"/>
        <v>8</v>
      </c>
    </row>
    <row r="1571" spans="11:11">
      <c r="K1571" s="20">
        <f t="shared" si="72"/>
        <v>8</v>
      </c>
    </row>
    <row r="1572" spans="11:11">
      <c r="K1572" s="20">
        <f t="shared" si="72"/>
        <v>8</v>
      </c>
    </row>
    <row r="1573" spans="11:11">
      <c r="K1573" s="20">
        <f t="shared" si="72"/>
        <v>8</v>
      </c>
    </row>
    <row r="1574" spans="11:11">
      <c r="K1574" s="20">
        <f t="shared" si="72"/>
        <v>8</v>
      </c>
    </row>
    <row r="1575" spans="11:11">
      <c r="K1575" s="20">
        <f t="shared" ref="K1575:K1638" si="73">K1574-L1575</f>
        <v>8</v>
      </c>
    </row>
    <row r="1576" spans="11:11">
      <c r="K1576" s="20">
        <f t="shared" si="73"/>
        <v>8</v>
      </c>
    </row>
    <row r="1577" spans="11:11">
      <c r="K1577" s="20">
        <f t="shared" si="73"/>
        <v>8</v>
      </c>
    </row>
    <row r="1578" spans="11:11">
      <c r="K1578" s="20">
        <f t="shared" si="73"/>
        <v>8</v>
      </c>
    </row>
    <row r="1579" spans="11:11">
      <c r="K1579" s="20">
        <f t="shared" si="73"/>
        <v>8</v>
      </c>
    </row>
    <row r="1580" spans="11:11">
      <c r="K1580" s="20">
        <f t="shared" si="73"/>
        <v>8</v>
      </c>
    </row>
    <row r="1581" spans="11:11">
      <c r="K1581" s="20">
        <f t="shared" si="73"/>
        <v>8</v>
      </c>
    </row>
    <row r="1582" spans="11:11">
      <c r="K1582" s="20">
        <f t="shared" si="73"/>
        <v>8</v>
      </c>
    </row>
    <row r="1583" spans="11:11">
      <c r="K1583" s="20">
        <f t="shared" si="73"/>
        <v>8</v>
      </c>
    </row>
    <row r="1584" spans="11:11">
      <c r="K1584" s="20">
        <f t="shared" si="73"/>
        <v>8</v>
      </c>
    </row>
    <row r="1585" spans="11:11">
      <c r="K1585" s="20">
        <f t="shared" si="73"/>
        <v>8</v>
      </c>
    </row>
    <row r="1586" spans="11:11">
      <c r="K1586" s="20">
        <f t="shared" si="73"/>
        <v>8</v>
      </c>
    </row>
    <row r="1587" spans="11:11">
      <c r="K1587" s="20">
        <f t="shared" si="73"/>
        <v>8</v>
      </c>
    </row>
    <row r="1588" spans="11:11">
      <c r="K1588" s="20">
        <f t="shared" si="73"/>
        <v>8</v>
      </c>
    </row>
    <row r="1589" spans="11:11">
      <c r="K1589" s="20">
        <f t="shared" si="73"/>
        <v>8</v>
      </c>
    </row>
    <row r="1590" spans="11:11">
      <c r="K1590" s="20">
        <f t="shared" si="73"/>
        <v>8</v>
      </c>
    </row>
    <row r="1591" spans="11:11">
      <c r="K1591" s="20">
        <f t="shared" si="73"/>
        <v>8</v>
      </c>
    </row>
    <row r="1592" spans="11:11">
      <c r="K1592" s="20">
        <f t="shared" si="73"/>
        <v>8</v>
      </c>
    </row>
    <row r="1593" spans="11:11">
      <c r="K1593" s="20">
        <f t="shared" si="73"/>
        <v>8</v>
      </c>
    </row>
    <row r="1594" spans="11:11">
      <c r="K1594" s="20">
        <f t="shared" si="73"/>
        <v>8</v>
      </c>
    </row>
    <row r="1595" spans="11:11">
      <c r="K1595" s="20">
        <f t="shared" si="73"/>
        <v>8</v>
      </c>
    </row>
    <row r="1596" spans="11:11">
      <c r="K1596" s="20">
        <f t="shared" si="73"/>
        <v>8</v>
      </c>
    </row>
    <row r="1597" spans="11:11">
      <c r="K1597" s="20">
        <f t="shared" si="73"/>
        <v>8</v>
      </c>
    </row>
    <row r="1598" spans="11:11">
      <c r="K1598" s="20">
        <f t="shared" si="73"/>
        <v>8</v>
      </c>
    </row>
    <row r="1599" spans="11:11">
      <c r="K1599" s="20">
        <f t="shared" si="73"/>
        <v>8</v>
      </c>
    </row>
    <row r="1600" spans="11:11">
      <c r="K1600" s="20">
        <f t="shared" si="73"/>
        <v>8</v>
      </c>
    </row>
    <row r="1601" spans="11:11">
      <c r="K1601" s="20">
        <f t="shared" si="73"/>
        <v>8</v>
      </c>
    </row>
    <row r="1602" spans="11:11">
      <c r="K1602" s="20">
        <f t="shared" si="73"/>
        <v>8</v>
      </c>
    </row>
    <row r="1603" spans="11:11">
      <c r="K1603" s="20">
        <f t="shared" si="73"/>
        <v>8</v>
      </c>
    </row>
    <row r="1604" spans="11:11">
      <c r="K1604" s="20">
        <f t="shared" si="73"/>
        <v>8</v>
      </c>
    </row>
    <row r="1605" spans="11:11">
      <c r="K1605" s="20">
        <f t="shared" si="73"/>
        <v>8</v>
      </c>
    </row>
    <row r="1606" spans="11:11">
      <c r="K1606" s="20">
        <f t="shared" si="73"/>
        <v>8</v>
      </c>
    </row>
    <row r="1607" spans="11:11">
      <c r="K1607" s="20">
        <f t="shared" si="73"/>
        <v>8</v>
      </c>
    </row>
    <row r="1608" spans="11:11">
      <c r="K1608" s="20">
        <f t="shared" si="73"/>
        <v>8</v>
      </c>
    </row>
    <row r="1609" spans="11:11">
      <c r="K1609" s="20">
        <f t="shared" si="73"/>
        <v>8</v>
      </c>
    </row>
    <row r="1610" spans="11:11">
      <c r="K1610" s="20">
        <f t="shared" si="73"/>
        <v>8</v>
      </c>
    </row>
    <row r="1611" spans="11:11">
      <c r="K1611" s="20">
        <f t="shared" si="73"/>
        <v>8</v>
      </c>
    </row>
    <row r="1612" spans="11:11">
      <c r="K1612" s="20">
        <f t="shared" si="73"/>
        <v>8</v>
      </c>
    </row>
    <row r="1613" spans="11:11">
      <c r="K1613" s="20">
        <f t="shared" si="73"/>
        <v>8</v>
      </c>
    </row>
    <row r="1614" spans="11:11">
      <c r="K1614" s="20">
        <f t="shared" si="73"/>
        <v>8</v>
      </c>
    </row>
    <row r="1615" spans="11:11">
      <c r="K1615" s="20">
        <f t="shared" si="73"/>
        <v>8</v>
      </c>
    </row>
    <row r="1616" spans="11:11">
      <c r="K1616" s="20">
        <f t="shared" si="73"/>
        <v>8</v>
      </c>
    </row>
    <row r="1617" spans="11:11">
      <c r="K1617" s="20">
        <f t="shared" si="73"/>
        <v>8</v>
      </c>
    </row>
    <row r="1618" spans="11:11">
      <c r="K1618" s="20">
        <f t="shared" si="73"/>
        <v>8</v>
      </c>
    </row>
    <row r="1619" spans="11:11">
      <c r="K1619" s="20">
        <f t="shared" si="73"/>
        <v>8</v>
      </c>
    </row>
    <row r="1620" spans="11:11">
      <c r="K1620" s="20">
        <f t="shared" si="73"/>
        <v>8</v>
      </c>
    </row>
    <row r="1621" spans="11:11">
      <c r="K1621" s="20">
        <f t="shared" si="73"/>
        <v>8</v>
      </c>
    </row>
    <row r="1622" spans="11:11">
      <c r="K1622" s="20">
        <f t="shared" si="73"/>
        <v>8</v>
      </c>
    </row>
    <row r="1623" spans="11:11">
      <c r="K1623" s="20">
        <f t="shared" si="73"/>
        <v>8</v>
      </c>
    </row>
    <row r="1624" spans="11:11">
      <c r="K1624" s="20">
        <f t="shared" si="73"/>
        <v>8</v>
      </c>
    </row>
    <row r="1625" spans="11:11">
      <c r="K1625" s="20">
        <f t="shared" si="73"/>
        <v>8</v>
      </c>
    </row>
    <row r="1626" spans="11:11">
      <c r="K1626" s="20">
        <f t="shared" si="73"/>
        <v>8</v>
      </c>
    </row>
    <row r="1627" spans="11:11">
      <c r="K1627" s="20">
        <f t="shared" si="73"/>
        <v>8</v>
      </c>
    </row>
    <row r="1628" spans="11:11">
      <c r="K1628" s="20">
        <f t="shared" si="73"/>
        <v>8</v>
      </c>
    </row>
    <row r="1629" spans="11:11">
      <c r="K1629" s="20">
        <f t="shared" si="73"/>
        <v>8</v>
      </c>
    </row>
    <row r="1630" spans="11:11">
      <c r="K1630" s="20">
        <f t="shared" si="73"/>
        <v>8</v>
      </c>
    </row>
    <row r="1631" spans="11:11">
      <c r="K1631" s="20">
        <f t="shared" si="73"/>
        <v>8</v>
      </c>
    </row>
    <row r="1632" spans="11:11">
      <c r="K1632" s="20">
        <f t="shared" si="73"/>
        <v>8</v>
      </c>
    </row>
    <row r="1633" spans="11:11">
      <c r="K1633" s="20">
        <f t="shared" si="73"/>
        <v>8</v>
      </c>
    </row>
    <row r="1634" spans="11:11">
      <c r="K1634" s="20">
        <f t="shared" si="73"/>
        <v>8</v>
      </c>
    </row>
    <row r="1635" spans="11:11">
      <c r="K1635" s="20">
        <f t="shared" si="73"/>
        <v>8</v>
      </c>
    </row>
    <row r="1636" spans="11:11">
      <c r="K1636" s="20">
        <f t="shared" si="73"/>
        <v>8</v>
      </c>
    </row>
    <row r="1637" spans="11:11">
      <c r="K1637" s="20">
        <f t="shared" si="73"/>
        <v>8</v>
      </c>
    </row>
    <row r="1638" spans="11:11">
      <c r="K1638" s="20">
        <f t="shared" si="73"/>
        <v>8</v>
      </c>
    </row>
    <row r="1639" spans="11:11">
      <c r="K1639" s="20">
        <f t="shared" ref="K1639:K1702" si="74">K1638-L1639</f>
        <v>8</v>
      </c>
    </row>
    <row r="1640" spans="11:11">
      <c r="K1640" s="20">
        <f t="shared" si="74"/>
        <v>8</v>
      </c>
    </row>
    <row r="1641" spans="11:11">
      <c r="K1641" s="20">
        <f t="shared" si="74"/>
        <v>8</v>
      </c>
    </row>
    <row r="1642" spans="11:11">
      <c r="K1642" s="20">
        <f t="shared" si="74"/>
        <v>8</v>
      </c>
    </row>
    <row r="1643" spans="11:11">
      <c r="K1643" s="20">
        <f t="shared" si="74"/>
        <v>8</v>
      </c>
    </row>
    <row r="1644" spans="11:11">
      <c r="K1644" s="20">
        <f t="shared" si="74"/>
        <v>8</v>
      </c>
    </row>
    <row r="1645" spans="11:11">
      <c r="K1645" s="20">
        <f t="shared" si="74"/>
        <v>8</v>
      </c>
    </row>
    <row r="1646" spans="11:11">
      <c r="K1646" s="20">
        <f t="shared" si="74"/>
        <v>8</v>
      </c>
    </row>
    <row r="1647" spans="11:11">
      <c r="K1647" s="20">
        <f t="shared" si="74"/>
        <v>8</v>
      </c>
    </row>
    <row r="1648" spans="11:11">
      <c r="K1648" s="20">
        <f t="shared" si="74"/>
        <v>8</v>
      </c>
    </row>
    <row r="1649" spans="11:11">
      <c r="K1649" s="20">
        <f t="shared" si="74"/>
        <v>8</v>
      </c>
    </row>
    <row r="1650" spans="11:11">
      <c r="K1650" s="20">
        <f t="shared" si="74"/>
        <v>8</v>
      </c>
    </row>
    <row r="1651" spans="11:11">
      <c r="K1651" s="20">
        <f t="shared" si="74"/>
        <v>8</v>
      </c>
    </row>
    <row r="1652" spans="11:11">
      <c r="K1652" s="20">
        <f t="shared" si="74"/>
        <v>8</v>
      </c>
    </row>
    <row r="1653" spans="11:11">
      <c r="K1653" s="20">
        <f t="shared" si="74"/>
        <v>8</v>
      </c>
    </row>
    <row r="1654" spans="11:11">
      <c r="K1654" s="20">
        <f t="shared" si="74"/>
        <v>8</v>
      </c>
    </row>
    <row r="1655" spans="11:11">
      <c r="K1655" s="20">
        <f t="shared" si="74"/>
        <v>8</v>
      </c>
    </row>
    <row r="1656" spans="11:11">
      <c r="K1656" s="20">
        <f t="shared" si="74"/>
        <v>8</v>
      </c>
    </row>
    <row r="1657" spans="11:11">
      <c r="K1657" s="20">
        <f t="shared" si="74"/>
        <v>8</v>
      </c>
    </row>
    <row r="1658" spans="11:11">
      <c r="K1658" s="20">
        <f t="shared" si="74"/>
        <v>8</v>
      </c>
    </row>
    <row r="1659" spans="11:11">
      <c r="K1659" s="20">
        <f t="shared" si="74"/>
        <v>8</v>
      </c>
    </row>
    <row r="1660" spans="11:11">
      <c r="K1660" s="20">
        <f t="shared" si="74"/>
        <v>8</v>
      </c>
    </row>
    <row r="1661" spans="11:11">
      <c r="K1661" s="20">
        <f t="shared" si="74"/>
        <v>8</v>
      </c>
    </row>
    <row r="1662" spans="11:11">
      <c r="K1662" s="20">
        <f t="shared" si="74"/>
        <v>8</v>
      </c>
    </row>
    <row r="1663" spans="11:11">
      <c r="K1663" s="20">
        <f t="shared" si="74"/>
        <v>8</v>
      </c>
    </row>
    <row r="1664" spans="11:11">
      <c r="K1664" s="20">
        <f t="shared" si="74"/>
        <v>8</v>
      </c>
    </row>
    <row r="1665" spans="11:11">
      <c r="K1665" s="20">
        <f t="shared" si="74"/>
        <v>8</v>
      </c>
    </row>
    <row r="1666" spans="11:11">
      <c r="K1666" s="20">
        <f t="shared" si="74"/>
        <v>8</v>
      </c>
    </row>
    <row r="1667" spans="11:11">
      <c r="K1667" s="20">
        <f t="shared" si="74"/>
        <v>8</v>
      </c>
    </row>
    <row r="1668" spans="11:11">
      <c r="K1668" s="20">
        <f t="shared" si="74"/>
        <v>8</v>
      </c>
    </row>
    <row r="1669" spans="11:11">
      <c r="K1669" s="20">
        <f t="shared" si="74"/>
        <v>8</v>
      </c>
    </row>
    <row r="1670" spans="11:11">
      <c r="K1670" s="20">
        <f t="shared" si="74"/>
        <v>8</v>
      </c>
    </row>
    <row r="1671" spans="11:11">
      <c r="K1671" s="20">
        <f t="shared" si="74"/>
        <v>8</v>
      </c>
    </row>
    <row r="1672" spans="11:11">
      <c r="K1672" s="20">
        <f t="shared" si="74"/>
        <v>8</v>
      </c>
    </row>
    <row r="1673" spans="11:11">
      <c r="K1673" s="20">
        <f t="shared" si="74"/>
        <v>8</v>
      </c>
    </row>
    <row r="1674" spans="11:11">
      <c r="K1674" s="20">
        <f t="shared" si="74"/>
        <v>8</v>
      </c>
    </row>
    <row r="1675" spans="11:11">
      <c r="K1675" s="20">
        <f t="shared" si="74"/>
        <v>8</v>
      </c>
    </row>
    <row r="1676" spans="11:11">
      <c r="K1676" s="20">
        <f t="shared" si="74"/>
        <v>8</v>
      </c>
    </row>
    <row r="1677" spans="11:11">
      <c r="K1677" s="20">
        <f t="shared" si="74"/>
        <v>8</v>
      </c>
    </row>
    <row r="1678" spans="11:11">
      <c r="K1678" s="20">
        <f t="shared" si="74"/>
        <v>8</v>
      </c>
    </row>
    <row r="1679" spans="11:11">
      <c r="K1679" s="20">
        <f t="shared" si="74"/>
        <v>8</v>
      </c>
    </row>
    <row r="1680" spans="11:11">
      <c r="K1680" s="20">
        <f t="shared" si="74"/>
        <v>8</v>
      </c>
    </row>
    <row r="1681" spans="11:11">
      <c r="K1681" s="20">
        <f t="shared" si="74"/>
        <v>8</v>
      </c>
    </row>
    <row r="1682" spans="11:11">
      <c r="K1682" s="20">
        <f t="shared" si="74"/>
        <v>8</v>
      </c>
    </row>
    <row r="1683" spans="11:11">
      <c r="K1683" s="20">
        <f t="shared" si="74"/>
        <v>8</v>
      </c>
    </row>
    <row r="1684" spans="11:11">
      <c r="K1684" s="20">
        <f t="shared" si="74"/>
        <v>8</v>
      </c>
    </row>
    <row r="1685" spans="11:11">
      <c r="K1685" s="20">
        <f t="shared" si="74"/>
        <v>8</v>
      </c>
    </row>
    <row r="1686" spans="11:11">
      <c r="K1686" s="20">
        <f t="shared" si="74"/>
        <v>8</v>
      </c>
    </row>
    <row r="1687" spans="11:11">
      <c r="K1687" s="20">
        <f t="shared" si="74"/>
        <v>8</v>
      </c>
    </row>
    <row r="1688" spans="11:11">
      <c r="K1688" s="20">
        <f t="shared" si="74"/>
        <v>8</v>
      </c>
    </row>
    <row r="1689" spans="11:11">
      <c r="K1689" s="20">
        <f t="shared" si="74"/>
        <v>8</v>
      </c>
    </row>
    <row r="1690" spans="11:11">
      <c r="K1690" s="20">
        <f t="shared" si="74"/>
        <v>8</v>
      </c>
    </row>
    <row r="1691" spans="11:11">
      <c r="K1691" s="20">
        <f t="shared" si="74"/>
        <v>8</v>
      </c>
    </row>
    <row r="1692" spans="11:11">
      <c r="K1692" s="20">
        <f t="shared" si="74"/>
        <v>8</v>
      </c>
    </row>
    <row r="1693" spans="11:11">
      <c r="K1693" s="20">
        <f t="shared" si="74"/>
        <v>8</v>
      </c>
    </row>
    <row r="1694" spans="11:11">
      <c r="K1694" s="20">
        <f t="shared" si="74"/>
        <v>8</v>
      </c>
    </row>
    <row r="1695" spans="11:11">
      <c r="K1695" s="20">
        <f t="shared" si="74"/>
        <v>8</v>
      </c>
    </row>
    <row r="1696" spans="11:11">
      <c r="K1696" s="20">
        <f t="shared" si="74"/>
        <v>8</v>
      </c>
    </row>
    <row r="1697" spans="11:11">
      <c r="K1697" s="20">
        <f t="shared" si="74"/>
        <v>8</v>
      </c>
    </row>
    <row r="1698" spans="11:11">
      <c r="K1698" s="20">
        <f t="shared" si="74"/>
        <v>8</v>
      </c>
    </row>
    <row r="1699" spans="11:11">
      <c r="K1699" s="20">
        <f t="shared" si="74"/>
        <v>8</v>
      </c>
    </row>
    <row r="1700" spans="11:11">
      <c r="K1700" s="20">
        <f t="shared" si="74"/>
        <v>8</v>
      </c>
    </row>
    <row r="1701" spans="11:11">
      <c r="K1701" s="20">
        <f t="shared" si="74"/>
        <v>8</v>
      </c>
    </row>
    <row r="1702" spans="11:11">
      <c r="K1702" s="20">
        <f t="shared" si="74"/>
        <v>8</v>
      </c>
    </row>
    <row r="1703" spans="11:11">
      <c r="K1703" s="20">
        <f t="shared" ref="K1703:K1766" si="75">K1702-L1703</f>
        <v>8</v>
      </c>
    </row>
    <row r="1704" spans="11:11">
      <c r="K1704" s="20">
        <f t="shared" si="75"/>
        <v>8</v>
      </c>
    </row>
    <row r="1705" spans="11:11">
      <c r="K1705" s="20">
        <f t="shared" si="75"/>
        <v>8</v>
      </c>
    </row>
    <row r="1706" spans="11:11">
      <c r="K1706" s="20">
        <f t="shared" si="75"/>
        <v>8</v>
      </c>
    </row>
    <row r="1707" spans="11:11">
      <c r="K1707" s="20">
        <f t="shared" si="75"/>
        <v>8</v>
      </c>
    </row>
    <row r="1708" spans="11:11">
      <c r="K1708" s="20">
        <f t="shared" si="75"/>
        <v>8</v>
      </c>
    </row>
    <row r="1709" spans="11:11">
      <c r="K1709" s="20">
        <f t="shared" si="75"/>
        <v>8</v>
      </c>
    </row>
    <row r="1710" spans="11:11">
      <c r="K1710" s="20">
        <f t="shared" si="75"/>
        <v>8</v>
      </c>
    </row>
    <row r="1711" spans="11:11">
      <c r="K1711" s="20">
        <f t="shared" si="75"/>
        <v>8</v>
      </c>
    </row>
    <row r="1712" spans="11:11">
      <c r="K1712" s="20">
        <f t="shared" si="75"/>
        <v>8</v>
      </c>
    </row>
    <row r="1713" spans="11:11">
      <c r="K1713" s="20">
        <f t="shared" si="75"/>
        <v>8</v>
      </c>
    </row>
    <row r="1714" spans="11:11">
      <c r="K1714" s="20">
        <f t="shared" si="75"/>
        <v>8</v>
      </c>
    </row>
    <row r="1715" spans="11:11">
      <c r="K1715" s="20">
        <f t="shared" si="75"/>
        <v>8</v>
      </c>
    </row>
    <row r="1716" spans="11:11">
      <c r="K1716" s="20">
        <f t="shared" si="75"/>
        <v>8</v>
      </c>
    </row>
    <row r="1717" spans="11:11">
      <c r="K1717" s="20">
        <f t="shared" si="75"/>
        <v>8</v>
      </c>
    </row>
    <row r="1718" spans="11:11">
      <c r="K1718" s="20">
        <f t="shared" si="75"/>
        <v>8</v>
      </c>
    </row>
    <row r="1719" spans="11:11">
      <c r="K1719" s="20">
        <f t="shared" si="75"/>
        <v>8</v>
      </c>
    </row>
    <row r="1720" spans="11:11">
      <c r="K1720" s="20">
        <f t="shared" si="75"/>
        <v>8</v>
      </c>
    </row>
    <row r="1721" spans="11:11">
      <c r="K1721" s="20">
        <f t="shared" si="75"/>
        <v>8</v>
      </c>
    </row>
    <row r="1722" spans="11:11">
      <c r="K1722" s="20">
        <f t="shared" si="75"/>
        <v>8</v>
      </c>
    </row>
    <row r="1723" spans="11:11">
      <c r="K1723" s="20">
        <f t="shared" si="75"/>
        <v>8</v>
      </c>
    </row>
    <row r="1724" spans="11:11">
      <c r="K1724" s="20">
        <f t="shared" si="75"/>
        <v>8</v>
      </c>
    </row>
    <row r="1725" spans="11:11">
      <c r="K1725" s="20">
        <f t="shared" si="75"/>
        <v>8</v>
      </c>
    </row>
    <row r="1726" spans="11:11">
      <c r="K1726" s="20">
        <f t="shared" si="75"/>
        <v>8</v>
      </c>
    </row>
    <row r="1727" spans="11:11">
      <c r="K1727" s="20">
        <f t="shared" si="75"/>
        <v>8</v>
      </c>
    </row>
    <row r="1728" spans="11:11">
      <c r="K1728" s="20">
        <f t="shared" si="75"/>
        <v>8</v>
      </c>
    </row>
    <row r="1729" spans="11:11">
      <c r="K1729" s="20">
        <f t="shared" si="75"/>
        <v>8</v>
      </c>
    </row>
    <row r="1730" spans="11:11">
      <c r="K1730" s="20">
        <f t="shared" si="75"/>
        <v>8</v>
      </c>
    </row>
    <row r="1731" spans="11:11">
      <c r="K1731" s="20">
        <f t="shared" si="75"/>
        <v>8</v>
      </c>
    </row>
    <row r="1732" spans="11:11">
      <c r="K1732" s="20">
        <f t="shared" si="75"/>
        <v>8</v>
      </c>
    </row>
    <row r="1733" spans="11:11">
      <c r="K1733" s="20">
        <f t="shared" si="75"/>
        <v>8</v>
      </c>
    </row>
    <row r="1734" spans="11:11">
      <c r="K1734" s="20">
        <f t="shared" si="75"/>
        <v>8</v>
      </c>
    </row>
    <row r="1735" spans="11:11">
      <c r="K1735" s="20">
        <f t="shared" si="75"/>
        <v>8</v>
      </c>
    </row>
    <row r="1736" spans="11:11">
      <c r="K1736" s="20">
        <f t="shared" si="75"/>
        <v>8</v>
      </c>
    </row>
    <row r="1737" spans="11:11">
      <c r="K1737" s="20">
        <f t="shared" si="75"/>
        <v>8</v>
      </c>
    </row>
    <row r="1738" spans="11:11">
      <c r="K1738" s="20">
        <f t="shared" si="75"/>
        <v>8</v>
      </c>
    </row>
    <row r="1739" spans="11:11">
      <c r="K1739" s="20">
        <f t="shared" si="75"/>
        <v>8</v>
      </c>
    </row>
    <row r="1740" spans="11:11">
      <c r="K1740" s="20">
        <f t="shared" si="75"/>
        <v>8</v>
      </c>
    </row>
    <row r="1741" spans="11:11">
      <c r="K1741" s="20">
        <f t="shared" si="75"/>
        <v>8</v>
      </c>
    </row>
    <row r="1742" spans="11:11">
      <c r="K1742" s="20">
        <f t="shared" si="75"/>
        <v>8</v>
      </c>
    </row>
    <row r="1743" spans="11:11">
      <c r="K1743" s="20">
        <f t="shared" si="75"/>
        <v>8</v>
      </c>
    </row>
    <row r="1744" spans="11:11">
      <c r="K1744" s="20">
        <f t="shared" si="75"/>
        <v>8</v>
      </c>
    </row>
    <row r="1745" spans="11:11">
      <c r="K1745" s="20">
        <f t="shared" si="75"/>
        <v>8</v>
      </c>
    </row>
    <row r="1746" spans="11:11">
      <c r="K1746" s="20">
        <f t="shared" si="75"/>
        <v>8</v>
      </c>
    </row>
    <row r="1747" spans="11:11">
      <c r="K1747" s="20">
        <f t="shared" si="75"/>
        <v>8</v>
      </c>
    </row>
    <row r="1748" spans="11:11">
      <c r="K1748" s="20">
        <f t="shared" si="75"/>
        <v>8</v>
      </c>
    </row>
    <row r="1749" spans="11:11">
      <c r="K1749" s="20">
        <f t="shared" si="75"/>
        <v>8</v>
      </c>
    </row>
    <row r="1750" spans="11:11">
      <c r="K1750" s="20">
        <f t="shared" si="75"/>
        <v>8</v>
      </c>
    </row>
    <row r="1751" spans="11:11">
      <c r="K1751" s="20">
        <f t="shared" si="75"/>
        <v>8</v>
      </c>
    </row>
    <row r="1752" spans="11:11">
      <c r="K1752" s="20">
        <f t="shared" si="75"/>
        <v>8</v>
      </c>
    </row>
    <row r="1753" spans="11:11">
      <c r="K1753" s="20">
        <f t="shared" si="75"/>
        <v>8</v>
      </c>
    </row>
    <row r="1754" spans="11:11">
      <c r="K1754" s="20">
        <f t="shared" si="75"/>
        <v>8</v>
      </c>
    </row>
    <row r="1755" spans="11:11">
      <c r="K1755" s="20">
        <f t="shared" si="75"/>
        <v>8</v>
      </c>
    </row>
    <row r="1756" spans="11:11">
      <c r="K1756" s="20">
        <f t="shared" si="75"/>
        <v>8</v>
      </c>
    </row>
    <row r="1757" spans="11:11">
      <c r="K1757" s="20">
        <f t="shared" si="75"/>
        <v>8</v>
      </c>
    </row>
    <row r="1758" spans="11:11">
      <c r="K1758" s="20">
        <f t="shared" si="75"/>
        <v>8</v>
      </c>
    </row>
    <row r="1759" spans="11:11">
      <c r="K1759" s="20">
        <f t="shared" si="75"/>
        <v>8</v>
      </c>
    </row>
    <row r="1760" spans="11:11">
      <c r="K1760" s="20">
        <f t="shared" si="75"/>
        <v>8</v>
      </c>
    </row>
    <row r="1761" spans="11:11">
      <c r="K1761" s="20">
        <f t="shared" si="75"/>
        <v>8</v>
      </c>
    </row>
    <row r="1762" spans="11:11">
      <c r="K1762" s="20">
        <f t="shared" si="75"/>
        <v>8</v>
      </c>
    </row>
    <row r="1763" spans="11:11">
      <c r="K1763" s="20">
        <f t="shared" si="75"/>
        <v>8</v>
      </c>
    </row>
    <row r="1764" spans="11:11">
      <c r="K1764" s="20">
        <f t="shared" si="75"/>
        <v>8</v>
      </c>
    </row>
    <row r="1765" spans="11:11">
      <c r="K1765" s="20">
        <f t="shared" si="75"/>
        <v>8</v>
      </c>
    </row>
    <row r="1766" spans="11:11">
      <c r="K1766" s="20">
        <f t="shared" si="75"/>
        <v>8</v>
      </c>
    </row>
    <row r="1767" spans="11:11">
      <c r="K1767" s="20">
        <f t="shared" ref="K1767:K1830" si="76">K1766-L1767</f>
        <v>8</v>
      </c>
    </row>
    <row r="1768" spans="11:11">
      <c r="K1768" s="20">
        <f t="shared" si="76"/>
        <v>8</v>
      </c>
    </row>
    <row r="1769" spans="11:11">
      <c r="K1769" s="20">
        <f t="shared" si="76"/>
        <v>8</v>
      </c>
    </row>
    <row r="1770" spans="11:11">
      <c r="K1770" s="20">
        <f t="shared" si="76"/>
        <v>8</v>
      </c>
    </row>
    <row r="1771" spans="11:11">
      <c r="K1771" s="20">
        <f t="shared" si="76"/>
        <v>8</v>
      </c>
    </row>
    <row r="1772" spans="11:11">
      <c r="K1772" s="20">
        <f t="shared" si="76"/>
        <v>8</v>
      </c>
    </row>
    <row r="1773" spans="11:11">
      <c r="K1773" s="20">
        <f t="shared" si="76"/>
        <v>8</v>
      </c>
    </row>
    <row r="1774" spans="11:11">
      <c r="K1774" s="20">
        <f t="shared" si="76"/>
        <v>8</v>
      </c>
    </row>
    <row r="1775" spans="11:11">
      <c r="K1775" s="20">
        <f t="shared" si="76"/>
        <v>8</v>
      </c>
    </row>
    <row r="1776" spans="11:11">
      <c r="K1776" s="20">
        <f t="shared" si="76"/>
        <v>8</v>
      </c>
    </row>
    <row r="1777" spans="11:11">
      <c r="K1777" s="20">
        <f t="shared" si="76"/>
        <v>8</v>
      </c>
    </row>
    <row r="1778" spans="11:11">
      <c r="K1778" s="20">
        <f t="shared" si="76"/>
        <v>8</v>
      </c>
    </row>
    <row r="1779" spans="11:11">
      <c r="K1779" s="20">
        <f t="shared" si="76"/>
        <v>8</v>
      </c>
    </row>
    <row r="1780" spans="11:11">
      <c r="K1780" s="20">
        <f t="shared" si="76"/>
        <v>8</v>
      </c>
    </row>
    <row r="1781" spans="11:11">
      <c r="K1781" s="20">
        <f t="shared" si="76"/>
        <v>8</v>
      </c>
    </row>
    <row r="1782" spans="11:11">
      <c r="K1782" s="20">
        <f t="shared" si="76"/>
        <v>8</v>
      </c>
    </row>
    <row r="1783" spans="11:11">
      <c r="K1783" s="20">
        <f t="shared" si="76"/>
        <v>8</v>
      </c>
    </row>
    <row r="1784" spans="11:11">
      <c r="K1784" s="20">
        <f t="shared" si="76"/>
        <v>8</v>
      </c>
    </row>
    <row r="1785" spans="11:11">
      <c r="K1785" s="20">
        <f t="shared" si="76"/>
        <v>8</v>
      </c>
    </row>
    <row r="1786" spans="11:11">
      <c r="K1786" s="20">
        <f t="shared" si="76"/>
        <v>8</v>
      </c>
    </row>
    <row r="1787" spans="11:11">
      <c r="K1787" s="20">
        <f t="shared" si="76"/>
        <v>8</v>
      </c>
    </row>
    <row r="1788" spans="11:11">
      <c r="K1788" s="20">
        <f t="shared" si="76"/>
        <v>8</v>
      </c>
    </row>
    <row r="1789" spans="11:11">
      <c r="K1789" s="20">
        <f t="shared" si="76"/>
        <v>8</v>
      </c>
    </row>
    <row r="1790" spans="11:11">
      <c r="K1790" s="20">
        <f t="shared" si="76"/>
        <v>8</v>
      </c>
    </row>
    <row r="1791" spans="11:11">
      <c r="K1791" s="20">
        <f t="shared" si="76"/>
        <v>8</v>
      </c>
    </row>
    <row r="1792" spans="11:11">
      <c r="K1792" s="20">
        <f t="shared" si="76"/>
        <v>8</v>
      </c>
    </row>
    <row r="1793" spans="11:11">
      <c r="K1793" s="20">
        <f t="shared" si="76"/>
        <v>8</v>
      </c>
    </row>
    <row r="1794" spans="11:11">
      <c r="K1794" s="20">
        <f t="shared" si="76"/>
        <v>8</v>
      </c>
    </row>
    <row r="1795" spans="11:11">
      <c r="K1795" s="20">
        <f t="shared" si="76"/>
        <v>8</v>
      </c>
    </row>
    <row r="1796" spans="11:11">
      <c r="K1796" s="20">
        <f t="shared" si="76"/>
        <v>8</v>
      </c>
    </row>
    <row r="1797" spans="11:11">
      <c r="K1797" s="20">
        <f t="shared" si="76"/>
        <v>8</v>
      </c>
    </row>
    <row r="1798" spans="11:11">
      <c r="K1798" s="20">
        <f t="shared" si="76"/>
        <v>8</v>
      </c>
    </row>
    <row r="1799" spans="11:11">
      <c r="K1799" s="20">
        <f t="shared" si="76"/>
        <v>8</v>
      </c>
    </row>
    <row r="1800" spans="11:11">
      <c r="K1800" s="20">
        <f t="shared" si="76"/>
        <v>8</v>
      </c>
    </row>
    <row r="1801" spans="11:11">
      <c r="K1801" s="20">
        <f t="shared" si="76"/>
        <v>8</v>
      </c>
    </row>
    <row r="1802" spans="11:11">
      <c r="K1802" s="20">
        <f t="shared" si="76"/>
        <v>8</v>
      </c>
    </row>
    <row r="1803" spans="11:11">
      <c r="K1803" s="20">
        <f t="shared" si="76"/>
        <v>8</v>
      </c>
    </row>
    <row r="1804" spans="11:11">
      <c r="K1804" s="20">
        <f t="shared" si="76"/>
        <v>8</v>
      </c>
    </row>
    <row r="1805" spans="11:11">
      <c r="K1805" s="20">
        <f t="shared" si="76"/>
        <v>8</v>
      </c>
    </row>
    <row r="1806" spans="11:11">
      <c r="K1806" s="20">
        <f t="shared" si="76"/>
        <v>8</v>
      </c>
    </row>
    <row r="1807" spans="11:11">
      <c r="K1807" s="20">
        <f t="shared" si="76"/>
        <v>8</v>
      </c>
    </row>
    <row r="1808" spans="11:11">
      <c r="K1808" s="20">
        <f t="shared" si="76"/>
        <v>8</v>
      </c>
    </row>
    <row r="1809" spans="11:11">
      <c r="K1809" s="20">
        <f t="shared" si="76"/>
        <v>8</v>
      </c>
    </row>
    <row r="1810" spans="11:11">
      <c r="K1810" s="20">
        <f t="shared" si="76"/>
        <v>8</v>
      </c>
    </row>
    <row r="1811" spans="11:11">
      <c r="K1811" s="20">
        <f t="shared" si="76"/>
        <v>8</v>
      </c>
    </row>
    <row r="1812" spans="11:11">
      <c r="K1812" s="20">
        <f t="shared" si="76"/>
        <v>8</v>
      </c>
    </row>
    <row r="1813" spans="11:11">
      <c r="K1813" s="20">
        <f t="shared" si="76"/>
        <v>8</v>
      </c>
    </row>
    <row r="1814" spans="11:11">
      <c r="K1814" s="20">
        <f t="shared" si="76"/>
        <v>8</v>
      </c>
    </row>
    <row r="1815" spans="11:11">
      <c r="K1815" s="20">
        <f t="shared" si="76"/>
        <v>8</v>
      </c>
    </row>
    <row r="1816" spans="11:11">
      <c r="K1816" s="20">
        <f t="shared" si="76"/>
        <v>8</v>
      </c>
    </row>
    <row r="1817" spans="11:11">
      <c r="K1817" s="20">
        <f t="shared" si="76"/>
        <v>8</v>
      </c>
    </row>
    <row r="1818" spans="11:11">
      <c r="K1818" s="20">
        <f t="shared" si="76"/>
        <v>8</v>
      </c>
    </row>
    <row r="1819" spans="11:11">
      <c r="K1819" s="20">
        <f t="shared" si="76"/>
        <v>8</v>
      </c>
    </row>
    <row r="1820" spans="11:11">
      <c r="K1820" s="20">
        <f t="shared" si="76"/>
        <v>8</v>
      </c>
    </row>
    <row r="1821" spans="11:11">
      <c r="K1821" s="20">
        <f t="shared" si="76"/>
        <v>8</v>
      </c>
    </row>
    <row r="1822" spans="11:11">
      <c r="K1822" s="20">
        <f t="shared" si="76"/>
        <v>8</v>
      </c>
    </row>
    <row r="1823" spans="11:11">
      <c r="K1823" s="20">
        <f t="shared" si="76"/>
        <v>8</v>
      </c>
    </row>
    <row r="1824" spans="11:11">
      <c r="K1824" s="20">
        <f t="shared" si="76"/>
        <v>8</v>
      </c>
    </row>
    <row r="1825" spans="11:11">
      <c r="K1825" s="20">
        <f t="shared" si="76"/>
        <v>8</v>
      </c>
    </row>
    <row r="1826" spans="11:11">
      <c r="K1826" s="20">
        <f t="shared" si="76"/>
        <v>8</v>
      </c>
    </row>
    <row r="1827" spans="11:11">
      <c r="K1827" s="20">
        <f t="shared" si="76"/>
        <v>8</v>
      </c>
    </row>
    <row r="1828" spans="11:11">
      <c r="K1828" s="20">
        <f t="shared" si="76"/>
        <v>8</v>
      </c>
    </row>
    <row r="1829" spans="11:11">
      <c r="K1829" s="20">
        <f t="shared" si="76"/>
        <v>8</v>
      </c>
    </row>
    <row r="1830" spans="11:11">
      <c r="K1830" s="20">
        <f t="shared" si="76"/>
        <v>8</v>
      </c>
    </row>
    <row r="1831" spans="11:11">
      <c r="K1831" s="20">
        <f t="shared" ref="K1831:K1894" si="77">K1830-L1831</f>
        <v>8</v>
      </c>
    </row>
    <row r="1832" spans="11:11">
      <c r="K1832" s="20">
        <f t="shared" si="77"/>
        <v>8</v>
      </c>
    </row>
    <row r="1833" spans="11:11">
      <c r="K1833" s="20">
        <f t="shared" si="77"/>
        <v>8</v>
      </c>
    </row>
    <row r="1834" spans="11:11">
      <c r="K1834" s="20">
        <f t="shared" si="77"/>
        <v>8</v>
      </c>
    </row>
    <row r="1835" spans="11:11">
      <c r="K1835" s="20">
        <f t="shared" si="77"/>
        <v>8</v>
      </c>
    </row>
    <row r="1836" spans="11:11">
      <c r="K1836" s="20">
        <f t="shared" si="77"/>
        <v>8</v>
      </c>
    </row>
    <row r="1837" spans="11:11">
      <c r="K1837" s="20">
        <f t="shared" si="77"/>
        <v>8</v>
      </c>
    </row>
    <row r="1838" spans="11:11">
      <c r="K1838" s="20">
        <f t="shared" si="77"/>
        <v>8</v>
      </c>
    </row>
    <row r="1839" spans="11:11">
      <c r="K1839" s="20">
        <f t="shared" si="77"/>
        <v>8</v>
      </c>
    </row>
    <row r="1840" spans="11:11">
      <c r="K1840" s="20">
        <f t="shared" si="77"/>
        <v>8</v>
      </c>
    </row>
    <row r="1841" spans="11:11">
      <c r="K1841" s="20">
        <f t="shared" si="77"/>
        <v>8</v>
      </c>
    </row>
    <row r="1842" spans="11:11">
      <c r="K1842" s="20">
        <f t="shared" si="77"/>
        <v>8</v>
      </c>
    </row>
    <row r="1843" spans="11:11">
      <c r="K1843" s="20">
        <f t="shared" si="77"/>
        <v>8</v>
      </c>
    </row>
    <row r="1844" spans="11:11">
      <c r="K1844" s="20">
        <f t="shared" si="77"/>
        <v>8</v>
      </c>
    </row>
    <row r="1845" spans="11:11">
      <c r="K1845" s="20">
        <f t="shared" si="77"/>
        <v>8</v>
      </c>
    </row>
    <row r="1846" spans="11:11">
      <c r="K1846" s="20">
        <f t="shared" si="77"/>
        <v>8</v>
      </c>
    </row>
    <row r="1847" spans="11:11">
      <c r="K1847" s="20">
        <f t="shared" si="77"/>
        <v>8</v>
      </c>
    </row>
    <row r="1848" spans="11:11">
      <c r="K1848" s="20">
        <f t="shared" si="77"/>
        <v>8</v>
      </c>
    </row>
    <row r="1849" spans="11:11">
      <c r="K1849" s="20">
        <f t="shared" si="77"/>
        <v>8</v>
      </c>
    </row>
    <row r="1850" spans="11:11">
      <c r="K1850" s="20">
        <f t="shared" si="77"/>
        <v>8</v>
      </c>
    </row>
    <row r="1851" spans="11:11">
      <c r="K1851" s="20">
        <f t="shared" si="77"/>
        <v>8</v>
      </c>
    </row>
    <row r="1852" spans="11:11">
      <c r="K1852" s="20">
        <f t="shared" si="77"/>
        <v>8</v>
      </c>
    </row>
    <row r="1853" spans="11:11">
      <c r="K1853" s="20">
        <f t="shared" si="77"/>
        <v>8</v>
      </c>
    </row>
    <row r="1854" spans="11:11">
      <c r="K1854" s="20">
        <f t="shared" si="77"/>
        <v>8</v>
      </c>
    </row>
    <row r="1855" spans="11:11">
      <c r="K1855" s="20">
        <f t="shared" si="77"/>
        <v>8</v>
      </c>
    </row>
    <row r="1856" spans="11:11">
      <c r="K1856" s="20">
        <f t="shared" si="77"/>
        <v>8</v>
      </c>
    </row>
    <row r="1857" spans="11:11">
      <c r="K1857" s="20">
        <f t="shared" si="77"/>
        <v>8</v>
      </c>
    </row>
    <row r="1858" spans="11:11">
      <c r="K1858" s="20">
        <f t="shared" si="77"/>
        <v>8</v>
      </c>
    </row>
    <row r="1859" spans="11:11">
      <c r="K1859" s="20">
        <f t="shared" si="77"/>
        <v>8</v>
      </c>
    </row>
    <row r="1860" spans="11:11">
      <c r="K1860" s="20">
        <f t="shared" si="77"/>
        <v>8</v>
      </c>
    </row>
    <row r="1861" spans="11:11">
      <c r="K1861" s="20">
        <f t="shared" si="77"/>
        <v>8</v>
      </c>
    </row>
    <row r="1862" spans="11:11">
      <c r="K1862" s="20">
        <f t="shared" si="77"/>
        <v>8</v>
      </c>
    </row>
    <row r="1863" spans="11:11">
      <c r="K1863" s="20">
        <f t="shared" si="77"/>
        <v>8</v>
      </c>
    </row>
    <row r="1864" spans="11:11">
      <c r="K1864" s="20">
        <f t="shared" si="77"/>
        <v>8</v>
      </c>
    </row>
    <row r="1865" spans="11:11">
      <c r="K1865" s="20">
        <f t="shared" si="77"/>
        <v>8</v>
      </c>
    </row>
    <row r="1866" spans="11:11">
      <c r="K1866" s="20">
        <f t="shared" si="77"/>
        <v>8</v>
      </c>
    </row>
    <row r="1867" spans="11:11">
      <c r="K1867" s="20">
        <f t="shared" si="77"/>
        <v>8</v>
      </c>
    </row>
    <row r="1868" spans="11:11">
      <c r="K1868" s="20">
        <f t="shared" si="77"/>
        <v>8</v>
      </c>
    </row>
    <row r="1869" spans="11:11">
      <c r="K1869" s="20">
        <f t="shared" si="77"/>
        <v>8</v>
      </c>
    </row>
    <row r="1870" spans="11:11">
      <c r="K1870" s="20">
        <f t="shared" si="77"/>
        <v>8</v>
      </c>
    </row>
    <row r="1871" spans="11:11">
      <c r="K1871" s="20">
        <f t="shared" si="77"/>
        <v>8</v>
      </c>
    </row>
    <row r="1872" spans="11:11">
      <c r="K1872" s="20">
        <f t="shared" si="77"/>
        <v>8</v>
      </c>
    </row>
    <row r="1873" spans="11:11">
      <c r="K1873" s="20">
        <f t="shared" si="77"/>
        <v>8</v>
      </c>
    </row>
    <row r="1874" spans="11:11">
      <c r="K1874" s="20">
        <f t="shared" si="77"/>
        <v>8</v>
      </c>
    </row>
    <row r="1875" spans="11:11">
      <c r="K1875" s="20">
        <f t="shared" si="77"/>
        <v>8</v>
      </c>
    </row>
    <row r="1876" spans="11:11">
      <c r="K1876" s="20">
        <f t="shared" si="77"/>
        <v>8</v>
      </c>
    </row>
    <row r="1877" spans="11:11">
      <c r="K1877" s="20">
        <f t="shared" si="77"/>
        <v>8</v>
      </c>
    </row>
    <row r="1878" spans="11:11">
      <c r="K1878" s="20">
        <f t="shared" si="77"/>
        <v>8</v>
      </c>
    </row>
    <row r="1879" spans="11:11">
      <c r="K1879" s="20">
        <f t="shared" si="77"/>
        <v>8</v>
      </c>
    </row>
    <row r="1880" spans="11:11">
      <c r="K1880" s="20">
        <f t="shared" si="77"/>
        <v>8</v>
      </c>
    </row>
    <row r="1881" spans="11:11">
      <c r="K1881" s="20">
        <f t="shared" si="77"/>
        <v>8</v>
      </c>
    </row>
    <row r="1882" spans="11:11">
      <c r="K1882" s="20">
        <f t="shared" si="77"/>
        <v>8</v>
      </c>
    </row>
    <row r="1883" spans="11:11">
      <c r="K1883" s="20">
        <f t="shared" si="77"/>
        <v>8</v>
      </c>
    </row>
    <row r="1884" spans="11:11">
      <c r="K1884" s="20">
        <f t="shared" si="77"/>
        <v>8</v>
      </c>
    </row>
    <row r="1885" spans="11:11">
      <c r="K1885" s="20">
        <f t="shared" si="77"/>
        <v>8</v>
      </c>
    </row>
    <row r="1886" spans="11:11">
      <c r="K1886" s="20">
        <f t="shared" si="77"/>
        <v>8</v>
      </c>
    </row>
    <row r="1887" spans="11:11">
      <c r="K1887" s="20">
        <f t="shared" si="77"/>
        <v>8</v>
      </c>
    </row>
    <row r="1888" spans="11:11">
      <c r="K1888" s="20">
        <f t="shared" si="77"/>
        <v>8</v>
      </c>
    </row>
    <row r="1889" spans="11:11">
      <c r="K1889" s="20">
        <f t="shared" si="77"/>
        <v>8</v>
      </c>
    </row>
    <row r="1890" spans="11:11">
      <c r="K1890" s="20">
        <f t="shared" si="77"/>
        <v>8</v>
      </c>
    </row>
    <row r="1891" spans="11:11">
      <c r="K1891" s="20">
        <f t="shared" si="77"/>
        <v>8</v>
      </c>
    </row>
    <row r="1892" spans="11:11">
      <c r="K1892" s="20">
        <f t="shared" si="77"/>
        <v>8</v>
      </c>
    </row>
    <row r="1893" spans="11:11">
      <c r="K1893" s="20">
        <f t="shared" si="77"/>
        <v>8</v>
      </c>
    </row>
    <row r="1894" spans="11:11">
      <c r="K1894" s="20">
        <f t="shared" si="77"/>
        <v>8</v>
      </c>
    </row>
    <row r="1895" spans="11:11">
      <c r="K1895" s="20">
        <f t="shared" ref="K1895:K1958" si="78">K1894-L1895</f>
        <v>8</v>
      </c>
    </row>
    <row r="1896" spans="11:11">
      <c r="K1896" s="20">
        <f t="shared" si="78"/>
        <v>8</v>
      </c>
    </row>
    <row r="1897" spans="11:11">
      <c r="K1897" s="20">
        <f t="shared" si="78"/>
        <v>8</v>
      </c>
    </row>
    <row r="1898" spans="11:11">
      <c r="K1898" s="20">
        <f t="shared" si="78"/>
        <v>8</v>
      </c>
    </row>
    <row r="1899" spans="11:11">
      <c r="K1899" s="20">
        <f t="shared" si="78"/>
        <v>8</v>
      </c>
    </row>
    <row r="1900" spans="11:11">
      <c r="K1900" s="20">
        <f t="shared" si="78"/>
        <v>8</v>
      </c>
    </row>
    <row r="1901" spans="11:11">
      <c r="K1901" s="20">
        <f t="shared" si="78"/>
        <v>8</v>
      </c>
    </row>
    <row r="1902" spans="11:11">
      <c r="K1902" s="20">
        <f t="shared" si="78"/>
        <v>8</v>
      </c>
    </row>
    <row r="1903" spans="11:11">
      <c r="K1903" s="20">
        <f t="shared" si="78"/>
        <v>8</v>
      </c>
    </row>
    <row r="1904" spans="11:11">
      <c r="K1904" s="20">
        <f t="shared" si="78"/>
        <v>8</v>
      </c>
    </row>
    <row r="1905" spans="11:11">
      <c r="K1905" s="20">
        <f t="shared" si="78"/>
        <v>8</v>
      </c>
    </row>
    <row r="1906" spans="11:11">
      <c r="K1906" s="20">
        <f t="shared" si="78"/>
        <v>8</v>
      </c>
    </row>
    <row r="1907" spans="11:11">
      <c r="K1907" s="20">
        <f t="shared" si="78"/>
        <v>8</v>
      </c>
    </row>
    <row r="1908" spans="11:11">
      <c r="K1908" s="20">
        <f t="shared" si="78"/>
        <v>8</v>
      </c>
    </row>
    <row r="1909" spans="11:11">
      <c r="K1909" s="20">
        <f t="shared" si="78"/>
        <v>8</v>
      </c>
    </row>
    <row r="1910" spans="11:11">
      <c r="K1910" s="20">
        <f t="shared" si="78"/>
        <v>8</v>
      </c>
    </row>
    <row r="1911" spans="11:11">
      <c r="K1911" s="20">
        <f t="shared" si="78"/>
        <v>8</v>
      </c>
    </row>
    <row r="1912" spans="11:11">
      <c r="K1912" s="20">
        <f t="shared" si="78"/>
        <v>8</v>
      </c>
    </row>
    <row r="1913" spans="11:11">
      <c r="K1913" s="20">
        <f t="shared" si="78"/>
        <v>8</v>
      </c>
    </row>
    <row r="1914" spans="11:11">
      <c r="K1914" s="20">
        <f t="shared" si="78"/>
        <v>8</v>
      </c>
    </row>
    <row r="1915" spans="11:11">
      <c r="K1915" s="20">
        <f t="shared" si="78"/>
        <v>8</v>
      </c>
    </row>
    <row r="1916" spans="11:11">
      <c r="K1916" s="20">
        <f t="shared" si="78"/>
        <v>8</v>
      </c>
    </row>
    <row r="1917" spans="11:11">
      <c r="K1917" s="20">
        <f t="shared" si="78"/>
        <v>8</v>
      </c>
    </row>
    <row r="1918" spans="11:11">
      <c r="K1918" s="20">
        <f t="shared" si="78"/>
        <v>8</v>
      </c>
    </row>
    <row r="1919" spans="11:11">
      <c r="K1919" s="20">
        <f t="shared" si="78"/>
        <v>8</v>
      </c>
    </row>
    <row r="1920" spans="11:11">
      <c r="K1920" s="20">
        <f t="shared" si="78"/>
        <v>8</v>
      </c>
    </row>
    <row r="1921" spans="11:11">
      <c r="K1921" s="20">
        <f t="shared" si="78"/>
        <v>8</v>
      </c>
    </row>
    <row r="1922" spans="11:11">
      <c r="K1922" s="20">
        <f t="shared" si="78"/>
        <v>8</v>
      </c>
    </row>
    <row r="1923" spans="11:11">
      <c r="K1923" s="20">
        <f t="shared" si="78"/>
        <v>8</v>
      </c>
    </row>
    <row r="1924" spans="11:11">
      <c r="K1924" s="20">
        <f t="shared" si="78"/>
        <v>8</v>
      </c>
    </row>
    <row r="1925" spans="11:11">
      <c r="K1925" s="20">
        <f t="shared" si="78"/>
        <v>8</v>
      </c>
    </row>
    <row r="1926" spans="11:11">
      <c r="K1926" s="20">
        <f t="shared" si="78"/>
        <v>8</v>
      </c>
    </row>
    <row r="1927" spans="11:11">
      <c r="K1927" s="20">
        <f t="shared" si="78"/>
        <v>8</v>
      </c>
    </row>
    <row r="1928" spans="11:11">
      <c r="K1928" s="20">
        <f t="shared" si="78"/>
        <v>8</v>
      </c>
    </row>
    <row r="1929" spans="11:11">
      <c r="K1929" s="20">
        <f t="shared" si="78"/>
        <v>8</v>
      </c>
    </row>
    <row r="1930" spans="11:11">
      <c r="K1930" s="20">
        <f t="shared" si="78"/>
        <v>8</v>
      </c>
    </row>
    <row r="1931" spans="11:11">
      <c r="K1931" s="20">
        <f t="shared" si="78"/>
        <v>8</v>
      </c>
    </row>
    <row r="1932" spans="11:11">
      <c r="K1932" s="20">
        <f t="shared" si="78"/>
        <v>8</v>
      </c>
    </row>
    <row r="1933" spans="11:11">
      <c r="K1933" s="20">
        <f t="shared" si="78"/>
        <v>8</v>
      </c>
    </row>
    <row r="1934" spans="11:11">
      <c r="K1934" s="20">
        <f t="shared" si="78"/>
        <v>8</v>
      </c>
    </row>
    <row r="1935" spans="11:11">
      <c r="K1935" s="20">
        <f t="shared" si="78"/>
        <v>8</v>
      </c>
    </row>
    <row r="1936" spans="11:11">
      <c r="K1936" s="20">
        <f t="shared" si="78"/>
        <v>8</v>
      </c>
    </row>
    <row r="1937" spans="11:11">
      <c r="K1937" s="20">
        <f t="shared" si="78"/>
        <v>8</v>
      </c>
    </row>
    <row r="1938" spans="11:11">
      <c r="K1938" s="20">
        <f t="shared" si="78"/>
        <v>8</v>
      </c>
    </row>
    <row r="1939" spans="11:11">
      <c r="K1939" s="20">
        <f t="shared" si="78"/>
        <v>8</v>
      </c>
    </row>
    <row r="1940" spans="11:11">
      <c r="K1940" s="20">
        <f t="shared" si="78"/>
        <v>8</v>
      </c>
    </row>
    <row r="1941" spans="11:11">
      <c r="K1941" s="20">
        <f t="shared" si="78"/>
        <v>8</v>
      </c>
    </row>
    <row r="1942" spans="11:11">
      <c r="K1942" s="20">
        <f t="shared" si="78"/>
        <v>8</v>
      </c>
    </row>
    <row r="1943" spans="11:11">
      <c r="K1943" s="20">
        <f t="shared" si="78"/>
        <v>8</v>
      </c>
    </row>
    <row r="1944" spans="11:11">
      <c r="K1944" s="20">
        <f t="shared" si="78"/>
        <v>8</v>
      </c>
    </row>
    <row r="1945" spans="11:11">
      <c r="K1945" s="20">
        <f t="shared" si="78"/>
        <v>8</v>
      </c>
    </row>
    <row r="1946" spans="11:11">
      <c r="K1946" s="20">
        <f t="shared" si="78"/>
        <v>8</v>
      </c>
    </row>
    <row r="1947" spans="11:11">
      <c r="K1947" s="20">
        <f t="shared" si="78"/>
        <v>8</v>
      </c>
    </row>
    <row r="1948" spans="11:11">
      <c r="K1948" s="20">
        <f t="shared" si="78"/>
        <v>8</v>
      </c>
    </row>
    <row r="1949" spans="11:11">
      <c r="K1949" s="20">
        <f t="shared" si="78"/>
        <v>8</v>
      </c>
    </row>
    <row r="1950" spans="11:11">
      <c r="K1950" s="20">
        <f t="shared" si="78"/>
        <v>8</v>
      </c>
    </row>
    <row r="1951" spans="11:11">
      <c r="K1951" s="20">
        <f t="shared" si="78"/>
        <v>8</v>
      </c>
    </row>
    <row r="1952" spans="11:11">
      <c r="K1952" s="20">
        <f t="shared" si="78"/>
        <v>8</v>
      </c>
    </row>
    <row r="1953" spans="11:11">
      <c r="K1953" s="20">
        <f t="shared" si="78"/>
        <v>8</v>
      </c>
    </row>
    <row r="1954" spans="11:11">
      <c r="K1954" s="20">
        <f t="shared" si="78"/>
        <v>8</v>
      </c>
    </row>
    <row r="1955" spans="11:11">
      <c r="K1955" s="20">
        <f t="shared" si="78"/>
        <v>8</v>
      </c>
    </row>
    <row r="1956" spans="11:11">
      <c r="K1956" s="20">
        <f t="shared" si="78"/>
        <v>8</v>
      </c>
    </row>
    <row r="1957" spans="11:11">
      <c r="K1957" s="20">
        <f t="shared" si="78"/>
        <v>8</v>
      </c>
    </row>
    <row r="1958" spans="11:11">
      <c r="K1958" s="20">
        <f t="shared" si="78"/>
        <v>8</v>
      </c>
    </row>
    <row r="1959" spans="11:11">
      <c r="K1959" s="20">
        <f t="shared" ref="K1959:K2022" si="79">K1958-L1959</f>
        <v>8</v>
      </c>
    </row>
    <row r="1960" spans="11:11">
      <c r="K1960" s="20">
        <f t="shared" si="79"/>
        <v>8</v>
      </c>
    </row>
    <row r="1961" spans="11:11">
      <c r="K1961" s="20">
        <f t="shared" si="79"/>
        <v>8</v>
      </c>
    </row>
    <row r="1962" spans="11:11">
      <c r="K1962" s="20">
        <f t="shared" si="79"/>
        <v>8</v>
      </c>
    </row>
    <row r="1963" spans="11:11">
      <c r="K1963" s="20">
        <f t="shared" si="79"/>
        <v>8</v>
      </c>
    </row>
    <row r="1964" spans="11:11">
      <c r="K1964" s="20">
        <f t="shared" si="79"/>
        <v>8</v>
      </c>
    </row>
    <row r="1965" spans="11:11">
      <c r="K1965" s="20">
        <f t="shared" si="79"/>
        <v>8</v>
      </c>
    </row>
    <row r="1966" spans="11:11">
      <c r="K1966" s="20">
        <f t="shared" si="79"/>
        <v>8</v>
      </c>
    </row>
    <row r="1967" spans="11:11">
      <c r="K1967" s="20">
        <f t="shared" si="79"/>
        <v>8</v>
      </c>
    </row>
    <row r="1968" spans="11:11">
      <c r="K1968" s="20">
        <f t="shared" si="79"/>
        <v>8</v>
      </c>
    </row>
    <row r="1969" spans="11:11">
      <c r="K1969" s="20">
        <f t="shared" si="79"/>
        <v>8</v>
      </c>
    </row>
    <row r="1970" spans="11:11">
      <c r="K1970" s="20">
        <f t="shared" si="79"/>
        <v>8</v>
      </c>
    </row>
    <row r="1971" spans="11:11">
      <c r="K1971" s="20">
        <f t="shared" si="79"/>
        <v>8</v>
      </c>
    </row>
    <row r="1972" spans="11:11">
      <c r="K1972" s="20">
        <f t="shared" si="79"/>
        <v>8</v>
      </c>
    </row>
    <row r="1973" spans="11:11">
      <c r="K1973" s="20">
        <f t="shared" si="79"/>
        <v>8</v>
      </c>
    </row>
    <row r="1974" spans="11:11">
      <c r="K1974" s="20">
        <f t="shared" si="79"/>
        <v>8</v>
      </c>
    </row>
    <row r="1975" spans="11:11">
      <c r="K1975" s="20">
        <f t="shared" si="79"/>
        <v>8</v>
      </c>
    </row>
    <row r="1976" spans="11:11">
      <c r="K1976" s="20">
        <f t="shared" si="79"/>
        <v>8</v>
      </c>
    </row>
    <row r="1977" spans="11:11">
      <c r="K1977" s="20">
        <f t="shared" si="79"/>
        <v>8</v>
      </c>
    </row>
    <row r="1978" spans="11:11">
      <c r="K1978" s="20">
        <f t="shared" si="79"/>
        <v>8</v>
      </c>
    </row>
    <row r="1979" spans="11:11">
      <c r="K1979" s="20">
        <f t="shared" si="79"/>
        <v>8</v>
      </c>
    </row>
    <row r="1980" spans="11:11">
      <c r="K1980" s="20">
        <f t="shared" si="79"/>
        <v>8</v>
      </c>
    </row>
    <row r="1981" spans="11:11">
      <c r="K1981" s="20">
        <f t="shared" si="79"/>
        <v>8</v>
      </c>
    </row>
    <row r="1982" spans="11:11">
      <c r="K1982" s="20">
        <f t="shared" si="79"/>
        <v>8</v>
      </c>
    </row>
    <row r="1983" spans="11:11">
      <c r="K1983" s="20">
        <f t="shared" si="79"/>
        <v>8</v>
      </c>
    </row>
    <row r="1984" spans="11:11">
      <c r="K1984" s="20">
        <f t="shared" si="79"/>
        <v>8</v>
      </c>
    </row>
    <row r="1985" spans="11:11">
      <c r="K1985" s="20">
        <f t="shared" si="79"/>
        <v>8</v>
      </c>
    </row>
    <row r="1986" spans="11:11">
      <c r="K1986" s="20">
        <f t="shared" si="79"/>
        <v>8</v>
      </c>
    </row>
    <row r="1987" spans="11:11">
      <c r="K1987" s="20">
        <f t="shared" si="79"/>
        <v>8</v>
      </c>
    </row>
    <row r="1988" spans="11:11">
      <c r="K1988" s="20">
        <f t="shared" si="79"/>
        <v>8</v>
      </c>
    </row>
    <row r="1989" spans="11:11">
      <c r="K1989" s="20">
        <f t="shared" si="79"/>
        <v>8</v>
      </c>
    </row>
    <row r="1990" spans="11:11">
      <c r="K1990" s="20">
        <f t="shared" si="79"/>
        <v>8</v>
      </c>
    </row>
    <row r="1991" spans="11:11">
      <c r="K1991" s="20">
        <f t="shared" si="79"/>
        <v>8</v>
      </c>
    </row>
    <row r="1992" spans="11:11">
      <c r="K1992" s="20">
        <f t="shared" si="79"/>
        <v>8</v>
      </c>
    </row>
    <row r="1993" spans="11:11">
      <c r="K1993" s="20">
        <f t="shared" si="79"/>
        <v>8</v>
      </c>
    </row>
    <row r="1994" spans="11:11">
      <c r="K1994" s="20">
        <f t="shared" si="79"/>
        <v>8</v>
      </c>
    </row>
    <row r="1995" spans="11:11">
      <c r="K1995" s="20">
        <f t="shared" si="79"/>
        <v>8</v>
      </c>
    </row>
    <row r="1996" spans="11:11">
      <c r="K1996" s="20">
        <f t="shared" si="79"/>
        <v>8</v>
      </c>
    </row>
    <row r="1997" spans="11:11">
      <c r="K1997" s="20">
        <f t="shared" si="79"/>
        <v>8</v>
      </c>
    </row>
    <row r="1998" spans="11:11">
      <c r="K1998" s="20">
        <f t="shared" si="79"/>
        <v>8</v>
      </c>
    </row>
    <row r="1999" spans="11:11">
      <c r="K1999" s="20">
        <f t="shared" si="79"/>
        <v>8</v>
      </c>
    </row>
    <row r="2000" spans="11:11">
      <c r="K2000" s="20">
        <f t="shared" si="79"/>
        <v>8</v>
      </c>
    </row>
    <row r="2001" spans="11:11">
      <c r="K2001" s="20">
        <f t="shared" si="79"/>
        <v>8</v>
      </c>
    </row>
    <row r="2002" spans="11:11">
      <c r="K2002" s="20">
        <f t="shared" si="79"/>
        <v>8</v>
      </c>
    </row>
    <row r="2003" spans="11:11">
      <c r="K2003" s="20">
        <f t="shared" si="79"/>
        <v>8</v>
      </c>
    </row>
    <row r="2004" spans="11:11">
      <c r="K2004" s="20">
        <f t="shared" si="79"/>
        <v>8</v>
      </c>
    </row>
    <row r="2005" spans="11:11">
      <c r="K2005" s="20">
        <f t="shared" si="79"/>
        <v>8</v>
      </c>
    </row>
    <row r="2006" spans="11:11">
      <c r="K2006" s="20">
        <f t="shared" si="79"/>
        <v>8</v>
      </c>
    </row>
    <row r="2007" spans="11:11">
      <c r="K2007" s="20">
        <f t="shared" si="79"/>
        <v>8</v>
      </c>
    </row>
    <row r="2008" spans="11:11">
      <c r="K2008" s="20">
        <f t="shared" si="79"/>
        <v>8</v>
      </c>
    </row>
    <row r="2009" spans="11:11">
      <c r="K2009" s="20">
        <f t="shared" si="79"/>
        <v>8</v>
      </c>
    </row>
    <row r="2010" spans="11:11">
      <c r="K2010" s="20">
        <f t="shared" si="79"/>
        <v>8</v>
      </c>
    </row>
    <row r="2011" spans="11:11">
      <c r="K2011" s="20">
        <f t="shared" si="79"/>
        <v>8</v>
      </c>
    </row>
    <row r="2012" spans="11:11">
      <c r="K2012" s="20">
        <f t="shared" si="79"/>
        <v>8</v>
      </c>
    </row>
    <row r="2013" spans="11:11">
      <c r="K2013" s="20">
        <f t="shared" si="79"/>
        <v>8</v>
      </c>
    </row>
    <row r="2014" spans="11:11">
      <c r="K2014" s="20">
        <f t="shared" si="79"/>
        <v>8</v>
      </c>
    </row>
    <row r="2015" spans="11:11">
      <c r="K2015" s="20">
        <f t="shared" si="79"/>
        <v>8</v>
      </c>
    </row>
    <row r="2016" spans="11:11">
      <c r="K2016" s="20">
        <f t="shared" si="79"/>
        <v>8</v>
      </c>
    </row>
    <row r="2017" spans="11:11">
      <c r="K2017" s="20">
        <f t="shared" si="79"/>
        <v>8</v>
      </c>
    </row>
    <row r="2018" spans="11:11">
      <c r="K2018" s="20">
        <f t="shared" si="79"/>
        <v>8</v>
      </c>
    </row>
    <row r="2019" spans="11:11">
      <c r="K2019" s="20">
        <f t="shared" si="79"/>
        <v>8</v>
      </c>
    </row>
    <row r="2020" spans="11:11">
      <c r="K2020" s="20">
        <f t="shared" si="79"/>
        <v>8</v>
      </c>
    </row>
    <row r="2021" spans="11:11">
      <c r="K2021" s="20">
        <f t="shared" si="79"/>
        <v>8</v>
      </c>
    </row>
    <row r="2022" spans="11:11">
      <c r="K2022" s="20">
        <f t="shared" si="79"/>
        <v>8</v>
      </c>
    </row>
    <row r="2023" spans="11:11">
      <c r="K2023" s="20">
        <f t="shared" ref="K2023:K2086" si="80">K2022-L2023</f>
        <v>8</v>
      </c>
    </row>
    <row r="2024" spans="11:11">
      <c r="K2024" s="20">
        <f t="shared" si="80"/>
        <v>8</v>
      </c>
    </row>
    <row r="2025" spans="11:11">
      <c r="K2025" s="20">
        <f t="shared" si="80"/>
        <v>8</v>
      </c>
    </row>
    <row r="2026" spans="11:11">
      <c r="K2026" s="20">
        <f t="shared" si="80"/>
        <v>8</v>
      </c>
    </row>
    <row r="2027" spans="11:11">
      <c r="K2027" s="20">
        <f t="shared" si="80"/>
        <v>8</v>
      </c>
    </row>
    <row r="2028" spans="11:11">
      <c r="K2028" s="20">
        <f t="shared" si="80"/>
        <v>8</v>
      </c>
    </row>
    <row r="2029" spans="11:11">
      <c r="K2029" s="20">
        <f t="shared" si="80"/>
        <v>8</v>
      </c>
    </row>
    <row r="2030" spans="11:11">
      <c r="K2030" s="20">
        <f t="shared" si="80"/>
        <v>8</v>
      </c>
    </row>
    <row r="2031" spans="11:11">
      <c r="K2031" s="20">
        <f t="shared" si="80"/>
        <v>8</v>
      </c>
    </row>
    <row r="2032" spans="11:11">
      <c r="K2032" s="20">
        <f t="shared" si="80"/>
        <v>8</v>
      </c>
    </row>
    <row r="2033" spans="11:11">
      <c r="K2033" s="20">
        <f t="shared" si="80"/>
        <v>8</v>
      </c>
    </row>
    <row r="2034" spans="11:11">
      <c r="K2034" s="20">
        <f t="shared" si="80"/>
        <v>8</v>
      </c>
    </row>
    <row r="2035" spans="11:11">
      <c r="K2035" s="20">
        <f t="shared" si="80"/>
        <v>8</v>
      </c>
    </row>
    <row r="2036" spans="11:11">
      <c r="K2036" s="20">
        <f t="shared" si="80"/>
        <v>8</v>
      </c>
    </row>
    <row r="2037" spans="11:11">
      <c r="K2037" s="20">
        <f t="shared" si="80"/>
        <v>8</v>
      </c>
    </row>
    <row r="2038" spans="11:11">
      <c r="K2038" s="20">
        <f t="shared" si="80"/>
        <v>8</v>
      </c>
    </row>
    <row r="2039" spans="11:11">
      <c r="K2039" s="20">
        <f t="shared" si="80"/>
        <v>8</v>
      </c>
    </row>
    <row r="2040" spans="11:11">
      <c r="K2040" s="20">
        <f t="shared" si="80"/>
        <v>8</v>
      </c>
    </row>
    <row r="2041" spans="11:11">
      <c r="K2041" s="20">
        <f t="shared" si="80"/>
        <v>8</v>
      </c>
    </row>
    <row r="2042" spans="11:11">
      <c r="K2042" s="20">
        <f t="shared" si="80"/>
        <v>8</v>
      </c>
    </row>
    <row r="2043" spans="11:11">
      <c r="K2043" s="20">
        <f t="shared" si="80"/>
        <v>8</v>
      </c>
    </row>
    <row r="2044" spans="11:11">
      <c r="K2044" s="20">
        <f t="shared" si="80"/>
        <v>8</v>
      </c>
    </row>
    <row r="2045" spans="11:11">
      <c r="K2045" s="20">
        <f t="shared" si="80"/>
        <v>8</v>
      </c>
    </row>
    <row r="2046" spans="11:11">
      <c r="K2046" s="20">
        <f t="shared" si="80"/>
        <v>8</v>
      </c>
    </row>
    <row r="2047" spans="11:11">
      <c r="K2047" s="20">
        <f t="shared" si="80"/>
        <v>8</v>
      </c>
    </row>
    <row r="2048" spans="11:11">
      <c r="K2048" s="20">
        <f t="shared" si="80"/>
        <v>8</v>
      </c>
    </row>
    <row r="2049" spans="11:11">
      <c r="K2049" s="20">
        <f t="shared" si="80"/>
        <v>8</v>
      </c>
    </row>
    <row r="2050" spans="11:11">
      <c r="K2050" s="20">
        <f t="shared" si="80"/>
        <v>8</v>
      </c>
    </row>
    <row r="2051" spans="11:11">
      <c r="K2051" s="20">
        <f t="shared" si="80"/>
        <v>8</v>
      </c>
    </row>
    <row r="2052" spans="11:11">
      <c r="K2052" s="20">
        <f t="shared" si="80"/>
        <v>8</v>
      </c>
    </row>
    <row r="2053" spans="11:11">
      <c r="K2053" s="20">
        <f t="shared" si="80"/>
        <v>8</v>
      </c>
    </row>
    <row r="2054" spans="11:11">
      <c r="K2054" s="20">
        <f t="shared" si="80"/>
        <v>8</v>
      </c>
    </row>
    <row r="2055" spans="11:11">
      <c r="K2055" s="20">
        <f t="shared" si="80"/>
        <v>8</v>
      </c>
    </row>
    <row r="2056" spans="11:11">
      <c r="K2056" s="20">
        <f t="shared" si="80"/>
        <v>8</v>
      </c>
    </row>
    <row r="2057" spans="11:11">
      <c r="K2057" s="20">
        <f t="shared" si="80"/>
        <v>8</v>
      </c>
    </row>
    <row r="2058" spans="11:11">
      <c r="K2058" s="20">
        <f t="shared" si="80"/>
        <v>8</v>
      </c>
    </row>
    <row r="2059" spans="11:11">
      <c r="K2059" s="20">
        <f t="shared" si="80"/>
        <v>8</v>
      </c>
    </row>
    <row r="2060" spans="11:11">
      <c r="K2060" s="20">
        <f t="shared" si="80"/>
        <v>8</v>
      </c>
    </row>
    <row r="2061" spans="11:11">
      <c r="K2061" s="20">
        <f t="shared" si="80"/>
        <v>8</v>
      </c>
    </row>
    <row r="2062" spans="11:11">
      <c r="K2062" s="20">
        <f t="shared" si="80"/>
        <v>8</v>
      </c>
    </row>
    <row r="2063" spans="11:11">
      <c r="K2063" s="20">
        <f t="shared" si="80"/>
        <v>8</v>
      </c>
    </row>
    <row r="2064" spans="11:11">
      <c r="K2064" s="20">
        <f t="shared" si="80"/>
        <v>8</v>
      </c>
    </row>
    <row r="2065" spans="11:11">
      <c r="K2065" s="20">
        <f t="shared" si="80"/>
        <v>8</v>
      </c>
    </row>
    <row r="2066" spans="11:11">
      <c r="K2066" s="20">
        <f t="shared" si="80"/>
        <v>8</v>
      </c>
    </row>
    <row r="2067" spans="11:11">
      <c r="K2067" s="20">
        <f t="shared" si="80"/>
        <v>8</v>
      </c>
    </row>
    <row r="2068" spans="11:11">
      <c r="K2068" s="20">
        <f t="shared" si="80"/>
        <v>8</v>
      </c>
    </row>
    <row r="2069" spans="11:11">
      <c r="K2069" s="20">
        <f t="shared" si="80"/>
        <v>8</v>
      </c>
    </row>
    <row r="2070" spans="11:11">
      <c r="K2070" s="20">
        <f t="shared" si="80"/>
        <v>8</v>
      </c>
    </row>
    <row r="2071" spans="11:11">
      <c r="K2071" s="20">
        <f t="shared" si="80"/>
        <v>8</v>
      </c>
    </row>
    <row r="2072" spans="11:11">
      <c r="K2072" s="20">
        <f t="shared" si="80"/>
        <v>8</v>
      </c>
    </row>
    <row r="2073" spans="11:11">
      <c r="K2073" s="20">
        <f t="shared" si="80"/>
        <v>8</v>
      </c>
    </row>
    <row r="2074" spans="11:11">
      <c r="K2074" s="20">
        <f t="shared" si="80"/>
        <v>8</v>
      </c>
    </row>
    <row r="2075" spans="11:11">
      <c r="K2075" s="20">
        <f t="shared" si="80"/>
        <v>8</v>
      </c>
    </row>
    <row r="2076" spans="11:11">
      <c r="K2076" s="20">
        <f t="shared" si="80"/>
        <v>8</v>
      </c>
    </row>
    <row r="2077" spans="11:11">
      <c r="K2077" s="20">
        <f t="shared" si="80"/>
        <v>8</v>
      </c>
    </row>
    <row r="2078" spans="11:11">
      <c r="K2078" s="20">
        <f t="shared" si="80"/>
        <v>8</v>
      </c>
    </row>
    <row r="2079" spans="11:11">
      <c r="K2079" s="20">
        <f t="shared" si="80"/>
        <v>8</v>
      </c>
    </row>
    <row r="2080" spans="11:11">
      <c r="K2080" s="20">
        <f t="shared" si="80"/>
        <v>8</v>
      </c>
    </row>
    <row r="2081" spans="11:11">
      <c r="K2081" s="20">
        <f t="shared" si="80"/>
        <v>8</v>
      </c>
    </row>
    <row r="2082" spans="11:11">
      <c r="K2082" s="20">
        <f t="shared" si="80"/>
        <v>8</v>
      </c>
    </row>
    <row r="2083" spans="11:11">
      <c r="K2083" s="20">
        <f t="shared" si="80"/>
        <v>8</v>
      </c>
    </row>
    <row r="2084" spans="11:11">
      <c r="K2084" s="20">
        <f t="shared" si="80"/>
        <v>8</v>
      </c>
    </row>
    <row r="2085" spans="11:11">
      <c r="K2085" s="20">
        <f t="shared" si="80"/>
        <v>8</v>
      </c>
    </row>
    <row r="2086" spans="11:11">
      <c r="K2086" s="20">
        <f t="shared" si="80"/>
        <v>8</v>
      </c>
    </row>
    <row r="2087" spans="11:11">
      <c r="K2087" s="20">
        <f t="shared" ref="K2087:K2150" si="81">K2086-L2087</f>
        <v>8</v>
      </c>
    </row>
    <row r="2088" spans="11:11">
      <c r="K2088" s="20">
        <f t="shared" si="81"/>
        <v>8</v>
      </c>
    </row>
    <row r="2089" spans="11:11">
      <c r="K2089" s="20">
        <f t="shared" si="81"/>
        <v>8</v>
      </c>
    </row>
    <row r="2090" spans="11:11">
      <c r="K2090" s="20">
        <f t="shared" si="81"/>
        <v>8</v>
      </c>
    </row>
    <row r="2091" spans="11:11">
      <c r="K2091" s="20">
        <f t="shared" si="81"/>
        <v>8</v>
      </c>
    </row>
    <row r="2092" spans="11:11">
      <c r="K2092" s="20">
        <f t="shared" si="81"/>
        <v>8</v>
      </c>
    </row>
    <row r="2093" spans="11:11">
      <c r="K2093" s="20">
        <f t="shared" si="81"/>
        <v>8</v>
      </c>
    </row>
    <row r="2094" spans="11:11">
      <c r="K2094" s="20">
        <f t="shared" si="81"/>
        <v>8</v>
      </c>
    </row>
    <row r="2095" spans="11:11">
      <c r="K2095" s="20">
        <f t="shared" si="81"/>
        <v>8</v>
      </c>
    </row>
    <row r="2096" spans="11:11">
      <c r="K2096" s="20">
        <f t="shared" si="81"/>
        <v>8</v>
      </c>
    </row>
    <row r="2097" spans="11:11">
      <c r="K2097" s="20">
        <f t="shared" si="81"/>
        <v>8</v>
      </c>
    </row>
    <row r="2098" spans="11:11">
      <c r="K2098" s="20">
        <f t="shared" si="81"/>
        <v>8</v>
      </c>
    </row>
    <row r="2099" spans="11:11">
      <c r="K2099" s="20">
        <f t="shared" si="81"/>
        <v>8</v>
      </c>
    </row>
    <row r="2100" spans="11:11">
      <c r="K2100" s="20">
        <f t="shared" si="81"/>
        <v>8</v>
      </c>
    </row>
    <row r="2101" spans="11:11">
      <c r="K2101" s="20">
        <f t="shared" si="81"/>
        <v>8</v>
      </c>
    </row>
    <row r="2102" spans="11:11">
      <c r="K2102" s="20">
        <f t="shared" si="81"/>
        <v>8</v>
      </c>
    </row>
    <row r="2103" spans="11:11">
      <c r="K2103" s="20">
        <f t="shared" si="81"/>
        <v>8</v>
      </c>
    </row>
    <row r="2104" spans="11:11">
      <c r="K2104" s="20">
        <f t="shared" si="81"/>
        <v>8</v>
      </c>
    </row>
    <row r="2105" spans="11:11">
      <c r="K2105" s="20">
        <f t="shared" si="81"/>
        <v>8</v>
      </c>
    </row>
    <row r="2106" spans="11:11">
      <c r="K2106" s="20">
        <f t="shared" si="81"/>
        <v>8</v>
      </c>
    </row>
    <row r="2107" spans="11:11">
      <c r="K2107" s="20">
        <f t="shared" si="81"/>
        <v>8</v>
      </c>
    </row>
    <row r="2108" spans="11:11">
      <c r="K2108" s="20">
        <f t="shared" si="81"/>
        <v>8</v>
      </c>
    </row>
    <row r="2109" spans="11:11">
      <c r="K2109" s="20">
        <f t="shared" si="81"/>
        <v>8</v>
      </c>
    </row>
    <row r="2110" spans="11:11">
      <c r="K2110" s="20">
        <f t="shared" si="81"/>
        <v>8</v>
      </c>
    </row>
    <row r="2111" spans="11:11">
      <c r="K2111" s="20">
        <f t="shared" si="81"/>
        <v>8</v>
      </c>
    </row>
    <row r="2112" spans="11:11">
      <c r="K2112" s="20">
        <f t="shared" si="81"/>
        <v>8</v>
      </c>
    </row>
    <row r="2113" spans="11:11">
      <c r="K2113" s="20">
        <f t="shared" si="81"/>
        <v>8</v>
      </c>
    </row>
    <row r="2114" spans="11:11">
      <c r="K2114" s="20">
        <f t="shared" si="81"/>
        <v>8</v>
      </c>
    </row>
    <row r="2115" spans="11:11">
      <c r="K2115" s="20">
        <f t="shared" si="81"/>
        <v>8</v>
      </c>
    </row>
    <row r="2116" spans="11:11">
      <c r="K2116" s="20">
        <f t="shared" si="81"/>
        <v>8</v>
      </c>
    </row>
    <row r="2117" spans="11:11">
      <c r="K2117" s="20">
        <f t="shared" si="81"/>
        <v>8</v>
      </c>
    </row>
    <row r="2118" spans="11:11">
      <c r="K2118" s="20">
        <f t="shared" si="81"/>
        <v>8</v>
      </c>
    </row>
    <row r="2119" spans="11:11">
      <c r="K2119" s="20">
        <f t="shared" si="81"/>
        <v>8</v>
      </c>
    </row>
    <row r="2120" spans="11:11">
      <c r="K2120" s="20">
        <f t="shared" si="81"/>
        <v>8</v>
      </c>
    </row>
    <row r="2121" spans="11:11">
      <c r="K2121" s="20">
        <f t="shared" si="81"/>
        <v>8</v>
      </c>
    </row>
    <row r="2122" spans="11:11">
      <c r="K2122" s="20">
        <f t="shared" si="81"/>
        <v>8</v>
      </c>
    </row>
    <row r="2123" spans="11:11">
      <c r="K2123" s="20">
        <f t="shared" si="81"/>
        <v>8</v>
      </c>
    </row>
    <row r="2124" spans="11:11">
      <c r="K2124" s="20">
        <f t="shared" si="81"/>
        <v>8</v>
      </c>
    </row>
    <row r="2125" spans="11:11">
      <c r="K2125" s="20">
        <f t="shared" si="81"/>
        <v>8</v>
      </c>
    </row>
    <row r="2126" spans="11:11">
      <c r="K2126" s="20">
        <f t="shared" si="81"/>
        <v>8</v>
      </c>
    </row>
    <row r="2127" spans="11:11">
      <c r="K2127" s="20">
        <f t="shared" si="81"/>
        <v>8</v>
      </c>
    </row>
    <row r="2128" spans="11:11">
      <c r="K2128" s="20">
        <f t="shared" si="81"/>
        <v>8</v>
      </c>
    </row>
    <row r="2129" spans="11:11">
      <c r="K2129" s="20">
        <f t="shared" si="81"/>
        <v>8</v>
      </c>
    </row>
    <row r="2130" spans="11:11">
      <c r="K2130" s="20">
        <f t="shared" si="81"/>
        <v>8</v>
      </c>
    </row>
    <row r="2131" spans="11:11">
      <c r="K2131" s="20">
        <f t="shared" si="81"/>
        <v>8</v>
      </c>
    </row>
    <row r="2132" spans="11:11">
      <c r="K2132" s="20">
        <f t="shared" si="81"/>
        <v>8</v>
      </c>
    </row>
    <row r="2133" spans="11:11">
      <c r="K2133" s="20">
        <f t="shared" si="81"/>
        <v>8</v>
      </c>
    </row>
    <row r="2134" spans="11:11">
      <c r="K2134" s="20">
        <f t="shared" si="81"/>
        <v>8</v>
      </c>
    </row>
    <row r="2135" spans="11:11">
      <c r="K2135" s="20">
        <f t="shared" si="81"/>
        <v>8</v>
      </c>
    </row>
    <row r="2136" spans="11:11">
      <c r="K2136" s="20">
        <f t="shared" si="81"/>
        <v>8</v>
      </c>
    </row>
    <row r="2137" spans="11:11">
      <c r="K2137" s="20">
        <f t="shared" si="81"/>
        <v>8</v>
      </c>
    </row>
    <row r="2138" spans="11:11">
      <c r="K2138" s="20">
        <f t="shared" si="81"/>
        <v>8</v>
      </c>
    </row>
    <row r="2139" spans="11:11">
      <c r="K2139" s="20">
        <f t="shared" si="81"/>
        <v>8</v>
      </c>
    </row>
    <row r="2140" spans="11:11">
      <c r="K2140" s="20">
        <f t="shared" si="81"/>
        <v>8</v>
      </c>
    </row>
    <row r="2141" spans="11:11">
      <c r="K2141" s="20">
        <f t="shared" si="81"/>
        <v>8</v>
      </c>
    </row>
    <row r="2142" spans="11:11">
      <c r="K2142" s="20">
        <f t="shared" si="81"/>
        <v>8</v>
      </c>
    </row>
    <row r="2143" spans="11:11">
      <c r="K2143" s="20">
        <f t="shared" si="81"/>
        <v>8</v>
      </c>
    </row>
    <row r="2144" spans="11:11">
      <c r="K2144" s="20">
        <f t="shared" si="81"/>
        <v>8</v>
      </c>
    </row>
    <row r="2145" spans="11:11">
      <c r="K2145" s="20">
        <f t="shared" si="81"/>
        <v>8</v>
      </c>
    </row>
    <row r="2146" spans="11:11">
      <c r="K2146" s="20">
        <f t="shared" si="81"/>
        <v>8</v>
      </c>
    </row>
    <row r="2147" spans="11:11">
      <c r="K2147" s="20">
        <f t="shared" si="81"/>
        <v>8</v>
      </c>
    </row>
    <row r="2148" spans="11:11">
      <c r="K2148" s="20">
        <f t="shared" si="81"/>
        <v>8</v>
      </c>
    </row>
    <row r="2149" spans="11:11">
      <c r="K2149" s="20">
        <f t="shared" si="81"/>
        <v>8</v>
      </c>
    </row>
    <row r="2150" spans="11:11">
      <c r="K2150" s="20">
        <f t="shared" si="81"/>
        <v>8</v>
      </c>
    </row>
    <row r="2151" spans="11:11">
      <c r="K2151" s="20">
        <f t="shared" ref="K2151:K2214" si="82">K2150-L2151</f>
        <v>8</v>
      </c>
    </row>
    <row r="2152" spans="11:11">
      <c r="K2152" s="20">
        <f t="shared" si="82"/>
        <v>8</v>
      </c>
    </row>
    <row r="2153" spans="11:11">
      <c r="K2153" s="20">
        <f t="shared" si="82"/>
        <v>8</v>
      </c>
    </row>
    <row r="2154" spans="11:11">
      <c r="K2154" s="20">
        <f t="shared" si="82"/>
        <v>8</v>
      </c>
    </row>
    <row r="2155" spans="11:11">
      <c r="K2155" s="20">
        <f t="shared" si="82"/>
        <v>8</v>
      </c>
    </row>
    <row r="2156" spans="11:11">
      <c r="K2156" s="20">
        <f t="shared" si="82"/>
        <v>8</v>
      </c>
    </row>
    <row r="2157" spans="11:11">
      <c r="K2157" s="20">
        <f t="shared" si="82"/>
        <v>8</v>
      </c>
    </row>
    <row r="2158" spans="11:11">
      <c r="K2158" s="20">
        <f t="shared" si="82"/>
        <v>8</v>
      </c>
    </row>
    <row r="2159" spans="11:11">
      <c r="K2159" s="20">
        <f t="shared" si="82"/>
        <v>8</v>
      </c>
    </row>
    <row r="2160" spans="11:11">
      <c r="K2160" s="20">
        <f t="shared" si="82"/>
        <v>8</v>
      </c>
    </row>
    <row r="2161" spans="11:11">
      <c r="K2161" s="20">
        <f t="shared" si="82"/>
        <v>8</v>
      </c>
    </row>
    <row r="2162" spans="11:11">
      <c r="K2162" s="20">
        <f t="shared" si="82"/>
        <v>8</v>
      </c>
    </row>
    <row r="2163" spans="11:11">
      <c r="K2163" s="20">
        <f t="shared" si="82"/>
        <v>8</v>
      </c>
    </row>
    <row r="2164" spans="11:11">
      <c r="K2164" s="20">
        <f t="shared" si="82"/>
        <v>8</v>
      </c>
    </row>
    <row r="2165" spans="11:11">
      <c r="K2165" s="20">
        <f t="shared" si="82"/>
        <v>8</v>
      </c>
    </row>
    <row r="2166" spans="11:11">
      <c r="K2166" s="20">
        <f t="shared" si="82"/>
        <v>8</v>
      </c>
    </row>
    <row r="2167" spans="11:11">
      <c r="K2167" s="20">
        <f t="shared" si="82"/>
        <v>8</v>
      </c>
    </row>
    <row r="2168" spans="11:11">
      <c r="K2168" s="20">
        <f t="shared" si="82"/>
        <v>8</v>
      </c>
    </row>
    <row r="2169" spans="11:11">
      <c r="K2169" s="20">
        <f t="shared" si="82"/>
        <v>8</v>
      </c>
    </row>
    <row r="2170" spans="11:11">
      <c r="K2170" s="20">
        <f t="shared" si="82"/>
        <v>8</v>
      </c>
    </row>
    <row r="2171" spans="11:11">
      <c r="K2171" s="20">
        <f t="shared" si="82"/>
        <v>8</v>
      </c>
    </row>
    <row r="2172" spans="11:11">
      <c r="K2172" s="20">
        <f t="shared" si="82"/>
        <v>8</v>
      </c>
    </row>
    <row r="2173" spans="11:11">
      <c r="K2173" s="20">
        <f t="shared" si="82"/>
        <v>8</v>
      </c>
    </row>
    <row r="2174" spans="11:11">
      <c r="K2174" s="20">
        <f t="shared" si="82"/>
        <v>8</v>
      </c>
    </row>
    <row r="2175" spans="11:11">
      <c r="K2175" s="20">
        <f t="shared" si="82"/>
        <v>8</v>
      </c>
    </row>
    <row r="2176" spans="11:11">
      <c r="K2176" s="20">
        <f t="shared" si="82"/>
        <v>8</v>
      </c>
    </row>
    <row r="2177" spans="11:11">
      <c r="K2177" s="20">
        <f t="shared" si="82"/>
        <v>8</v>
      </c>
    </row>
    <row r="2178" spans="11:11">
      <c r="K2178" s="20">
        <f t="shared" si="82"/>
        <v>8</v>
      </c>
    </row>
    <row r="2179" spans="11:11">
      <c r="K2179" s="20">
        <f t="shared" si="82"/>
        <v>8</v>
      </c>
    </row>
    <row r="2180" spans="11:11">
      <c r="K2180" s="20">
        <f t="shared" si="82"/>
        <v>8</v>
      </c>
    </row>
    <row r="2181" spans="11:11">
      <c r="K2181" s="20">
        <f t="shared" si="82"/>
        <v>8</v>
      </c>
    </row>
    <row r="2182" spans="11:11">
      <c r="K2182" s="20">
        <f t="shared" si="82"/>
        <v>8</v>
      </c>
    </row>
    <row r="2183" spans="11:11">
      <c r="K2183" s="20">
        <f t="shared" si="82"/>
        <v>8</v>
      </c>
    </row>
    <row r="2184" spans="11:11">
      <c r="K2184" s="20">
        <f t="shared" si="82"/>
        <v>8</v>
      </c>
    </row>
    <row r="2185" spans="11:11">
      <c r="K2185" s="20">
        <f t="shared" si="82"/>
        <v>8</v>
      </c>
    </row>
    <row r="2186" spans="11:11">
      <c r="K2186" s="20">
        <f t="shared" si="82"/>
        <v>8</v>
      </c>
    </row>
    <row r="2187" spans="11:11">
      <c r="K2187" s="20">
        <f t="shared" si="82"/>
        <v>8</v>
      </c>
    </row>
    <row r="2188" spans="11:11">
      <c r="K2188" s="20">
        <f t="shared" si="82"/>
        <v>8</v>
      </c>
    </row>
    <row r="2189" spans="11:11">
      <c r="K2189" s="20">
        <f t="shared" si="82"/>
        <v>8</v>
      </c>
    </row>
    <row r="2190" spans="11:11">
      <c r="K2190" s="20">
        <f t="shared" si="82"/>
        <v>8</v>
      </c>
    </row>
    <row r="2191" spans="11:11">
      <c r="K2191" s="20">
        <f t="shared" si="82"/>
        <v>8</v>
      </c>
    </row>
    <row r="2192" spans="11:11">
      <c r="K2192" s="20">
        <f t="shared" si="82"/>
        <v>8</v>
      </c>
    </row>
    <row r="2193" spans="11:11">
      <c r="K2193" s="20">
        <f t="shared" si="82"/>
        <v>8</v>
      </c>
    </row>
    <row r="2194" spans="11:11">
      <c r="K2194" s="20">
        <f t="shared" si="82"/>
        <v>8</v>
      </c>
    </row>
    <row r="2195" spans="11:11">
      <c r="K2195" s="20">
        <f t="shared" si="82"/>
        <v>8</v>
      </c>
    </row>
    <row r="2196" spans="11:11">
      <c r="K2196" s="20">
        <f t="shared" si="82"/>
        <v>8</v>
      </c>
    </row>
    <row r="2197" spans="11:11">
      <c r="K2197" s="20">
        <f t="shared" si="82"/>
        <v>8</v>
      </c>
    </row>
    <row r="2198" spans="11:11">
      <c r="K2198" s="20">
        <f t="shared" si="82"/>
        <v>8</v>
      </c>
    </row>
    <row r="2199" spans="11:11">
      <c r="K2199" s="20">
        <f t="shared" si="82"/>
        <v>8</v>
      </c>
    </row>
    <row r="2200" spans="11:11">
      <c r="K2200" s="20">
        <f t="shared" si="82"/>
        <v>8</v>
      </c>
    </row>
    <row r="2201" spans="11:11">
      <c r="K2201" s="20">
        <f t="shared" si="82"/>
        <v>8</v>
      </c>
    </row>
    <row r="2202" spans="11:11">
      <c r="K2202" s="20">
        <f t="shared" si="82"/>
        <v>8</v>
      </c>
    </row>
    <row r="2203" spans="11:11">
      <c r="K2203" s="20">
        <f t="shared" si="82"/>
        <v>8</v>
      </c>
    </row>
    <row r="2204" spans="11:11">
      <c r="K2204" s="20">
        <f t="shared" si="82"/>
        <v>8</v>
      </c>
    </row>
    <row r="2205" spans="11:11">
      <c r="K2205" s="20">
        <f t="shared" si="82"/>
        <v>8</v>
      </c>
    </row>
    <row r="2206" spans="11:11">
      <c r="K2206" s="20">
        <f t="shared" si="82"/>
        <v>8</v>
      </c>
    </row>
    <row r="2207" spans="11:11">
      <c r="K2207" s="20">
        <f t="shared" si="82"/>
        <v>8</v>
      </c>
    </row>
    <row r="2208" spans="11:11">
      <c r="K2208" s="20">
        <f t="shared" si="82"/>
        <v>8</v>
      </c>
    </row>
    <row r="2209" spans="11:11">
      <c r="K2209" s="20">
        <f t="shared" si="82"/>
        <v>8</v>
      </c>
    </row>
    <row r="2210" spans="11:11">
      <c r="K2210" s="20">
        <f t="shared" si="82"/>
        <v>8</v>
      </c>
    </row>
    <row r="2211" spans="11:11">
      <c r="K2211" s="20">
        <f t="shared" si="82"/>
        <v>8</v>
      </c>
    </row>
    <row r="2212" spans="11:11">
      <c r="K2212" s="20">
        <f t="shared" si="82"/>
        <v>8</v>
      </c>
    </row>
    <row r="2213" spans="11:11">
      <c r="K2213" s="20">
        <f t="shared" si="82"/>
        <v>8</v>
      </c>
    </row>
    <row r="2214" spans="11:11">
      <c r="K2214" s="20">
        <f t="shared" si="82"/>
        <v>8</v>
      </c>
    </row>
    <row r="2215" spans="11:11">
      <c r="K2215" s="20">
        <f t="shared" ref="K2215:K2278" si="83">K2214-L2215</f>
        <v>8</v>
      </c>
    </row>
    <row r="2216" spans="11:11">
      <c r="K2216" s="20">
        <f t="shared" si="83"/>
        <v>8</v>
      </c>
    </row>
    <row r="2217" spans="11:11">
      <c r="K2217" s="20">
        <f t="shared" si="83"/>
        <v>8</v>
      </c>
    </row>
    <row r="2218" spans="11:11">
      <c r="K2218" s="20">
        <f t="shared" si="83"/>
        <v>8</v>
      </c>
    </row>
    <row r="2219" spans="11:11">
      <c r="K2219" s="20">
        <f t="shared" si="83"/>
        <v>8</v>
      </c>
    </row>
    <row r="2220" spans="11:11">
      <c r="K2220" s="20">
        <f t="shared" si="83"/>
        <v>8</v>
      </c>
    </row>
    <row r="2221" spans="11:11">
      <c r="K2221" s="20">
        <f t="shared" si="83"/>
        <v>8</v>
      </c>
    </row>
    <row r="2222" spans="11:11">
      <c r="K2222" s="20">
        <f t="shared" si="83"/>
        <v>8</v>
      </c>
    </row>
    <row r="2223" spans="11:11">
      <c r="K2223" s="20">
        <f t="shared" si="83"/>
        <v>8</v>
      </c>
    </row>
    <row r="2224" spans="11:11">
      <c r="K2224" s="20">
        <f t="shared" si="83"/>
        <v>8</v>
      </c>
    </row>
    <row r="2225" spans="11:11">
      <c r="K2225" s="20">
        <f t="shared" si="83"/>
        <v>8</v>
      </c>
    </row>
    <row r="2226" spans="11:11">
      <c r="K2226" s="20">
        <f t="shared" si="83"/>
        <v>8</v>
      </c>
    </row>
    <row r="2227" spans="11:11">
      <c r="K2227" s="20">
        <f t="shared" si="83"/>
        <v>8</v>
      </c>
    </row>
    <row r="2228" spans="11:11">
      <c r="K2228" s="20">
        <f t="shared" si="83"/>
        <v>8</v>
      </c>
    </row>
    <row r="2229" spans="11:11">
      <c r="K2229" s="20">
        <f t="shared" si="83"/>
        <v>8</v>
      </c>
    </row>
    <row r="2230" spans="11:11">
      <c r="K2230" s="20">
        <f t="shared" si="83"/>
        <v>8</v>
      </c>
    </row>
    <row r="2231" spans="11:11">
      <c r="K2231" s="20">
        <f t="shared" si="83"/>
        <v>8</v>
      </c>
    </row>
    <row r="2232" spans="11:11">
      <c r="K2232" s="20">
        <f t="shared" si="83"/>
        <v>8</v>
      </c>
    </row>
    <row r="2233" spans="11:11">
      <c r="K2233" s="20">
        <f t="shared" si="83"/>
        <v>8</v>
      </c>
    </row>
    <row r="2234" spans="11:11">
      <c r="K2234" s="20">
        <f t="shared" si="83"/>
        <v>8</v>
      </c>
    </row>
    <row r="2235" spans="11:11">
      <c r="K2235" s="20">
        <f t="shared" si="83"/>
        <v>8</v>
      </c>
    </row>
    <row r="2236" spans="11:11">
      <c r="K2236" s="20">
        <f t="shared" si="83"/>
        <v>8</v>
      </c>
    </row>
    <row r="2237" spans="11:11">
      <c r="K2237" s="20">
        <f t="shared" si="83"/>
        <v>8</v>
      </c>
    </row>
    <row r="2238" spans="11:11">
      <c r="K2238" s="20">
        <f t="shared" si="83"/>
        <v>8</v>
      </c>
    </row>
    <row r="2239" spans="11:11">
      <c r="K2239" s="20">
        <f t="shared" si="83"/>
        <v>8</v>
      </c>
    </row>
    <row r="2240" spans="11:11">
      <c r="K2240" s="20">
        <f t="shared" si="83"/>
        <v>8</v>
      </c>
    </row>
    <row r="2241" spans="11:11">
      <c r="K2241" s="20">
        <f t="shared" si="83"/>
        <v>8</v>
      </c>
    </row>
    <row r="2242" spans="11:11">
      <c r="K2242" s="20">
        <f t="shared" si="83"/>
        <v>8</v>
      </c>
    </row>
    <row r="2243" spans="11:11">
      <c r="K2243" s="20">
        <f t="shared" si="83"/>
        <v>8</v>
      </c>
    </row>
    <row r="2244" spans="11:11">
      <c r="K2244" s="20">
        <f t="shared" si="83"/>
        <v>8</v>
      </c>
    </row>
    <row r="2245" spans="11:11">
      <c r="K2245" s="20">
        <f t="shared" si="83"/>
        <v>8</v>
      </c>
    </row>
    <row r="2246" spans="11:11">
      <c r="K2246" s="20">
        <f t="shared" si="83"/>
        <v>8</v>
      </c>
    </row>
    <row r="2247" spans="11:11">
      <c r="K2247" s="20">
        <f t="shared" si="83"/>
        <v>8</v>
      </c>
    </row>
    <row r="2248" spans="11:11">
      <c r="K2248" s="20">
        <f t="shared" si="83"/>
        <v>8</v>
      </c>
    </row>
    <row r="2249" spans="11:11">
      <c r="K2249" s="20">
        <f t="shared" si="83"/>
        <v>8</v>
      </c>
    </row>
    <row r="2250" spans="11:11">
      <c r="K2250" s="20">
        <f t="shared" si="83"/>
        <v>8</v>
      </c>
    </row>
    <row r="2251" spans="11:11">
      <c r="K2251" s="20">
        <f t="shared" si="83"/>
        <v>8</v>
      </c>
    </row>
    <row r="2252" spans="11:11">
      <c r="K2252" s="20">
        <f t="shared" si="83"/>
        <v>8</v>
      </c>
    </row>
    <row r="2253" spans="11:11">
      <c r="K2253" s="20">
        <f t="shared" si="83"/>
        <v>8</v>
      </c>
    </row>
    <row r="2254" spans="11:11">
      <c r="K2254" s="20">
        <f t="shared" si="83"/>
        <v>8</v>
      </c>
    </row>
    <row r="2255" spans="11:11">
      <c r="K2255" s="20">
        <f t="shared" si="83"/>
        <v>8</v>
      </c>
    </row>
    <row r="2256" spans="11:11">
      <c r="K2256" s="20">
        <f t="shared" si="83"/>
        <v>8</v>
      </c>
    </row>
    <row r="2257" spans="11:11">
      <c r="K2257" s="20">
        <f t="shared" si="83"/>
        <v>8</v>
      </c>
    </row>
    <row r="2258" spans="11:11">
      <c r="K2258" s="20">
        <f t="shared" si="83"/>
        <v>8</v>
      </c>
    </row>
    <row r="2259" spans="11:11">
      <c r="K2259" s="20">
        <f t="shared" si="83"/>
        <v>8</v>
      </c>
    </row>
    <row r="2260" spans="11:11">
      <c r="K2260" s="20">
        <f t="shared" si="83"/>
        <v>8</v>
      </c>
    </row>
    <row r="2261" spans="11:11">
      <c r="K2261" s="20">
        <f t="shared" si="83"/>
        <v>8</v>
      </c>
    </row>
    <row r="2262" spans="11:11">
      <c r="K2262" s="20">
        <f t="shared" si="83"/>
        <v>8</v>
      </c>
    </row>
    <row r="2263" spans="11:11">
      <c r="K2263" s="20">
        <f t="shared" si="83"/>
        <v>8</v>
      </c>
    </row>
    <row r="2264" spans="11:11">
      <c r="K2264" s="20">
        <f t="shared" si="83"/>
        <v>8</v>
      </c>
    </row>
    <row r="2265" spans="11:11">
      <c r="K2265" s="20">
        <f t="shared" si="83"/>
        <v>8</v>
      </c>
    </row>
    <row r="2266" spans="11:11">
      <c r="K2266" s="20">
        <f t="shared" si="83"/>
        <v>8</v>
      </c>
    </row>
    <row r="2267" spans="11:11">
      <c r="K2267" s="20">
        <f t="shared" si="83"/>
        <v>8</v>
      </c>
    </row>
    <row r="2268" spans="11:11">
      <c r="K2268" s="20">
        <f t="shared" si="83"/>
        <v>8</v>
      </c>
    </row>
    <row r="2269" spans="11:11">
      <c r="K2269" s="20">
        <f t="shared" si="83"/>
        <v>8</v>
      </c>
    </row>
    <row r="2270" spans="11:11">
      <c r="K2270" s="20">
        <f t="shared" si="83"/>
        <v>8</v>
      </c>
    </row>
    <row r="2271" spans="11:11">
      <c r="K2271" s="20">
        <f t="shared" si="83"/>
        <v>8</v>
      </c>
    </row>
    <row r="2272" spans="11:11">
      <c r="K2272" s="20">
        <f t="shared" si="83"/>
        <v>8</v>
      </c>
    </row>
    <row r="2273" spans="11:11">
      <c r="K2273" s="20">
        <f t="shared" si="83"/>
        <v>8</v>
      </c>
    </row>
    <row r="2274" spans="11:11">
      <c r="K2274" s="20">
        <f t="shared" si="83"/>
        <v>8</v>
      </c>
    </row>
    <row r="2275" spans="11:11">
      <c r="K2275" s="20">
        <f t="shared" si="83"/>
        <v>8</v>
      </c>
    </row>
    <row r="2276" spans="11:11">
      <c r="K2276" s="20">
        <f t="shared" si="83"/>
        <v>8</v>
      </c>
    </row>
    <row r="2277" spans="11:11">
      <c r="K2277" s="20">
        <f t="shared" si="83"/>
        <v>8</v>
      </c>
    </row>
    <row r="2278" spans="11:11">
      <c r="K2278" s="20">
        <f t="shared" si="83"/>
        <v>8</v>
      </c>
    </row>
    <row r="2279" spans="11:11">
      <c r="K2279" s="20">
        <f t="shared" ref="K2279:K2342" si="84">K2278-L2279</f>
        <v>8</v>
      </c>
    </row>
    <row r="2280" spans="11:11">
      <c r="K2280" s="20">
        <f t="shared" si="84"/>
        <v>8</v>
      </c>
    </row>
    <row r="2281" spans="11:11">
      <c r="K2281" s="20">
        <f t="shared" si="84"/>
        <v>8</v>
      </c>
    </row>
    <row r="2282" spans="11:11">
      <c r="K2282" s="20">
        <f t="shared" si="84"/>
        <v>8</v>
      </c>
    </row>
    <row r="2283" spans="11:11">
      <c r="K2283" s="20">
        <f t="shared" si="84"/>
        <v>8</v>
      </c>
    </row>
    <row r="2284" spans="11:11">
      <c r="K2284" s="20">
        <f t="shared" si="84"/>
        <v>8</v>
      </c>
    </row>
    <row r="2285" spans="11:11">
      <c r="K2285" s="20">
        <f t="shared" si="84"/>
        <v>8</v>
      </c>
    </row>
    <row r="2286" spans="11:11">
      <c r="K2286" s="20">
        <f t="shared" si="84"/>
        <v>8</v>
      </c>
    </row>
    <row r="2287" spans="11:11">
      <c r="K2287" s="20">
        <f t="shared" si="84"/>
        <v>8</v>
      </c>
    </row>
    <row r="2288" spans="11:11">
      <c r="K2288" s="20">
        <f t="shared" si="84"/>
        <v>8</v>
      </c>
    </row>
    <row r="2289" spans="11:11">
      <c r="K2289" s="20">
        <f t="shared" si="84"/>
        <v>8</v>
      </c>
    </row>
    <row r="2290" spans="11:11">
      <c r="K2290" s="20">
        <f t="shared" si="84"/>
        <v>8</v>
      </c>
    </row>
    <row r="2291" spans="11:11">
      <c r="K2291" s="20">
        <f t="shared" si="84"/>
        <v>8</v>
      </c>
    </row>
    <row r="2292" spans="11:11">
      <c r="K2292" s="20">
        <f t="shared" si="84"/>
        <v>8</v>
      </c>
    </row>
    <row r="2293" spans="11:11">
      <c r="K2293" s="20">
        <f t="shared" si="84"/>
        <v>8</v>
      </c>
    </row>
    <row r="2294" spans="11:11">
      <c r="K2294" s="20">
        <f t="shared" si="84"/>
        <v>8</v>
      </c>
    </row>
    <row r="2295" spans="11:11">
      <c r="K2295" s="20">
        <f t="shared" si="84"/>
        <v>8</v>
      </c>
    </row>
    <row r="2296" spans="11:11">
      <c r="K2296" s="20">
        <f t="shared" si="84"/>
        <v>8</v>
      </c>
    </row>
    <row r="2297" spans="11:11">
      <c r="K2297" s="20">
        <f t="shared" si="84"/>
        <v>8</v>
      </c>
    </row>
    <row r="2298" spans="11:11">
      <c r="K2298" s="20">
        <f t="shared" si="84"/>
        <v>8</v>
      </c>
    </row>
    <row r="2299" spans="11:11">
      <c r="K2299" s="20">
        <f t="shared" si="84"/>
        <v>8</v>
      </c>
    </row>
    <row r="2300" spans="11:11">
      <c r="K2300" s="20">
        <f t="shared" si="84"/>
        <v>8</v>
      </c>
    </row>
    <row r="2301" spans="11:11">
      <c r="K2301" s="20">
        <f t="shared" si="84"/>
        <v>8</v>
      </c>
    </row>
    <row r="2302" spans="11:11">
      <c r="K2302" s="20">
        <f t="shared" si="84"/>
        <v>8</v>
      </c>
    </row>
    <row r="2303" spans="11:11">
      <c r="K2303" s="20">
        <f t="shared" si="84"/>
        <v>8</v>
      </c>
    </row>
    <row r="2304" spans="11:11">
      <c r="K2304" s="20">
        <f t="shared" si="84"/>
        <v>8</v>
      </c>
    </row>
    <row r="2305" spans="11:11">
      <c r="K2305" s="20">
        <f t="shared" si="84"/>
        <v>8</v>
      </c>
    </row>
    <row r="2306" spans="11:11">
      <c r="K2306" s="20">
        <f t="shared" si="84"/>
        <v>8</v>
      </c>
    </row>
    <row r="2307" spans="11:11">
      <c r="K2307" s="20">
        <f t="shared" si="84"/>
        <v>8</v>
      </c>
    </row>
    <row r="2308" spans="11:11">
      <c r="K2308" s="20">
        <f t="shared" si="84"/>
        <v>8</v>
      </c>
    </row>
    <row r="2309" spans="11:11">
      <c r="K2309" s="20">
        <f t="shared" si="84"/>
        <v>8</v>
      </c>
    </row>
    <row r="2310" spans="11:11">
      <c r="K2310" s="20">
        <f t="shared" si="84"/>
        <v>8</v>
      </c>
    </row>
    <row r="2311" spans="11:11">
      <c r="K2311" s="20">
        <f t="shared" si="84"/>
        <v>8</v>
      </c>
    </row>
    <row r="2312" spans="11:11">
      <c r="K2312" s="20">
        <f t="shared" si="84"/>
        <v>8</v>
      </c>
    </row>
    <row r="2313" spans="11:11">
      <c r="K2313" s="20">
        <f t="shared" si="84"/>
        <v>8</v>
      </c>
    </row>
    <row r="2314" spans="11:11">
      <c r="K2314" s="20">
        <f t="shared" si="84"/>
        <v>8</v>
      </c>
    </row>
    <row r="2315" spans="11:11">
      <c r="K2315" s="20">
        <f t="shared" si="84"/>
        <v>8</v>
      </c>
    </row>
    <row r="2316" spans="11:11">
      <c r="K2316" s="20">
        <f t="shared" si="84"/>
        <v>8</v>
      </c>
    </row>
    <row r="2317" spans="11:11">
      <c r="K2317" s="20">
        <f t="shared" si="84"/>
        <v>8</v>
      </c>
    </row>
    <row r="2318" spans="11:11">
      <c r="K2318" s="20">
        <f t="shared" si="84"/>
        <v>8</v>
      </c>
    </row>
    <row r="2319" spans="11:11">
      <c r="K2319" s="20">
        <f t="shared" si="84"/>
        <v>8</v>
      </c>
    </row>
    <row r="2320" spans="11:11">
      <c r="K2320" s="20">
        <f t="shared" si="84"/>
        <v>8</v>
      </c>
    </row>
    <row r="2321" spans="11:11">
      <c r="K2321" s="20">
        <f t="shared" si="84"/>
        <v>8</v>
      </c>
    </row>
    <row r="2322" spans="11:11">
      <c r="K2322" s="20">
        <f t="shared" si="84"/>
        <v>8</v>
      </c>
    </row>
    <row r="2323" spans="11:11">
      <c r="K2323" s="20">
        <f t="shared" si="84"/>
        <v>8</v>
      </c>
    </row>
    <row r="2324" spans="11:11">
      <c r="K2324" s="20">
        <f t="shared" si="84"/>
        <v>8</v>
      </c>
    </row>
    <row r="2325" spans="11:11">
      <c r="K2325" s="20">
        <f t="shared" si="84"/>
        <v>8</v>
      </c>
    </row>
    <row r="2326" spans="11:11">
      <c r="K2326" s="20">
        <f t="shared" si="84"/>
        <v>8</v>
      </c>
    </row>
    <row r="2327" spans="11:11">
      <c r="K2327" s="20">
        <f t="shared" si="84"/>
        <v>8</v>
      </c>
    </row>
    <row r="2328" spans="11:11">
      <c r="K2328" s="20">
        <f t="shared" si="84"/>
        <v>8</v>
      </c>
    </row>
    <row r="2329" spans="11:11">
      <c r="K2329" s="20">
        <f t="shared" si="84"/>
        <v>8</v>
      </c>
    </row>
    <row r="2330" spans="11:11">
      <c r="K2330" s="20">
        <f t="shared" si="84"/>
        <v>8</v>
      </c>
    </row>
    <row r="2331" spans="11:11">
      <c r="K2331" s="20">
        <f t="shared" si="84"/>
        <v>8</v>
      </c>
    </row>
    <row r="2332" spans="11:11">
      <c r="K2332" s="20">
        <f t="shared" si="84"/>
        <v>8</v>
      </c>
    </row>
    <row r="2333" spans="11:11">
      <c r="K2333" s="20">
        <f t="shared" si="84"/>
        <v>8</v>
      </c>
    </row>
    <row r="2334" spans="11:11">
      <c r="K2334" s="20">
        <f t="shared" si="84"/>
        <v>8</v>
      </c>
    </row>
    <row r="2335" spans="11:11">
      <c r="K2335" s="20">
        <f t="shared" si="84"/>
        <v>8</v>
      </c>
    </row>
    <row r="2336" spans="11:11">
      <c r="K2336" s="20">
        <f t="shared" si="84"/>
        <v>8</v>
      </c>
    </row>
    <row r="2337" spans="11:11">
      <c r="K2337" s="20">
        <f t="shared" si="84"/>
        <v>8</v>
      </c>
    </row>
    <row r="2338" spans="11:11">
      <c r="K2338" s="20">
        <f t="shared" si="84"/>
        <v>8</v>
      </c>
    </row>
    <row r="2339" spans="11:11">
      <c r="K2339" s="20">
        <f t="shared" si="84"/>
        <v>8</v>
      </c>
    </row>
    <row r="2340" spans="11:11">
      <c r="K2340" s="20">
        <f t="shared" si="84"/>
        <v>8</v>
      </c>
    </row>
    <row r="2341" spans="11:11">
      <c r="K2341" s="20">
        <f t="shared" si="84"/>
        <v>8</v>
      </c>
    </row>
    <row r="2342" spans="11:11">
      <c r="K2342" s="20">
        <f t="shared" si="84"/>
        <v>8</v>
      </c>
    </row>
    <row r="2343" spans="11:11">
      <c r="K2343" s="20">
        <f t="shared" ref="K2343:K2406" si="85">K2342-L2343</f>
        <v>8</v>
      </c>
    </row>
    <row r="2344" spans="11:11">
      <c r="K2344" s="20">
        <f t="shared" si="85"/>
        <v>8</v>
      </c>
    </row>
    <row r="2345" spans="11:11">
      <c r="K2345" s="20">
        <f t="shared" si="85"/>
        <v>8</v>
      </c>
    </row>
    <row r="2346" spans="11:11">
      <c r="K2346" s="20">
        <f t="shared" si="85"/>
        <v>8</v>
      </c>
    </row>
    <row r="2347" spans="11:11">
      <c r="K2347" s="20">
        <f t="shared" si="85"/>
        <v>8</v>
      </c>
    </row>
    <row r="2348" spans="11:11">
      <c r="K2348" s="20">
        <f t="shared" si="85"/>
        <v>8</v>
      </c>
    </row>
    <row r="2349" spans="11:11">
      <c r="K2349" s="20">
        <f t="shared" si="85"/>
        <v>8</v>
      </c>
    </row>
    <row r="2350" spans="11:11">
      <c r="K2350" s="20">
        <f t="shared" si="85"/>
        <v>8</v>
      </c>
    </row>
    <row r="2351" spans="11:11">
      <c r="K2351" s="20">
        <f t="shared" si="85"/>
        <v>8</v>
      </c>
    </row>
    <row r="2352" spans="11:11">
      <c r="K2352" s="20">
        <f t="shared" si="85"/>
        <v>8</v>
      </c>
    </row>
    <row r="2353" spans="11:11">
      <c r="K2353" s="20">
        <f t="shared" si="85"/>
        <v>8</v>
      </c>
    </row>
    <row r="2354" spans="11:11">
      <c r="K2354" s="20">
        <f t="shared" si="85"/>
        <v>8</v>
      </c>
    </row>
    <row r="2355" spans="11:11">
      <c r="K2355" s="20">
        <f t="shared" si="85"/>
        <v>8</v>
      </c>
    </row>
    <row r="2356" spans="11:11">
      <c r="K2356" s="20">
        <f t="shared" si="85"/>
        <v>8</v>
      </c>
    </row>
    <row r="2357" spans="11:11">
      <c r="K2357" s="20">
        <f t="shared" si="85"/>
        <v>8</v>
      </c>
    </row>
    <row r="2358" spans="11:11">
      <c r="K2358" s="20">
        <f t="shared" si="85"/>
        <v>8</v>
      </c>
    </row>
    <row r="2359" spans="11:11">
      <c r="K2359" s="20">
        <f t="shared" si="85"/>
        <v>8</v>
      </c>
    </row>
    <row r="2360" spans="11:11">
      <c r="K2360" s="20">
        <f t="shared" si="85"/>
        <v>8</v>
      </c>
    </row>
    <row r="2361" spans="11:11">
      <c r="K2361" s="20">
        <f t="shared" si="85"/>
        <v>8</v>
      </c>
    </row>
    <row r="2362" spans="11:11">
      <c r="K2362" s="20">
        <f t="shared" si="85"/>
        <v>8</v>
      </c>
    </row>
    <row r="2363" spans="11:11">
      <c r="K2363" s="20">
        <f t="shared" si="85"/>
        <v>8</v>
      </c>
    </row>
    <row r="2364" spans="11:11">
      <c r="K2364" s="20">
        <f t="shared" si="85"/>
        <v>8</v>
      </c>
    </row>
    <row r="2365" spans="11:11">
      <c r="K2365" s="20">
        <f t="shared" si="85"/>
        <v>8</v>
      </c>
    </row>
    <row r="2366" spans="11:11">
      <c r="K2366" s="20">
        <f t="shared" si="85"/>
        <v>8</v>
      </c>
    </row>
    <row r="2367" spans="11:11">
      <c r="K2367" s="20">
        <f t="shared" si="85"/>
        <v>8</v>
      </c>
    </row>
    <row r="2368" spans="11:11">
      <c r="K2368" s="20">
        <f t="shared" si="85"/>
        <v>8</v>
      </c>
    </row>
    <row r="2369" spans="11:11">
      <c r="K2369" s="20">
        <f t="shared" si="85"/>
        <v>8</v>
      </c>
    </row>
    <row r="2370" spans="11:11">
      <c r="K2370" s="20">
        <f t="shared" si="85"/>
        <v>8</v>
      </c>
    </row>
    <row r="2371" spans="11:11">
      <c r="K2371" s="20">
        <f t="shared" si="85"/>
        <v>8</v>
      </c>
    </row>
    <row r="2372" spans="11:11">
      <c r="K2372" s="20">
        <f t="shared" si="85"/>
        <v>8</v>
      </c>
    </row>
    <row r="2373" spans="11:11">
      <c r="K2373" s="20">
        <f t="shared" si="85"/>
        <v>8</v>
      </c>
    </row>
    <row r="2374" spans="11:11">
      <c r="K2374" s="20">
        <f t="shared" si="85"/>
        <v>8</v>
      </c>
    </row>
    <row r="2375" spans="11:11">
      <c r="K2375" s="20">
        <f t="shared" si="85"/>
        <v>8</v>
      </c>
    </row>
    <row r="2376" spans="11:11">
      <c r="K2376" s="20">
        <f t="shared" si="85"/>
        <v>8</v>
      </c>
    </row>
    <row r="2377" spans="11:11">
      <c r="K2377" s="20">
        <f t="shared" si="85"/>
        <v>8</v>
      </c>
    </row>
    <row r="2378" spans="11:11">
      <c r="K2378" s="20">
        <f t="shared" si="85"/>
        <v>8</v>
      </c>
    </row>
    <row r="2379" spans="11:11">
      <c r="K2379" s="20">
        <f t="shared" si="85"/>
        <v>8</v>
      </c>
    </row>
    <row r="2380" spans="11:11">
      <c r="K2380" s="20">
        <f t="shared" si="85"/>
        <v>8</v>
      </c>
    </row>
    <row r="2381" spans="11:11">
      <c r="K2381" s="20">
        <f t="shared" si="85"/>
        <v>8</v>
      </c>
    </row>
    <row r="2382" spans="11:11">
      <c r="K2382" s="20">
        <f t="shared" si="85"/>
        <v>8</v>
      </c>
    </row>
    <row r="2383" spans="11:11">
      <c r="K2383" s="20">
        <f t="shared" si="85"/>
        <v>8</v>
      </c>
    </row>
    <row r="2384" spans="11:11">
      <c r="K2384" s="20">
        <f t="shared" si="85"/>
        <v>8</v>
      </c>
    </row>
    <row r="2385" spans="11:11">
      <c r="K2385" s="20">
        <f t="shared" si="85"/>
        <v>8</v>
      </c>
    </row>
    <row r="2386" spans="11:11">
      <c r="K2386" s="20">
        <f t="shared" si="85"/>
        <v>8</v>
      </c>
    </row>
    <row r="2387" spans="11:11">
      <c r="K2387" s="20">
        <f t="shared" si="85"/>
        <v>8</v>
      </c>
    </row>
    <row r="2388" spans="11:11">
      <c r="K2388" s="20">
        <f t="shared" si="85"/>
        <v>8</v>
      </c>
    </row>
    <row r="2389" spans="11:11">
      <c r="K2389" s="20">
        <f t="shared" si="85"/>
        <v>8</v>
      </c>
    </row>
    <row r="2390" spans="11:11">
      <c r="K2390" s="20">
        <f t="shared" si="85"/>
        <v>8</v>
      </c>
    </row>
    <row r="2391" spans="11:11">
      <c r="K2391" s="20">
        <f t="shared" si="85"/>
        <v>8</v>
      </c>
    </row>
    <row r="2392" spans="11:11">
      <c r="K2392" s="20">
        <f t="shared" si="85"/>
        <v>8</v>
      </c>
    </row>
    <row r="2393" spans="11:11">
      <c r="K2393" s="20">
        <f t="shared" si="85"/>
        <v>8</v>
      </c>
    </row>
    <row r="2394" spans="11:11">
      <c r="K2394" s="20">
        <f t="shared" si="85"/>
        <v>8</v>
      </c>
    </row>
    <row r="2395" spans="11:11">
      <c r="K2395" s="20">
        <f t="shared" si="85"/>
        <v>8</v>
      </c>
    </row>
    <row r="2396" spans="11:11">
      <c r="K2396" s="20">
        <f t="shared" si="85"/>
        <v>8</v>
      </c>
    </row>
    <row r="2397" spans="11:11">
      <c r="K2397" s="20">
        <f t="shared" si="85"/>
        <v>8</v>
      </c>
    </row>
    <row r="2398" spans="11:11">
      <c r="K2398" s="20">
        <f t="shared" si="85"/>
        <v>8</v>
      </c>
    </row>
    <row r="2399" spans="11:11">
      <c r="K2399" s="20">
        <f t="shared" si="85"/>
        <v>8</v>
      </c>
    </row>
    <row r="2400" spans="11:11">
      <c r="K2400" s="20">
        <f t="shared" si="85"/>
        <v>8</v>
      </c>
    </row>
    <row r="2401" spans="11:11">
      <c r="K2401" s="20">
        <f t="shared" si="85"/>
        <v>8</v>
      </c>
    </row>
    <row r="2402" spans="11:11">
      <c r="K2402" s="20">
        <f t="shared" si="85"/>
        <v>8</v>
      </c>
    </row>
    <row r="2403" spans="11:11">
      <c r="K2403" s="20">
        <f t="shared" si="85"/>
        <v>8</v>
      </c>
    </row>
    <row r="2404" spans="11:11">
      <c r="K2404" s="20">
        <f t="shared" si="85"/>
        <v>8</v>
      </c>
    </row>
    <row r="2405" spans="11:11">
      <c r="K2405" s="20">
        <f t="shared" si="85"/>
        <v>8</v>
      </c>
    </row>
    <row r="2406" spans="11:11">
      <c r="K2406" s="20">
        <f t="shared" si="85"/>
        <v>8</v>
      </c>
    </row>
    <row r="2407" spans="11:11">
      <c r="K2407" s="20">
        <f t="shared" ref="K2407:K2470" si="86">K2406-L2407</f>
        <v>8</v>
      </c>
    </row>
    <row r="2408" spans="11:11">
      <c r="K2408" s="20">
        <f t="shared" si="86"/>
        <v>8</v>
      </c>
    </row>
    <row r="2409" spans="11:11">
      <c r="K2409" s="20">
        <f t="shared" si="86"/>
        <v>8</v>
      </c>
    </row>
    <row r="2410" spans="11:11">
      <c r="K2410" s="20">
        <f t="shared" si="86"/>
        <v>8</v>
      </c>
    </row>
    <row r="2411" spans="11:11">
      <c r="K2411" s="20">
        <f t="shared" si="86"/>
        <v>8</v>
      </c>
    </row>
    <row r="2412" spans="11:11">
      <c r="K2412" s="20">
        <f t="shared" si="86"/>
        <v>8</v>
      </c>
    </row>
    <row r="2413" spans="11:11">
      <c r="K2413" s="20">
        <f t="shared" si="86"/>
        <v>8</v>
      </c>
    </row>
    <row r="2414" spans="11:11">
      <c r="K2414" s="20">
        <f t="shared" si="86"/>
        <v>8</v>
      </c>
    </row>
    <row r="2415" spans="11:11">
      <c r="K2415" s="20">
        <f t="shared" si="86"/>
        <v>8</v>
      </c>
    </row>
    <row r="2416" spans="11:11">
      <c r="K2416" s="20">
        <f t="shared" si="86"/>
        <v>8</v>
      </c>
    </row>
    <row r="2417" spans="11:11">
      <c r="K2417" s="20">
        <f t="shared" si="86"/>
        <v>8</v>
      </c>
    </row>
    <row r="2418" spans="11:11">
      <c r="K2418" s="20">
        <f t="shared" si="86"/>
        <v>8</v>
      </c>
    </row>
    <row r="2419" spans="11:11">
      <c r="K2419" s="20">
        <f t="shared" si="86"/>
        <v>8</v>
      </c>
    </row>
    <row r="2420" spans="11:11">
      <c r="K2420" s="20">
        <f t="shared" si="86"/>
        <v>8</v>
      </c>
    </row>
    <row r="2421" spans="11:11">
      <c r="K2421" s="20">
        <f t="shared" si="86"/>
        <v>8</v>
      </c>
    </row>
    <row r="2422" spans="11:11">
      <c r="K2422" s="20">
        <f t="shared" si="86"/>
        <v>8</v>
      </c>
    </row>
    <row r="2423" spans="11:11">
      <c r="K2423" s="20">
        <f t="shared" si="86"/>
        <v>8</v>
      </c>
    </row>
    <row r="2424" spans="11:11">
      <c r="K2424" s="20">
        <f t="shared" si="86"/>
        <v>8</v>
      </c>
    </row>
    <row r="2425" spans="11:11">
      <c r="K2425" s="20">
        <f t="shared" si="86"/>
        <v>8</v>
      </c>
    </row>
    <row r="2426" spans="11:11">
      <c r="K2426" s="20">
        <f t="shared" si="86"/>
        <v>8</v>
      </c>
    </row>
    <row r="2427" spans="11:11">
      <c r="K2427" s="20">
        <f t="shared" si="86"/>
        <v>8</v>
      </c>
    </row>
    <row r="2428" spans="11:11">
      <c r="K2428" s="20">
        <f t="shared" si="86"/>
        <v>8</v>
      </c>
    </row>
    <row r="2429" spans="11:11">
      <c r="K2429" s="20">
        <f t="shared" si="86"/>
        <v>8</v>
      </c>
    </row>
    <row r="2430" spans="11:11">
      <c r="K2430" s="20">
        <f t="shared" si="86"/>
        <v>8</v>
      </c>
    </row>
    <row r="2431" spans="11:11">
      <c r="K2431" s="20">
        <f t="shared" si="86"/>
        <v>8</v>
      </c>
    </row>
    <row r="2432" spans="11:11">
      <c r="K2432" s="20">
        <f t="shared" si="86"/>
        <v>8</v>
      </c>
    </row>
    <row r="2433" spans="11:11">
      <c r="K2433" s="20">
        <f t="shared" si="86"/>
        <v>8</v>
      </c>
    </row>
    <row r="2434" spans="11:11">
      <c r="K2434" s="20">
        <f t="shared" si="86"/>
        <v>8</v>
      </c>
    </row>
    <row r="2435" spans="11:11">
      <c r="K2435" s="20">
        <f t="shared" si="86"/>
        <v>8</v>
      </c>
    </row>
    <row r="2436" spans="11:11">
      <c r="K2436" s="20">
        <f t="shared" si="86"/>
        <v>8</v>
      </c>
    </row>
    <row r="2437" spans="11:11">
      <c r="K2437" s="20">
        <f t="shared" si="86"/>
        <v>8</v>
      </c>
    </row>
    <row r="2438" spans="11:11">
      <c r="K2438" s="20">
        <f t="shared" si="86"/>
        <v>8</v>
      </c>
    </row>
    <row r="2439" spans="11:11">
      <c r="K2439" s="20">
        <f t="shared" si="86"/>
        <v>8</v>
      </c>
    </row>
    <row r="2440" spans="11:11">
      <c r="K2440" s="20">
        <f t="shared" si="86"/>
        <v>8</v>
      </c>
    </row>
    <row r="2441" spans="11:11">
      <c r="K2441" s="20">
        <f t="shared" si="86"/>
        <v>8</v>
      </c>
    </row>
    <row r="2442" spans="11:11">
      <c r="K2442" s="20">
        <f t="shared" si="86"/>
        <v>8</v>
      </c>
    </row>
    <row r="2443" spans="11:11">
      <c r="K2443" s="20">
        <f t="shared" si="86"/>
        <v>8</v>
      </c>
    </row>
    <row r="2444" spans="11:11">
      <c r="K2444" s="20">
        <f t="shared" si="86"/>
        <v>8</v>
      </c>
    </row>
    <row r="2445" spans="11:11">
      <c r="K2445" s="20">
        <f t="shared" si="86"/>
        <v>8</v>
      </c>
    </row>
    <row r="2446" spans="11:11">
      <c r="K2446" s="20">
        <f t="shared" si="86"/>
        <v>8</v>
      </c>
    </row>
    <row r="2447" spans="11:11">
      <c r="K2447" s="20">
        <f t="shared" si="86"/>
        <v>8</v>
      </c>
    </row>
    <row r="2448" spans="11:11">
      <c r="K2448" s="20">
        <f t="shared" si="86"/>
        <v>8</v>
      </c>
    </row>
    <row r="2449" spans="11:11">
      <c r="K2449" s="20">
        <f t="shared" si="86"/>
        <v>8</v>
      </c>
    </row>
    <row r="2450" spans="11:11">
      <c r="K2450" s="20">
        <f t="shared" si="86"/>
        <v>8</v>
      </c>
    </row>
    <row r="2451" spans="11:11">
      <c r="K2451" s="20">
        <f t="shared" si="86"/>
        <v>8</v>
      </c>
    </row>
    <row r="2452" spans="11:11">
      <c r="K2452" s="20">
        <f t="shared" si="86"/>
        <v>8</v>
      </c>
    </row>
    <row r="2453" spans="11:11">
      <c r="K2453" s="20">
        <f t="shared" si="86"/>
        <v>8</v>
      </c>
    </row>
    <row r="2454" spans="11:11">
      <c r="K2454" s="20">
        <f t="shared" si="86"/>
        <v>8</v>
      </c>
    </row>
    <row r="2455" spans="11:11">
      <c r="K2455" s="20">
        <f t="shared" si="86"/>
        <v>8</v>
      </c>
    </row>
    <row r="2456" spans="11:11">
      <c r="K2456" s="20">
        <f t="shared" si="86"/>
        <v>8</v>
      </c>
    </row>
    <row r="2457" spans="11:11">
      <c r="K2457" s="20">
        <f t="shared" si="86"/>
        <v>8</v>
      </c>
    </row>
    <row r="2458" spans="11:11">
      <c r="K2458" s="20">
        <f t="shared" si="86"/>
        <v>8</v>
      </c>
    </row>
    <row r="2459" spans="11:11">
      <c r="K2459" s="20">
        <f t="shared" si="86"/>
        <v>8</v>
      </c>
    </row>
    <row r="2460" spans="11:11">
      <c r="K2460" s="20">
        <f t="shared" si="86"/>
        <v>8</v>
      </c>
    </row>
    <row r="2461" spans="11:11">
      <c r="K2461" s="20">
        <f t="shared" si="86"/>
        <v>8</v>
      </c>
    </row>
    <row r="2462" spans="11:11">
      <c r="K2462" s="20">
        <f t="shared" si="86"/>
        <v>8</v>
      </c>
    </row>
    <row r="2463" spans="11:11">
      <c r="K2463" s="20">
        <f t="shared" si="86"/>
        <v>8</v>
      </c>
    </row>
    <row r="2464" spans="11:11">
      <c r="K2464" s="20">
        <f t="shared" si="86"/>
        <v>8</v>
      </c>
    </row>
    <row r="2465" spans="11:11">
      <c r="K2465" s="20">
        <f t="shared" si="86"/>
        <v>8</v>
      </c>
    </row>
    <row r="2466" spans="11:11">
      <c r="K2466" s="20">
        <f t="shared" si="86"/>
        <v>8</v>
      </c>
    </row>
    <row r="2467" spans="11:11">
      <c r="K2467" s="20">
        <f t="shared" si="86"/>
        <v>8</v>
      </c>
    </row>
    <row r="2468" spans="11:11">
      <c r="K2468" s="20">
        <f t="shared" si="86"/>
        <v>8</v>
      </c>
    </row>
    <row r="2469" spans="11:11">
      <c r="K2469" s="20">
        <f t="shared" si="86"/>
        <v>8</v>
      </c>
    </row>
    <row r="2470" spans="11:11">
      <c r="K2470" s="20">
        <f t="shared" si="86"/>
        <v>8</v>
      </c>
    </row>
    <row r="2471" spans="11:11">
      <c r="K2471" s="20">
        <f t="shared" ref="K2471:K2534" si="87">K2470-L2471</f>
        <v>8</v>
      </c>
    </row>
    <row r="2472" spans="11:11">
      <c r="K2472" s="20">
        <f t="shared" si="87"/>
        <v>8</v>
      </c>
    </row>
    <row r="2473" spans="11:11">
      <c r="K2473" s="20">
        <f t="shared" si="87"/>
        <v>8</v>
      </c>
    </row>
    <row r="2474" spans="11:11">
      <c r="K2474" s="20">
        <f t="shared" si="87"/>
        <v>8</v>
      </c>
    </row>
    <row r="2475" spans="11:11">
      <c r="K2475" s="20">
        <f t="shared" si="87"/>
        <v>8</v>
      </c>
    </row>
    <row r="2476" spans="11:11">
      <c r="K2476" s="20">
        <f t="shared" si="87"/>
        <v>8</v>
      </c>
    </row>
    <row r="2477" spans="11:11">
      <c r="K2477" s="20">
        <f t="shared" si="87"/>
        <v>8</v>
      </c>
    </row>
    <row r="2478" spans="11:11">
      <c r="K2478" s="20">
        <f t="shared" si="87"/>
        <v>8</v>
      </c>
    </row>
    <row r="2479" spans="11:11">
      <c r="K2479" s="20">
        <f t="shared" si="87"/>
        <v>8</v>
      </c>
    </row>
    <row r="2480" spans="11:11">
      <c r="K2480" s="20">
        <f t="shared" si="87"/>
        <v>8</v>
      </c>
    </row>
    <row r="2481" spans="11:11">
      <c r="K2481" s="20">
        <f t="shared" si="87"/>
        <v>8</v>
      </c>
    </row>
    <row r="2482" spans="11:11">
      <c r="K2482" s="20">
        <f t="shared" si="87"/>
        <v>8</v>
      </c>
    </row>
    <row r="2483" spans="11:11">
      <c r="K2483" s="20">
        <f t="shared" si="87"/>
        <v>8</v>
      </c>
    </row>
    <row r="2484" spans="11:11">
      <c r="K2484" s="20">
        <f t="shared" si="87"/>
        <v>8</v>
      </c>
    </row>
    <row r="2485" spans="11:11">
      <c r="K2485" s="20">
        <f t="shared" si="87"/>
        <v>8</v>
      </c>
    </row>
    <row r="2486" spans="11:11">
      <c r="K2486" s="20">
        <f t="shared" si="87"/>
        <v>8</v>
      </c>
    </row>
    <row r="2487" spans="11:11">
      <c r="K2487" s="20">
        <f t="shared" si="87"/>
        <v>8</v>
      </c>
    </row>
    <row r="2488" spans="11:11">
      <c r="K2488" s="20">
        <f t="shared" si="87"/>
        <v>8</v>
      </c>
    </row>
    <row r="2489" spans="11:11">
      <c r="K2489" s="20">
        <f t="shared" si="87"/>
        <v>8</v>
      </c>
    </row>
    <row r="2490" spans="11:11">
      <c r="K2490" s="20">
        <f t="shared" si="87"/>
        <v>8</v>
      </c>
    </row>
    <row r="2491" spans="11:11">
      <c r="K2491" s="20">
        <f t="shared" si="87"/>
        <v>8</v>
      </c>
    </row>
    <row r="2492" spans="11:11">
      <c r="K2492" s="20">
        <f t="shared" si="87"/>
        <v>8</v>
      </c>
    </row>
    <row r="2493" spans="11:11">
      <c r="K2493" s="20">
        <f t="shared" si="87"/>
        <v>8</v>
      </c>
    </row>
    <row r="2494" spans="11:11">
      <c r="K2494" s="20">
        <f t="shared" si="87"/>
        <v>8</v>
      </c>
    </row>
    <row r="2495" spans="11:11">
      <c r="K2495" s="20">
        <f t="shared" si="87"/>
        <v>8</v>
      </c>
    </row>
    <row r="2496" spans="11:11">
      <c r="K2496" s="20">
        <f t="shared" si="87"/>
        <v>8</v>
      </c>
    </row>
    <row r="2497" spans="11:11">
      <c r="K2497" s="20">
        <f t="shared" si="87"/>
        <v>8</v>
      </c>
    </row>
    <row r="2498" spans="11:11">
      <c r="K2498" s="20">
        <f t="shared" si="87"/>
        <v>8</v>
      </c>
    </row>
    <row r="2499" spans="11:11">
      <c r="K2499" s="20">
        <f t="shared" si="87"/>
        <v>8</v>
      </c>
    </row>
    <row r="2500" spans="11:11">
      <c r="K2500" s="20">
        <f t="shared" si="87"/>
        <v>8</v>
      </c>
    </row>
    <row r="2501" spans="11:11">
      <c r="K2501" s="20">
        <f t="shared" si="87"/>
        <v>8</v>
      </c>
    </row>
    <row r="2502" spans="11:11">
      <c r="K2502" s="20">
        <f t="shared" si="87"/>
        <v>8</v>
      </c>
    </row>
    <row r="2503" spans="11:11">
      <c r="K2503" s="20">
        <f t="shared" si="87"/>
        <v>8</v>
      </c>
    </row>
    <row r="2504" spans="11:11">
      <c r="K2504" s="20">
        <f t="shared" si="87"/>
        <v>8</v>
      </c>
    </row>
    <row r="2505" spans="11:11">
      <c r="K2505" s="20">
        <f t="shared" si="87"/>
        <v>8</v>
      </c>
    </row>
    <row r="2506" spans="11:11">
      <c r="K2506" s="20">
        <f t="shared" si="87"/>
        <v>8</v>
      </c>
    </row>
    <row r="2507" spans="11:11">
      <c r="K2507" s="20">
        <f t="shared" si="87"/>
        <v>8</v>
      </c>
    </row>
    <row r="2508" spans="11:11">
      <c r="K2508" s="20">
        <f t="shared" si="87"/>
        <v>8</v>
      </c>
    </row>
    <row r="2509" spans="11:11">
      <c r="K2509" s="20">
        <f t="shared" si="87"/>
        <v>8</v>
      </c>
    </row>
    <row r="2510" spans="11:11">
      <c r="K2510" s="20">
        <f t="shared" si="87"/>
        <v>8</v>
      </c>
    </row>
    <row r="2511" spans="11:11">
      <c r="K2511" s="20">
        <f t="shared" si="87"/>
        <v>8</v>
      </c>
    </row>
    <row r="2512" spans="11:11">
      <c r="K2512" s="20">
        <f t="shared" si="87"/>
        <v>8</v>
      </c>
    </row>
    <row r="2513" spans="11:11">
      <c r="K2513" s="20">
        <f t="shared" si="87"/>
        <v>8</v>
      </c>
    </row>
    <row r="2514" spans="11:11">
      <c r="K2514" s="20">
        <f t="shared" si="87"/>
        <v>8</v>
      </c>
    </row>
    <row r="2515" spans="11:11">
      <c r="K2515" s="20">
        <f t="shared" si="87"/>
        <v>8</v>
      </c>
    </row>
    <row r="2516" spans="11:11">
      <c r="K2516" s="20">
        <f t="shared" si="87"/>
        <v>8</v>
      </c>
    </row>
    <row r="2517" spans="11:11">
      <c r="K2517" s="20">
        <f t="shared" si="87"/>
        <v>8</v>
      </c>
    </row>
    <row r="2518" spans="11:11">
      <c r="K2518" s="20">
        <f t="shared" si="87"/>
        <v>8</v>
      </c>
    </row>
    <row r="2519" spans="11:11">
      <c r="K2519" s="20">
        <f t="shared" si="87"/>
        <v>8</v>
      </c>
    </row>
    <row r="2520" spans="11:11">
      <c r="K2520" s="20">
        <f t="shared" si="87"/>
        <v>8</v>
      </c>
    </row>
    <row r="2521" spans="11:11">
      <c r="K2521" s="20">
        <f t="shared" si="87"/>
        <v>8</v>
      </c>
    </row>
    <row r="2522" spans="11:11">
      <c r="K2522" s="20">
        <f t="shared" si="87"/>
        <v>8</v>
      </c>
    </row>
    <row r="2523" spans="11:11">
      <c r="K2523" s="20">
        <f t="shared" si="87"/>
        <v>8</v>
      </c>
    </row>
    <row r="2524" spans="11:11">
      <c r="K2524" s="20">
        <f t="shared" si="87"/>
        <v>8</v>
      </c>
    </row>
    <row r="2525" spans="11:11">
      <c r="K2525" s="20">
        <f t="shared" si="87"/>
        <v>8</v>
      </c>
    </row>
    <row r="2526" spans="11:11">
      <c r="K2526" s="20">
        <f t="shared" si="87"/>
        <v>8</v>
      </c>
    </row>
    <row r="2527" spans="11:11">
      <c r="K2527" s="20">
        <f t="shared" si="87"/>
        <v>8</v>
      </c>
    </row>
    <row r="2528" spans="11:11">
      <c r="K2528" s="20">
        <f t="shared" si="87"/>
        <v>8</v>
      </c>
    </row>
    <row r="2529" spans="11:11">
      <c r="K2529" s="20">
        <f t="shared" si="87"/>
        <v>8</v>
      </c>
    </row>
    <row r="2530" spans="11:11">
      <c r="K2530" s="20">
        <f t="shared" si="87"/>
        <v>8</v>
      </c>
    </row>
    <row r="2531" spans="11:11">
      <c r="K2531" s="20">
        <f t="shared" si="87"/>
        <v>8</v>
      </c>
    </row>
    <row r="2532" spans="11:11">
      <c r="K2532" s="20">
        <f t="shared" si="87"/>
        <v>8</v>
      </c>
    </row>
    <row r="2533" spans="11:11">
      <c r="K2533" s="20">
        <f t="shared" si="87"/>
        <v>8</v>
      </c>
    </row>
    <row r="2534" spans="11:11">
      <c r="K2534" s="20">
        <f t="shared" si="87"/>
        <v>8</v>
      </c>
    </row>
    <row r="2535" spans="11:11">
      <c r="K2535" s="20">
        <f t="shared" ref="K2535:K2598" si="88">K2534-L2535</f>
        <v>8</v>
      </c>
    </row>
    <row r="2536" spans="11:11">
      <c r="K2536" s="20">
        <f t="shared" si="88"/>
        <v>8</v>
      </c>
    </row>
    <row r="2537" spans="11:11">
      <c r="K2537" s="20">
        <f t="shared" si="88"/>
        <v>8</v>
      </c>
    </row>
    <row r="2538" spans="11:11">
      <c r="K2538" s="20">
        <f t="shared" si="88"/>
        <v>8</v>
      </c>
    </row>
    <row r="2539" spans="11:11">
      <c r="K2539" s="20">
        <f t="shared" si="88"/>
        <v>8</v>
      </c>
    </row>
    <row r="2540" spans="11:11">
      <c r="K2540" s="20">
        <f t="shared" si="88"/>
        <v>8</v>
      </c>
    </row>
    <row r="2541" spans="11:11">
      <c r="K2541" s="20">
        <f t="shared" si="88"/>
        <v>8</v>
      </c>
    </row>
    <row r="2542" spans="11:11">
      <c r="K2542" s="20">
        <f t="shared" si="88"/>
        <v>8</v>
      </c>
    </row>
    <row r="2543" spans="11:11">
      <c r="K2543" s="20">
        <f t="shared" si="88"/>
        <v>8</v>
      </c>
    </row>
    <row r="2544" spans="11:11">
      <c r="K2544" s="20">
        <f t="shared" si="88"/>
        <v>8</v>
      </c>
    </row>
    <row r="2545" spans="11:11">
      <c r="K2545" s="20">
        <f t="shared" si="88"/>
        <v>8</v>
      </c>
    </row>
    <row r="2546" spans="11:11">
      <c r="K2546" s="20">
        <f t="shared" si="88"/>
        <v>8</v>
      </c>
    </row>
    <row r="2547" spans="11:11">
      <c r="K2547" s="20">
        <f t="shared" si="88"/>
        <v>8</v>
      </c>
    </row>
    <row r="2548" spans="11:11">
      <c r="K2548" s="20">
        <f t="shared" si="88"/>
        <v>8</v>
      </c>
    </row>
    <row r="2549" spans="11:11">
      <c r="K2549" s="20">
        <f t="shared" si="88"/>
        <v>8</v>
      </c>
    </row>
    <row r="2550" spans="11:11">
      <c r="K2550" s="20">
        <f t="shared" si="88"/>
        <v>8</v>
      </c>
    </row>
    <row r="2551" spans="11:11">
      <c r="K2551" s="20">
        <f t="shared" si="88"/>
        <v>8</v>
      </c>
    </row>
    <row r="2552" spans="11:11">
      <c r="K2552" s="20">
        <f t="shared" si="88"/>
        <v>8</v>
      </c>
    </row>
    <row r="2553" spans="11:11">
      <c r="K2553" s="20">
        <f t="shared" si="88"/>
        <v>8</v>
      </c>
    </row>
    <row r="2554" spans="11:11">
      <c r="K2554" s="20">
        <f t="shared" si="88"/>
        <v>8</v>
      </c>
    </row>
    <row r="2555" spans="11:11">
      <c r="K2555" s="20">
        <f t="shared" si="88"/>
        <v>8</v>
      </c>
    </row>
    <row r="2556" spans="11:11">
      <c r="K2556" s="20">
        <f t="shared" si="88"/>
        <v>8</v>
      </c>
    </row>
    <row r="2557" spans="11:11">
      <c r="K2557" s="20">
        <f t="shared" si="88"/>
        <v>8</v>
      </c>
    </row>
    <row r="2558" spans="11:11">
      <c r="K2558" s="20">
        <f t="shared" si="88"/>
        <v>8</v>
      </c>
    </row>
    <row r="2559" spans="11:11">
      <c r="K2559" s="20">
        <f t="shared" si="88"/>
        <v>8</v>
      </c>
    </row>
    <row r="2560" spans="11:11">
      <c r="K2560" s="20">
        <f t="shared" si="88"/>
        <v>8</v>
      </c>
    </row>
    <row r="2561" spans="11:11">
      <c r="K2561" s="20">
        <f t="shared" si="88"/>
        <v>8</v>
      </c>
    </row>
    <row r="2562" spans="11:11">
      <c r="K2562" s="20">
        <f t="shared" si="88"/>
        <v>8</v>
      </c>
    </row>
    <row r="2563" spans="11:11">
      <c r="K2563" s="20">
        <f t="shared" si="88"/>
        <v>8</v>
      </c>
    </row>
    <row r="2564" spans="11:11">
      <c r="K2564" s="20">
        <f t="shared" si="88"/>
        <v>8</v>
      </c>
    </row>
    <row r="2565" spans="11:11">
      <c r="K2565" s="20">
        <f t="shared" si="88"/>
        <v>8</v>
      </c>
    </row>
    <row r="2566" spans="11:11">
      <c r="K2566" s="20">
        <f t="shared" si="88"/>
        <v>8</v>
      </c>
    </row>
    <row r="2567" spans="11:11">
      <c r="K2567" s="20">
        <f t="shared" si="88"/>
        <v>8</v>
      </c>
    </row>
    <row r="2568" spans="11:11">
      <c r="K2568" s="20">
        <f t="shared" si="88"/>
        <v>8</v>
      </c>
    </row>
    <row r="2569" spans="11:11">
      <c r="K2569" s="20">
        <f t="shared" si="88"/>
        <v>8</v>
      </c>
    </row>
    <row r="2570" spans="11:11">
      <c r="K2570" s="20">
        <f t="shared" si="88"/>
        <v>8</v>
      </c>
    </row>
    <row r="2571" spans="11:11">
      <c r="K2571" s="20">
        <f t="shared" si="88"/>
        <v>8</v>
      </c>
    </row>
    <row r="2572" spans="11:11">
      <c r="K2572" s="20">
        <f t="shared" si="88"/>
        <v>8</v>
      </c>
    </row>
    <row r="2573" spans="11:11">
      <c r="K2573" s="20">
        <f t="shared" si="88"/>
        <v>8</v>
      </c>
    </row>
    <row r="2574" spans="11:11">
      <c r="K2574" s="20">
        <f t="shared" si="88"/>
        <v>8</v>
      </c>
    </row>
    <row r="2575" spans="11:11">
      <c r="K2575" s="20">
        <f t="shared" si="88"/>
        <v>8</v>
      </c>
    </row>
    <row r="2576" spans="11:11">
      <c r="K2576" s="20">
        <f t="shared" si="88"/>
        <v>8</v>
      </c>
    </row>
    <row r="2577" spans="11:11">
      <c r="K2577" s="20">
        <f t="shared" si="88"/>
        <v>8</v>
      </c>
    </row>
    <row r="2578" spans="11:11">
      <c r="K2578" s="20">
        <f t="shared" si="88"/>
        <v>8</v>
      </c>
    </row>
    <row r="2579" spans="11:11">
      <c r="K2579" s="20">
        <f t="shared" si="88"/>
        <v>8</v>
      </c>
    </row>
    <row r="2580" spans="11:11">
      <c r="K2580" s="20">
        <f t="shared" si="88"/>
        <v>8</v>
      </c>
    </row>
    <row r="2581" spans="11:11">
      <c r="K2581" s="20">
        <f t="shared" si="88"/>
        <v>8</v>
      </c>
    </row>
    <row r="2582" spans="11:11">
      <c r="K2582" s="20">
        <f t="shared" si="88"/>
        <v>8</v>
      </c>
    </row>
    <row r="2583" spans="11:11">
      <c r="K2583" s="20">
        <f t="shared" si="88"/>
        <v>8</v>
      </c>
    </row>
    <row r="2584" spans="11:11">
      <c r="K2584" s="20">
        <f t="shared" si="88"/>
        <v>8</v>
      </c>
    </row>
    <row r="2585" spans="11:11">
      <c r="K2585" s="20">
        <f t="shared" si="88"/>
        <v>8</v>
      </c>
    </row>
    <row r="2586" spans="11:11">
      <c r="K2586" s="20">
        <f t="shared" si="88"/>
        <v>8</v>
      </c>
    </row>
    <row r="2587" spans="11:11">
      <c r="K2587" s="20">
        <f t="shared" si="88"/>
        <v>8</v>
      </c>
    </row>
    <row r="2588" spans="11:11">
      <c r="K2588" s="20">
        <f t="shared" si="88"/>
        <v>8</v>
      </c>
    </row>
    <row r="2589" spans="11:11">
      <c r="K2589" s="20">
        <f t="shared" si="88"/>
        <v>8</v>
      </c>
    </row>
    <row r="2590" spans="11:11">
      <c r="K2590" s="20">
        <f t="shared" si="88"/>
        <v>8</v>
      </c>
    </row>
    <row r="2591" spans="11:11">
      <c r="K2591" s="20">
        <f t="shared" si="88"/>
        <v>8</v>
      </c>
    </row>
    <row r="2592" spans="11:11">
      <c r="K2592" s="20">
        <f t="shared" si="88"/>
        <v>8</v>
      </c>
    </row>
    <row r="2593" spans="11:11">
      <c r="K2593" s="20">
        <f t="shared" si="88"/>
        <v>8</v>
      </c>
    </row>
    <row r="2594" spans="11:11">
      <c r="K2594" s="20">
        <f t="shared" si="88"/>
        <v>8</v>
      </c>
    </row>
    <row r="2595" spans="11:11">
      <c r="K2595" s="20">
        <f t="shared" si="88"/>
        <v>8</v>
      </c>
    </row>
    <row r="2596" spans="11:11">
      <c r="K2596" s="20">
        <f t="shared" si="88"/>
        <v>8</v>
      </c>
    </row>
    <row r="2597" spans="11:11">
      <c r="K2597" s="20">
        <f t="shared" si="88"/>
        <v>8</v>
      </c>
    </row>
    <row r="2598" spans="11:11">
      <c r="K2598" s="20">
        <f t="shared" si="88"/>
        <v>8</v>
      </c>
    </row>
    <row r="2599" spans="11:11">
      <c r="K2599" s="20">
        <f t="shared" ref="K2599:K2662" si="89">K2598-L2599</f>
        <v>8</v>
      </c>
    </row>
    <row r="2600" spans="11:11">
      <c r="K2600" s="20">
        <f t="shared" si="89"/>
        <v>8</v>
      </c>
    </row>
    <row r="2601" spans="11:11">
      <c r="K2601" s="20">
        <f t="shared" si="89"/>
        <v>8</v>
      </c>
    </row>
    <row r="2602" spans="11:11">
      <c r="K2602" s="20">
        <f t="shared" si="89"/>
        <v>8</v>
      </c>
    </row>
    <row r="2603" spans="11:11">
      <c r="K2603" s="20">
        <f t="shared" si="89"/>
        <v>8</v>
      </c>
    </row>
    <row r="2604" spans="11:11">
      <c r="K2604" s="20">
        <f t="shared" si="89"/>
        <v>8</v>
      </c>
    </row>
    <row r="2605" spans="11:11">
      <c r="K2605" s="20">
        <f t="shared" si="89"/>
        <v>8</v>
      </c>
    </row>
    <row r="2606" spans="11:11">
      <c r="K2606" s="20">
        <f t="shared" si="89"/>
        <v>8</v>
      </c>
    </row>
    <row r="2607" spans="11:11">
      <c r="K2607" s="20">
        <f t="shared" si="89"/>
        <v>8</v>
      </c>
    </row>
    <row r="2608" spans="11:11">
      <c r="K2608" s="20">
        <f t="shared" si="89"/>
        <v>8</v>
      </c>
    </row>
    <row r="2609" spans="11:11">
      <c r="K2609" s="20">
        <f t="shared" si="89"/>
        <v>8</v>
      </c>
    </row>
    <row r="2610" spans="11:11">
      <c r="K2610" s="20">
        <f t="shared" si="89"/>
        <v>8</v>
      </c>
    </row>
    <row r="2611" spans="11:11">
      <c r="K2611" s="20">
        <f t="shared" si="89"/>
        <v>8</v>
      </c>
    </row>
    <row r="2612" spans="11:11">
      <c r="K2612" s="20">
        <f t="shared" si="89"/>
        <v>8</v>
      </c>
    </row>
    <row r="2613" spans="11:11">
      <c r="K2613" s="20">
        <f t="shared" si="89"/>
        <v>8</v>
      </c>
    </row>
    <row r="2614" spans="11:11">
      <c r="K2614" s="20">
        <f t="shared" si="89"/>
        <v>8</v>
      </c>
    </row>
    <row r="2615" spans="11:11">
      <c r="K2615" s="20">
        <f t="shared" si="89"/>
        <v>8</v>
      </c>
    </row>
    <row r="2616" spans="11:11">
      <c r="K2616" s="20">
        <f t="shared" si="89"/>
        <v>8</v>
      </c>
    </row>
    <row r="2617" spans="11:11">
      <c r="K2617" s="20">
        <f t="shared" si="89"/>
        <v>8</v>
      </c>
    </row>
    <row r="2618" spans="11:11">
      <c r="K2618" s="20">
        <f t="shared" si="89"/>
        <v>8</v>
      </c>
    </row>
    <row r="2619" spans="11:11">
      <c r="K2619" s="20">
        <f t="shared" si="89"/>
        <v>8</v>
      </c>
    </row>
    <row r="2620" spans="11:11">
      <c r="K2620" s="20">
        <f t="shared" si="89"/>
        <v>8</v>
      </c>
    </row>
    <row r="2621" spans="11:11">
      <c r="K2621" s="20">
        <f t="shared" si="89"/>
        <v>8</v>
      </c>
    </row>
    <row r="2622" spans="11:11">
      <c r="K2622" s="20">
        <f t="shared" si="89"/>
        <v>8</v>
      </c>
    </row>
    <row r="2623" spans="11:11">
      <c r="K2623" s="20">
        <f t="shared" si="89"/>
        <v>8</v>
      </c>
    </row>
    <row r="2624" spans="11:11">
      <c r="K2624" s="20">
        <f t="shared" si="89"/>
        <v>8</v>
      </c>
    </row>
    <row r="2625" spans="11:11">
      <c r="K2625" s="20">
        <f t="shared" si="89"/>
        <v>8</v>
      </c>
    </row>
    <row r="2626" spans="11:11">
      <c r="K2626" s="20">
        <f t="shared" si="89"/>
        <v>8</v>
      </c>
    </row>
    <row r="2627" spans="11:11">
      <c r="K2627" s="20">
        <f t="shared" si="89"/>
        <v>8</v>
      </c>
    </row>
    <row r="2628" spans="11:11">
      <c r="K2628" s="20">
        <f t="shared" si="89"/>
        <v>8</v>
      </c>
    </row>
    <row r="2629" spans="11:11">
      <c r="K2629" s="20">
        <f t="shared" si="89"/>
        <v>8</v>
      </c>
    </row>
    <row r="2630" spans="11:11">
      <c r="K2630" s="20">
        <f t="shared" si="89"/>
        <v>8</v>
      </c>
    </row>
    <row r="2631" spans="11:11">
      <c r="K2631" s="20">
        <f t="shared" si="89"/>
        <v>8</v>
      </c>
    </row>
    <row r="2632" spans="11:11">
      <c r="K2632" s="20">
        <f t="shared" si="89"/>
        <v>8</v>
      </c>
    </row>
    <row r="2633" spans="11:11">
      <c r="K2633" s="20">
        <f t="shared" si="89"/>
        <v>8</v>
      </c>
    </row>
    <row r="2634" spans="11:11">
      <c r="K2634" s="20">
        <f t="shared" si="89"/>
        <v>8</v>
      </c>
    </row>
    <row r="2635" spans="11:11">
      <c r="K2635" s="20">
        <f t="shared" si="89"/>
        <v>8</v>
      </c>
    </row>
    <row r="2636" spans="11:11">
      <c r="K2636" s="20">
        <f t="shared" si="89"/>
        <v>8</v>
      </c>
    </row>
    <row r="2637" spans="11:11">
      <c r="K2637" s="20">
        <f t="shared" si="89"/>
        <v>8</v>
      </c>
    </row>
    <row r="2638" spans="11:11">
      <c r="K2638" s="20">
        <f t="shared" si="89"/>
        <v>8</v>
      </c>
    </row>
    <row r="2639" spans="11:11">
      <c r="K2639" s="20">
        <f t="shared" si="89"/>
        <v>8</v>
      </c>
    </row>
    <row r="2640" spans="11:11">
      <c r="K2640" s="20">
        <f t="shared" si="89"/>
        <v>8</v>
      </c>
    </row>
    <row r="2641" spans="11:11">
      <c r="K2641" s="20">
        <f t="shared" si="89"/>
        <v>8</v>
      </c>
    </row>
    <row r="2642" spans="11:11">
      <c r="K2642" s="20">
        <f t="shared" si="89"/>
        <v>8</v>
      </c>
    </row>
    <row r="2643" spans="11:11">
      <c r="K2643" s="20">
        <f t="shared" si="89"/>
        <v>8</v>
      </c>
    </row>
    <row r="2644" spans="11:11">
      <c r="K2644" s="20">
        <f t="shared" si="89"/>
        <v>8</v>
      </c>
    </row>
    <row r="2645" spans="11:11">
      <c r="K2645" s="20">
        <f t="shared" si="89"/>
        <v>8</v>
      </c>
    </row>
    <row r="2646" spans="11:11">
      <c r="K2646" s="20">
        <f t="shared" si="89"/>
        <v>8</v>
      </c>
    </row>
    <row r="2647" spans="11:11">
      <c r="K2647" s="20">
        <f t="shared" si="89"/>
        <v>8</v>
      </c>
    </row>
    <row r="2648" spans="11:11">
      <c r="K2648" s="20">
        <f t="shared" si="89"/>
        <v>8</v>
      </c>
    </row>
    <row r="2649" spans="11:11">
      <c r="K2649" s="20">
        <f t="shared" si="89"/>
        <v>8</v>
      </c>
    </row>
    <row r="2650" spans="11:11">
      <c r="K2650" s="20">
        <f t="shared" si="89"/>
        <v>8</v>
      </c>
    </row>
    <row r="2651" spans="11:11">
      <c r="K2651" s="20">
        <f t="shared" si="89"/>
        <v>8</v>
      </c>
    </row>
    <row r="2652" spans="11:11">
      <c r="K2652" s="20">
        <f t="shared" si="89"/>
        <v>8</v>
      </c>
    </row>
    <row r="2653" spans="11:11">
      <c r="K2653" s="20">
        <f t="shared" si="89"/>
        <v>8</v>
      </c>
    </row>
    <row r="2654" spans="11:11">
      <c r="K2654" s="20">
        <f t="shared" si="89"/>
        <v>8</v>
      </c>
    </row>
    <row r="2655" spans="11:11">
      <c r="K2655" s="20">
        <f t="shared" si="89"/>
        <v>8</v>
      </c>
    </row>
    <row r="2656" spans="11:11">
      <c r="K2656" s="20">
        <f t="shared" si="89"/>
        <v>8</v>
      </c>
    </row>
    <row r="2657" spans="11:11">
      <c r="K2657" s="20">
        <f t="shared" si="89"/>
        <v>8</v>
      </c>
    </row>
    <row r="2658" spans="11:11">
      <c r="K2658" s="20">
        <f t="shared" si="89"/>
        <v>8</v>
      </c>
    </row>
    <row r="2659" spans="11:11">
      <c r="K2659" s="20">
        <f t="shared" si="89"/>
        <v>8</v>
      </c>
    </row>
    <row r="2660" spans="11:11">
      <c r="K2660" s="20">
        <f t="shared" si="89"/>
        <v>8</v>
      </c>
    </row>
    <row r="2661" spans="11:11">
      <c r="K2661" s="20">
        <f t="shared" si="89"/>
        <v>8</v>
      </c>
    </row>
    <row r="2662" spans="11:11">
      <c r="K2662" s="20">
        <f t="shared" si="89"/>
        <v>8</v>
      </c>
    </row>
    <row r="2663" spans="11:11">
      <c r="K2663" s="20">
        <f t="shared" ref="K2663:K2726" si="90">K2662-L2663</f>
        <v>8</v>
      </c>
    </row>
    <row r="2664" spans="11:11">
      <c r="K2664" s="20">
        <f t="shared" si="90"/>
        <v>8</v>
      </c>
    </row>
    <row r="2665" spans="11:11">
      <c r="K2665" s="20">
        <f t="shared" si="90"/>
        <v>8</v>
      </c>
    </row>
    <row r="2666" spans="11:11">
      <c r="K2666" s="20">
        <f t="shared" si="90"/>
        <v>8</v>
      </c>
    </row>
    <row r="2667" spans="11:11">
      <c r="K2667" s="20">
        <f t="shared" si="90"/>
        <v>8</v>
      </c>
    </row>
    <row r="2668" spans="11:11">
      <c r="K2668" s="20">
        <f t="shared" si="90"/>
        <v>8</v>
      </c>
    </row>
    <row r="2669" spans="11:11">
      <c r="K2669" s="20">
        <f t="shared" si="90"/>
        <v>8</v>
      </c>
    </row>
    <row r="2670" spans="11:11">
      <c r="K2670" s="20">
        <f t="shared" si="90"/>
        <v>8</v>
      </c>
    </row>
    <row r="2671" spans="11:11">
      <c r="K2671" s="20">
        <f t="shared" si="90"/>
        <v>8</v>
      </c>
    </row>
    <row r="2672" spans="11:11">
      <c r="K2672" s="20">
        <f t="shared" si="90"/>
        <v>8</v>
      </c>
    </row>
    <row r="2673" spans="11:11">
      <c r="K2673" s="20">
        <f t="shared" si="90"/>
        <v>8</v>
      </c>
    </row>
    <row r="2674" spans="11:11">
      <c r="K2674" s="20">
        <f t="shared" si="90"/>
        <v>8</v>
      </c>
    </row>
    <row r="2675" spans="11:11">
      <c r="K2675" s="20">
        <f t="shared" si="90"/>
        <v>8</v>
      </c>
    </row>
    <row r="2676" spans="11:11">
      <c r="K2676" s="20">
        <f t="shared" si="90"/>
        <v>8</v>
      </c>
    </row>
    <row r="2677" spans="11:11">
      <c r="K2677" s="20">
        <f t="shared" si="90"/>
        <v>8</v>
      </c>
    </row>
    <row r="2678" spans="11:11">
      <c r="K2678" s="20">
        <f t="shared" si="90"/>
        <v>8</v>
      </c>
    </row>
    <row r="2679" spans="11:11">
      <c r="K2679" s="20">
        <f t="shared" si="90"/>
        <v>8</v>
      </c>
    </row>
    <row r="2680" spans="11:11">
      <c r="K2680" s="20">
        <f t="shared" si="90"/>
        <v>8</v>
      </c>
    </row>
    <row r="2681" spans="11:11">
      <c r="K2681" s="20">
        <f t="shared" si="90"/>
        <v>8</v>
      </c>
    </row>
    <row r="2682" spans="11:11">
      <c r="K2682" s="20">
        <f t="shared" si="90"/>
        <v>8</v>
      </c>
    </row>
    <row r="2683" spans="11:11">
      <c r="K2683" s="20">
        <f t="shared" si="90"/>
        <v>8</v>
      </c>
    </row>
    <row r="2684" spans="11:11">
      <c r="K2684" s="20">
        <f t="shared" si="90"/>
        <v>8</v>
      </c>
    </row>
    <row r="2685" spans="11:11">
      <c r="K2685" s="20">
        <f t="shared" si="90"/>
        <v>8</v>
      </c>
    </row>
    <row r="2686" spans="11:11">
      <c r="K2686" s="20">
        <f t="shared" si="90"/>
        <v>8</v>
      </c>
    </row>
    <row r="2687" spans="11:11">
      <c r="K2687" s="20">
        <f t="shared" si="90"/>
        <v>8</v>
      </c>
    </row>
    <row r="2688" spans="11:11">
      <c r="K2688" s="20">
        <f t="shared" si="90"/>
        <v>8</v>
      </c>
    </row>
    <row r="2689" spans="11:11">
      <c r="K2689" s="20">
        <f t="shared" si="90"/>
        <v>8</v>
      </c>
    </row>
    <row r="2690" spans="11:11">
      <c r="K2690" s="20">
        <f t="shared" si="90"/>
        <v>8</v>
      </c>
    </row>
    <row r="2691" spans="11:11">
      <c r="K2691" s="20">
        <f t="shared" si="90"/>
        <v>8</v>
      </c>
    </row>
    <row r="2692" spans="11:11">
      <c r="K2692" s="20">
        <f t="shared" si="90"/>
        <v>8</v>
      </c>
    </row>
    <row r="2693" spans="11:11">
      <c r="K2693" s="20">
        <f t="shared" si="90"/>
        <v>8</v>
      </c>
    </row>
    <row r="2694" spans="11:11">
      <c r="K2694" s="20">
        <f t="shared" si="90"/>
        <v>8</v>
      </c>
    </row>
    <row r="2695" spans="11:11">
      <c r="K2695" s="20">
        <f t="shared" si="90"/>
        <v>8</v>
      </c>
    </row>
    <row r="2696" spans="11:11">
      <c r="K2696" s="20">
        <f t="shared" si="90"/>
        <v>8</v>
      </c>
    </row>
    <row r="2697" spans="11:11">
      <c r="K2697" s="20">
        <f t="shared" si="90"/>
        <v>8</v>
      </c>
    </row>
    <row r="2698" spans="11:11">
      <c r="K2698" s="20">
        <f t="shared" si="90"/>
        <v>8</v>
      </c>
    </row>
    <row r="2699" spans="11:11">
      <c r="K2699" s="20">
        <f t="shared" si="90"/>
        <v>8</v>
      </c>
    </row>
    <row r="2700" spans="11:11">
      <c r="K2700" s="20">
        <f t="shared" si="90"/>
        <v>8</v>
      </c>
    </row>
    <row r="2701" spans="11:11">
      <c r="K2701" s="20">
        <f t="shared" si="90"/>
        <v>8</v>
      </c>
    </row>
    <row r="2702" spans="11:11">
      <c r="K2702" s="20">
        <f t="shared" si="90"/>
        <v>8</v>
      </c>
    </row>
    <row r="2703" spans="11:11">
      <c r="K2703" s="20">
        <f t="shared" si="90"/>
        <v>8</v>
      </c>
    </row>
    <row r="2704" spans="11:11">
      <c r="K2704" s="20">
        <f t="shared" si="90"/>
        <v>8</v>
      </c>
    </row>
    <row r="2705" spans="11:11">
      <c r="K2705" s="20">
        <f t="shared" si="90"/>
        <v>8</v>
      </c>
    </row>
    <row r="2706" spans="11:11">
      <c r="K2706" s="20">
        <f t="shared" si="90"/>
        <v>8</v>
      </c>
    </row>
    <row r="2707" spans="11:11">
      <c r="K2707" s="20">
        <f t="shared" si="90"/>
        <v>8</v>
      </c>
    </row>
    <row r="2708" spans="11:11">
      <c r="K2708" s="20">
        <f t="shared" si="90"/>
        <v>8</v>
      </c>
    </row>
    <row r="2709" spans="11:11">
      <c r="K2709" s="20">
        <f t="shared" si="90"/>
        <v>8</v>
      </c>
    </row>
    <row r="2710" spans="11:11">
      <c r="K2710" s="20">
        <f t="shared" si="90"/>
        <v>8</v>
      </c>
    </row>
    <row r="2711" spans="11:11">
      <c r="K2711" s="20">
        <f t="shared" si="90"/>
        <v>8</v>
      </c>
    </row>
    <row r="2712" spans="11:11">
      <c r="K2712" s="20">
        <f t="shared" si="90"/>
        <v>8</v>
      </c>
    </row>
    <row r="2713" spans="11:11">
      <c r="K2713" s="20">
        <f t="shared" si="90"/>
        <v>8</v>
      </c>
    </row>
    <row r="2714" spans="11:11">
      <c r="K2714" s="20">
        <f t="shared" si="90"/>
        <v>8</v>
      </c>
    </row>
    <row r="2715" spans="11:11">
      <c r="K2715" s="20">
        <f t="shared" si="90"/>
        <v>8</v>
      </c>
    </row>
    <row r="2716" spans="11:11">
      <c r="K2716" s="20">
        <f t="shared" si="90"/>
        <v>8</v>
      </c>
    </row>
    <row r="2717" spans="11:11">
      <c r="K2717" s="20">
        <f t="shared" si="90"/>
        <v>8</v>
      </c>
    </row>
    <row r="2718" spans="11:11">
      <c r="K2718" s="20">
        <f t="shared" si="90"/>
        <v>8</v>
      </c>
    </row>
    <row r="2719" spans="11:11">
      <c r="K2719" s="20">
        <f t="shared" si="90"/>
        <v>8</v>
      </c>
    </row>
    <row r="2720" spans="11:11">
      <c r="K2720" s="20">
        <f t="shared" si="90"/>
        <v>8</v>
      </c>
    </row>
    <row r="2721" spans="11:11">
      <c r="K2721" s="20">
        <f t="shared" si="90"/>
        <v>8</v>
      </c>
    </row>
    <row r="2722" spans="11:11">
      <c r="K2722" s="20">
        <f t="shared" si="90"/>
        <v>8</v>
      </c>
    </row>
    <row r="2723" spans="11:11">
      <c r="K2723" s="20">
        <f t="shared" si="90"/>
        <v>8</v>
      </c>
    </row>
    <row r="2724" spans="11:11">
      <c r="K2724" s="20">
        <f t="shared" si="90"/>
        <v>8</v>
      </c>
    </row>
    <row r="2725" spans="11:11">
      <c r="K2725" s="20">
        <f t="shared" si="90"/>
        <v>8</v>
      </c>
    </row>
    <row r="2726" spans="11:11">
      <c r="K2726" s="20">
        <f t="shared" si="90"/>
        <v>8</v>
      </c>
    </row>
    <row r="2727" spans="11:11">
      <c r="K2727" s="20">
        <f t="shared" ref="K2727:K2790" si="91">K2726-L2727</f>
        <v>8</v>
      </c>
    </row>
    <row r="2728" spans="11:11">
      <c r="K2728" s="20">
        <f t="shared" si="91"/>
        <v>8</v>
      </c>
    </row>
    <row r="2729" spans="11:11">
      <c r="K2729" s="20">
        <f t="shared" si="91"/>
        <v>8</v>
      </c>
    </row>
    <row r="2730" spans="11:11">
      <c r="K2730" s="20">
        <f t="shared" si="91"/>
        <v>8</v>
      </c>
    </row>
    <row r="2731" spans="11:11">
      <c r="K2731" s="20">
        <f t="shared" si="91"/>
        <v>8</v>
      </c>
    </row>
    <row r="2732" spans="11:11">
      <c r="K2732" s="20">
        <f t="shared" si="91"/>
        <v>8</v>
      </c>
    </row>
    <row r="2733" spans="11:11">
      <c r="K2733" s="20">
        <f t="shared" si="91"/>
        <v>8</v>
      </c>
    </row>
    <row r="2734" spans="11:11">
      <c r="K2734" s="20">
        <f t="shared" si="91"/>
        <v>8</v>
      </c>
    </row>
    <row r="2735" spans="11:11">
      <c r="K2735" s="20">
        <f t="shared" si="91"/>
        <v>8</v>
      </c>
    </row>
    <row r="2736" spans="11:11">
      <c r="K2736" s="20">
        <f t="shared" si="91"/>
        <v>8</v>
      </c>
    </row>
    <row r="2737" spans="11:11">
      <c r="K2737" s="20">
        <f t="shared" si="91"/>
        <v>8</v>
      </c>
    </row>
    <row r="2738" spans="11:11">
      <c r="K2738" s="20">
        <f t="shared" si="91"/>
        <v>8</v>
      </c>
    </row>
    <row r="2739" spans="11:11">
      <c r="K2739" s="20">
        <f t="shared" si="91"/>
        <v>8</v>
      </c>
    </row>
    <row r="2740" spans="11:11">
      <c r="K2740" s="20">
        <f t="shared" si="91"/>
        <v>8</v>
      </c>
    </row>
    <row r="2741" spans="11:11">
      <c r="K2741" s="20">
        <f t="shared" si="91"/>
        <v>8</v>
      </c>
    </row>
    <row r="2742" spans="11:11">
      <c r="K2742" s="20">
        <f t="shared" si="91"/>
        <v>8</v>
      </c>
    </row>
    <row r="2743" spans="11:11">
      <c r="K2743" s="20">
        <f t="shared" si="91"/>
        <v>8</v>
      </c>
    </row>
    <row r="2744" spans="11:11">
      <c r="K2744" s="20">
        <f t="shared" si="91"/>
        <v>8</v>
      </c>
    </row>
    <row r="2745" spans="11:11">
      <c r="K2745" s="20">
        <f t="shared" si="91"/>
        <v>8</v>
      </c>
    </row>
    <row r="2746" spans="11:11">
      <c r="K2746" s="20">
        <f t="shared" si="91"/>
        <v>8</v>
      </c>
    </row>
    <row r="2747" spans="11:11">
      <c r="K2747" s="20">
        <f t="shared" si="91"/>
        <v>8</v>
      </c>
    </row>
    <row r="2748" spans="11:11">
      <c r="K2748" s="20">
        <f t="shared" si="91"/>
        <v>8</v>
      </c>
    </row>
    <row r="2749" spans="11:11">
      <c r="K2749" s="20">
        <f t="shared" si="91"/>
        <v>8</v>
      </c>
    </row>
    <row r="2750" spans="11:11">
      <c r="K2750" s="20">
        <f t="shared" si="91"/>
        <v>8</v>
      </c>
    </row>
    <row r="2751" spans="11:11">
      <c r="K2751" s="20">
        <f t="shared" si="91"/>
        <v>8</v>
      </c>
    </row>
    <row r="2752" spans="11:11">
      <c r="K2752" s="20">
        <f t="shared" si="91"/>
        <v>8</v>
      </c>
    </row>
    <row r="2753" spans="11:11">
      <c r="K2753" s="20">
        <f t="shared" si="91"/>
        <v>8</v>
      </c>
    </row>
    <row r="2754" spans="11:11">
      <c r="K2754" s="20">
        <f t="shared" si="91"/>
        <v>8</v>
      </c>
    </row>
    <row r="2755" spans="11:11">
      <c r="K2755" s="20">
        <f t="shared" si="91"/>
        <v>8</v>
      </c>
    </row>
    <row r="2756" spans="11:11">
      <c r="K2756" s="20">
        <f t="shared" si="91"/>
        <v>8</v>
      </c>
    </row>
    <row r="2757" spans="11:11">
      <c r="K2757" s="20">
        <f t="shared" si="91"/>
        <v>8</v>
      </c>
    </row>
    <row r="2758" spans="11:11">
      <c r="K2758" s="20">
        <f t="shared" si="91"/>
        <v>8</v>
      </c>
    </row>
    <row r="2759" spans="11:11">
      <c r="K2759" s="20">
        <f t="shared" si="91"/>
        <v>8</v>
      </c>
    </row>
    <row r="2760" spans="11:11">
      <c r="K2760" s="20">
        <f t="shared" si="91"/>
        <v>8</v>
      </c>
    </row>
    <row r="2761" spans="11:11">
      <c r="K2761" s="20">
        <f t="shared" si="91"/>
        <v>8</v>
      </c>
    </row>
    <row r="2762" spans="11:11">
      <c r="K2762" s="20">
        <f t="shared" si="91"/>
        <v>8</v>
      </c>
    </row>
    <row r="2763" spans="11:11">
      <c r="K2763" s="20">
        <f t="shared" si="91"/>
        <v>8</v>
      </c>
    </row>
    <row r="2764" spans="11:11">
      <c r="K2764" s="20">
        <f t="shared" si="91"/>
        <v>8</v>
      </c>
    </row>
    <row r="2765" spans="11:11">
      <c r="K2765" s="20">
        <f t="shared" si="91"/>
        <v>8</v>
      </c>
    </row>
    <row r="2766" spans="11:11">
      <c r="K2766" s="20">
        <f t="shared" si="91"/>
        <v>8</v>
      </c>
    </row>
    <row r="2767" spans="11:11">
      <c r="K2767" s="20">
        <f t="shared" si="91"/>
        <v>8</v>
      </c>
    </row>
    <row r="2768" spans="11:11">
      <c r="K2768" s="20">
        <f t="shared" si="91"/>
        <v>8</v>
      </c>
    </row>
    <row r="2769" spans="11:11">
      <c r="K2769" s="20">
        <f t="shared" si="91"/>
        <v>8</v>
      </c>
    </row>
    <row r="2770" spans="11:11">
      <c r="K2770" s="20">
        <f t="shared" si="91"/>
        <v>8</v>
      </c>
    </row>
    <row r="2771" spans="11:11">
      <c r="K2771" s="20">
        <f t="shared" si="91"/>
        <v>8</v>
      </c>
    </row>
    <row r="2772" spans="11:11">
      <c r="K2772" s="20">
        <f t="shared" si="91"/>
        <v>8</v>
      </c>
    </row>
    <row r="2773" spans="11:11">
      <c r="K2773" s="20">
        <f t="shared" si="91"/>
        <v>8</v>
      </c>
    </row>
    <row r="2774" spans="11:11">
      <c r="K2774" s="20">
        <f t="shared" si="91"/>
        <v>8</v>
      </c>
    </row>
    <row r="2775" spans="11:11">
      <c r="K2775" s="20">
        <f t="shared" si="91"/>
        <v>8</v>
      </c>
    </row>
    <row r="2776" spans="11:11">
      <c r="K2776" s="20">
        <f t="shared" si="91"/>
        <v>8</v>
      </c>
    </row>
    <row r="2777" spans="11:11">
      <c r="K2777" s="20">
        <f t="shared" si="91"/>
        <v>8</v>
      </c>
    </row>
    <row r="2778" spans="11:11">
      <c r="K2778" s="20">
        <f t="shared" si="91"/>
        <v>8</v>
      </c>
    </row>
    <row r="2779" spans="11:11">
      <c r="K2779" s="20">
        <f t="shared" si="91"/>
        <v>8</v>
      </c>
    </row>
    <row r="2780" spans="11:11">
      <c r="K2780" s="20">
        <f t="shared" si="91"/>
        <v>8</v>
      </c>
    </row>
    <row r="2781" spans="11:11">
      <c r="K2781" s="20">
        <f t="shared" si="91"/>
        <v>8</v>
      </c>
    </row>
    <row r="2782" spans="11:11">
      <c r="K2782" s="20">
        <f t="shared" si="91"/>
        <v>8</v>
      </c>
    </row>
    <row r="2783" spans="11:11">
      <c r="K2783" s="20">
        <f t="shared" si="91"/>
        <v>8</v>
      </c>
    </row>
    <row r="2784" spans="11:11">
      <c r="K2784" s="20">
        <f t="shared" si="91"/>
        <v>8</v>
      </c>
    </row>
    <row r="2785" spans="11:11">
      <c r="K2785" s="20">
        <f t="shared" si="91"/>
        <v>8</v>
      </c>
    </row>
    <row r="2786" spans="11:11">
      <c r="K2786" s="20">
        <f t="shared" si="91"/>
        <v>8</v>
      </c>
    </row>
    <row r="2787" spans="11:11">
      <c r="K2787" s="20">
        <f t="shared" si="91"/>
        <v>8</v>
      </c>
    </row>
    <row r="2788" spans="11:11">
      <c r="K2788" s="20">
        <f t="shared" si="91"/>
        <v>8</v>
      </c>
    </row>
    <row r="2789" spans="11:11">
      <c r="K2789" s="20">
        <f t="shared" si="91"/>
        <v>8</v>
      </c>
    </row>
    <row r="2790" spans="11:11">
      <c r="K2790" s="20">
        <f t="shared" si="91"/>
        <v>8</v>
      </c>
    </row>
    <row r="2791" spans="11:11">
      <c r="K2791" s="20">
        <f t="shared" ref="K2791:K2854" si="92">K2790-L2791</f>
        <v>8</v>
      </c>
    </row>
    <row r="2792" spans="11:11">
      <c r="K2792" s="20">
        <f t="shared" si="92"/>
        <v>8</v>
      </c>
    </row>
    <row r="2793" spans="11:11">
      <c r="K2793" s="20">
        <f t="shared" si="92"/>
        <v>8</v>
      </c>
    </row>
    <row r="2794" spans="11:11">
      <c r="K2794" s="20">
        <f t="shared" si="92"/>
        <v>8</v>
      </c>
    </row>
    <row r="2795" spans="11:11">
      <c r="K2795" s="20">
        <f t="shared" si="92"/>
        <v>8</v>
      </c>
    </row>
    <row r="2796" spans="11:11">
      <c r="K2796" s="20">
        <f t="shared" si="92"/>
        <v>8</v>
      </c>
    </row>
    <row r="2797" spans="11:11">
      <c r="K2797" s="20">
        <f t="shared" si="92"/>
        <v>8</v>
      </c>
    </row>
    <row r="2798" spans="11:11">
      <c r="K2798" s="20">
        <f t="shared" si="92"/>
        <v>8</v>
      </c>
    </row>
    <row r="2799" spans="11:11">
      <c r="K2799" s="20">
        <f t="shared" si="92"/>
        <v>8</v>
      </c>
    </row>
    <row r="2800" spans="11:11">
      <c r="K2800" s="20">
        <f t="shared" si="92"/>
        <v>8</v>
      </c>
    </row>
    <row r="2801" spans="11:11">
      <c r="K2801" s="20">
        <f t="shared" si="92"/>
        <v>8</v>
      </c>
    </row>
    <row r="2802" spans="11:11">
      <c r="K2802" s="20">
        <f t="shared" si="92"/>
        <v>8</v>
      </c>
    </row>
    <row r="2803" spans="11:11">
      <c r="K2803" s="20">
        <f t="shared" si="92"/>
        <v>8</v>
      </c>
    </row>
    <row r="2804" spans="11:11">
      <c r="K2804" s="20">
        <f t="shared" si="92"/>
        <v>8</v>
      </c>
    </row>
    <row r="2805" spans="11:11">
      <c r="K2805" s="20">
        <f t="shared" si="92"/>
        <v>8</v>
      </c>
    </row>
    <row r="2806" spans="11:11">
      <c r="K2806" s="20">
        <f t="shared" si="92"/>
        <v>8</v>
      </c>
    </row>
    <row r="2807" spans="11:11">
      <c r="K2807" s="20">
        <f t="shared" si="92"/>
        <v>8</v>
      </c>
    </row>
    <row r="2808" spans="11:11">
      <c r="K2808" s="20">
        <f t="shared" si="92"/>
        <v>8</v>
      </c>
    </row>
    <row r="2809" spans="11:11">
      <c r="K2809" s="20">
        <f t="shared" si="92"/>
        <v>8</v>
      </c>
    </row>
    <row r="2810" spans="11:11">
      <c r="K2810" s="20">
        <f t="shared" si="92"/>
        <v>8</v>
      </c>
    </row>
    <row r="2811" spans="11:11">
      <c r="K2811" s="20">
        <f t="shared" si="92"/>
        <v>8</v>
      </c>
    </row>
    <row r="2812" spans="11:11">
      <c r="K2812" s="20">
        <f t="shared" si="92"/>
        <v>8</v>
      </c>
    </row>
    <row r="2813" spans="11:11">
      <c r="K2813" s="20">
        <f t="shared" si="92"/>
        <v>8</v>
      </c>
    </row>
    <row r="2814" spans="11:11">
      <c r="K2814" s="20">
        <f t="shared" si="92"/>
        <v>8</v>
      </c>
    </row>
    <row r="2815" spans="11:11">
      <c r="K2815" s="20">
        <f t="shared" si="92"/>
        <v>8</v>
      </c>
    </row>
    <row r="2816" spans="11:11">
      <c r="K2816" s="20">
        <f t="shared" si="92"/>
        <v>8</v>
      </c>
    </row>
    <row r="2817" spans="11:11">
      <c r="K2817" s="20">
        <f t="shared" si="92"/>
        <v>8</v>
      </c>
    </row>
    <row r="2818" spans="11:11">
      <c r="K2818" s="20">
        <f t="shared" si="92"/>
        <v>8</v>
      </c>
    </row>
    <row r="2819" spans="11:11">
      <c r="K2819" s="20">
        <f t="shared" si="92"/>
        <v>8</v>
      </c>
    </row>
    <row r="2820" spans="11:11">
      <c r="K2820" s="20">
        <f t="shared" si="92"/>
        <v>8</v>
      </c>
    </row>
    <row r="2821" spans="11:11">
      <c r="K2821" s="20">
        <f t="shared" si="92"/>
        <v>8</v>
      </c>
    </row>
    <row r="2822" spans="11:11">
      <c r="K2822" s="20">
        <f t="shared" si="92"/>
        <v>8</v>
      </c>
    </row>
    <row r="2823" spans="11:11">
      <c r="K2823" s="20">
        <f t="shared" si="92"/>
        <v>8</v>
      </c>
    </row>
    <row r="2824" spans="11:11">
      <c r="K2824" s="20">
        <f t="shared" si="92"/>
        <v>8</v>
      </c>
    </row>
    <row r="2825" spans="11:11">
      <c r="K2825" s="20">
        <f t="shared" si="92"/>
        <v>8</v>
      </c>
    </row>
    <row r="2826" spans="11:11">
      <c r="K2826" s="20">
        <f t="shared" si="92"/>
        <v>8</v>
      </c>
    </row>
    <row r="2827" spans="11:11">
      <c r="K2827" s="20">
        <f t="shared" si="92"/>
        <v>8</v>
      </c>
    </row>
    <row r="2828" spans="11:11">
      <c r="K2828" s="20">
        <f t="shared" si="92"/>
        <v>8</v>
      </c>
    </row>
    <row r="2829" spans="11:11">
      <c r="K2829" s="20">
        <f t="shared" si="92"/>
        <v>8</v>
      </c>
    </row>
    <row r="2830" spans="11:11">
      <c r="K2830" s="20">
        <f t="shared" si="92"/>
        <v>8</v>
      </c>
    </row>
    <row r="2831" spans="11:11">
      <c r="K2831" s="20">
        <f t="shared" si="92"/>
        <v>8</v>
      </c>
    </row>
    <row r="2832" spans="11:11">
      <c r="K2832" s="20">
        <f t="shared" si="92"/>
        <v>8</v>
      </c>
    </row>
    <row r="2833" spans="11:11">
      <c r="K2833" s="20">
        <f t="shared" si="92"/>
        <v>8</v>
      </c>
    </row>
    <row r="2834" spans="11:11">
      <c r="K2834" s="20">
        <f t="shared" si="92"/>
        <v>8</v>
      </c>
    </row>
    <row r="2835" spans="11:11">
      <c r="K2835" s="20">
        <f t="shared" si="92"/>
        <v>8</v>
      </c>
    </row>
    <row r="2836" spans="11:11">
      <c r="K2836" s="20">
        <f t="shared" si="92"/>
        <v>8</v>
      </c>
    </row>
    <row r="2837" spans="11:11">
      <c r="K2837" s="20">
        <f t="shared" si="92"/>
        <v>8</v>
      </c>
    </row>
    <row r="2838" spans="11:11">
      <c r="K2838" s="20">
        <f t="shared" si="92"/>
        <v>8</v>
      </c>
    </row>
    <row r="2839" spans="11:11">
      <c r="K2839" s="20">
        <f t="shared" si="92"/>
        <v>8</v>
      </c>
    </row>
    <row r="2840" spans="11:11">
      <c r="K2840" s="20">
        <f t="shared" si="92"/>
        <v>8</v>
      </c>
    </row>
    <row r="2841" spans="11:11">
      <c r="K2841" s="20">
        <f t="shared" si="92"/>
        <v>8</v>
      </c>
    </row>
    <row r="2842" spans="11:11">
      <c r="K2842" s="20">
        <f t="shared" si="92"/>
        <v>8</v>
      </c>
    </row>
    <row r="2843" spans="11:11">
      <c r="K2843" s="20">
        <f t="shared" si="92"/>
        <v>8</v>
      </c>
    </row>
    <row r="2844" spans="11:11">
      <c r="K2844" s="20">
        <f t="shared" si="92"/>
        <v>8</v>
      </c>
    </row>
    <row r="2845" spans="11:11">
      <c r="K2845" s="20">
        <f t="shared" si="92"/>
        <v>8</v>
      </c>
    </row>
    <row r="2846" spans="11:11">
      <c r="K2846" s="20">
        <f t="shared" si="92"/>
        <v>8</v>
      </c>
    </row>
    <row r="2847" spans="11:11">
      <c r="K2847" s="20">
        <f t="shared" si="92"/>
        <v>8</v>
      </c>
    </row>
    <row r="2848" spans="11:11">
      <c r="K2848" s="20">
        <f t="shared" si="92"/>
        <v>8</v>
      </c>
    </row>
    <row r="2849" spans="11:11">
      <c r="K2849" s="20">
        <f t="shared" si="92"/>
        <v>8</v>
      </c>
    </row>
    <row r="2850" spans="11:11">
      <c r="K2850" s="20">
        <f t="shared" si="92"/>
        <v>8</v>
      </c>
    </row>
    <row r="2851" spans="11:11">
      <c r="K2851" s="20">
        <f t="shared" si="92"/>
        <v>8</v>
      </c>
    </row>
    <row r="2852" spans="11:11">
      <c r="K2852" s="20">
        <f t="shared" si="92"/>
        <v>8</v>
      </c>
    </row>
    <row r="2853" spans="11:11">
      <c r="K2853" s="20">
        <f t="shared" si="92"/>
        <v>8</v>
      </c>
    </row>
    <row r="2854" spans="11:11">
      <c r="K2854" s="20">
        <f t="shared" si="92"/>
        <v>8</v>
      </c>
    </row>
    <row r="2855" spans="11:11">
      <c r="K2855" s="20">
        <f t="shared" ref="K2855:K2918" si="93">K2854-L2855</f>
        <v>8</v>
      </c>
    </row>
    <row r="2856" spans="11:11">
      <c r="K2856" s="20">
        <f t="shared" si="93"/>
        <v>8</v>
      </c>
    </row>
    <row r="2857" spans="11:11">
      <c r="K2857" s="20">
        <f t="shared" si="93"/>
        <v>8</v>
      </c>
    </row>
    <row r="2858" spans="11:11">
      <c r="K2858" s="20">
        <f t="shared" si="93"/>
        <v>8</v>
      </c>
    </row>
    <row r="2859" spans="11:11">
      <c r="K2859" s="20">
        <f t="shared" si="93"/>
        <v>8</v>
      </c>
    </row>
    <row r="2860" spans="11:11">
      <c r="K2860" s="20">
        <f t="shared" si="93"/>
        <v>8</v>
      </c>
    </row>
    <row r="2861" spans="11:11">
      <c r="K2861" s="20">
        <f t="shared" si="93"/>
        <v>8</v>
      </c>
    </row>
    <row r="2862" spans="11:11">
      <c r="K2862" s="20">
        <f t="shared" si="93"/>
        <v>8</v>
      </c>
    </row>
    <row r="2863" spans="11:11">
      <c r="K2863" s="20">
        <f t="shared" si="93"/>
        <v>8</v>
      </c>
    </row>
    <row r="2864" spans="11:11">
      <c r="K2864" s="20">
        <f t="shared" si="93"/>
        <v>8</v>
      </c>
    </row>
    <row r="2865" spans="11:11">
      <c r="K2865" s="20">
        <f t="shared" si="93"/>
        <v>8</v>
      </c>
    </row>
    <row r="2866" spans="11:11">
      <c r="K2866" s="20">
        <f t="shared" si="93"/>
        <v>8</v>
      </c>
    </row>
    <row r="2867" spans="11:11">
      <c r="K2867" s="20">
        <f t="shared" si="93"/>
        <v>8</v>
      </c>
    </row>
    <row r="2868" spans="11:11">
      <c r="K2868" s="20">
        <f t="shared" si="93"/>
        <v>8</v>
      </c>
    </row>
    <row r="2869" spans="11:11">
      <c r="K2869" s="20">
        <f t="shared" si="93"/>
        <v>8</v>
      </c>
    </row>
    <row r="2870" spans="11:11">
      <c r="K2870" s="20">
        <f t="shared" si="93"/>
        <v>8</v>
      </c>
    </row>
    <row r="2871" spans="11:11">
      <c r="K2871" s="20">
        <f t="shared" si="93"/>
        <v>8</v>
      </c>
    </row>
    <row r="2872" spans="11:11">
      <c r="K2872" s="20">
        <f t="shared" si="93"/>
        <v>8</v>
      </c>
    </row>
    <row r="2873" spans="11:11">
      <c r="K2873" s="20">
        <f t="shared" si="93"/>
        <v>8</v>
      </c>
    </row>
    <row r="2874" spans="11:11">
      <c r="K2874" s="20">
        <f t="shared" si="93"/>
        <v>8</v>
      </c>
    </row>
    <row r="2875" spans="11:11">
      <c r="K2875" s="20">
        <f t="shared" si="93"/>
        <v>8</v>
      </c>
    </row>
    <row r="2876" spans="11:11">
      <c r="K2876" s="20">
        <f t="shared" si="93"/>
        <v>8</v>
      </c>
    </row>
    <row r="2877" spans="11:11">
      <c r="K2877" s="20">
        <f t="shared" si="93"/>
        <v>8</v>
      </c>
    </row>
    <row r="2878" spans="11:11">
      <c r="K2878" s="20">
        <f t="shared" si="93"/>
        <v>8</v>
      </c>
    </row>
    <row r="2879" spans="11:11">
      <c r="K2879" s="20">
        <f t="shared" si="93"/>
        <v>8</v>
      </c>
    </row>
    <row r="2880" spans="11:11">
      <c r="K2880" s="20">
        <f t="shared" si="93"/>
        <v>8</v>
      </c>
    </row>
    <row r="2881" spans="11:11">
      <c r="K2881" s="20">
        <f t="shared" si="93"/>
        <v>8</v>
      </c>
    </row>
    <row r="2882" spans="11:11">
      <c r="K2882" s="20">
        <f t="shared" si="93"/>
        <v>8</v>
      </c>
    </row>
    <row r="2883" spans="11:11">
      <c r="K2883" s="20">
        <f t="shared" si="93"/>
        <v>8</v>
      </c>
    </row>
    <row r="2884" spans="11:11">
      <c r="K2884" s="20">
        <f t="shared" si="93"/>
        <v>8</v>
      </c>
    </row>
    <row r="2885" spans="11:11">
      <c r="K2885" s="20">
        <f t="shared" si="93"/>
        <v>8</v>
      </c>
    </row>
    <row r="2886" spans="11:11">
      <c r="K2886" s="20">
        <f t="shared" si="93"/>
        <v>8</v>
      </c>
    </row>
    <row r="2887" spans="11:11">
      <c r="K2887" s="20">
        <f t="shared" si="93"/>
        <v>8</v>
      </c>
    </row>
    <row r="2888" spans="11:11">
      <c r="K2888" s="20">
        <f t="shared" si="93"/>
        <v>8</v>
      </c>
    </row>
    <row r="2889" spans="11:11">
      <c r="K2889" s="20">
        <f t="shared" si="93"/>
        <v>8</v>
      </c>
    </row>
    <row r="2890" spans="11:11">
      <c r="K2890" s="20">
        <f t="shared" si="93"/>
        <v>8</v>
      </c>
    </row>
    <row r="2891" spans="11:11">
      <c r="K2891" s="20">
        <f t="shared" si="93"/>
        <v>8</v>
      </c>
    </row>
    <row r="2892" spans="11:11">
      <c r="K2892" s="20">
        <f t="shared" si="93"/>
        <v>8</v>
      </c>
    </row>
    <row r="2893" spans="11:11">
      <c r="K2893" s="20">
        <f t="shared" si="93"/>
        <v>8</v>
      </c>
    </row>
    <row r="2894" spans="11:11">
      <c r="K2894" s="20">
        <f t="shared" si="93"/>
        <v>8</v>
      </c>
    </row>
    <row r="2895" spans="11:11">
      <c r="K2895" s="20">
        <f t="shared" si="93"/>
        <v>8</v>
      </c>
    </row>
    <row r="2896" spans="11:11">
      <c r="K2896" s="20">
        <f t="shared" si="93"/>
        <v>8</v>
      </c>
    </row>
    <row r="2897" spans="11:11">
      <c r="K2897" s="20">
        <f t="shared" si="93"/>
        <v>8</v>
      </c>
    </row>
    <row r="2898" spans="11:11">
      <c r="K2898" s="20">
        <f t="shared" si="93"/>
        <v>8</v>
      </c>
    </row>
    <row r="2899" spans="11:11">
      <c r="K2899" s="20">
        <f t="shared" si="93"/>
        <v>8</v>
      </c>
    </row>
    <row r="2900" spans="11:11">
      <c r="K2900" s="20">
        <f t="shared" si="93"/>
        <v>8</v>
      </c>
    </row>
    <row r="2901" spans="11:11">
      <c r="K2901" s="20">
        <f t="shared" si="93"/>
        <v>8</v>
      </c>
    </row>
    <row r="2902" spans="11:11">
      <c r="K2902" s="20">
        <f t="shared" si="93"/>
        <v>8</v>
      </c>
    </row>
    <row r="2903" spans="11:11">
      <c r="K2903" s="20">
        <f t="shared" si="93"/>
        <v>8</v>
      </c>
    </row>
    <row r="2904" spans="11:11">
      <c r="K2904" s="20">
        <f t="shared" si="93"/>
        <v>8</v>
      </c>
    </row>
    <row r="2905" spans="11:11">
      <c r="K2905" s="20">
        <f t="shared" si="93"/>
        <v>8</v>
      </c>
    </row>
    <row r="2906" spans="11:11">
      <c r="K2906" s="20">
        <f t="shared" si="93"/>
        <v>8</v>
      </c>
    </row>
    <row r="2907" spans="11:11">
      <c r="K2907" s="20">
        <f t="shared" si="93"/>
        <v>8</v>
      </c>
    </row>
    <row r="2908" spans="11:11">
      <c r="K2908" s="20">
        <f t="shared" si="93"/>
        <v>8</v>
      </c>
    </row>
    <row r="2909" spans="11:11">
      <c r="K2909" s="20">
        <f t="shared" si="93"/>
        <v>8</v>
      </c>
    </row>
    <row r="2910" spans="11:11">
      <c r="K2910" s="20">
        <f t="shared" si="93"/>
        <v>8</v>
      </c>
    </row>
    <row r="2911" spans="11:11">
      <c r="K2911" s="20">
        <f t="shared" si="93"/>
        <v>8</v>
      </c>
    </row>
    <row r="2912" spans="11:11">
      <c r="K2912" s="20">
        <f t="shared" si="93"/>
        <v>8</v>
      </c>
    </row>
    <row r="2913" spans="11:11">
      <c r="K2913" s="20">
        <f t="shared" si="93"/>
        <v>8</v>
      </c>
    </row>
    <row r="2914" spans="11:11">
      <c r="K2914" s="20">
        <f t="shared" si="93"/>
        <v>8</v>
      </c>
    </row>
    <row r="2915" spans="11:11">
      <c r="K2915" s="20">
        <f t="shared" si="93"/>
        <v>8</v>
      </c>
    </row>
    <row r="2916" spans="11:11">
      <c r="K2916" s="20">
        <f t="shared" si="93"/>
        <v>8</v>
      </c>
    </row>
    <row r="2917" spans="11:11">
      <c r="K2917" s="20">
        <f t="shared" si="93"/>
        <v>8</v>
      </c>
    </row>
    <row r="2918" spans="11:11">
      <c r="K2918" s="20">
        <f t="shared" si="93"/>
        <v>8</v>
      </c>
    </row>
    <row r="2919" spans="11:11">
      <c r="K2919" s="20">
        <f t="shared" ref="K2919:K2982" si="94">K2918-L2919</f>
        <v>8</v>
      </c>
    </row>
    <row r="2920" spans="11:11">
      <c r="K2920" s="20">
        <f t="shared" si="94"/>
        <v>8</v>
      </c>
    </row>
    <row r="2921" spans="11:11">
      <c r="K2921" s="20">
        <f t="shared" si="94"/>
        <v>8</v>
      </c>
    </row>
    <row r="2922" spans="11:11">
      <c r="K2922" s="20">
        <f t="shared" si="94"/>
        <v>8</v>
      </c>
    </row>
    <row r="2923" spans="11:11">
      <c r="K2923" s="20">
        <f t="shared" si="94"/>
        <v>8</v>
      </c>
    </row>
    <row r="2924" spans="11:11">
      <c r="K2924" s="20">
        <f t="shared" si="94"/>
        <v>8</v>
      </c>
    </row>
    <row r="2925" spans="11:11">
      <c r="K2925" s="20">
        <f t="shared" si="94"/>
        <v>8</v>
      </c>
    </row>
    <row r="2926" spans="11:11">
      <c r="K2926" s="20">
        <f t="shared" si="94"/>
        <v>8</v>
      </c>
    </row>
    <row r="2927" spans="11:11">
      <c r="K2927" s="20">
        <f t="shared" si="94"/>
        <v>8</v>
      </c>
    </row>
    <row r="2928" spans="11:11">
      <c r="K2928" s="20">
        <f t="shared" si="94"/>
        <v>8</v>
      </c>
    </row>
    <row r="2929" spans="11:11">
      <c r="K2929" s="20">
        <f t="shared" si="94"/>
        <v>8</v>
      </c>
    </row>
    <row r="2930" spans="11:11">
      <c r="K2930" s="20">
        <f t="shared" si="94"/>
        <v>8</v>
      </c>
    </row>
    <row r="2931" spans="11:11">
      <c r="K2931" s="20">
        <f t="shared" si="94"/>
        <v>8</v>
      </c>
    </row>
    <row r="2932" spans="11:11">
      <c r="K2932" s="20">
        <f t="shared" si="94"/>
        <v>8</v>
      </c>
    </row>
    <row r="2933" spans="11:11">
      <c r="K2933" s="20">
        <f t="shared" si="94"/>
        <v>8</v>
      </c>
    </row>
    <row r="2934" spans="11:11">
      <c r="K2934" s="20">
        <f t="shared" si="94"/>
        <v>8</v>
      </c>
    </row>
    <row r="2935" spans="11:11">
      <c r="K2935" s="20">
        <f t="shared" si="94"/>
        <v>8</v>
      </c>
    </row>
    <row r="2936" spans="11:11">
      <c r="K2936" s="20">
        <f t="shared" si="94"/>
        <v>8</v>
      </c>
    </row>
    <row r="2937" spans="11:11">
      <c r="K2937" s="20">
        <f t="shared" si="94"/>
        <v>8</v>
      </c>
    </row>
    <row r="2938" spans="11:11">
      <c r="K2938" s="20">
        <f t="shared" si="94"/>
        <v>8</v>
      </c>
    </row>
    <row r="2939" spans="11:11">
      <c r="K2939" s="20">
        <f t="shared" si="94"/>
        <v>8</v>
      </c>
    </row>
    <row r="2940" spans="11:11">
      <c r="K2940" s="20">
        <f t="shared" si="94"/>
        <v>8</v>
      </c>
    </row>
    <row r="2941" spans="11:11">
      <c r="K2941" s="20">
        <f t="shared" si="94"/>
        <v>8</v>
      </c>
    </row>
    <row r="2942" spans="11:11">
      <c r="K2942" s="20">
        <f t="shared" si="94"/>
        <v>8</v>
      </c>
    </row>
    <row r="2943" spans="11:11">
      <c r="K2943" s="20">
        <f t="shared" si="94"/>
        <v>8</v>
      </c>
    </row>
    <row r="2944" spans="11:11">
      <c r="K2944" s="20">
        <f t="shared" si="94"/>
        <v>8</v>
      </c>
    </row>
    <row r="2945" spans="11:11">
      <c r="K2945" s="20">
        <f t="shared" si="94"/>
        <v>8</v>
      </c>
    </row>
    <row r="2946" spans="11:11">
      <c r="K2946" s="20">
        <f t="shared" si="94"/>
        <v>8</v>
      </c>
    </row>
    <row r="2947" spans="11:11">
      <c r="K2947" s="20">
        <f t="shared" si="94"/>
        <v>8</v>
      </c>
    </row>
    <row r="2948" spans="11:11">
      <c r="K2948" s="20">
        <f t="shared" si="94"/>
        <v>8</v>
      </c>
    </row>
    <row r="2949" spans="11:11">
      <c r="K2949" s="20">
        <f t="shared" si="94"/>
        <v>8</v>
      </c>
    </row>
    <row r="2950" spans="11:11">
      <c r="K2950" s="20">
        <f t="shared" si="94"/>
        <v>8</v>
      </c>
    </row>
    <row r="2951" spans="11:11">
      <c r="K2951" s="20">
        <f t="shared" si="94"/>
        <v>8</v>
      </c>
    </row>
    <row r="2952" spans="11:11">
      <c r="K2952" s="20">
        <f t="shared" si="94"/>
        <v>8</v>
      </c>
    </row>
    <row r="2953" spans="11:11">
      <c r="K2953" s="20">
        <f t="shared" si="94"/>
        <v>8</v>
      </c>
    </row>
    <row r="2954" spans="11:11">
      <c r="K2954" s="20">
        <f t="shared" si="94"/>
        <v>8</v>
      </c>
    </row>
    <row r="2955" spans="11:11">
      <c r="K2955" s="20">
        <f t="shared" si="94"/>
        <v>8</v>
      </c>
    </row>
    <row r="2956" spans="11:11">
      <c r="K2956" s="20">
        <f t="shared" si="94"/>
        <v>8</v>
      </c>
    </row>
    <row r="2957" spans="11:11">
      <c r="K2957" s="20">
        <f t="shared" si="94"/>
        <v>8</v>
      </c>
    </row>
    <row r="2958" spans="11:11">
      <c r="K2958" s="20">
        <f t="shared" si="94"/>
        <v>8</v>
      </c>
    </row>
    <row r="2959" spans="11:11">
      <c r="K2959" s="20">
        <f t="shared" si="94"/>
        <v>8</v>
      </c>
    </row>
    <row r="2960" spans="11:11">
      <c r="K2960" s="20">
        <f t="shared" si="94"/>
        <v>8</v>
      </c>
    </row>
    <row r="2961" spans="11:11">
      <c r="K2961" s="20">
        <f t="shared" si="94"/>
        <v>8</v>
      </c>
    </row>
    <row r="2962" spans="11:11">
      <c r="K2962" s="20">
        <f t="shared" si="94"/>
        <v>8</v>
      </c>
    </row>
    <row r="2963" spans="11:11">
      <c r="K2963" s="20">
        <f t="shared" si="94"/>
        <v>8</v>
      </c>
    </row>
    <row r="2964" spans="11:11">
      <c r="K2964" s="20">
        <f t="shared" si="94"/>
        <v>8</v>
      </c>
    </row>
    <row r="2965" spans="11:11">
      <c r="K2965" s="20">
        <f t="shared" si="94"/>
        <v>8</v>
      </c>
    </row>
    <row r="2966" spans="11:11">
      <c r="K2966" s="20">
        <f t="shared" si="94"/>
        <v>8</v>
      </c>
    </row>
    <row r="2967" spans="11:11">
      <c r="K2967" s="20">
        <f t="shared" si="94"/>
        <v>8</v>
      </c>
    </row>
    <row r="2968" spans="11:11">
      <c r="K2968" s="20">
        <f t="shared" si="94"/>
        <v>8</v>
      </c>
    </row>
    <row r="2969" spans="11:11">
      <c r="K2969" s="20">
        <f t="shared" si="94"/>
        <v>8</v>
      </c>
    </row>
    <row r="2970" spans="11:11">
      <c r="K2970" s="20">
        <f t="shared" si="94"/>
        <v>8</v>
      </c>
    </row>
    <row r="2971" spans="11:11">
      <c r="K2971" s="20">
        <f t="shared" si="94"/>
        <v>8</v>
      </c>
    </row>
    <row r="2972" spans="11:11">
      <c r="K2972" s="20">
        <f t="shared" si="94"/>
        <v>8</v>
      </c>
    </row>
    <row r="2973" spans="11:11">
      <c r="K2973" s="20">
        <f t="shared" si="94"/>
        <v>8</v>
      </c>
    </row>
    <row r="2974" spans="11:11">
      <c r="K2974" s="20">
        <f t="shared" si="94"/>
        <v>8</v>
      </c>
    </row>
    <row r="2975" spans="11:11">
      <c r="K2975" s="20">
        <f t="shared" si="94"/>
        <v>8</v>
      </c>
    </row>
    <row r="2976" spans="11:11">
      <c r="K2976" s="20">
        <f t="shared" si="94"/>
        <v>8</v>
      </c>
    </row>
    <row r="2977" spans="11:11">
      <c r="K2977" s="20">
        <f t="shared" si="94"/>
        <v>8</v>
      </c>
    </row>
    <row r="2978" spans="11:11">
      <c r="K2978" s="20">
        <f t="shared" si="94"/>
        <v>8</v>
      </c>
    </row>
    <row r="2979" spans="11:11">
      <c r="K2979" s="20">
        <f t="shared" si="94"/>
        <v>8</v>
      </c>
    </row>
    <row r="2980" spans="11:11">
      <c r="K2980" s="20">
        <f t="shared" si="94"/>
        <v>8</v>
      </c>
    </row>
    <row r="2981" spans="11:11">
      <c r="K2981" s="20">
        <f t="shared" si="94"/>
        <v>8</v>
      </c>
    </row>
    <row r="2982" spans="11:11">
      <c r="K2982" s="20">
        <f t="shared" si="94"/>
        <v>8</v>
      </c>
    </row>
    <row r="2983" spans="11:11">
      <c r="K2983" s="20">
        <f t="shared" ref="K2983:K3046" si="95">K2982-L2983</f>
        <v>8</v>
      </c>
    </row>
    <row r="2984" spans="11:11">
      <c r="K2984" s="20">
        <f t="shared" si="95"/>
        <v>8</v>
      </c>
    </row>
    <row r="2985" spans="11:11">
      <c r="K2985" s="20">
        <f t="shared" si="95"/>
        <v>8</v>
      </c>
    </row>
    <row r="2986" spans="11:11">
      <c r="K2986" s="20">
        <f t="shared" si="95"/>
        <v>8</v>
      </c>
    </row>
    <row r="2987" spans="11:11">
      <c r="K2987" s="20">
        <f t="shared" si="95"/>
        <v>8</v>
      </c>
    </row>
    <row r="2988" spans="11:11">
      <c r="K2988" s="20">
        <f t="shared" si="95"/>
        <v>8</v>
      </c>
    </row>
    <row r="2989" spans="11:11">
      <c r="K2989" s="20">
        <f t="shared" si="95"/>
        <v>8</v>
      </c>
    </row>
    <row r="2990" spans="11:11">
      <c r="K2990" s="20">
        <f t="shared" si="95"/>
        <v>8</v>
      </c>
    </row>
    <row r="2991" spans="11:11">
      <c r="K2991" s="20">
        <f t="shared" si="95"/>
        <v>8</v>
      </c>
    </row>
    <row r="2992" spans="11:11">
      <c r="K2992" s="20">
        <f t="shared" si="95"/>
        <v>8</v>
      </c>
    </row>
    <row r="2993" spans="11:11">
      <c r="K2993" s="20">
        <f t="shared" si="95"/>
        <v>8</v>
      </c>
    </row>
    <row r="2994" spans="11:11">
      <c r="K2994" s="20">
        <f t="shared" si="95"/>
        <v>8</v>
      </c>
    </row>
    <row r="2995" spans="11:11">
      <c r="K2995" s="20">
        <f t="shared" si="95"/>
        <v>8</v>
      </c>
    </row>
    <row r="2996" spans="11:11">
      <c r="K2996" s="20">
        <f t="shared" si="95"/>
        <v>8</v>
      </c>
    </row>
    <row r="2997" spans="11:11">
      <c r="K2997" s="20">
        <f t="shared" si="95"/>
        <v>8</v>
      </c>
    </row>
    <row r="2998" spans="11:11">
      <c r="K2998" s="20">
        <f t="shared" si="95"/>
        <v>8</v>
      </c>
    </row>
    <row r="2999" spans="11:11">
      <c r="K2999" s="20">
        <f t="shared" si="95"/>
        <v>8</v>
      </c>
    </row>
    <row r="3000" spans="11:11">
      <c r="K3000" s="20">
        <f t="shared" si="95"/>
        <v>8</v>
      </c>
    </row>
    <row r="3001" spans="11:11">
      <c r="K3001" s="20">
        <f t="shared" si="95"/>
        <v>8</v>
      </c>
    </row>
    <row r="3002" spans="11:11">
      <c r="K3002" s="20">
        <f t="shared" si="95"/>
        <v>8</v>
      </c>
    </row>
    <row r="3003" spans="11:11">
      <c r="K3003" s="20">
        <f t="shared" si="95"/>
        <v>8</v>
      </c>
    </row>
    <row r="3004" spans="11:11">
      <c r="K3004" s="20">
        <f t="shared" si="95"/>
        <v>8</v>
      </c>
    </row>
    <row r="3005" spans="11:11">
      <c r="K3005" s="20">
        <f t="shared" si="95"/>
        <v>8</v>
      </c>
    </row>
    <row r="3006" spans="11:11">
      <c r="K3006" s="20">
        <f t="shared" si="95"/>
        <v>8</v>
      </c>
    </row>
    <row r="3007" spans="11:11">
      <c r="K3007" s="20">
        <f t="shared" si="95"/>
        <v>8</v>
      </c>
    </row>
    <row r="3008" spans="11:11">
      <c r="K3008" s="20">
        <f t="shared" si="95"/>
        <v>8</v>
      </c>
    </row>
    <row r="3009" spans="11:11">
      <c r="K3009" s="20">
        <f t="shared" si="95"/>
        <v>8</v>
      </c>
    </row>
    <row r="3010" spans="11:11">
      <c r="K3010" s="20">
        <f t="shared" si="95"/>
        <v>8</v>
      </c>
    </row>
    <row r="3011" spans="11:11">
      <c r="K3011" s="20">
        <f t="shared" si="95"/>
        <v>8</v>
      </c>
    </row>
    <row r="3012" spans="11:11">
      <c r="K3012" s="20">
        <f t="shared" si="95"/>
        <v>8</v>
      </c>
    </row>
    <row r="3013" spans="11:11">
      <c r="K3013" s="20">
        <f t="shared" si="95"/>
        <v>8</v>
      </c>
    </row>
    <row r="3014" spans="11:11">
      <c r="K3014" s="20">
        <f t="shared" si="95"/>
        <v>8</v>
      </c>
    </row>
    <row r="3015" spans="11:11">
      <c r="K3015" s="20">
        <f t="shared" si="95"/>
        <v>8</v>
      </c>
    </row>
    <row r="3016" spans="11:11">
      <c r="K3016" s="20">
        <f t="shared" si="95"/>
        <v>8</v>
      </c>
    </row>
    <row r="3017" spans="11:11">
      <c r="K3017" s="20">
        <f t="shared" si="95"/>
        <v>8</v>
      </c>
    </row>
    <row r="3018" spans="11:11">
      <c r="K3018" s="20">
        <f t="shared" si="95"/>
        <v>8</v>
      </c>
    </row>
    <row r="3019" spans="11:11">
      <c r="K3019" s="20">
        <f t="shared" si="95"/>
        <v>8</v>
      </c>
    </row>
    <row r="3020" spans="11:11">
      <c r="K3020" s="20">
        <f t="shared" si="95"/>
        <v>8</v>
      </c>
    </row>
    <row r="3021" spans="11:11">
      <c r="K3021" s="20">
        <f t="shared" si="95"/>
        <v>8</v>
      </c>
    </row>
    <row r="3022" spans="11:11">
      <c r="K3022" s="20">
        <f t="shared" si="95"/>
        <v>8</v>
      </c>
    </row>
    <row r="3023" spans="11:11">
      <c r="K3023" s="20">
        <f t="shared" si="95"/>
        <v>8</v>
      </c>
    </row>
    <row r="3024" spans="11:11">
      <c r="K3024" s="20">
        <f t="shared" si="95"/>
        <v>8</v>
      </c>
    </row>
    <row r="3025" spans="11:11">
      <c r="K3025" s="20">
        <f t="shared" si="95"/>
        <v>8</v>
      </c>
    </row>
    <row r="3026" spans="11:11">
      <c r="K3026" s="20">
        <f t="shared" si="95"/>
        <v>8</v>
      </c>
    </row>
    <row r="3027" spans="11:11">
      <c r="K3027" s="20">
        <f t="shared" si="95"/>
        <v>8</v>
      </c>
    </row>
    <row r="3028" spans="11:11">
      <c r="K3028" s="20">
        <f t="shared" si="95"/>
        <v>8</v>
      </c>
    </row>
    <row r="3029" spans="11:11">
      <c r="K3029" s="20">
        <f t="shared" si="95"/>
        <v>8</v>
      </c>
    </row>
    <row r="3030" spans="11:11">
      <c r="K3030" s="20">
        <f t="shared" si="95"/>
        <v>8</v>
      </c>
    </row>
    <row r="3031" spans="11:11">
      <c r="K3031" s="20">
        <f t="shared" si="95"/>
        <v>8</v>
      </c>
    </row>
    <row r="3032" spans="11:11">
      <c r="K3032" s="20">
        <f t="shared" si="95"/>
        <v>8</v>
      </c>
    </row>
    <row r="3033" spans="11:11">
      <c r="K3033" s="20">
        <f t="shared" si="95"/>
        <v>8</v>
      </c>
    </row>
    <row r="3034" spans="11:11">
      <c r="K3034" s="20">
        <f t="shared" si="95"/>
        <v>8</v>
      </c>
    </row>
    <row r="3035" spans="11:11">
      <c r="K3035" s="20">
        <f t="shared" si="95"/>
        <v>8</v>
      </c>
    </row>
    <row r="3036" spans="11:11">
      <c r="K3036" s="20">
        <f t="shared" si="95"/>
        <v>8</v>
      </c>
    </row>
    <row r="3037" spans="11:11">
      <c r="K3037" s="20">
        <f t="shared" si="95"/>
        <v>8</v>
      </c>
    </row>
    <row r="3038" spans="11:11">
      <c r="K3038" s="20">
        <f t="shared" si="95"/>
        <v>8</v>
      </c>
    </row>
    <row r="3039" spans="11:11">
      <c r="K3039" s="20">
        <f t="shared" si="95"/>
        <v>8</v>
      </c>
    </row>
    <row r="3040" spans="11:11">
      <c r="K3040" s="20">
        <f t="shared" si="95"/>
        <v>8</v>
      </c>
    </row>
    <row r="3041" spans="11:11">
      <c r="K3041" s="20">
        <f t="shared" si="95"/>
        <v>8</v>
      </c>
    </row>
    <row r="3042" spans="11:11">
      <c r="K3042" s="20">
        <f t="shared" si="95"/>
        <v>8</v>
      </c>
    </row>
    <row r="3043" spans="11:11">
      <c r="K3043" s="20">
        <f t="shared" si="95"/>
        <v>8</v>
      </c>
    </row>
    <row r="3044" spans="11:11">
      <c r="K3044" s="20">
        <f t="shared" si="95"/>
        <v>8</v>
      </c>
    </row>
    <row r="3045" spans="11:11">
      <c r="K3045" s="20">
        <f t="shared" si="95"/>
        <v>8</v>
      </c>
    </row>
    <row r="3046" spans="11:11">
      <c r="K3046" s="20">
        <f t="shared" si="95"/>
        <v>8</v>
      </c>
    </row>
    <row r="3047" spans="11:11">
      <c r="K3047" s="20">
        <f t="shared" ref="K3047:K3110" si="96">K3046-L3047</f>
        <v>8</v>
      </c>
    </row>
    <row r="3048" spans="11:11">
      <c r="K3048" s="20">
        <f t="shared" si="96"/>
        <v>8</v>
      </c>
    </row>
    <row r="3049" spans="11:11">
      <c r="K3049" s="20">
        <f t="shared" si="96"/>
        <v>8</v>
      </c>
    </row>
    <row r="3050" spans="11:11">
      <c r="K3050" s="20">
        <f t="shared" si="96"/>
        <v>8</v>
      </c>
    </row>
    <row r="3051" spans="11:11">
      <c r="K3051" s="20">
        <f t="shared" si="96"/>
        <v>8</v>
      </c>
    </row>
    <row r="3052" spans="11:11">
      <c r="K3052" s="20">
        <f t="shared" si="96"/>
        <v>8</v>
      </c>
    </row>
    <row r="3053" spans="11:11">
      <c r="K3053" s="20">
        <f t="shared" si="96"/>
        <v>8</v>
      </c>
    </row>
    <row r="3054" spans="11:11">
      <c r="K3054" s="20">
        <f t="shared" si="96"/>
        <v>8</v>
      </c>
    </row>
    <row r="3055" spans="11:11">
      <c r="K3055" s="20">
        <f t="shared" si="96"/>
        <v>8</v>
      </c>
    </row>
    <row r="3056" spans="11:11">
      <c r="K3056" s="20">
        <f t="shared" si="96"/>
        <v>8</v>
      </c>
    </row>
    <row r="3057" spans="11:11">
      <c r="K3057" s="20">
        <f t="shared" si="96"/>
        <v>8</v>
      </c>
    </row>
    <row r="3058" spans="11:11">
      <c r="K3058" s="20">
        <f t="shared" si="96"/>
        <v>8</v>
      </c>
    </row>
    <row r="3059" spans="11:11">
      <c r="K3059" s="20">
        <f t="shared" si="96"/>
        <v>8</v>
      </c>
    </row>
    <row r="3060" spans="11:11">
      <c r="K3060" s="20">
        <f t="shared" si="96"/>
        <v>8</v>
      </c>
    </row>
    <row r="3061" spans="11:11">
      <c r="K3061" s="20">
        <f t="shared" si="96"/>
        <v>8</v>
      </c>
    </row>
    <row r="3062" spans="11:11">
      <c r="K3062" s="20">
        <f t="shared" si="96"/>
        <v>8</v>
      </c>
    </row>
    <row r="3063" spans="11:11">
      <c r="K3063" s="20">
        <f t="shared" si="96"/>
        <v>8</v>
      </c>
    </row>
    <row r="3064" spans="11:11">
      <c r="K3064" s="20">
        <f t="shared" si="96"/>
        <v>8</v>
      </c>
    </row>
    <row r="3065" spans="11:11">
      <c r="K3065" s="20">
        <f t="shared" si="96"/>
        <v>8</v>
      </c>
    </row>
    <row r="3066" spans="11:11">
      <c r="K3066" s="20">
        <f t="shared" si="96"/>
        <v>8</v>
      </c>
    </row>
    <row r="3067" spans="11:11">
      <c r="K3067" s="20">
        <f t="shared" si="96"/>
        <v>8</v>
      </c>
    </row>
    <row r="3068" spans="11:11">
      <c r="K3068" s="20">
        <f t="shared" si="96"/>
        <v>8</v>
      </c>
    </row>
    <row r="3069" spans="11:11">
      <c r="K3069" s="20">
        <f t="shared" si="96"/>
        <v>8</v>
      </c>
    </row>
    <row r="3070" spans="11:11">
      <c r="K3070" s="20">
        <f t="shared" si="96"/>
        <v>8</v>
      </c>
    </row>
    <row r="3071" spans="11:11">
      <c r="K3071" s="20">
        <f t="shared" si="96"/>
        <v>8</v>
      </c>
    </row>
    <row r="3072" spans="11:11">
      <c r="K3072" s="20">
        <f t="shared" si="96"/>
        <v>8</v>
      </c>
    </row>
    <row r="3073" spans="11:11">
      <c r="K3073" s="20">
        <f t="shared" si="96"/>
        <v>8</v>
      </c>
    </row>
    <row r="3074" spans="11:11">
      <c r="K3074" s="20">
        <f t="shared" si="96"/>
        <v>8</v>
      </c>
    </row>
    <row r="3075" spans="11:11">
      <c r="K3075" s="20">
        <f t="shared" si="96"/>
        <v>8</v>
      </c>
    </row>
    <row r="3076" spans="11:11">
      <c r="K3076" s="20">
        <f t="shared" si="96"/>
        <v>8</v>
      </c>
    </row>
    <row r="3077" spans="11:11">
      <c r="K3077" s="20">
        <f t="shared" si="96"/>
        <v>8</v>
      </c>
    </row>
    <row r="3078" spans="11:11">
      <c r="K3078" s="20">
        <f t="shared" si="96"/>
        <v>8</v>
      </c>
    </row>
    <row r="3079" spans="11:11">
      <c r="K3079" s="20">
        <f t="shared" si="96"/>
        <v>8</v>
      </c>
    </row>
    <row r="3080" spans="11:11">
      <c r="K3080" s="20">
        <f t="shared" si="96"/>
        <v>8</v>
      </c>
    </row>
    <row r="3081" spans="11:11">
      <c r="K3081" s="20">
        <f t="shared" si="96"/>
        <v>8</v>
      </c>
    </row>
    <row r="3082" spans="11:11">
      <c r="K3082" s="20">
        <f t="shared" si="96"/>
        <v>8</v>
      </c>
    </row>
    <row r="3083" spans="11:11">
      <c r="K3083" s="20">
        <f t="shared" si="96"/>
        <v>8</v>
      </c>
    </row>
    <row r="3084" spans="11:11">
      <c r="K3084" s="20">
        <f t="shared" si="96"/>
        <v>8</v>
      </c>
    </row>
    <row r="3085" spans="11:11">
      <c r="K3085" s="20">
        <f t="shared" si="96"/>
        <v>8</v>
      </c>
    </row>
    <row r="3086" spans="11:11">
      <c r="K3086" s="20">
        <f t="shared" si="96"/>
        <v>8</v>
      </c>
    </row>
    <row r="3087" spans="11:11">
      <c r="K3087" s="20">
        <f t="shared" si="96"/>
        <v>8</v>
      </c>
    </row>
    <row r="3088" spans="11:11">
      <c r="K3088" s="20">
        <f t="shared" si="96"/>
        <v>8</v>
      </c>
    </row>
    <row r="3089" spans="11:11">
      <c r="K3089" s="20">
        <f t="shared" si="96"/>
        <v>8</v>
      </c>
    </row>
    <row r="3090" spans="11:11">
      <c r="K3090" s="20">
        <f t="shared" si="96"/>
        <v>8</v>
      </c>
    </row>
    <row r="3091" spans="11:11">
      <c r="K3091" s="20">
        <f t="shared" si="96"/>
        <v>8</v>
      </c>
    </row>
    <row r="3092" spans="11:11">
      <c r="K3092" s="20">
        <f t="shared" si="96"/>
        <v>8</v>
      </c>
    </row>
    <row r="3093" spans="11:11">
      <c r="K3093" s="20">
        <f t="shared" si="96"/>
        <v>8</v>
      </c>
    </row>
    <row r="3094" spans="11:11">
      <c r="K3094" s="20">
        <f t="shared" si="96"/>
        <v>8</v>
      </c>
    </row>
    <row r="3095" spans="11:11">
      <c r="K3095" s="20">
        <f t="shared" si="96"/>
        <v>8</v>
      </c>
    </row>
    <row r="3096" spans="11:11">
      <c r="K3096" s="20">
        <f t="shared" si="96"/>
        <v>8</v>
      </c>
    </row>
    <row r="3097" spans="11:11">
      <c r="K3097" s="20">
        <f t="shared" si="96"/>
        <v>8</v>
      </c>
    </row>
    <row r="3098" spans="11:11">
      <c r="K3098" s="20">
        <f t="shared" si="96"/>
        <v>8</v>
      </c>
    </row>
    <row r="3099" spans="11:11">
      <c r="K3099" s="20">
        <f t="shared" si="96"/>
        <v>8</v>
      </c>
    </row>
    <row r="3100" spans="11:11">
      <c r="K3100" s="20">
        <f t="shared" si="96"/>
        <v>8</v>
      </c>
    </row>
    <row r="3101" spans="11:11">
      <c r="K3101" s="20">
        <f t="shared" si="96"/>
        <v>8</v>
      </c>
    </row>
    <row r="3102" spans="11:11">
      <c r="K3102" s="20">
        <f t="shared" si="96"/>
        <v>8</v>
      </c>
    </row>
    <row r="3103" spans="11:11">
      <c r="K3103" s="20">
        <f t="shared" si="96"/>
        <v>8</v>
      </c>
    </row>
    <row r="3104" spans="11:11">
      <c r="K3104" s="20">
        <f t="shared" si="96"/>
        <v>8</v>
      </c>
    </row>
    <row r="3105" spans="11:11">
      <c r="K3105" s="20">
        <f t="shared" si="96"/>
        <v>8</v>
      </c>
    </row>
    <row r="3106" spans="11:11">
      <c r="K3106" s="20">
        <f t="shared" si="96"/>
        <v>8</v>
      </c>
    </row>
    <row r="3107" spans="11:11">
      <c r="K3107" s="20">
        <f t="shared" si="96"/>
        <v>8</v>
      </c>
    </row>
    <row r="3108" spans="11:11">
      <c r="K3108" s="20">
        <f t="shared" si="96"/>
        <v>8</v>
      </c>
    </row>
    <row r="3109" spans="11:11">
      <c r="K3109" s="20">
        <f t="shared" si="96"/>
        <v>8</v>
      </c>
    </row>
    <row r="3110" spans="11:11">
      <c r="K3110" s="20">
        <f t="shared" si="96"/>
        <v>8</v>
      </c>
    </row>
    <row r="3111" spans="11:11">
      <c r="K3111" s="20">
        <f t="shared" ref="K3111:K3174" si="97">K3110-L3111</f>
        <v>8</v>
      </c>
    </row>
    <row r="3112" spans="11:11">
      <c r="K3112" s="20">
        <f t="shared" si="97"/>
        <v>8</v>
      </c>
    </row>
    <row r="3113" spans="11:11">
      <c r="K3113" s="20">
        <f t="shared" si="97"/>
        <v>8</v>
      </c>
    </row>
    <row r="3114" spans="11:11">
      <c r="K3114" s="20">
        <f t="shared" si="97"/>
        <v>8</v>
      </c>
    </row>
    <row r="3115" spans="11:11">
      <c r="K3115" s="20">
        <f t="shared" si="97"/>
        <v>8</v>
      </c>
    </row>
    <row r="3116" spans="11:11">
      <c r="K3116" s="20">
        <f t="shared" si="97"/>
        <v>8</v>
      </c>
    </row>
    <row r="3117" spans="11:11">
      <c r="K3117" s="20">
        <f t="shared" si="97"/>
        <v>8</v>
      </c>
    </row>
    <row r="3118" spans="11:11">
      <c r="K3118" s="20">
        <f t="shared" si="97"/>
        <v>8</v>
      </c>
    </row>
    <row r="3119" spans="11:11">
      <c r="K3119" s="20">
        <f t="shared" si="97"/>
        <v>8</v>
      </c>
    </row>
    <row r="3120" spans="11:11">
      <c r="K3120" s="20">
        <f t="shared" si="97"/>
        <v>8</v>
      </c>
    </row>
    <row r="3121" spans="11:11">
      <c r="K3121" s="20">
        <f t="shared" si="97"/>
        <v>8</v>
      </c>
    </row>
    <row r="3122" spans="11:11">
      <c r="K3122" s="20">
        <f t="shared" si="97"/>
        <v>8</v>
      </c>
    </row>
    <row r="3123" spans="11:11">
      <c r="K3123" s="20">
        <f t="shared" si="97"/>
        <v>8</v>
      </c>
    </row>
    <row r="3124" spans="11:11">
      <c r="K3124" s="20">
        <f t="shared" si="97"/>
        <v>8</v>
      </c>
    </row>
    <row r="3125" spans="11:11">
      <c r="K3125" s="20">
        <f t="shared" si="97"/>
        <v>8</v>
      </c>
    </row>
    <row r="3126" spans="11:11">
      <c r="K3126" s="20">
        <f t="shared" si="97"/>
        <v>8</v>
      </c>
    </row>
    <row r="3127" spans="11:11">
      <c r="K3127" s="20">
        <f t="shared" si="97"/>
        <v>8</v>
      </c>
    </row>
    <row r="3128" spans="11:11">
      <c r="K3128" s="20">
        <f t="shared" si="97"/>
        <v>8</v>
      </c>
    </row>
    <row r="3129" spans="11:11">
      <c r="K3129" s="20">
        <f t="shared" si="97"/>
        <v>8</v>
      </c>
    </row>
    <row r="3130" spans="11:11">
      <c r="K3130" s="20">
        <f t="shared" si="97"/>
        <v>8</v>
      </c>
    </row>
    <row r="3131" spans="11:11">
      <c r="K3131" s="20">
        <f t="shared" si="97"/>
        <v>8</v>
      </c>
    </row>
    <row r="3132" spans="11:11">
      <c r="K3132" s="20">
        <f t="shared" si="97"/>
        <v>8</v>
      </c>
    </row>
    <row r="3133" spans="11:11">
      <c r="K3133" s="20">
        <f t="shared" si="97"/>
        <v>8</v>
      </c>
    </row>
    <row r="3134" spans="11:11">
      <c r="K3134" s="20">
        <f t="shared" si="97"/>
        <v>8</v>
      </c>
    </row>
    <row r="3135" spans="11:11">
      <c r="K3135" s="20">
        <f t="shared" si="97"/>
        <v>8</v>
      </c>
    </row>
    <row r="3136" spans="11:11">
      <c r="K3136" s="20">
        <f t="shared" si="97"/>
        <v>8</v>
      </c>
    </row>
    <row r="3137" spans="11:11">
      <c r="K3137" s="20">
        <f t="shared" si="97"/>
        <v>8</v>
      </c>
    </row>
    <row r="3138" spans="11:11">
      <c r="K3138" s="20">
        <f t="shared" si="97"/>
        <v>8</v>
      </c>
    </row>
    <row r="3139" spans="11:11">
      <c r="K3139" s="20">
        <f t="shared" si="97"/>
        <v>8</v>
      </c>
    </row>
    <row r="3140" spans="11:11">
      <c r="K3140" s="20">
        <f t="shared" si="97"/>
        <v>8</v>
      </c>
    </row>
    <row r="3141" spans="11:11">
      <c r="K3141" s="20">
        <f t="shared" si="97"/>
        <v>8</v>
      </c>
    </row>
    <row r="3142" spans="11:11">
      <c r="K3142" s="20">
        <f t="shared" si="97"/>
        <v>8</v>
      </c>
    </row>
    <row r="3143" spans="11:11">
      <c r="K3143" s="20">
        <f t="shared" si="97"/>
        <v>8</v>
      </c>
    </row>
    <row r="3144" spans="11:11">
      <c r="K3144" s="20">
        <f t="shared" si="97"/>
        <v>8</v>
      </c>
    </row>
    <row r="3145" spans="11:11">
      <c r="K3145" s="20">
        <f t="shared" si="97"/>
        <v>8</v>
      </c>
    </row>
    <row r="3146" spans="11:11">
      <c r="K3146" s="20">
        <f t="shared" si="97"/>
        <v>8</v>
      </c>
    </row>
    <row r="3147" spans="11:11">
      <c r="K3147" s="20">
        <f t="shared" si="97"/>
        <v>8</v>
      </c>
    </row>
    <row r="3148" spans="11:11">
      <c r="K3148" s="20">
        <f t="shared" si="97"/>
        <v>8</v>
      </c>
    </row>
    <row r="3149" spans="11:11">
      <c r="K3149" s="20">
        <f t="shared" si="97"/>
        <v>8</v>
      </c>
    </row>
    <row r="3150" spans="11:11">
      <c r="K3150" s="20">
        <f t="shared" si="97"/>
        <v>8</v>
      </c>
    </row>
    <row r="3151" spans="11:11">
      <c r="K3151" s="20">
        <f t="shared" si="97"/>
        <v>8</v>
      </c>
    </row>
    <row r="3152" spans="11:11">
      <c r="K3152" s="20">
        <f t="shared" si="97"/>
        <v>8</v>
      </c>
    </row>
    <row r="3153" spans="11:11">
      <c r="K3153" s="20">
        <f t="shared" si="97"/>
        <v>8</v>
      </c>
    </row>
    <row r="3154" spans="11:11">
      <c r="K3154" s="20">
        <f t="shared" si="97"/>
        <v>8</v>
      </c>
    </row>
    <row r="3155" spans="11:11">
      <c r="K3155" s="20">
        <f t="shared" si="97"/>
        <v>8</v>
      </c>
    </row>
    <row r="3156" spans="11:11">
      <c r="K3156" s="20">
        <f t="shared" si="97"/>
        <v>8</v>
      </c>
    </row>
    <row r="3157" spans="11:11">
      <c r="K3157" s="20">
        <f t="shared" si="97"/>
        <v>8</v>
      </c>
    </row>
    <row r="3158" spans="11:11">
      <c r="K3158" s="20">
        <f t="shared" si="97"/>
        <v>8</v>
      </c>
    </row>
    <row r="3159" spans="11:11">
      <c r="K3159" s="20">
        <f t="shared" si="97"/>
        <v>8</v>
      </c>
    </row>
    <row r="3160" spans="11:11">
      <c r="K3160" s="20">
        <f t="shared" si="97"/>
        <v>8</v>
      </c>
    </row>
    <row r="3161" spans="11:11">
      <c r="K3161" s="20">
        <f t="shared" si="97"/>
        <v>8</v>
      </c>
    </row>
    <row r="3162" spans="11:11">
      <c r="K3162" s="20">
        <f t="shared" si="97"/>
        <v>8</v>
      </c>
    </row>
    <row r="3163" spans="11:11">
      <c r="K3163" s="20">
        <f t="shared" si="97"/>
        <v>8</v>
      </c>
    </row>
    <row r="3164" spans="11:11">
      <c r="K3164" s="20">
        <f t="shared" si="97"/>
        <v>8</v>
      </c>
    </row>
    <row r="3165" spans="11:11">
      <c r="K3165" s="20">
        <f t="shared" si="97"/>
        <v>8</v>
      </c>
    </row>
    <row r="3166" spans="11:11">
      <c r="K3166" s="20">
        <f t="shared" si="97"/>
        <v>8</v>
      </c>
    </row>
    <row r="3167" spans="11:11">
      <c r="K3167" s="20">
        <f t="shared" si="97"/>
        <v>8</v>
      </c>
    </row>
    <row r="3168" spans="11:11">
      <c r="K3168" s="20">
        <f t="shared" si="97"/>
        <v>8</v>
      </c>
    </row>
    <row r="3169" spans="11:11">
      <c r="K3169" s="20">
        <f t="shared" si="97"/>
        <v>8</v>
      </c>
    </row>
    <row r="3170" spans="11:11">
      <c r="K3170" s="20">
        <f t="shared" si="97"/>
        <v>8</v>
      </c>
    </row>
    <row r="3171" spans="11:11">
      <c r="K3171" s="20">
        <f t="shared" si="97"/>
        <v>8</v>
      </c>
    </row>
    <row r="3172" spans="11:11">
      <c r="K3172" s="20">
        <f t="shared" si="97"/>
        <v>8</v>
      </c>
    </row>
    <row r="3173" spans="11:11">
      <c r="K3173" s="20">
        <f t="shared" si="97"/>
        <v>8</v>
      </c>
    </row>
    <row r="3174" spans="11:11">
      <c r="K3174" s="20">
        <f t="shared" si="97"/>
        <v>8</v>
      </c>
    </row>
    <row r="3175" spans="11:11">
      <c r="K3175" s="20">
        <f t="shared" ref="K3175:K3238" si="98">K3174-L3175</f>
        <v>8</v>
      </c>
    </row>
    <row r="3176" spans="11:11">
      <c r="K3176" s="20">
        <f t="shared" si="98"/>
        <v>8</v>
      </c>
    </row>
    <row r="3177" spans="11:11">
      <c r="K3177" s="20">
        <f t="shared" si="98"/>
        <v>8</v>
      </c>
    </row>
    <row r="3178" spans="11:11">
      <c r="K3178" s="20">
        <f t="shared" si="98"/>
        <v>8</v>
      </c>
    </row>
    <row r="3179" spans="11:11">
      <c r="K3179" s="20">
        <f t="shared" si="98"/>
        <v>8</v>
      </c>
    </row>
    <row r="3180" spans="11:11">
      <c r="K3180" s="20">
        <f t="shared" si="98"/>
        <v>8</v>
      </c>
    </row>
    <row r="3181" spans="11:11">
      <c r="K3181" s="20">
        <f t="shared" si="98"/>
        <v>8</v>
      </c>
    </row>
    <row r="3182" spans="11:11">
      <c r="K3182" s="20">
        <f t="shared" si="98"/>
        <v>8</v>
      </c>
    </row>
    <row r="3183" spans="11:11">
      <c r="K3183" s="20">
        <f t="shared" si="98"/>
        <v>8</v>
      </c>
    </row>
    <row r="3184" spans="11:11">
      <c r="K3184" s="20">
        <f t="shared" si="98"/>
        <v>8</v>
      </c>
    </row>
    <row r="3185" spans="11:11">
      <c r="K3185" s="20">
        <f t="shared" si="98"/>
        <v>8</v>
      </c>
    </row>
    <row r="3186" spans="11:11">
      <c r="K3186" s="20">
        <f t="shared" si="98"/>
        <v>8</v>
      </c>
    </row>
    <row r="3187" spans="11:11">
      <c r="K3187" s="20">
        <f t="shared" si="98"/>
        <v>8</v>
      </c>
    </row>
    <row r="3188" spans="11:11">
      <c r="K3188" s="20">
        <f t="shared" si="98"/>
        <v>8</v>
      </c>
    </row>
    <row r="3189" spans="11:11">
      <c r="K3189" s="20">
        <f t="shared" si="98"/>
        <v>8</v>
      </c>
    </row>
    <row r="3190" spans="11:11">
      <c r="K3190" s="20">
        <f t="shared" si="98"/>
        <v>8</v>
      </c>
    </row>
    <row r="3191" spans="11:11">
      <c r="K3191" s="20">
        <f t="shared" si="98"/>
        <v>8</v>
      </c>
    </row>
    <row r="3192" spans="11:11">
      <c r="K3192" s="20">
        <f t="shared" si="98"/>
        <v>8</v>
      </c>
    </row>
    <row r="3193" spans="11:11">
      <c r="K3193" s="20">
        <f t="shared" si="98"/>
        <v>8</v>
      </c>
    </row>
    <row r="3194" spans="11:11">
      <c r="K3194" s="20">
        <f t="shared" si="98"/>
        <v>8</v>
      </c>
    </row>
    <row r="3195" spans="11:11">
      <c r="K3195" s="20">
        <f t="shared" si="98"/>
        <v>8</v>
      </c>
    </row>
    <row r="3196" spans="11:11">
      <c r="K3196" s="20">
        <f t="shared" si="98"/>
        <v>8</v>
      </c>
    </row>
    <row r="3197" spans="11:11">
      <c r="K3197" s="20">
        <f t="shared" si="98"/>
        <v>8</v>
      </c>
    </row>
    <row r="3198" spans="11:11">
      <c r="K3198" s="20">
        <f t="shared" si="98"/>
        <v>8</v>
      </c>
    </row>
    <row r="3199" spans="11:11">
      <c r="K3199" s="20">
        <f t="shared" si="98"/>
        <v>8</v>
      </c>
    </row>
    <row r="3200" spans="11:11">
      <c r="K3200" s="20">
        <f t="shared" si="98"/>
        <v>8</v>
      </c>
    </row>
    <row r="3201" spans="11:11">
      <c r="K3201" s="20">
        <f t="shared" si="98"/>
        <v>8</v>
      </c>
    </row>
    <row r="3202" spans="11:11">
      <c r="K3202" s="20">
        <f t="shared" si="98"/>
        <v>8</v>
      </c>
    </row>
    <row r="3203" spans="11:11">
      <c r="K3203" s="20">
        <f t="shared" si="98"/>
        <v>8</v>
      </c>
    </row>
    <row r="3204" spans="11:11">
      <c r="K3204" s="20">
        <f t="shared" si="98"/>
        <v>8</v>
      </c>
    </row>
    <row r="3205" spans="11:11">
      <c r="K3205" s="20">
        <f t="shared" si="98"/>
        <v>8</v>
      </c>
    </row>
    <row r="3206" spans="11:11">
      <c r="K3206" s="20">
        <f t="shared" si="98"/>
        <v>8</v>
      </c>
    </row>
    <row r="3207" spans="11:11">
      <c r="K3207" s="20">
        <f t="shared" si="98"/>
        <v>8</v>
      </c>
    </row>
    <row r="3208" spans="11:11">
      <c r="K3208" s="20">
        <f t="shared" si="98"/>
        <v>8</v>
      </c>
    </row>
    <row r="3209" spans="11:11">
      <c r="K3209" s="20">
        <f t="shared" si="98"/>
        <v>8</v>
      </c>
    </row>
    <row r="3210" spans="11:11">
      <c r="K3210" s="20">
        <f t="shared" si="98"/>
        <v>8</v>
      </c>
    </row>
    <row r="3211" spans="11:11">
      <c r="K3211" s="20">
        <f t="shared" si="98"/>
        <v>8</v>
      </c>
    </row>
    <row r="3212" spans="11:11">
      <c r="K3212" s="20">
        <f t="shared" si="98"/>
        <v>8</v>
      </c>
    </row>
    <row r="3213" spans="11:11">
      <c r="K3213" s="20">
        <f t="shared" si="98"/>
        <v>8</v>
      </c>
    </row>
    <row r="3214" spans="11:11">
      <c r="K3214" s="20">
        <f t="shared" si="98"/>
        <v>8</v>
      </c>
    </row>
    <row r="3215" spans="11:11">
      <c r="K3215" s="20">
        <f t="shared" si="98"/>
        <v>8</v>
      </c>
    </row>
    <row r="3216" spans="11:11">
      <c r="K3216" s="20">
        <f t="shared" si="98"/>
        <v>8</v>
      </c>
    </row>
    <row r="3217" spans="11:11">
      <c r="K3217" s="20">
        <f t="shared" si="98"/>
        <v>8</v>
      </c>
    </row>
    <row r="3218" spans="11:11">
      <c r="K3218" s="20">
        <f t="shared" si="98"/>
        <v>8</v>
      </c>
    </row>
    <row r="3219" spans="11:11">
      <c r="K3219" s="20">
        <f t="shared" si="98"/>
        <v>8</v>
      </c>
    </row>
    <row r="3220" spans="11:11">
      <c r="K3220" s="20">
        <f t="shared" si="98"/>
        <v>8</v>
      </c>
    </row>
    <row r="3221" spans="11:11">
      <c r="K3221" s="20">
        <f t="shared" si="98"/>
        <v>8</v>
      </c>
    </row>
    <row r="3222" spans="11:11">
      <c r="K3222" s="20">
        <f t="shared" si="98"/>
        <v>8</v>
      </c>
    </row>
    <row r="3223" spans="11:11">
      <c r="K3223" s="20">
        <f t="shared" si="98"/>
        <v>8</v>
      </c>
    </row>
    <row r="3224" spans="11:11">
      <c r="K3224" s="20">
        <f t="shared" si="98"/>
        <v>8</v>
      </c>
    </row>
    <row r="3225" spans="11:11">
      <c r="K3225" s="20">
        <f t="shared" si="98"/>
        <v>8</v>
      </c>
    </row>
    <row r="3226" spans="11:11">
      <c r="K3226" s="20">
        <f t="shared" si="98"/>
        <v>8</v>
      </c>
    </row>
    <row r="3227" spans="11:11">
      <c r="K3227" s="20">
        <f t="shared" si="98"/>
        <v>8</v>
      </c>
    </row>
    <row r="3228" spans="11:11">
      <c r="K3228" s="20">
        <f t="shared" si="98"/>
        <v>8</v>
      </c>
    </row>
    <row r="3229" spans="11:11">
      <c r="K3229" s="20">
        <f t="shared" si="98"/>
        <v>8</v>
      </c>
    </row>
    <row r="3230" spans="11:11">
      <c r="K3230" s="20">
        <f t="shared" si="98"/>
        <v>8</v>
      </c>
    </row>
    <row r="3231" spans="11:11">
      <c r="K3231" s="20">
        <f t="shared" si="98"/>
        <v>8</v>
      </c>
    </row>
    <row r="3232" spans="11:11">
      <c r="K3232" s="20">
        <f t="shared" si="98"/>
        <v>8</v>
      </c>
    </row>
    <row r="3233" spans="11:11">
      <c r="K3233" s="20">
        <f t="shared" si="98"/>
        <v>8</v>
      </c>
    </row>
    <row r="3234" spans="11:11">
      <c r="K3234" s="20">
        <f t="shared" si="98"/>
        <v>8</v>
      </c>
    </row>
    <row r="3235" spans="11:11">
      <c r="K3235" s="20">
        <f t="shared" si="98"/>
        <v>8</v>
      </c>
    </row>
    <row r="3236" spans="11:11">
      <c r="K3236" s="20">
        <f t="shared" si="98"/>
        <v>8</v>
      </c>
    </row>
    <row r="3237" spans="11:11">
      <c r="K3237" s="20">
        <f t="shared" si="98"/>
        <v>8</v>
      </c>
    </row>
    <row r="3238" spans="11:11">
      <c r="K3238" s="20">
        <f t="shared" si="98"/>
        <v>8</v>
      </c>
    </row>
    <row r="3239" spans="11:11">
      <c r="K3239" s="20">
        <f t="shared" ref="K3239:K3302" si="99">K3238-L3239</f>
        <v>8</v>
      </c>
    </row>
    <row r="3240" spans="11:11">
      <c r="K3240" s="20">
        <f t="shared" si="99"/>
        <v>8</v>
      </c>
    </row>
    <row r="3241" spans="11:11">
      <c r="K3241" s="20">
        <f t="shared" si="99"/>
        <v>8</v>
      </c>
    </row>
    <row r="3242" spans="11:11">
      <c r="K3242" s="20">
        <f t="shared" si="99"/>
        <v>8</v>
      </c>
    </row>
    <row r="3243" spans="11:11">
      <c r="K3243" s="20">
        <f t="shared" si="99"/>
        <v>8</v>
      </c>
    </row>
    <row r="3244" spans="11:11">
      <c r="K3244" s="20">
        <f t="shared" si="99"/>
        <v>8</v>
      </c>
    </row>
    <row r="3245" spans="11:11">
      <c r="K3245" s="20">
        <f t="shared" si="99"/>
        <v>8</v>
      </c>
    </row>
    <row r="3246" spans="11:11">
      <c r="K3246" s="20">
        <f t="shared" si="99"/>
        <v>8</v>
      </c>
    </row>
    <row r="3247" spans="11:11">
      <c r="K3247" s="20">
        <f t="shared" si="99"/>
        <v>8</v>
      </c>
    </row>
    <row r="3248" spans="11:11">
      <c r="K3248" s="20">
        <f t="shared" si="99"/>
        <v>8</v>
      </c>
    </row>
    <row r="3249" spans="11:11">
      <c r="K3249" s="20">
        <f t="shared" si="99"/>
        <v>8</v>
      </c>
    </row>
    <row r="3250" spans="11:11">
      <c r="K3250" s="20">
        <f t="shared" si="99"/>
        <v>8</v>
      </c>
    </row>
    <row r="3251" spans="11:11">
      <c r="K3251" s="20">
        <f t="shared" si="99"/>
        <v>8</v>
      </c>
    </row>
    <row r="3252" spans="11:11">
      <c r="K3252" s="20">
        <f t="shared" si="99"/>
        <v>8</v>
      </c>
    </row>
    <row r="3253" spans="11:11">
      <c r="K3253" s="20">
        <f t="shared" si="99"/>
        <v>8</v>
      </c>
    </row>
    <row r="3254" spans="11:11">
      <c r="K3254" s="20">
        <f t="shared" si="99"/>
        <v>8</v>
      </c>
    </row>
    <row r="3255" spans="11:11">
      <c r="K3255" s="20">
        <f t="shared" si="99"/>
        <v>8</v>
      </c>
    </row>
    <row r="3256" spans="11:11">
      <c r="K3256" s="20">
        <f t="shared" si="99"/>
        <v>8</v>
      </c>
    </row>
    <row r="3257" spans="11:11">
      <c r="K3257" s="20">
        <f t="shared" si="99"/>
        <v>8</v>
      </c>
    </row>
    <row r="3258" spans="11:11">
      <c r="K3258" s="20">
        <f t="shared" si="99"/>
        <v>8</v>
      </c>
    </row>
    <row r="3259" spans="11:11">
      <c r="K3259" s="20">
        <f t="shared" si="99"/>
        <v>8</v>
      </c>
    </row>
    <row r="3260" spans="11:11">
      <c r="K3260" s="20">
        <f t="shared" si="99"/>
        <v>8</v>
      </c>
    </row>
    <row r="3261" spans="11:11">
      <c r="K3261" s="20">
        <f t="shared" si="99"/>
        <v>8</v>
      </c>
    </row>
    <row r="3262" spans="11:11">
      <c r="K3262" s="20">
        <f t="shared" si="99"/>
        <v>8</v>
      </c>
    </row>
    <row r="3263" spans="11:11">
      <c r="K3263" s="20">
        <f t="shared" si="99"/>
        <v>8</v>
      </c>
    </row>
    <row r="3264" spans="11:11">
      <c r="K3264" s="20">
        <f t="shared" si="99"/>
        <v>8</v>
      </c>
    </row>
    <row r="3265" spans="11:11">
      <c r="K3265" s="20">
        <f t="shared" si="99"/>
        <v>8</v>
      </c>
    </row>
    <row r="3266" spans="11:11">
      <c r="K3266" s="20">
        <f t="shared" si="99"/>
        <v>8</v>
      </c>
    </row>
    <row r="3267" spans="11:11">
      <c r="K3267" s="20">
        <f t="shared" si="99"/>
        <v>8</v>
      </c>
    </row>
    <row r="3268" spans="11:11">
      <c r="K3268" s="20">
        <f t="shared" si="99"/>
        <v>8</v>
      </c>
    </row>
    <row r="3269" spans="11:11">
      <c r="K3269" s="20">
        <f t="shared" si="99"/>
        <v>8</v>
      </c>
    </row>
    <row r="3270" spans="11:11">
      <c r="K3270" s="20">
        <f t="shared" si="99"/>
        <v>8</v>
      </c>
    </row>
    <row r="3271" spans="11:11">
      <c r="K3271" s="20">
        <f t="shared" si="99"/>
        <v>8</v>
      </c>
    </row>
    <row r="3272" spans="11:11">
      <c r="K3272" s="20">
        <f t="shared" si="99"/>
        <v>8</v>
      </c>
    </row>
    <row r="3273" spans="11:11">
      <c r="K3273" s="20">
        <f t="shared" si="99"/>
        <v>8</v>
      </c>
    </row>
    <row r="3274" spans="11:11">
      <c r="K3274" s="20">
        <f t="shared" si="99"/>
        <v>8</v>
      </c>
    </row>
    <row r="3275" spans="11:11">
      <c r="K3275" s="20">
        <f t="shared" si="99"/>
        <v>8</v>
      </c>
    </row>
    <row r="3276" spans="11:11">
      <c r="K3276" s="20">
        <f t="shared" si="99"/>
        <v>8</v>
      </c>
    </row>
    <row r="3277" spans="11:11">
      <c r="K3277" s="20">
        <f t="shared" si="99"/>
        <v>8</v>
      </c>
    </row>
    <row r="3278" spans="11:11">
      <c r="K3278" s="20">
        <f t="shared" si="99"/>
        <v>8</v>
      </c>
    </row>
    <row r="3279" spans="11:11">
      <c r="K3279" s="20">
        <f t="shared" si="99"/>
        <v>8</v>
      </c>
    </row>
    <row r="3280" spans="11:11">
      <c r="K3280" s="20">
        <f t="shared" si="99"/>
        <v>8</v>
      </c>
    </row>
    <row r="3281" spans="11:11">
      <c r="K3281" s="20">
        <f t="shared" si="99"/>
        <v>8</v>
      </c>
    </row>
    <row r="3282" spans="11:11">
      <c r="K3282" s="20">
        <f t="shared" si="99"/>
        <v>8</v>
      </c>
    </row>
    <row r="3283" spans="11:11">
      <c r="K3283" s="20">
        <f t="shared" si="99"/>
        <v>8</v>
      </c>
    </row>
    <row r="3284" spans="11:11">
      <c r="K3284" s="20">
        <f t="shared" si="99"/>
        <v>8</v>
      </c>
    </row>
    <row r="3285" spans="11:11">
      <c r="K3285" s="20">
        <f t="shared" si="99"/>
        <v>8</v>
      </c>
    </row>
    <row r="3286" spans="11:11">
      <c r="K3286" s="20">
        <f t="shared" si="99"/>
        <v>8</v>
      </c>
    </row>
    <row r="3287" spans="11:11">
      <c r="K3287" s="20">
        <f t="shared" si="99"/>
        <v>8</v>
      </c>
    </row>
    <row r="3288" spans="11:11">
      <c r="K3288" s="20">
        <f t="shared" si="99"/>
        <v>8</v>
      </c>
    </row>
    <row r="3289" spans="11:11">
      <c r="K3289" s="20">
        <f t="shared" si="99"/>
        <v>8</v>
      </c>
    </row>
    <row r="3290" spans="11:11">
      <c r="K3290" s="20">
        <f t="shared" si="99"/>
        <v>8</v>
      </c>
    </row>
    <row r="3291" spans="11:11">
      <c r="K3291" s="20">
        <f t="shared" si="99"/>
        <v>8</v>
      </c>
    </row>
    <row r="3292" spans="11:11">
      <c r="K3292" s="20">
        <f t="shared" si="99"/>
        <v>8</v>
      </c>
    </row>
    <row r="3293" spans="11:11">
      <c r="K3293" s="20">
        <f t="shared" si="99"/>
        <v>8</v>
      </c>
    </row>
    <row r="3294" spans="11:11">
      <c r="K3294" s="20">
        <f t="shared" si="99"/>
        <v>8</v>
      </c>
    </row>
    <row r="3295" spans="11:11">
      <c r="K3295" s="20">
        <f t="shared" si="99"/>
        <v>8</v>
      </c>
    </row>
    <row r="3296" spans="11:11">
      <c r="K3296" s="20">
        <f t="shared" si="99"/>
        <v>8</v>
      </c>
    </row>
    <row r="3297" spans="11:11">
      <c r="K3297" s="20">
        <f t="shared" si="99"/>
        <v>8</v>
      </c>
    </row>
    <row r="3298" spans="11:11">
      <c r="K3298" s="20">
        <f t="shared" si="99"/>
        <v>8</v>
      </c>
    </row>
    <row r="3299" spans="11:11">
      <c r="K3299" s="20">
        <f t="shared" si="99"/>
        <v>8</v>
      </c>
    </row>
    <row r="3300" spans="11:11">
      <c r="K3300" s="20">
        <f t="shared" si="99"/>
        <v>8</v>
      </c>
    </row>
    <row r="3301" spans="11:11">
      <c r="K3301" s="20">
        <f t="shared" si="99"/>
        <v>8</v>
      </c>
    </row>
    <row r="3302" spans="11:11">
      <c r="K3302" s="20">
        <f t="shared" si="99"/>
        <v>8</v>
      </c>
    </row>
    <row r="3303" spans="11:11">
      <c r="K3303" s="20">
        <f t="shared" ref="K3303:K3366" si="100">K3302-L3303</f>
        <v>8</v>
      </c>
    </row>
    <row r="3304" spans="11:11">
      <c r="K3304" s="20">
        <f t="shared" si="100"/>
        <v>8</v>
      </c>
    </row>
    <row r="3305" spans="11:11">
      <c r="K3305" s="20">
        <f t="shared" si="100"/>
        <v>8</v>
      </c>
    </row>
    <row r="3306" spans="11:11">
      <c r="K3306" s="20">
        <f t="shared" si="100"/>
        <v>8</v>
      </c>
    </row>
    <row r="3307" spans="11:11">
      <c r="K3307" s="20">
        <f t="shared" si="100"/>
        <v>8</v>
      </c>
    </row>
    <row r="3308" spans="11:11">
      <c r="K3308" s="20">
        <f t="shared" si="100"/>
        <v>8</v>
      </c>
    </row>
    <row r="3309" spans="11:11">
      <c r="K3309" s="20">
        <f t="shared" si="100"/>
        <v>8</v>
      </c>
    </row>
    <row r="3310" spans="11:11">
      <c r="K3310" s="20">
        <f t="shared" si="100"/>
        <v>8</v>
      </c>
    </row>
    <row r="3311" spans="11:11">
      <c r="K3311" s="20">
        <f t="shared" si="100"/>
        <v>8</v>
      </c>
    </row>
    <row r="3312" spans="11:11">
      <c r="K3312" s="20">
        <f t="shared" si="100"/>
        <v>8</v>
      </c>
    </row>
    <row r="3313" spans="11:11">
      <c r="K3313" s="20">
        <f t="shared" si="100"/>
        <v>8</v>
      </c>
    </row>
    <row r="3314" spans="11:11">
      <c r="K3314" s="20">
        <f t="shared" si="100"/>
        <v>8</v>
      </c>
    </row>
    <row r="3315" spans="11:11">
      <c r="K3315" s="20">
        <f t="shared" si="100"/>
        <v>8</v>
      </c>
    </row>
    <row r="3316" spans="11:11">
      <c r="K3316" s="20">
        <f t="shared" si="100"/>
        <v>8</v>
      </c>
    </row>
    <row r="3317" spans="11:11">
      <c r="K3317" s="20">
        <f t="shared" si="100"/>
        <v>8</v>
      </c>
    </row>
    <row r="3318" spans="11:11">
      <c r="K3318" s="20">
        <f t="shared" si="100"/>
        <v>8</v>
      </c>
    </row>
    <row r="3319" spans="11:11">
      <c r="K3319" s="20">
        <f t="shared" si="100"/>
        <v>8</v>
      </c>
    </row>
    <row r="3320" spans="11:11">
      <c r="K3320" s="20">
        <f t="shared" si="100"/>
        <v>8</v>
      </c>
    </row>
    <row r="3321" spans="11:11">
      <c r="K3321" s="20">
        <f t="shared" si="100"/>
        <v>8</v>
      </c>
    </row>
    <row r="3322" spans="11:11">
      <c r="K3322" s="20">
        <f t="shared" si="100"/>
        <v>8</v>
      </c>
    </row>
    <row r="3323" spans="11:11">
      <c r="K3323" s="20">
        <f t="shared" si="100"/>
        <v>8</v>
      </c>
    </row>
    <row r="3324" spans="11:11">
      <c r="K3324" s="20">
        <f t="shared" si="100"/>
        <v>8</v>
      </c>
    </row>
    <row r="3325" spans="11:11">
      <c r="K3325" s="20">
        <f t="shared" si="100"/>
        <v>8</v>
      </c>
    </row>
    <row r="3326" spans="11:11">
      <c r="K3326" s="20">
        <f t="shared" si="100"/>
        <v>8</v>
      </c>
    </row>
    <row r="3327" spans="11:11">
      <c r="K3327" s="20">
        <f t="shared" si="100"/>
        <v>8</v>
      </c>
    </row>
    <row r="3328" spans="11:11">
      <c r="K3328" s="20">
        <f t="shared" si="100"/>
        <v>8</v>
      </c>
    </row>
    <row r="3329" spans="11:11">
      <c r="K3329" s="20">
        <f t="shared" si="100"/>
        <v>8</v>
      </c>
    </row>
    <row r="3330" spans="11:11">
      <c r="K3330" s="20">
        <f t="shared" si="100"/>
        <v>8</v>
      </c>
    </row>
    <row r="3331" spans="11:11">
      <c r="K3331" s="20">
        <f t="shared" si="100"/>
        <v>8</v>
      </c>
    </row>
    <row r="3332" spans="11:11">
      <c r="K3332" s="20">
        <f t="shared" si="100"/>
        <v>8</v>
      </c>
    </row>
    <row r="3333" spans="11:11">
      <c r="K3333" s="20">
        <f t="shared" si="100"/>
        <v>8</v>
      </c>
    </row>
    <row r="3334" spans="11:11">
      <c r="K3334" s="20">
        <f t="shared" si="100"/>
        <v>8</v>
      </c>
    </row>
    <row r="3335" spans="11:11">
      <c r="K3335" s="20">
        <f t="shared" si="100"/>
        <v>8</v>
      </c>
    </row>
    <row r="3336" spans="11:11">
      <c r="K3336" s="20">
        <f t="shared" si="100"/>
        <v>8</v>
      </c>
    </row>
    <row r="3337" spans="11:11">
      <c r="K3337" s="20">
        <f t="shared" si="100"/>
        <v>8</v>
      </c>
    </row>
    <row r="3338" spans="11:11">
      <c r="K3338" s="20">
        <f t="shared" si="100"/>
        <v>8</v>
      </c>
    </row>
    <row r="3339" spans="11:11">
      <c r="K3339" s="20">
        <f t="shared" si="100"/>
        <v>8</v>
      </c>
    </row>
    <row r="3340" spans="11:11">
      <c r="K3340" s="20">
        <f t="shared" si="100"/>
        <v>8</v>
      </c>
    </row>
    <row r="3341" spans="11:11">
      <c r="K3341" s="20">
        <f t="shared" si="100"/>
        <v>8</v>
      </c>
    </row>
    <row r="3342" spans="11:11">
      <c r="K3342" s="20">
        <f t="shared" si="100"/>
        <v>8</v>
      </c>
    </row>
    <row r="3343" spans="11:11">
      <c r="K3343" s="20">
        <f t="shared" si="100"/>
        <v>8</v>
      </c>
    </row>
    <row r="3344" spans="11:11">
      <c r="K3344" s="20">
        <f t="shared" si="100"/>
        <v>8</v>
      </c>
    </row>
    <row r="3345" spans="11:11">
      <c r="K3345" s="20">
        <f t="shared" si="100"/>
        <v>8</v>
      </c>
    </row>
    <row r="3346" spans="11:11">
      <c r="K3346" s="20">
        <f t="shared" si="100"/>
        <v>8</v>
      </c>
    </row>
    <row r="3347" spans="11:11">
      <c r="K3347" s="20">
        <f t="shared" si="100"/>
        <v>8</v>
      </c>
    </row>
    <row r="3348" spans="11:11">
      <c r="K3348" s="20">
        <f t="shared" si="100"/>
        <v>8</v>
      </c>
    </row>
    <row r="3349" spans="11:11">
      <c r="K3349" s="20">
        <f t="shared" si="100"/>
        <v>8</v>
      </c>
    </row>
    <row r="3350" spans="11:11">
      <c r="K3350" s="20">
        <f t="shared" si="100"/>
        <v>8</v>
      </c>
    </row>
    <row r="3351" spans="11:11">
      <c r="K3351" s="20">
        <f t="shared" si="100"/>
        <v>8</v>
      </c>
    </row>
    <row r="3352" spans="11:11">
      <c r="K3352" s="20">
        <f t="shared" si="100"/>
        <v>8</v>
      </c>
    </row>
    <row r="3353" spans="11:11">
      <c r="K3353" s="20">
        <f t="shared" si="100"/>
        <v>8</v>
      </c>
    </row>
    <row r="3354" spans="11:11">
      <c r="K3354" s="20">
        <f t="shared" si="100"/>
        <v>8</v>
      </c>
    </row>
    <row r="3355" spans="11:11">
      <c r="K3355" s="20">
        <f t="shared" si="100"/>
        <v>8</v>
      </c>
    </row>
    <row r="3356" spans="11:11">
      <c r="K3356" s="20">
        <f t="shared" si="100"/>
        <v>8</v>
      </c>
    </row>
    <row r="3357" spans="11:11">
      <c r="K3357" s="20">
        <f t="shared" si="100"/>
        <v>8</v>
      </c>
    </row>
    <row r="3358" spans="11:11">
      <c r="K3358" s="20">
        <f t="shared" si="100"/>
        <v>8</v>
      </c>
    </row>
    <row r="3359" spans="11:11">
      <c r="K3359" s="20">
        <f t="shared" si="100"/>
        <v>8</v>
      </c>
    </row>
    <row r="3360" spans="11:11">
      <c r="K3360" s="20">
        <f t="shared" si="100"/>
        <v>8</v>
      </c>
    </row>
    <row r="3361" spans="11:11">
      <c r="K3361" s="20">
        <f t="shared" si="100"/>
        <v>8</v>
      </c>
    </row>
    <row r="3362" spans="11:11">
      <c r="K3362" s="20">
        <f t="shared" si="100"/>
        <v>8</v>
      </c>
    </row>
    <row r="3363" spans="11:11">
      <c r="K3363" s="20">
        <f t="shared" si="100"/>
        <v>8</v>
      </c>
    </row>
    <row r="3364" spans="11:11">
      <c r="K3364" s="20">
        <f t="shared" si="100"/>
        <v>8</v>
      </c>
    </row>
    <row r="3365" spans="11:11">
      <c r="K3365" s="20">
        <f t="shared" si="100"/>
        <v>8</v>
      </c>
    </row>
    <row r="3366" spans="11:11">
      <c r="K3366" s="20">
        <f t="shared" si="100"/>
        <v>8</v>
      </c>
    </row>
    <row r="3367" spans="11:11">
      <c r="K3367" s="20">
        <f t="shared" ref="K3367:K3430" si="101">K3366-L3367</f>
        <v>8</v>
      </c>
    </row>
    <row r="3368" spans="11:11">
      <c r="K3368" s="20">
        <f t="shared" si="101"/>
        <v>8</v>
      </c>
    </row>
    <row r="3369" spans="11:11">
      <c r="K3369" s="20">
        <f t="shared" si="101"/>
        <v>8</v>
      </c>
    </row>
    <row r="3370" spans="11:11">
      <c r="K3370" s="20">
        <f t="shared" si="101"/>
        <v>8</v>
      </c>
    </row>
    <row r="3371" spans="11:11">
      <c r="K3371" s="20">
        <f t="shared" si="101"/>
        <v>8</v>
      </c>
    </row>
    <row r="3372" spans="11:11">
      <c r="K3372" s="20">
        <f t="shared" si="101"/>
        <v>8</v>
      </c>
    </row>
    <row r="3373" spans="11:11">
      <c r="K3373" s="20">
        <f t="shared" si="101"/>
        <v>8</v>
      </c>
    </row>
    <row r="3374" spans="11:11">
      <c r="K3374" s="20">
        <f t="shared" si="101"/>
        <v>8</v>
      </c>
    </row>
    <row r="3375" spans="11:11">
      <c r="K3375" s="20">
        <f t="shared" si="101"/>
        <v>8</v>
      </c>
    </row>
    <row r="3376" spans="11:11">
      <c r="K3376" s="20">
        <f t="shared" si="101"/>
        <v>8</v>
      </c>
    </row>
    <row r="3377" spans="11:11">
      <c r="K3377" s="20">
        <f t="shared" si="101"/>
        <v>8</v>
      </c>
    </row>
    <row r="3378" spans="11:11">
      <c r="K3378" s="20">
        <f t="shared" si="101"/>
        <v>8</v>
      </c>
    </row>
    <row r="3379" spans="11:11">
      <c r="K3379" s="20">
        <f t="shared" si="101"/>
        <v>8</v>
      </c>
    </row>
    <row r="3380" spans="11:11">
      <c r="K3380" s="20">
        <f t="shared" si="101"/>
        <v>8</v>
      </c>
    </row>
    <row r="3381" spans="11:11">
      <c r="K3381" s="20">
        <f t="shared" si="101"/>
        <v>8</v>
      </c>
    </row>
    <row r="3382" spans="11:11">
      <c r="K3382" s="20">
        <f t="shared" si="101"/>
        <v>8</v>
      </c>
    </row>
    <row r="3383" spans="11:11">
      <c r="K3383" s="20">
        <f t="shared" si="101"/>
        <v>8</v>
      </c>
    </row>
    <row r="3384" spans="11:11">
      <c r="K3384" s="20">
        <f t="shared" si="101"/>
        <v>8</v>
      </c>
    </row>
    <row r="3385" spans="11:11">
      <c r="K3385" s="20">
        <f t="shared" si="101"/>
        <v>8</v>
      </c>
    </row>
    <row r="3386" spans="11:11">
      <c r="K3386" s="20">
        <f t="shared" si="101"/>
        <v>8</v>
      </c>
    </row>
    <row r="3387" spans="11:11">
      <c r="K3387" s="20">
        <f t="shared" si="101"/>
        <v>8</v>
      </c>
    </row>
    <row r="3388" spans="11:11">
      <c r="K3388" s="20">
        <f t="shared" si="101"/>
        <v>8</v>
      </c>
    </row>
    <row r="3389" spans="11:11">
      <c r="K3389" s="20">
        <f t="shared" si="101"/>
        <v>8</v>
      </c>
    </row>
    <row r="3390" spans="11:11">
      <c r="K3390" s="20">
        <f t="shared" si="101"/>
        <v>8</v>
      </c>
    </row>
    <row r="3391" spans="11:11">
      <c r="K3391" s="20">
        <f t="shared" si="101"/>
        <v>8</v>
      </c>
    </row>
    <row r="3392" spans="11:11">
      <c r="K3392" s="20">
        <f t="shared" si="101"/>
        <v>8</v>
      </c>
    </row>
    <row r="3393" spans="11:11">
      <c r="K3393" s="20">
        <f t="shared" si="101"/>
        <v>8</v>
      </c>
    </row>
    <row r="3394" spans="11:11">
      <c r="K3394" s="20">
        <f t="shared" si="101"/>
        <v>8</v>
      </c>
    </row>
    <row r="3395" spans="11:11">
      <c r="K3395" s="20">
        <f t="shared" si="101"/>
        <v>8</v>
      </c>
    </row>
    <row r="3396" spans="11:11">
      <c r="K3396" s="20">
        <f t="shared" si="101"/>
        <v>8</v>
      </c>
    </row>
    <row r="3397" spans="11:11">
      <c r="K3397" s="20">
        <f t="shared" si="101"/>
        <v>8</v>
      </c>
    </row>
    <row r="3398" spans="11:11">
      <c r="K3398" s="20">
        <f t="shared" si="101"/>
        <v>8</v>
      </c>
    </row>
    <row r="3399" spans="11:11">
      <c r="K3399" s="20">
        <f t="shared" si="101"/>
        <v>8</v>
      </c>
    </row>
    <row r="3400" spans="11:11">
      <c r="K3400" s="20">
        <f t="shared" si="101"/>
        <v>8</v>
      </c>
    </row>
    <row r="3401" spans="11:11">
      <c r="K3401" s="20">
        <f t="shared" si="101"/>
        <v>8</v>
      </c>
    </row>
    <row r="3402" spans="11:11">
      <c r="K3402" s="20">
        <f t="shared" si="101"/>
        <v>8</v>
      </c>
    </row>
    <row r="3403" spans="11:11">
      <c r="K3403" s="20">
        <f t="shared" si="101"/>
        <v>8</v>
      </c>
    </row>
    <row r="3404" spans="11:11">
      <c r="K3404" s="20">
        <f t="shared" si="101"/>
        <v>8</v>
      </c>
    </row>
    <row r="3405" spans="11:11">
      <c r="K3405" s="20">
        <f t="shared" si="101"/>
        <v>8</v>
      </c>
    </row>
    <row r="3406" spans="11:11">
      <c r="K3406" s="20">
        <f t="shared" si="101"/>
        <v>8</v>
      </c>
    </row>
    <row r="3407" spans="11:11">
      <c r="K3407" s="20">
        <f t="shared" si="101"/>
        <v>8</v>
      </c>
    </row>
    <row r="3408" spans="11:11">
      <c r="K3408" s="20">
        <f t="shared" si="101"/>
        <v>8</v>
      </c>
    </row>
    <row r="3409" spans="11:11">
      <c r="K3409" s="20">
        <f t="shared" si="101"/>
        <v>8</v>
      </c>
    </row>
    <row r="3410" spans="11:11">
      <c r="K3410" s="20">
        <f t="shared" si="101"/>
        <v>8</v>
      </c>
    </row>
    <row r="3411" spans="11:11">
      <c r="K3411" s="20">
        <f t="shared" si="101"/>
        <v>8</v>
      </c>
    </row>
    <row r="3412" spans="11:11">
      <c r="K3412" s="20">
        <f t="shared" si="101"/>
        <v>8</v>
      </c>
    </row>
    <row r="3413" spans="11:11">
      <c r="K3413" s="20">
        <f t="shared" si="101"/>
        <v>8</v>
      </c>
    </row>
    <row r="3414" spans="11:11">
      <c r="K3414" s="20">
        <f t="shared" si="101"/>
        <v>8</v>
      </c>
    </row>
    <row r="3415" spans="11:11">
      <c r="K3415" s="20">
        <f t="shared" si="101"/>
        <v>8</v>
      </c>
    </row>
    <row r="3416" spans="11:11">
      <c r="K3416" s="20">
        <f t="shared" si="101"/>
        <v>8</v>
      </c>
    </row>
    <row r="3417" spans="11:11">
      <c r="K3417" s="20">
        <f t="shared" si="101"/>
        <v>8</v>
      </c>
    </row>
    <row r="3418" spans="11:11">
      <c r="K3418" s="20">
        <f t="shared" si="101"/>
        <v>8</v>
      </c>
    </row>
    <row r="3419" spans="11:11">
      <c r="K3419" s="20">
        <f t="shared" si="101"/>
        <v>8</v>
      </c>
    </row>
    <row r="3420" spans="11:11">
      <c r="K3420" s="20">
        <f t="shared" si="101"/>
        <v>8</v>
      </c>
    </row>
    <row r="3421" spans="11:11">
      <c r="K3421" s="20">
        <f t="shared" si="101"/>
        <v>8</v>
      </c>
    </row>
    <row r="3422" spans="11:11">
      <c r="K3422" s="20">
        <f t="shared" si="101"/>
        <v>8</v>
      </c>
    </row>
    <row r="3423" spans="11:11">
      <c r="K3423" s="20">
        <f t="shared" si="101"/>
        <v>8</v>
      </c>
    </row>
    <row r="3424" spans="11:11">
      <c r="K3424" s="20">
        <f t="shared" si="101"/>
        <v>8</v>
      </c>
    </row>
    <row r="3425" spans="11:11">
      <c r="K3425" s="20">
        <f t="shared" si="101"/>
        <v>8</v>
      </c>
    </row>
    <row r="3426" spans="11:11">
      <c r="K3426" s="20">
        <f t="shared" si="101"/>
        <v>8</v>
      </c>
    </row>
    <row r="3427" spans="11:11">
      <c r="K3427" s="20">
        <f t="shared" si="101"/>
        <v>8</v>
      </c>
    </row>
    <row r="3428" spans="11:11">
      <c r="K3428" s="20">
        <f t="shared" si="101"/>
        <v>8</v>
      </c>
    </row>
    <row r="3429" spans="11:11">
      <c r="K3429" s="20">
        <f t="shared" si="101"/>
        <v>8</v>
      </c>
    </row>
    <row r="3430" spans="11:11">
      <c r="K3430" s="20">
        <f t="shared" si="101"/>
        <v>8</v>
      </c>
    </row>
    <row r="3431" spans="11:11">
      <c r="K3431" s="20">
        <f t="shared" ref="K3431:K3494" si="102">K3430-L3431</f>
        <v>8</v>
      </c>
    </row>
    <row r="3432" spans="11:11">
      <c r="K3432" s="20">
        <f t="shared" si="102"/>
        <v>8</v>
      </c>
    </row>
    <row r="3433" spans="11:11">
      <c r="K3433" s="20">
        <f t="shared" si="102"/>
        <v>8</v>
      </c>
    </row>
    <row r="3434" spans="11:11">
      <c r="K3434" s="20">
        <f t="shared" si="102"/>
        <v>8</v>
      </c>
    </row>
    <row r="3435" spans="11:11">
      <c r="K3435" s="20">
        <f t="shared" si="102"/>
        <v>8</v>
      </c>
    </row>
    <row r="3436" spans="11:11">
      <c r="K3436" s="20">
        <f t="shared" si="102"/>
        <v>8</v>
      </c>
    </row>
    <row r="3437" spans="11:11">
      <c r="K3437" s="20">
        <f t="shared" si="102"/>
        <v>8</v>
      </c>
    </row>
    <row r="3438" spans="11:11">
      <c r="K3438" s="20">
        <f t="shared" si="102"/>
        <v>8</v>
      </c>
    </row>
    <row r="3439" spans="11:11">
      <c r="K3439" s="20">
        <f t="shared" si="102"/>
        <v>8</v>
      </c>
    </row>
    <row r="3440" spans="11:11">
      <c r="K3440" s="20">
        <f t="shared" si="102"/>
        <v>8</v>
      </c>
    </row>
    <row r="3441" spans="11:11">
      <c r="K3441" s="20">
        <f t="shared" si="102"/>
        <v>8</v>
      </c>
    </row>
    <row r="3442" spans="11:11">
      <c r="K3442" s="20">
        <f t="shared" si="102"/>
        <v>8</v>
      </c>
    </row>
    <row r="3443" spans="11:11">
      <c r="K3443" s="20">
        <f t="shared" si="102"/>
        <v>8</v>
      </c>
    </row>
    <row r="3444" spans="11:11">
      <c r="K3444" s="20">
        <f t="shared" si="102"/>
        <v>8</v>
      </c>
    </row>
    <row r="3445" spans="11:11">
      <c r="K3445" s="20">
        <f t="shared" si="102"/>
        <v>8</v>
      </c>
    </row>
    <row r="3446" spans="11:11">
      <c r="K3446" s="20">
        <f t="shared" si="102"/>
        <v>8</v>
      </c>
    </row>
    <row r="3447" spans="11:11">
      <c r="K3447" s="20">
        <f t="shared" si="102"/>
        <v>8</v>
      </c>
    </row>
    <row r="3448" spans="11:11">
      <c r="K3448" s="20">
        <f t="shared" si="102"/>
        <v>8</v>
      </c>
    </row>
    <row r="3449" spans="11:11">
      <c r="K3449" s="20">
        <f t="shared" si="102"/>
        <v>8</v>
      </c>
    </row>
    <row r="3450" spans="11:11">
      <c r="K3450" s="20">
        <f t="shared" si="102"/>
        <v>8</v>
      </c>
    </row>
    <row r="3451" spans="11:11">
      <c r="K3451" s="20">
        <f t="shared" si="102"/>
        <v>8</v>
      </c>
    </row>
    <row r="3452" spans="11:11">
      <c r="K3452" s="20">
        <f t="shared" si="102"/>
        <v>8</v>
      </c>
    </row>
    <row r="3453" spans="11:11">
      <c r="K3453" s="20">
        <f t="shared" si="102"/>
        <v>8</v>
      </c>
    </row>
    <row r="3454" spans="11:11">
      <c r="K3454" s="20">
        <f t="shared" si="102"/>
        <v>8</v>
      </c>
    </row>
    <row r="3455" spans="11:11">
      <c r="K3455" s="20">
        <f t="shared" si="102"/>
        <v>8</v>
      </c>
    </row>
    <row r="3456" spans="11:11">
      <c r="K3456" s="20">
        <f t="shared" si="102"/>
        <v>8</v>
      </c>
    </row>
    <row r="3457" spans="11:11">
      <c r="K3457" s="20">
        <f t="shared" si="102"/>
        <v>8</v>
      </c>
    </row>
    <row r="3458" spans="11:11">
      <c r="K3458" s="20">
        <f t="shared" si="102"/>
        <v>8</v>
      </c>
    </row>
    <row r="3459" spans="11:11">
      <c r="K3459" s="20">
        <f t="shared" si="102"/>
        <v>8</v>
      </c>
    </row>
    <row r="3460" spans="11:11">
      <c r="K3460" s="20">
        <f t="shared" si="102"/>
        <v>8</v>
      </c>
    </row>
    <row r="3461" spans="11:11">
      <c r="K3461" s="20">
        <f t="shared" si="102"/>
        <v>8</v>
      </c>
    </row>
    <row r="3462" spans="11:11">
      <c r="K3462" s="20">
        <f t="shared" si="102"/>
        <v>8</v>
      </c>
    </row>
    <row r="3463" spans="11:11">
      <c r="K3463" s="20">
        <f t="shared" si="102"/>
        <v>8</v>
      </c>
    </row>
    <row r="3464" spans="11:11">
      <c r="K3464" s="20">
        <f t="shared" si="102"/>
        <v>8</v>
      </c>
    </row>
    <row r="3465" spans="11:11">
      <c r="K3465" s="20">
        <f t="shared" si="102"/>
        <v>8</v>
      </c>
    </row>
    <row r="3466" spans="11:11">
      <c r="K3466" s="20">
        <f t="shared" si="102"/>
        <v>8</v>
      </c>
    </row>
    <row r="3467" spans="11:11">
      <c r="K3467" s="20">
        <f t="shared" si="102"/>
        <v>8</v>
      </c>
    </row>
    <row r="3468" spans="11:11">
      <c r="K3468" s="20">
        <f t="shared" si="102"/>
        <v>8</v>
      </c>
    </row>
    <row r="3469" spans="11:11">
      <c r="K3469" s="20">
        <f t="shared" si="102"/>
        <v>8</v>
      </c>
    </row>
    <row r="3470" spans="11:11">
      <c r="K3470" s="20">
        <f t="shared" si="102"/>
        <v>8</v>
      </c>
    </row>
    <row r="3471" spans="11:11">
      <c r="K3471" s="20">
        <f t="shared" si="102"/>
        <v>8</v>
      </c>
    </row>
    <row r="3472" spans="11:11">
      <c r="K3472" s="20">
        <f t="shared" si="102"/>
        <v>8</v>
      </c>
    </row>
    <row r="3473" spans="11:11">
      <c r="K3473" s="20">
        <f t="shared" si="102"/>
        <v>8</v>
      </c>
    </row>
    <row r="3474" spans="11:11">
      <c r="K3474" s="20">
        <f t="shared" si="102"/>
        <v>8</v>
      </c>
    </row>
    <row r="3475" spans="11:11">
      <c r="K3475" s="20">
        <f t="shared" si="102"/>
        <v>8</v>
      </c>
    </row>
    <row r="3476" spans="11:11">
      <c r="K3476" s="20">
        <f t="shared" si="102"/>
        <v>8</v>
      </c>
    </row>
    <row r="3477" spans="11:11">
      <c r="K3477" s="20">
        <f t="shared" si="102"/>
        <v>8</v>
      </c>
    </row>
    <row r="3478" spans="11:11">
      <c r="K3478" s="20">
        <f t="shared" si="102"/>
        <v>8</v>
      </c>
    </row>
    <row r="3479" spans="11:11">
      <c r="K3479" s="20">
        <f t="shared" si="102"/>
        <v>8</v>
      </c>
    </row>
    <row r="3480" spans="11:11">
      <c r="K3480" s="20">
        <f t="shared" si="102"/>
        <v>8</v>
      </c>
    </row>
    <row r="3481" spans="11:11">
      <c r="K3481" s="20">
        <f t="shared" si="102"/>
        <v>8</v>
      </c>
    </row>
    <row r="3482" spans="11:11">
      <c r="K3482" s="20">
        <f t="shared" si="102"/>
        <v>8</v>
      </c>
    </row>
    <row r="3483" spans="11:11">
      <c r="K3483" s="20">
        <f t="shared" si="102"/>
        <v>8</v>
      </c>
    </row>
    <row r="3484" spans="11:11">
      <c r="K3484" s="20">
        <f t="shared" si="102"/>
        <v>8</v>
      </c>
    </row>
    <row r="3485" spans="11:11">
      <c r="K3485" s="20">
        <f t="shared" si="102"/>
        <v>8</v>
      </c>
    </row>
    <row r="3486" spans="11:11">
      <c r="K3486" s="20">
        <f t="shared" si="102"/>
        <v>8</v>
      </c>
    </row>
    <row r="3487" spans="11:11">
      <c r="K3487" s="20">
        <f t="shared" si="102"/>
        <v>8</v>
      </c>
    </row>
    <row r="3488" spans="11:11">
      <c r="K3488" s="20">
        <f t="shared" si="102"/>
        <v>8</v>
      </c>
    </row>
    <row r="3489" spans="11:11">
      <c r="K3489" s="20">
        <f t="shared" si="102"/>
        <v>8</v>
      </c>
    </row>
    <row r="3490" spans="11:11">
      <c r="K3490" s="20">
        <f t="shared" si="102"/>
        <v>8</v>
      </c>
    </row>
    <row r="3491" spans="11:11">
      <c r="K3491" s="20">
        <f t="shared" si="102"/>
        <v>8</v>
      </c>
    </row>
    <row r="3492" spans="11:11">
      <c r="K3492" s="20">
        <f t="shared" si="102"/>
        <v>8</v>
      </c>
    </row>
    <row r="3493" spans="11:11">
      <c r="K3493" s="20">
        <f t="shared" si="102"/>
        <v>8</v>
      </c>
    </row>
    <row r="3494" spans="11:11">
      <c r="K3494" s="20">
        <f t="shared" si="102"/>
        <v>8</v>
      </c>
    </row>
    <row r="3495" spans="11:11">
      <c r="K3495" s="20">
        <f t="shared" ref="K3495:K3558" si="103">K3494-L3495</f>
        <v>8</v>
      </c>
    </row>
    <row r="3496" spans="11:11">
      <c r="K3496" s="20">
        <f t="shared" si="103"/>
        <v>8</v>
      </c>
    </row>
    <row r="3497" spans="11:11">
      <c r="K3497" s="20">
        <f t="shared" si="103"/>
        <v>8</v>
      </c>
    </row>
    <row r="3498" spans="11:11">
      <c r="K3498" s="20">
        <f t="shared" si="103"/>
        <v>8</v>
      </c>
    </row>
    <row r="3499" spans="11:11">
      <c r="K3499" s="20">
        <f t="shared" si="103"/>
        <v>8</v>
      </c>
    </row>
    <row r="3500" spans="11:11">
      <c r="K3500" s="20">
        <f t="shared" si="103"/>
        <v>8</v>
      </c>
    </row>
    <row r="3501" spans="11:11">
      <c r="K3501" s="20">
        <f t="shared" si="103"/>
        <v>8</v>
      </c>
    </row>
    <row r="3502" spans="11:11">
      <c r="K3502" s="20">
        <f t="shared" si="103"/>
        <v>8</v>
      </c>
    </row>
    <row r="3503" spans="11:11">
      <c r="K3503" s="20">
        <f t="shared" si="103"/>
        <v>8</v>
      </c>
    </row>
    <row r="3504" spans="11:11">
      <c r="K3504" s="20">
        <f t="shared" si="103"/>
        <v>8</v>
      </c>
    </row>
    <row r="3505" spans="11:11">
      <c r="K3505" s="20">
        <f t="shared" si="103"/>
        <v>8</v>
      </c>
    </row>
    <row r="3506" spans="11:11">
      <c r="K3506" s="20">
        <f t="shared" si="103"/>
        <v>8</v>
      </c>
    </row>
    <row r="3507" spans="11:11">
      <c r="K3507" s="20">
        <f t="shared" si="103"/>
        <v>8</v>
      </c>
    </row>
    <row r="3508" spans="11:11">
      <c r="K3508" s="20">
        <f t="shared" si="103"/>
        <v>8</v>
      </c>
    </row>
    <row r="3509" spans="11:11">
      <c r="K3509" s="20">
        <f t="shared" si="103"/>
        <v>8</v>
      </c>
    </row>
    <row r="3510" spans="11:11">
      <c r="K3510" s="20">
        <f t="shared" si="103"/>
        <v>8</v>
      </c>
    </row>
    <row r="3511" spans="11:11">
      <c r="K3511" s="20">
        <f t="shared" si="103"/>
        <v>8</v>
      </c>
    </row>
    <row r="3512" spans="11:11">
      <c r="K3512" s="20">
        <f t="shared" si="103"/>
        <v>8</v>
      </c>
    </row>
    <row r="3513" spans="11:11">
      <c r="K3513" s="20">
        <f t="shared" si="103"/>
        <v>8</v>
      </c>
    </row>
    <row r="3514" spans="11:11">
      <c r="K3514" s="20">
        <f t="shared" si="103"/>
        <v>8</v>
      </c>
    </row>
    <row r="3515" spans="11:11">
      <c r="K3515" s="20">
        <f t="shared" si="103"/>
        <v>8</v>
      </c>
    </row>
    <row r="3516" spans="11:11">
      <c r="K3516" s="20">
        <f t="shared" si="103"/>
        <v>8</v>
      </c>
    </row>
    <row r="3517" spans="11:11">
      <c r="K3517" s="20">
        <f t="shared" si="103"/>
        <v>8</v>
      </c>
    </row>
    <row r="3518" spans="11:11">
      <c r="K3518" s="20">
        <f t="shared" si="103"/>
        <v>8</v>
      </c>
    </row>
    <row r="3519" spans="11:11">
      <c r="K3519" s="20">
        <f t="shared" si="103"/>
        <v>8</v>
      </c>
    </row>
    <row r="3520" spans="11:11">
      <c r="K3520" s="20">
        <f t="shared" si="103"/>
        <v>8</v>
      </c>
    </row>
    <row r="3521" spans="11:11">
      <c r="K3521" s="20">
        <f t="shared" si="103"/>
        <v>8</v>
      </c>
    </row>
    <row r="3522" spans="11:11">
      <c r="K3522" s="20">
        <f t="shared" si="103"/>
        <v>8</v>
      </c>
    </row>
    <row r="3523" spans="11:11">
      <c r="K3523" s="20">
        <f t="shared" si="103"/>
        <v>8</v>
      </c>
    </row>
    <row r="3524" spans="11:11">
      <c r="K3524" s="20">
        <f t="shared" si="103"/>
        <v>8</v>
      </c>
    </row>
    <row r="3525" spans="11:11">
      <c r="K3525" s="20">
        <f t="shared" si="103"/>
        <v>8</v>
      </c>
    </row>
    <row r="3526" spans="11:11">
      <c r="K3526" s="20">
        <f t="shared" si="103"/>
        <v>8</v>
      </c>
    </row>
    <row r="3527" spans="11:11">
      <c r="K3527" s="20">
        <f t="shared" si="103"/>
        <v>8</v>
      </c>
    </row>
    <row r="3528" spans="11:11">
      <c r="K3528" s="20">
        <f t="shared" si="103"/>
        <v>8</v>
      </c>
    </row>
    <row r="3529" spans="11:11">
      <c r="K3529" s="20">
        <f t="shared" si="103"/>
        <v>8</v>
      </c>
    </row>
    <row r="3530" spans="11:11">
      <c r="K3530" s="20">
        <f t="shared" si="103"/>
        <v>8</v>
      </c>
    </row>
    <row r="3531" spans="11:11">
      <c r="K3531" s="20">
        <f t="shared" si="103"/>
        <v>8</v>
      </c>
    </row>
    <row r="3532" spans="11:11">
      <c r="K3532" s="20">
        <f t="shared" si="103"/>
        <v>8</v>
      </c>
    </row>
    <row r="3533" spans="11:11">
      <c r="K3533" s="20">
        <f t="shared" si="103"/>
        <v>8</v>
      </c>
    </row>
    <row r="3534" spans="11:11">
      <c r="K3534" s="20">
        <f t="shared" si="103"/>
        <v>8</v>
      </c>
    </row>
    <row r="3535" spans="11:11">
      <c r="K3535" s="20">
        <f t="shared" si="103"/>
        <v>8</v>
      </c>
    </row>
    <row r="3536" spans="11:11">
      <c r="K3536" s="20">
        <f t="shared" si="103"/>
        <v>8</v>
      </c>
    </row>
    <row r="3537" spans="11:11">
      <c r="K3537" s="20">
        <f t="shared" si="103"/>
        <v>8</v>
      </c>
    </row>
    <row r="3538" spans="11:11">
      <c r="K3538" s="20">
        <f t="shared" si="103"/>
        <v>8</v>
      </c>
    </row>
    <row r="3539" spans="11:11">
      <c r="K3539" s="20">
        <f t="shared" si="103"/>
        <v>8</v>
      </c>
    </row>
    <row r="3540" spans="11:11">
      <c r="K3540" s="20">
        <f t="shared" si="103"/>
        <v>8</v>
      </c>
    </row>
    <row r="3541" spans="11:11">
      <c r="K3541" s="20">
        <f t="shared" si="103"/>
        <v>8</v>
      </c>
    </row>
    <row r="3542" spans="11:11">
      <c r="K3542" s="20">
        <f t="shared" si="103"/>
        <v>8</v>
      </c>
    </row>
    <row r="3543" spans="11:11">
      <c r="K3543" s="20">
        <f t="shared" si="103"/>
        <v>8</v>
      </c>
    </row>
    <row r="3544" spans="11:11">
      <c r="K3544" s="20">
        <f t="shared" si="103"/>
        <v>8</v>
      </c>
    </row>
    <row r="3545" spans="11:11">
      <c r="K3545" s="20">
        <f t="shared" si="103"/>
        <v>8</v>
      </c>
    </row>
    <row r="3546" spans="11:11">
      <c r="K3546" s="20">
        <f t="shared" si="103"/>
        <v>8</v>
      </c>
    </row>
    <row r="3547" spans="11:11">
      <c r="K3547" s="20">
        <f t="shared" si="103"/>
        <v>8</v>
      </c>
    </row>
    <row r="3548" spans="11:11">
      <c r="K3548" s="20">
        <f t="shared" si="103"/>
        <v>8</v>
      </c>
    </row>
    <row r="3549" spans="11:11">
      <c r="K3549" s="20">
        <f t="shared" si="103"/>
        <v>8</v>
      </c>
    </row>
    <row r="3550" spans="11:11">
      <c r="K3550" s="20">
        <f t="shared" si="103"/>
        <v>8</v>
      </c>
    </row>
    <row r="3551" spans="11:11">
      <c r="K3551" s="20">
        <f t="shared" si="103"/>
        <v>8</v>
      </c>
    </row>
    <row r="3552" spans="11:11">
      <c r="K3552" s="20">
        <f t="shared" si="103"/>
        <v>8</v>
      </c>
    </row>
    <row r="3553" spans="11:11">
      <c r="K3553" s="20">
        <f t="shared" si="103"/>
        <v>8</v>
      </c>
    </row>
    <row r="3554" spans="11:11">
      <c r="K3554" s="20">
        <f t="shared" si="103"/>
        <v>8</v>
      </c>
    </row>
    <row r="3555" spans="11:11">
      <c r="K3555" s="20">
        <f t="shared" si="103"/>
        <v>8</v>
      </c>
    </row>
    <row r="3556" spans="11:11">
      <c r="K3556" s="20">
        <f t="shared" si="103"/>
        <v>8</v>
      </c>
    </row>
    <row r="3557" spans="11:11">
      <c r="K3557" s="20">
        <f t="shared" si="103"/>
        <v>8</v>
      </c>
    </row>
    <row r="3558" spans="11:11">
      <c r="K3558" s="20">
        <f t="shared" si="103"/>
        <v>8</v>
      </c>
    </row>
    <row r="3559" spans="11:11">
      <c r="K3559" s="20">
        <f t="shared" ref="K3559:K3622" si="104">K3558-L3559</f>
        <v>8</v>
      </c>
    </row>
    <row r="3560" spans="11:11">
      <c r="K3560" s="20">
        <f t="shared" si="104"/>
        <v>8</v>
      </c>
    </row>
    <row r="3561" spans="11:11">
      <c r="K3561" s="20">
        <f t="shared" si="104"/>
        <v>8</v>
      </c>
    </row>
    <row r="3562" spans="11:11">
      <c r="K3562" s="20">
        <f t="shared" si="104"/>
        <v>8</v>
      </c>
    </row>
    <row r="3563" spans="11:11">
      <c r="K3563" s="20">
        <f t="shared" si="104"/>
        <v>8</v>
      </c>
    </row>
    <row r="3564" spans="11:11">
      <c r="K3564" s="20">
        <f t="shared" si="104"/>
        <v>8</v>
      </c>
    </row>
    <row r="3565" spans="11:11">
      <c r="K3565" s="20">
        <f t="shared" si="104"/>
        <v>8</v>
      </c>
    </row>
    <row r="3566" spans="11:11">
      <c r="K3566" s="20">
        <f t="shared" si="104"/>
        <v>8</v>
      </c>
    </row>
    <row r="3567" spans="11:11">
      <c r="K3567" s="20">
        <f t="shared" si="104"/>
        <v>8</v>
      </c>
    </row>
    <row r="3568" spans="11:11">
      <c r="K3568" s="20">
        <f t="shared" si="104"/>
        <v>8</v>
      </c>
    </row>
    <row r="3569" spans="11:11">
      <c r="K3569" s="20">
        <f t="shared" si="104"/>
        <v>8</v>
      </c>
    </row>
    <row r="3570" spans="11:11">
      <c r="K3570" s="20">
        <f t="shared" si="104"/>
        <v>8</v>
      </c>
    </row>
    <row r="3571" spans="11:11">
      <c r="K3571" s="20">
        <f t="shared" si="104"/>
        <v>8</v>
      </c>
    </row>
    <row r="3572" spans="11:11">
      <c r="K3572" s="20">
        <f t="shared" si="104"/>
        <v>8</v>
      </c>
    </row>
    <row r="3573" spans="11:11">
      <c r="K3573" s="20">
        <f t="shared" si="104"/>
        <v>8</v>
      </c>
    </row>
    <row r="3574" spans="11:11">
      <c r="K3574" s="20">
        <f t="shared" si="104"/>
        <v>8</v>
      </c>
    </row>
    <row r="3575" spans="11:11">
      <c r="K3575" s="20">
        <f t="shared" si="104"/>
        <v>8</v>
      </c>
    </row>
    <row r="3576" spans="11:11">
      <c r="K3576" s="20">
        <f t="shared" si="104"/>
        <v>8</v>
      </c>
    </row>
    <row r="3577" spans="11:11">
      <c r="K3577" s="20">
        <f t="shared" si="104"/>
        <v>8</v>
      </c>
    </row>
    <row r="3578" spans="11:11">
      <c r="K3578" s="20">
        <f t="shared" si="104"/>
        <v>8</v>
      </c>
    </row>
    <row r="3579" spans="11:11">
      <c r="K3579" s="20">
        <f t="shared" si="104"/>
        <v>8</v>
      </c>
    </row>
    <row r="3580" spans="11:11">
      <c r="K3580" s="20">
        <f t="shared" si="104"/>
        <v>8</v>
      </c>
    </row>
    <row r="3581" spans="11:11">
      <c r="K3581" s="20">
        <f t="shared" si="104"/>
        <v>8</v>
      </c>
    </row>
    <row r="3582" spans="11:11">
      <c r="K3582" s="20">
        <f t="shared" si="104"/>
        <v>8</v>
      </c>
    </row>
    <row r="3583" spans="11:11">
      <c r="K3583" s="20">
        <f t="shared" si="104"/>
        <v>8</v>
      </c>
    </row>
    <row r="3584" spans="11:11">
      <c r="K3584" s="20">
        <f t="shared" si="104"/>
        <v>8</v>
      </c>
    </row>
    <row r="3585" spans="11:11">
      <c r="K3585" s="20">
        <f t="shared" si="104"/>
        <v>8</v>
      </c>
    </row>
    <row r="3586" spans="11:11">
      <c r="K3586" s="20">
        <f t="shared" si="104"/>
        <v>8</v>
      </c>
    </row>
    <row r="3587" spans="11:11">
      <c r="K3587" s="20">
        <f t="shared" si="104"/>
        <v>8</v>
      </c>
    </row>
    <row r="3588" spans="11:11">
      <c r="K3588" s="20">
        <f t="shared" si="104"/>
        <v>8</v>
      </c>
    </row>
    <row r="3589" spans="11:11">
      <c r="K3589" s="20">
        <f t="shared" si="104"/>
        <v>8</v>
      </c>
    </row>
    <row r="3590" spans="11:11">
      <c r="K3590" s="20">
        <f t="shared" si="104"/>
        <v>8</v>
      </c>
    </row>
    <row r="3591" spans="11:11">
      <c r="K3591" s="20">
        <f t="shared" si="104"/>
        <v>8</v>
      </c>
    </row>
    <row r="3592" spans="11:11">
      <c r="K3592" s="20">
        <f t="shared" si="104"/>
        <v>8</v>
      </c>
    </row>
    <row r="3593" spans="11:11">
      <c r="K3593" s="20">
        <f t="shared" si="104"/>
        <v>8</v>
      </c>
    </row>
    <row r="3594" spans="11:11">
      <c r="K3594" s="20">
        <f t="shared" si="104"/>
        <v>8</v>
      </c>
    </row>
    <row r="3595" spans="11:11">
      <c r="K3595" s="20">
        <f t="shared" si="104"/>
        <v>8</v>
      </c>
    </row>
    <row r="3596" spans="11:11">
      <c r="K3596" s="20">
        <f t="shared" si="104"/>
        <v>8</v>
      </c>
    </row>
    <row r="3597" spans="11:11">
      <c r="K3597" s="20">
        <f t="shared" si="104"/>
        <v>8</v>
      </c>
    </row>
    <row r="3598" spans="11:11">
      <c r="K3598" s="20">
        <f t="shared" si="104"/>
        <v>8</v>
      </c>
    </row>
    <row r="3599" spans="11:11">
      <c r="K3599" s="20">
        <f t="shared" si="104"/>
        <v>8</v>
      </c>
    </row>
    <row r="3600" spans="11:11">
      <c r="K3600" s="20">
        <f t="shared" si="104"/>
        <v>8</v>
      </c>
    </row>
    <row r="3601" spans="11:11">
      <c r="K3601" s="20">
        <f t="shared" si="104"/>
        <v>8</v>
      </c>
    </row>
    <row r="3602" spans="11:11">
      <c r="K3602" s="20">
        <f t="shared" si="104"/>
        <v>8</v>
      </c>
    </row>
    <row r="3603" spans="11:11">
      <c r="K3603" s="20">
        <f t="shared" si="104"/>
        <v>8</v>
      </c>
    </row>
    <row r="3604" spans="11:11">
      <c r="K3604" s="20">
        <f t="shared" si="104"/>
        <v>8</v>
      </c>
    </row>
    <row r="3605" spans="11:11">
      <c r="K3605" s="20">
        <f t="shared" si="104"/>
        <v>8</v>
      </c>
    </row>
    <row r="3606" spans="11:11">
      <c r="K3606" s="20">
        <f t="shared" si="104"/>
        <v>8</v>
      </c>
    </row>
    <row r="3607" spans="11:11">
      <c r="K3607" s="20">
        <f t="shared" si="104"/>
        <v>8</v>
      </c>
    </row>
    <row r="3608" spans="11:11">
      <c r="K3608" s="20">
        <f t="shared" si="104"/>
        <v>8</v>
      </c>
    </row>
    <row r="3609" spans="11:11">
      <c r="K3609" s="20">
        <f t="shared" si="104"/>
        <v>8</v>
      </c>
    </row>
    <row r="3610" spans="11:11">
      <c r="K3610" s="20">
        <f t="shared" si="104"/>
        <v>8</v>
      </c>
    </row>
    <row r="3611" spans="11:11">
      <c r="K3611" s="20">
        <f t="shared" si="104"/>
        <v>8</v>
      </c>
    </row>
    <row r="3612" spans="11:11">
      <c r="K3612" s="20">
        <f t="shared" si="104"/>
        <v>8</v>
      </c>
    </row>
    <row r="3613" spans="11:11">
      <c r="K3613" s="20">
        <f t="shared" si="104"/>
        <v>8</v>
      </c>
    </row>
    <row r="3614" spans="11:11">
      <c r="K3614" s="20">
        <f t="shared" si="104"/>
        <v>8</v>
      </c>
    </row>
    <row r="3615" spans="11:11">
      <c r="K3615" s="20">
        <f t="shared" si="104"/>
        <v>8</v>
      </c>
    </row>
    <row r="3616" spans="11:11">
      <c r="K3616" s="20">
        <f t="shared" si="104"/>
        <v>8</v>
      </c>
    </row>
    <row r="3617" spans="11:11">
      <c r="K3617" s="20">
        <f t="shared" si="104"/>
        <v>8</v>
      </c>
    </row>
    <row r="3618" spans="11:11">
      <c r="K3618" s="20">
        <f t="shared" si="104"/>
        <v>8</v>
      </c>
    </row>
    <row r="3619" spans="11:11">
      <c r="K3619" s="20">
        <f t="shared" si="104"/>
        <v>8</v>
      </c>
    </row>
    <row r="3620" spans="11:11">
      <c r="K3620" s="20">
        <f t="shared" si="104"/>
        <v>8</v>
      </c>
    </row>
    <row r="3621" spans="11:11">
      <c r="K3621" s="20">
        <f t="shared" si="104"/>
        <v>8</v>
      </c>
    </row>
    <row r="3622" spans="11:11">
      <c r="K3622" s="20">
        <f t="shared" si="104"/>
        <v>8</v>
      </c>
    </row>
    <row r="3623" spans="11:11">
      <c r="K3623" s="20">
        <f t="shared" ref="K3623:K3686" si="105">K3622-L3623</f>
        <v>8</v>
      </c>
    </row>
    <row r="3624" spans="11:11">
      <c r="K3624" s="20">
        <f t="shared" si="105"/>
        <v>8</v>
      </c>
    </row>
    <row r="3625" spans="11:11">
      <c r="K3625" s="20">
        <f t="shared" si="105"/>
        <v>8</v>
      </c>
    </row>
    <row r="3626" spans="11:11">
      <c r="K3626" s="20">
        <f t="shared" si="105"/>
        <v>8</v>
      </c>
    </row>
    <row r="3627" spans="11:11">
      <c r="K3627" s="20">
        <f t="shared" si="105"/>
        <v>8</v>
      </c>
    </row>
    <row r="3628" spans="11:11">
      <c r="K3628" s="20">
        <f t="shared" si="105"/>
        <v>8</v>
      </c>
    </row>
    <row r="3629" spans="11:11">
      <c r="K3629" s="20">
        <f t="shared" si="105"/>
        <v>8</v>
      </c>
    </row>
    <row r="3630" spans="11:11">
      <c r="K3630" s="20">
        <f t="shared" si="105"/>
        <v>8</v>
      </c>
    </row>
    <row r="3631" spans="11:11">
      <c r="K3631" s="20">
        <f t="shared" si="105"/>
        <v>8</v>
      </c>
    </row>
    <row r="3632" spans="11:11">
      <c r="K3632" s="20">
        <f t="shared" si="105"/>
        <v>8</v>
      </c>
    </row>
    <row r="3633" spans="11:11">
      <c r="K3633" s="20">
        <f t="shared" si="105"/>
        <v>8</v>
      </c>
    </row>
    <row r="3634" spans="11:11">
      <c r="K3634" s="20">
        <f t="shared" si="105"/>
        <v>8</v>
      </c>
    </row>
    <row r="3635" spans="11:11">
      <c r="K3635" s="20">
        <f t="shared" si="105"/>
        <v>8</v>
      </c>
    </row>
    <row r="3636" spans="11:11">
      <c r="K3636" s="20">
        <f t="shared" si="105"/>
        <v>8</v>
      </c>
    </row>
    <row r="3637" spans="11:11">
      <c r="K3637" s="20">
        <f t="shared" si="105"/>
        <v>8</v>
      </c>
    </row>
    <row r="3638" spans="11:11">
      <c r="K3638" s="20">
        <f t="shared" si="105"/>
        <v>8</v>
      </c>
    </row>
    <row r="3639" spans="11:11">
      <c r="K3639" s="20">
        <f t="shared" si="105"/>
        <v>8</v>
      </c>
    </row>
    <row r="3640" spans="11:11">
      <c r="K3640" s="20">
        <f t="shared" si="105"/>
        <v>8</v>
      </c>
    </row>
    <row r="3641" spans="11:11">
      <c r="K3641" s="20">
        <f t="shared" si="105"/>
        <v>8</v>
      </c>
    </row>
    <row r="3642" spans="11:11">
      <c r="K3642" s="20">
        <f t="shared" si="105"/>
        <v>8</v>
      </c>
    </row>
    <row r="3643" spans="11:11">
      <c r="K3643" s="20">
        <f t="shared" si="105"/>
        <v>8</v>
      </c>
    </row>
    <row r="3644" spans="11:11">
      <c r="K3644" s="20">
        <f t="shared" si="105"/>
        <v>8</v>
      </c>
    </row>
    <row r="3645" spans="11:11">
      <c r="K3645" s="20">
        <f t="shared" si="105"/>
        <v>8</v>
      </c>
    </row>
    <row r="3646" spans="11:11">
      <c r="K3646" s="20">
        <f t="shared" si="105"/>
        <v>8</v>
      </c>
    </row>
    <row r="3647" spans="11:11">
      <c r="K3647" s="20">
        <f t="shared" si="105"/>
        <v>8</v>
      </c>
    </row>
    <row r="3648" spans="11:11">
      <c r="K3648" s="20">
        <f t="shared" si="105"/>
        <v>8</v>
      </c>
    </row>
    <row r="3649" spans="11:11">
      <c r="K3649" s="20">
        <f t="shared" si="105"/>
        <v>8</v>
      </c>
    </row>
    <row r="3650" spans="11:11">
      <c r="K3650" s="20">
        <f t="shared" si="105"/>
        <v>8</v>
      </c>
    </row>
    <row r="3651" spans="11:11">
      <c r="K3651" s="20">
        <f t="shared" si="105"/>
        <v>8</v>
      </c>
    </row>
    <row r="3652" spans="11:11">
      <c r="K3652" s="20">
        <f t="shared" si="105"/>
        <v>8</v>
      </c>
    </row>
    <row r="3653" spans="11:11">
      <c r="K3653" s="20">
        <f t="shared" si="105"/>
        <v>8</v>
      </c>
    </row>
    <row r="3654" spans="11:11">
      <c r="K3654" s="20">
        <f t="shared" si="105"/>
        <v>8</v>
      </c>
    </row>
    <row r="3655" spans="11:11">
      <c r="K3655" s="20">
        <f t="shared" si="105"/>
        <v>8</v>
      </c>
    </row>
    <row r="3656" spans="11:11">
      <c r="K3656" s="20">
        <f t="shared" si="105"/>
        <v>8</v>
      </c>
    </row>
    <row r="3657" spans="11:11">
      <c r="K3657" s="20">
        <f t="shared" si="105"/>
        <v>8</v>
      </c>
    </row>
    <row r="3658" spans="11:11">
      <c r="K3658" s="20">
        <f t="shared" si="105"/>
        <v>8</v>
      </c>
    </row>
    <row r="3659" spans="11:11">
      <c r="K3659" s="20">
        <f t="shared" si="105"/>
        <v>8</v>
      </c>
    </row>
    <row r="3660" spans="11:11">
      <c r="K3660" s="20">
        <f t="shared" si="105"/>
        <v>8</v>
      </c>
    </row>
    <row r="3661" spans="11:11">
      <c r="K3661" s="20">
        <f t="shared" si="105"/>
        <v>8</v>
      </c>
    </row>
    <row r="3662" spans="11:11">
      <c r="K3662" s="20">
        <f t="shared" si="105"/>
        <v>8</v>
      </c>
    </row>
    <row r="3663" spans="11:11">
      <c r="K3663" s="20">
        <f t="shared" si="105"/>
        <v>8</v>
      </c>
    </row>
    <row r="3664" spans="11:11">
      <c r="K3664" s="20">
        <f t="shared" si="105"/>
        <v>8</v>
      </c>
    </row>
    <row r="3665" spans="11:11">
      <c r="K3665" s="20">
        <f t="shared" si="105"/>
        <v>8</v>
      </c>
    </row>
    <row r="3666" spans="11:11">
      <c r="K3666" s="20">
        <f t="shared" si="105"/>
        <v>8</v>
      </c>
    </row>
    <row r="3667" spans="11:11">
      <c r="K3667" s="20">
        <f t="shared" si="105"/>
        <v>8</v>
      </c>
    </row>
    <row r="3668" spans="11:11">
      <c r="K3668" s="20">
        <f t="shared" si="105"/>
        <v>8</v>
      </c>
    </row>
    <row r="3669" spans="11:11">
      <c r="K3669" s="20">
        <f t="shared" si="105"/>
        <v>8</v>
      </c>
    </row>
    <row r="3670" spans="11:11">
      <c r="K3670" s="20">
        <f t="shared" si="105"/>
        <v>8</v>
      </c>
    </row>
    <row r="3671" spans="11:11">
      <c r="K3671" s="20">
        <f t="shared" si="105"/>
        <v>8</v>
      </c>
    </row>
    <row r="3672" spans="11:11">
      <c r="K3672" s="20">
        <f t="shared" si="105"/>
        <v>8</v>
      </c>
    </row>
    <row r="3673" spans="11:11">
      <c r="K3673" s="20">
        <f t="shared" si="105"/>
        <v>8</v>
      </c>
    </row>
    <row r="3674" spans="11:11">
      <c r="K3674" s="20">
        <f t="shared" si="105"/>
        <v>8</v>
      </c>
    </row>
    <row r="3675" spans="11:11">
      <c r="K3675" s="20">
        <f t="shared" si="105"/>
        <v>8</v>
      </c>
    </row>
    <row r="3676" spans="11:11">
      <c r="K3676" s="20">
        <f t="shared" si="105"/>
        <v>8</v>
      </c>
    </row>
    <row r="3677" spans="11:11">
      <c r="K3677" s="20">
        <f t="shared" si="105"/>
        <v>8</v>
      </c>
    </row>
    <row r="3678" spans="11:11">
      <c r="K3678" s="20">
        <f t="shared" si="105"/>
        <v>8</v>
      </c>
    </row>
    <row r="3679" spans="11:11">
      <c r="K3679" s="20">
        <f t="shared" si="105"/>
        <v>8</v>
      </c>
    </row>
    <row r="3680" spans="11:11">
      <c r="K3680" s="20">
        <f t="shared" si="105"/>
        <v>8</v>
      </c>
    </row>
    <row r="3681" spans="11:11">
      <c r="K3681" s="20">
        <f t="shared" si="105"/>
        <v>8</v>
      </c>
    </row>
    <row r="3682" spans="11:11">
      <c r="K3682" s="20">
        <f t="shared" si="105"/>
        <v>8</v>
      </c>
    </row>
    <row r="3683" spans="11:11">
      <c r="K3683" s="20">
        <f t="shared" si="105"/>
        <v>8</v>
      </c>
    </row>
    <row r="3684" spans="11:11">
      <c r="K3684" s="20">
        <f t="shared" si="105"/>
        <v>8</v>
      </c>
    </row>
    <row r="3685" spans="11:11">
      <c r="K3685" s="20">
        <f t="shared" si="105"/>
        <v>8</v>
      </c>
    </row>
    <row r="3686" spans="11:11">
      <c r="K3686" s="20">
        <f t="shared" si="105"/>
        <v>8</v>
      </c>
    </row>
    <row r="3687" spans="11:11">
      <c r="K3687" s="20">
        <f t="shared" ref="K3687:K3750" si="106">K3686-L3687</f>
        <v>8</v>
      </c>
    </row>
    <row r="3688" spans="11:11">
      <c r="K3688" s="20">
        <f t="shared" si="106"/>
        <v>8</v>
      </c>
    </row>
    <row r="3689" spans="11:11">
      <c r="K3689" s="20">
        <f t="shared" si="106"/>
        <v>8</v>
      </c>
    </row>
    <row r="3690" spans="11:11">
      <c r="K3690" s="20">
        <f t="shared" si="106"/>
        <v>8</v>
      </c>
    </row>
    <row r="3691" spans="11:11">
      <c r="K3691" s="20">
        <f t="shared" si="106"/>
        <v>8</v>
      </c>
    </row>
    <row r="3692" spans="11:11">
      <c r="K3692" s="20">
        <f t="shared" si="106"/>
        <v>8</v>
      </c>
    </row>
    <row r="3693" spans="11:11">
      <c r="K3693" s="20">
        <f t="shared" si="106"/>
        <v>8</v>
      </c>
    </row>
    <row r="3694" spans="11:11">
      <c r="K3694" s="20">
        <f t="shared" si="106"/>
        <v>8</v>
      </c>
    </row>
    <row r="3695" spans="11:11">
      <c r="K3695" s="20">
        <f t="shared" si="106"/>
        <v>8</v>
      </c>
    </row>
    <row r="3696" spans="11:11">
      <c r="K3696" s="20">
        <f t="shared" si="106"/>
        <v>8</v>
      </c>
    </row>
    <row r="3697" spans="11:11">
      <c r="K3697" s="20">
        <f t="shared" si="106"/>
        <v>8</v>
      </c>
    </row>
    <row r="3698" spans="11:11">
      <c r="K3698" s="20">
        <f t="shared" si="106"/>
        <v>8</v>
      </c>
    </row>
    <row r="3699" spans="11:11">
      <c r="K3699" s="20">
        <f t="shared" si="106"/>
        <v>8</v>
      </c>
    </row>
    <row r="3700" spans="11:11">
      <c r="K3700" s="20">
        <f t="shared" si="106"/>
        <v>8</v>
      </c>
    </row>
    <row r="3701" spans="11:11">
      <c r="K3701" s="20">
        <f t="shared" si="106"/>
        <v>8</v>
      </c>
    </row>
    <row r="3702" spans="11:11">
      <c r="K3702" s="20">
        <f t="shared" si="106"/>
        <v>8</v>
      </c>
    </row>
    <row r="3703" spans="11:11">
      <c r="K3703" s="20">
        <f t="shared" si="106"/>
        <v>8</v>
      </c>
    </row>
    <row r="3704" spans="11:11">
      <c r="K3704" s="20">
        <f t="shared" si="106"/>
        <v>8</v>
      </c>
    </row>
    <row r="3705" spans="11:11">
      <c r="K3705" s="20">
        <f t="shared" si="106"/>
        <v>8</v>
      </c>
    </row>
    <row r="3706" spans="11:11">
      <c r="K3706" s="20">
        <f t="shared" si="106"/>
        <v>8</v>
      </c>
    </row>
    <row r="3707" spans="11:11">
      <c r="K3707" s="20">
        <f t="shared" si="106"/>
        <v>8</v>
      </c>
    </row>
    <row r="3708" spans="11:11">
      <c r="K3708" s="20">
        <f t="shared" si="106"/>
        <v>8</v>
      </c>
    </row>
    <row r="3709" spans="11:11">
      <c r="K3709" s="20">
        <f t="shared" si="106"/>
        <v>8</v>
      </c>
    </row>
    <row r="3710" spans="11:11">
      <c r="K3710" s="20">
        <f t="shared" si="106"/>
        <v>8</v>
      </c>
    </row>
    <row r="3711" spans="11:11">
      <c r="K3711" s="20">
        <f t="shared" si="106"/>
        <v>8</v>
      </c>
    </row>
    <row r="3712" spans="11:11">
      <c r="K3712" s="20">
        <f t="shared" si="106"/>
        <v>8</v>
      </c>
    </row>
    <row r="3713" spans="11:11">
      <c r="K3713" s="20">
        <f t="shared" si="106"/>
        <v>8</v>
      </c>
    </row>
    <row r="3714" spans="11:11">
      <c r="K3714" s="20">
        <f t="shared" si="106"/>
        <v>8</v>
      </c>
    </row>
    <row r="3715" spans="11:11">
      <c r="K3715" s="20">
        <f t="shared" si="106"/>
        <v>8</v>
      </c>
    </row>
    <row r="3716" spans="11:11">
      <c r="K3716" s="20">
        <f t="shared" si="106"/>
        <v>8</v>
      </c>
    </row>
    <row r="3717" spans="11:11">
      <c r="K3717" s="20">
        <f t="shared" si="106"/>
        <v>8</v>
      </c>
    </row>
    <row r="3718" spans="11:11">
      <c r="K3718" s="20">
        <f t="shared" si="106"/>
        <v>8</v>
      </c>
    </row>
    <row r="3719" spans="11:11">
      <c r="K3719" s="20">
        <f t="shared" si="106"/>
        <v>8</v>
      </c>
    </row>
    <row r="3720" spans="11:11">
      <c r="K3720" s="20">
        <f t="shared" si="106"/>
        <v>8</v>
      </c>
    </row>
    <row r="3721" spans="11:11">
      <c r="K3721" s="20">
        <f t="shared" si="106"/>
        <v>8</v>
      </c>
    </row>
    <row r="3722" spans="11:11">
      <c r="K3722" s="20">
        <f t="shared" si="106"/>
        <v>8</v>
      </c>
    </row>
    <row r="3723" spans="11:11">
      <c r="K3723" s="20">
        <f t="shared" si="106"/>
        <v>8</v>
      </c>
    </row>
    <row r="3724" spans="11:11">
      <c r="K3724" s="20">
        <f t="shared" si="106"/>
        <v>8</v>
      </c>
    </row>
    <row r="3725" spans="11:11">
      <c r="K3725" s="20">
        <f t="shared" si="106"/>
        <v>8</v>
      </c>
    </row>
    <row r="3726" spans="11:11">
      <c r="K3726" s="20">
        <f t="shared" si="106"/>
        <v>8</v>
      </c>
    </row>
    <row r="3727" spans="11:11">
      <c r="K3727" s="20">
        <f t="shared" si="106"/>
        <v>8</v>
      </c>
    </row>
    <row r="3728" spans="11:11">
      <c r="K3728" s="20">
        <f t="shared" si="106"/>
        <v>8</v>
      </c>
    </row>
    <row r="3729" spans="11:11">
      <c r="K3729" s="20">
        <f t="shared" si="106"/>
        <v>8</v>
      </c>
    </row>
    <row r="3730" spans="11:11">
      <c r="K3730" s="20">
        <f t="shared" si="106"/>
        <v>8</v>
      </c>
    </row>
    <row r="3731" spans="11:11">
      <c r="K3731" s="20">
        <f t="shared" si="106"/>
        <v>8</v>
      </c>
    </row>
    <row r="3732" spans="11:11">
      <c r="K3732" s="20">
        <f t="shared" si="106"/>
        <v>8</v>
      </c>
    </row>
    <row r="3733" spans="11:11">
      <c r="K3733" s="20">
        <f t="shared" si="106"/>
        <v>8</v>
      </c>
    </row>
    <row r="3734" spans="11:11">
      <c r="K3734" s="20">
        <f t="shared" si="106"/>
        <v>8</v>
      </c>
    </row>
    <row r="3735" spans="11:11">
      <c r="K3735" s="20">
        <f t="shared" si="106"/>
        <v>8</v>
      </c>
    </row>
    <row r="3736" spans="11:11">
      <c r="K3736" s="20">
        <f t="shared" si="106"/>
        <v>8</v>
      </c>
    </row>
    <row r="3737" spans="11:11">
      <c r="K3737" s="20">
        <f t="shared" si="106"/>
        <v>8</v>
      </c>
    </row>
    <row r="3738" spans="11:11">
      <c r="K3738" s="20">
        <f t="shared" si="106"/>
        <v>8</v>
      </c>
    </row>
    <row r="3739" spans="11:11">
      <c r="K3739" s="20">
        <f t="shared" si="106"/>
        <v>8</v>
      </c>
    </row>
    <row r="3740" spans="11:11">
      <c r="K3740" s="20">
        <f t="shared" si="106"/>
        <v>8</v>
      </c>
    </row>
    <row r="3741" spans="11:11">
      <c r="K3741" s="20">
        <f t="shared" si="106"/>
        <v>8</v>
      </c>
    </row>
    <row r="3742" spans="11:11">
      <c r="K3742" s="20">
        <f t="shared" si="106"/>
        <v>8</v>
      </c>
    </row>
    <row r="3743" spans="11:11">
      <c r="K3743" s="20">
        <f t="shared" si="106"/>
        <v>8</v>
      </c>
    </row>
    <row r="3744" spans="11:11">
      <c r="K3744" s="20">
        <f t="shared" si="106"/>
        <v>8</v>
      </c>
    </row>
    <row r="3745" spans="11:11">
      <c r="K3745" s="20">
        <f t="shared" si="106"/>
        <v>8</v>
      </c>
    </row>
    <row r="3746" spans="11:11">
      <c r="K3746" s="20">
        <f t="shared" si="106"/>
        <v>8</v>
      </c>
    </row>
    <row r="3747" spans="11:11">
      <c r="K3747" s="20">
        <f t="shared" si="106"/>
        <v>8</v>
      </c>
    </row>
    <row r="3748" spans="11:11">
      <c r="K3748" s="20">
        <f t="shared" si="106"/>
        <v>8</v>
      </c>
    </row>
    <row r="3749" spans="11:11">
      <c r="K3749" s="20">
        <f t="shared" si="106"/>
        <v>8</v>
      </c>
    </row>
    <row r="3750" spans="11:11">
      <c r="K3750" s="20">
        <f t="shared" si="106"/>
        <v>8</v>
      </c>
    </row>
    <row r="3751" spans="11:11">
      <c r="K3751" s="20">
        <f t="shared" ref="K3751:K3814" si="107">K3750-L3751</f>
        <v>8</v>
      </c>
    </row>
    <row r="3752" spans="11:11">
      <c r="K3752" s="20">
        <f t="shared" si="107"/>
        <v>8</v>
      </c>
    </row>
    <row r="3753" spans="11:11">
      <c r="K3753" s="20">
        <f t="shared" si="107"/>
        <v>8</v>
      </c>
    </row>
    <row r="3754" spans="11:11">
      <c r="K3754" s="20">
        <f t="shared" si="107"/>
        <v>8</v>
      </c>
    </row>
    <row r="3755" spans="11:11">
      <c r="K3755" s="20">
        <f t="shared" si="107"/>
        <v>8</v>
      </c>
    </row>
    <row r="3756" spans="11:11">
      <c r="K3756" s="20">
        <f t="shared" si="107"/>
        <v>8</v>
      </c>
    </row>
    <row r="3757" spans="11:11">
      <c r="K3757" s="20">
        <f t="shared" si="107"/>
        <v>8</v>
      </c>
    </row>
    <row r="3758" spans="11:11">
      <c r="K3758" s="20">
        <f t="shared" si="107"/>
        <v>8</v>
      </c>
    </row>
    <row r="3759" spans="11:11">
      <c r="K3759" s="20">
        <f t="shared" si="107"/>
        <v>8</v>
      </c>
    </row>
    <row r="3760" spans="11:11">
      <c r="K3760" s="20">
        <f t="shared" si="107"/>
        <v>8</v>
      </c>
    </row>
    <row r="3761" spans="11:11">
      <c r="K3761" s="20">
        <f t="shared" si="107"/>
        <v>8</v>
      </c>
    </row>
    <row r="3762" spans="11:11">
      <c r="K3762" s="20">
        <f t="shared" si="107"/>
        <v>8</v>
      </c>
    </row>
    <row r="3763" spans="11:11">
      <c r="K3763" s="20">
        <f t="shared" si="107"/>
        <v>8</v>
      </c>
    </row>
    <row r="3764" spans="11:11">
      <c r="K3764" s="20">
        <f t="shared" si="107"/>
        <v>8</v>
      </c>
    </row>
    <row r="3765" spans="11:11">
      <c r="K3765" s="20">
        <f t="shared" si="107"/>
        <v>8</v>
      </c>
    </row>
    <row r="3766" spans="11:11">
      <c r="K3766" s="20">
        <f t="shared" si="107"/>
        <v>8</v>
      </c>
    </row>
    <row r="3767" spans="11:11">
      <c r="K3767" s="20">
        <f t="shared" si="107"/>
        <v>8</v>
      </c>
    </row>
    <row r="3768" spans="11:11">
      <c r="K3768" s="20">
        <f t="shared" si="107"/>
        <v>8</v>
      </c>
    </row>
    <row r="3769" spans="11:11">
      <c r="K3769" s="20">
        <f t="shared" si="107"/>
        <v>8</v>
      </c>
    </row>
    <row r="3770" spans="11:11">
      <c r="K3770" s="20">
        <f t="shared" si="107"/>
        <v>8</v>
      </c>
    </row>
    <row r="3771" spans="11:11">
      <c r="K3771" s="20">
        <f t="shared" si="107"/>
        <v>8</v>
      </c>
    </row>
    <row r="3772" spans="11:11">
      <c r="K3772" s="20">
        <f t="shared" si="107"/>
        <v>8</v>
      </c>
    </row>
    <row r="3773" spans="11:11">
      <c r="K3773" s="20">
        <f t="shared" si="107"/>
        <v>8</v>
      </c>
    </row>
    <row r="3774" spans="11:11">
      <c r="K3774" s="20">
        <f t="shared" si="107"/>
        <v>8</v>
      </c>
    </row>
    <row r="3775" spans="11:11">
      <c r="K3775" s="20">
        <f t="shared" si="107"/>
        <v>8</v>
      </c>
    </row>
    <row r="3776" spans="11:11">
      <c r="K3776" s="20">
        <f t="shared" si="107"/>
        <v>8</v>
      </c>
    </row>
    <row r="3777" spans="11:11">
      <c r="K3777" s="20">
        <f t="shared" si="107"/>
        <v>8</v>
      </c>
    </row>
    <row r="3778" spans="11:11">
      <c r="K3778" s="20">
        <f t="shared" si="107"/>
        <v>8</v>
      </c>
    </row>
    <row r="3779" spans="11:11">
      <c r="K3779" s="20">
        <f t="shared" si="107"/>
        <v>8</v>
      </c>
    </row>
    <row r="3780" spans="11:11">
      <c r="K3780" s="20">
        <f t="shared" si="107"/>
        <v>8</v>
      </c>
    </row>
    <row r="3781" spans="11:11">
      <c r="K3781" s="20">
        <f t="shared" si="107"/>
        <v>8</v>
      </c>
    </row>
    <row r="3782" spans="11:11">
      <c r="K3782" s="20">
        <f t="shared" si="107"/>
        <v>8</v>
      </c>
    </row>
    <row r="3783" spans="11:11">
      <c r="K3783" s="20">
        <f t="shared" si="107"/>
        <v>8</v>
      </c>
    </row>
    <row r="3784" spans="11:11">
      <c r="K3784" s="20">
        <f t="shared" si="107"/>
        <v>8</v>
      </c>
    </row>
    <row r="3785" spans="11:11">
      <c r="K3785" s="20">
        <f t="shared" si="107"/>
        <v>8</v>
      </c>
    </row>
    <row r="3786" spans="11:11">
      <c r="K3786" s="20">
        <f t="shared" si="107"/>
        <v>8</v>
      </c>
    </row>
    <row r="3787" spans="11:11">
      <c r="K3787" s="20">
        <f t="shared" si="107"/>
        <v>8</v>
      </c>
    </row>
    <row r="3788" spans="11:11">
      <c r="K3788" s="20">
        <f t="shared" si="107"/>
        <v>8</v>
      </c>
    </row>
    <row r="3789" spans="11:11">
      <c r="K3789" s="20">
        <f t="shared" si="107"/>
        <v>8</v>
      </c>
    </row>
    <row r="3790" spans="11:11">
      <c r="K3790" s="20">
        <f t="shared" si="107"/>
        <v>8</v>
      </c>
    </row>
    <row r="3791" spans="11:11">
      <c r="K3791" s="20">
        <f t="shared" si="107"/>
        <v>8</v>
      </c>
    </row>
    <row r="3792" spans="11:11">
      <c r="K3792" s="20">
        <f t="shared" si="107"/>
        <v>8</v>
      </c>
    </row>
    <row r="3793" spans="11:11">
      <c r="K3793" s="20">
        <f t="shared" si="107"/>
        <v>8</v>
      </c>
    </row>
    <row r="3794" spans="11:11">
      <c r="K3794" s="20">
        <f t="shared" si="107"/>
        <v>8</v>
      </c>
    </row>
    <row r="3795" spans="11:11">
      <c r="K3795" s="20">
        <f t="shared" si="107"/>
        <v>8</v>
      </c>
    </row>
    <row r="3796" spans="11:11">
      <c r="K3796" s="20">
        <f t="shared" si="107"/>
        <v>8</v>
      </c>
    </row>
    <row r="3797" spans="11:11">
      <c r="K3797" s="20">
        <f t="shared" si="107"/>
        <v>8</v>
      </c>
    </row>
    <row r="3798" spans="11:11">
      <c r="K3798" s="20">
        <f t="shared" si="107"/>
        <v>8</v>
      </c>
    </row>
    <row r="3799" spans="11:11">
      <c r="K3799" s="20">
        <f t="shared" si="107"/>
        <v>8</v>
      </c>
    </row>
    <row r="3800" spans="11:11">
      <c r="K3800" s="20">
        <f t="shared" si="107"/>
        <v>8</v>
      </c>
    </row>
    <row r="3801" spans="11:11">
      <c r="K3801" s="20">
        <f t="shared" si="107"/>
        <v>8</v>
      </c>
    </row>
    <row r="3802" spans="11:11">
      <c r="K3802" s="20">
        <f t="shared" si="107"/>
        <v>8</v>
      </c>
    </row>
    <row r="3803" spans="11:11">
      <c r="K3803" s="20">
        <f t="shared" si="107"/>
        <v>8</v>
      </c>
    </row>
    <row r="3804" spans="11:11">
      <c r="K3804" s="20">
        <f t="shared" si="107"/>
        <v>8</v>
      </c>
    </row>
    <row r="3805" spans="11:11">
      <c r="K3805" s="20">
        <f t="shared" si="107"/>
        <v>8</v>
      </c>
    </row>
    <row r="3806" spans="11:11">
      <c r="K3806" s="20">
        <f t="shared" si="107"/>
        <v>8</v>
      </c>
    </row>
    <row r="3807" spans="11:11">
      <c r="K3807" s="20">
        <f t="shared" si="107"/>
        <v>8</v>
      </c>
    </row>
    <row r="3808" spans="11:11">
      <c r="K3808" s="20">
        <f t="shared" si="107"/>
        <v>8</v>
      </c>
    </row>
    <row r="3809" spans="11:11">
      <c r="K3809" s="20">
        <f t="shared" si="107"/>
        <v>8</v>
      </c>
    </row>
    <row r="3810" spans="11:11">
      <c r="K3810" s="20">
        <f t="shared" si="107"/>
        <v>8</v>
      </c>
    </row>
    <row r="3811" spans="11:11">
      <c r="K3811" s="20">
        <f t="shared" si="107"/>
        <v>8</v>
      </c>
    </row>
    <row r="3812" spans="11:11">
      <c r="K3812" s="20">
        <f t="shared" si="107"/>
        <v>8</v>
      </c>
    </row>
    <row r="3813" spans="11:11">
      <c r="K3813" s="20">
        <f t="shared" si="107"/>
        <v>8</v>
      </c>
    </row>
    <row r="3814" spans="11:11">
      <c r="K3814" s="20">
        <f t="shared" si="107"/>
        <v>8</v>
      </c>
    </row>
    <row r="3815" spans="11:11">
      <c r="K3815" s="20">
        <f t="shared" ref="K3815:K3878" si="108">K3814-L3815</f>
        <v>8</v>
      </c>
    </row>
    <row r="3816" spans="11:11">
      <c r="K3816" s="20">
        <f t="shared" si="108"/>
        <v>8</v>
      </c>
    </row>
    <row r="3817" spans="11:11">
      <c r="K3817" s="20">
        <f t="shared" si="108"/>
        <v>8</v>
      </c>
    </row>
    <row r="3818" spans="11:11">
      <c r="K3818" s="20">
        <f t="shared" si="108"/>
        <v>8</v>
      </c>
    </row>
    <row r="3819" spans="11:11">
      <c r="K3819" s="20">
        <f t="shared" si="108"/>
        <v>8</v>
      </c>
    </row>
    <row r="3820" spans="11:11">
      <c r="K3820" s="20">
        <f t="shared" si="108"/>
        <v>8</v>
      </c>
    </row>
    <row r="3821" spans="11:11">
      <c r="K3821" s="20">
        <f t="shared" si="108"/>
        <v>8</v>
      </c>
    </row>
    <row r="3822" spans="11:11">
      <c r="K3822" s="20">
        <f t="shared" si="108"/>
        <v>8</v>
      </c>
    </row>
    <row r="3823" spans="11:11">
      <c r="K3823" s="20">
        <f t="shared" si="108"/>
        <v>8</v>
      </c>
    </row>
    <row r="3824" spans="11:11">
      <c r="K3824" s="20">
        <f t="shared" si="108"/>
        <v>8</v>
      </c>
    </row>
    <row r="3825" spans="11:11">
      <c r="K3825" s="20">
        <f t="shared" si="108"/>
        <v>8</v>
      </c>
    </row>
    <row r="3826" spans="11:11">
      <c r="K3826" s="20">
        <f t="shared" si="108"/>
        <v>8</v>
      </c>
    </row>
    <row r="3827" spans="11:11">
      <c r="K3827" s="20">
        <f t="shared" si="108"/>
        <v>8</v>
      </c>
    </row>
    <row r="3828" spans="11:11">
      <c r="K3828" s="20">
        <f t="shared" si="108"/>
        <v>8</v>
      </c>
    </row>
    <row r="3829" spans="11:11">
      <c r="K3829" s="20">
        <f t="shared" si="108"/>
        <v>8</v>
      </c>
    </row>
    <row r="3830" spans="11:11">
      <c r="K3830" s="20">
        <f t="shared" si="108"/>
        <v>8</v>
      </c>
    </row>
    <row r="3831" spans="11:11">
      <c r="K3831" s="20">
        <f t="shared" si="108"/>
        <v>8</v>
      </c>
    </row>
    <row r="3832" spans="11:11">
      <c r="K3832" s="20">
        <f t="shared" si="108"/>
        <v>8</v>
      </c>
    </row>
    <row r="3833" spans="11:11">
      <c r="K3833" s="20">
        <f t="shared" si="108"/>
        <v>8</v>
      </c>
    </row>
    <row r="3834" spans="11:11">
      <c r="K3834" s="20">
        <f t="shared" si="108"/>
        <v>8</v>
      </c>
    </row>
    <row r="3835" spans="11:11">
      <c r="K3835" s="20">
        <f t="shared" si="108"/>
        <v>8</v>
      </c>
    </row>
    <row r="3836" spans="11:11">
      <c r="K3836" s="20">
        <f t="shared" si="108"/>
        <v>8</v>
      </c>
    </row>
    <row r="3837" spans="11:11">
      <c r="K3837" s="20">
        <f t="shared" si="108"/>
        <v>8</v>
      </c>
    </row>
    <row r="3838" spans="11:11">
      <c r="K3838" s="20">
        <f t="shared" si="108"/>
        <v>8</v>
      </c>
    </row>
    <row r="3839" spans="11:11">
      <c r="K3839" s="20">
        <f t="shared" si="108"/>
        <v>8</v>
      </c>
    </row>
    <row r="3840" spans="11:11">
      <c r="K3840" s="20">
        <f t="shared" si="108"/>
        <v>8</v>
      </c>
    </row>
    <row r="3841" spans="11:11">
      <c r="K3841" s="20">
        <f t="shared" si="108"/>
        <v>8</v>
      </c>
    </row>
    <row r="3842" spans="11:11">
      <c r="K3842" s="20">
        <f t="shared" si="108"/>
        <v>8</v>
      </c>
    </row>
    <row r="3843" spans="11:11">
      <c r="K3843" s="20">
        <f t="shared" si="108"/>
        <v>8</v>
      </c>
    </row>
    <row r="3844" spans="11:11">
      <c r="K3844" s="20">
        <f t="shared" si="108"/>
        <v>8</v>
      </c>
    </row>
    <row r="3845" spans="11:11">
      <c r="K3845" s="20">
        <f t="shared" si="108"/>
        <v>8</v>
      </c>
    </row>
    <row r="3846" spans="11:11">
      <c r="K3846" s="20">
        <f t="shared" si="108"/>
        <v>8</v>
      </c>
    </row>
    <row r="3847" spans="11:11">
      <c r="K3847" s="20">
        <f t="shared" si="108"/>
        <v>8</v>
      </c>
    </row>
    <row r="3848" spans="11:11">
      <c r="K3848" s="20">
        <f t="shared" si="108"/>
        <v>8</v>
      </c>
    </row>
    <row r="3849" spans="11:11">
      <c r="K3849" s="20">
        <f t="shared" si="108"/>
        <v>8</v>
      </c>
    </row>
    <row r="3850" spans="11:11">
      <c r="K3850" s="20">
        <f t="shared" si="108"/>
        <v>8</v>
      </c>
    </row>
    <row r="3851" spans="11:11">
      <c r="K3851" s="20">
        <f t="shared" si="108"/>
        <v>8</v>
      </c>
    </row>
    <row r="3852" spans="11:11">
      <c r="K3852" s="20">
        <f t="shared" si="108"/>
        <v>8</v>
      </c>
    </row>
    <row r="3853" spans="11:11">
      <c r="K3853" s="20">
        <f t="shared" si="108"/>
        <v>8</v>
      </c>
    </row>
    <row r="3854" spans="11:11">
      <c r="K3854" s="20">
        <f t="shared" si="108"/>
        <v>8</v>
      </c>
    </row>
    <row r="3855" spans="11:11">
      <c r="K3855" s="20">
        <f t="shared" si="108"/>
        <v>8</v>
      </c>
    </row>
    <row r="3856" spans="11:11">
      <c r="K3856" s="20">
        <f t="shared" si="108"/>
        <v>8</v>
      </c>
    </row>
    <row r="3857" spans="11:11">
      <c r="K3857" s="20">
        <f t="shared" si="108"/>
        <v>8</v>
      </c>
    </row>
    <row r="3858" spans="11:11">
      <c r="K3858" s="20">
        <f t="shared" si="108"/>
        <v>8</v>
      </c>
    </row>
    <row r="3859" spans="11:11">
      <c r="K3859" s="20">
        <f t="shared" si="108"/>
        <v>8</v>
      </c>
    </row>
    <row r="3860" spans="11:11">
      <c r="K3860" s="20">
        <f t="shared" si="108"/>
        <v>8</v>
      </c>
    </row>
    <row r="3861" spans="11:11">
      <c r="K3861" s="20">
        <f t="shared" si="108"/>
        <v>8</v>
      </c>
    </row>
    <row r="3862" spans="11:11">
      <c r="K3862" s="20">
        <f t="shared" si="108"/>
        <v>8</v>
      </c>
    </row>
    <row r="3863" spans="11:11">
      <c r="K3863" s="20">
        <f t="shared" si="108"/>
        <v>8</v>
      </c>
    </row>
    <row r="3864" spans="11:11">
      <c r="K3864" s="20">
        <f t="shared" si="108"/>
        <v>8</v>
      </c>
    </row>
    <row r="3865" spans="11:11">
      <c r="K3865" s="20">
        <f t="shared" si="108"/>
        <v>8</v>
      </c>
    </row>
    <row r="3866" spans="11:11">
      <c r="K3866" s="20">
        <f t="shared" si="108"/>
        <v>8</v>
      </c>
    </row>
    <row r="3867" spans="11:11">
      <c r="K3867" s="20">
        <f t="shared" si="108"/>
        <v>8</v>
      </c>
    </row>
    <row r="3868" spans="11:11">
      <c r="K3868" s="20">
        <f t="shared" si="108"/>
        <v>8</v>
      </c>
    </row>
    <row r="3869" spans="11:11">
      <c r="K3869" s="20">
        <f t="shared" si="108"/>
        <v>8</v>
      </c>
    </row>
    <row r="3870" spans="11:11">
      <c r="K3870" s="20">
        <f t="shared" si="108"/>
        <v>8</v>
      </c>
    </row>
    <row r="3871" spans="11:11">
      <c r="K3871" s="20">
        <f t="shared" si="108"/>
        <v>8</v>
      </c>
    </row>
    <row r="3872" spans="11:11">
      <c r="K3872" s="20">
        <f t="shared" si="108"/>
        <v>8</v>
      </c>
    </row>
    <row r="3873" spans="11:11">
      <c r="K3873" s="20">
        <f t="shared" si="108"/>
        <v>8</v>
      </c>
    </row>
    <row r="3874" spans="11:11">
      <c r="K3874" s="20">
        <f t="shared" si="108"/>
        <v>8</v>
      </c>
    </row>
    <row r="3875" spans="11:11">
      <c r="K3875" s="20">
        <f t="shared" si="108"/>
        <v>8</v>
      </c>
    </row>
    <row r="3876" spans="11:11">
      <c r="K3876" s="20">
        <f t="shared" si="108"/>
        <v>8</v>
      </c>
    </row>
    <row r="3877" spans="11:11">
      <c r="K3877" s="20">
        <f t="shared" si="108"/>
        <v>8</v>
      </c>
    </row>
    <row r="3878" spans="11:11">
      <c r="K3878" s="20">
        <f t="shared" si="108"/>
        <v>8</v>
      </c>
    </row>
    <row r="3879" spans="11:11">
      <c r="K3879" s="20">
        <f t="shared" ref="K3879:K3942" si="109">K3878-L3879</f>
        <v>8</v>
      </c>
    </row>
    <row r="3880" spans="11:11">
      <c r="K3880" s="20">
        <f t="shared" si="109"/>
        <v>8</v>
      </c>
    </row>
    <row r="3881" spans="11:11">
      <c r="K3881" s="20">
        <f t="shared" si="109"/>
        <v>8</v>
      </c>
    </row>
    <row r="3882" spans="11:11">
      <c r="K3882" s="20">
        <f t="shared" si="109"/>
        <v>8</v>
      </c>
    </row>
    <row r="3883" spans="11:11">
      <c r="K3883" s="20">
        <f t="shared" si="109"/>
        <v>8</v>
      </c>
    </row>
    <row r="3884" spans="11:11">
      <c r="K3884" s="20">
        <f t="shared" si="109"/>
        <v>8</v>
      </c>
    </row>
    <row r="3885" spans="11:11">
      <c r="K3885" s="20">
        <f t="shared" si="109"/>
        <v>8</v>
      </c>
    </row>
    <row r="3886" spans="11:11">
      <c r="K3886" s="20">
        <f t="shared" si="109"/>
        <v>8</v>
      </c>
    </row>
    <row r="3887" spans="11:11">
      <c r="K3887" s="20">
        <f t="shared" si="109"/>
        <v>8</v>
      </c>
    </row>
    <row r="3888" spans="11:11">
      <c r="K3888" s="20">
        <f t="shared" si="109"/>
        <v>8</v>
      </c>
    </row>
    <row r="3889" spans="11:11">
      <c r="K3889" s="20">
        <f t="shared" si="109"/>
        <v>8</v>
      </c>
    </row>
    <row r="3890" spans="11:11">
      <c r="K3890" s="20">
        <f t="shared" si="109"/>
        <v>8</v>
      </c>
    </row>
    <row r="3891" spans="11:11">
      <c r="K3891" s="20">
        <f t="shared" si="109"/>
        <v>8</v>
      </c>
    </row>
    <row r="3892" spans="11:11">
      <c r="K3892" s="20">
        <f t="shared" si="109"/>
        <v>8</v>
      </c>
    </row>
    <row r="3893" spans="11:11">
      <c r="K3893" s="20">
        <f t="shared" si="109"/>
        <v>8</v>
      </c>
    </row>
    <row r="3894" spans="11:11">
      <c r="K3894" s="20">
        <f t="shared" si="109"/>
        <v>8</v>
      </c>
    </row>
    <row r="3895" spans="11:11">
      <c r="K3895" s="20">
        <f t="shared" si="109"/>
        <v>8</v>
      </c>
    </row>
    <row r="3896" spans="11:11">
      <c r="K3896" s="20">
        <f t="shared" si="109"/>
        <v>8</v>
      </c>
    </row>
    <row r="3897" spans="11:11">
      <c r="K3897" s="20">
        <f t="shared" si="109"/>
        <v>8</v>
      </c>
    </row>
    <row r="3898" spans="11:11">
      <c r="K3898" s="20">
        <f t="shared" si="109"/>
        <v>8</v>
      </c>
    </row>
    <row r="3899" spans="11:11">
      <c r="K3899" s="20">
        <f t="shared" si="109"/>
        <v>8</v>
      </c>
    </row>
    <row r="3900" spans="11:11">
      <c r="K3900" s="20">
        <f t="shared" si="109"/>
        <v>8</v>
      </c>
    </row>
    <row r="3901" spans="11:11">
      <c r="K3901" s="20">
        <f t="shared" si="109"/>
        <v>8</v>
      </c>
    </row>
    <row r="3902" spans="11:11">
      <c r="K3902" s="20">
        <f t="shared" si="109"/>
        <v>8</v>
      </c>
    </row>
    <row r="3903" spans="11:11">
      <c r="K3903" s="20">
        <f t="shared" si="109"/>
        <v>8</v>
      </c>
    </row>
    <row r="3904" spans="11:11">
      <c r="K3904" s="20">
        <f t="shared" si="109"/>
        <v>8</v>
      </c>
    </row>
    <row r="3905" spans="11:11">
      <c r="K3905" s="20">
        <f t="shared" si="109"/>
        <v>8</v>
      </c>
    </row>
    <row r="3906" spans="11:11">
      <c r="K3906" s="20">
        <f t="shared" si="109"/>
        <v>8</v>
      </c>
    </row>
    <row r="3907" spans="11:11">
      <c r="K3907" s="20">
        <f t="shared" si="109"/>
        <v>8</v>
      </c>
    </row>
    <row r="3908" spans="11:11">
      <c r="K3908" s="20">
        <f t="shared" si="109"/>
        <v>8</v>
      </c>
    </row>
    <row r="3909" spans="11:11">
      <c r="K3909" s="20">
        <f t="shared" si="109"/>
        <v>8</v>
      </c>
    </row>
    <row r="3910" spans="11:11">
      <c r="K3910" s="20">
        <f t="shared" si="109"/>
        <v>8</v>
      </c>
    </row>
    <row r="3911" spans="11:11">
      <c r="K3911" s="20">
        <f t="shared" si="109"/>
        <v>8</v>
      </c>
    </row>
    <row r="3912" spans="11:11">
      <c r="K3912" s="20">
        <f t="shared" si="109"/>
        <v>8</v>
      </c>
    </row>
    <row r="3913" spans="11:11">
      <c r="K3913" s="20">
        <f t="shared" si="109"/>
        <v>8</v>
      </c>
    </row>
    <row r="3914" spans="11:11">
      <c r="K3914" s="20">
        <f t="shared" si="109"/>
        <v>8</v>
      </c>
    </row>
    <row r="3915" spans="11:11">
      <c r="K3915" s="20">
        <f t="shared" si="109"/>
        <v>8</v>
      </c>
    </row>
    <row r="3916" spans="11:11">
      <c r="K3916" s="20">
        <f t="shared" si="109"/>
        <v>8</v>
      </c>
    </row>
    <row r="3917" spans="11:11">
      <c r="K3917" s="20">
        <f t="shared" si="109"/>
        <v>8</v>
      </c>
    </row>
    <row r="3918" spans="11:11">
      <c r="K3918" s="20">
        <f t="shared" si="109"/>
        <v>8</v>
      </c>
    </row>
    <row r="3919" spans="11:11">
      <c r="K3919" s="20">
        <f t="shared" si="109"/>
        <v>8</v>
      </c>
    </row>
    <row r="3920" spans="11:11">
      <c r="K3920" s="20">
        <f t="shared" si="109"/>
        <v>8</v>
      </c>
    </row>
    <row r="3921" spans="11:11">
      <c r="K3921" s="20">
        <f t="shared" si="109"/>
        <v>8</v>
      </c>
    </row>
    <row r="3922" spans="11:11">
      <c r="K3922" s="20">
        <f t="shared" si="109"/>
        <v>8</v>
      </c>
    </row>
    <row r="3923" spans="11:11">
      <c r="K3923" s="20">
        <f t="shared" si="109"/>
        <v>8</v>
      </c>
    </row>
    <row r="3924" spans="11:11">
      <c r="K3924" s="20">
        <f t="shared" si="109"/>
        <v>8</v>
      </c>
    </row>
    <row r="3925" spans="11:11">
      <c r="K3925" s="20">
        <f t="shared" si="109"/>
        <v>8</v>
      </c>
    </row>
    <row r="3926" spans="11:11">
      <c r="K3926" s="20">
        <f t="shared" si="109"/>
        <v>8</v>
      </c>
    </row>
    <row r="3927" spans="11:11">
      <c r="K3927" s="20">
        <f t="shared" si="109"/>
        <v>8</v>
      </c>
    </row>
    <row r="3928" spans="11:11">
      <c r="K3928" s="20">
        <f t="shared" si="109"/>
        <v>8</v>
      </c>
    </row>
    <row r="3929" spans="11:11">
      <c r="K3929" s="20">
        <f t="shared" si="109"/>
        <v>8</v>
      </c>
    </row>
    <row r="3930" spans="11:11">
      <c r="K3930" s="20">
        <f t="shared" si="109"/>
        <v>8</v>
      </c>
    </row>
    <row r="3931" spans="11:11">
      <c r="K3931" s="20">
        <f t="shared" si="109"/>
        <v>8</v>
      </c>
    </row>
    <row r="3932" spans="11:11">
      <c r="K3932" s="20">
        <f t="shared" si="109"/>
        <v>8</v>
      </c>
    </row>
    <row r="3933" spans="11:11">
      <c r="K3933" s="20">
        <f t="shared" si="109"/>
        <v>8</v>
      </c>
    </row>
    <row r="3934" spans="11:11">
      <c r="K3934" s="20">
        <f t="shared" si="109"/>
        <v>8</v>
      </c>
    </row>
    <row r="3935" spans="11:11">
      <c r="K3935" s="20">
        <f t="shared" si="109"/>
        <v>8</v>
      </c>
    </row>
    <row r="3936" spans="11:11">
      <c r="K3936" s="20">
        <f t="shared" si="109"/>
        <v>8</v>
      </c>
    </row>
    <row r="3937" spans="11:11">
      <c r="K3937" s="20">
        <f t="shared" si="109"/>
        <v>8</v>
      </c>
    </row>
    <row r="3938" spans="11:11">
      <c r="K3938" s="20">
        <f t="shared" si="109"/>
        <v>8</v>
      </c>
    </row>
    <row r="3939" spans="11:11">
      <c r="K3939" s="20">
        <f t="shared" si="109"/>
        <v>8</v>
      </c>
    </row>
    <row r="3940" spans="11:11">
      <c r="K3940" s="20">
        <f t="shared" si="109"/>
        <v>8</v>
      </c>
    </row>
    <row r="3941" spans="11:11">
      <c r="K3941" s="20">
        <f t="shared" si="109"/>
        <v>8</v>
      </c>
    </row>
    <row r="3942" spans="11:11">
      <c r="K3942" s="20">
        <f t="shared" si="109"/>
        <v>8</v>
      </c>
    </row>
    <row r="3943" spans="11:11">
      <c r="K3943" s="20">
        <f t="shared" ref="K3943:K4006" si="110">K3942-L3943</f>
        <v>8</v>
      </c>
    </row>
    <row r="3944" spans="11:11">
      <c r="K3944" s="20">
        <f t="shared" si="110"/>
        <v>8</v>
      </c>
    </row>
    <row r="3945" spans="11:11">
      <c r="K3945" s="20">
        <f t="shared" si="110"/>
        <v>8</v>
      </c>
    </row>
    <row r="3946" spans="11:11">
      <c r="K3946" s="20">
        <f t="shared" si="110"/>
        <v>8</v>
      </c>
    </row>
    <row r="3947" spans="11:11">
      <c r="K3947" s="20">
        <f t="shared" si="110"/>
        <v>8</v>
      </c>
    </row>
    <row r="3948" spans="11:11">
      <c r="K3948" s="20">
        <f t="shared" si="110"/>
        <v>8</v>
      </c>
    </row>
    <row r="3949" spans="11:11">
      <c r="K3949" s="20">
        <f t="shared" si="110"/>
        <v>8</v>
      </c>
    </row>
    <row r="3950" spans="11:11">
      <c r="K3950" s="20">
        <f t="shared" si="110"/>
        <v>8</v>
      </c>
    </row>
    <row r="3951" spans="11:11">
      <c r="K3951" s="20">
        <f t="shared" si="110"/>
        <v>8</v>
      </c>
    </row>
    <row r="3952" spans="11:11">
      <c r="K3952" s="20">
        <f t="shared" si="110"/>
        <v>8</v>
      </c>
    </row>
    <row r="3953" spans="11:11">
      <c r="K3953" s="20">
        <f t="shared" si="110"/>
        <v>8</v>
      </c>
    </row>
    <row r="3954" spans="11:11">
      <c r="K3954" s="20">
        <f t="shared" si="110"/>
        <v>8</v>
      </c>
    </row>
    <row r="3955" spans="11:11">
      <c r="K3955" s="20">
        <f t="shared" si="110"/>
        <v>8</v>
      </c>
    </row>
    <row r="3956" spans="11:11">
      <c r="K3956" s="20">
        <f t="shared" si="110"/>
        <v>8</v>
      </c>
    </row>
    <row r="3957" spans="11:11">
      <c r="K3957" s="20">
        <f t="shared" si="110"/>
        <v>8</v>
      </c>
    </row>
    <row r="3958" spans="11:11">
      <c r="K3958" s="20">
        <f t="shared" si="110"/>
        <v>8</v>
      </c>
    </row>
    <row r="3959" spans="11:11">
      <c r="K3959" s="20">
        <f t="shared" si="110"/>
        <v>8</v>
      </c>
    </row>
    <row r="3960" spans="11:11">
      <c r="K3960" s="20">
        <f t="shared" si="110"/>
        <v>8</v>
      </c>
    </row>
    <row r="3961" spans="11:11">
      <c r="K3961" s="20">
        <f t="shared" si="110"/>
        <v>8</v>
      </c>
    </row>
    <row r="3962" spans="11:11">
      <c r="K3962" s="20">
        <f t="shared" si="110"/>
        <v>8</v>
      </c>
    </row>
    <row r="3963" spans="11:11">
      <c r="K3963" s="20">
        <f t="shared" si="110"/>
        <v>8</v>
      </c>
    </row>
    <row r="3964" spans="11:11">
      <c r="K3964" s="20">
        <f t="shared" si="110"/>
        <v>8</v>
      </c>
    </row>
    <row r="3965" spans="11:11">
      <c r="K3965" s="20">
        <f t="shared" si="110"/>
        <v>8</v>
      </c>
    </row>
    <row r="3966" spans="11:11">
      <c r="K3966" s="20">
        <f t="shared" si="110"/>
        <v>8</v>
      </c>
    </row>
    <row r="3967" spans="11:11">
      <c r="K3967" s="20">
        <f t="shared" si="110"/>
        <v>8</v>
      </c>
    </row>
    <row r="3968" spans="11:11">
      <c r="K3968" s="20">
        <f t="shared" si="110"/>
        <v>8</v>
      </c>
    </row>
    <row r="3969" spans="11:11">
      <c r="K3969" s="20">
        <f t="shared" si="110"/>
        <v>8</v>
      </c>
    </row>
    <row r="3970" spans="11:11">
      <c r="K3970" s="20">
        <f t="shared" si="110"/>
        <v>8</v>
      </c>
    </row>
    <row r="3971" spans="11:11">
      <c r="K3971" s="20">
        <f t="shared" si="110"/>
        <v>8</v>
      </c>
    </row>
    <row r="3972" spans="11:11">
      <c r="K3972" s="20">
        <f t="shared" si="110"/>
        <v>8</v>
      </c>
    </row>
    <row r="3973" spans="11:11">
      <c r="K3973" s="20">
        <f t="shared" si="110"/>
        <v>8</v>
      </c>
    </row>
    <row r="3974" spans="11:11">
      <c r="K3974" s="20">
        <f t="shared" si="110"/>
        <v>8</v>
      </c>
    </row>
    <row r="3975" spans="11:11">
      <c r="K3975" s="20">
        <f t="shared" si="110"/>
        <v>8</v>
      </c>
    </row>
    <row r="3976" spans="11:11">
      <c r="K3976" s="20">
        <f t="shared" si="110"/>
        <v>8</v>
      </c>
    </row>
    <row r="3977" spans="11:11">
      <c r="K3977" s="20">
        <f t="shared" si="110"/>
        <v>8</v>
      </c>
    </row>
    <row r="3978" spans="11:11">
      <c r="K3978" s="20">
        <f t="shared" si="110"/>
        <v>8</v>
      </c>
    </row>
    <row r="3979" spans="11:11">
      <c r="K3979" s="20">
        <f t="shared" si="110"/>
        <v>8</v>
      </c>
    </row>
    <row r="3980" spans="11:11">
      <c r="K3980" s="20">
        <f t="shared" si="110"/>
        <v>8</v>
      </c>
    </row>
    <row r="3981" spans="11:11">
      <c r="K3981" s="20">
        <f t="shared" si="110"/>
        <v>8</v>
      </c>
    </row>
    <row r="3982" spans="11:11">
      <c r="K3982" s="20">
        <f t="shared" si="110"/>
        <v>8</v>
      </c>
    </row>
    <row r="3983" spans="11:11">
      <c r="K3983" s="20">
        <f t="shared" si="110"/>
        <v>8</v>
      </c>
    </row>
    <row r="3984" spans="11:11">
      <c r="K3984" s="20">
        <f t="shared" si="110"/>
        <v>8</v>
      </c>
    </row>
    <row r="3985" spans="11:11">
      <c r="K3985" s="20">
        <f t="shared" si="110"/>
        <v>8</v>
      </c>
    </row>
    <row r="3986" spans="11:11">
      <c r="K3986" s="20">
        <f t="shared" si="110"/>
        <v>8</v>
      </c>
    </row>
    <row r="3987" spans="11:11">
      <c r="K3987" s="20">
        <f t="shared" si="110"/>
        <v>8</v>
      </c>
    </row>
    <row r="3988" spans="11:11">
      <c r="K3988" s="20">
        <f t="shared" si="110"/>
        <v>8</v>
      </c>
    </row>
    <row r="3989" spans="11:11">
      <c r="K3989" s="20">
        <f t="shared" si="110"/>
        <v>8</v>
      </c>
    </row>
    <row r="3990" spans="11:11">
      <c r="K3990" s="20">
        <f t="shared" si="110"/>
        <v>8</v>
      </c>
    </row>
    <row r="3991" spans="11:11">
      <c r="K3991" s="20">
        <f t="shared" si="110"/>
        <v>8</v>
      </c>
    </row>
    <row r="3992" spans="11:11">
      <c r="K3992" s="20">
        <f t="shared" si="110"/>
        <v>8</v>
      </c>
    </row>
    <row r="3993" spans="11:11">
      <c r="K3993" s="20">
        <f t="shared" si="110"/>
        <v>8</v>
      </c>
    </row>
    <row r="3994" spans="11:11">
      <c r="K3994" s="20">
        <f t="shared" si="110"/>
        <v>8</v>
      </c>
    </row>
    <row r="3995" spans="11:11">
      <c r="K3995" s="20">
        <f t="shared" si="110"/>
        <v>8</v>
      </c>
    </row>
    <row r="3996" spans="11:11">
      <c r="K3996" s="20">
        <f t="shared" si="110"/>
        <v>8</v>
      </c>
    </row>
    <row r="3997" spans="11:11">
      <c r="K3997" s="20">
        <f t="shared" si="110"/>
        <v>8</v>
      </c>
    </row>
    <row r="3998" spans="11:11">
      <c r="K3998" s="20">
        <f t="shared" si="110"/>
        <v>8</v>
      </c>
    </row>
    <row r="3999" spans="11:11">
      <c r="K3999" s="20">
        <f t="shared" si="110"/>
        <v>8</v>
      </c>
    </row>
    <row r="4000" spans="11:11">
      <c r="K4000" s="20">
        <f t="shared" si="110"/>
        <v>8</v>
      </c>
    </row>
    <row r="4001" spans="11:11">
      <c r="K4001" s="20">
        <f t="shared" si="110"/>
        <v>8</v>
      </c>
    </row>
    <row r="4002" spans="11:11">
      <c r="K4002" s="20">
        <f t="shared" si="110"/>
        <v>8</v>
      </c>
    </row>
    <row r="4003" spans="11:11">
      <c r="K4003" s="20">
        <f t="shared" si="110"/>
        <v>8</v>
      </c>
    </row>
    <row r="4004" spans="11:11">
      <c r="K4004" s="20">
        <f t="shared" si="110"/>
        <v>8</v>
      </c>
    </row>
    <row r="4005" spans="11:11">
      <c r="K4005" s="20">
        <f t="shared" si="110"/>
        <v>8</v>
      </c>
    </row>
    <row r="4006" spans="11:11">
      <c r="K4006" s="20">
        <f t="shared" si="110"/>
        <v>8</v>
      </c>
    </row>
    <row r="4007" spans="11:11">
      <c r="K4007" s="20">
        <f t="shared" ref="K4007:K4070" si="111">K4006-L4007</f>
        <v>8</v>
      </c>
    </row>
    <row r="4008" spans="11:11">
      <c r="K4008" s="20">
        <f t="shared" si="111"/>
        <v>8</v>
      </c>
    </row>
    <row r="4009" spans="11:11">
      <c r="K4009" s="20">
        <f t="shared" si="111"/>
        <v>8</v>
      </c>
    </row>
    <row r="4010" spans="11:11">
      <c r="K4010" s="20">
        <f t="shared" si="111"/>
        <v>8</v>
      </c>
    </row>
    <row r="4011" spans="11:11">
      <c r="K4011" s="20">
        <f t="shared" si="111"/>
        <v>8</v>
      </c>
    </row>
    <row r="4012" spans="11:11">
      <c r="K4012" s="20">
        <f t="shared" si="111"/>
        <v>8</v>
      </c>
    </row>
    <row r="4013" spans="11:11">
      <c r="K4013" s="20">
        <f t="shared" si="111"/>
        <v>8</v>
      </c>
    </row>
    <row r="4014" spans="11:11">
      <c r="K4014" s="20">
        <f t="shared" si="111"/>
        <v>8</v>
      </c>
    </row>
    <row r="4015" spans="11:11">
      <c r="K4015" s="20">
        <f t="shared" si="111"/>
        <v>8</v>
      </c>
    </row>
    <row r="4016" spans="11:11">
      <c r="K4016" s="20">
        <f t="shared" si="111"/>
        <v>8</v>
      </c>
    </row>
    <row r="4017" spans="11:11">
      <c r="K4017" s="20">
        <f t="shared" si="111"/>
        <v>8</v>
      </c>
    </row>
    <row r="4018" spans="11:11">
      <c r="K4018" s="20">
        <f t="shared" si="111"/>
        <v>8</v>
      </c>
    </row>
    <row r="4019" spans="11:11">
      <c r="K4019" s="20">
        <f t="shared" si="111"/>
        <v>8</v>
      </c>
    </row>
    <row r="4020" spans="11:11">
      <c r="K4020" s="20">
        <f t="shared" si="111"/>
        <v>8</v>
      </c>
    </row>
    <row r="4021" spans="11:11">
      <c r="K4021" s="20">
        <f t="shared" si="111"/>
        <v>8</v>
      </c>
    </row>
    <row r="4022" spans="11:11">
      <c r="K4022" s="20">
        <f t="shared" si="111"/>
        <v>8</v>
      </c>
    </row>
    <row r="4023" spans="11:11">
      <c r="K4023" s="20">
        <f t="shared" si="111"/>
        <v>8</v>
      </c>
    </row>
    <row r="4024" spans="11:11">
      <c r="K4024" s="20">
        <f t="shared" si="111"/>
        <v>8</v>
      </c>
    </row>
    <row r="4025" spans="11:11">
      <c r="K4025" s="20">
        <f t="shared" si="111"/>
        <v>8</v>
      </c>
    </row>
    <row r="4026" spans="11:11">
      <c r="K4026" s="20">
        <f t="shared" si="111"/>
        <v>8</v>
      </c>
    </row>
    <row r="4027" spans="11:11">
      <c r="K4027" s="20">
        <f t="shared" si="111"/>
        <v>8</v>
      </c>
    </row>
    <row r="4028" spans="11:11">
      <c r="K4028" s="20">
        <f t="shared" si="111"/>
        <v>8</v>
      </c>
    </row>
    <row r="4029" spans="11:11">
      <c r="K4029" s="20">
        <f t="shared" si="111"/>
        <v>8</v>
      </c>
    </row>
    <row r="4030" spans="11:11">
      <c r="K4030" s="20">
        <f t="shared" si="111"/>
        <v>8</v>
      </c>
    </row>
    <row r="4031" spans="11:11">
      <c r="K4031" s="20">
        <f t="shared" si="111"/>
        <v>8</v>
      </c>
    </row>
    <row r="4032" spans="11:11">
      <c r="K4032" s="20">
        <f t="shared" si="111"/>
        <v>8</v>
      </c>
    </row>
    <row r="4033" spans="11:11">
      <c r="K4033" s="20">
        <f t="shared" si="111"/>
        <v>8</v>
      </c>
    </row>
    <row r="4034" spans="11:11">
      <c r="K4034" s="20">
        <f t="shared" si="111"/>
        <v>8</v>
      </c>
    </row>
    <row r="4035" spans="11:11">
      <c r="K4035" s="20">
        <f t="shared" si="111"/>
        <v>8</v>
      </c>
    </row>
    <row r="4036" spans="11:11">
      <c r="K4036" s="20">
        <f t="shared" si="111"/>
        <v>8</v>
      </c>
    </row>
    <row r="4037" spans="11:11">
      <c r="K4037" s="20">
        <f t="shared" si="111"/>
        <v>8</v>
      </c>
    </row>
    <row r="4038" spans="11:11">
      <c r="K4038" s="20">
        <f t="shared" si="111"/>
        <v>8</v>
      </c>
    </row>
    <row r="4039" spans="11:11">
      <c r="K4039" s="20">
        <f t="shared" si="111"/>
        <v>8</v>
      </c>
    </row>
    <row r="4040" spans="11:11">
      <c r="K4040" s="20">
        <f t="shared" si="111"/>
        <v>8</v>
      </c>
    </row>
    <row r="4041" spans="11:11">
      <c r="K4041" s="20">
        <f t="shared" si="111"/>
        <v>8</v>
      </c>
    </row>
    <row r="4042" spans="11:11">
      <c r="K4042" s="20">
        <f t="shared" si="111"/>
        <v>8</v>
      </c>
    </row>
    <row r="4043" spans="11:11">
      <c r="K4043" s="20">
        <f t="shared" si="111"/>
        <v>8</v>
      </c>
    </row>
    <row r="4044" spans="11:11">
      <c r="K4044" s="20">
        <f t="shared" si="111"/>
        <v>8</v>
      </c>
    </row>
    <row r="4045" spans="11:11">
      <c r="K4045" s="20">
        <f t="shared" si="111"/>
        <v>8</v>
      </c>
    </row>
    <row r="4046" spans="11:11">
      <c r="K4046" s="20">
        <f t="shared" si="111"/>
        <v>8</v>
      </c>
    </row>
    <row r="4047" spans="11:11">
      <c r="K4047" s="20">
        <f t="shared" si="111"/>
        <v>8</v>
      </c>
    </row>
    <row r="4048" spans="11:11">
      <c r="K4048" s="20">
        <f t="shared" si="111"/>
        <v>8</v>
      </c>
    </row>
    <row r="4049" spans="11:11">
      <c r="K4049" s="20">
        <f t="shared" si="111"/>
        <v>8</v>
      </c>
    </row>
    <row r="4050" spans="11:11">
      <c r="K4050" s="20">
        <f t="shared" si="111"/>
        <v>8</v>
      </c>
    </row>
    <row r="4051" spans="11:11">
      <c r="K4051" s="20">
        <f t="shared" si="111"/>
        <v>8</v>
      </c>
    </row>
    <row r="4052" spans="11:11">
      <c r="K4052" s="20">
        <f t="shared" si="111"/>
        <v>8</v>
      </c>
    </row>
    <row r="4053" spans="11:11">
      <c r="K4053" s="20">
        <f t="shared" si="111"/>
        <v>8</v>
      </c>
    </row>
    <row r="4054" spans="11:11">
      <c r="K4054" s="20">
        <f t="shared" si="111"/>
        <v>8</v>
      </c>
    </row>
    <row r="4055" spans="11:11">
      <c r="K4055" s="20">
        <f t="shared" si="111"/>
        <v>8</v>
      </c>
    </row>
    <row r="4056" spans="11:11">
      <c r="K4056" s="20">
        <f t="shared" si="111"/>
        <v>8</v>
      </c>
    </row>
    <row r="4057" spans="11:11">
      <c r="K4057" s="20">
        <f t="shared" si="111"/>
        <v>8</v>
      </c>
    </row>
    <row r="4058" spans="11:11">
      <c r="K4058" s="20">
        <f t="shared" si="111"/>
        <v>8</v>
      </c>
    </row>
    <row r="4059" spans="11:11">
      <c r="K4059" s="20">
        <f t="shared" si="111"/>
        <v>8</v>
      </c>
    </row>
    <row r="4060" spans="11:11">
      <c r="K4060" s="20">
        <f t="shared" si="111"/>
        <v>8</v>
      </c>
    </row>
    <row r="4061" spans="11:11">
      <c r="K4061" s="20">
        <f t="shared" si="111"/>
        <v>8</v>
      </c>
    </row>
    <row r="4062" spans="11:11">
      <c r="K4062" s="20">
        <f t="shared" si="111"/>
        <v>8</v>
      </c>
    </row>
    <row r="4063" spans="11:11">
      <c r="K4063" s="20">
        <f t="shared" si="111"/>
        <v>8</v>
      </c>
    </row>
    <row r="4064" spans="11:11">
      <c r="K4064" s="20">
        <f t="shared" si="111"/>
        <v>8</v>
      </c>
    </row>
    <row r="4065" spans="11:11">
      <c r="K4065" s="20">
        <f t="shared" si="111"/>
        <v>8</v>
      </c>
    </row>
    <row r="4066" spans="11:11">
      <c r="K4066" s="20">
        <f t="shared" si="111"/>
        <v>8</v>
      </c>
    </row>
    <row r="4067" spans="11:11">
      <c r="K4067" s="20">
        <f t="shared" si="111"/>
        <v>8</v>
      </c>
    </row>
    <row r="4068" spans="11:11">
      <c r="K4068" s="20">
        <f t="shared" si="111"/>
        <v>8</v>
      </c>
    </row>
    <row r="4069" spans="11:11">
      <c r="K4069" s="20">
        <f t="shared" si="111"/>
        <v>8</v>
      </c>
    </row>
    <row r="4070" spans="11:11">
      <c r="K4070" s="20">
        <f t="shared" si="111"/>
        <v>8</v>
      </c>
    </row>
    <row r="4071" spans="11:11">
      <c r="K4071" s="20">
        <f t="shared" ref="K4071:K4134" si="112">K4070-L4071</f>
        <v>8</v>
      </c>
    </row>
    <row r="4072" spans="11:11">
      <c r="K4072" s="20">
        <f t="shared" si="112"/>
        <v>8</v>
      </c>
    </row>
    <row r="4073" spans="11:11">
      <c r="K4073" s="20">
        <f t="shared" si="112"/>
        <v>8</v>
      </c>
    </row>
    <row r="4074" spans="11:11">
      <c r="K4074" s="20">
        <f t="shared" si="112"/>
        <v>8</v>
      </c>
    </row>
    <row r="4075" spans="11:11">
      <c r="K4075" s="20">
        <f t="shared" si="112"/>
        <v>8</v>
      </c>
    </row>
    <row r="4076" spans="11:11">
      <c r="K4076" s="20">
        <f t="shared" si="112"/>
        <v>8</v>
      </c>
    </row>
    <row r="4077" spans="11:11">
      <c r="K4077" s="20">
        <f t="shared" si="112"/>
        <v>8</v>
      </c>
    </row>
    <row r="4078" spans="11:11">
      <c r="K4078" s="20">
        <f t="shared" si="112"/>
        <v>8</v>
      </c>
    </row>
    <row r="4079" spans="11:11">
      <c r="K4079" s="20">
        <f t="shared" si="112"/>
        <v>8</v>
      </c>
    </row>
    <row r="4080" spans="11:11">
      <c r="K4080" s="20">
        <f t="shared" si="112"/>
        <v>8</v>
      </c>
    </row>
    <row r="4081" spans="11:11">
      <c r="K4081" s="20">
        <f t="shared" si="112"/>
        <v>8</v>
      </c>
    </row>
    <row r="4082" spans="11:11">
      <c r="K4082" s="20">
        <f t="shared" si="112"/>
        <v>8</v>
      </c>
    </row>
    <row r="4083" spans="11:11">
      <c r="K4083" s="20">
        <f t="shared" si="112"/>
        <v>8</v>
      </c>
    </row>
    <row r="4084" spans="11:11">
      <c r="K4084" s="20">
        <f t="shared" si="112"/>
        <v>8</v>
      </c>
    </row>
    <row r="4085" spans="11:11">
      <c r="K4085" s="20">
        <f t="shared" si="112"/>
        <v>8</v>
      </c>
    </row>
    <row r="4086" spans="11:11">
      <c r="K4086" s="20">
        <f t="shared" si="112"/>
        <v>8</v>
      </c>
    </row>
    <row r="4087" spans="11:11">
      <c r="K4087" s="20">
        <f t="shared" si="112"/>
        <v>8</v>
      </c>
    </row>
    <row r="4088" spans="11:11">
      <c r="K4088" s="20">
        <f t="shared" si="112"/>
        <v>8</v>
      </c>
    </row>
    <row r="4089" spans="11:11">
      <c r="K4089" s="20">
        <f t="shared" si="112"/>
        <v>8</v>
      </c>
    </row>
    <row r="4090" spans="11:11">
      <c r="K4090" s="20">
        <f t="shared" si="112"/>
        <v>8</v>
      </c>
    </row>
    <row r="4091" spans="11:11">
      <c r="K4091" s="20">
        <f t="shared" si="112"/>
        <v>8</v>
      </c>
    </row>
    <row r="4092" spans="11:11">
      <c r="K4092" s="20">
        <f t="shared" si="112"/>
        <v>8</v>
      </c>
    </row>
    <row r="4093" spans="11:11">
      <c r="K4093" s="20">
        <f t="shared" si="112"/>
        <v>8</v>
      </c>
    </row>
    <row r="4094" spans="11:11">
      <c r="K4094" s="20">
        <f t="shared" si="112"/>
        <v>8</v>
      </c>
    </row>
    <row r="4095" spans="11:11">
      <c r="K4095" s="20">
        <f t="shared" si="112"/>
        <v>8</v>
      </c>
    </row>
    <row r="4096" spans="11:11">
      <c r="K4096" s="20">
        <f t="shared" si="112"/>
        <v>8</v>
      </c>
    </row>
    <row r="4097" spans="11:11">
      <c r="K4097" s="20">
        <f t="shared" si="112"/>
        <v>8</v>
      </c>
    </row>
    <row r="4098" spans="11:11">
      <c r="K4098" s="20">
        <f t="shared" si="112"/>
        <v>8</v>
      </c>
    </row>
    <row r="4099" spans="11:11">
      <c r="K4099" s="20">
        <f t="shared" si="112"/>
        <v>8</v>
      </c>
    </row>
    <row r="4100" spans="11:11">
      <c r="K4100" s="20">
        <f t="shared" si="112"/>
        <v>8</v>
      </c>
    </row>
    <row r="4101" spans="11:11">
      <c r="K4101" s="20">
        <f t="shared" si="112"/>
        <v>8</v>
      </c>
    </row>
    <row r="4102" spans="11:11">
      <c r="K4102" s="20">
        <f t="shared" si="112"/>
        <v>8</v>
      </c>
    </row>
    <row r="4103" spans="11:11">
      <c r="K4103" s="20">
        <f t="shared" si="112"/>
        <v>8</v>
      </c>
    </row>
    <row r="4104" spans="11:11">
      <c r="K4104" s="20">
        <f t="shared" si="112"/>
        <v>8</v>
      </c>
    </row>
    <row r="4105" spans="11:11">
      <c r="K4105" s="20">
        <f t="shared" si="112"/>
        <v>8</v>
      </c>
    </row>
    <row r="4106" spans="11:11">
      <c r="K4106" s="20">
        <f t="shared" si="112"/>
        <v>8</v>
      </c>
    </row>
    <row r="4107" spans="11:11">
      <c r="K4107" s="20">
        <f t="shared" si="112"/>
        <v>8</v>
      </c>
    </row>
    <row r="4108" spans="11:11">
      <c r="K4108" s="20">
        <f t="shared" si="112"/>
        <v>8</v>
      </c>
    </row>
    <row r="4109" spans="11:11">
      <c r="K4109" s="20">
        <f t="shared" si="112"/>
        <v>8</v>
      </c>
    </row>
    <row r="4110" spans="11:11">
      <c r="K4110" s="20">
        <f t="shared" si="112"/>
        <v>8</v>
      </c>
    </row>
    <row r="4111" spans="11:11">
      <c r="K4111" s="20">
        <f t="shared" si="112"/>
        <v>8</v>
      </c>
    </row>
    <row r="4112" spans="11:11">
      <c r="K4112" s="20">
        <f t="shared" si="112"/>
        <v>8</v>
      </c>
    </row>
    <row r="4113" spans="11:11">
      <c r="K4113" s="20">
        <f t="shared" si="112"/>
        <v>8</v>
      </c>
    </row>
    <row r="4114" spans="11:11">
      <c r="K4114" s="20">
        <f t="shared" si="112"/>
        <v>8</v>
      </c>
    </row>
    <row r="4115" spans="11:11">
      <c r="K4115" s="20">
        <f t="shared" si="112"/>
        <v>8</v>
      </c>
    </row>
    <row r="4116" spans="11:11">
      <c r="K4116" s="20">
        <f t="shared" si="112"/>
        <v>8</v>
      </c>
    </row>
    <row r="4117" spans="11:11">
      <c r="K4117" s="20">
        <f t="shared" si="112"/>
        <v>8</v>
      </c>
    </row>
    <row r="4118" spans="11:11">
      <c r="K4118" s="20">
        <f t="shared" si="112"/>
        <v>8</v>
      </c>
    </row>
    <row r="4119" spans="11:11">
      <c r="K4119" s="20">
        <f t="shared" si="112"/>
        <v>8</v>
      </c>
    </row>
    <row r="4120" spans="11:11">
      <c r="K4120" s="20">
        <f t="shared" si="112"/>
        <v>8</v>
      </c>
    </row>
    <row r="4121" spans="11:11">
      <c r="K4121" s="20">
        <f t="shared" si="112"/>
        <v>8</v>
      </c>
    </row>
    <row r="4122" spans="11:11">
      <c r="K4122" s="20">
        <f t="shared" si="112"/>
        <v>8</v>
      </c>
    </row>
    <row r="4123" spans="11:11">
      <c r="K4123" s="20">
        <f t="shared" si="112"/>
        <v>8</v>
      </c>
    </row>
    <row r="4124" spans="11:11">
      <c r="K4124" s="20">
        <f t="shared" si="112"/>
        <v>8</v>
      </c>
    </row>
    <row r="4125" spans="11:11">
      <c r="K4125" s="20">
        <f t="shared" si="112"/>
        <v>8</v>
      </c>
    </row>
    <row r="4126" spans="11:11">
      <c r="K4126" s="20">
        <f t="shared" si="112"/>
        <v>8</v>
      </c>
    </row>
    <row r="4127" spans="11:11">
      <c r="K4127" s="20">
        <f t="shared" si="112"/>
        <v>8</v>
      </c>
    </row>
    <row r="4128" spans="11:11">
      <c r="K4128" s="20">
        <f t="shared" si="112"/>
        <v>8</v>
      </c>
    </row>
    <row r="4129" spans="11:11">
      <c r="K4129" s="20">
        <f t="shared" si="112"/>
        <v>8</v>
      </c>
    </row>
    <row r="4130" spans="11:11">
      <c r="K4130" s="20">
        <f t="shared" si="112"/>
        <v>8</v>
      </c>
    </row>
    <row r="4131" spans="11:11">
      <c r="K4131" s="20">
        <f t="shared" si="112"/>
        <v>8</v>
      </c>
    </row>
    <row r="4132" spans="11:11">
      <c r="K4132" s="20">
        <f t="shared" si="112"/>
        <v>8</v>
      </c>
    </row>
    <row r="4133" spans="11:11">
      <c r="K4133" s="20">
        <f t="shared" si="112"/>
        <v>8</v>
      </c>
    </row>
    <row r="4134" spans="11:11">
      <c r="K4134" s="20">
        <f t="shared" si="112"/>
        <v>8</v>
      </c>
    </row>
    <row r="4135" spans="11:11">
      <c r="K4135" s="20">
        <f t="shared" ref="K4135:K4198" si="113">K4134-L4135</f>
        <v>8</v>
      </c>
    </row>
    <row r="4136" spans="11:11">
      <c r="K4136" s="20">
        <f t="shared" si="113"/>
        <v>8</v>
      </c>
    </row>
    <row r="4137" spans="11:11">
      <c r="K4137" s="20">
        <f t="shared" si="113"/>
        <v>8</v>
      </c>
    </row>
    <row r="4138" spans="11:11">
      <c r="K4138" s="20">
        <f t="shared" si="113"/>
        <v>8</v>
      </c>
    </row>
    <row r="4139" spans="11:11">
      <c r="K4139" s="20">
        <f t="shared" si="113"/>
        <v>8</v>
      </c>
    </row>
    <row r="4140" spans="11:11">
      <c r="K4140" s="20">
        <f t="shared" si="113"/>
        <v>8</v>
      </c>
    </row>
    <row r="4141" spans="11:11">
      <c r="K4141" s="20">
        <f t="shared" si="113"/>
        <v>8</v>
      </c>
    </row>
    <row r="4142" spans="11:11">
      <c r="K4142" s="20">
        <f t="shared" si="113"/>
        <v>8</v>
      </c>
    </row>
    <row r="4143" spans="11:11">
      <c r="K4143" s="20">
        <f t="shared" si="113"/>
        <v>8</v>
      </c>
    </row>
    <row r="4144" spans="11:11">
      <c r="K4144" s="20">
        <f t="shared" si="113"/>
        <v>8</v>
      </c>
    </row>
    <row r="4145" spans="11:11">
      <c r="K4145" s="20">
        <f t="shared" si="113"/>
        <v>8</v>
      </c>
    </row>
    <row r="4146" spans="11:11">
      <c r="K4146" s="20">
        <f t="shared" si="113"/>
        <v>8</v>
      </c>
    </row>
    <row r="4147" spans="11:11">
      <c r="K4147" s="20">
        <f t="shared" si="113"/>
        <v>8</v>
      </c>
    </row>
    <row r="4148" spans="11:11">
      <c r="K4148" s="20">
        <f t="shared" si="113"/>
        <v>8</v>
      </c>
    </row>
    <row r="4149" spans="11:11">
      <c r="K4149" s="20">
        <f t="shared" si="113"/>
        <v>8</v>
      </c>
    </row>
    <row r="4150" spans="11:11">
      <c r="K4150" s="20">
        <f t="shared" si="113"/>
        <v>8</v>
      </c>
    </row>
    <row r="4151" spans="11:11">
      <c r="K4151" s="20">
        <f t="shared" si="113"/>
        <v>8</v>
      </c>
    </row>
    <row r="4152" spans="11:11">
      <c r="K4152" s="20">
        <f t="shared" si="113"/>
        <v>8</v>
      </c>
    </row>
    <row r="4153" spans="11:11">
      <c r="K4153" s="20">
        <f t="shared" si="113"/>
        <v>8</v>
      </c>
    </row>
    <row r="4154" spans="11:11">
      <c r="K4154" s="20">
        <f t="shared" si="113"/>
        <v>8</v>
      </c>
    </row>
    <row r="4155" spans="11:11">
      <c r="K4155" s="20">
        <f t="shared" si="113"/>
        <v>8</v>
      </c>
    </row>
    <row r="4156" spans="11:11">
      <c r="K4156" s="20">
        <f t="shared" si="113"/>
        <v>8</v>
      </c>
    </row>
    <row r="4157" spans="11:11">
      <c r="K4157" s="20">
        <f t="shared" si="113"/>
        <v>8</v>
      </c>
    </row>
    <row r="4158" spans="11:11">
      <c r="K4158" s="20">
        <f t="shared" si="113"/>
        <v>8</v>
      </c>
    </row>
    <row r="4159" spans="11:11">
      <c r="K4159" s="20">
        <f t="shared" si="113"/>
        <v>8</v>
      </c>
    </row>
    <row r="4160" spans="11:11">
      <c r="K4160" s="20">
        <f t="shared" si="113"/>
        <v>8</v>
      </c>
    </row>
    <row r="4161" spans="11:11">
      <c r="K4161" s="20">
        <f t="shared" si="113"/>
        <v>8</v>
      </c>
    </row>
    <row r="4162" spans="11:11">
      <c r="K4162" s="20">
        <f t="shared" si="113"/>
        <v>8</v>
      </c>
    </row>
    <row r="4163" spans="11:11">
      <c r="K4163" s="20">
        <f t="shared" si="113"/>
        <v>8</v>
      </c>
    </row>
    <row r="4164" spans="11:11">
      <c r="K4164" s="20">
        <f t="shared" si="113"/>
        <v>8</v>
      </c>
    </row>
    <row r="4165" spans="11:11">
      <c r="K4165" s="20">
        <f t="shared" si="113"/>
        <v>8</v>
      </c>
    </row>
    <row r="4166" spans="11:11">
      <c r="K4166" s="20">
        <f t="shared" si="113"/>
        <v>8</v>
      </c>
    </row>
    <row r="4167" spans="11:11">
      <c r="K4167" s="20">
        <f t="shared" si="113"/>
        <v>8</v>
      </c>
    </row>
    <row r="4168" spans="11:11">
      <c r="K4168" s="20">
        <f t="shared" si="113"/>
        <v>8</v>
      </c>
    </row>
    <row r="4169" spans="11:11">
      <c r="K4169" s="20">
        <f t="shared" si="113"/>
        <v>8</v>
      </c>
    </row>
    <row r="4170" spans="11:11">
      <c r="K4170" s="20">
        <f t="shared" si="113"/>
        <v>8</v>
      </c>
    </row>
    <row r="4171" spans="11:11">
      <c r="K4171" s="20">
        <f t="shared" si="113"/>
        <v>8</v>
      </c>
    </row>
    <row r="4172" spans="11:11">
      <c r="K4172" s="20">
        <f t="shared" si="113"/>
        <v>8</v>
      </c>
    </row>
    <row r="4173" spans="11:11">
      <c r="K4173" s="20">
        <f t="shared" si="113"/>
        <v>8</v>
      </c>
    </row>
    <row r="4174" spans="11:11">
      <c r="K4174" s="20">
        <f t="shared" si="113"/>
        <v>8</v>
      </c>
    </row>
    <row r="4175" spans="11:11">
      <c r="K4175" s="20">
        <f t="shared" si="113"/>
        <v>8</v>
      </c>
    </row>
    <row r="4176" spans="11:11">
      <c r="K4176" s="20">
        <f t="shared" si="113"/>
        <v>8</v>
      </c>
    </row>
    <row r="4177" spans="11:11">
      <c r="K4177" s="20">
        <f t="shared" si="113"/>
        <v>8</v>
      </c>
    </row>
    <row r="4178" spans="11:11">
      <c r="K4178" s="20">
        <f t="shared" si="113"/>
        <v>8</v>
      </c>
    </row>
    <row r="4179" spans="11:11">
      <c r="K4179" s="20">
        <f t="shared" si="113"/>
        <v>8</v>
      </c>
    </row>
    <row r="4180" spans="11:11">
      <c r="K4180" s="20">
        <f t="shared" si="113"/>
        <v>8</v>
      </c>
    </row>
    <row r="4181" spans="11:11">
      <c r="K4181" s="20">
        <f t="shared" si="113"/>
        <v>8</v>
      </c>
    </row>
    <row r="4182" spans="11:11">
      <c r="K4182" s="20">
        <f t="shared" si="113"/>
        <v>8</v>
      </c>
    </row>
    <row r="4183" spans="11:11">
      <c r="K4183" s="20">
        <f t="shared" si="113"/>
        <v>8</v>
      </c>
    </row>
    <row r="4184" spans="11:11">
      <c r="K4184" s="20">
        <f t="shared" si="113"/>
        <v>8</v>
      </c>
    </row>
    <row r="4185" spans="11:11">
      <c r="K4185" s="20">
        <f t="shared" si="113"/>
        <v>8</v>
      </c>
    </row>
    <row r="4186" spans="11:11">
      <c r="K4186" s="20">
        <f t="shared" si="113"/>
        <v>8</v>
      </c>
    </row>
    <row r="4187" spans="11:11">
      <c r="K4187" s="20">
        <f t="shared" si="113"/>
        <v>8</v>
      </c>
    </row>
    <row r="4188" spans="11:11">
      <c r="K4188" s="20">
        <f t="shared" si="113"/>
        <v>8</v>
      </c>
    </row>
    <row r="4189" spans="11:11">
      <c r="K4189" s="20">
        <f t="shared" si="113"/>
        <v>8</v>
      </c>
    </row>
    <row r="4190" spans="11:11">
      <c r="K4190" s="20">
        <f t="shared" si="113"/>
        <v>8</v>
      </c>
    </row>
    <row r="4191" spans="11:11">
      <c r="K4191" s="20">
        <f t="shared" si="113"/>
        <v>8</v>
      </c>
    </row>
    <row r="4192" spans="11:11">
      <c r="K4192" s="20">
        <f t="shared" si="113"/>
        <v>8</v>
      </c>
    </row>
    <row r="4193" spans="11:11">
      <c r="K4193" s="20">
        <f t="shared" si="113"/>
        <v>8</v>
      </c>
    </row>
    <row r="4194" spans="11:11">
      <c r="K4194" s="20">
        <f t="shared" si="113"/>
        <v>8</v>
      </c>
    </row>
    <row r="4195" spans="11:11">
      <c r="K4195" s="20">
        <f t="shared" si="113"/>
        <v>8</v>
      </c>
    </row>
    <row r="4196" spans="11:11">
      <c r="K4196" s="20">
        <f t="shared" si="113"/>
        <v>8</v>
      </c>
    </row>
    <row r="4197" spans="11:11">
      <c r="K4197" s="20">
        <f t="shared" si="113"/>
        <v>8</v>
      </c>
    </row>
    <row r="4198" spans="11:11">
      <c r="K4198" s="20">
        <f t="shared" si="113"/>
        <v>8</v>
      </c>
    </row>
    <row r="4199" spans="11:11">
      <c r="K4199" s="20">
        <f t="shared" ref="K4199:K4262" si="114">K4198-L4199</f>
        <v>8</v>
      </c>
    </row>
    <row r="4200" spans="11:11">
      <c r="K4200" s="20">
        <f t="shared" si="114"/>
        <v>8</v>
      </c>
    </row>
    <row r="4201" spans="11:11">
      <c r="K4201" s="20">
        <f t="shared" si="114"/>
        <v>8</v>
      </c>
    </row>
    <row r="4202" spans="11:11">
      <c r="K4202" s="20">
        <f t="shared" si="114"/>
        <v>8</v>
      </c>
    </row>
    <row r="4203" spans="11:11">
      <c r="K4203" s="20">
        <f t="shared" si="114"/>
        <v>8</v>
      </c>
    </row>
    <row r="4204" spans="11:11">
      <c r="K4204" s="20">
        <f t="shared" si="114"/>
        <v>8</v>
      </c>
    </row>
    <row r="4205" spans="11:11">
      <c r="K4205" s="20">
        <f t="shared" si="114"/>
        <v>8</v>
      </c>
    </row>
    <row r="4206" spans="11:11">
      <c r="K4206" s="20">
        <f t="shared" si="114"/>
        <v>8</v>
      </c>
    </row>
    <row r="4207" spans="11:11">
      <c r="K4207" s="20">
        <f t="shared" si="114"/>
        <v>8</v>
      </c>
    </row>
    <row r="4208" spans="11:11">
      <c r="K4208" s="20">
        <f t="shared" si="114"/>
        <v>8</v>
      </c>
    </row>
    <row r="4209" spans="11:11">
      <c r="K4209" s="20">
        <f t="shared" si="114"/>
        <v>8</v>
      </c>
    </row>
    <row r="4210" spans="11:11">
      <c r="K4210" s="20">
        <f t="shared" si="114"/>
        <v>8</v>
      </c>
    </row>
    <row r="4211" spans="11:11">
      <c r="K4211" s="20">
        <f t="shared" si="114"/>
        <v>8</v>
      </c>
    </row>
    <row r="4212" spans="11:11">
      <c r="K4212" s="20">
        <f t="shared" si="114"/>
        <v>8</v>
      </c>
    </row>
    <row r="4213" spans="11:11">
      <c r="K4213" s="20">
        <f t="shared" si="114"/>
        <v>8</v>
      </c>
    </row>
    <row r="4214" spans="11:11">
      <c r="K4214" s="20">
        <f t="shared" si="114"/>
        <v>8</v>
      </c>
    </row>
    <row r="4215" spans="11:11">
      <c r="K4215" s="20">
        <f t="shared" si="114"/>
        <v>8</v>
      </c>
    </row>
    <row r="4216" spans="11:11">
      <c r="K4216" s="20">
        <f t="shared" si="114"/>
        <v>8</v>
      </c>
    </row>
    <row r="4217" spans="11:11">
      <c r="K4217" s="20">
        <f t="shared" si="114"/>
        <v>8</v>
      </c>
    </row>
    <row r="4218" spans="11:11">
      <c r="K4218" s="20">
        <f t="shared" si="114"/>
        <v>8</v>
      </c>
    </row>
    <row r="4219" spans="11:11">
      <c r="K4219" s="20">
        <f t="shared" si="114"/>
        <v>8</v>
      </c>
    </row>
    <row r="4220" spans="11:11">
      <c r="K4220" s="20">
        <f t="shared" si="114"/>
        <v>8</v>
      </c>
    </row>
    <row r="4221" spans="11:11">
      <c r="K4221" s="20">
        <f t="shared" si="114"/>
        <v>8</v>
      </c>
    </row>
    <row r="4222" spans="11:11">
      <c r="K4222" s="20">
        <f t="shared" si="114"/>
        <v>8</v>
      </c>
    </row>
    <row r="4223" spans="11:11">
      <c r="K4223" s="20">
        <f t="shared" si="114"/>
        <v>8</v>
      </c>
    </row>
    <row r="4224" spans="11:11">
      <c r="K4224" s="20">
        <f t="shared" si="114"/>
        <v>8</v>
      </c>
    </row>
    <row r="4225" spans="11:11">
      <c r="K4225" s="20">
        <f t="shared" si="114"/>
        <v>8</v>
      </c>
    </row>
    <row r="4226" spans="11:11">
      <c r="K4226" s="20">
        <f t="shared" si="114"/>
        <v>8</v>
      </c>
    </row>
    <row r="4227" spans="11:11">
      <c r="K4227" s="20">
        <f t="shared" si="114"/>
        <v>8</v>
      </c>
    </row>
    <row r="4228" spans="11:11">
      <c r="K4228" s="20">
        <f t="shared" si="114"/>
        <v>8</v>
      </c>
    </row>
    <row r="4229" spans="11:11">
      <c r="K4229" s="20">
        <f t="shared" si="114"/>
        <v>8</v>
      </c>
    </row>
    <row r="4230" spans="11:11">
      <c r="K4230" s="20">
        <f t="shared" si="114"/>
        <v>8</v>
      </c>
    </row>
    <row r="4231" spans="11:11">
      <c r="K4231" s="20">
        <f t="shared" si="114"/>
        <v>8</v>
      </c>
    </row>
    <row r="4232" spans="11:11">
      <c r="K4232" s="20">
        <f t="shared" si="114"/>
        <v>8</v>
      </c>
    </row>
    <row r="4233" spans="11:11">
      <c r="K4233" s="20">
        <f t="shared" si="114"/>
        <v>8</v>
      </c>
    </row>
    <row r="4234" spans="11:11">
      <c r="K4234" s="20">
        <f t="shared" si="114"/>
        <v>8</v>
      </c>
    </row>
    <row r="4235" spans="11:11">
      <c r="K4235" s="20">
        <f t="shared" si="114"/>
        <v>8</v>
      </c>
    </row>
    <row r="4236" spans="11:11">
      <c r="K4236" s="20">
        <f t="shared" si="114"/>
        <v>8</v>
      </c>
    </row>
    <row r="4237" spans="11:11">
      <c r="K4237" s="20">
        <f t="shared" si="114"/>
        <v>8</v>
      </c>
    </row>
    <row r="4238" spans="11:11">
      <c r="K4238" s="20">
        <f t="shared" si="114"/>
        <v>8</v>
      </c>
    </row>
    <row r="4239" spans="11:11">
      <c r="K4239" s="20">
        <f t="shared" si="114"/>
        <v>8</v>
      </c>
    </row>
    <row r="4240" spans="11:11">
      <c r="K4240" s="20">
        <f t="shared" si="114"/>
        <v>8</v>
      </c>
    </row>
    <row r="4241" spans="11:11">
      <c r="K4241" s="20">
        <f t="shared" si="114"/>
        <v>8</v>
      </c>
    </row>
    <row r="4242" spans="11:11">
      <c r="K4242" s="20">
        <f t="shared" si="114"/>
        <v>8</v>
      </c>
    </row>
    <row r="4243" spans="11:11">
      <c r="K4243" s="20">
        <f t="shared" si="114"/>
        <v>8</v>
      </c>
    </row>
    <row r="4244" spans="11:11">
      <c r="K4244" s="20">
        <f t="shared" si="114"/>
        <v>8</v>
      </c>
    </row>
    <row r="4245" spans="11:11">
      <c r="K4245" s="20">
        <f t="shared" si="114"/>
        <v>8</v>
      </c>
    </row>
    <row r="4246" spans="11:11">
      <c r="K4246" s="20">
        <f t="shared" si="114"/>
        <v>8</v>
      </c>
    </row>
    <row r="4247" spans="11:11">
      <c r="K4247" s="20">
        <f t="shared" si="114"/>
        <v>8</v>
      </c>
    </row>
    <row r="4248" spans="11:11">
      <c r="K4248" s="20">
        <f t="shared" si="114"/>
        <v>8</v>
      </c>
    </row>
    <row r="4249" spans="11:11">
      <c r="K4249" s="20">
        <f t="shared" si="114"/>
        <v>8</v>
      </c>
    </row>
    <row r="4250" spans="11:11">
      <c r="K4250" s="20">
        <f t="shared" si="114"/>
        <v>8</v>
      </c>
    </row>
    <row r="4251" spans="11:11">
      <c r="K4251" s="20">
        <f t="shared" si="114"/>
        <v>8</v>
      </c>
    </row>
    <row r="4252" spans="11:11">
      <c r="K4252" s="20">
        <f t="shared" si="114"/>
        <v>8</v>
      </c>
    </row>
    <row r="4253" spans="11:11">
      <c r="K4253" s="20">
        <f t="shared" si="114"/>
        <v>8</v>
      </c>
    </row>
    <row r="4254" spans="11:11">
      <c r="K4254" s="20">
        <f t="shared" si="114"/>
        <v>8</v>
      </c>
    </row>
    <row r="4255" spans="11:11">
      <c r="K4255" s="20">
        <f t="shared" si="114"/>
        <v>8</v>
      </c>
    </row>
    <row r="4256" spans="11:11">
      <c r="K4256" s="20">
        <f t="shared" si="114"/>
        <v>8</v>
      </c>
    </row>
    <row r="4257" spans="11:11">
      <c r="K4257" s="20">
        <f t="shared" si="114"/>
        <v>8</v>
      </c>
    </row>
    <row r="4258" spans="11:11">
      <c r="K4258" s="20">
        <f t="shared" si="114"/>
        <v>8</v>
      </c>
    </row>
    <row r="4259" spans="11:11">
      <c r="K4259" s="20">
        <f t="shared" si="114"/>
        <v>8</v>
      </c>
    </row>
    <row r="4260" spans="11:11">
      <c r="K4260" s="20">
        <f t="shared" si="114"/>
        <v>8</v>
      </c>
    </row>
    <row r="4261" spans="11:11">
      <c r="K4261" s="20">
        <f t="shared" si="114"/>
        <v>8</v>
      </c>
    </row>
    <row r="4262" spans="11:11">
      <c r="K4262" s="20">
        <f t="shared" si="114"/>
        <v>8</v>
      </c>
    </row>
    <row r="4263" spans="11:11">
      <c r="K4263" s="20">
        <f t="shared" ref="K4263:K4326" si="115">K4262-L4263</f>
        <v>8</v>
      </c>
    </row>
    <row r="4264" spans="11:11">
      <c r="K4264" s="20">
        <f t="shared" si="115"/>
        <v>8</v>
      </c>
    </row>
    <row r="4265" spans="11:11">
      <c r="K4265" s="20">
        <f t="shared" si="115"/>
        <v>8</v>
      </c>
    </row>
    <row r="4266" spans="11:11">
      <c r="K4266" s="20">
        <f t="shared" si="115"/>
        <v>8</v>
      </c>
    </row>
    <row r="4267" spans="11:11">
      <c r="K4267" s="20">
        <f t="shared" si="115"/>
        <v>8</v>
      </c>
    </row>
    <row r="4268" spans="11:11">
      <c r="K4268" s="20">
        <f t="shared" si="115"/>
        <v>8</v>
      </c>
    </row>
    <row r="4269" spans="11:11">
      <c r="K4269" s="20">
        <f t="shared" si="115"/>
        <v>8</v>
      </c>
    </row>
    <row r="4270" spans="11:11">
      <c r="K4270" s="20">
        <f t="shared" si="115"/>
        <v>8</v>
      </c>
    </row>
    <row r="4271" spans="11:11">
      <c r="K4271" s="20">
        <f t="shared" si="115"/>
        <v>8</v>
      </c>
    </row>
    <row r="4272" spans="11:11">
      <c r="K4272" s="20">
        <f t="shared" si="115"/>
        <v>8</v>
      </c>
    </row>
    <row r="4273" spans="11:11">
      <c r="K4273" s="20">
        <f t="shared" si="115"/>
        <v>8</v>
      </c>
    </row>
    <row r="4274" spans="11:11">
      <c r="K4274" s="20">
        <f t="shared" si="115"/>
        <v>8</v>
      </c>
    </row>
    <row r="4275" spans="11:11">
      <c r="K4275" s="20">
        <f t="shared" si="115"/>
        <v>8</v>
      </c>
    </row>
    <row r="4276" spans="11:11">
      <c r="K4276" s="20">
        <f t="shared" si="115"/>
        <v>8</v>
      </c>
    </row>
    <row r="4277" spans="11:11">
      <c r="K4277" s="20">
        <f t="shared" si="115"/>
        <v>8</v>
      </c>
    </row>
    <row r="4278" spans="11:11">
      <c r="K4278" s="20">
        <f t="shared" si="115"/>
        <v>8</v>
      </c>
    </row>
    <row r="4279" spans="11:11">
      <c r="K4279" s="20">
        <f t="shared" si="115"/>
        <v>8</v>
      </c>
    </row>
    <row r="4280" spans="11:11">
      <c r="K4280" s="20">
        <f t="shared" si="115"/>
        <v>8</v>
      </c>
    </row>
    <row r="4281" spans="11:11">
      <c r="K4281" s="20">
        <f t="shared" si="115"/>
        <v>8</v>
      </c>
    </row>
    <row r="4282" spans="11:11">
      <c r="K4282" s="20">
        <f t="shared" si="115"/>
        <v>8</v>
      </c>
    </row>
    <row r="4283" spans="11:11">
      <c r="K4283" s="20">
        <f t="shared" si="115"/>
        <v>8</v>
      </c>
    </row>
    <row r="4284" spans="11:11">
      <c r="K4284" s="20">
        <f t="shared" si="115"/>
        <v>8</v>
      </c>
    </row>
    <row r="4285" spans="11:11">
      <c r="K4285" s="20">
        <f t="shared" si="115"/>
        <v>8</v>
      </c>
    </row>
    <row r="4286" spans="11:11">
      <c r="K4286" s="20">
        <f t="shared" si="115"/>
        <v>8</v>
      </c>
    </row>
    <row r="4287" spans="11:11">
      <c r="K4287" s="20">
        <f t="shared" si="115"/>
        <v>8</v>
      </c>
    </row>
    <row r="4288" spans="11:11">
      <c r="K4288" s="20">
        <f t="shared" si="115"/>
        <v>8</v>
      </c>
    </row>
    <row r="4289" spans="11:11">
      <c r="K4289" s="20">
        <f t="shared" si="115"/>
        <v>8</v>
      </c>
    </row>
    <row r="4290" spans="11:11">
      <c r="K4290" s="20">
        <f t="shared" si="115"/>
        <v>8</v>
      </c>
    </row>
    <row r="4291" spans="11:11">
      <c r="K4291" s="20">
        <f t="shared" si="115"/>
        <v>8</v>
      </c>
    </row>
    <row r="4292" spans="11:11">
      <c r="K4292" s="20">
        <f t="shared" si="115"/>
        <v>8</v>
      </c>
    </row>
    <row r="4293" spans="11:11">
      <c r="K4293" s="20">
        <f t="shared" si="115"/>
        <v>8</v>
      </c>
    </row>
    <row r="4294" spans="11:11">
      <c r="K4294" s="20">
        <f t="shared" si="115"/>
        <v>8</v>
      </c>
    </row>
    <row r="4295" spans="11:11">
      <c r="K4295" s="20">
        <f t="shared" si="115"/>
        <v>8</v>
      </c>
    </row>
    <row r="4296" spans="11:11">
      <c r="K4296" s="20">
        <f t="shared" si="115"/>
        <v>8</v>
      </c>
    </row>
    <row r="4297" spans="11:11">
      <c r="K4297" s="20">
        <f t="shared" si="115"/>
        <v>8</v>
      </c>
    </row>
    <row r="4298" spans="11:11">
      <c r="K4298" s="20">
        <f t="shared" si="115"/>
        <v>8</v>
      </c>
    </row>
    <row r="4299" spans="11:11">
      <c r="K4299" s="20">
        <f t="shared" si="115"/>
        <v>8</v>
      </c>
    </row>
    <row r="4300" spans="11:11">
      <c r="K4300" s="20">
        <f t="shared" si="115"/>
        <v>8</v>
      </c>
    </row>
    <row r="4301" spans="11:11">
      <c r="K4301" s="20">
        <f t="shared" si="115"/>
        <v>8</v>
      </c>
    </row>
    <row r="4302" spans="11:11">
      <c r="K4302" s="20">
        <f t="shared" si="115"/>
        <v>8</v>
      </c>
    </row>
    <row r="4303" spans="11:11">
      <c r="K4303" s="20">
        <f t="shared" si="115"/>
        <v>8</v>
      </c>
    </row>
    <row r="4304" spans="11:11">
      <c r="K4304" s="20">
        <f t="shared" si="115"/>
        <v>8</v>
      </c>
    </row>
    <row r="4305" spans="11:11">
      <c r="K4305" s="20">
        <f t="shared" si="115"/>
        <v>8</v>
      </c>
    </row>
    <row r="4306" spans="11:11">
      <c r="K4306" s="20">
        <f t="shared" si="115"/>
        <v>8</v>
      </c>
    </row>
    <row r="4307" spans="11:11">
      <c r="K4307" s="20">
        <f t="shared" si="115"/>
        <v>8</v>
      </c>
    </row>
    <row r="4308" spans="11:11">
      <c r="K4308" s="20">
        <f t="shared" si="115"/>
        <v>8</v>
      </c>
    </row>
    <row r="4309" spans="11:11">
      <c r="K4309" s="20">
        <f t="shared" si="115"/>
        <v>8</v>
      </c>
    </row>
    <row r="4310" spans="11:11">
      <c r="K4310" s="20">
        <f t="shared" si="115"/>
        <v>8</v>
      </c>
    </row>
    <row r="4311" spans="11:11">
      <c r="K4311" s="20">
        <f t="shared" si="115"/>
        <v>8</v>
      </c>
    </row>
    <row r="4312" spans="11:11">
      <c r="K4312" s="20">
        <f t="shared" si="115"/>
        <v>8</v>
      </c>
    </row>
    <row r="4313" spans="11:11">
      <c r="K4313" s="20">
        <f t="shared" si="115"/>
        <v>8</v>
      </c>
    </row>
    <row r="4314" spans="11:11">
      <c r="K4314" s="20">
        <f t="shared" si="115"/>
        <v>8</v>
      </c>
    </row>
    <row r="4315" spans="11:11">
      <c r="K4315" s="20">
        <f t="shared" si="115"/>
        <v>8</v>
      </c>
    </row>
    <row r="4316" spans="11:11">
      <c r="K4316" s="20">
        <f t="shared" si="115"/>
        <v>8</v>
      </c>
    </row>
    <row r="4317" spans="11:11">
      <c r="K4317" s="20">
        <f t="shared" si="115"/>
        <v>8</v>
      </c>
    </row>
    <row r="4318" spans="11:11">
      <c r="K4318" s="20">
        <f t="shared" si="115"/>
        <v>8</v>
      </c>
    </row>
    <row r="4319" spans="11:11">
      <c r="K4319" s="20">
        <f t="shared" si="115"/>
        <v>8</v>
      </c>
    </row>
    <row r="4320" spans="11:11">
      <c r="K4320" s="20">
        <f t="shared" si="115"/>
        <v>8</v>
      </c>
    </row>
    <row r="4321" spans="11:11">
      <c r="K4321" s="20">
        <f t="shared" si="115"/>
        <v>8</v>
      </c>
    </row>
    <row r="4322" spans="11:11">
      <c r="K4322" s="20">
        <f t="shared" si="115"/>
        <v>8</v>
      </c>
    </row>
    <row r="4323" spans="11:11">
      <c r="K4323" s="20">
        <f t="shared" si="115"/>
        <v>8</v>
      </c>
    </row>
    <row r="4324" spans="11:11">
      <c r="K4324" s="20">
        <f t="shared" si="115"/>
        <v>8</v>
      </c>
    </row>
    <row r="4325" spans="11:11">
      <c r="K4325" s="20">
        <f t="shared" si="115"/>
        <v>8</v>
      </c>
    </row>
    <row r="4326" spans="11:11">
      <c r="K4326" s="20">
        <f t="shared" si="115"/>
        <v>8</v>
      </c>
    </row>
    <row r="4327" spans="11:11">
      <c r="K4327" s="20">
        <f t="shared" ref="K4327:K4390" si="116">K4326-L4327</f>
        <v>8</v>
      </c>
    </row>
    <row r="4328" spans="11:11">
      <c r="K4328" s="20">
        <f t="shared" si="116"/>
        <v>8</v>
      </c>
    </row>
    <row r="4329" spans="11:11">
      <c r="K4329" s="20">
        <f t="shared" si="116"/>
        <v>8</v>
      </c>
    </row>
    <row r="4330" spans="11:11">
      <c r="K4330" s="20">
        <f t="shared" si="116"/>
        <v>8</v>
      </c>
    </row>
    <row r="4331" spans="11:11">
      <c r="K4331" s="20">
        <f t="shared" si="116"/>
        <v>8</v>
      </c>
    </row>
    <row r="4332" spans="11:11">
      <c r="K4332" s="20">
        <f t="shared" si="116"/>
        <v>8</v>
      </c>
    </row>
    <row r="4333" spans="11:11">
      <c r="K4333" s="20">
        <f t="shared" si="116"/>
        <v>8</v>
      </c>
    </row>
    <row r="4334" spans="11:11">
      <c r="K4334" s="20">
        <f t="shared" si="116"/>
        <v>8</v>
      </c>
    </row>
    <row r="4335" spans="11:11">
      <c r="K4335" s="20">
        <f t="shared" si="116"/>
        <v>8</v>
      </c>
    </row>
    <row r="4336" spans="11:11">
      <c r="K4336" s="20">
        <f t="shared" si="116"/>
        <v>8</v>
      </c>
    </row>
    <row r="4337" spans="11:11">
      <c r="K4337" s="20">
        <f t="shared" si="116"/>
        <v>8</v>
      </c>
    </row>
    <row r="4338" spans="11:11">
      <c r="K4338" s="20">
        <f t="shared" si="116"/>
        <v>8</v>
      </c>
    </row>
    <row r="4339" spans="11:11">
      <c r="K4339" s="20">
        <f t="shared" si="116"/>
        <v>8</v>
      </c>
    </row>
    <row r="4340" spans="11:11">
      <c r="K4340" s="20">
        <f t="shared" si="116"/>
        <v>8</v>
      </c>
    </row>
    <row r="4341" spans="11:11">
      <c r="K4341" s="20">
        <f t="shared" si="116"/>
        <v>8</v>
      </c>
    </row>
    <row r="4342" spans="11:11">
      <c r="K4342" s="20">
        <f t="shared" si="116"/>
        <v>8</v>
      </c>
    </row>
    <row r="4343" spans="11:11">
      <c r="K4343" s="20">
        <f t="shared" si="116"/>
        <v>8</v>
      </c>
    </row>
    <row r="4344" spans="11:11">
      <c r="K4344" s="20">
        <f t="shared" si="116"/>
        <v>8</v>
      </c>
    </row>
    <row r="4345" spans="11:11">
      <c r="K4345" s="20">
        <f t="shared" si="116"/>
        <v>8</v>
      </c>
    </row>
    <row r="4346" spans="11:11">
      <c r="K4346" s="20">
        <f t="shared" si="116"/>
        <v>8</v>
      </c>
    </row>
    <row r="4347" spans="11:11">
      <c r="K4347" s="20">
        <f t="shared" si="116"/>
        <v>8</v>
      </c>
    </row>
    <row r="4348" spans="11:11">
      <c r="K4348" s="20">
        <f t="shared" si="116"/>
        <v>8</v>
      </c>
    </row>
    <row r="4349" spans="11:11">
      <c r="K4349" s="20">
        <f t="shared" si="116"/>
        <v>8</v>
      </c>
    </row>
    <row r="4350" spans="11:11">
      <c r="K4350" s="20">
        <f t="shared" si="116"/>
        <v>8</v>
      </c>
    </row>
    <row r="4351" spans="11:11">
      <c r="K4351" s="20">
        <f t="shared" si="116"/>
        <v>8</v>
      </c>
    </row>
    <row r="4352" spans="11:11">
      <c r="K4352" s="20">
        <f t="shared" si="116"/>
        <v>8</v>
      </c>
    </row>
    <row r="4353" spans="11:11">
      <c r="K4353" s="20">
        <f t="shared" si="116"/>
        <v>8</v>
      </c>
    </row>
    <row r="4354" spans="11:11">
      <c r="K4354" s="20">
        <f t="shared" si="116"/>
        <v>8</v>
      </c>
    </row>
    <row r="4355" spans="11:11">
      <c r="K4355" s="20">
        <f t="shared" si="116"/>
        <v>8</v>
      </c>
    </row>
    <row r="4356" spans="11:11">
      <c r="K4356" s="20">
        <f t="shared" si="116"/>
        <v>8</v>
      </c>
    </row>
    <row r="4357" spans="11:11">
      <c r="K4357" s="20">
        <f t="shared" si="116"/>
        <v>8</v>
      </c>
    </row>
    <row r="4358" spans="11:11">
      <c r="K4358" s="20">
        <f t="shared" si="116"/>
        <v>8</v>
      </c>
    </row>
    <row r="4359" spans="11:11">
      <c r="K4359" s="20">
        <f t="shared" si="116"/>
        <v>8</v>
      </c>
    </row>
    <row r="4360" spans="11:11">
      <c r="K4360" s="20">
        <f t="shared" si="116"/>
        <v>8</v>
      </c>
    </row>
    <row r="4361" spans="11:11">
      <c r="K4361" s="20">
        <f t="shared" si="116"/>
        <v>8</v>
      </c>
    </row>
    <row r="4362" spans="11:11">
      <c r="K4362" s="20">
        <f t="shared" si="116"/>
        <v>8</v>
      </c>
    </row>
    <row r="4363" spans="11:11">
      <c r="K4363" s="20">
        <f t="shared" si="116"/>
        <v>8</v>
      </c>
    </row>
    <row r="4364" spans="11:11">
      <c r="K4364" s="20">
        <f t="shared" si="116"/>
        <v>8</v>
      </c>
    </row>
    <row r="4365" spans="11:11">
      <c r="K4365" s="20">
        <f t="shared" si="116"/>
        <v>8</v>
      </c>
    </row>
    <row r="4366" spans="11:11">
      <c r="K4366" s="20">
        <f t="shared" si="116"/>
        <v>8</v>
      </c>
    </row>
    <row r="4367" spans="11:11">
      <c r="K4367" s="20">
        <f t="shared" si="116"/>
        <v>8</v>
      </c>
    </row>
    <row r="4368" spans="11:11">
      <c r="K4368" s="20">
        <f t="shared" si="116"/>
        <v>8</v>
      </c>
    </row>
    <row r="4369" spans="11:11">
      <c r="K4369" s="20">
        <f t="shared" si="116"/>
        <v>8</v>
      </c>
    </row>
    <row r="4370" spans="11:11">
      <c r="K4370" s="20">
        <f t="shared" si="116"/>
        <v>8</v>
      </c>
    </row>
    <row r="4371" spans="11:11">
      <c r="K4371" s="20">
        <f t="shared" si="116"/>
        <v>8</v>
      </c>
    </row>
    <row r="4372" spans="11:11">
      <c r="K4372" s="20">
        <f t="shared" si="116"/>
        <v>8</v>
      </c>
    </row>
    <row r="4373" spans="11:11">
      <c r="K4373" s="20">
        <f t="shared" si="116"/>
        <v>8</v>
      </c>
    </row>
    <row r="4374" spans="11:11">
      <c r="K4374" s="20">
        <f t="shared" si="116"/>
        <v>8</v>
      </c>
    </row>
    <row r="4375" spans="11:11">
      <c r="K4375" s="20">
        <f t="shared" si="116"/>
        <v>8</v>
      </c>
    </row>
    <row r="4376" spans="11:11">
      <c r="K4376" s="20">
        <f t="shared" si="116"/>
        <v>8</v>
      </c>
    </row>
    <row r="4377" spans="11:11">
      <c r="K4377" s="20">
        <f t="shared" si="116"/>
        <v>8</v>
      </c>
    </row>
    <row r="4378" spans="11:11">
      <c r="K4378" s="20">
        <f t="shared" si="116"/>
        <v>8</v>
      </c>
    </row>
    <row r="4379" spans="11:11">
      <c r="K4379" s="20">
        <f t="shared" si="116"/>
        <v>8</v>
      </c>
    </row>
    <row r="4380" spans="11:11">
      <c r="K4380" s="20">
        <f t="shared" si="116"/>
        <v>8</v>
      </c>
    </row>
    <row r="4381" spans="11:11">
      <c r="K4381" s="20">
        <f t="shared" si="116"/>
        <v>8</v>
      </c>
    </row>
    <row r="4382" spans="11:11">
      <c r="K4382" s="20">
        <f t="shared" si="116"/>
        <v>8</v>
      </c>
    </row>
    <row r="4383" spans="11:11">
      <c r="K4383" s="20">
        <f t="shared" si="116"/>
        <v>8</v>
      </c>
    </row>
    <row r="4384" spans="11:11">
      <c r="K4384" s="20">
        <f t="shared" si="116"/>
        <v>8</v>
      </c>
    </row>
    <row r="4385" spans="11:11">
      <c r="K4385" s="20">
        <f t="shared" si="116"/>
        <v>8</v>
      </c>
    </row>
    <row r="4386" spans="11:11">
      <c r="K4386" s="20">
        <f t="shared" si="116"/>
        <v>8</v>
      </c>
    </row>
    <row r="4387" spans="11:11">
      <c r="K4387" s="20">
        <f t="shared" si="116"/>
        <v>8</v>
      </c>
    </row>
    <row r="4388" spans="11:11">
      <c r="K4388" s="20">
        <f t="shared" si="116"/>
        <v>8</v>
      </c>
    </row>
    <row r="4389" spans="11:11">
      <c r="K4389" s="20">
        <f t="shared" si="116"/>
        <v>8</v>
      </c>
    </row>
    <row r="4390" spans="11:11">
      <c r="K4390" s="20">
        <f t="shared" si="116"/>
        <v>8</v>
      </c>
    </row>
    <row r="4391" spans="11:11">
      <c r="K4391" s="20">
        <f t="shared" ref="K4391:K4454" si="117">K4390-L4391</f>
        <v>8</v>
      </c>
    </row>
    <row r="4392" spans="11:11">
      <c r="K4392" s="20">
        <f t="shared" si="117"/>
        <v>8</v>
      </c>
    </row>
    <row r="4393" spans="11:11">
      <c r="K4393" s="20">
        <f t="shared" si="117"/>
        <v>8</v>
      </c>
    </row>
    <row r="4394" spans="11:11">
      <c r="K4394" s="20">
        <f t="shared" si="117"/>
        <v>8</v>
      </c>
    </row>
    <row r="4395" spans="11:11">
      <c r="K4395" s="20">
        <f t="shared" si="117"/>
        <v>8</v>
      </c>
    </row>
    <row r="4396" spans="11:11">
      <c r="K4396" s="20">
        <f t="shared" si="117"/>
        <v>8</v>
      </c>
    </row>
    <row r="4397" spans="11:11">
      <c r="K4397" s="20">
        <f t="shared" si="117"/>
        <v>8</v>
      </c>
    </row>
    <row r="4398" spans="11:11">
      <c r="K4398" s="20">
        <f t="shared" si="117"/>
        <v>8</v>
      </c>
    </row>
    <row r="4399" spans="11:11">
      <c r="K4399" s="20">
        <f t="shared" si="117"/>
        <v>8</v>
      </c>
    </row>
    <row r="4400" spans="11:11">
      <c r="K4400" s="20">
        <f t="shared" si="117"/>
        <v>8</v>
      </c>
    </row>
    <row r="4401" spans="11:11">
      <c r="K4401" s="20">
        <f t="shared" si="117"/>
        <v>8</v>
      </c>
    </row>
    <row r="4402" spans="11:11">
      <c r="K4402" s="20">
        <f t="shared" si="117"/>
        <v>8</v>
      </c>
    </row>
    <row r="4403" spans="11:11">
      <c r="K4403" s="20">
        <f t="shared" si="117"/>
        <v>8</v>
      </c>
    </row>
    <row r="4404" spans="11:11">
      <c r="K4404" s="20">
        <f t="shared" si="117"/>
        <v>8</v>
      </c>
    </row>
    <row r="4405" spans="11:11">
      <c r="K4405" s="20">
        <f t="shared" si="117"/>
        <v>8</v>
      </c>
    </row>
    <row r="4406" spans="11:11">
      <c r="K4406" s="20">
        <f t="shared" si="117"/>
        <v>8</v>
      </c>
    </row>
    <row r="4407" spans="11:11">
      <c r="K4407" s="20">
        <f t="shared" si="117"/>
        <v>8</v>
      </c>
    </row>
    <row r="4408" spans="11:11">
      <c r="K4408" s="20">
        <f t="shared" si="117"/>
        <v>8</v>
      </c>
    </row>
    <row r="4409" spans="11:11">
      <c r="K4409" s="20">
        <f t="shared" si="117"/>
        <v>8</v>
      </c>
    </row>
    <row r="4410" spans="11:11">
      <c r="K4410" s="20">
        <f t="shared" si="117"/>
        <v>8</v>
      </c>
    </row>
    <row r="4411" spans="11:11">
      <c r="K4411" s="20">
        <f t="shared" si="117"/>
        <v>8</v>
      </c>
    </row>
    <row r="4412" spans="11:11">
      <c r="K4412" s="20">
        <f t="shared" si="117"/>
        <v>8</v>
      </c>
    </row>
    <row r="4413" spans="11:11">
      <c r="K4413" s="20">
        <f t="shared" si="117"/>
        <v>8</v>
      </c>
    </row>
    <row r="4414" spans="11:11">
      <c r="K4414" s="20">
        <f t="shared" si="117"/>
        <v>8</v>
      </c>
    </row>
    <row r="4415" spans="11:11">
      <c r="K4415" s="20">
        <f t="shared" si="117"/>
        <v>8</v>
      </c>
    </row>
    <row r="4416" spans="11:11">
      <c r="K4416" s="20">
        <f t="shared" si="117"/>
        <v>8</v>
      </c>
    </row>
    <row r="4417" spans="11:11">
      <c r="K4417" s="20">
        <f t="shared" si="117"/>
        <v>8</v>
      </c>
    </row>
    <row r="4418" spans="11:11">
      <c r="K4418" s="20">
        <f t="shared" si="117"/>
        <v>8</v>
      </c>
    </row>
    <row r="4419" spans="11:11">
      <c r="K4419" s="20">
        <f t="shared" si="117"/>
        <v>8</v>
      </c>
    </row>
    <row r="4420" spans="11:11">
      <c r="K4420" s="20">
        <f t="shared" si="117"/>
        <v>8</v>
      </c>
    </row>
    <row r="4421" spans="11:11">
      <c r="K4421" s="20">
        <f t="shared" si="117"/>
        <v>8</v>
      </c>
    </row>
    <row r="4422" spans="11:11">
      <c r="K4422" s="20">
        <f t="shared" si="117"/>
        <v>8</v>
      </c>
    </row>
    <row r="4423" spans="11:11">
      <c r="K4423" s="20">
        <f t="shared" si="117"/>
        <v>8</v>
      </c>
    </row>
    <row r="4424" spans="11:11">
      <c r="K4424" s="20">
        <f t="shared" si="117"/>
        <v>8</v>
      </c>
    </row>
    <row r="4425" spans="11:11">
      <c r="K4425" s="20">
        <f t="shared" si="117"/>
        <v>8</v>
      </c>
    </row>
    <row r="4426" spans="11:11">
      <c r="K4426" s="20">
        <f t="shared" si="117"/>
        <v>8</v>
      </c>
    </row>
    <row r="4427" spans="11:11">
      <c r="K4427" s="20">
        <f t="shared" si="117"/>
        <v>8</v>
      </c>
    </row>
    <row r="4428" spans="11:11">
      <c r="K4428" s="20">
        <f t="shared" si="117"/>
        <v>8</v>
      </c>
    </row>
    <row r="4429" spans="11:11">
      <c r="K4429" s="20">
        <f t="shared" si="117"/>
        <v>8</v>
      </c>
    </row>
    <row r="4430" spans="11:11">
      <c r="K4430" s="20">
        <f t="shared" si="117"/>
        <v>8</v>
      </c>
    </row>
    <row r="4431" spans="11:11">
      <c r="K4431" s="20">
        <f t="shared" si="117"/>
        <v>8</v>
      </c>
    </row>
    <row r="4432" spans="11:11">
      <c r="K4432" s="20">
        <f t="shared" si="117"/>
        <v>8</v>
      </c>
    </row>
    <row r="4433" spans="11:11">
      <c r="K4433" s="20">
        <f t="shared" si="117"/>
        <v>8</v>
      </c>
    </row>
    <row r="4434" spans="11:11">
      <c r="K4434" s="20">
        <f t="shared" si="117"/>
        <v>8</v>
      </c>
    </row>
    <row r="4435" spans="11:11">
      <c r="K4435" s="20">
        <f t="shared" si="117"/>
        <v>8</v>
      </c>
    </row>
    <row r="4436" spans="11:11">
      <c r="K4436" s="20">
        <f t="shared" si="117"/>
        <v>8</v>
      </c>
    </row>
    <row r="4437" spans="11:11">
      <c r="K4437" s="20">
        <f t="shared" si="117"/>
        <v>8</v>
      </c>
    </row>
    <row r="4438" spans="11:11">
      <c r="K4438" s="20">
        <f t="shared" si="117"/>
        <v>8</v>
      </c>
    </row>
    <row r="4439" spans="11:11">
      <c r="K4439" s="20">
        <f t="shared" si="117"/>
        <v>8</v>
      </c>
    </row>
    <row r="4440" spans="11:11">
      <c r="K4440" s="20">
        <f t="shared" si="117"/>
        <v>8</v>
      </c>
    </row>
    <row r="4441" spans="11:11">
      <c r="K4441" s="20">
        <f t="shared" si="117"/>
        <v>8</v>
      </c>
    </row>
    <row r="4442" spans="11:11">
      <c r="K4442" s="20">
        <f t="shared" si="117"/>
        <v>8</v>
      </c>
    </row>
    <row r="4443" spans="11:11">
      <c r="K4443" s="20">
        <f t="shared" si="117"/>
        <v>8</v>
      </c>
    </row>
    <row r="4444" spans="11:11">
      <c r="K4444" s="20">
        <f t="shared" si="117"/>
        <v>8</v>
      </c>
    </row>
    <row r="4445" spans="11:11">
      <c r="K4445" s="20">
        <f t="shared" si="117"/>
        <v>8</v>
      </c>
    </row>
    <row r="4446" spans="11:11">
      <c r="K4446" s="20">
        <f t="shared" si="117"/>
        <v>8</v>
      </c>
    </row>
    <row r="4447" spans="11:11">
      <c r="K4447" s="20">
        <f t="shared" si="117"/>
        <v>8</v>
      </c>
    </row>
    <row r="4448" spans="11:11">
      <c r="K4448" s="20">
        <f t="shared" si="117"/>
        <v>8</v>
      </c>
    </row>
    <row r="4449" spans="11:11">
      <c r="K4449" s="20">
        <f t="shared" si="117"/>
        <v>8</v>
      </c>
    </row>
    <row r="4450" spans="11:11">
      <c r="K4450" s="20">
        <f t="shared" si="117"/>
        <v>8</v>
      </c>
    </row>
    <row r="4451" spans="11:11">
      <c r="K4451" s="20">
        <f t="shared" si="117"/>
        <v>8</v>
      </c>
    </row>
    <row r="4452" spans="11:11">
      <c r="K4452" s="20">
        <f t="shared" si="117"/>
        <v>8</v>
      </c>
    </row>
    <row r="4453" spans="11:11">
      <c r="K4453" s="20">
        <f t="shared" si="117"/>
        <v>8</v>
      </c>
    </row>
    <row r="4454" spans="11:11">
      <c r="K4454" s="20">
        <f t="shared" si="117"/>
        <v>8</v>
      </c>
    </row>
    <row r="4455" spans="11:11">
      <c r="K4455" s="20">
        <f t="shared" ref="K4455:K4518" si="118">K4454-L4455</f>
        <v>8</v>
      </c>
    </row>
    <row r="4456" spans="11:11">
      <c r="K4456" s="20">
        <f t="shared" si="118"/>
        <v>8</v>
      </c>
    </row>
    <row r="4457" spans="11:11">
      <c r="K4457" s="20">
        <f t="shared" si="118"/>
        <v>8</v>
      </c>
    </row>
    <row r="4458" spans="11:11">
      <c r="K4458" s="20">
        <f t="shared" si="118"/>
        <v>8</v>
      </c>
    </row>
    <row r="4459" spans="11:11">
      <c r="K4459" s="20">
        <f t="shared" si="118"/>
        <v>8</v>
      </c>
    </row>
    <row r="4460" spans="11:11">
      <c r="K4460" s="20">
        <f t="shared" si="118"/>
        <v>8</v>
      </c>
    </row>
    <row r="4461" spans="11:11">
      <c r="K4461" s="20">
        <f t="shared" si="118"/>
        <v>8</v>
      </c>
    </row>
    <row r="4462" spans="11:11">
      <c r="K4462" s="20">
        <f t="shared" si="118"/>
        <v>8</v>
      </c>
    </row>
    <row r="4463" spans="11:11">
      <c r="K4463" s="20">
        <f t="shared" si="118"/>
        <v>8</v>
      </c>
    </row>
    <row r="4464" spans="11:11">
      <c r="K4464" s="20">
        <f t="shared" si="118"/>
        <v>8</v>
      </c>
    </row>
    <row r="4465" spans="11:11">
      <c r="K4465" s="20">
        <f t="shared" si="118"/>
        <v>8</v>
      </c>
    </row>
    <row r="4466" spans="11:11">
      <c r="K4466" s="20">
        <f t="shared" si="118"/>
        <v>8</v>
      </c>
    </row>
    <row r="4467" spans="11:11">
      <c r="K4467" s="20">
        <f t="shared" si="118"/>
        <v>8</v>
      </c>
    </row>
    <row r="4468" spans="11:11">
      <c r="K4468" s="20">
        <f t="shared" si="118"/>
        <v>8</v>
      </c>
    </row>
    <row r="4469" spans="11:11">
      <c r="K4469" s="20">
        <f t="shared" si="118"/>
        <v>8</v>
      </c>
    </row>
    <row r="4470" spans="11:11">
      <c r="K4470" s="20">
        <f t="shared" si="118"/>
        <v>8</v>
      </c>
    </row>
    <row r="4471" spans="11:11">
      <c r="K4471" s="20">
        <f t="shared" si="118"/>
        <v>8</v>
      </c>
    </row>
    <row r="4472" spans="11:11">
      <c r="K4472" s="20">
        <f t="shared" si="118"/>
        <v>8</v>
      </c>
    </row>
    <row r="4473" spans="11:11">
      <c r="K4473" s="20">
        <f t="shared" si="118"/>
        <v>8</v>
      </c>
    </row>
    <row r="4474" spans="11:11">
      <c r="K4474" s="20">
        <f t="shared" si="118"/>
        <v>8</v>
      </c>
    </row>
    <row r="4475" spans="11:11">
      <c r="K4475" s="20">
        <f t="shared" si="118"/>
        <v>8</v>
      </c>
    </row>
    <row r="4476" spans="11:11">
      <c r="K4476" s="20">
        <f t="shared" si="118"/>
        <v>8</v>
      </c>
    </row>
    <row r="4477" spans="11:11">
      <c r="K4477" s="20">
        <f t="shared" si="118"/>
        <v>8</v>
      </c>
    </row>
    <row r="4478" spans="11:11">
      <c r="K4478" s="20">
        <f t="shared" si="118"/>
        <v>8</v>
      </c>
    </row>
    <row r="4479" spans="11:11">
      <c r="K4479" s="20">
        <f t="shared" si="118"/>
        <v>8</v>
      </c>
    </row>
    <row r="4480" spans="11:11">
      <c r="K4480" s="20">
        <f t="shared" si="118"/>
        <v>8</v>
      </c>
    </row>
    <row r="4481" spans="11:11">
      <c r="K4481" s="20">
        <f t="shared" si="118"/>
        <v>8</v>
      </c>
    </row>
    <row r="4482" spans="11:11">
      <c r="K4482" s="20">
        <f t="shared" si="118"/>
        <v>8</v>
      </c>
    </row>
    <row r="4483" spans="11:11">
      <c r="K4483" s="20">
        <f t="shared" si="118"/>
        <v>8</v>
      </c>
    </row>
    <row r="4484" spans="11:11">
      <c r="K4484" s="20">
        <f t="shared" si="118"/>
        <v>8</v>
      </c>
    </row>
    <row r="4485" spans="11:11">
      <c r="K4485" s="20">
        <f t="shared" si="118"/>
        <v>8</v>
      </c>
    </row>
    <row r="4486" spans="11:11">
      <c r="K4486" s="20">
        <f t="shared" si="118"/>
        <v>8</v>
      </c>
    </row>
    <row r="4487" spans="11:11">
      <c r="K4487" s="20">
        <f t="shared" si="118"/>
        <v>8</v>
      </c>
    </row>
    <row r="4488" spans="11:11">
      <c r="K4488" s="20">
        <f t="shared" si="118"/>
        <v>8</v>
      </c>
    </row>
    <row r="4489" spans="11:11">
      <c r="K4489" s="20">
        <f t="shared" si="118"/>
        <v>8</v>
      </c>
    </row>
    <row r="4490" spans="11:11">
      <c r="K4490" s="20">
        <f t="shared" si="118"/>
        <v>8</v>
      </c>
    </row>
    <row r="4491" spans="11:11">
      <c r="K4491" s="20">
        <f t="shared" si="118"/>
        <v>8</v>
      </c>
    </row>
    <row r="4492" spans="11:11">
      <c r="K4492" s="20">
        <f t="shared" si="118"/>
        <v>8</v>
      </c>
    </row>
    <row r="4493" spans="11:11">
      <c r="K4493" s="20">
        <f t="shared" si="118"/>
        <v>8</v>
      </c>
    </row>
    <row r="4494" spans="11:11">
      <c r="K4494" s="20">
        <f t="shared" si="118"/>
        <v>8</v>
      </c>
    </row>
    <row r="4495" spans="11:11">
      <c r="K4495" s="20">
        <f t="shared" si="118"/>
        <v>8</v>
      </c>
    </row>
    <row r="4496" spans="11:11">
      <c r="K4496" s="20">
        <f t="shared" si="118"/>
        <v>8</v>
      </c>
    </row>
    <row r="4497" spans="11:11">
      <c r="K4497" s="20">
        <f t="shared" si="118"/>
        <v>8</v>
      </c>
    </row>
    <row r="4498" spans="11:11">
      <c r="K4498" s="20">
        <f t="shared" si="118"/>
        <v>8</v>
      </c>
    </row>
    <row r="4499" spans="11:11">
      <c r="K4499" s="20">
        <f t="shared" si="118"/>
        <v>8</v>
      </c>
    </row>
    <row r="4500" spans="11:11">
      <c r="K4500" s="20">
        <f t="shared" si="118"/>
        <v>8</v>
      </c>
    </row>
    <row r="4501" spans="11:11">
      <c r="K4501" s="20">
        <f t="shared" si="118"/>
        <v>8</v>
      </c>
    </row>
    <row r="4502" spans="11:11">
      <c r="K4502" s="20">
        <f t="shared" si="118"/>
        <v>8</v>
      </c>
    </row>
    <row r="4503" spans="11:11">
      <c r="K4503" s="20">
        <f t="shared" si="118"/>
        <v>8</v>
      </c>
    </row>
    <row r="4504" spans="11:11">
      <c r="K4504" s="20">
        <f t="shared" si="118"/>
        <v>8</v>
      </c>
    </row>
    <row r="4505" spans="11:11">
      <c r="K4505" s="20">
        <f t="shared" si="118"/>
        <v>8</v>
      </c>
    </row>
    <row r="4506" spans="11:11">
      <c r="K4506" s="20">
        <f t="shared" si="118"/>
        <v>8</v>
      </c>
    </row>
    <row r="4507" spans="11:11">
      <c r="K4507" s="20">
        <f t="shared" si="118"/>
        <v>8</v>
      </c>
    </row>
    <row r="4508" spans="11:11">
      <c r="K4508" s="20">
        <f t="shared" si="118"/>
        <v>8</v>
      </c>
    </row>
    <row r="4509" spans="11:11">
      <c r="K4509" s="20">
        <f t="shared" si="118"/>
        <v>8</v>
      </c>
    </row>
    <row r="4510" spans="11:11">
      <c r="K4510" s="20">
        <f t="shared" si="118"/>
        <v>8</v>
      </c>
    </row>
    <row r="4511" spans="11:11">
      <c r="K4511" s="20">
        <f t="shared" si="118"/>
        <v>8</v>
      </c>
    </row>
    <row r="4512" spans="11:11">
      <c r="K4512" s="20">
        <f t="shared" si="118"/>
        <v>8</v>
      </c>
    </row>
    <row r="4513" spans="11:11">
      <c r="K4513" s="20">
        <f t="shared" si="118"/>
        <v>8</v>
      </c>
    </row>
    <row r="4514" spans="11:11">
      <c r="K4514" s="20">
        <f t="shared" si="118"/>
        <v>8</v>
      </c>
    </row>
    <row r="4515" spans="11:11">
      <c r="K4515" s="20">
        <f t="shared" si="118"/>
        <v>8</v>
      </c>
    </row>
    <row r="4516" spans="11:11">
      <c r="K4516" s="20">
        <f t="shared" si="118"/>
        <v>8</v>
      </c>
    </row>
    <row r="4517" spans="11:11">
      <c r="K4517" s="20">
        <f t="shared" si="118"/>
        <v>8</v>
      </c>
    </row>
    <row r="4518" spans="11:11">
      <c r="K4518" s="20">
        <f t="shared" si="118"/>
        <v>8</v>
      </c>
    </row>
    <row r="4519" spans="11:11">
      <c r="K4519" s="20">
        <f t="shared" ref="K4519:K4582" si="119">K4518-L4519</f>
        <v>8</v>
      </c>
    </row>
    <row r="4520" spans="11:11">
      <c r="K4520" s="20">
        <f t="shared" si="119"/>
        <v>8</v>
      </c>
    </row>
    <row r="4521" spans="11:11">
      <c r="K4521" s="20">
        <f t="shared" si="119"/>
        <v>8</v>
      </c>
    </row>
    <row r="4522" spans="11:11">
      <c r="K4522" s="20">
        <f t="shared" si="119"/>
        <v>8</v>
      </c>
    </row>
    <row r="4523" spans="11:11">
      <c r="K4523" s="20">
        <f t="shared" si="119"/>
        <v>8</v>
      </c>
    </row>
    <row r="4524" spans="11:11">
      <c r="K4524" s="20">
        <f t="shared" si="119"/>
        <v>8</v>
      </c>
    </row>
    <row r="4525" spans="11:11">
      <c r="K4525" s="20">
        <f t="shared" si="119"/>
        <v>8</v>
      </c>
    </row>
    <row r="4526" spans="11:11">
      <c r="K4526" s="20">
        <f t="shared" si="119"/>
        <v>8</v>
      </c>
    </row>
    <row r="4527" spans="11:11">
      <c r="K4527" s="20">
        <f t="shared" si="119"/>
        <v>8</v>
      </c>
    </row>
    <row r="4528" spans="11:11">
      <c r="K4528" s="20">
        <f t="shared" si="119"/>
        <v>8</v>
      </c>
    </row>
    <row r="4529" spans="11:11">
      <c r="K4529" s="20">
        <f t="shared" si="119"/>
        <v>8</v>
      </c>
    </row>
    <row r="4530" spans="11:11">
      <c r="K4530" s="20">
        <f t="shared" si="119"/>
        <v>8</v>
      </c>
    </row>
    <row r="4531" spans="11:11">
      <c r="K4531" s="20">
        <f t="shared" si="119"/>
        <v>8</v>
      </c>
    </row>
    <row r="4532" spans="11:11">
      <c r="K4532" s="20">
        <f t="shared" si="119"/>
        <v>8</v>
      </c>
    </row>
    <row r="4533" spans="11:11">
      <c r="K4533" s="20">
        <f t="shared" si="119"/>
        <v>8</v>
      </c>
    </row>
    <row r="4534" spans="11:11">
      <c r="K4534" s="20">
        <f t="shared" si="119"/>
        <v>8</v>
      </c>
    </row>
    <row r="4535" spans="11:11">
      <c r="K4535" s="20">
        <f t="shared" si="119"/>
        <v>8</v>
      </c>
    </row>
    <row r="4536" spans="11:11">
      <c r="K4536" s="20">
        <f t="shared" si="119"/>
        <v>8</v>
      </c>
    </row>
    <row r="4537" spans="11:11">
      <c r="K4537" s="20">
        <f t="shared" si="119"/>
        <v>8</v>
      </c>
    </row>
    <row r="4538" spans="11:11">
      <c r="K4538" s="20">
        <f t="shared" si="119"/>
        <v>8</v>
      </c>
    </row>
    <row r="4539" spans="11:11">
      <c r="K4539" s="20">
        <f t="shared" si="119"/>
        <v>8</v>
      </c>
    </row>
    <row r="4540" spans="11:11">
      <c r="K4540" s="20">
        <f t="shared" si="119"/>
        <v>8</v>
      </c>
    </row>
    <row r="4541" spans="11:11">
      <c r="K4541" s="20">
        <f t="shared" si="119"/>
        <v>8</v>
      </c>
    </row>
    <row r="4542" spans="11:11">
      <c r="K4542" s="20">
        <f t="shared" si="119"/>
        <v>8</v>
      </c>
    </row>
    <row r="4543" spans="11:11">
      <c r="K4543" s="20">
        <f t="shared" si="119"/>
        <v>8</v>
      </c>
    </row>
    <row r="4544" spans="11:11">
      <c r="K4544" s="20">
        <f t="shared" si="119"/>
        <v>8</v>
      </c>
    </row>
    <row r="4545" spans="11:11">
      <c r="K4545" s="20">
        <f t="shared" si="119"/>
        <v>8</v>
      </c>
    </row>
    <row r="4546" spans="11:11">
      <c r="K4546" s="20">
        <f t="shared" si="119"/>
        <v>8</v>
      </c>
    </row>
    <row r="4547" spans="11:11">
      <c r="K4547" s="20">
        <f t="shared" si="119"/>
        <v>8</v>
      </c>
    </row>
    <row r="4548" spans="11:11">
      <c r="K4548" s="20">
        <f t="shared" si="119"/>
        <v>8</v>
      </c>
    </row>
    <row r="4549" spans="11:11">
      <c r="K4549" s="20">
        <f t="shared" si="119"/>
        <v>8</v>
      </c>
    </row>
    <row r="4550" spans="11:11">
      <c r="K4550" s="20">
        <f t="shared" si="119"/>
        <v>8</v>
      </c>
    </row>
    <row r="4551" spans="11:11">
      <c r="K4551" s="20">
        <f t="shared" si="119"/>
        <v>8</v>
      </c>
    </row>
    <row r="4552" spans="11:11">
      <c r="K4552" s="20">
        <f t="shared" si="119"/>
        <v>8</v>
      </c>
    </row>
    <row r="4553" spans="11:11">
      <c r="K4553" s="20">
        <f t="shared" si="119"/>
        <v>8</v>
      </c>
    </row>
    <row r="4554" spans="11:11">
      <c r="K4554" s="20">
        <f t="shared" si="119"/>
        <v>8</v>
      </c>
    </row>
    <row r="4555" spans="11:11">
      <c r="K4555" s="20">
        <f t="shared" si="119"/>
        <v>8</v>
      </c>
    </row>
    <row r="4556" spans="11:11">
      <c r="K4556" s="20">
        <f t="shared" si="119"/>
        <v>8</v>
      </c>
    </row>
    <row r="4557" spans="11:11">
      <c r="K4557" s="20">
        <f t="shared" si="119"/>
        <v>8</v>
      </c>
    </row>
    <row r="4558" spans="11:11">
      <c r="K4558" s="20">
        <f t="shared" si="119"/>
        <v>8</v>
      </c>
    </row>
    <row r="4559" spans="11:11">
      <c r="K4559" s="20">
        <f t="shared" si="119"/>
        <v>8</v>
      </c>
    </row>
    <row r="4560" spans="11:11">
      <c r="K4560" s="20">
        <f t="shared" si="119"/>
        <v>8</v>
      </c>
    </row>
    <row r="4561" spans="11:11">
      <c r="K4561" s="20">
        <f t="shared" si="119"/>
        <v>8</v>
      </c>
    </row>
    <row r="4562" spans="11:11">
      <c r="K4562" s="20">
        <f t="shared" si="119"/>
        <v>8</v>
      </c>
    </row>
    <row r="4563" spans="11:11">
      <c r="K4563" s="20">
        <f t="shared" si="119"/>
        <v>8</v>
      </c>
    </row>
    <row r="4564" spans="11:11">
      <c r="K4564" s="20">
        <f t="shared" si="119"/>
        <v>8</v>
      </c>
    </row>
    <row r="4565" spans="11:11">
      <c r="K4565" s="20">
        <f t="shared" si="119"/>
        <v>8</v>
      </c>
    </row>
    <row r="4566" spans="11:11">
      <c r="K4566" s="20">
        <f t="shared" si="119"/>
        <v>8</v>
      </c>
    </row>
    <row r="4567" spans="11:11">
      <c r="K4567" s="20">
        <f t="shared" si="119"/>
        <v>8</v>
      </c>
    </row>
    <row r="4568" spans="11:11">
      <c r="K4568" s="20">
        <f t="shared" si="119"/>
        <v>8</v>
      </c>
    </row>
    <row r="4569" spans="11:11">
      <c r="K4569" s="20">
        <f t="shared" si="119"/>
        <v>8</v>
      </c>
    </row>
    <row r="4570" spans="11:11">
      <c r="K4570" s="20">
        <f t="shared" si="119"/>
        <v>8</v>
      </c>
    </row>
    <row r="4571" spans="11:11">
      <c r="K4571" s="20">
        <f t="shared" si="119"/>
        <v>8</v>
      </c>
    </row>
    <row r="4572" spans="11:11">
      <c r="K4572" s="20">
        <f t="shared" si="119"/>
        <v>8</v>
      </c>
    </row>
    <row r="4573" spans="11:11">
      <c r="K4573" s="20">
        <f t="shared" si="119"/>
        <v>8</v>
      </c>
    </row>
    <row r="4574" spans="11:11">
      <c r="K4574" s="20">
        <f t="shared" si="119"/>
        <v>8</v>
      </c>
    </row>
    <row r="4575" spans="11:11">
      <c r="K4575" s="20">
        <f t="shared" si="119"/>
        <v>8</v>
      </c>
    </row>
    <row r="4576" spans="11:11">
      <c r="K4576" s="20">
        <f t="shared" si="119"/>
        <v>8</v>
      </c>
    </row>
    <row r="4577" spans="11:11">
      <c r="K4577" s="20">
        <f t="shared" si="119"/>
        <v>8</v>
      </c>
    </row>
    <row r="4578" spans="11:11">
      <c r="K4578" s="20">
        <f t="shared" si="119"/>
        <v>8</v>
      </c>
    </row>
    <row r="4579" spans="11:11">
      <c r="K4579" s="20">
        <f t="shared" si="119"/>
        <v>8</v>
      </c>
    </row>
    <row r="4580" spans="11:11">
      <c r="K4580" s="20">
        <f t="shared" si="119"/>
        <v>8</v>
      </c>
    </row>
    <row r="4581" spans="11:11">
      <c r="K4581" s="20">
        <f t="shared" si="119"/>
        <v>8</v>
      </c>
    </row>
    <row r="4582" spans="11:11">
      <c r="K4582" s="20">
        <f t="shared" si="119"/>
        <v>8</v>
      </c>
    </row>
    <row r="4583" spans="11:11">
      <c r="K4583" s="20">
        <f t="shared" ref="K4583:K4646" si="120">K4582-L4583</f>
        <v>8</v>
      </c>
    </row>
    <row r="4584" spans="11:11">
      <c r="K4584" s="20">
        <f t="shared" si="120"/>
        <v>8</v>
      </c>
    </row>
    <row r="4585" spans="11:11">
      <c r="K4585" s="20">
        <f t="shared" si="120"/>
        <v>8</v>
      </c>
    </row>
    <row r="4586" spans="11:11">
      <c r="K4586" s="20">
        <f t="shared" si="120"/>
        <v>8</v>
      </c>
    </row>
    <row r="4587" spans="11:11">
      <c r="K4587" s="20">
        <f t="shared" si="120"/>
        <v>8</v>
      </c>
    </row>
    <row r="4588" spans="11:11">
      <c r="K4588" s="20">
        <f t="shared" si="120"/>
        <v>8</v>
      </c>
    </row>
    <row r="4589" spans="11:11">
      <c r="K4589" s="20">
        <f t="shared" si="120"/>
        <v>8</v>
      </c>
    </row>
    <row r="4590" spans="11:11">
      <c r="K4590" s="20">
        <f t="shared" si="120"/>
        <v>8</v>
      </c>
    </row>
    <row r="4591" spans="11:11">
      <c r="K4591" s="20">
        <f t="shared" si="120"/>
        <v>8</v>
      </c>
    </row>
    <row r="4592" spans="11:11">
      <c r="K4592" s="20">
        <f t="shared" si="120"/>
        <v>8</v>
      </c>
    </row>
    <row r="4593" spans="11:11">
      <c r="K4593" s="20">
        <f t="shared" si="120"/>
        <v>8</v>
      </c>
    </row>
    <row r="4594" spans="11:11">
      <c r="K4594" s="20">
        <f t="shared" si="120"/>
        <v>8</v>
      </c>
    </row>
    <row r="4595" spans="11:11">
      <c r="K4595" s="20">
        <f t="shared" si="120"/>
        <v>8</v>
      </c>
    </row>
    <row r="4596" spans="11:11">
      <c r="K4596" s="20">
        <f t="shared" si="120"/>
        <v>8</v>
      </c>
    </row>
    <row r="4597" spans="11:11">
      <c r="K4597" s="20">
        <f t="shared" si="120"/>
        <v>8</v>
      </c>
    </row>
    <row r="4598" spans="11:11">
      <c r="K4598" s="20">
        <f t="shared" si="120"/>
        <v>8</v>
      </c>
    </row>
    <row r="4599" spans="11:11">
      <c r="K4599" s="20">
        <f t="shared" si="120"/>
        <v>8</v>
      </c>
    </row>
    <row r="4600" spans="11:11">
      <c r="K4600" s="20">
        <f t="shared" si="120"/>
        <v>8</v>
      </c>
    </row>
    <row r="4601" spans="11:11">
      <c r="K4601" s="20">
        <f t="shared" si="120"/>
        <v>8</v>
      </c>
    </row>
    <row r="4602" spans="11:11">
      <c r="K4602" s="20">
        <f t="shared" si="120"/>
        <v>8</v>
      </c>
    </row>
    <row r="4603" spans="11:11">
      <c r="K4603" s="20">
        <f t="shared" si="120"/>
        <v>8</v>
      </c>
    </row>
    <row r="4604" spans="11:11">
      <c r="K4604" s="20">
        <f t="shared" si="120"/>
        <v>8</v>
      </c>
    </row>
    <row r="4605" spans="11:11">
      <c r="K4605" s="20">
        <f t="shared" si="120"/>
        <v>8</v>
      </c>
    </row>
    <row r="4606" spans="11:11">
      <c r="K4606" s="20">
        <f t="shared" si="120"/>
        <v>8</v>
      </c>
    </row>
    <row r="4607" spans="11:11">
      <c r="K4607" s="20">
        <f t="shared" si="120"/>
        <v>8</v>
      </c>
    </row>
    <row r="4608" spans="11:11">
      <c r="K4608" s="20">
        <f t="shared" si="120"/>
        <v>8</v>
      </c>
    </row>
    <row r="4609" spans="11:11">
      <c r="K4609" s="20">
        <f t="shared" si="120"/>
        <v>8</v>
      </c>
    </row>
    <row r="4610" spans="11:11">
      <c r="K4610" s="20">
        <f t="shared" si="120"/>
        <v>8</v>
      </c>
    </row>
    <row r="4611" spans="11:11">
      <c r="K4611" s="20">
        <f t="shared" si="120"/>
        <v>8</v>
      </c>
    </row>
    <row r="4612" spans="11:11">
      <c r="K4612" s="20">
        <f t="shared" si="120"/>
        <v>8</v>
      </c>
    </row>
    <row r="4613" spans="11:11">
      <c r="K4613" s="20">
        <f t="shared" si="120"/>
        <v>8</v>
      </c>
    </row>
    <row r="4614" spans="11:11">
      <c r="K4614" s="20">
        <f t="shared" si="120"/>
        <v>8</v>
      </c>
    </row>
    <row r="4615" spans="11:11">
      <c r="K4615" s="20">
        <f t="shared" si="120"/>
        <v>8</v>
      </c>
    </row>
    <row r="4616" spans="11:11">
      <c r="K4616" s="20">
        <f t="shared" si="120"/>
        <v>8</v>
      </c>
    </row>
    <row r="4617" spans="11:11">
      <c r="K4617" s="20">
        <f t="shared" si="120"/>
        <v>8</v>
      </c>
    </row>
    <row r="4618" spans="11:11">
      <c r="K4618" s="20">
        <f t="shared" si="120"/>
        <v>8</v>
      </c>
    </row>
    <row r="4619" spans="11:11">
      <c r="K4619" s="20">
        <f t="shared" si="120"/>
        <v>8</v>
      </c>
    </row>
    <row r="4620" spans="11:11">
      <c r="K4620" s="20">
        <f t="shared" si="120"/>
        <v>8</v>
      </c>
    </row>
    <row r="4621" spans="11:11">
      <c r="K4621" s="20">
        <f t="shared" si="120"/>
        <v>8</v>
      </c>
    </row>
    <row r="4622" spans="11:11">
      <c r="K4622" s="20">
        <f t="shared" si="120"/>
        <v>8</v>
      </c>
    </row>
    <row r="4623" spans="11:11">
      <c r="K4623" s="20">
        <f t="shared" si="120"/>
        <v>8</v>
      </c>
    </row>
    <row r="4624" spans="11:11">
      <c r="K4624" s="20">
        <f t="shared" si="120"/>
        <v>8</v>
      </c>
    </row>
    <row r="4625" spans="11:11">
      <c r="K4625" s="20">
        <f t="shared" si="120"/>
        <v>8</v>
      </c>
    </row>
    <row r="4626" spans="11:11">
      <c r="K4626" s="20">
        <f t="shared" si="120"/>
        <v>8</v>
      </c>
    </row>
    <row r="4627" spans="11:11">
      <c r="K4627" s="20">
        <f t="shared" si="120"/>
        <v>8</v>
      </c>
    </row>
    <row r="4628" spans="11:11">
      <c r="K4628" s="20">
        <f t="shared" si="120"/>
        <v>8</v>
      </c>
    </row>
    <row r="4629" spans="11:11">
      <c r="K4629" s="20">
        <f t="shared" si="120"/>
        <v>8</v>
      </c>
    </row>
    <row r="4630" spans="11:11">
      <c r="K4630" s="20">
        <f t="shared" si="120"/>
        <v>8</v>
      </c>
    </row>
    <row r="4631" spans="11:11">
      <c r="K4631" s="20">
        <f t="shared" si="120"/>
        <v>8</v>
      </c>
    </row>
    <row r="4632" spans="11:11">
      <c r="K4632" s="20">
        <f t="shared" si="120"/>
        <v>8</v>
      </c>
    </row>
    <row r="4633" spans="11:11">
      <c r="K4633" s="20">
        <f t="shared" si="120"/>
        <v>8</v>
      </c>
    </row>
    <row r="4634" spans="11:11">
      <c r="K4634" s="20">
        <f t="shared" si="120"/>
        <v>8</v>
      </c>
    </row>
    <row r="4635" spans="11:11">
      <c r="K4635" s="20">
        <f t="shared" si="120"/>
        <v>8</v>
      </c>
    </row>
    <row r="4636" spans="11:11">
      <c r="K4636" s="20">
        <f t="shared" si="120"/>
        <v>8</v>
      </c>
    </row>
    <row r="4637" spans="11:11">
      <c r="K4637" s="20">
        <f t="shared" si="120"/>
        <v>8</v>
      </c>
    </row>
    <row r="4638" spans="11:11">
      <c r="K4638" s="20">
        <f t="shared" si="120"/>
        <v>8</v>
      </c>
    </row>
    <row r="4639" spans="11:11">
      <c r="K4639" s="20">
        <f t="shared" si="120"/>
        <v>8</v>
      </c>
    </row>
    <row r="4640" spans="11:11">
      <c r="K4640" s="20">
        <f t="shared" si="120"/>
        <v>8</v>
      </c>
    </row>
    <row r="4641" spans="11:11">
      <c r="K4641" s="20">
        <f t="shared" si="120"/>
        <v>8</v>
      </c>
    </row>
    <row r="4642" spans="11:11">
      <c r="K4642" s="20">
        <f t="shared" si="120"/>
        <v>8</v>
      </c>
    </row>
    <row r="4643" spans="11:11">
      <c r="K4643" s="20">
        <f t="shared" si="120"/>
        <v>8</v>
      </c>
    </row>
    <row r="4644" spans="11:11">
      <c r="K4644" s="20">
        <f t="shared" si="120"/>
        <v>8</v>
      </c>
    </row>
    <row r="4645" spans="11:11">
      <c r="K4645" s="20">
        <f t="shared" si="120"/>
        <v>8</v>
      </c>
    </row>
    <row r="4646" spans="11:11">
      <c r="K4646" s="20">
        <f t="shared" si="120"/>
        <v>8</v>
      </c>
    </row>
    <row r="4647" spans="11:11">
      <c r="K4647" s="20">
        <f t="shared" ref="K4647:K4710" si="121">K4646-L4647</f>
        <v>8</v>
      </c>
    </row>
    <row r="4648" spans="11:11">
      <c r="K4648" s="20">
        <f t="shared" si="121"/>
        <v>8</v>
      </c>
    </row>
    <row r="4649" spans="11:11">
      <c r="K4649" s="20">
        <f t="shared" si="121"/>
        <v>8</v>
      </c>
    </row>
    <row r="4650" spans="11:11">
      <c r="K4650" s="20">
        <f t="shared" si="121"/>
        <v>8</v>
      </c>
    </row>
    <row r="4651" spans="11:11">
      <c r="K4651" s="20">
        <f t="shared" si="121"/>
        <v>8</v>
      </c>
    </row>
    <row r="4652" spans="11:11">
      <c r="K4652" s="20">
        <f t="shared" si="121"/>
        <v>8</v>
      </c>
    </row>
    <row r="4653" spans="11:11">
      <c r="K4653" s="20">
        <f t="shared" si="121"/>
        <v>8</v>
      </c>
    </row>
    <row r="4654" spans="11:11">
      <c r="K4654" s="20">
        <f t="shared" si="121"/>
        <v>8</v>
      </c>
    </row>
    <row r="4655" spans="11:11">
      <c r="K4655" s="20">
        <f t="shared" si="121"/>
        <v>8</v>
      </c>
    </row>
    <row r="4656" spans="11:11">
      <c r="K4656" s="20">
        <f t="shared" si="121"/>
        <v>8</v>
      </c>
    </row>
    <row r="4657" spans="11:11">
      <c r="K4657" s="20">
        <f t="shared" si="121"/>
        <v>8</v>
      </c>
    </row>
    <row r="4658" spans="11:11">
      <c r="K4658" s="20">
        <f t="shared" si="121"/>
        <v>8</v>
      </c>
    </row>
    <row r="4659" spans="11:11">
      <c r="K4659" s="20">
        <f t="shared" si="121"/>
        <v>8</v>
      </c>
    </row>
    <row r="4660" spans="11:11">
      <c r="K4660" s="20">
        <f t="shared" si="121"/>
        <v>8</v>
      </c>
    </row>
    <row r="4661" spans="11:11">
      <c r="K4661" s="20">
        <f t="shared" si="121"/>
        <v>8</v>
      </c>
    </row>
    <row r="4662" spans="11:11">
      <c r="K4662" s="20">
        <f t="shared" si="121"/>
        <v>8</v>
      </c>
    </row>
    <row r="4663" spans="11:11">
      <c r="K4663" s="20">
        <f t="shared" si="121"/>
        <v>8</v>
      </c>
    </row>
    <row r="4664" spans="11:11">
      <c r="K4664" s="20">
        <f t="shared" si="121"/>
        <v>8</v>
      </c>
    </row>
    <row r="4665" spans="11:11">
      <c r="K4665" s="20">
        <f t="shared" si="121"/>
        <v>8</v>
      </c>
    </row>
    <row r="4666" spans="11:11">
      <c r="K4666" s="20">
        <f t="shared" si="121"/>
        <v>8</v>
      </c>
    </row>
    <row r="4667" spans="11:11">
      <c r="K4667" s="20">
        <f t="shared" si="121"/>
        <v>8</v>
      </c>
    </row>
    <row r="4668" spans="11:11">
      <c r="K4668" s="20">
        <f t="shared" si="121"/>
        <v>8</v>
      </c>
    </row>
    <row r="4669" spans="11:11">
      <c r="K4669" s="20">
        <f t="shared" si="121"/>
        <v>8</v>
      </c>
    </row>
    <row r="4670" spans="11:11">
      <c r="K4670" s="20">
        <f t="shared" si="121"/>
        <v>8</v>
      </c>
    </row>
    <row r="4671" spans="11:11">
      <c r="K4671" s="20">
        <f t="shared" si="121"/>
        <v>8</v>
      </c>
    </row>
    <row r="4672" spans="11:11">
      <c r="K4672" s="20">
        <f t="shared" si="121"/>
        <v>8</v>
      </c>
    </row>
    <row r="4673" spans="11:11">
      <c r="K4673" s="20">
        <f t="shared" si="121"/>
        <v>8</v>
      </c>
    </row>
    <row r="4674" spans="11:11">
      <c r="K4674" s="20">
        <f t="shared" si="121"/>
        <v>8</v>
      </c>
    </row>
    <row r="4675" spans="11:11">
      <c r="K4675" s="20">
        <f t="shared" si="121"/>
        <v>8</v>
      </c>
    </row>
    <row r="4676" spans="11:11">
      <c r="K4676" s="20">
        <f t="shared" si="121"/>
        <v>8</v>
      </c>
    </row>
    <row r="4677" spans="11:11">
      <c r="K4677" s="20">
        <f t="shared" si="121"/>
        <v>8</v>
      </c>
    </row>
    <row r="4678" spans="11:11">
      <c r="K4678" s="20">
        <f t="shared" si="121"/>
        <v>8</v>
      </c>
    </row>
    <row r="4679" spans="11:11">
      <c r="K4679" s="20">
        <f t="shared" si="121"/>
        <v>8</v>
      </c>
    </row>
    <row r="4680" spans="11:11">
      <c r="K4680" s="20">
        <f t="shared" si="121"/>
        <v>8</v>
      </c>
    </row>
    <row r="4681" spans="11:11">
      <c r="K4681" s="20">
        <f t="shared" si="121"/>
        <v>8</v>
      </c>
    </row>
    <row r="4682" spans="11:11">
      <c r="K4682" s="20">
        <f t="shared" si="121"/>
        <v>8</v>
      </c>
    </row>
    <row r="4683" spans="11:11">
      <c r="K4683" s="20">
        <f t="shared" si="121"/>
        <v>8</v>
      </c>
    </row>
    <row r="4684" spans="11:11">
      <c r="K4684" s="20">
        <f t="shared" si="121"/>
        <v>8</v>
      </c>
    </row>
    <row r="4685" spans="11:11">
      <c r="K4685" s="20">
        <f t="shared" si="121"/>
        <v>8</v>
      </c>
    </row>
    <row r="4686" spans="11:11">
      <c r="K4686" s="20">
        <f t="shared" si="121"/>
        <v>8</v>
      </c>
    </row>
    <row r="4687" spans="11:11">
      <c r="K4687" s="20">
        <f t="shared" si="121"/>
        <v>8</v>
      </c>
    </row>
    <row r="4688" spans="11:11">
      <c r="K4688" s="20">
        <f t="shared" si="121"/>
        <v>8</v>
      </c>
    </row>
    <row r="4689" spans="11:11">
      <c r="K4689" s="20">
        <f t="shared" si="121"/>
        <v>8</v>
      </c>
    </row>
    <row r="4690" spans="11:11">
      <c r="K4690" s="20">
        <f t="shared" si="121"/>
        <v>8</v>
      </c>
    </row>
    <row r="4691" spans="11:11">
      <c r="K4691" s="20">
        <f t="shared" si="121"/>
        <v>8</v>
      </c>
    </row>
    <row r="4692" spans="11:11">
      <c r="K4692" s="20">
        <f t="shared" si="121"/>
        <v>8</v>
      </c>
    </row>
    <row r="4693" spans="11:11">
      <c r="K4693" s="20">
        <f t="shared" si="121"/>
        <v>8</v>
      </c>
    </row>
    <row r="4694" spans="11:11">
      <c r="K4694" s="20">
        <f t="shared" si="121"/>
        <v>8</v>
      </c>
    </row>
    <row r="4695" spans="11:11">
      <c r="K4695" s="20">
        <f t="shared" si="121"/>
        <v>8</v>
      </c>
    </row>
    <row r="4696" spans="11:11">
      <c r="K4696" s="20">
        <f t="shared" si="121"/>
        <v>8</v>
      </c>
    </row>
    <row r="4697" spans="11:11">
      <c r="K4697" s="20">
        <f t="shared" si="121"/>
        <v>8</v>
      </c>
    </row>
    <row r="4698" spans="11:11">
      <c r="K4698" s="20">
        <f t="shared" si="121"/>
        <v>8</v>
      </c>
    </row>
    <row r="4699" spans="11:11">
      <c r="K4699" s="20">
        <f t="shared" si="121"/>
        <v>8</v>
      </c>
    </row>
    <row r="4700" spans="11:11">
      <c r="K4700" s="20">
        <f t="shared" si="121"/>
        <v>8</v>
      </c>
    </row>
    <row r="4701" spans="11:11">
      <c r="K4701" s="20">
        <f t="shared" si="121"/>
        <v>8</v>
      </c>
    </row>
    <row r="4702" spans="11:11">
      <c r="K4702" s="20">
        <f t="shared" si="121"/>
        <v>8</v>
      </c>
    </row>
    <row r="4703" spans="11:11">
      <c r="K4703" s="20">
        <f t="shared" si="121"/>
        <v>8</v>
      </c>
    </row>
    <row r="4704" spans="11:11">
      <c r="K4704" s="20">
        <f t="shared" si="121"/>
        <v>8</v>
      </c>
    </row>
    <row r="4705" spans="11:11">
      <c r="K4705" s="20">
        <f t="shared" si="121"/>
        <v>8</v>
      </c>
    </row>
    <row r="4706" spans="11:11">
      <c r="K4706" s="20">
        <f t="shared" si="121"/>
        <v>8</v>
      </c>
    </row>
    <row r="4707" spans="11:11">
      <c r="K4707" s="20">
        <f t="shared" si="121"/>
        <v>8</v>
      </c>
    </row>
    <row r="4708" spans="11:11">
      <c r="K4708" s="20">
        <f t="shared" si="121"/>
        <v>8</v>
      </c>
    </row>
    <row r="4709" spans="11:11">
      <c r="K4709" s="20">
        <f t="shared" si="121"/>
        <v>8</v>
      </c>
    </row>
    <row r="4710" spans="11:11">
      <c r="K4710" s="20">
        <f t="shared" si="121"/>
        <v>8</v>
      </c>
    </row>
    <row r="4711" spans="11:11">
      <c r="K4711" s="20">
        <f t="shared" ref="K4711:K4712" si="122">K4710-L4711</f>
        <v>8</v>
      </c>
    </row>
    <row r="4712" spans="11:11">
      <c r="K4712" s="20">
        <f t="shared" si="122"/>
        <v>8</v>
      </c>
    </row>
    <row r="4713" spans="11:11">
      <c r="K4713" s="20">
        <f>K4712-L4713</f>
        <v>8</v>
      </c>
    </row>
    <row r="4714" spans="11:11">
      <c r="K4714" s="20">
        <f>K4713-L4714</f>
        <v>8</v>
      </c>
    </row>
  </sheetData>
  <mergeCells count="22">
    <mergeCell ref="A34:C34"/>
    <mergeCell ref="A1:F1"/>
    <mergeCell ref="G1:L1"/>
    <mergeCell ref="A2:C2"/>
    <mergeCell ref="G2:L2"/>
    <mergeCell ref="D31:F31"/>
    <mergeCell ref="A50:C50"/>
    <mergeCell ref="D50:F50"/>
    <mergeCell ref="A62:C62"/>
    <mergeCell ref="A77:C77"/>
    <mergeCell ref="A82:C82"/>
    <mergeCell ref="J121:L121"/>
    <mergeCell ref="A155:L155"/>
    <mergeCell ref="A229:L229"/>
    <mergeCell ref="G90:I90"/>
    <mergeCell ref="J90:L90"/>
    <mergeCell ref="A99:C99"/>
    <mergeCell ref="D99:F99"/>
    <mergeCell ref="G99:I99"/>
    <mergeCell ref="J99:L99"/>
    <mergeCell ref="A90:C90"/>
    <mergeCell ref="D90:F90"/>
  </mergeCells>
  <pageMargins left="0.78740157499999996" right="0.78740157499999996" top="0.984251969" bottom="0.984251969" header="0.4921259845" footer="0.492125984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Livraison</vt:lpstr>
      <vt:lpstr>Bon d'expédition</vt:lpstr>
      <vt:lpstr>Mintech</vt:lpstr>
      <vt:lpstr>Client</vt:lpstr>
      <vt:lpstr>Cadres alouette Phase 1</vt:lpstr>
      <vt:lpstr>Cadres alouette Phase 2</vt:lpstr>
      <vt:lpstr>Tête</vt:lpstr>
      <vt:lpstr>Sebree</vt:lpstr>
      <vt:lpstr>monobloc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Marie-Pier Ringuette</dc:creator>
  <cp:lastModifiedBy>Lucas Marcotte</cp:lastModifiedBy>
  <cp:lastPrinted>2021-02-22T15:14:52Z</cp:lastPrinted>
  <dcterms:created xsi:type="dcterms:W3CDTF">2020-04-08T12:32:14Z</dcterms:created>
  <dcterms:modified xsi:type="dcterms:W3CDTF">2021-02-22T15:15:41Z</dcterms:modified>
</cp:coreProperties>
</file>